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tables/table5.xml" ContentType="application/vnd.openxmlformats-officedocument.spreadsheetml.tab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3.xml" ContentType="application/vnd.openxmlformats-officedocument.drawing+xml"/>
  <Override PartName="/xl/tables/table6.xml" ContentType="application/vnd.openxmlformats-officedocument.spreadsheetml.tab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ycha.sharepoint.com/sites/WMPImplementation/Shared Documents/07_Data &amp; Analysis/03_Waste Calculator/"/>
    </mc:Choice>
  </mc:AlternateContent>
  <xr:revisionPtr revIDLastSave="228" documentId="8_{9AE0AD02-633B-4D97-B839-7D205D101B2F}" xr6:coauthVersionLast="47" xr6:coauthVersionMax="47" xr10:uidLastSave="{21153E41-5A46-45C9-B011-199B1E52BDA7}"/>
  <workbookProtection workbookAlgorithmName="SHA-512" workbookHashValue="8dzGBG016CF6N0Uce8Bq6kWCidXs9MZ58hR+Ib1y9OdSRs7ZpkxoH/uEDL0WdOU8z5boi/Q4fKaEtcjjK+Y1WQ==" workbookSaltValue="vp4yP28hZPWy/KZf/zqYYQ==" workbookSpinCount="100000" lockStructure="1"/>
  <bookViews>
    <workbookView xWindow="480" yWindow="405" windowWidth="26355" windowHeight="14745" firstSheet="4" activeTab="4" xr2:uid="{00000000-000D-0000-FFFF-FFFF00000000}"/>
  </bookViews>
  <sheets>
    <sheet name="tonnage" sheetId="11" state="hidden" r:id="rId1"/>
    <sheet name="development data" sheetId="12" state="hidden" r:id="rId2"/>
    <sheet name="FAQs" sheetId="21" state="hidden" r:id="rId3"/>
    <sheet name="DevDataBook2021" sheetId="28" state="hidden" r:id="rId4"/>
    <sheet name="1 - Cover Sheet" sheetId="22" r:id="rId5"/>
    <sheet name="bulk data" sheetId="13" state="hidden" r:id="rId6"/>
    <sheet name="2 - Development Calculator" sheetId="23" r:id="rId7"/>
    <sheet name="3 - Consolidation Calculator" sheetId="24" r:id="rId8"/>
    <sheet name="container info" sheetId="29" state="hidden" r:id="rId9"/>
    <sheet name="Equipment" sheetId="30" state="hidden" r:id="rId10"/>
    <sheet name="4 - Recycling Data" sheetId="25" state="hidden" r:id="rId11"/>
    <sheet name="Sheet1" sheetId="26" state="hidden" r:id="rId12"/>
    <sheet name="exterior estimate" sheetId="1" state="hidden" r:id="rId13"/>
  </sheets>
  <externalReferences>
    <externalReference r:id="rId14"/>
    <externalReference r:id="rId15"/>
  </externalReferences>
  <definedNames>
    <definedName name="Containers">'container info'!$A$5:$A$23</definedName>
    <definedName name="Developments" localSheetId="10">developmentdata2019[DEVELOPMENT]</definedName>
    <definedName name="Developments">developmentdata2019[DEVELOPMENT]</definedName>
    <definedName name="ExternalData_1" localSheetId="5" hidden="1">'bulk data'!$A$1:$C$1502</definedName>
    <definedName name="ExternalData_1" localSheetId="1" hidden="1">'development data'!$A$2:$AY$326</definedName>
    <definedName name="ExternalData_1" localSheetId="0" hidden="1">tonnage!$A$2:$LG$164</definedName>
  </definedNames>
  <calcPr calcId="191028"/>
  <pivotCaches>
    <pivotCache cacheId="5898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3" i="24" l="1"/>
  <c r="E15" i="24"/>
  <c r="H76" i="23"/>
  <c r="I76" i="23" s="1"/>
  <c r="J76" i="23" s="1"/>
  <c r="E16" i="24"/>
  <c r="J31" i="24"/>
  <c r="C40" i="24"/>
  <c r="C45" i="24"/>
  <c r="C50" i="24"/>
  <c r="C55" i="24"/>
  <c r="C24" i="24"/>
  <c r="C22" i="24" s="1"/>
  <c r="C36" i="24"/>
  <c r="C41" i="24"/>
  <c r="C46" i="24"/>
  <c r="C51" i="24"/>
  <c r="C56" i="24"/>
  <c r="C25" i="24"/>
  <c r="C31" i="24"/>
  <c r="C24" i="23"/>
  <c r="C30" i="24"/>
  <c r="C35" i="24"/>
  <c r="C33" i="24" s="1"/>
  <c r="E9" i="23"/>
  <c r="E17" i="24"/>
  <c r="C23" i="23"/>
  <c r="D85" i="24"/>
  <c r="B27" i="24"/>
  <c r="D54" i="23"/>
  <c r="E10" i="23"/>
  <c r="D56" i="23"/>
  <c r="E11" i="23"/>
  <c r="O323" i="30"/>
  <c r="M323" i="30" s="1"/>
  <c r="N323" i="30"/>
  <c r="O322" i="30"/>
  <c r="M322" i="30" s="1"/>
  <c r="N322" i="30"/>
  <c r="O321" i="30"/>
  <c r="M321" i="30" s="1"/>
  <c r="N321" i="30"/>
  <c r="O320" i="30"/>
  <c r="M320" i="30" s="1"/>
  <c r="N320" i="30"/>
  <c r="O319" i="30"/>
  <c r="M319" i="30" s="1"/>
  <c r="N319" i="30"/>
  <c r="O318" i="30"/>
  <c r="M318" i="30" s="1"/>
  <c r="N318" i="30"/>
  <c r="O317" i="30"/>
  <c r="M317" i="30" s="1"/>
  <c r="N317" i="30"/>
  <c r="O316" i="30"/>
  <c r="M316" i="30" s="1"/>
  <c r="N316" i="30"/>
  <c r="O315" i="30"/>
  <c r="M315" i="30" s="1"/>
  <c r="N315" i="30"/>
  <c r="O314" i="30"/>
  <c r="M314" i="30" s="1"/>
  <c r="N314" i="30"/>
  <c r="O313" i="30"/>
  <c r="M313" i="30" s="1"/>
  <c r="N313" i="30"/>
  <c r="O312" i="30"/>
  <c r="M312" i="30" s="1"/>
  <c r="N312" i="30"/>
  <c r="O311" i="30"/>
  <c r="M311" i="30" s="1"/>
  <c r="N311" i="30"/>
  <c r="O310" i="30"/>
  <c r="M310" i="30" s="1"/>
  <c r="N310" i="30"/>
  <c r="O309" i="30"/>
  <c r="M309" i="30" s="1"/>
  <c r="N309" i="30"/>
  <c r="O308" i="30"/>
  <c r="M308" i="30" s="1"/>
  <c r="N308" i="30"/>
  <c r="O307" i="30"/>
  <c r="M307" i="30" s="1"/>
  <c r="N307" i="30"/>
  <c r="O306" i="30"/>
  <c r="M306" i="30" s="1"/>
  <c r="N306" i="30"/>
  <c r="O305" i="30"/>
  <c r="M305" i="30" s="1"/>
  <c r="N305" i="30"/>
  <c r="O304" i="30"/>
  <c r="M304" i="30" s="1"/>
  <c r="N304" i="30"/>
  <c r="O303" i="30"/>
  <c r="M303" i="30" s="1"/>
  <c r="N303" i="30"/>
  <c r="O302" i="30"/>
  <c r="M302" i="30" s="1"/>
  <c r="N302" i="30"/>
  <c r="O301" i="30"/>
  <c r="M301" i="30" s="1"/>
  <c r="N301" i="30"/>
  <c r="O300" i="30"/>
  <c r="M300" i="30" s="1"/>
  <c r="N300" i="30"/>
  <c r="O299" i="30"/>
  <c r="M299" i="30" s="1"/>
  <c r="N299" i="30"/>
  <c r="N324" i="30" l="1"/>
  <c r="C21" i="23" l="1"/>
  <c r="I53" i="23" l="1"/>
  <c r="D55" i="23"/>
  <c r="B83" i="29"/>
  <c r="C83" i="29" s="1"/>
  <c r="D83" i="29" s="1"/>
  <c r="B82" i="29"/>
  <c r="C82" i="29" s="1"/>
  <c r="D82" i="29" s="1"/>
  <c r="I76" i="29"/>
  <c r="G76" i="29"/>
  <c r="J76" i="29" s="1"/>
  <c r="F76" i="29"/>
  <c r="E76" i="29"/>
  <c r="O76" i="29" s="1"/>
  <c r="P76" i="29" s="1"/>
  <c r="C76" i="29" s="1"/>
  <c r="I75" i="29"/>
  <c r="G75" i="29"/>
  <c r="J75" i="29" s="1"/>
  <c r="F75" i="29"/>
  <c r="E75" i="29"/>
  <c r="O75" i="29" s="1"/>
  <c r="P75" i="29" s="1"/>
  <c r="C75" i="29" s="1"/>
  <c r="O70" i="29"/>
  <c r="P70" i="29" s="1"/>
  <c r="G70" i="29"/>
  <c r="O69" i="29"/>
  <c r="P69" i="29" s="1"/>
  <c r="G69" i="29"/>
  <c r="O68" i="29"/>
  <c r="P68" i="29" s="1"/>
  <c r="G68" i="29"/>
  <c r="O67" i="29"/>
  <c r="P67" i="29" s="1"/>
  <c r="G67" i="29"/>
  <c r="G66" i="29"/>
  <c r="D66" i="29"/>
  <c r="K66" i="29" s="1"/>
  <c r="L66" i="29" s="1"/>
  <c r="B66" i="29"/>
  <c r="G65" i="29"/>
  <c r="D65" i="29"/>
  <c r="K65" i="29" s="1"/>
  <c r="L65" i="29" s="1"/>
  <c r="B65" i="29"/>
  <c r="K64" i="29"/>
  <c r="L64" i="29" s="1"/>
  <c r="D64" i="29"/>
  <c r="B64" i="29"/>
  <c r="K63" i="29"/>
  <c r="L63" i="29" s="1"/>
  <c r="D63" i="29"/>
  <c r="C63" i="29"/>
  <c r="B63" i="29"/>
  <c r="B62" i="29"/>
  <c r="C62" i="29" s="1"/>
  <c r="D62" i="29" s="1"/>
  <c r="K62" i="29" s="1"/>
  <c r="L62" i="29" s="1"/>
  <c r="I61" i="29"/>
  <c r="G61" i="29"/>
  <c r="J61" i="29" s="1"/>
  <c r="F61" i="29"/>
  <c r="E61" i="29"/>
  <c r="O61" i="29" s="1"/>
  <c r="P61" i="29" s="1"/>
  <c r="C61" i="29" s="1"/>
  <c r="I60" i="29"/>
  <c r="G60" i="29"/>
  <c r="J60" i="29" s="1"/>
  <c r="F60" i="29"/>
  <c r="E60" i="29"/>
  <c r="O60" i="29" s="1"/>
  <c r="P60" i="29" s="1"/>
  <c r="C60" i="29" s="1"/>
  <c r="I59" i="29"/>
  <c r="G59" i="29"/>
  <c r="J59" i="29" s="1"/>
  <c r="F59" i="29"/>
  <c r="E59" i="29"/>
  <c r="O59" i="29" s="1"/>
  <c r="P59" i="29" s="1"/>
  <c r="C59" i="29" s="1"/>
  <c r="F58" i="29"/>
  <c r="G58" i="29" s="1"/>
  <c r="E58" i="29"/>
  <c r="C58" i="29"/>
  <c r="D58" i="29" s="1"/>
  <c r="K58" i="29" s="1"/>
  <c r="L58" i="29" s="1"/>
  <c r="F57" i="29"/>
  <c r="E57" i="29"/>
  <c r="G57" i="29" s="1"/>
  <c r="C57" i="29"/>
  <c r="D57" i="29" s="1"/>
  <c r="K57" i="29" s="1"/>
  <c r="L57" i="29" s="1"/>
  <c r="F56" i="29"/>
  <c r="G56" i="29" s="1"/>
  <c r="E56" i="29"/>
  <c r="D56" i="29"/>
  <c r="C56" i="29"/>
  <c r="F55" i="29"/>
  <c r="E55" i="29"/>
  <c r="G55" i="29" s="1"/>
  <c r="C55" i="29"/>
  <c r="D55" i="29" s="1"/>
  <c r="F54" i="29"/>
  <c r="G54" i="29" s="1"/>
  <c r="E54" i="29"/>
  <c r="D54" i="29"/>
  <c r="K54" i="29" s="1"/>
  <c r="L54" i="29" s="1"/>
  <c r="C54" i="29"/>
  <c r="G49" i="29"/>
  <c r="D49" i="29"/>
  <c r="K49" i="29" s="1"/>
  <c r="L49" i="29" s="1"/>
  <c r="B49" i="29"/>
  <c r="K48" i="29"/>
  <c r="L48" i="29" s="1"/>
  <c r="G48" i="29"/>
  <c r="D48" i="29"/>
  <c r="B48" i="29"/>
  <c r="D47" i="29"/>
  <c r="K47" i="29" s="1"/>
  <c r="L47" i="29" s="1"/>
  <c r="B47" i="29"/>
  <c r="B46" i="29"/>
  <c r="C46" i="29" s="1"/>
  <c r="D46" i="29" s="1"/>
  <c r="K46" i="29" s="1"/>
  <c r="L46" i="29" s="1"/>
  <c r="C45" i="29"/>
  <c r="D45" i="29" s="1"/>
  <c r="K45" i="29" s="1"/>
  <c r="L45" i="29" s="1"/>
  <c r="B45" i="29"/>
  <c r="G44" i="29"/>
  <c r="F44" i="29"/>
  <c r="E44" i="29"/>
  <c r="C44" i="29"/>
  <c r="D44" i="29" s="1"/>
  <c r="K44" i="29" s="1"/>
  <c r="L44" i="29" s="1"/>
  <c r="F43" i="29"/>
  <c r="G43" i="29" s="1"/>
  <c r="E43" i="29"/>
  <c r="C43" i="29"/>
  <c r="D43" i="29" s="1"/>
  <c r="K43" i="29" s="1"/>
  <c r="L43" i="29" s="1"/>
  <c r="G42" i="29"/>
  <c r="F42" i="29"/>
  <c r="E42" i="29"/>
  <c r="C42" i="29"/>
  <c r="D42" i="29" s="1"/>
  <c r="F41" i="29"/>
  <c r="G41" i="29" s="1"/>
  <c r="E41" i="29"/>
  <c r="C41" i="29"/>
  <c r="D41" i="29" s="1"/>
  <c r="K41" i="29" s="1"/>
  <c r="L41" i="29" s="1"/>
  <c r="F40" i="29"/>
  <c r="G40" i="29" s="1"/>
  <c r="E40" i="29"/>
  <c r="C40" i="29"/>
  <c r="D40" i="29" s="1"/>
  <c r="O23" i="29"/>
  <c r="P23" i="29" s="1"/>
  <c r="G23" i="29"/>
  <c r="O22" i="29"/>
  <c r="P22" i="29" s="1"/>
  <c r="G22" i="29"/>
  <c r="O21" i="29"/>
  <c r="P21" i="29" s="1"/>
  <c r="G21" i="29"/>
  <c r="O20" i="29"/>
  <c r="P20" i="29" s="1"/>
  <c r="G20" i="29"/>
  <c r="D19" i="29"/>
  <c r="B19" i="29"/>
  <c r="G18" i="29"/>
  <c r="G19" i="29" s="1"/>
  <c r="K19" i="29" s="1"/>
  <c r="L19" i="29" s="1"/>
  <c r="D18" i="29"/>
  <c r="K18" i="29" s="1"/>
  <c r="L18" i="29" s="1"/>
  <c r="B18" i="29"/>
  <c r="G17" i="29"/>
  <c r="D17" i="29"/>
  <c r="K17" i="29" s="1"/>
  <c r="L17" i="29" s="1"/>
  <c r="B17" i="29"/>
  <c r="G16" i="29"/>
  <c r="D16" i="29"/>
  <c r="K16" i="29" s="1"/>
  <c r="L16" i="29" s="1"/>
  <c r="B16" i="29"/>
  <c r="D15" i="29"/>
  <c r="K15" i="29" s="1"/>
  <c r="L15" i="29" s="1"/>
  <c r="B15" i="29"/>
  <c r="C14" i="29"/>
  <c r="D14" i="29" s="1"/>
  <c r="B14" i="29"/>
  <c r="B13" i="29"/>
  <c r="C13" i="29" s="1"/>
  <c r="D13" i="29" s="1"/>
  <c r="I12" i="29"/>
  <c r="F12" i="29"/>
  <c r="G12" i="29" s="1"/>
  <c r="J12" i="29" s="1"/>
  <c r="E12" i="29"/>
  <c r="O12" i="29" s="1"/>
  <c r="P12" i="29" s="1"/>
  <c r="C12" i="29" s="1"/>
  <c r="I11" i="29"/>
  <c r="F11" i="29"/>
  <c r="G11" i="29" s="1"/>
  <c r="J11" i="29" s="1"/>
  <c r="E11" i="29"/>
  <c r="O11" i="29" s="1"/>
  <c r="P11" i="29" s="1"/>
  <c r="C11" i="29" s="1"/>
  <c r="I10" i="29"/>
  <c r="F10" i="29"/>
  <c r="G10" i="29" s="1"/>
  <c r="J10" i="29" s="1"/>
  <c r="E10" i="29"/>
  <c r="O10" i="29" s="1"/>
  <c r="P10" i="29" s="1"/>
  <c r="C10" i="29" s="1"/>
  <c r="F9" i="29"/>
  <c r="E9" i="29"/>
  <c r="G9" i="29" s="1"/>
  <c r="D9" i="29"/>
  <c r="K9" i="29" s="1"/>
  <c r="L9" i="29" s="1"/>
  <c r="C9" i="29"/>
  <c r="G8" i="29"/>
  <c r="F8" i="29"/>
  <c r="E8" i="29"/>
  <c r="D8" i="29"/>
  <c r="K8" i="29" s="1"/>
  <c r="L8" i="29" s="1"/>
  <c r="C8" i="29"/>
  <c r="F7" i="29"/>
  <c r="E7" i="29"/>
  <c r="G7" i="29" s="1"/>
  <c r="D7" i="29"/>
  <c r="C7" i="29"/>
  <c r="G6" i="29"/>
  <c r="F6" i="29"/>
  <c r="E6" i="29"/>
  <c r="D6" i="29"/>
  <c r="K6" i="29" s="1"/>
  <c r="L6" i="29" s="1"/>
  <c r="C6" i="29"/>
  <c r="U5" i="29"/>
  <c r="F5" i="29"/>
  <c r="G5" i="29" s="1"/>
  <c r="E5" i="29"/>
  <c r="D5" i="29"/>
  <c r="K5" i="29" s="1"/>
  <c r="L5" i="29" s="1"/>
  <c r="C5" i="29"/>
  <c r="U4" i="29"/>
  <c r="K11" i="29" l="1"/>
  <c r="L11" i="29" s="1"/>
  <c r="M11" i="29" s="1"/>
  <c r="B11" i="29"/>
  <c r="G14" i="29"/>
  <c r="K14" i="29" s="1"/>
  <c r="L14" i="29" s="1"/>
  <c r="I16" i="29"/>
  <c r="K61" i="29"/>
  <c r="L61" i="29" s="1"/>
  <c r="M61" i="29" s="1"/>
  <c r="B61" i="29"/>
  <c r="K10" i="29"/>
  <c r="L10" i="29" s="1"/>
  <c r="M10" i="29" s="1"/>
  <c r="B10" i="29"/>
  <c r="C21" i="29"/>
  <c r="B21" i="29" s="1"/>
  <c r="D21" i="29"/>
  <c r="K21" i="29" s="1"/>
  <c r="L21" i="29" s="1"/>
  <c r="C23" i="29"/>
  <c r="B23" i="29" s="1"/>
  <c r="D23" i="29"/>
  <c r="K23" i="29" s="1"/>
  <c r="L23" i="29" s="1"/>
  <c r="D68" i="29"/>
  <c r="K68" i="29" s="1"/>
  <c r="L68" i="29" s="1"/>
  <c r="C68" i="29"/>
  <c r="B68" i="29" s="1"/>
  <c r="D70" i="29"/>
  <c r="K70" i="29" s="1"/>
  <c r="L70" i="29" s="1"/>
  <c r="C70" i="29"/>
  <c r="B70" i="29" s="1"/>
  <c r="K60" i="29"/>
  <c r="L60" i="29" s="1"/>
  <c r="M60" i="29" s="1"/>
  <c r="B60" i="29"/>
  <c r="K13" i="29"/>
  <c r="L13" i="29" s="1"/>
  <c r="G13" i="29"/>
  <c r="K40" i="29"/>
  <c r="L40" i="29" s="1"/>
  <c r="K75" i="29"/>
  <c r="L75" i="29" s="1"/>
  <c r="M75" i="29" s="1"/>
  <c r="B75" i="29"/>
  <c r="K76" i="29"/>
  <c r="L76" i="29" s="1"/>
  <c r="M76" i="29" s="1"/>
  <c r="B76" i="29"/>
  <c r="G82" i="29"/>
  <c r="K82" i="29"/>
  <c r="L82" i="29" s="1"/>
  <c r="K59" i="29"/>
  <c r="L59" i="29" s="1"/>
  <c r="M59" i="29" s="1"/>
  <c r="B59" i="29"/>
  <c r="B12" i="29"/>
  <c r="K12" i="29"/>
  <c r="L12" i="29" s="1"/>
  <c r="M12" i="29" s="1"/>
  <c r="C20" i="29"/>
  <c r="B20" i="29" s="1"/>
  <c r="D20" i="29"/>
  <c r="K20" i="29" s="1"/>
  <c r="L20" i="29" s="1"/>
  <c r="C22" i="29"/>
  <c r="B22" i="29" s="1"/>
  <c r="D22" i="29"/>
  <c r="K22" i="29" s="1"/>
  <c r="L22" i="29" s="1"/>
  <c r="K55" i="29"/>
  <c r="L55" i="29" s="1"/>
  <c r="D67" i="29"/>
  <c r="K67" i="29" s="1"/>
  <c r="L67" i="29" s="1"/>
  <c r="C67" i="29"/>
  <c r="B67" i="29" s="1"/>
  <c r="D69" i="29"/>
  <c r="K69" i="29" s="1"/>
  <c r="L69" i="29" s="1"/>
  <c r="C69" i="29"/>
  <c r="B69" i="29" s="1"/>
  <c r="K83" i="29"/>
  <c r="L83" i="29" s="1"/>
  <c r="G83" i="29"/>
  <c r="C147" i="23" l="1"/>
  <c r="D147" i="23" s="1"/>
  <c r="C148" i="23"/>
  <c r="D148" i="23" s="1"/>
  <c r="C149" i="23"/>
  <c r="D149" i="23" s="1"/>
  <c r="C150" i="23"/>
  <c r="D150" i="23" s="1"/>
  <c r="C151" i="23"/>
  <c r="D151" i="23" s="1"/>
  <c r="C152" i="23"/>
  <c r="D152" i="23" s="1"/>
  <c r="C146" i="23"/>
  <c r="D146" i="23" s="1"/>
  <c r="D153" i="23" l="1"/>
  <c r="F144" i="23"/>
  <c r="F143" i="23"/>
  <c r="F142" i="23"/>
  <c r="A43" i="26" l="1"/>
  <c r="C4" i="26"/>
  <c r="D4" i="26" s="1"/>
  <c r="E4" i="26" s="1"/>
  <c r="F4" i="26" s="1"/>
  <c r="C5" i="26"/>
  <c r="D5" i="26" s="1"/>
  <c r="E5" i="26" s="1"/>
  <c r="F5" i="26" s="1"/>
  <c r="C6" i="26"/>
  <c r="D6" i="26" s="1"/>
  <c r="E6" i="26" s="1"/>
  <c r="F6" i="26" s="1"/>
  <c r="C7" i="26"/>
  <c r="D7" i="26" s="1"/>
  <c r="E7" i="26" s="1"/>
  <c r="F7" i="26" s="1"/>
  <c r="C8" i="26"/>
  <c r="D8" i="26" s="1"/>
  <c r="E8" i="26" s="1"/>
  <c r="F8" i="26" s="1"/>
  <c r="C9" i="26"/>
  <c r="D9" i="26" s="1"/>
  <c r="E9" i="26" s="1"/>
  <c r="F9" i="26" s="1"/>
  <c r="C10" i="26"/>
  <c r="D10" i="26" s="1"/>
  <c r="E10" i="26" s="1"/>
  <c r="F10" i="26" s="1"/>
  <c r="C11" i="26"/>
  <c r="D11" i="26" s="1"/>
  <c r="E11" i="26" s="1"/>
  <c r="F11" i="26" s="1"/>
  <c r="C12" i="26"/>
  <c r="D12" i="26" s="1"/>
  <c r="E12" i="26" s="1"/>
  <c r="F12" i="26" s="1"/>
  <c r="C13" i="26"/>
  <c r="D13" i="26" s="1"/>
  <c r="E13" i="26" s="1"/>
  <c r="F13" i="26" s="1"/>
  <c r="C14" i="26"/>
  <c r="D14" i="26" s="1"/>
  <c r="E14" i="26" s="1"/>
  <c r="F14" i="26" s="1"/>
  <c r="C15" i="26"/>
  <c r="D15" i="26" s="1"/>
  <c r="E15" i="26" s="1"/>
  <c r="F15" i="26" s="1"/>
  <c r="C16" i="26"/>
  <c r="D16" i="26" s="1"/>
  <c r="E16" i="26" s="1"/>
  <c r="F16" i="26" s="1"/>
  <c r="C17" i="26"/>
  <c r="D17" i="26" s="1"/>
  <c r="E17" i="26" s="1"/>
  <c r="F17" i="26" s="1"/>
  <c r="C18" i="26"/>
  <c r="D18" i="26" s="1"/>
  <c r="E18" i="26" s="1"/>
  <c r="F18" i="26" s="1"/>
  <c r="C19" i="26"/>
  <c r="D19" i="26" s="1"/>
  <c r="E19" i="26" s="1"/>
  <c r="F19" i="26" s="1"/>
  <c r="C20" i="26"/>
  <c r="D20" i="26" s="1"/>
  <c r="E20" i="26" s="1"/>
  <c r="F20" i="26" s="1"/>
  <c r="C21" i="26"/>
  <c r="D21" i="26" s="1"/>
  <c r="E21" i="26" s="1"/>
  <c r="F21" i="26" s="1"/>
  <c r="C22" i="26"/>
  <c r="D22" i="26" s="1"/>
  <c r="E22" i="26" s="1"/>
  <c r="F22" i="26" s="1"/>
  <c r="C23" i="26"/>
  <c r="D23" i="26" s="1"/>
  <c r="E23" i="26" s="1"/>
  <c r="F23" i="26" s="1"/>
  <c r="C24" i="26"/>
  <c r="D24" i="26" s="1"/>
  <c r="E24" i="26" s="1"/>
  <c r="F24" i="26" s="1"/>
  <c r="C25" i="26"/>
  <c r="D25" i="26" s="1"/>
  <c r="E25" i="26" s="1"/>
  <c r="F25" i="26" s="1"/>
  <c r="C26" i="26"/>
  <c r="D26" i="26" s="1"/>
  <c r="E26" i="26" s="1"/>
  <c r="F26" i="26" s="1"/>
  <c r="C27" i="26"/>
  <c r="D27" i="26" s="1"/>
  <c r="E27" i="26" s="1"/>
  <c r="F27" i="26" s="1"/>
  <c r="C28" i="26"/>
  <c r="D28" i="26" s="1"/>
  <c r="E28" i="26" s="1"/>
  <c r="F28" i="26" s="1"/>
  <c r="C29" i="26"/>
  <c r="D29" i="26" s="1"/>
  <c r="E29" i="26" s="1"/>
  <c r="F29" i="26" s="1"/>
  <c r="C30" i="26"/>
  <c r="D30" i="26" s="1"/>
  <c r="E30" i="26" s="1"/>
  <c r="F30" i="26" s="1"/>
  <c r="C31" i="26"/>
  <c r="D31" i="26" s="1"/>
  <c r="E31" i="26" s="1"/>
  <c r="F31" i="26" s="1"/>
  <c r="C32" i="26"/>
  <c r="D32" i="26" s="1"/>
  <c r="E32" i="26" s="1"/>
  <c r="F32" i="26" s="1"/>
  <c r="C33" i="26"/>
  <c r="D33" i="26" s="1"/>
  <c r="E33" i="26" s="1"/>
  <c r="F33" i="26" s="1"/>
  <c r="C34" i="26"/>
  <c r="D34" i="26" s="1"/>
  <c r="E34" i="26" s="1"/>
  <c r="F34" i="26" s="1"/>
  <c r="C35" i="26"/>
  <c r="D35" i="26" s="1"/>
  <c r="E35" i="26" s="1"/>
  <c r="F35" i="26" s="1"/>
  <c r="C36" i="26"/>
  <c r="D36" i="26" s="1"/>
  <c r="E36" i="26" s="1"/>
  <c r="F36" i="26" s="1"/>
  <c r="C37" i="26"/>
  <c r="D37" i="26" s="1"/>
  <c r="E37" i="26" s="1"/>
  <c r="F37" i="26" s="1"/>
  <c r="C38" i="26"/>
  <c r="D38" i="26" s="1"/>
  <c r="E38" i="26" s="1"/>
  <c r="F38" i="26" s="1"/>
  <c r="C39" i="26"/>
  <c r="D39" i="26" s="1"/>
  <c r="E39" i="26" s="1"/>
  <c r="F39" i="26" s="1"/>
  <c r="C40" i="26"/>
  <c r="D40" i="26" s="1"/>
  <c r="E40" i="26" s="1"/>
  <c r="F40" i="26" s="1"/>
  <c r="C41" i="26"/>
  <c r="D41" i="26" s="1"/>
  <c r="E41" i="26" s="1"/>
  <c r="F41" i="26" s="1"/>
  <c r="C42" i="26"/>
  <c r="D42" i="26" s="1"/>
  <c r="E42" i="26" s="1"/>
  <c r="F42" i="26" s="1"/>
  <c r="C3" i="26"/>
  <c r="C23" i="24"/>
  <c r="C161" i="24" s="1"/>
  <c r="B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3" i="26"/>
  <c r="O27" i="24" l="1"/>
  <c r="P27" i="24" s="1"/>
  <c r="C43" i="26"/>
  <c r="D3" i="26"/>
  <c r="G134" i="23"/>
  <c r="D43" i="26" l="1"/>
  <c r="E3" i="26"/>
  <c r="J203" i="25"/>
  <c r="J202" i="25"/>
  <c r="J201" i="25"/>
  <c r="J200" i="25"/>
  <c r="J199" i="25"/>
  <c r="J198" i="25"/>
  <c r="J197" i="25"/>
  <c r="P190" i="25"/>
  <c r="P191" i="25"/>
  <c r="P192" i="25"/>
  <c r="P193" i="25"/>
  <c r="P194" i="25"/>
  <c r="P195" i="25"/>
  <c r="P196" i="25"/>
  <c r="S329" i="12"/>
  <c r="J190" i="25"/>
  <c r="J189" i="25"/>
  <c r="J188" i="25"/>
  <c r="J187" i="25"/>
  <c r="J186" i="25"/>
  <c r="J185" i="25"/>
  <c r="C175" i="25"/>
  <c r="C174" i="25"/>
  <c r="C172" i="25"/>
  <c r="AB164" i="25"/>
  <c r="X164" i="25"/>
  <c r="T164" i="25"/>
  <c r="P164" i="25"/>
  <c r="L164" i="25"/>
  <c r="H164" i="25"/>
  <c r="D164" i="25"/>
  <c r="Z155" i="25"/>
  <c r="V155" i="25"/>
  <c r="R155" i="25"/>
  <c r="N155" i="25"/>
  <c r="J155" i="25"/>
  <c r="F155" i="25"/>
  <c r="B155" i="25"/>
  <c r="C153" i="25"/>
  <c r="E134" i="25"/>
  <c r="E133" i="25"/>
  <c r="E131" i="25"/>
  <c r="Q110" i="25"/>
  <c r="P110" i="25"/>
  <c r="N110" i="25"/>
  <c r="M110" i="25"/>
  <c r="G110" i="25"/>
  <c r="Q109" i="25"/>
  <c r="P109" i="25"/>
  <c r="N109" i="25"/>
  <c r="M109" i="25"/>
  <c r="D99" i="25"/>
  <c r="BE81" i="25"/>
  <c r="BE80" i="25"/>
  <c r="AW79" i="25"/>
  <c r="BE79" i="25" s="1"/>
  <c r="D79" i="25"/>
  <c r="E79" i="25" s="1"/>
  <c r="BK78" i="25"/>
  <c r="BE78" i="25"/>
  <c r="BN75" i="25"/>
  <c r="BO75" i="25" s="1"/>
  <c r="BP75" i="25" s="1"/>
  <c r="BQ75" i="25" s="1"/>
  <c r="BK75" i="25"/>
  <c r="BE75" i="25"/>
  <c r="D72" i="25"/>
  <c r="BN70" i="25"/>
  <c r="BO70" i="25" s="1"/>
  <c r="BP70" i="25" s="1"/>
  <c r="BQ70" i="25" s="1"/>
  <c r="BK70" i="25"/>
  <c r="BR70" i="25" s="1"/>
  <c r="BE70" i="25"/>
  <c r="H68" i="25"/>
  <c r="H67" i="25"/>
  <c r="H66" i="25"/>
  <c r="H65" i="25"/>
  <c r="H64" i="25"/>
  <c r="H63" i="25"/>
  <c r="H62" i="25"/>
  <c r="F61" i="25"/>
  <c r="H60" i="25"/>
  <c r="H59" i="25"/>
  <c r="H58" i="25"/>
  <c r="H57" i="25"/>
  <c r="H56" i="25"/>
  <c r="H55" i="25"/>
  <c r="H54" i="25"/>
  <c r="F53" i="25"/>
  <c r="H52" i="25"/>
  <c r="H51" i="25"/>
  <c r="H50" i="25"/>
  <c r="C50" i="25"/>
  <c r="H49" i="25"/>
  <c r="C49" i="25"/>
  <c r="C47" i="25" s="1"/>
  <c r="C48" i="25" s="1"/>
  <c r="Q196" i="25" s="1"/>
  <c r="H48" i="25"/>
  <c r="H47" i="25"/>
  <c r="H46" i="25"/>
  <c r="B46" i="25"/>
  <c r="F45" i="25"/>
  <c r="C45" i="25"/>
  <c r="H44" i="25"/>
  <c r="C44" i="25"/>
  <c r="C42" i="25" s="1"/>
  <c r="C43" i="25" s="1"/>
  <c r="Q195" i="25" s="1"/>
  <c r="H43" i="25"/>
  <c r="H42" i="25"/>
  <c r="H41" i="25"/>
  <c r="B41" i="25"/>
  <c r="H40" i="25"/>
  <c r="C40" i="25"/>
  <c r="H39" i="25"/>
  <c r="C39" i="25"/>
  <c r="C37" i="25" s="1"/>
  <c r="C38" i="25" s="1"/>
  <c r="Q194" i="25" s="1"/>
  <c r="H38" i="25"/>
  <c r="F37" i="25"/>
  <c r="H36" i="25"/>
  <c r="B36" i="25"/>
  <c r="H35" i="25"/>
  <c r="C35" i="25"/>
  <c r="H34" i="25"/>
  <c r="C34" i="25"/>
  <c r="C32" i="25" s="1"/>
  <c r="C33" i="25" s="1"/>
  <c r="Q193" i="25" s="1"/>
  <c r="H33" i="25"/>
  <c r="O32" i="25"/>
  <c r="G195" i="25" s="1"/>
  <c r="H32" i="25"/>
  <c r="H31" i="25"/>
  <c r="B31" i="25"/>
  <c r="H30" i="25"/>
  <c r="C30" i="25"/>
  <c r="BG29" i="25"/>
  <c r="F29" i="25"/>
  <c r="C29" i="25"/>
  <c r="C27" i="25" s="1"/>
  <c r="C28" i="25" s="1"/>
  <c r="Q192" i="25" s="1"/>
  <c r="H28" i="25"/>
  <c r="J27" i="25"/>
  <c r="H27" i="25"/>
  <c r="J26" i="25"/>
  <c r="H26" i="25"/>
  <c r="B26" i="25"/>
  <c r="J25" i="25"/>
  <c r="H25" i="25"/>
  <c r="C25" i="25"/>
  <c r="J24" i="25"/>
  <c r="H24" i="25"/>
  <c r="C24" i="25"/>
  <c r="C22" i="25" s="1"/>
  <c r="C23" i="25" s="1"/>
  <c r="Q191" i="25" s="1"/>
  <c r="J23" i="25"/>
  <c r="H23" i="25"/>
  <c r="J22" i="25"/>
  <c r="H22" i="25"/>
  <c r="J21" i="25"/>
  <c r="F21" i="25"/>
  <c r="B21" i="25"/>
  <c r="G20" i="25"/>
  <c r="O19" i="25"/>
  <c r="G182" i="25" s="1"/>
  <c r="C19" i="25"/>
  <c r="C18" i="25"/>
  <c r="C16" i="25" s="1"/>
  <c r="C17" i="25" s="1"/>
  <c r="Q190" i="25" s="1"/>
  <c r="B14" i="25"/>
  <c r="F12" i="25"/>
  <c r="F3" i="26" l="1"/>
  <c r="F43" i="26" s="1"/>
  <c r="E43" i="26"/>
  <c r="Q197" i="25"/>
  <c r="R190" i="25" s="1"/>
  <c r="P197" i="25"/>
  <c r="BR75" i="25"/>
  <c r="S160" i="25"/>
  <c r="S161" i="25"/>
  <c r="S157" i="25"/>
  <c r="S162" i="25"/>
  <c r="S158" i="25"/>
  <c r="S163" i="25"/>
  <c r="S159" i="25"/>
  <c r="W161" i="25"/>
  <c r="W157" i="25"/>
  <c r="W162" i="25"/>
  <c r="W158" i="25"/>
  <c r="W163" i="25"/>
  <c r="W159" i="25"/>
  <c r="W160" i="25"/>
  <c r="C160" i="25"/>
  <c r="C161" i="25"/>
  <c r="C157" i="25"/>
  <c r="C163" i="25"/>
  <c r="C162" i="25"/>
  <c r="C158" i="25"/>
  <c r="C159" i="25"/>
  <c r="G161" i="25"/>
  <c r="G157" i="25"/>
  <c r="G162" i="25"/>
  <c r="G158" i="25"/>
  <c r="G160" i="25"/>
  <c r="G163" i="25"/>
  <c r="G159" i="25"/>
  <c r="AA162" i="25"/>
  <c r="AA158" i="25"/>
  <c r="AA163" i="25"/>
  <c r="AA159" i="25"/>
  <c r="AA160" i="25"/>
  <c r="AA161" i="25"/>
  <c r="AA157" i="25"/>
  <c r="K162" i="25"/>
  <c r="K158" i="25"/>
  <c r="K163" i="25"/>
  <c r="K159" i="25"/>
  <c r="K161" i="25"/>
  <c r="K157" i="25"/>
  <c r="K160" i="25"/>
  <c r="O163" i="25"/>
  <c r="O159" i="25"/>
  <c r="O160" i="25"/>
  <c r="O158" i="25"/>
  <c r="O161" i="25"/>
  <c r="O157" i="25"/>
  <c r="O162" i="25"/>
  <c r="R193" i="25" l="1"/>
  <c r="R194" i="25"/>
  <c r="R195" i="25"/>
  <c r="R192" i="25"/>
  <c r="R196" i="25"/>
  <c r="R191" i="25"/>
  <c r="O22" i="25"/>
  <c r="AT70" i="25"/>
  <c r="AA164" i="25"/>
  <c r="O26" i="25"/>
  <c r="AT80" i="25"/>
  <c r="S164" i="25"/>
  <c r="K164" i="25"/>
  <c r="AT81" i="25"/>
  <c r="O27" i="25"/>
  <c r="AT79" i="25"/>
  <c r="O25" i="25"/>
  <c r="G164" i="25"/>
  <c r="AT78" i="25"/>
  <c r="O24" i="25"/>
  <c r="O164" i="25"/>
  <c r="AT75" i="25"/>
  <c r="O23" i="25"/>
  <c r="C164" i="25"/>
  <c r="O21" i="25"/>
  <c r="AV29" i="25"/>
  <c r="W164" i="25"/>
  <c r="R197" i="25" l="1"/>
  <c r="Q21" i="25"/>
  <c r="G184" i="25"/>
  <c r="I184" i="25" s="1"/>
  <c r="Q25" i="25"/>
  <c r="U25" i="25" s="1"/>
  <c r="L79" i="25" s="1"/>
  <c r="L80" i="25" s="1"/>
  <c r="G188" i="25"/>
  <c r="Q24" i="25"/>
  <c r="U24" i="25" s="1"/>
  <c r="K79" i="25" s="1"/>
  <c r="K80" i="25" s="1"/>
  <c r="G187" i="25"/>
  <c r="Q23" i="25"/>
  <c r="U23" i="25" s="1"/>
  <c r="G186" i="25"/>
  <c r="Q27" i="25"/>
  <c r="U27" i="25" s="1"/>
  <c r="N79" i="25" s="1"/>
  <c r="N80" i="25" s="1"/>
  <c r="G190" i="25"/>
  <c r="G185" i="25"/>
  <c r="Q22" i="25"/>
  <c r="U22" i="25" s="1"/>
  <c r="I79" i="25" s="1"/>
  <c r="I80" i="25" s="1"/>
  <c r="G189" i="25"/>
  <c r="Q26" i="25"/>
  <c r="U26" i="25" s="1"/>
  <c r="M79" i="25" s="1"/>
  <c r="M80" i="25" s="1"/>
  <c r="AX29" i="25"/>
  <c r="AW29" i="25"/>
  <c r="O39" i="25"/>
  <c r="G202" i="25" s="1"/>
  <c r="S26" i="25"/>
  <c r="T26" i="25" s="1"/>
  <c r="P26" i="25"/>
  <c r="O37" i="25"/>
  <c r="G200" i="25" s="1"/>
  <c r="P24" i="25"/>
  <c r="S24" i="25"/>
  <c r="T24" i="25" s="1"/>
  <c r="AX79" i="25"/>
  <c r="AV79" i="25"/>
  <c r="AU79" i="25"/>
  <c r="AY79" i="25" s="1"/>
  <c r="AV70" i="25"/>
  <c r="AU70" i="25"/>
  <c r="AT82" i="25"/>
  <c r="AX70" i="25"/>
  <c r="AX75" i="25"/>
  <c r="AV75" i="25"/>
  <c r="BJ75" i="25" s="1"/>
  <c r="AU75" i="25"/>
  <c r="AY75" i="25" s="1"/>
  <c r="AV81" i="25"/>
  <c r="AU81" i="25"/>
  <c r="AY81" i="25" s="1"/>
  <c r="AX81" i="25"/>
  <c r="P21" i="25"/>
  <c r="O34" i="25"/>
  <c r="G197" i="25" s="1"/>
  <c r="I197" i="25" s="1"/>
  <c r="O28" i="25"/>
  <c r="P25" i="25"/>
  <c r="O38" i="25"/>
  <c r="G201" i="25" s="1"/>
  <c r="S25" i="25"/>
  <c r="T25" i="25" s="1"/>
  <c r="S23" i="25"/>
  <c r="T23" i="25" s="1"/>
  <c r="O36" i="25"/>
  <c r="G199" i="25" s="1"/>
  <c r="P23" i="25"/>
  <c r="AX78" i="25"/>
  <c r="AU78" i="25"/>
  <c r="AY78" i="25" s="1"/>
  <c r="AV78" i="25"/>
  <c r="S27" i="25"/>
  <c r="T27" i="25" s="1"/>
  <c r="O40" i="25"/>
  <c r="G203" i="25" s="1"/>
  <c r="P27" i="25"/>
  <c r="AU80" i="25"/>
  <c r="AY80" i="25" s="1"/>
  <c r="AX80" i="25"/>
  <c r="AV80" i="25"/>
  <c r="S22" i="25"/>
  <c r="T22" i="25" s="1"/>
  <c r="O35" i="25"/>
  <c r="G198" i="25" s="1"/>
  <c r="P22" i="25"/>
  <c r="K198" i="25" l="1"/>
  <c r="I198" i="25"/>
  <c r="I201" i="25"/>
  <c r="K201" i="25"/>
  <c r="K200" i="25"/>
  <c r="I200" i="25"/>
  <c r="K203" i="25"/>
  <c r="I203" i="25"/>
  <c r="K199" i="25"/>
  <c r="I199" i="25"/>
  <c r="K202" i="25"/>
  <c r="I202" i="25"/>
  <c r="I186" i="25"/>
  <c r="M186" i="25" s="1"/>
  <c r="H186" i="25"/>
  <c r="K186" i="25"/>
  <c r="L186" i="25" s="1"/>
  <c r="H185" i="25"/>
  <c r="I185" i="25"/>
  <c r="M185" i="25" s="1"/>
  <c r="K185" i="25"/>
  <c r="L185" i="25" s="1"/>
  <c r="K188" i="25"/>
  <c r="L188" i="25" s="1"/>
  <c r="I188" i="25"/>
  <c r="M188" i="25" s="1"/>
  <c r="H188" i="25"/>
  <c r="I190" i="25"/>
  <c r="M190" i="25" s="1"/>
  <c r="K190" i="25"/>
  <c r="L190" i="25" s="1"/>
  <c r="H190" i="25"/>
  <c r="K187" i="25"/>
  <c r="L187" i="25" s="1"/>
  <c r="I187" i="25"/>
  <c r="M187" i="25" s="1"/>
  <c r="H187" i="25"/>
  <c r="H184" i="25"/>
  <c r="G191" i="25"/>
  <c r="K189" i="25"/>
  <c r="L189" i="25" s="1"/>
  <c r="I189" i="25"/>
  <c r="M189" i="25" s="1"/>
  <c r="H189" i="25"/>
  <c r="AV82" i="25"/>
  <c r="P36" i="25"/>
  <c r="S36" i="25"/>
  <c r="Q36" i="25"/>
  <c r="U36" i="25" s="1"/>
  <c r="S21" i="25"/>
  <c r="T21" i="25" s="1"/>
  <c r="BL78" i="25"/>
  <c r="BG78" i="25"/>
  <c r="BF78" i="25"/>
  <c r="P38" i="25"/>
  <c r="S38" i="25"/>
  <c r="T38" i="25" s="1"/>
  <c r="Q38" i="25"/>
  <c r="U38" i="25" s="1"/>
  <c r="P34" i="25"/>
  <c r="O41" i="25"/>
  <c r="Q34" i="25"/>
  <c r="BG79" i="25"/>
  <c r="BF79" i="25"/>
  <c r="P35" i="25"/>
  <c r="S35" i="25"/>
  <c r="T35" i="25" s="1"/>
  <c r="Q35" i="25"/>
  <c r="U35" i="25" s="1"/>
  <c r="F120" i="25" s="1"/>
  <c r="BG80" i="25"/>
  <c r="BF80" i="25"/>
  <c r="Q28" i="25"/>
  <c r="U21" i="25" s="1"/>
  <c r="AU82" i="25"/>
  <c r="AY70" i="25"/>
  <c r="P39" i="25"/>
  <c r="S39" i="25"/>
  <c r="T39" i="25" s="1"/>
  <c r="Q39" i="25"/>
  <c r="U39" i="25" s="1"/>
  <c r="BF81" i="25"/>
  <c r="BG81" i="25"/>
  <c r="P40" i="25"/>
  <c r="S40" i="25"/>
  <c r="T40" i="25" s="1"/>
  <c r="Q40" i="25"/>
  <c r="U40" i="25" s="1"/>
  <c r="P28" i="25"/>
  <c r="BG75" i="25"/>
  <c r="BF75" i="25"/>
  <c r="BL75" i="25"/>
  <c r="AZ29" i="25"/>
  <c r="P37" i="25"/>
  <c r="S37" i="25"/>
  <c r="T37" i="25" s="1"/>
  <c r="Q37" i="25"/>
  <c r="U37" i="25" s="1"/>
  <c r="F121" i="25" s="1"/>
  <c r="BM75" i="25" l="1"/>
  <c r="S34" i="25"/>
  <c r="T34" i="25" s="1"/>
  <c r="H191" i="25"/>
  <c r="M202" i="25"/>
  <c r="H202" i="25"/>
  <c r="L202" i="25"/>
  <c r="K184" i="25"/>
  <c r="L184" i="25" s="1"/>
  <c r="I191" i="25"/>
  <c r="M184" i="25" s="1"/>
  <c r="L201" i="25"/>
  <c r="M201" i="25"/>
  <c r="H201" i="25"/>
  <c r="H198" i="25"/>
  <c r="L198" i="25"/>
  <c r="M198" i="25"/>
  <c r="H199" i="25"/>
  <c r="L199" i="25"/>
  <c r="M199" i="25"/>
  <c r="G204" i="25"/>
  <c r="K197" i="25" s="1"/>
  <c r="I204" i="25"/>
  <c r="H197" i="25"/>
  <c r="L203" i="25"/>
  <c r="H203" i="25"/>
  <c r="M203" i="25"/>
  <c r="H200" i="25"/>
  <c r="L200" i="25"/>
  <c r="M200" i="25"/>
  <c r="P41" i="25"/>
  <c r="J79" i="25"/>
  <c r="J80" i="25" s="1"/>
  <c r="E110" i="25"/>
  <c r="BA29" i="25"/>
  <c r="BH79" i="25"/>
  <c r="BI79" i="25"/>
  <c r="BH78" i="25"/>
  <c r="BI78" i="25"/>
  <c r="H110" i="25" a="1"/>
  <c r="H110" i="25" s="1"/>
  <c r="T36" i="25"/>
  <c r="BI81" i="25"/>
  <c r="BH81" i="25"/>
  <c r="BF70" i="25"/>
  <c r="BG70" i="25"/>
  <c r="BL70" i="25"/>
  <c r="BM70" i="25" s="1"/>
  <c r="BI80" i="25"/>
  <c r="BH80" i="25"/>
  <c r="BH75" i="25"/>
  <c r="BI75" i="25"/>
  <c r="Q41" i="25"/>
  <c r="U34" i="25" s="1"/>
  <c r="H204" i="25" l="1"/>
  <c r="M197" i="25"/>
  <c r="L197" i="25"/>
  <c r="BI70" i="25"/>
  <c r="BH70" i="25"/>
  <c r="BH29" i="25"/>
  <c r="BD29" i="25"/>
  <c r="BC29" i="25"/>
  <c r="BC82" i="25" s="1"/>
  <c r="BE29" i="25"/>
  <c r="BF29" i="25" s="1"/>
  <c r="BI29" i="25"/>
  <c r="F132" i="25"/>
  <c r="E132" i="25"/>
  <c r="F123" i="25"/>
  <c r="D80" i="25"/>
  <c r="E80" i="25"/>
  <c r="E82" i="25" s="1"/>
  <c r="D82" i="25" l="1"/>
  <c r="D83" i="25"/>
  <c r="D81" i="25"/>
  <c r="E109" i="25" s="1"/>
  <c r="G109" i="25" s="1"/>
  <c r="H109" i="25" s="1"/>
  <c r="G123" i="25"/>
  <c r="H123" i="25" s="1"/>
  <c r="BK29" i="25"/>
  <c r="BJ29" i="25"/>
  <c r="BI82" i="25"/>
  <c r="I123" i="25" l="1"/>
  <c r="G132" i="25"/>
  <c r="G135" i="25" s="1"/>
  <c r="J123" i="25"/>
  <c r="F131" i="25"/>
  <c r="F135" i="25" s="1"/>
  <c r="I131" i="25"/>
  <c r="C22" i="23" l="1"/>
  <c r="C123" i="23" s="1"/>
  <c r="G21" i="23" s="1"/>
  <c r="C125" i="23" l="1"/>
  <c r="F43" i="23"/>
  <c r="E85" i="24" l="1"/>
  <c r="J27" i="24" l="1"/>
  <c r="D105" i="24"/>
  <c r="H111" i="23"/>
  <c r="I111" i="23" s="1"/>
  <c r="J111" i="23" l="1"/>
  <c r="M110" i="23" s="1"/>
  <c r="N109" i="23"/>
  <c r="L114" i="23"/>
  <c r="L111" i="23"/>
  <c r="N106" i="23"/>
  <c r="M113" i="23" l="1"/>
  <c r="O109" i="23"/>
  <c r="O106" i="23"/>
  <c r="E138" i="24" l="1"/>
  <c r="E137" i="24"/>
  <c r="E135" i="24"/>
  <c r="C43" i="24"/>
  <c r="C38" i="24"/>
  <c r="C53" i="24"/>
  <c r="C48" i="24"/>
  <c r="C28" i="24"/>
  <c r="R330" i="12"/>
  <c r="S330" i="12" s="1"/>
  <c r="T330" i="12" s="1"/>
  <c r="I21" i="23" l="1"/>
  <c r="C39" i="24"/>
  <c r="C54" i="24"/>
  <c r="C34" i="24"/>
  <c r="C29" i="24"/>
  <c r="C179" i="24"/>
  <c r="C178" i="24"/>
  <c r="C176" i="24"/>
  <c r="AB168" i="24"/>
  <c r="X168" i="24"/>
  <c r="T168" i="24"/>
  <c r="P168" i="24"/>
  <c r="L168" i="24"/>
  <c r="H168" i="24"/>
  <c r="D168" i="24"/>
  <c r="Z159" i="24"/>
  <c r="V159" i="24"/>
  <c r="R159" i="24"/>
  <c r="N159" i="24"/>
  <c r="J159" i="24"/>
  <c r="F159" i="24"/>
  <c r="B159" i="24"/>
  <c r="C157" i="24"/>
  <c r="BE87" i="24"/>
  <c r="BE86" i="24"/>
  <c r="AW85" i="24"/>
  <c r="BE85" i="24" s="1"/>
  <c r="BK84" i="24"/>
  <c r="BE84" i="24"/>
  <c r="BN81" i="24"/>
  <c r="BO81" i="24" s="1"/>
  <c r="BP81" i="24" s="1"/>
  <c r="BQ81" i="24" s="1"/>
  <c r="BK81" i="24"/>
  <c r="BE81" i="24"/>
  <c r="D78" i="24"/>
  <c r="BN76" i="24"/>
  <c r="BO76" i="24" s="1"/>
  <c r="BP76" i="24" s="1"/>
  <c r="BQ76" i="24" s="1"/>
  <c r="BK76" i="24"/>
  <c r="BR76" i="24" s="1"/>
  <c r="BE76" i="24"/>
  <c r="H74" i="24"/>
  <c r="H73" i="24"/>
  <c r="H72" i="24"/>
  <c r="H71" i="24"/>
  <c r="H70" i="24"/>
  <c r="H69" i="24"/>
  <c r="H68" i="24"/>
  <c r="F67" i="24"/>
  <c r="H66" i="24"/>
  <c r="H65" i="24"/>
  <c r="H64" i="24"/>
  <c r="H63" i="24"/>
  <c r="H62" i="24"/>
  <c r="H61" i="24"/>
  <c r="H60" i="24"/>
  <c r="F59" i="24"/>
  <c r="H58" i="24"/>
  <c r="H57" i="24"/>
  <c r="H56" i="24"/>
  <c r="H55" i="24"/>
  <c r="H54" i="24"/>
  <c r="H53" i="24"/>
  <c r="B52" i="24"/>
  <c r="H52" i="24"/>
  <c r="F51" i="24"/>
  <c r="H50" i="24"/>
  <c r="H49" i="24"/>
  <c r="C49" i="24"/>
  <c r="H48" i="24"/>
  <c r="B47" i="24"/>
  <c r="H47" i="24"/>
  <c r="H46" i="24"/>
  <c r="C44" i="24"/>
  <c r="H45" i="24"/>
  <c r="H44" i="24"/>
  <c r="F43" i="24"/>
  <c r="B42" i="24"/>
  <c r="H42" i="24"/>
  <c r="H41" i="24"/>
  <c r="H40" i="24"/>
  <c r="H39" i="24"/>
  <c r="O38" i="24"/>
  <c r="H38" i="24"/>
  <c r="B37" i="24"/>
  <c r="H37" i="24"/>
  <c r="H36" i="24"/>
  <c r="BG35" i="24"/>
  <c r="F35" i="24"/>
  <c r="H34" i="24"/>
  <c r="J33" i="24"/>
  <c r="H33" i="24"/>
  <c r="B32" i="24"/>
  <c r="J32" i="24"/>
  <c r="H32" i="24"/>
  <c r="H31" i="24"/>
  <c r="J30" i="24"/>
  <c r="H30" i="24"/>
  <c r="J29" i="24"/>
  <c r="H29" i="24"/>
  <c r="J28" i="24"/>
  <c r="H28" i="24"/>
  <c r="F27" i="24"/>
  <c r="G26" i="24"/>
  <c r="O25" i="24"/>
  <c r="B20" i="24"/>
  <c r="F12" i="24"/>
  <c r="H21" i="23" l="1"/>
  <c r="BR81" i="24"/>
  <c r="S164" i="24"/>
  <c r="S165" i="24"/>
  <c r="S161" i="24"/>
  <c r="S166" i="24"/>
  <c r="S162" i="24"/>
  <c r="S167" i="24"/>
  <c r="S163" i="24"/>
  <c r="C164" i="24"/>
  <c r="C165" i="24"/>
  <c r="C166" i="24"/>
  <c r="C162" i="24"/>
  <c r="O28" i="24" s="1"/>
  <c r="S28" i="24" s="1"/>
  <c r="T28" i="24" s="1"/>
  <c r="C167" i="24"/>
  <c r="C163" i="24"/>
  <c r="G165" i="24"/>
  <c r="G161" i="24"/>
  <c r="G166" i="24"/>
  <c r="G162" i="24"/>
  <c r="G167" i="24"/>
  <c r="G163" i="24"/>
  <c r="G164" i="24"/>
  <c r="W165" i="24"/>
  <c r="W161" i="24"/>
  <c r="W166" i="24"/>
  <c r="W162" i="24"/>
  <c r="W167" i="24"/>
  <c r="W163" i="24"/>
  <c r="W164" i="24"/>
  <c r="K166" i="24"/>
  <c r="K162" i="24"/>
  <c r="K167" i="24"/>
  <c r="K163" i="24"/>
  <c r="K164" i="24"/>
  <c r="K165" i="24"/>
  <c r="K161" i="24"/>
  <c r="AA166" i="24"/>
  <c r="AA162" i="24"/>
  <c r="AA167" i="24"/>
  <c r="AA163" i="24"/>
  <c r="AA164" i="24"/>
  <c r="AA165" i="24"/>
  <c r="AA161" i="24"/>
  <c r="O167" i="24"/>
  <c r="O163" i="24"/>
  <c r="O164" i="24"/>
  <c r="O165" i="24"/>
  <c r="O161" i="24"/>
  <c r="O166" i="24"/>
  <c r="O162" i="24"/>
  <c r="O168" i="24" l="1"/>
  <c r="G168" i="24"/>
  <c r="S168" i="24"/>
  <c r="W168" i="24"/>
  <c r="AA168" i="24"/>
  <c r="K168" i="24"/>
  <c r="AT76" i="24"/>
  <c r="O41" i="24"/>
  <c r="O30" i="24"/>
  <c r="AT84" i="24"/>
  <c r="AT86" i="24"/>
  <c r="O32" i="24"/>
  <c r="AT81" i="24"/>
  <c r="O29" i="24"/>
  <c r="C168" i="24"/>
  <c r="AV35" i="24"/>
  <c r="O40" i="24"/>
  <c r="O33" i="24"/>
  <c r="AT87" i="24"/>
  <c r="AT85" i="24"/>
  <c r="O31" i="24"/>
  <c r="AW35" i="24" l="1"/>
  <c r="AX35" i="24"/>
  <c r="AX87" i="24"/>
  <c r="AV87" i="24"/>
  <c r="AU87" i="24"/>
  <c r="AY87" i="24" s="1"/>
  <c r="Q33" i="24"/>
  <c r="U33" i="24" s="1"/>
  <c r="N85" i="24" s="1"/>
  <c r="N86" i="24" s="1"/>
  <c r="O46" i="24"/>
  <c r="P33" i="24"/>
  <c r="S33" i="24"/>
  <c r="T33" i="24" s="1"/>
  <c r="AU85" i="24"/>
  <c r="AY85" i="24" s="1"/>
  <c r="AX85" i="24"/>
  <c r="AV85" i="24"/>
  <c r="P32" i="24"/>
  <c r="S32" i="24"/>
  <c r="T32" i="24" s="1"/>
  <c r="O45" i="24"/>
  <c r="Q32" i="24"/>
  <c r="U32" i="24" s="1"/>
  <c r="M85" i="24" s="1"/>
  <c r="M86" i="24" s="1"/>
  <c r="AV86" i="24"/>
  <c r="AU86" i="24"/>
  <c r="AY86" i="24" s="1"/>
  <c r="AX86" i="24"/>
  <c r="AX76" i="24"/>
  <c r="AV76" i="24"/>
  <c r="AU76" i="24"/>
  <c r="AT88" i="24"/>
  <c r="O42" i="24"/>
  <c r="P29" i="24"/>
  <c r="Q29" i="24"/>
  <c r="U29" i="24" s="1"/>
  <c r="S29" i="24"/>
  <c r="T29" i="24" s="1"/>
  <c r="AU84" i="24"/>
  <c r="AY84" i="24" s="1"/>
  <c r="AX84" i="24"/>
  <c r="AV84" i="24"/>
  <c r="O44" i="24"/>
  <c r="P31" i="24"/>
  <c r="S31" i="24"/>
  <c r="T31" i="24" s="1"/>
  <c r="Q31" i="24"/>
  <c r="U31" i="24" s="1"/>
  <c r="L85" i="24" s="1"/>
  <c r="L86" i="24" s="1"/>
  <c r="O34" i="24"/>
  <c r="Q27" i="24"/>
  <c r="AX81" i="24"/>
  <c r="AV81" i="24"/>
  <c r="BJ81" i="24" s="1"/>
  <c r="AU81" i="24"/>
  <c r="AY81" i="24" s="1"/>
  <c r="O43" i="24"/>
  <c r="P30" i="24"/>
  <c r="S30" i="24"/>
  <c r="T30" i="24" s="1"/>
  <c r="Q30" i="24"/>
  <c r="U30" i="24" s="1"/>
  <c r="K85" i="24" s="1"/>
  <c r="K86" i="24" s="1"/>
  <c r="Q28" i="24"/>
  <c r="U28" i="24" s="1"/>
  <c r="I85" i="24" s="1"/>
  <c r="P28" i="24"/>
  <c r="S27" i="24" l="1"/>
  <c r="T27" i="24" s="1"/>
  <c r="I86" i="24"/>
  <c r="AV88" i="24"/>
  <c r="Q34" i="24"/>
  <c r="U27" i="24" s="1"/>
  <c r="AZ35" i="24"/>
  <c r="P34" i="24"/>
  <c r="S44" i="24"/>
  <c r="T44" i="24" s="1"/>
  <c r="Q44" i="24"/>
  <c r="U44" i="24" s="1"/>
  <c r="P44" i="24"/>
  <c r="S45" i="24"/>
  <c r="T45" i="24" s="1"/>
  <c r="P45" i="24"/>
  <c r="Q45" i="24"/>
  <c r="U45" i="24" s="1"/>
  <c r="S46" i="24"/>
  <c r="T46" i="24" s="1"/>
  <c r="P46" i="24"/>
  <c r="Q46" i="24"/>
  <c r="U46" i="24" s="1"/>
  <c r="Q43" i="24"/>
  <c r="U43" i="24" s="1"/>
  <c r="P43" i="24"/>
  <c r="S43" i="24"/>
  <c r="T43" i="24" s="1"/>
  <c r="AU88" i="24"/>
  <c r="AY76" i="24"/>
  <c r="BF86" i="24"/>
  <c r="BG86" i="24"/>
  <c r="BG85" i="24"/>
  <c r="BF85" i="24"/>
  <c r="Q41" i="24"/>
  <c r="U41" i="24" s="1"/>
  <c r="F124" i="24" s="1"/>
  <c r="H124" i="24" s="1"/>
  <c r="J124" i="24" s="1"/>
  <c r="P41" i="24"/>
  <c r="S41" i="24"/>
  <c r="T41" i="24" s="1"/>
  <c r="BL81" i="24"/>
  <c r="BG81" i="24"/>
  <c r="BF81" i="24"/>
  <c r="BG87" i="24"/>
  <c r="BF87" i="24"/>
  <c r="Q40" i="24"/>
  <c r="O47" i="24"/>
  <c r="P40" i="24"/>
  <c r="BL84" i="24"/>
  <c r="BG84" i="24"/>
  <c r="BF84" i="24"/>
  <c r="Q42" i="24"/>
  <c r="U42" i="24" s="1"/>
  <c r="P42" i="24"/>
  <c r="S42" i="24"/>
  <c r="C141" i="23"/>
  <c r="C140" i="23"/>
  <c r="C138" i="23"/>
  <c r="T130" i="23"/>
  <c r="P125" i="23"/>
  <c r="L130" i="23"/>
  <c r="H130" i="23"/>
  <c r="D130" i="23"/>
  <c r="S118" i="23"/>
  <c r="R116" i="23"/>
  <c r="N116" i="23"/>
  <c r="J121" i="23"/>
  <c r="F121" i="23"/>
  <c r="B121" i="23"/>
  <c r="C119" i="23"/>
  <c r="O86" i="23"/>
  <c r="O85" i="23"/>
  <c r="O83" i="23"/>
  <c r="BI45" i="23"/>
  <c r="BI44" i="23"/>
  <c r="BA43" i="23"/>
  <c r="BI43" i="23" s="1"/>
  <c r="BO42" i="23"/>
  <c r="BI42" i="23"/>
  <c r="BR38" i="23"/>
  <c r="BS38" i="23" s="1"/>
  <c r="BT38" i="23" s="1"/>
  <c r="BU38" i="23" s="1"/>
  <c r="BO38" i="23"/>
  <c r="BI38" i="23"/>
  <c r="BR30" i="23"/>
  <c r="BS30" i="23" s="1"/>
  <c r="BT30" i="23" s="1"/>
  <c r="BU30" i="23" s="1"/>
  <c r="BO30" i="23"/>
  <c r="BV30" i="23" s="1"/>
  <c r="BI30" i="23"/>
  <c r="S122" i="23"/>
  <c r="O123" i="23"/>
  <c r="BI29" i="23"/>
  <c r="D35" i="23"/>
  <c r="B19" i="23"/>
  <c r="E114" i="24" l="1"/>
  <c r="F114" i="24"/>
  <c r="S40" i="24"/>
  <c r="H113" i="24" s="1"/>
  <c r="I113" i="24" s="1"/>
  <c r="J113" i="24" s="1"/>
  <c r="F125" i="24"/>
  <c r="H125" i="24" s="1"/>
  <c r="J125" i="24" s="1"/>
  <c r="C186" i="24"/>
  <c r="D186" i="24" s="1"/>
  <c r="C185" i="24"/>
  <c r="D185" i="24" s="1"/>
  <c r="BV38" i="23"/>
  <c r="P47" i="24"/>
  <c r="J85" i="24"/>
  <c r="Q47" i="24"/>
  <c r="U40" i="24" s="1"/>
  <c r="BA35" i="24"/>
  <c r="BE35" i="24" s="1"/>
  <c r="BF35" i="24" s="1"/>
  <c r="BH85" i="24"/>
  <c r="BI85" i="24"/>
  <c r="BI86" i="24"/>
  <c r="BH86" i="24"/>
  <c r="BH81" i="24"/>
  <c r="BI81" i="24"/>
  <c r="T42" i="24"/>
  <c r="BI84" i="24"/>
  <c r="BH84" i="24"/>
  <c r="BI87" i="24"/>
  <c r="BH87" i="24"/>
  <c r="BM81" i="24"/>
  <c r="BL76" i="24"/>
  <c r="BM76" i="24" s="1"/>
  <c r="BG76" i="24"/>
  <c r="BF76" i="24"/>
  <c r="O119" i="23"/>
  <c r="G129" i="23"/>
  <c r="G125" i="23"/>
  <c r="G128" i="23"/>
  <c r="G124" i="23"/>
  <c r="G127" i="23"/>
  <c r="G123" i="23"/>
  <c r="O122" i="23"/>
  <c r="O118" i="23"/>
  <c r="O121" i="23"/>
  <c r="O124" i="23"/>
  <c r="O120" i="23"/>
  <c r="S121" i="23"/>
  <c r="S124" i="23"/>
  <c r="S120" i="23"/>
  <c r="S123" i="23"/>
  <c r="S119" i="23"/>
  <c r="G126" i="23"/>
  <c r="I135" i="24" l="1"/>
  <c r="F135" i="24"/>
  <c r="D187" i="24"/>
  <c r="D86" i="24"/>
  <c r="E86" i="24"/>
  <c r="T40" i="24"/>
  <c r="J86" i="24"/>
  <c r="BH35" i="24"/>
  <c r="BI35" i="24"/>
  <c r="BJ35" i="24" s="1"/>
  <c r="BD35" i="24"/>
  <c r="BC35" i="24"/>
  <c r="BC88" i="24" s="1"/>
  <c r="BI76" i="24"/>
  <c r="BH76" i="24"/>
  <c r="C128" i="23"/>
  <c r="AX44" i="23" s="1"/>
  <c r="C126" i="23"/>
  <c r="C124" i="23"/>
  <c r="C127" i="23"/>
  <c r="G25" i="23" s="1"/>
  <c r="G23" i="23"/>
  <c r="C129" i="23"/>
  <c r="AX45" i="23" s="1"/>
  <c r="S125" i="23"/>
  <c r="G130" i="23"/>
  <c r="O125" i="23"/>
  <c r="I114" i="24" l="1" a="1"/>
  <c r="I114" i="24" s="1"/>
  <c r="J114" i="24" s="1"/>
  <c r="H114" i="24"/>
  <c r="D87" i="24"/>
  <c r="E113" i="24" s="1"/>
  <c r="AX42" i="23"/>
  <c r="BB42" i="23" s="1"/>
  <c r="G24" i="23"/>
  <c r="K24" i="23" s="1"/>
  <c r="L53" i="23" s="1"/>
  <c r="E88" i="24"/>
  <c r="D89" i="24"/>
  <c r="K23" i="23"/>
  <c r="I23" i="23"/>
  <c r="M23" i="23" s="1"/>
  <c r="BK35" i="24"/>
  <c r="BI88" i="24"/>
  <c r="D88" i="24"/>
  <c r="AX38" i="23"/>
  <c r="BB38" i="23" s="1"/>
  <c r="AX43" i="23"/>
  <c r="AY43" i="23" s="1"/>
  <c r="BC43" i="23" s="1"/>
  <c r="G26" i="23"/>
  <c r="I26" i="23" s="1"/>
  <c r="M26" i="23" s="1"/>
  <c r="N44" i="23" s="1"/>
  <c r="N45" i="23" s="1"/>
  <c r="N46" i="23" s="1"/>
  <c r="N54" i="23" s="1"/>
  <c r="N55" i="23" s="1"/>
  <c r="C130" i="23"/>
  <c r="AX29" i="23"/>
  <c r="AY29" i="23" s="1"/>
  <c r="AX30" i="23"/>
  <c r="BB30" i="23" s="1"/>
  <c r="G22" i="23"/>
  <c r="G27" i="23"/>
  <c r="I27" i="23" s="1"/>
  <c r="M27" i="23" s="1"/>
  <c r="O44" i="23" s="1"/>
  <c r="O45" i="23" s="1"/>
  <c r="O46" i="23" s="1"/>
  <c r="O54" i="23" s="1"/>
  <c r="O55" i="23" s="1"/>
  <c r="K25" i="23"/>
  <c r="I25" i="23"/>
  <c r="M25" i="23" s="1"/>
  <c r="M44" i="23" s="1"/>
  <c r="M45" i="23" s="1"/>
  <c r="M46" i="23" s="1"/>
  <c r="M54" i="23" s="1"/>
  <c r="M55" i="23" s="1"/>
  <c r="H25" i="23"/>
  <c r="BB44" i="23"/>
  <c r="AZ44" i="23"/>
  <c r="AY44" i="23"/>
  <c r="BC44" i="23" s="1"/>
  <c r="AY45" i="23"/>
  <c r="BC45" i="23" s="1"/>
  <c r="BB45" i="23"/>
  <c r="AZ45" i="23"/>
  <c r="H23" i="23"/>
  <c r="F77" i="23" l="1"/>
  <c r="C160" i="23"/>
  <c r="F89" i="23"/>
  <c r="I22" i="23"/>
  <c r="M22" i="23" s="1"/>
  <c r="K22" i="23"/>
  <c r="J53" i="23" s="1"/>
  <c r="K44" i="23"/>
  <c r="K45" i="23" s="1"/>
  <c r="K46" i="23" s="1"/>
  <c r="K54" i="23" s="1"/>
  <c r="K55" i="23" s="1"/>
  <c r="D160" i="23"/>
  <c r="K53" i="23"/>
  <c r="L25" i="23"/>
  <c r="M53" i="23"/>
  <c r="AZ42" i="23"/>
  <c r="AY42" i="23"/>
  <c r="BC42" i="23" s="1"/>
  <c r="BJ42" i="23" s="1"/>
  <c r="H24" i="23"/>
  <c r="L23" i="23"/>
  <c r="H22" i="23"/>
  <c r="G28" i="23"/>
  <c r="K27" i="23"/>
  <c r="BB43" i="23"/>
  <c r="AZ43" i="23"/>
  <c r="AZ38" i="23"/>
  <c r="BN38" i="23" s="1"/>
  <c r="AY38" i="23"/>
  <c r="BC38" i="23" s="1"/>
  <c r="BK38" i="23" s="1"/>
  <c r="AX46" i="23"/>
  <c r="I24" i="23"/>
  <c r="M24" i="23" s="1"/>
  <c r="E77" i="23" s="1"/>
  <c r="H26" i="23"/>
  <c r="K26" i="23"/>
  <c r="L24" i="23"/>
  <c r="AY30" i="23"/>
  <c r="BC30" i="23" s="1"/>
  <c r="BK30" i="23" s="1"/>
  <c r="AZ30" i="23"/>
  <c r="AZ29" i="23"/>
  <c r="H27" i="23"/>
  <c r="BK45" i="23"/>
  <c r="BJ45" i="23"/>
  <c r="BK44" i="23"/>
  <c r="BJ44" i="23"/>
  <c r="BK43" i="23"/>
  <c r="BJ43" i="23"/>
  <c r="F87" i="23" l="1"/>
  <c r="H87" i="23" s="1"/>
  <c r="J87" i="23" s="1"/>
  <c r="J44" i="23"/>
  <c r="J45" i="23" s="1"/>
  <c r="J46" i="23" s="1"/>
  <c r="J54" i="23" s="1"/>
  <c r="K21" i="23"/>
  <c r="F76" i="23" s="1"/>
  <c r="BP42" i="23"/>
  <c r="C161" i="23"/>
  <c r="D161" i="23" s="1"/>
  <c r="D162" i="23" s="1"/>
  <c r="H77" i="23" s="1"/>
  <c r="I77" i="23" s="1" a="1"/>
  <c r="I77" i="23" s="1"/>
  <c r="F88" i="23"/>
  <c r="H88" i="23" s="1"/>
  <c r="J88" i="23" s="1"/>
  <c r="L44" i="23"/>
  <c r="L45" i="23" s="1"/>
  <c r="L46" i="23" s="1"/>
  <c r="L54" i="23" s="1"/>
  <c r="L55" i="23" s="1"/>
  <c r="L26" i="23"/>
  <c r="N53" i="23"/>
  <c r="L27" i="23"/>
  <c r="O53" i="23"/>
  <c r="BK42" i="23"/>
  <c r="BL42" i="23" s="1"/>
  <c r="K127" i="23"/>
  <c r="K125" i="23"/>
  <c r="K126" i="23"/>
  <c r="K124" i="23"/>
  <c r="K123" i="23"/>
  <c r="K129" i="23"/>
  <c r="K128" i="23"/>
  <c r="L22" i="23"/>
  <c r="BP38" i="23"/>
  <c r="BJ38" i="23"/>
  <c r="BB29" i="23"/>
  <c r="AY46" i="23"/>
  <c r="BC29" i="23" s="1"/>
  <c r="BE29" i="23" s="1"/>
  <c r="H28" i="23"/>
  <c r="BJ30" i="23"/>
  <c r="AZ46" i="23"/>
  <c r="I28" i="23"/>
  <c r="BP30" i="23"/>
  <c r="BQ30" i="23" s="1"/>
  <c r="BM45" i="23"/>
  <c r="CA45" i="23"/>
  <c r="CB45" i="23" s="1"/>
  <c r="BL45" i="23"/>
  <c r="BX45" i="23"/>
  <c r="BY45" i="23" s="1"/>
  <c r="BM30" i="23"/>
  <c r="BL30" i="23"/>
  <c r="BL38" i="23"/>
  <c r="BM38" i="23"/>
  <c r="BM43" i="23"/>
  <c r="CA43" i="23"/>
  <c r="CB43" i="23" s="1"/>
  <c r="BL43" i="23"/>
  <c r="BX43" i="23"/>
  <c r="BY43" i="23" s="1"/>
  <c r="BX44" i="23"/>
  <c r="BY44" i="23" s="1"/>
  <c r="BM44" i="23"/>
  <c r="CA44" i="23"/>
  <c r="CB44" i="23" s="1"/>
  <c r="BL44" i="23"/>
  <c r="P83" i="23" l="1"/>
  <c r="J77" i="23"/>
  <c r="F54" i="23"/>
  <c r="BQ38" i="23"/>
  <c r="J55" i="23"/>
  <c r="M21" i="23"/>
  <c r="E44" i="23" s="1"/>
  <c r="F55" i="23"/>
  <c r="L21" i="23"/>
  <c r="BM42" i="23"/>
  <c r="K130" i="23"/>
  <c r="BF29" i="23"/>
  <c r="BJ29" i="23"/>
  <c r="BK29" i="23"/>
  <c r="BL29" i="23" s="1"/>
  <c r="BG29" i="23"/>
  <c r="BH29" i="23" s="1"/>
  <c r="S83" i="23" l="1"/>
  <c r="E45" i="23"/>
  <c r="E76" i="23" s="1"/>
  <c r="E47" i="23"/>
  <c r="E48" i="23" s="1"/>
  <c r="E46" i="23"/>
  <c r="F44" i="23"/>
  <c r="F46" i="23" s="1"/>
  <c r="BX29" i="23"/>
  <c r="BM29" i="23"/>
  <c r="BM46" i="23" s="1"/>
  <c r="BG46" i="23"/>
  <c r="F49" i="23" l="1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2" i="13"/>
  <c r="F56" i="23" l="1"/>
  <c r="F57" i="23"/>
  <c r="F58" i="23" s="1"/>
  <c r="BX42" i="23"/>
  <c r="BX30" i="23"/>
  <c r="CA42" i="23"/>
  <c r="CA30" i="23"/>
  <c r="C36" i="1"/>
  <c r="B13" i="1"/>
  <c r="B14" i="1" s="1"/>
  <c r="B15" i="1" s="1"/>
  <c r="D7" i="1"/>
  <c r="I109" i="25" l="1"/>
  <c r="H120" i="25"/>
  <c r="H121" i="25"/>
  <c r="I110" i="25"/>
  <c r="I132" i="25" s="1"/>
  <c r="B30" i="1"/>
  <c r="B4" i="1" s="1"/>
  <c r="C4" i="1" s="1"/>
  <c r="E4" i="1" s="1"/>
  <c r="F4" i="1" s="1"/>
  <c r="G4" i="1" s="1"/>
  <c r="B31" i="1"/>
  <c r="B5" i="1" s="1"/>
  <c r="C5" i="1" s="1"/>
  <c r="E5" i="1" s="1"/>
  <c r="F5" i="1" s="1"/>
  <c r="G5" i="1" s="1"/>
  <c r="B33" i="1"/>
  <c r="B7" i="1" s="1"/>
  <c r="C7" i="1" s="1"/>
  <c r="E7" i="1" s="1"/>
  <c r="F7" i="1" s="1"/>
  <c r="G7" i="1" s="1"/>
  <c r="B29" i="1"/>
  <c r="B32" i="1"/>
  <c r="B6" i="1" s="1"/>
  <c r="C6" i="1" s="1"/>
  <c r="E6" i="1" s="1"/>
  <c r="F6" i="1" s="1"/>
  <c r="G6" i="1" s="1"/>
  <c r="B16" i="1"/>
  <c r="B35" i="1"/>
  <c r="B9" i="1" s="1"/>
  <c r="C9" i="1" s="1"/>
  <c r="E9" i="1" s="1"/>
  <c r="F9" i="1" s="1"/>
  <c r="G9" i="1" s="1"/>
  <c r="B34" i="1"/>
  <c r="B8" i="1" s="1"/>
  <c r="C8" i="1" s="1"/>
  <c r="E8" i="1" s="1"/>
  <c r="F8" i="1" s="1"/>
  <c r="G8" i="1" s="1"/>
  <c r="BY30" i="23" l="1"/>
  <c r="H134" i="25"/>
  <c r="J121" i="25"/>
  <c r="I134" i="25" s="1"/>
  <c r="I121" i="25"/>
  <c r="H133" i="25"/>
  <c r="J120" i="25"/>
  <c r="I133" i="25" s="1"/>
  <c r="I120" i="25"/>
  <c r="CB30" i="23"/>
  <c r="I87" i="23"/>
  <c r="R85" i="23"/>
  <c r="S85" i="23"/>
  <c r="R86" i="23"/>
  <c r="I88" i="23"/>
  <c r="S86" i="23"/>
  <c r="CB42" i="23"/>
  <c r="I125" i="24"/>
  <c r="I138" i="24"/>
  <c r="H138" i="24"/>
  <c r="BY42" i="23"/>
  <c r="I124" i="24"/>
  <c r="I137" i="24"/>
  <c r="H137" i="24"/>
  <c r="BY29" i="23"/>
  <c r="B36" i="1"/>
  <c r="B3" i="1"/>
  <c r="I135" i="25" l="1"/>
  <c r="H135" i="25"/>
  <c r="R87" i="23"/>
  <c r="H139" i="24"/>
  <c r="CA38" i="23"/>
  <c r="CB38" i="23" s="1"/>
  <c r="BX38" i="23"/>
  <c r="BY38" i="23" s="1"/>
  <c r="C3" i="1"/>
  <c r="C10" i="1" s="1"/>
  <c r="E3" i="1" s="1"/>
  <c r="F3" i="1" s="1"/>
  <c r="G3" i="1" s="1"/>
  <c r="O84" i="23" l="1"/>
  <c r="P84" i="23"/>
  <c r="P87" i="23" s="1"/>
  <c r="G89" i="23" l="1"/>
  <c r="H89" i="23" s="1"/>
  <c r="F127" i="24" l="1"/>
  <c r="F136" i="24"/>
  <c r="F139" i="24" s="1"/>
  <c r="E136" i="24"/>
  <c r="J89" i="23" l="1"/>
  <c r="S84" i="23" s="1"/>
  <c r="I89" i="23"/>
  <c r="Q84" i="23"/>
  <c r="Q87" i="23" s="1"/>
  <c r="G127" i="24"/>
  <c r="S87" i="23" l="1"/>
  <c r="H127" i="24"/>
  <c r="I127" i="24" s="1"/>
  <c r="J127" i="24" l="1"/>
  <c r="G136" i="24"/>
  <c r="G139" i="24" s="1"/>
  <c r="I136" i="24" l="1"/>
  <c r="I1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tc={3637C982-9DBC-401B-8A7A-2A732E69F733}</author>
  </authors>
  <commentList>
    <comment ref="D46" authorId="0" shapeId="0" xr:uid="{3637C982-9DBC-401B-8A7A-2A732E69F733}">
      <text>
        <t>[Threaded comment]
Your version of Excel allows you to read this threaded comment; however, any edits to it will get removed if the file is opened in a newer version of Excel. Learn more: https://go.microsoft.com/fwlink/?linkid=870924
Comment:
    Multiply by 33% to get compacted gallons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tc={6E2EF716-167B-8647-B25B-3D6653C0C3D7}</author>
    <author>tc={D6C12942-DE83-464F-A75A-8C61AE08DD51}</author>
    <author>tc={6A75A672-067A-B64E-BAB9-B5F1F9D3F951}</author>
  </authors>
  <commentList>
    <comment ref="AW76" authorId="0" shapeId="0" xr:uid="{6E2EF716-167B-8647-B25B-3D6653C0C3D7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30%</t>
      </text>
    </comment>
    <comment ref="AW81" authorId="1" shapeId="0" xr:uid="{D6C12942-DE83-464F-A75A-8C61AE08DD51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50%</t>
      </text>
    </comment>
    <comment ref="AW84" authorId="2" shapeId="0" xr:uid="{6A75A672-067A-B64E-BAB9-B5F1F9D3F951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20%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tc={AEEE183F-553F-4125-A561-502A61727ADC}</author>
  </authors>
  <commentList>
    <comment ref="G13" authorId="0" shapeId="0" xr:uid="{AEEE183F-553F-4125-A561-502A61727ADC}">
      <text>
        <t>[Threaded comment]
Your version of Excel allows you to read this threaded comment; however, any edits to it will get removed if the file is opened in a newer version of Excel. Learn more: https://go.microsoft.com/fwlink/?linkid=870924
Comment:
    How many bags fit into 1 cu yd container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tc={6CA2F03A-8658-4C5E-BFA2-17EDF781AB39}</author>
    <author>tc={F1D3D5BC-0EA5-4802-BB71-0260F4CE89B6}</author>
    <author>Lopes, Debora</author>
  </authors>
  <commentList>
    <comment ref="J160" authorId="0" shapeId="0" xr:uid="{6CA2F03A-8658-4C5E-BFA2-17EDF781AB39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recycling</t>
      </text>
    </comment>
    <comment ref="J178" authorId="1" shapeId="0" xr:uid="{F1D3D5BC-0EA5-4802-BB71-0260F4CE89B6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recycling</t>
      </text>
    </comment>
    <comment ref="L271" authorId="2" shapeId="0" xr:uid="{829F2CBE-EEBD-4BC3-9969-58ACB0F5B3CC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population
</t>
        </r>
      </text>
    </comment>
    <comment ref="L272" authorId="2" shapeId="0" xr:uid="{7D95F0EB-A6E7-4FE9-89E5-60C8BC483668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
</t>
        </r>
      </text>
    </comment>
    <comment ref="L273" authorId="2" shapeId="0" xr:uid="{282B2D0D-CEF9-4870-8C0C-93F9ABC3CB76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4" authorId="2" shapeId="0" xr:uid="{9913F2F8-594B-4FE3-AD0C-93363E86B44A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5" authorId="2" shapeId="0" xr:uid="{817E3A8B-A5B3-490F-AD04-F62C6DBF727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6" authorId="2" shapeId="0" xr:uid="{6B26F7F4-7ECA-40C8-9199-723F2FE6D9BC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7" authorId="2" shapeId="0" xr:uid="{8EEFC06F-14A8-44B4-994E-37161896C89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8" authorId="2" shapeId="0" xr:uid="{AD55F1A9-025C-4DC0-962E-DA39590713E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79" authorId="2" shapeId="0" xr:uid="{28162357-1330-4D6B-B6FD-1279BF95724A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0" authorId="2" shapeId="0" xr:uid="{31174C1D-FDF2-4DDB-B2D5-C88A48D88EB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1" authorId="2" shapeId="0" xr:uid="{D89EC9FD-FC01-44DE-AEB1-EAFC0512C230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2" authorId="2" shapeId="0" xr:uid="{5BD5C2EE-194D-4DDD-914B-6F0AC12945D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3" authorId="2" shapeId="0" xr:uid="{BF32FDAA-8C12-41F2-9345-9249C1E3F2FB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4" authorId="2" shapeId="0" xr:uid="{A7C3F927-3481-4236-8678-F39666B35395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5" authorId="2" shapeId="0" xr:uid="{52E10936-298A-44D0-9A1C-C7EAC7525C21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86" authorId="2" shapeId="0" xr:uid="{D0B72C71-C33C-41D3-A342-0B73EEFB90DF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7" authorId="2" shapeId="0" xr:uid="{14708BE9-5126-46B7-BC08-FDCA3E96EC1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8" authorId="2" shapeId="0" xr:uid="{368E542A-F571-4793-B9D4-C38BD28E4531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9" authorId="2" shapeId="0" xr:uid="{F1FAA24E-64A1-496E-A9F2-A0F8E705E9F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0" authorId="2" shapeId="0" xr:uid="{C13B8BAA-D3E7-498B-9344-2787E4511C82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91" authorId="2" shapeId="0" xr:uid="{123A9546-8977-4B0D-AEB9-1EC66AF3E79B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94" authorId="2" shapeId="0" xr:uid="{E5BEE2B4-B8CE-4333-8B5B-D8DDBF1139C0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95" authorId="2" shapeId="0" xr:uid="{DD96DF0E-3AC3-4232-8CF9-C992D6288402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96" authorId="2" shapeId="0" xr:uid="{5883C099-DEA3-4B4B-AEF8-6E05E04FA5FB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297" authorId="2" shapeId="0" xr:uid="{2C20B8EA-6E0B-47EB-AF50-38C5D16D73D9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8" authorId="2" shapeId="0" xr:uid="{FC985589-9E51-4FD6-BC45-1096F43927EA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9" authorId="2" shapeId="0" xr:uid="{B4FDA532-839C-439F-9320-E6B29B491B6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00" authorId="2" shapeId="0" xr:uid="{4C2AD8F0-2C21-4B3E-A7A7-2660006FE59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1" authorId="2" shapeId="0" xr:uid="{5EE5B0E6-BC02-48B4-8C8C-B1A68A0F6BB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2" authorId="2" shapeId="0" xr:uid="{6A457354-98FD-450B-9822-7CB53D2B49E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3" authorId="2" shapeId="0" xr:uid="{91A9A1AB-39CE-43C6-A515-516EBB6565BA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4" authorId="2" shapeId="0" xr:uid="{5105560F-D6DD-44DC-97DC-9AF47446B685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5" authorId="2" shapeId="0" xr:uid="{78621AFD-163E-4CC9-B529-592FAD54438E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6" authorId="2" shapeId="0" xr:uid="{82FC81D9-1364-4914-A8E9-DBCCC9FA1F46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7" authorId="2" shapeId="0" xr:uid="{B045E385-0EBF-4E66-A379-59891CC1431C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8" authorId="2" shapeId="0" xr:uid="{F590FF0C-9EC0-4A12-BCD6-5BE157E3A3E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09" authorId="2" shapeId="0" xr:uid="{A4CC38AC-5CB0-4B3A-BD36-40C8E6816055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0" authorId="2" shapeId="0" xr:uid="{FB858901-8CE6-483C-813E-12866D887892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1" authorId="2" shapeId="0" xr:uid="{F24B2CD7-83E8-4AFD-8B95-C0A473DE163B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2" authorId="2" shapeId="0" xr:uid="{0C59CAB0-3A46-4CFC-80A1-485456024947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3" authorId="2" shapeId="0" xr:uid="{2D3C7920-8FF4-450E-BC1D-B1F67B6C0A67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4" authorId="2" shapeId="0" xr:uid="{628AD627-63DA-4DA0-87E7-70AD7A239A4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5" authorId="2" shapeId="0" xr:uid="{15FA612B-3700-44C7-A1CC-F8A04372993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6" authorId="2" shapeId="0" xr:uid="{5F4F7D4C-7E60-41AB-9BFF-CBBFA4C32D17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7" authorId="2" shapeId="0" xr:uid="{07EC3B17-9717-4051-82DD-0D0D1797CC20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8" authorId="2" shapeId="0" xr:uid="{AF024A45-54A9-45F9-8D27-F69A5A15D534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19" authorId="2" shapeId="0" xr:uid="{B609992D-E202-42CD-8DD8-E352E5BF853B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20" authorId="2" shapeId="0" xr:uid="{36484D29-B742-48BE-9E76-8CA0E6C3AA2F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21" authorId="2" shapeId="0" xr:uid="{A1759519-6655-458D-A9DD-B75F89E79DE0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22" authorId="2" shapeId="0" xr:uid="{FE5BAAB8-0734-4EDF-9E2C-8C5D6B2E8950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  <comment ref="L323" authorId="2" shapeId="0" xr:uid="{EA4FBC0E-3B66-485E-B4AE-5CEB518C2517}">
      <text>
        <r>
          <rPr>
            <b/>
            <sz val="9"/>
            <color indexed="81"/>
            <rFont val="Tahoma"/>
            <family val="2"/>
          </rPr>
          <t>Lopes, Debora:</t>
        </r>
        <r>
          <rPr>
            <sz val="9"/>
            <color indexed="81"/>
            <rFont val="Tahoma"/>
            <family val="2"/>
          </rPr>
          <t xml:space="preserve">
2019 pop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tc={76F4FB53-6E53-4CD9-AA4F-0E7AE444F7AA}</author>
    <author>tc={EAFE5046-2EFC-424C-8A2E-4D3C036A2D58}</author>
    <author>tc={9176D339-3559-4C87-9D8C-4158EFFFBD2D}</author>
    <author>tc={4E5B0E20-B57A-4030-8D3A-B75172BA5844}</author>
    <author>tc={F714F463-7C4E-4789-A331-85297C4AB99A}</author>
    <author>tc={599CA190-D57C-4FF5-BF30-8D603079A5F6}</author>
  </authors>
  <commentList>
    <comment ref="AW70" authorId="0" shapeId="0" xr:uid="{76F4FB53-6E53-4CD9-AA4F-0E7AE444F7AA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30%</t>
      </text>
    </comment>
    <comment ref="AW75" authorId="1" shapeId="0" xr:uid="{EAFE5046-2EFC-424C-8A2E-4D3C036A2D58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50%</t>
      </text>
    </comment>
    <comment ref="AW78" authorId="2" shapeId="0" xr:uid="{9176D339-3559-4C87-9D8C-4158EFFFBD2D}">
      <text>
        <t>[Threaded comment]
Your version of Excel allows you to read this threaded comment; however, any edits to it will get removed if the file is opened in a newer version of Excel. Learn more: https://go.microsoft.com/fwlink/?linkid=870924
Comment:
    min. 20%</t>
      </text>
    </comment>
    <comment ref="E107" authorId="3" shapeId="0" xr:uid="{4E5B0E20-B57A-4030-8D3A-B75172BA5844}">
      <text>
        <t>[Threaded comment]
Your version of Excel allows you to read this threaded comment; however, any edits to it will get removed if the file is opened in a newer version of Excel. Learn more: https://go.microsoft.com/fwlink/?linkid=870924
Comment:
    Compacted CY</t>
      </text>
    </comment>
    <comment ref="H107" authorId="4" shapeId="0" xr:uid="{F714F463-7C4E-4789-A331-85297C4AB99A}">
      <text>
        <t>[Threaded comment]
Your version of Excel allows you to read this threaded comment; however, any edits to it will get removed if the file is opened in a newer version of Excel. Learn more: https://go.microsoft.com/fwlink/?linkid=870924
Comment:
    Must be between 2 - 12 tons.cannot go above 12 (absolute max)</t>
      </text>
    </comment>
    <comment ref="P107" authorId="5" shapeId="0" xr:uid="{599CA190-D57C-4FF5-BF30-8D603079A5F6}">
      <text>
        <t>[Threaded comment]
Your version of Excel allows you to read this threaded comment; however, any edits to it will get removed if the file is opened in a newer version of Excel. Learn more: https://go.microsoft.com/fwlink/?linkid=870924
Comment:
    cannot go above 12 (absolute max)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4AB173-62FE-4CAD-B6E1-ACA43C261DD7}" keepAlive="1" name="Query - 2017tonnage" description="Connection to the '2017tonnage' query in the workbook." type="5" refreshedVersion="6" background="1" saveData="1">
    <dbPr connection="Provider=Microsoft.Mashup.OleDb.1;Data Source=$Workbook$;Location=2017tonnage;Extended Properties=&quot;&quot;" command="SELECT * FROM [2017tonnage]"/>
  </connection>
  <connection id="2" xr16:uid="{D85AFAA0-2F44-415F-A5F8-6F72035B3452}" keepAlive="1" name="Query - 2019bulk" description="Connection to the '2019bulk' query in the workbook." type="5" refreshedVersion="6" background="1" saveData="1">
    <dbPr connection="Provider=Microsoft.Mashup.OleDb.1;Data Source=$Workbook$;Location=2019bulk;Extended Properties=&quot;&quot;" command="SELECT * FROM [2019bulk]"/>
  </connection>
  <connection id="3" xr16:uid="{C63B7752-B20E-4D93-90DA-91B3B4A7203D}" keepAlive="1" name="Query - developmentdata2019" description="Connection to the 'developmentdata2019' query in the workbook." type="5" refreshedVersion="6" background="1" saveData="1">
    <dbPr connection="Provider=Microsoft.Mashup.OleDb.1;Data Source=$Workbook$;Location=developmentdata2019;Extended Properties=&quot;&quot;" command="SELECT * FROM [developmentdata2019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<sst xmlns="http://schemas.openxmlformats.org/spreadsheetml/2006/main" count="16135" uniqueCount="3048">
  <si>
    <t>Development</t>
  </si>
  <si>
    <t>Year Sum</t>
  </si>
  <si>
    <t>Weekly Average</t>
  </si>
  <si>
    <t>Borough</t>
  </si>
  <si>
    <t>District</t>
  </si>
  <si>
    <t>1/9/2017</t>
  </si>
  <si>
    <t>1/10/2017</t>
  </si>
  <si>
    <t>1/11/2017</t>
  </si>
  <si>
    <t>1/12/2017</t>
  </si>
  <si>
    <t>1/13/2017</t>
  </si>
  <si>
    <t>1/14/2017</t>
  </si>
  <si>
    <t>1/16/2017</t>
  </si>
  <si>
    <t>1/17/2017</t>
  </si>
  <si>
    <t>1/18/2017</t>
  </si>
  <si>
    <t>1/19/2017</t>
  </si>
  <si>
    <t>1/20/2017</t>
  </si>
  <si>
    <t>1/21/2017</t>
  </si>
  <si>
    <t>1/23/2017</t>
  </si>
  <si>
    <t>1/24/2017</t>
  </si>
  <si>
    <t>1/25/2017</t>
  </si>
  <si>
    <t>1/26/2017</t>
  </si>
  <si>
    <t>1/27/2017</t>
  </si>
  <si>
    <t>1/28/2017</t>
  </si>
  <si>
    <t>1/2/2017</t>
  </si>
  <si>
    <t>1/3/2017</t>
  </si>
  <si>
    <t>1/4/2017</t>
  </si>
  <si>
    <t>1/5/2017</t>
  </si>
  <si>
    <t>1/6/2017</t>
  </si>
  <si>
    <t>1/7/2017</t>
  </si>
  <si>
    <t>10/9/2017</t>
  </si>
  <si>
    <t>10/10/2017</t>
  </si>
  <si>
    <t>10/11/2017</t>
  </si>
  <si>
    <t>10/12/2017</t>
  </si>
  <si>
    <t>10/13/2017</t>
  </si>
  <si>
    <t>10/14/2017</t>
  </si>
  <si>
    <t>10/16/2017</t>
  </si>
  <si>
    <t>10/17/2017</t>
  </si>
  <si>
    <t>10/18/2017</t>
  </si>
  <si>
    <t>10/19/2017</t>
  </si>
  <si>
    <t>10/20/2017</t>
  </si>
  <si>
    <t>10/21/2017</t>
  </si>
  <si>
    <t>10/23/2017</t>
  </si>
  <si>
    <t>10/24/2017</t>
  </si>
  <si>
    <t>10/25/2017</t>
  </si>
  <si>
    <t>10/26/2017</t>
  </si>
  <si>
    <t>10/27/2017</t>
  </si>
  <si>
    <t>10/28/2017</t>
  </si>
  <si>
    <t>10/2/2017</t>
  </si>
  <si>
    <t>10/3/2017</t>
  </si>
  <si>
    <t>10/4/2017</t>
  </si>
  <si>
    <t>10/5/2017</t>
  </si>
  <si>
    <t>10/6/2017</t>
  </si>
  <si>
    <t>10/7/2017</t>
  </si>
  <si>
    <t>11/6/2017</t>
  </si>
  <si>
    <t>11/7/2017</t>
  </si>
  <si>
    <t>11/8/2017</t>
  </si>
  <si>
    <t>11/9/2017</t>
  </si>
  <si>
    <t>11/10/2017</t>
  </si>
  <si>
    <t>11/11/2017</t>
  </si>
  <si>
    <t>11/13/2017</t>
  </si>
  <si>
    <t>11/14/2017</t>
  </si>
  <si>
    <t>11/15/2017</t>
  </si>
  <si>
    <t>11/16/2017</t>
  </si>
  <si>
    <t>11/17/2017</t>
  </si>
  <si>
    <t>11/18/2017</t>
  </si>
  <si>
    <t>11/20/2017</t>
  </si>
  <si>
    <t>11/21/2017</t>
  </si>
  <si>
    <t>11/22/2017</t>
  </si>
  <si>
    <t>11/23/2017</t>
  </si>
  <si>
    <t>11/24/2017</t>
  </si>
  <si>
    <t>11/25/2017</t>
  </si>
  <si>
    <t>10/30/2017</t>
  </si>
  <si>
    <t>10/31/2017</t>
  </si>
  <si>
    <t>11/1/2017</t>
  </si>
  <si>
    <t>11/2/2017</t>
  </si>
  <si>
    <t>11/3/2017</t>
  </si>
  <si>
    <t>11/4/2017</t>
  </si>
  <si>
    <t>12/10/2017</t>
  </si>
  <si>
    <t>12/11/2017</t>
  </si>
  <si>
    <t>12/12/2017</t>
  </si>
  <si>
    <t>12/13/2017</t>
  </si>
  <si>
    <t>12/14/2017</t>
  </si>
  <si>
    <t>12/15/2017</t>
  </si>
  <si>
    <t>12/16/2017</t>
  </si>
  <si>
    <t>11/27/2017</t>
  </si>
  <si>
    <t>11/28/2017</t>
  </si>
  <si>
    <t>11/29/2017</t>
  </si>
  <si>
    <t>11/30/2017</t>
  </si>
  <si>
    <t>12/1/2017</t>
  </si>
  <si>
    <t>12/2/2017</t>
  </si>
  <si>
    <t>12/18/2017</t>
  </si>
  <si>
    <t>12/19/2017</t>
  </si>
  <si>
    <t>12/20/2017</t>
  </si>
  <si>
    <t>12/21/2017</t>
  </si>
  <si>
    <t>12/22/2017</t>
  </si>
  <si>
    <t>12/23/2017</t>
  </si>
  <si>
    <t>12/25/2017</t>
  </si>
  <si>
    <t>12/26/2017</t>
  </si>
  <si>
    <t>12/27/2017</t>
  </si>
  <si>
    <t>12/28/2017</t>
  </si>
  <si>
    <t>12/29/2017</t>
  </si>
  <si>
    <t>12/30/2017</t>
  </si>
  <si>
    <t>12/4/2017</t>
  </si>
  <si>
    <t>12/5/2017</t>
  </si>
  <si>
    <t>12/6/2017</t>
  </si>
  <si>
    <t>12/7/2017</t>
  </si>
  <si>
    <t>12/8/2017</t>
  </si>
  <si>
    <t>12/9/2017</t>
  </si>
  <si>
    <t>2/6/2017</t>
  </si>
  <si>
    <t>2/7/2017</t>
  </si>
  <si>
    <t>2/8/2017</t>
  </si>
  <si>
    <t>2/9/2017</t>
  </si>
  <si>
    <t>2/10/2017</t>
  </si>
  <si>
    <t>2/11/2017</t>
  </si>
  <si>
    <t>2/12/2017</t>
  </si>
  <si>
    <t>2/13/2017</t>
  </si>
  <si>
    <t>2/14/2017</t>
  </si>
  <si>
    <t>2/15/2017</t>
  </si>
  <si>
    <t>2/16/2017</t>
  </si>
  <si>
    <t>2/17/2017</t>
  </si>
  <si>
    <t>2/18/2017</t>
  </si>
  <si>
    <t>2/20/2017</t>
  </si>
  <si>
    <t>2/21/2017</t>
  </si>
  <si>
    <t>2/22/2017</t>
  </si>
  <si>
    <t>2/23/2017</t>
  </si>
  <si>
    <t>2/24/2017</t>
  </si>
  <si>
    <t>2/25/2017</t>
  </si>
  <si>
    <t>1/30/2017</t>
  </si>
  <si>
    <t>1/31/2017</t>
  </si>
  <si>
    <t>2/1/2017</t>
  </si>
  <si>
    <t>2/2/2017</t>
  </si>
  <si>
    <t>2/3/2017</t>
  </si>
  <si>
    <t>2/4/2017</t>
  </si>
  <si>
    <t>3/6/2017</t>
  </si>
  <si>
    <t>3/7/2017</t>
  </si>
  <si>
    <t>3/8/2017</t>
  </si>
  <si>
    <t>3/9/2017</t>
  </si>
  <si>
    <t>3/10/2017</t>
  </si>
  <si>
    <t>3/11/2017</t>
  </si>
  <si>
    <t>3/13/2017</t>
  </si>
  <si>
    <t>3/14/2017</t>
  </si>
  <si>
    <t>3/15/2017</t>
  </si>
  <si>
    <t>3/16/2017</t>
  </si>
  <si>
    <t>3/17/2017</t>
  </si>
  <si>
    <t>3/18/2017</t>
  </si>
  <si>
    <t>3/20/2017</t>
  </si>
  <si>
    <t>3/21/2017</t>
  </si>
  <si>
    <t>3/22/2017</t>
  </si>
  <si>
    <t>3/23/2017</t>
  </si>
  <si>
    <t>3/24/2017</t>
  </si>
  <si>
    <t>3/25/2017</t>
  </si>
  <si>
    <t>2/27/2017</t>
  </si>
  <si>
    <t>2/28/2017</t>
  </si>
  <si>
    <t>3/1/2017</t>
  </si>
  <si>
    <t>3/2/2017</t>
  </si>
  <si>
    <t>3/3/2017</t>
  </si>
  <si>
    <t>3/4/2017</t>
  </si>
  <si>
    <t>3/27/2017</t>
  </si>
  <si>
    <t>3/28/2017</t>
  </si>
  <si>
    <t>3/29/2017</t>
  </si>
  <si>
    <t>3/30/2017</t>
  </si>
  <si>
    <t>3/31/2017</t>
  </si>
  <si>
    <t>4/1/2017</t>
  </si>
  <si>
    <t>4/10/2017</t>
  </si>
  <si>
    <t>4/11/2017</t>
  </si>
  <si>
    <t>4/12/2017</t>
  </si>
  <si>
    <t>4/13/2017</t>
  </si>
  <si>
    <t>4/14/2017</t>
  </si>
  <si>
    <t>4/15/2017</t>
  </si>
  <si>
    <t>4/17/2017</t>
  </si>
  <si>
    <t>4/18/2017</t>
  </si>
  <si>
    <t>4/19/2017</t>
  </si>
  <si>
    <t>4/20/2017</t>
  </si>
  <si>
    <t>4/21/2017</t>
  </si>
  <si>
    <t>4/22/2017</t>
  </si>
  <si>
    <t>4/24/2017</t>
  </si>
  <si>
    <t>4/25/2017</t>
  </si>
  <si>
    <t>4/26/2017</t>
  </si>
  <si>
    <t>4/27/2017</t>
  </si>
  <si>
    <t>4/28/2017</t>
  </si>
  <si>
    <t>4/29/2017</t>
  </si>
  <si>
    <t>4/3/2017</t>
  </si>
  <si>
    <t>4/4/2017</t>
  </si>
  <si>
    <t>4/5/2017</t>
  </si>
  <si>
    <t>4/6/2017</t>
  </si>
  <si>
    <t>4/7/2017</t>
  </si>
  <si>
    <t>4/8/2017</t>
  </si>
  <si>
    <t>5/8/2017</t>
  </si>
  <si>
    <t>5/9/2017</t>
  </si>
  <si>
    <t>5/10/2017</t>
  </si>
  <si>
    <t>5/11/2017</t>
  </si>
  <si>
    <t>5/12/2017</t>
  </si>
  <si>
    <t>5/13/2017</t>
  </si>
  <si>
    <t>5/15/2017</t>
  </si>
  <si>
    <t>5/16/2017</t>
  </si>
  <si>
    <t>5/17/2017</t>
  </si>
  <si>
    <t>5/18/2017</t>
  </si>
  <si>
    <t>5/19/2017</t>
  </si>
  <si>
    <t>5/20/2017</t>
  </si>
  <si>
    <t>5/22/2017</t>
  </si>
  <si>
    <t>5/23/2017</t>
  </si>
  <si>
    <t>5/24/2017</t>
  </si>
  <si>
    <t>5/25/2017</t>
  </si>
  <si>
    <t>5/26/2017</t>
  </si>
  <si>
    <t>5/27/2017</t>
  </si>
  <si>
    <t>5/1/2017</t>
  </si>
  <si>
    <t>5/2/2017</t>
  </si>
  <si>
    <t>5/3/2017</t>
  </si>
  <si>
    <t>5/4/2017</t>
  </si>
  <si>
    <t>5/5/2017</t>
  </si>
  <si>
    <t>5/6/2017</t>
  </si>
  <si>
    <t>6/5/2017</t>
  </si>
  <si>
    <t>6/6/2017</t>
  </si>
  <si>
    <t>6/7/2017</t>
  </si>
  <si>
    <t>6/8/2017</t>
  </si>
  <si>
    <t>6/9/2017</t>
  </si>
  <si>
    <t>6/10/2017</t>
  </si>
  <si>
    <t>6/12/2017</t>
  </si>
  <si>
    <t>6/13/2017</t>
  </si>
  <si>
    <t>6/14/2017</t>
  </si>
  <si>
    <t>6/15/2017</t>
  </si>
  <si>
    <t>6/16/2017</t>
  </si>
  <si>
    <t>6/17/2017</t>
  </si>
  <si>
    <t>6/19/2017</t>
  </si>
  <si>
    <t>6/20/2017</t>
  </si>
  <si>
    <t>6/21/2017</t>
  </si>
  <si>
    <t>6/22/2017</t>
  </si>
  <si>
    <t>6/23/2017</t>
  </si>
  <si>
    <t>6/24/2017</t>
  </si>
  <si>
    <t>5/29/2017</t>
  </si>
  <si>
    <t>5/30/2017</t>
  </si>
  <si>
    <t>5/31/2017</t>
  </si>
  <si>
    <t>6/1/2017</t>
  </si>
  <si>
    <t>6/2/2017</t>
  </si>
  <si>
    <t>6/3/2017</t>
  </si>
  <si>
    <t>6/26/2017</t>
  </si>
  <si>
    <t>6/27/2017</t>
  </si>
  <si>
    <t>6/28/2017</t>
  </si>
  <si>
    <t>6/29/2017</t>
  </si>
  <si>
    <t>6/30/2017</t>
  </si>
  <si>
    <t>7/1/2017</t>
  </si>
  <si>
    <t>7/10/2017</t>
  </si>
  <si>
    <t>7/11/2017</t>
  </si>
  <si>
    <t>7/12/2017</t>
  </si>
  <si>
    <t>7/13/2017</t>
  </si>
  <si>
    <t>7/14/2017</t>
  </si>
  <si>
    <t>7/15/2017</t>
  </si>
  <si>
    <t>7/17/2017</t>
  </si>
  <si>
    <t>7/18/2017</t>
  </si>
  <si>
    <t>7/19/2017</t>
  </si>
  <si>
    <t>7/20/2017</t>
  </si>
  <si>
    <t>7/21/2017</t>
  </si>
  <si>
    <t>7/22/2017</t>
  </si>
  <si>
    <t>7/24/2017</t>
  </si>
  <si>
    <t>7/25/2017</t>
  </si>
  <si>
    <t>7/26/2017</t>
  </si>
  <si>
    <t>7/27/2017</t>
  </si>
  <si>
    <t>7/28/2017</t>
  </si>
  <si>
    <t>7/29/2017</t>
  </si>
  <si>
    <t>7/3/2017</t>
  </si>
  <si>
    <t>7/4/2017</t>
  </si>
  <si>
    <t>7/5/2017</t>
  </si>
  <si>
    <t>7/6/2017</t>
  </si>
  <si>
    <t>7/7/2017</t>
  </si>
  <si>
    <t>7/8/2017</t>
  </si>
  <si>
    <t>8/7/2017</t>
  </si>
  <si>
    <t>8/8/2017</t>
  </si>
  <si>
    <t>8/9/2017</t>
  </si>
  <si>
    <t>8/10/2017</t>
  </si>
  <si>
    <t>8/11/2017</t>
  </si>
  <si>
    <t>8/12/2017</t>
  </si>
  <si>
    <t>8/14/2017</t>
  </si>
  <si>
    <t>8/15/2017</t>
  </si>
  <si>
    <t>8/16/2017</t>
  </si>
  <si>
    <t>8/17/2017</t>
  </si>
  <si>
    <t>8/18/2017</t>
  </si>
  <si>
    <t>8/19/2017</t>
  </si>
  <si>
    <t>8/21/2017</t>
  </si>
  <si>
    <t>8/22/2017</t>
  </si>
  <si>
    <t>8/23/2017</t>
  </si>
  <si>
    <t>8/24/2017</t>
  </si>
  <si>
    <t>8/25/2017</t>
  </si>
  <si>
    <t>8/26/2017</t>
  </si>
  <si>
    <t>7/31/2017</t>
  </si>
  <si>
    <t>8/1/2017</t>
  </si>
  <si>
    <t>8/2/2017</t>
  </si>
  <si>
    <t>8/3/2017</t>
  </si>
  <si>
    <t>8/4/2017</t>
  </si>
  <si>
    <t>8/5/2017</t>
  </si>
  <si>
    <t>9/11/2017</t>
  </si>
  <si>
    <t>9/12/2017</t>
  </si>
  <si>
    <t>9/13/2017</t>
  </si>
  <si>
    <t>9/14/2017</t>
  </si>
  <si>
    <t>9/15/2017</t>
  </si>
  <si>
    <t>9/16/2017</t>
  </si>
  <si>
    <t>8/28/2017</t>
  </si>
  <si>
    <t>8/29/2017</t>
  </si>
  <si>
    <t>8/30/2017</t>
  </si>
  <si>
    <t>8/31/2017</t>
  </si>
  <si>
    <t>9/1/2017</t>
  </si>
  <si>
    <t>9/2/2017</t>
  </si>
  <si>
    <t>9/18/2017</t>
  </si>
  <si>
    <t>9/19/2017</t>
  </si>
  <si>
    <t>9/20/2017</t>
  </si>
  <si>
    <t>9/21/2017</t>
  </si>
  <si>
    <t>9/22/2017</t>
  </si>
  <si>
    <t>9/23/2017</t>
  </si>
  <si>
    <t>9/25/2017</t>
  </si>
  <si>
    <t>9/26/2017</t>
  </si>
  <si>
    <t>9/27/2017</t>
  </si>
  <si>
    <t>9/28/2017</t>
  </si>
  <si>
    <t>9/29/2017</t>
  </si>
  <si>
    <t>9/30/2017</t>
  </si>
  <si>
    <t>9/4/2017</t>
  </si>
  <si>
    <t>9/5/2017</t>
  </si>
  <si>
    <t>9/6/2017</t>
  </si>
  <si>
    <t>9/7/2017</t>
  </si>
  <si>
    <t>9/8/2017</t>
  </si>
  <si>
    <t>9/9/2017</t>
  </si>
  <si>
    <t>BARUCH</t>
  </si>
  <si>
    <t>MAN</t>
  </si>
  <si>
    <t>M03</t>
  </si>
  <si>
    <t>BARUCH HOUSES ADDITION</t>
  </si>
  <si>
    <t>CAMPOS PLAZA I</t>
  </si>
  <si>
    <t>CAMPOS PLAZA II</t>
  </si>
  <si>
    <t>GOMPERS</t>
  </si>
  <si>
    <t>45 ALLEN STREET</t>
  </si>
  <si>
    <t>LA GUARDIA</t>
  </si>
  <si>
    <t>LA GUARDIA ADDITION</t>
  </si>
  <si>
    <t>RIIS</t>
  </si>
  <si>
    <t>RIIS II</t>
  </si>
  <si>
    <t>RUTGERS</t>
  </si>
  <si>
    <t>SEWARD PARK EXTENSION</t>
  </si>
  <si>
    <t>SMITH</t>
  </si>
  <si>
    <t>WALD</t>
  </si>
  <si>
    <t>CHELSEA</t>
  </si>
  <si>
    <t>M04</t>
  </si>
  <si>
    <t>CHELSEA ADDITION</t>
  </si>
  <si>
    <t>FULTON</t>
  </si>
  <si>
    <t>HARBORVIEW TERRACE</t>
  </si>
  <si>
    <t>ELLIOTT</t>
  </si>
  <si>
    <t>DOUGLASS</t>
  </si>
  <si>
    <t>M07</t>
  </si>
  <si>
    <t>DOUGLASS ADDITION</t>
  </si>
  <si>
    <t>AMSTERDAM</t>
  </si>
  <si>
    <t>AMSTERDAM ADDITION</t>
  </si>
  <si>
    <t>ISAACS</t>
  </si>
  <si>
    <t>M08</t>
  </si>
  <si>
    <t>AUDUBON</t>
  </si>
  <si>
    <t>M09</t>
  </si>
  <si>
    <t>GRANT</t>
  </si>
  <si>
    <t>MANHATTANVILLE</t>
  </si>
  <si>
    <t>MANHATTANVILLE REHAB (GROUP 2)</t>
  </si>
  <si>
    <t>MANHATTANVILLE REHAB (GROUP 3)</t>
  </si>
  <si>
    <t>DREW-HAMILTON</t>
  </si>
  <si>
    <t>M10</t>
  </si>
  <si>
    <t>HARLEM RIVER</t>
  </si>
  <si>
    <t>HARLEM RIVER II</t>
  </si>
  <si>
    <t>KING TOWERS</t>
  </si>
  <si>
    <t>POLO GROUNDS TOWERS</t>
  </si>
  <si>
    <t>RANGEL</t>
  </si>
  <si>
    <t>SAINT NICHOLAS</t>
  </si>
  <si>
    <t>CARVER</t>
  </si>
  <si>
    <t>M11</t>
  </si>
  <si>
    <t>CLINTON</t>
  </si>
  <si>
    <t>EAST RIVER</t>
  </si>
  <si>
    <t>JEFFERSON</t>
  </si>
  <si>
    <t>JOHNSON</t>
  </si>
  <si>
    <t>LEHMAN VILLAGE</t>
  </si>
  <si>
    <t>LINCOLN</t>
  </si>
  <si>
    <t>ROBINSON</t>
  </si>
  <si>
    <t>TAFT</t>
  </si>
  <si>
    <t>UPACA (SITE 5)</t>
  </si>
  <si>
    <t>UPACA (SITE 6)</t>
  </si>
  <si>
    <t>WAGNER</t>
  </si>
  <si>
    <t>WASHINGTON</t>
  </si>
  <si>
    <t>WILSON</t>
  </si>
  <si>
    <t>BETHUNE GARDENS</t>
  </si>
  <si>
    <t>M12</t>
  </si>
  <si>
    <t>DYCKMAN</t>
  </si>
  <si>
    <t>BETANCES II, 9A</t>
  </si>
  <si>
    <t>BX</t>
  </si>
  <si>
    <t>BX01</t>
  </si>
  <si>
    <t>EAST 152ND STREET-COURTLANDT AVENUE</t>
  </si>
  <si>
    <t>ADAMS</t>
  </si>
  <si>
    <t>BETANCES V</t>
  </si>
  <si>
    <t>JACKSON</t>
  </si>
  <si>
    <t>MILL BROOK</t>
  </si>
  <si>
    <t>MILL BROOK EXTENSION</t>
  </si>
  <si>
    <t>MITCHEL</t>
  </si>
  <si>
    <t>MOORE</t>
  </si>
  <si>
    <t>MOTT HAVEN</t>
  </si>
  <si>
    <t>PATTERSON</t>
  </si>
  <si>
    <t>SAINT MARY'S PARK</t>
  </si>
  <si>
    <t>MELROSE</t>
  </si>
  <si>
    <t>CLAREMONT PARKWAY</t>
  </si>
  <si>
    <t>BX03</t>
  </si>
  <si>
    <t>DAVIDSON</t>
  </si>
  <si>
    <t>FOREST</t>
  </si>
  <si>
    <t>MORRIS</t>
  </si>
  <si>
    <t>BUTLER</t>
  </si>
  <si>
    <t>MCKINLEY</t>
  </si>
  <si>
    <t>WEBSTER</t>
  </si>
  <si>
    <t>MORRISANIA AIR RIGHTS</t>
  </si>
  <si>
    <t>CLAREMONT CONSOLIDATED</t>
  </si>
  <si>
    <t>BX04</t>
  </si>
  <si>
    <t>SEDGWICK</t>
  </si>
  <si>
    <t>BX05</t>
  </si>
  <si>
    <t>TWIN PARKS WEST (SITES 1 &amp; 2)</t>
  </si>
  <si>
    <t>WEST TREMONT AVENUE-SEDGWICK AVENUE AREA</t>
  </si>
  <si>
    <t>EAST 180TH STREET-MONTEREY AVENUE</t>
  </si>
  <si>
    <t>BX06</t>
  </si>
  <si>
    <t>MURPHY</t>
  </si>
  <si>
    <t>BAILEY AVENUE-WEST 193RD STREET</t>
  </si>
  <si>
    <t>BX07</t>
  </si>
  <si>
    <t>FORT INDEPENDENCE STREET-HEATH AVENUE</t>
  </si>
  <si>
    <t>BX08</t>
  </si>
  <si>
    <t>MARBLE HILL</t>
  </si>
  <si>
    <t>BRONX RIVER</t>
  </si>
  <si>
    <t>BX09</t>
  </si>
  <si>
    <t>BRONX DALE</t>
  </si>
  <si>
    <t>CASTLE HILL</t>
  </si>
  <si>
    <t>MONROE</t>
  </si>
  <si>
    <t>SOUNDVIEW</t>
  </si>
  <si>
    <t>THROGGS NECK</t>
  </si>
  <si>
    <t>BX10</t>
  </si>
  <si>
    <t>EASTCHESTER GARDENS</t>
  </si>
  <si>
    <t>BX11</t>
  </si>
  <si>
    <t>PARKSIDE</t>
  </si>
  <si>
    <t>PELHAM PARKWAY</t>
  </si>
  <si>
    <t>BAYCHESTER</t>
  </si>
  <si>
    <t>BOSTON SECOR</t>
  </si>
  <si>
    <t>GUN HILL</t>
  </si>
  <si>
    <t>EDENWALD</t>
  </si>
  <si>
    <t>BERRY STREET-SOUTH 9TH STREET</t>
  </si>
  <si>
    <t>BKN</t>
  </si>
  <si>
    <t>BKN01</t>
  </si>
  <si>
    <t>WILLIAMS PLAZA</t>
  </si>
  <si>
    <t xml:space="preserve">ATLANTIC TERMINAL </t>
  </si>
  <si>
    <t>BKN02</t>
  </si>
  <si>
    <t>FARRAGUT</t>
  </si>
  <si>
    <t>INGERSOLL</t>
  </si>
  <si>
    <t>WHITMAN</t>
  </si>
  <si>
    <t>BREVOORT</t>
  </si>
  <si>
    <t>BKN03</t>
  </si>
  <si>
    <t>BORINQUEN</t>
  </si>
  <si>
    <t>LAFAYETTE</t>
  </si>
  <si>
    <t>MARCY</t>
  </si>
  <si>
    <t>ROOSEVELT I</t>
  </si>
  <si>
    <t>COOPER</t>
  </si>
  <si>
    <t>STUYVESANT GARDENS I</t>
  </si>
  <si>
    <t>SUMNER</t>
  </si>
  <si>
    <t>TOMPKINS</t>
  </si>
  <si>
    <t xml:space="preserve">BUSHWICK </t>
  </si>
  <si>
    <t>TAYLOR</t>
  </si>
  <si>
    <t>ALBANY</t>
  </si>
  <si>
    <t>BKN08</t>
  </si>
  <si>
    <t>HOPE GARDENS</t>
  </si>
  <si>
    <t>BKN04</t>
  </si>
  <si>
    <t xml:space="preserve">CYPRESS HILLS </t>
  </si>
  <si>
    <t>BKN05</t>
  </si>
  <si>
    <t>PINK</t>
  </si>
  <si>
    <t>LINDEN</t>
  </si>
  <si>
    <t>PENNSYLVANIA AVENUE-WORTMAN AVENUE</t>
  </si>
  <si>
    <t>ALBANY II</t>
  </si>
  <si>
    <t>GOWANUS</t>
  </si>
  <si>
    <t>BKS</t>
  </si>
  <si>
    <t>BKS06</t>
  </si>
  <si>
    <t>572  STREET</t>
  </si>
  <si>
    <t>RED HOOK I</t>
  </si>
  <si>
    <t>RED HOOK EAST</t>
  </si>
  <si>
    <t>RED HOOK WEST</t>
  </si>
  <si>
    <t>RED HOOK II</t>
  </si>
  <si>
    <t>WYCKOFF GARDENS</t>
  </si>
  <si>
    <t>CAREY GARDENS</t>
  </si>
  <si>
    <t>BKS13</t>
  </si>
  <si>
    <t>MARLBORO</t>
  </si>
  <si>
    <t>SURFSIDE GARDENS</t>
  </si>
  <si>
    <t>NOSTRAND</t>
  </si>
  <si>
    <t>BKS15</t>
  </si>
  <si>
    <t>SHEEPSHEAD BAY</t>
  </si>
  <si>
    <t>BAY VIEW</t>
  </si>
  <si>
    <t>BKS18</t>
  </si>
  <si>
    <t>BREUKELEN</t>
  </si>
  <si>
    <t>GLENWOOD</t>
  </si>
  <si>
    <t>BROWNSVILLE</t>
  </si>
  <si>
    <t>BKN16</t>
  </si>
  <si>
    <t>LANGSTON HUGHES APARTMENTS</t>
  </si>
  <si>
    <t>TILDEN</t>
  </si>
  <si>
    <t>VAN DYKE I</t>
  </si>
  <si>
    <t>HOWARD</t>
  </si>
  <si>
    <t>BEACH 41ST STREET-BEACH CHANNEL DRIVE</t>
  </si>
  <si>
    <t>QE14</t>
  </si>
  <si>
    <t>CARLETON MANOR</t>
  </si>
  <si>
    <t>HAMMEL</t>
  </si>
  <si>
    <t>OCEAN BAY APARTMENTS (BAYSIDE)</t>
  </si>
  <si>
    <t>ASTORIA</t>
  </si>
  <si>
    <t>QNS</t>
  </si>
  <si>
    <t>QW01</t>
  </si>
  <si>
    <t>QUEENSBRIDGE</t>
  </si>
  <si>
    <t>RAVENSWOOD</t>
  </si>
  <si>
    <t>WOODSIDE</t>
  </si>
  <si>
    <t>LATIMER GARDENS</t>
  </si>
  <si>
    <t>QE07</t>
  </si>
  <si>
    <t>POMONOK</t>
  </si>
  <si>
    <t>QE08</t>
  </si>
  <si>
    <t>BAISLEY PARK</t>
  </si>
  <si>
    <t>QE12</t>
  </si>
  <si>
    <t>SOUTH JAMAICA (Box #1 /#2)</t>
  </si>
  <si>
    <t>SOUTH JAMAICA (Box #3 /#4)</t>
  </si>
  <si>
    <t xml:space="preserve">Conlon Life </t>
  </si>
  <si>
    <t>REDFERN</t>
  </si>
  <si>
    <t>CASSIDY-LAFAYETTE</t>
  </si>
  <si>
    <t>SI</t>
  </si>
  <si>
    <t>SI01</t>
  </si>
  <si>
    <t>MARINER'S HARBOR</t>
  </si>
  <si>
    <t>RICHMOND TERRACE</t>
  </si>
  <si>
    <t>STAPLETON</t>
  </si>
  <si>
    <t>WEST BRIGHTON I</t>
  </si>
  <si>
    <t>WEST BRIGHTON II</t>
  </si>
  <si>
    <t>BERRY</t>
  </si>
  <si>
    <t>SI02</t>
  </si>
  <si>
    <t>SOUTH BEACH</t>
  </si>
  <si>
    <t>DEVELOPMENT</t>
  </si>
  <si>
    <t>DATA AS OF</t>
  </si>
  <si>
    <t>HUD AMP#</t>
  </si>
  <si>
    <t>TDS#</t>
  </si>
  <si>
    <t>CONSOLIDATED TDS#</t>
  </si>
  <si>
    <t>DEVELOPMENT EDP#</t>
  </si>
  <si>
    <t>OPERATING EDP#</t>
  </si>
  <si>
    <t>HUD #</t>
  </si>
  <si>
    <t>PROGRAM</t>
  </si>
  <si>
    <t>METHOD</t>
  </si>
  <si>
    <t>TYPE</t>
  </si>
  <si>
    <t>NUMBER OF SECTION 8 TRANSITION APARTMENTS</t>
  </si>
  <si>
    <t>NUMBER OF CURRENT APARTMENTS</t>
  </si>
  <si>
    <t>TOTAL NUMBER OF APARTMENTS</t>
  </si>
  <si>
    <t>NUMBER OF RENTAL ROOMS</t>
  </si>
  <si>
    <t>AVG NO R/R PER APARTMENT</t>
  </si>
  <si>
    <t>POPULATION SECTION 8 TRANSITION</t>
  </si>
  <si>
    <t>POPULATION PUBLIC HOUSING</t>
  </si>
  <si>
    <t>TOTAL POPULATION</t>
  </si>
  <si>
    <t>TOTAL # OF FIXED INCOME HOUSEHOLD</t>
  </si>
  <si>
    <t>PERCENT FIXED INCOME HOUSEHOLDS</t>
  </si>
  <si>
    <t>NUMBER OF RESIDENTIAL BLDGS</t>
  </si>
  <si>
    <t>NUMBER OF NON-RESIDENTIAL BLDGS</t>
  </si>
  <si>
    <t>NUMBER OF STAIRHALLS</t>
  </si>
  <si>
    <t>NUMBER OF STORIES</t>
  </si>
  <si>
    <t>TOTAL AREA SQ FT</t>
  </si>
  <si>
    <t>ACRES</t>
  </si>
  <si>
    <t>NET DEV AREA SQ FT</t>
  </si>
  <si>
    <t>EXCLUDING PARK ACRES</t>
  </si>
  <si>
    <t>BLDG COVERAGE SQ FT</t>
  </si>
  <si>
    <t>CUBAGE CU FT</t>
  </si>
  <si>
    <t>BLDG COVERAGE %</t>
  </si>
  <si>
    <t>DENSITY</t>
  </si>
  <si>
    <t>DEVELOPMENT COST</t>
  </si>
  <si>
    <t>PER RENTAL ROOM</t>
  </si>
  <si>
    <t>AVG MONTHLY GROSS RENT</t>
  </si>
  <si>
    <t>LOCATION STREET A</t>
  </si>
  <si>
    <t>LOCATION STREET B</t>
  </si>
  <si>
    <t>LOCATION STREET C</t>
  </si>
  <si>
    <t>LOCATION STREET D</t>
  </si>
  <si>
    <t>BOROUGH</t>
  </si>
  <si>
    <t>COMMUNITY DISTIRCT</t>
  </si>
  <si>
    <t>US CONGRESSIONAL DISTRICT</t>
  </si>
  <si>
    <t>NY STATE SENATE DISTRICT</t>
  </si>
  <si>
    <t>NY STATE ASSEMBLY DISTRICT</t>
  </si>
  <si>
    <t>NY CITY COUNCIL DISTRICT</t>
  </si>
  <si>
    <t>COMPLETION DATE</t>
  </si>
  <si>
    <t>FEDERALIZED DEVELOPMENT</t>
  </si>
  <si>
    <t>SENIOR DEVELOPMENT</t>
  </si>
  <si>
    <t>ELECTRICITY PAID BY RESIDENTS</t>
  </si>
  <si>
    <t>PRIVATE MANAGEMENT</t>
  </si>
  <si>
    <t>Select additional developments (if applicable)</t>
  </si>
  <si>
    <t>1010 EAST 178TH STREET</t>
  </si>
  <si>
    <t>NY005011330</t>
  </si>
  <si>
    <t>NY005090</t>
  </si>
  <si>
    <t>FEDERAL</t>
  </si>
  <si>
    <t>CONVENTIONAL</t>
  </si>
  <si>
    <t>NEW CONST</t>
  </si>
  <si>
    <t>E TREMONT AVE</t>
  </si>
  <si>
    <t>BRYANT AVE</t>
  </si>
  <si>
    <t>E 178TH ST</t>
  </si>
  <si>
    <t>BOSTON RD</t>
  </si>
  <si>
    <t>BRONX</t>
  </si>
  <si>
    <t>104-14 TAPSCOTT STREET</t>
  </si>
  <si>
    <t>NY005011670</t>
  </si>
  <si>
    <t>NY005174</t>
  </si>
  <si>
    <t>TURNKEY</t>
  </si>
  <si>
    <t>TAPSCOTT ST</t>
  </si>
  <si>
    <t>UNION ST</t>
  </si>
  <si>
    <t>SUTTER AVE</t>
  </si>
  <si>
    <t>BLAKE AVE</t>
  </si>
  <si>
    <t>BROOKLYN</t>
  </si>
  <si>
    <t>1162-1176 WASHINGTON AVENUE</t>
  </si>
  <si>
    <t>NY005013080</t>
  </si>
  <si>
    <t>NY005138</t>
  </si>
  <si>
    <t>REHAB</t>
  </si>
  <si>
    <t>E 167TH ST</t>
  </si>
  <si>
    <t>E 168TH ST</t>
  </si>
  <si>
    <t>THIRD AVE</t>
  </si>
  <si>
    <t>WASHINGTON AVE</t>
  </si>
  <si>
    <t>131 SAINT NICHOLAS AVENUE</t>
  </si>
  <si>
    <t>NY005010970</t>
  </si>
  <si>
    <t>NY005065</t>
  </si>
  <si>
    <t>SAINT NICHOLAS AVE</t>
  </si>
  <si>
    <t>W 116TH ST</t>
  </si>
  <si>
    <t>W 117TH ST</t>
  </si>
  <si>
    <t>MANHATTAN</t>
  </si>
  <si>
    <t>1471 WATSON AVENUE</t>
  </si>
  <si>
    <t>NY005010670</t>
  </si>
  <si>
    <t>NY005162</t>
  </si>
  <si>
    <t>WATSON AVE</t>
  </si>
  <si>
    <t>COLGATE AVE</t>
  </si>
  <si>
    <t>EVERGREEN AVE</t>
  </si>
  <si>
    <t>154 WEST 84TH STREET</t>
  </si>
  <si>
    <t>NY005013590</t>
  </si>
  <si>
    <t>NY005270</t>
  </si>
  <si>
    <t>AMSTERDAM AVE</t>
  </si>
  <si>
    <t>W 84TH ST</t>
  </si>
  <si>
    <t>COLUMBUS AVE</t>
  </si>
  <si>
    <t>YES</t>
  </si>
  <si>
    <t>303 VERNON AVENUE</t>
  </si>
  <si>
    <t>NY005010730</t>
  </si>
  <si>
    <t>NY005068</t>
  </si>
  <si>
    <t>VERNON AVE</t>
  </si>
  <si>
    <t>MARCUS GARVEY BLVD</t>
  </si>
  <si>
    <t>MYRTLE AVE</t>
  </si>
  <si>
    <t>335 EAST 111TH STREET</t>
  </si>
  <si>
    <t>NY005010640</t>
  </si>
  <si>
    <t>NY005126</t>
  </si>
  <si>
    <t>SECOND AVE</t>
  </si>
  <si>
    <t>E 111TH ST</t>
  </si>
  <si>
    <t>FIRST AVE</t>
  </si>
  <si>
    <t>E 112TH ST</t>
  </si>
  <si>
    <t>344 EAST 28TH STREET</t>
  </si>
  <si>
    <t>NY005021850</t>
  </si>
  <si>
    <t>NY005374</t>
  </si>
  <si>
    <t>MIXED FINANCE/LLC2</t>
  </si>
  <si>
    <t>E 27TH ST</t>
  </si>
  <si>
    <t>NEW ST</t>
  </si>
  <si>
    <t>E 28TH ST</t>
  </si>
  <si>
    <t>NY005011000</t>
  </si>
  <si>
    <t>NY005186</t>
  </si>
  <si>
    <t>GRAND ST</t>
  </si>
  <si>
    <t>ALLEN ST</t>
  </si>
  <si>
    <t>HESTER ST</t>
  </si>
  <si>
    <t>ELDRIDGE ST</t>
  </si>
  <si>
    <t>572 WARREN STREET</t>
  </si>
  <si>
    <t>NY005011630</t>
  </si>
  <si>
    <t>NY005103</t>
  </si>
  <si>
    <t>WARREN ST</t>
  </si>
  <si>
    <t>BALTIC ST</t>
  </si>
  <si>
    <t>FOURTH AVE</t>
  </si>
  <si>
    <t>830 AMSTERDAM AVENUE</t>
  </si>
  <si>
    <t>NY005010820</t>
  </si>
  <si>
    <t>NY005059</t>
  </si>
  <si>
    <t>W 101ST ST</t>
  </si>
  <si>
    <t>W 100TH ST</t>
  </si>
  <si>
    <t>NY005001180</t>
  </si>
  <si>
    <t>NY005049</t>
  </si>
  <si>
    <t>15-21</t>
  </si>
  <si>
    <t>WESTCHESTER AVE</t>
  </si>
  <si>
    <t>UNION AVE</t>
  </si>
  <si>
    <t>E 152ND ST</t>
  </si>
  <si>
    <t>NY005010310</t>
  </si>
  <si>
    <t>NY005216C</t>
  </si>
  <si>
    <t>ALBANY AVE</t>
  </si>
  <si>
    <t>SAINT MARKS AVE</t>
  </si>
  <si>
    <t>TROY AVE</t>
  </si>
  <si>
    <t>PARK PL</t>
  </si>
  <si>
    <t>1978/02/01-ATP 2</t>
  </si>
  <si>
    <t>13-14</t>
  </si>
  <si>
    <t>BERGEN ST</t>
  </si>
  <si>
    <t>ALBANY HOUSES</t>
  </si>
  <si>
    <t>NY005010220</t>
  </si>
  <si>
    <t>NY005220A</t>
  </si>
  <si>
    <t>W 61ST ST</t>
  </si>
  <si>
    <t>W 64TH ST</t>
  </si>
  <si>
    <t>WEST END AVE</t>
  </si>
  <si>
    <t>1978/07/01-ATP 3</t>
  </si>
  <si>
    <t>NY005021870</t>
  </si>
  <si>
    <t>NY005366</t>
  </si>
  <si>
    <t>MIXED FINANCE/LLC1</t>
  </si>
  <si>
    <t>W 65TH ST</t>
  </si>
  <si>
    <t>ARMSTRONG I</t>
  </si>
  <si>
    <t>NY005012100</t>
  </si>
  <si>
    <t>NY005120</t>
  </si>
  <si>
    <t>CLIFTON PL</t>
  </si>
  <si>
    <t>MARCY AVE</t>
  </si>
  <si>
    <t>GATES AVE</t>
  </si>
  <si>
    <t>BEDFORD AVE</t>
  </si>
  <si>
    <t>56, 57</t>
  </si>
  <si>
    <t>PARTIALLY</t>
  </si>
  <si>
    <t>ARMSTRONG II</t>
  </si>
  <si>
    <t>NY005116</t>
  </si>
  <si>
    <t>GREENE AVE</t>
  </si>
  <si>
    <t>TOMPKINS AVE</t>
  </si>
  <si>
    <t>NY005000260</t>
  </si>
  <si>
    <t>NY005213I</t>
  </si>
  <si>
    <t>27TH AVE</t>
  </si>
  <si>
    <t>8TH ST</t>
  </si>
  <si>
    <t>HALLET'S COVE</t>
  </si>
  <si>
    <t>QUEENS</t>
  </si>
  <si>
    <t>1977/07/01-ATP 1</t>
  </si>
  <si>
    <t>ATLANTIC TERMINAL SITE 4B</t>
  </si>
  <si>
    <t>NY005189</t>
  </si>
  <si>
    <t>CLERMONT AVE</t>
  </si>
  <si>
    <t>ATLANTIC AVE</t>
  </si>
  <si>
    <t>CARLTON AVE</t>
  </si>
  <si>
    <t>FULTON ST</t>
  </si>
  <si>
    <t>NY005010030</t>
  </si>
  <si>
    <t>NY005365</t>
  </si>
  <si>
    <t>W 154TH ST</t>
  </si>
  <si>
    <t>W 155TH ST</t>
  </si>
  <si>
    <t>1995/07/13-PTA</t>
  </si>
  <si>
    <t>NY005012020</t>
  </si>
  <si>
    <t>NY005106</t>
  </si>
  <si>
    <t>BAILEY AVE</t>
  </si>
  <si>
    <t>W 193RD ST</t>
  </si>
  <si>
    <t>HEATH AVE</t>
  </si>
  <si>
    <t>NY005010910</t>
  </si>
  <si>
    <t>NY005038</t>
  </si>
  <si>
    <t>LIRR</t>
  </si>
  <si>
    <t>FOCH BLVD</t>
  </si>
  <si>
    <t>116TH AVE</t>
  </si>
  <si>
    <t>GUY BREWER BLVD</t>
  </si>
  <si>
    <t>10, 14</t>
  </si>
  <si>
    <t>NY005010600</t>
  </si>
  <si>
    <t>NY005012</t>
  </si>
  <si>
    <t>E HOUSTON ST</t>
  </si>
  <si>
    <t>FDR DRIVE</t>
  </si>
  <si>
    <t>DELANCEY ST</t>
  </si>
  <si>
    <t>COLUMBIA ST</t>
  </si>
  <si>
    <t>NY005111</t>
  </si>
  <si>
    <t>NEW CONST (ELD)</t>
  </si>
  <si>
    <t>EXCLUSIVELY</t>
  </si>
  <si>
    <t>NY005020920</t>
  </si>
  <si>
    <t>NY005368</t>
  </si>
  <si>
    <t>SEAVIEW AVE</t>
  </si>
  <si>
    <t>E 102ND ST</t>
  </si>
  <si>
    <t>ROCKAWAY PKWY</t>
  </si>
  <si>
    <t>SHORE PKWY</t>
  </si>
  <si>
    <t>NY005001650</t>
  </si>
  <si>
    <t>NY005086</t>
  </si>
  <si>
    <t>B 38TH ST</t>
  </si>
  <si>
    <t>B 41ST ST</t>
  </si>
  <si>
    <t>NORTON AVE</t>
  </si>
  <si>
    <t>B CHANNEL DR</t>
  </si>
  <si>
    <t>BEDFORD-STUYVESANT REHAB</t>
  </si>
  <si>
    <t>NY005255</t>
  </si>
  <si>
    <t>THROOP AVE</t>
  </si>
  <si>
    <t>HART ST</t>
  </si>
  <si>
    <t>BELMONT-SUTTER AREA</t>
  </si>
  <si>
    <t>NY005010460</t>
  </si>
  <si>
    <t>NY005282</t>
  </si>
  <si>
    <t>BELMONT AVE</t>
  </si>
  <si>
    <t>JEROME ST</t>
  </si>
  <si>
    <t>BARBEY ST</t>
  </si>
  <si>
    <t>NY005000520</t>
  </si>
  <si>
    <t>NY005271B</t>
  </si>
  <si>
    <t>RICHMOND RD</t>
  </si>
  <si>
    <t>DONGAN HILLS AVE</t>
  </si>
  <si>
    <t>SEAVER AVE</t>
  </si>
  <si>
    <t>JEFFERSON ST</t>
  </si>
  <si>
    <t>STATEN ISLAND</t>
  </si>
  <si>
    <t>1980/10/01-ATP 7</t>
  </si>
  <si>
    <t>NY005011310</t>
  </si>
  <si>
    <t>NY005288</t>
  </si>
  <si>
    <t>SOUTH 9TH ST</t>
  </si>
  <si>
    <t>BEDFORD &amp; DIVISION AVES</t>
  </si>
  <si>
    <t>SOUTH 11TH ST</t>
  </si>
  <si>
    <t>WYTHE AVE</t>
  </si>
  <si>
    <t>NY005070</t>
  </si>
  <si>
    <t>W 156TH ST</t>
  </si>
  <si>
    <t>BLAND</t>
  </si>
  <si>
    <t>NY005011860</t>
  </si>
  <si>
    <t>NY005213K</t>
  </si>
  <si>
    <t>ROOSEVELT AVE</t>
  </si>
  <si>
    <t>PRINCE ST</t>
  </si>
  <si>
    <t>COLLEGE POINT BLVD</t>
  </si>
  <si>
    <t>BORINQUEN PLAZA I</t>
  </si>
  <si>
    <t>NY005012430</t>
  </si>
  <si>
    <t>NY005175</t>
  </si>
  <si>
    <t>MANHATTAN AVE</t>
  </si>
  <si>
    <t>BOERUM ST</t>
  </si>
  <si>
    <t>BUSHWICK AVE</t>
  </si>
  <si>
    <t>VARET ST</t>
  </si>
  <si>
    <t>BORINQUEN PLAZA II</t>
  </si>
  <si>
    <t>NY005195</t>
  </si>
  <si>
    <t>HUMBOLDT ST</t>
  </si>
  <si>
    <t>SEIGEL ST</t>
  </si>
  <si>
    <t>BOSTON ROAD PLAZA</t>
  </si>
  <si>
    <t>NY005010390</t>
  </si>
  <si>
    <t>NY005095</t>
  </si>
  <si>
    <t>MACE AVE</t>
  </si>
  <si>
    <t>HOLLAND AVE</t>
  </si>
  <si>
    <t>WARING AVE</t>
  </si>
  <si>
    <t>NY005011380</t>
  </si>
  <si>
    <t>NY005060</t>
  </si>
  <si>
    <t>13-14-17-18</t>
  </si>
  <si>
    <t>IRT-DYRE AVE LINE</t>
  </si>
  <si>
    <t>STEENWICK AVE</t>
  </si>
  <si>
    <t>BOULEVARD</t>
  </si>
  <si>
    <t>NY005020460</t>
  </si>
  <si>
    <t>NY005369</t>
  </si>
  <si>
    <t>LINDEN BLVD</t>
  </si>
  <si>
    <t>ASHFORD ST</t>
  </si>
  <si>
    <t>WORTMAN AVE</t>
  </si>
  <si>
    <t>SCHENCK AVE</t>
  </si>
  <si>
    <t>BOYNTON AVENUE REHAB</t>
  </si>
  <si>
    <t>NY005010320</t>
  </si>
  <si>
    <t>NY005249</t>
  </si>
  <si>
    <t>WARD AVE</t>
  </si>
  <si>
    <t>BRUCKNER BLVD</t>
  </si>
  <si>
    <t>ELDER AVE</t>
  </si>
  <si>
    <t>BRACETTI PLAZA</t>
  </si>
  <si>
    <t>NY005012920</t>
  </si>
  <si>
    <t>NY005185</t>
  </si>
  <si>
    <t>E 3RD ST</t>
  </si>
  <si>
    <t>AVENUE C</t>
  </si>
  <si>
    <t>E 4TH ST</t>
  </si>
  <si>
    <t>AVENUE B</t>
  </si>
  <si>
    <t>NY005000560</t>
  </si>
  <si>
    <t>NY005011</t>
  </si>
  <si>
    <t>STANLEY AVE</t>
  </si>
  <si>
    <t>FLATLANDS AVE</t>
  </si>
  <si>
    <t>E 103RD ST</t>
  </si>
  <si>
    <t>WILLIAMS AVE</t>
  </si>
  <si>
    <t>58, 60</t>
  </si>
  <si>
    <t>NY005000650</t>
  </si>
  <si>
    <t>NY005017</t>
  </si>
  <si>
    <t>BAINBRIDGE ST</t>
  </si>
  <si>
    <t>RALPH AVE</t>
  </si>
  <si>
    <t>PATCHEN AVE</t>
  </si>
  <si>
    <t>NY005220D</t>
  </si>
  <si>
    <t>BRONX RIVER AVE</t>
  </si>
  <si>
    <t>HARROD AVE</t>
  </si>
  <si>
    <t>E 174TH ST</t>
  </si>
  <si>
    <t>BRONX RIVER ADDITION</t>
  </si>
  <si>
    <t>E 172ND ST</t>
  </si>
  <si>
    <t>MANOR AVE</t>
  </si>
  <si>
    <t>BROWN</t>
  </si>
  <si>
    <t>NY005012520</t>
  </si>
  <si>
    <t>NY005277</t>
  </si>
  <si>
    <t>EASTERN PKWY</t>
  </si>
  <si>
    <t>PROSPECT PL</t>
  </si>
  <si>
    <t>HOPKINSON AVE</t>
  </si>
  <si>
    <t>NY005000160</t>
  </si>
  <si>
    <t>NY005213D</t>
  </si>
  <si>
    <t>DUMONT AVE</t>
  </si>
  <si>
    <t>MOTHER GASTON BLVD</t>
  </si>
  <si>
    <t>ROCKAWAY AVE</t>
  </si>
  <si>
    <t>BRYANT AVENUE-EAST 174TH STREET</t>
  </si>
  <si>
    <t>NY005015300</t>
  </si>
  <si>
    <t>NY005145</t>
  </si>
  <si>
    <t>E 173RD ST</t>
  </si>
  <si>
    <t>VYSE AVE</t>
  </si>
  <si>
    <t>BUSHWICK</t>
  </si>
  <si>
    <t>NY005020860</t>
  </si>
  <si>
    <t>NY005370</t>
  </si>
  <si>
    <t>13-20</t>
  </si>
  <si>
    <t>MOORE ST</t>
  </si>
  <si>
    <t>FLUSHING AVE</t>
  </si>
  <si>
    <t>BUSHWICK II (GROUPS A &amp; C)</t>
  </si>
  <si>
    <t>NY005012470</t>
  </si>
  <si>
    <t>NY005222</t>
  </si>
  <si>
    <t>CENTRAL AVE</t>
  </si>
  <si>
    <t>HARMAN AVE</t>
  </si>
  <si>
    <t>GREEN AVE</t>
  </si>
  <si>
    <t>HALSEY ST</t>
  </si>
  <si>
    <t>7, 8</t>
  </si>
  <si>
    <t>53, 54</t>
  </si>
  <si>
    <t>34, 37</t>
  </si>
  <si>
    <t>BUSHWICK II (GROUPS B &amp; D)</t>
  </si>
  <si>
    <t>NY005240</t>
  </si>
  <si>
    <t>WILSON AVE</t>
  </si>
  <si>
    <t>MADISON AVE</t>
  </si>
  <si>
    <t>BUSHWICK II CDA (GROUP E)</t>
  </si>
  <si>
    <t>NY005263</t>
  </si>
  <si>
    <t>KNICKERBOCKER AVE</t>
  </si>
  <si>
    <t>MENAHAN ST</t>
  </si>
  <si>
    <t>NY005001130</t>
  </si>
  <si>
    <t>NY005362</t>
  </si>
  <si>
    <t>E 169TH ST</t>
  </si>
  <si>
    <t>E 171ST ST</t>
  </si>
  <si>
    <t>WEBSTER AVE</t>
  </si>
  <si>
    <t>PARK AVE</t>
  </si>
  <si>
    <t>NY005012570</t>
  </si>
  <si>
    <t>NY005264</t>
  </si>
  <si>
    <t>E 14TH ST</t>
  </si>
  <si>
    <t>E 13TH ST</t>
  </si>
  <si>
    <t>NY005011660</t>
  </si>
  <si>
    <t>NY005088</t>
  </si>
  <si>
    <t>15-17</t>
  </si>
  <si>
    <t>W 24TH ST</t>
  </si>
  <si>
    <t>NEPTUNE AVE</t>
  </si>
  <si>
    <t>W 22ND ST</t>
  </si>
  <si>
    <t>SURF AVE</t>
  </si>
  <si>
    <t>NY005010750</t>
  </si>
  <si>
    <t>NY005073</t>
  </si>
  <si>
    <t>ROCKAWAY FRWY</t>
  </si>
  <si>
    <t>BEACH CHANNEL DR</t>
  </si>
  <si>
    <t>NY005000580</t>
  </si>
  <si>
    <t>NY005220E</t>
  </si>
  <si>
    <t>E 99TH ST</t>
  </si>
  <si>
    <t>E 106TH ST</t>
  </si>
  <si>
    <t>NY005011170</t>
  </si>
  <si>
    <t>NY005122</t>
  </si>
  <si>
    <t>CASSIDY PL</t>
  </si>
  <si>
    <t>FILLMORE ST</t>
  </si>
  <si>
    <t>LAFAYETTE AVE</t>
  </si>
  <si>
    <t>CLINTON AVE</t>
  </si>
  <si>
    <t>NY005020800</t>
  </si>
  <si>
    <t>NY005371</t>
  </si>
  <si>
    <t>OLMSTEAD AVE</t>
  </si>
  <si>
    <t>HAVEMEYER AVE</t>
  </si>
  <si>
    <t>LACOMBE AVE</t>
  </si>
  <si>
    <t>CINCINNATUS AVE</t>
  </si>
  <si>
    <t>NY005021340</t>
  </si>
  <si>
    <t>NY005372</t>
  </si>
  <si>
    <t>W 25TH ST</t>
  </si>
  <si>
    <t>W 26TH ST</t>
  </si>
  <si>
    <t>NINTH AVE</t>
  </si>
  <si>
    <t>NY005011340</t>
  </si>
  <si>
    <t>NY005361</t>
  </si>
  <si>
    <t>CHELSEA PARK</t>
  </si>
  <si>
    <t>TENTH AVE</t>
  </si>
  <si>
    <t>CLAREMONT PARKWAY-FRANKLIN AVENUE</t>
  </si>
  <si>
    <t>NY005013420</t>
  </si>
  <si>
    <t>NY005253</t>
  </si>
  <si>
    <t>CLAREMONT PKWY</t>
  </si>
  <si>
    <t>FULTON AVE</t>
  </si>
  <si>
    <t>CLAREMONT REHAB (GROUP 2)</t>
  </si>
  <si>
    <t>NY005246</t>
  </si>
  <si>
    <t>CLAY AVE</t>
  </si>
  <si>
    <t>E 166TH ST</t>
  </si>
  <si>
    <t>CLAREMONT REHAB (GROUP 3)</t>
  </si>
  <si>
    <t>NY005223</t>
  </si>
  <si>
    <t>TELLER AVE</t>
  </si>
  <si>
    <t>E 165TH ST</t>
  </si>
  <si>
    <t>FINDLAY AVE</t>
  </si>
  <si>
    <t>CLAREMONT REHAB (GROUP 4)</t>
  </si>
  <si>
    <t>NY005273</t>
  </si>
  <si>
    <t>CLAREMONT REHAB (GROUP 5)</t>
  </si>
  <si>
    <t>NY005274</t>
  </si>
  <si>
    <t>COLLEGE AVE</t>
  </si>
  <si>
    <t>CLASON POINT GARDENS</t>
  </si>
  <si>
    <t>NY005012800</t>
  </si>
  <si>
    <t>NY005007</t>
  </si>
  <si>
    <t>STORY AVE</t>
  </si>
  <si>
    <t>SEWARD AVE</t>
  </si>
  <si>
    <t>NOBLE AVE</t>
  </si>
  <si>
    <t>METCALF AVE</t>
  </si>
  <si>
    <t>NY005001230</t>
  </si>
  <si>
    <t>NY005045</t>
  </si>
  <si>
    <t>PARK &amp; LEX AVES</t>
  </si>
  <si>
    <t>E 104TH,106TH STS</t>
  </si>
  <si>
    <t>E 108TH ST</t>
  </si>
  <si>
    <t>E 110TH ST</t>
  </si>
  <si>
    <t>COLLEGE AVENUE-EAST 165TH STREET</t>
  </si>
  <si>
    <t>NY005148</t>
  </si>
  <si>
    <t>CONEY ISLAND</t>
  </si>
  <si>
    <t>NY005011700</t>
  </si>
  <si>
    <t>NY005363</t>
  </si>
  <si>
    <t>W 32ND ST</t>
  </si>
  <si>
    <t>RIEGELMANN BRDWK</t>
  </si>
  <si>
    <t>W 29TH ST</t>
  </si>
  <si>
    <t>CONEY ISLAND I (SITE 1B)</t>
  </si>
  <si>
    <t>NY005161</t>
  </si>
  <si>
    <t>W 20TH ST</t>
  </si>
  <si>
    <t>W 21ST ST</t>
  </si>
  <si>
    <t>MERMAID AVE</t>
  </si>
  <si>
    <t>CONEY ISLAND I (SITE 8)</t>
  </si>
  <si>
    <t>NY005011720</t>
  </si>
  <si>
    <t>NY005157</t>
  </si>
  <si>
    <t>W 35TH ST</t>
  </si>
  <si>
    <t>W 36TH ST</t>
  </si>
  <si>
    <t>CONEY ISLAND I (SITES 4 &amp; 5)</t>
  </si>
  <si>
    <t>NY005123</t>
  </si>
  <si>
    <t>W 28TH ST</t>
  </si>
  <si>
    <t>CONLON LIHFE TOWER</t>
  </si>
  <si>
    <t>NY005137</t>
  </si>
  <si>
    <t>170TH ST</t>
  </si>
  <si>
    <t>172ND ST</t>
  </si>
  <si>
    <t>JAMAICA AVE</t>
  </si>
  <si>
    <t>93RD AVE</t>
  </si>
  <si>
    <t>COOPER PARK</t>
  </si>
  <si>
    <t>NY005000690</t>
  </si>
  <si>
    <t>NY005023</t>
  </si>
  <si>
    <t>FROST ST</t>
  </si>
  <si>
    <t>MORGAN AVE</t>
  </si>
  <si>
    <t>KINGSLAND AVE</t>
  </si>
  <si>
    <t>MASPETH AVE</t>
  </si>
  <si>
    <t>CORSI HOUSES</t>
  </si>
  <si>
    <t>NY005149</t>
  </si>
  <si>
    <t>E 116TH ST</t>
  </si>
  <si>
    <t>E 117TH ST</t>
  </si>
  <si>
    <t>CROWN HEIGHTS</t>
  </si>
  <si>
    <t>NY005013510</t>
  </si>
  <si>
    <t>NY005258</t>
  </si>
  <si>
    <t>BUFFALO AVE</t>
  </si>
  <si>
    <t>SAINT JOHNS PL</t>
  </si>
  <si>
    <t>8, 9</t>
  </si>
  <si>
    <t>20, 25</t>
  </si>
  <si>
    <t>55, 56</t>
  </si>
  <si>
    <t>CYPRESS HILLS</t>
  </si>
  <si>
    <t>NY005010700</t>
  </si>
  <si>
    <t>NY005220G</t>
  </si>
  <si>
    <t>EUCLID AVE</t>
  </si>
  <si>
    <t>FOUNTAIN AVE</t>
  </si>
  <si>
    <t>18, 19</t>
  </si>
  <si>
    <t>NY005096A</t>
  </si>
  <si>
    <t>PROSPECT AVE</t>
  </si>
  <si>
    <t>HOME ST</t>
  </si>
  <si>
    <t>167TH ST</t>
  </si>
  <si>
    <t>DE HOSTOS APARTMENTS</t>
  </si>
  <si>
    <t>NY005011270</t>
  </si>
  <si>
    <t>NY005066</t>
  </si>
  <si>
    <t>W 93RD ST</t>
  </si>
  <si>
    <t>BROADWAY</t>
  </si>
  <si>
    <t>W 94TH ST</t>
  </si>
  <si>
    <t>082, 582</t>
  </si>
  <si>
    <t>NY005244B</t>
  </si>
  <si>
    <t>5-9-12-17-18-20</t>
  </si>
  <si>
    <t>W 104TH ST</t>
  </si>
  <si>
    <t>1979/08/01-ATP 4</t>
  </si>
  <si>
    <t>W 102ND ST</t>
  </si>
  <si>
    <t>W 103RD ST</t>
  </si>
  <si>
    <t>DOUGLASS I</t>
  </si>
  <si>
    <t>5-9-12-17-20</t>
  </si>
  <si>
    <t>DOUGLASS II</t>
  </si>
  <si>
    <t>9-12-17-18-20</t>
  </si>
  <si>
    <t>NY005021110</t>
  </si>
  <si>
    <t>NY005373</t>
  </si>
  <si>
    <t>W 141ST ST</t>
  </si>
  <si>
    <t>W 144TH ST</t>
  </si>
  <si>
    <t>POWELL BLVD</t>
  </si>
  <si>
    <t>DOUGLASS BLVD</t>
  </si>
  <si>
    <t>NY005000410</t>
  </si>
  <si>
    <t>NY005183A</t>
  </si>
  <si>
    <t>DYCKMAN ST</t>
  </si>
  <si>
    <t>NAGLE AVE</t>
  </si>
  <si>
    <t>W 204TH ST</t>
  </si>
  <si>
    <t>1972/06/29-FED TRAN</t>
  </si>
  <si>
    <t>EAGLE AVENUE-EAST 163RD STREET</t>
  </si>
  <si>
    <t>NY005000590</t>
  </si>
  <si>
    <t>NY005165</t>
  </si>
  <si>
    <t>EAGLE AVE</t>
  </si>
  <si>
    <t>E 163RD ST</t>
  </si>
  <si>
    <t>E 161ST ST</t>
  </si>
  <si>
    <t>NY005010280</t>
  </si>
  <si>
    <t>NY005154</t>
  </si>
  <si>
    <t>E 151ST ST</t>
  </si>
  <si>
    <t>E 153RD ST</t>
  </si>
  <si>
    <t>COURTLANDT AVE</t>
  </si>
  <si>
    <t>MELROSE AVE</t>
  </si>
  <si>
    <t>EAST 165TH STREET-BRYANT AVENUE</t>
  </si>
  <si>
    <t>NY005226</t>
  </si>
  <si>
    <t>LONGFELLOW AVE</t>
  </si>
  <si>
    <t>ALDUS ST</t>
  </si>
  <si>
    <t>HOE AVE</t>
  </si>
  <si>
    <t>EAST 173RD STREET-VYSE AVENUE</t>
  </si>
  <si>
    <t>NY005252</t>
  </si>
  <si>
    <t>SOUTHERN BLVD</t>
  </si>
  <si>
    <t>JENNINGS ST</t>
  </si>
  <si>
    <t>NY005012270</t>
  </si>
  <si>
    <t>NY005124</t>
  </si>
  <si>
    <t>E 180TH ST</t>
  </si>
  <si>
    <t>E 181ST ST</t>
  </si>
  <si>
    <t>LAFONTAINE AVE</t>
  </si>
  <si>
    <t>QUARRY RD</t>
  </si>
  <si>
    <t>EAST NEW YORK CITY LINE</t>
  </si>
  <si>
    <t>NY005171</t>
  </si>
  <si>
    <t>HEGEMAN AVE</t>
  </si>
  <si>
    <t>LOGAN ST</t>
  </si>
  <si>
    <t>NY005010090</t>
  </si>
  <si>
    <t>NY005005</t>
  </si>
  <si>
    <t>E 105TH ST</t>
  </si>
  <si>
    <t>NY005010340</t>
  </si>
  <si>
    <t>NY005114A</t>
  </si>
  <si>
    <t>BURKE AVE</t>
  </si>
  <si>
    <t>BOUCK AVE</t>
  </si>
  <si>
    <t>ADEE AVE</t>
  </si>
  <si>
    <t>YATES AVE</t>
  </si>
  <si>
    <t>1968/08/29-FED TRAN</t>
  </si>
  <si>
    <t>NY005000570</t>
  </si>
  <si>
    <t>NY005019</t>
  </si>
  <si>
    <t>GRENADA PL</t>
  </si>
  <si>
    <t>BAYCHESTER AVE</t>
  </si>
  <si>
    <t>E 225TH ST</t>
  </si>
  <si>
    <t>LACONIA AVE</t>
  </si>
  <si>
    <t>NY005181C</t>
  </si>
  <si>
    <t>27, 31</t>
  </si>
  <si>
    <t>NY005000290</t>
  </si>
  <si>
    <t>NY005220C</t>
  </si>
  <si>
    <t>YORK ST</t>
  </si>
  <si>
    <t>NASSAU ST</t>
  </si>
  <si>
    <t>NAVY ST</t>
  </si>
  <si>
    <t>BRIDGE ST</t>
  </si>
  <si>
    <t>FENIMORE-LEFFERTS</t>
  </si>
  <si>
    <t>NY005129</t>
  </si>
  <si>
    <t>FENIMORE ST</t>
  </si>
  <si>
    <t>LEFFERTS AVE</t>
  </si>
  <si>
    <t>NOSTRAND AVE</t>
  </si>
  <si>
    <t>40, 41</t>
  </si>
  <si>
    <t>FHA REPOSSESSED HOUSES (GROUP I)</t>
  </si>
  <si>
    <t>NY005012090</t>
  </si>
  <si>
    <t>NY005140</t>
  </si>
  <si>
    <t>26 QUEENS</t>
  </si>
  <si>
    <t>FHA REPOSSESSED HOUSES (GROUP II)</t>
  </si>
  <si>
    <t>NY005155</t>
  </si>
  <si>
    <t>11 QUEENS</t>
  </si>
  <si>
    <t>1 BRONX</t>
  </si>
  <si>
    <t>FHA REPOSSESSED HOUSES (GROUP III)</t>
  </si>
  <si>
    <t>NY005158</t>
  </si>
  <si>
    <t>FHA REPOSSESSED HOUSES (GROUP IV)</t>
  </si>
  <si>
    <t>NY005159</t>
  </si>
  <si>
    <t>12 QUEENS</t>
  </si>
  <si>
    <t>FHA REPOSSESSED HOUSES (GROUP IX)</t>
  </si>
  <si>
    <t>NY005206</t>
  </si>
  <si>
    <t>1-1.5-2-2.5-3</t>
  </si>
  <si>
    <t>2 QUEENS</t>
  </si>
  <si>
    <t>14 BROOKLYN</t>
  </si>
  <si>
    <t>FHA REPOSSESSED HOUSES (GROUP V)</t>
  </si>
  <si>
    <t>NY005182</t>
  </si>
  <si>
    <t>30 QUEENS</t>
  </si>
  <si>
    <t>1 BROOKLYN</t>
  </si>
  <si>
    <t>FHA REPOSSESSED HOUSES (GROUP VI)</t>
  </si>
  <si>
    <t>NY005199</t>
  </si>
  <si>
    <t>1-1.5-2-2.5</t>
  </si>
  <si>
    <t>7 QUEENS</t>
  </si>
  <si>
    <t>FHA REPOSSESSED HOUSES (GROUP VII)</t>
  </si>
  <si>
    <t>NY005197</t>
  </si>
  <si>
    <t>8 QUEENS</t>
  </si>
  <si>
    <t>FHA REPOSSESSED HOUSES (GROUP VIII)</t>
  </si>
  <si>
    <t>NY005198</t>
  </si>
  <si>
    <t>9 QUEENS</t>
  </si>
  <si>
    <t>FHA REPOSSESSED HOUSES (GROUP X)</t>
  </si>
  <si>
    <t>NY005212</t>
  </si>
  <si>
    <t>20 QUEENS</t>
  </si>
  <si>
    <t>FIORENTINO PLAZA</t>
  </si>
  <si>
    <t>NY005012610</t>
  </si>
  <si>
    <t>NY005188</t>
  </si>
  <si>
    <t>GLENMORE AVE</t>
  </si>
  <si>
    <t>VAN SICLEN AVE</t>
  </si>
  <si>
    <t>PITKIN AVE</t>
  </si>
  <si>
    <t>WYONA ST</t>
  </si>
  <si>
    <t>FIRST HOUSES</t>
  </si>
  <si>
    <t>NY005181A</t>
  </si>
  <si>
    <t>E 2ND ST</t>
  </si>
  <si>
    <t>AVENUE A</t>
  </si>
  <si>
    <t>NY005220F</t>
  </si>
  <si>
    <t>TINTON AVE</t>
  </si>
  <si>
    <t>TRINITY AVE</t>
  </si>
  <si>
    <t>NY005110</t>
  </si>
  <si>
    <t>FT INDEPENDENCE ST</t>
  </si>
  <si>
    <t>SUMMIT PL</t>
  </si>
  <si>
    <t>FORT WASHINGTON AVENUE REHAB</t>
  </si>
  <si>
    <t>NY005013090</t>
  </si>
  <si>
    <t>NY005266</t>
  </si>
  <si>
    <t>REHAB (ELD)</t>
  </si>
  <si>
    <t>RIVERSIDE DR</t>
  </si>
  <si>
    <t>W 163RD ST</t>
  </si>
  <si>
    <t>FT WASHINGTON AVE</t>
  </si>
  <si>
    <t>W 165TH ST</t>
  </si>
  <si>
    <t>NY005001360</t>
  </si>
  <si>
    <t>NY005053</t>
  </si>
  <si>
    <t>W 16TH ST</t>
  </si>
  <si>
    <t>W 19TH ST</t>
  </si>
  <si>
    <t>GARVEY (GROUP A)</t>
  </si>
  <si>
    <t>NY005166</t>
  </si>
  <si>
    <t>2, 6-14</t>
  </si>
  <si>
    <t>EAST NEW YORK AVE</t>
  </si>
  <si>
    <t>AMBOY ST</t>
  </si>
  <si>
    <t>GLEBE AVENUE-WESTCHESTER AVENUE</t>
  </si>
  <si>
    <t>NY005147</t>
  </si>
  <si>
    <t>GLEBE AVE</t>
  </si>
  <si>
    <t>CASTLE HILL AVE</t>
  </si>
  <si>
    <t>LYON AVE</t>
  </si>
  <si>
    <t>GLENMORE PLAZA</t>
  </si>
  <si>
    <t>NY005011690</t>
  </si>
  <si>
    <t>NY005267C</t>
  </si>
  <si>
    <t>WATKINS ST</t>
  </si>
  <si>
    <t>POWELL ST</t>
  </si>
  <si>
    <t>1980/07/01-ATP 5</t>
  </si>
  <si>
    <t>NY005000440</t>
  </si>
  <si>
    <t>NY005268B</t>
  </si>
  <si>
    <t>E 56TH ST</t>
  </si>
  <si>
    <t>FARRAGUT RD</t>
  </si>
  <si>
    <t>AVENUE H</t>
  </si>
  <si>
    <t>1980/07/01-ATP 6</t>
  </si>
  <si>
    <t>NY005032</t>
  </si>
  <si>
    <t>DELANCY ST</t>
  </si>
  <si>
    <t>PITT ST</t>
  </si>
  <si>
    <t>STANTON ST</t>
  </si>
  <si>
    <t>NY005000250</t>
  </si>
  <si>
    <t>NY005213G</t>
  </si>
  <si>
    <t>4-6-9-13-14</t>
  </si>
  <si>
    <t>WYCKOFF ST</t>
  </si>
  <si>
    <t>DOUGLASS ST</t>
  </si>
  <si>
    <t>BOND ST</t>
  </si>
  <si>
    <t>HOYT ST</t>
  </si>
  <si>
    <t>GRAMPION</t>
  </si>
  <si>
    <t>NY005010300</t>
  </si>
  <si>
    <t>NY005210</t>
  </si>
  <si>
    <t>W 119TH ST</t>
  </si>
  <si>
    <t>NY005000870</t>
  </si>
  <si>
    <t>NY005030</t>
  </si>
  <si>
    <t>13-21</t>
  </si>
  <si>
    <t>W 125TH ST</t>
  </si>
  <si>
    <t>MORNINGSIDE AVE</t>
  </si>
  <si>
    <t>W 123RD ST</t>
  </si>
  <si>
    <t>GRAVESEND</t>
  </si>
  <si>
    <t>NY005025</t>
  </si>
  <si>
    <t>BAYVIEW AVE</t>
  </si>
  <si>
    <t>W 33RD ST</t>
  </si>
  <si>
    <t>NY005010470</t>
  </si>
  <si>
    <t>NY005267A</t>
  </si>
  <si>
    <t>WHITE PLAINS RD</t>
  </si>
  <si>
    <t>GUN HILL RD</t>
  </si>
  <si>
    <t>MAGENTA ST</t>
  </si>
  <si>
    <t>HABER</t>
  </si>
  <si>
    <t>NY005271D</t>
  </si>
  <si>
    <t>REIGELMANN BRDWLK</t>
  </si>
  <si>
    <t>NY005027</t>
  </si>
  <si>
    <t>B 86TH ST</t>
  </si>
  <si>
    <t>HAMMELS BLVD</t>
  </si>
  <si>
    <t>B 81ST ST</t>
  </si>
  <si>
    <t>ROCKAWAY BCH BLVD</t>
  </si>
  <si>
    <t>NY005168</t>
  </si>
  <si>
    <t>14-15</t>
  </si>
  <si>
    <t>W 54TH ST</t>
  </si>
  <si>
    <t>W 56TH ST</t>
  </si>
  <si>
    <t>ELEVENTH AVE</t>
  </si>
  <si>
    <t>NY005042</t>
  </si>
  <si>
    <t>MACOMBS PL</t>
  </si>
  <si>
    <t>HARLEM RIVER DR</t>
  </si>
  <si>
    <t>W 151ST ST</t>
  </si>
  <si>
    <t>W 153RD ST</t>
  </si>
  <si>
    <t>NY005051</t>
  </si>
  <si>
    <t>W 152ND ST</t>
  </si>
  <si>
    <t>HARRISON AVENUE REHAB (GROUP A)</t>
  </si>
  <si>
    <t>NY005013410</t>
  </si>
  <si>
    <t>NY005231</t>
  </si>
  <si>
    <t>HARRISON AVE</t>
  </si>
  <si>
    <t>W BURNSIDE AVE</t>
  </si>
  <si>
    <t>GRAND AVE</t>
  </si>
  <si>
    <t>KINGSLAND PL</t>
  </si>
  <si>
    <t>HARRISON AVENUE REHAB (GROUP B)</t>
  </si>
  <si>
    <t>NY005287</t>
  </si>
  <si>
    <t>UNIVERSITY PL</t>
  </si>
  <si>
    <t>HERNANDEZ</t>
  </si>
  <si>
    <t>NY005085</t>
  </si>
  <si>
    <t>HIGHBRIDGE GARDENS</t>
  </si>
  <si>
    <t>NY005000780</t>
  </si>
  <si>
    <t>NY005026</t>
  </si>
  <si>
    <t>SEDGWICK AVE</t>
  </si>
  <si>
    <t>W 167TH ST</t>
  </si>
  <si>
    <t>UNIVERSITY AVE</t>
  </si>
  <si>
    <t>HOE AVENUE-EAST 173RD STREET</t>
  </si>
  <si>
    <t>NY005164</t>
  </si>
  <si>
    <t>HOLMES TOWERS</t>
  </si>
  <si>
    <t>NY005011390</t>
  </si>
  <si>
    <t>NY005069</t>
  </si>
  <si>
    <t>ISAACS HOUSES</t>
  </si>
  <si>
    <t>E 92ND ST</t>
  </si>
  <si>
    <t>NY005218</t>
  </si>
  <si>
    <t>LINDEN ST</t>
  </si>
  <si>
    <t>GROVE ST</t>
  </si>
  <si>
    <t>NY005000720</t>
  </si>
  <si>
    <t>NY005244A</t>
  </si>
  <si>
    <t>HOWARD AVENUE</t>
  </si>
  <si>
    <t>NY005261</t>
  </si>
  <si>
    <t>GRAFTON ST</t>
  </si>
  <si>
    <t>HOWARD AVENUE-PARK PLACE</t>
  </si>
  <si>
    <t>NY005225</t>
  </si>
  <si>
    <t>HOWARD AVE</t>
  </si>
  <si>
    <t>STERLING PL</t>
  </si>
  <si>
    <t>HUGHES APARTMENTS</t>
  </si>
  <si>
    <t>NY005011680</t>
  </si>
  <si>
    <t>NY005081</t>
  </si>
  <si>
    <t>HUNTS POINT AVENUE REHAB</t>
  </si>
  <si>
    <t>NY005299</t>
  </si>
  <si>
    <t>HUNTS POINT AVE</t>
  </si>
  <si>
    <t>SENECA AVE</t>
  </si>
  <si>
    <t>IRVINE ST</t>
  </si>
  <si>
    <t>32, 34</t>
  </si>
  <si>
    <t>HYLAN</t>
  </si>
  <si>
    <t>NY005010860</t>
  </si>
  <si>
    <t>NY005364</t>
  </si>
  <si>
    <t>INDEPENDENCE</t>
  </si>
  <si>
    <t>NY005021400</t>
  </si>
  <si>
    <t>NY005376</t>
  </si>
  <si>
    <t>CLYMER ST</t>
  </si>
  <si>
    <t>WILSON ST</t>
  </si>
  <si>
    <t>NY005000140</t>
  </si>
  <si>
    <t>NY005213B</t>
  </si>
  <si>
    <t>SAINT EDWARDS ST</t>
  </si>
  <si>
    <t>INTERNATIONAL TOWER</t>
  </si>
  <si>
    <t>NY005241</t>
  </si>
  <si>
    <t>90TH AVE</t>
  </si>
  <si>
    <t>169TH ST</t>
  </si>
  <si>
    <t>NY005057</t>
  </si>
  <si>
    <t>E 93RD ST</t>
  </si>
  <si>
    <t>NY005012670</t>
  </si>
  <si>
    <t>NY005043</t>
  </si>
  <si>
    <t>E 158TH ST</t>
  </si>
  <si>
    <t>E 156TH ST</t>
  </si>
  <si>
    <t>NY005016</t>
  </si>
  <si>
    <t>E 115TH ST</t>
  </si>
  <si>
    <t>NY005000170</t>
  </si>
  <si>
    <t>NY005213H</t>
  </si>
  <si>
    <t>NY005213J</t>
  </si>
  <si>
    <t>W 112TH ST</t>
  </si>
  <si>
    <t>LENOX AVE</t>
  </si>
  <si>
    <t>W 115TH ST</t>
  </si>
  <si>
    <t>FIFTH AVE</t>
  </si>
  <si>
    <t>KINGSBOROUGH</t>
  </si>
  <si>
    <t>NY005010100</t>
  </si>
  <si>
    <t>NY005006</t>
  </si>
  <si>
    <t>PACIFIC ST</t>
  </si>
  <si>
    <t>ROCHESTER AVE</t>
  </si>
  <si>
    <t>8, 16</t>
  </si>
  <si>
    <t>KINGSBOROUGH EXTENSION</t>
  </si>
  <si>
    <t>NY005071</t>
  </si>
  <si>
    <t>NY005010760</t>
  </si>
  <si>
    <t>NY005021</t>
  </si>
  <si>
    <t>RUTGERS ST</t>
  </si>
  <si>
    <t>MADISON ST</t>
  </si>
  <si>
    <t>MONTGOMERY ST</t>
  </si>
  <si>
    <t>CHERRY ST</t>
  </si>
  <si>
    <t>NY005061</t>
  </si>
  <si>
    <t>NY005001220</t>
  </si>
  <si>
    <t>NY005047</t>
  </si>
  <si>
    <t>13-15-20</t>
  </si>
  <si>
    <t>CLASSON AVE</t>
  </si>
  <si>
    <t>DEKALB AVE</t>
  </si>
  <si>
    <t>FRANKLIN AVE</t>
  </si>
  <si>
    <t>NY005093</t>
  </si>
  <si>
    <t>34TH, 35TH AVES</t>
  </si>
  <si>
    <t>LINDEN PL</t>
  </si>
  <si>
    <t>LEAVITT ST</t>
  </si>
  <si>
    <t>137TH ST</t>
  </si>
  <si>
    <t>LAVANBURG HOMES</t>
  </si>
  <si>
    <t>NY005003100</t>
  </si>
  <si>
    <t>NY005248</t>
  </si>
  <si>
    <t>BARUCH PL</t>
  </si>
  <si>
    <t>A NEW ST</t>
  </si>
  <si>
    <t>MANGIN ST</t>
  </si>
  <si>
    <t>LEAVITT STREET-34TH AVENUE</t>
  </si>
  <si>
    <t>NY005191</t>
  </si>
  <si>
    <t>34TH AVE</t>
  </si>
  <si>
    <t>34TH RD</t>
  </si>
  <si>
    <t>NY005001010</t>
  </si>
  <si>
    <t>NY005033</t>
  </si>
  <si>
    <t>LENOX ROAD-ROCKAWAY PARKWAY</t>
  </si>
  <si>
    <t>NY005292</t>
  </si>
  <si>
    <t>KINGS HIGHWAY</t>
  </si>
  <si>
    <t>E 98TH ST</t>
  </si>
  <si>
    <t>WILIMOHR ST</t>
  </si>
  <si>
    <t>E 97TH ST</t>
  </si>
  <si>
    <t>55, 58</t>
  </si>
  <si>
    <t>LEXINGTON</t>
  </si>
  <si>
    <t>NY005010620</t>
  </si>
  <si>
    <t>NY005183C</t>
  </si>
  <si>
    <t>NY005000200</t>
  </si>
  <si>
    <t>NY005213E</t>
  </si>
  <si>
    <t>E 132ND ST</t>
  </si>
  <si>
    <t>E 135TH ST</t>
  </si>
  <si>
    <t>NY005020950</t>
  </si>
  <si>
    <t>NY005377</t>
  </si>
  <si>
    <t>VERMONT ST</t>
  </si>
  <si>
    <t>COZINE AVE</t>
  </si>
  <si>
    <t>LONG ISLAND BAPTIST HOUSES</t>
  </si>
  <si>
    <t>NY005201</t>
  </si>
  <si>
    <t>SHEFFIELD AVE</t>
  </si>
  <si>
    <t>HINSDALE ST</t>
  </si>
  <si>
    <t>LONGFELLOW AVENUE REHAB</t>
  </si>
  <si>
    <t>NY005295</t>
  </si>
  <si>
    <t>WHITLOCK AVE</t>
  </si>
  <si>
    <t>LOW HOUSES</t>
  </si>
  <si>
    <t>NY005082</t>
  </si>
  <si>
    <t>17-18</t>
  </si>
  <si>
    <t>SACKMAN ST</t>
  </si>
  <si>
    <t>CHRISTOPHER ST</t>
  </si>
  <si>
    <t>19, 20</t>
  </si>
  <si>
    <t>LOWER EAST SIDE I INFILL</t>
  </si>
  <si>
    <t>NY005259</t>
  </si>
  <si>
    <t>RIVINGTON ST</t>
  </si>
  <si>
    <t>FORSYTHE ST</t>
  </si>
  <si>
    <t>LOWER EAST SIDE II</t>
  </si>
  <si>
    <t>NY005262</t>
  </si>
  <si>
    <t>E 4TH &amp; 5TH STS</t>
  </si>
  <si>
    <t>E 6TH ST</t>
  </si>
  <si>
    <t>AVENUES B &amp; C</t>
  </si>
  <si>
    <t>AVENUE D</t>
  </si>
  <si>
    <t>LOWER EAST SIDE III</t>
  </si>
  <si>
    <t>NY005215</t>
  </si>
  <si>
    <t>E 9TH ST</t>
  </si>
  <si>
    <t>E 8TH ST</t>
  </si>
  <si>
    <t>LOWER EAST SIDE REHAB (GROUP 5)</t>
  </si>
  <si>
    <t>NY005233</t>
  </si>
  <si>
    <t>E 7TH ST</t>
  </si>
  <si>
    <t>NY005020810</t>
  </si>
  <si>
    <t>NY005378</t>
  </si>
  <si>
    <t>W 133RD ST</t>
  </si>
  <si>
    <t>W 129TH ST</t>
  </si>
  <si>
    <t>30, 31</t>
  </si>
  <si>
    <t>NY005010810</t>
  </si>
  <si>
    <t>NY005235</t>
  </si>
  <si>
    <t>W 134TH ST</t>
  </si>
  <si>
    <t>W 135TH ST</t>
  </si>
  <si>
    <t>NY005236</t>
  </si>
  <si>
    <t>NY005020490</t>
  </si>
  <si>
    <t>NY005379</t>
  </si>
  <si>
    <t>EXTERIOR ST</t>
  </si>
  <si>
    <t>W 225TH ST</t>
  </si>
  <si>
    <t>W 230TH ST</t>
  </si>
  <si>
    <t>31, 33</t>
  </si>
  <si>
    <t>72, 81</t>
  </si>
  <si>
    <t>10, 11, 14</t>
  </si>
  <si>
    <t>NY005000210</t>
  </si>
  <si>
    <t>NY005213F</t>
  </si>
  <si>
    <t>MARCY AVENUE-GREENE AVENUE SITE A</t>
  </si>
  <si>
    <t>NY005300</t>
  </si>
  <si>
    <t>LEXINGTON AVE</t>
  </si>
  <si>
    <t>MARCY AVENUE-GREENE AVENUE SITE B</t>
  </si>
  <si>
    <t>NY005293</t>
  </si>
  <si>
    <t>NY005000770</t>
  </si>
  <si>
    <t>NY005020</t>
  </si>
  <si>
    <t>GRAND VIEW AVE</t>
  </si>
  <si>
    <t>ROXBURY ST</t>
  </si>
  <si>
    <t>LOCKMAN AVE</t>
  </si>
  <si>
    <t>CONTINENTAL PL</t>
  </si>
  <si>
    <t>NY005020830</t>
  </si>
  <si>
    <t>NY005380</t>
  </si>
  <si>
    <t>STILLWELL AVE</t>
  </si>
  <si>
    <t>AVENUE V</t>
  </si>
  <si>
    <t>86TH ST</t>
  </si>
  <si>
    <t>AVENUE X</t>
  </si>
  <si>
    <t>45, 47</t>
  </si>
  <si>
    <t>MARSHALL PLAZA</t>
  </si>
  <si>
    <t>NY005265</t>
  </si>
  <si>
    <t>W 158TH ST</t>
  </si>
  <si>
    <t>W 157TH ST</t>
  </si>
  <si>
    <t>NY005031</t>
  </si>
  <si>
    <t>NY005216B</t>
  </si>
  <si>
    <t>MORRIS AVE</t>
  </si>
  <si>
    <t>79, 84</t>
  </si>
  <si>
    <t>MELTZER TOWER</t>
  </si>
  <si>
    <t>E 1ST ST</t>
  </si>
  <si>
    <t>METRO NORTH PLAZA</t>
  </si>
  <si>
    <t>NY005092</t>
  </si>
  <si>
    <t>E 101ST ST</t>
  </si>
  <si>
    <t>MIDDLETOWN PLAZA</t>
  </si>
  <si>
    <t>NY005096B</t>
  </si>
  <si>
    <t>ROBERTS AVE</t>
  </si>
  <si>
    <t>JARVIS AVE</t>
  </si>
  <si>
    <t>MIDDLETOWN RD</t>
  </si>
  <si>
    <t>HOBART AVE</t>
  </si>
  <si>
    <t>NY005010840</t>
  </si>
  <si>
    <t>NY005244C</t>
  </si>
  <si>
    <t>BROOK AVE</t>
  </si>
  <si>
    <t>E 137TH ST</t>
  </si>
  <si>
    <t>CYPRESS AVE</t>
  </si>
  <si>
    <t>NY005011450</t>
  </si>
  <si>
    <t>NY005050</t>
  </si>
  <si>
    <t>17-19-20</t>
  </si>
  <si>
    <t>LINCOLN AVE</t>
  </si>
  <si>
    <t>E 138TH ST</t>
  </si>
  <si>
    <t>WILLIS AVE</t>
  </si>
  <si>
    <t>NY005000880</t>
  </si>
  <si>
    <t>NY005036</t>
  </si>
  <si>
    <t>SOUNDVIEW AVE</t>
  </si>
  <si>
    <t>TAYLOR AVE</t>
  </si>
  <si>
    <t>NY005010930</t>
  </si>
  <si>
    <t>NY005080</t>
  </si>
  <si>
    <t>E 147TH ST</t>
  </si>
  <si>
    <t>E 149TH ST</t>
  </si>
  <si>
    <t>JACKSON AVE</t>
  </si>
  <si>
    <t>MORRIS I</t>
  </si>
  <si>
    <t>NY005011020</t>
  </si>
  <si>
    <t>NY005037</t>
  </si>
  <si>
    <t>16-20</t>
  </si>
  <si>
    <t>E 170TH ST</t>
  </si>
  <si>
    <t>MORRIS II</t>
  </si>
  <si>
    <t>NY005079</t>
  </si>
  <si>
    <t>MORRIS PARK SENIOR CITIZENS HOME</t>
  </si>
  <si>
    <t>NY005012410</t>
  </si>
  <si>
    <t>NY005200</t>
  </si>
  <si>
    <t>E 124TH ST</t>
  </si>
  <si>
    <t>MORRISANIA</t>
  </si>
  <si>
    <t>NY005011410</t>
  </si>
  <si>
    <t>NY005048</t>
  </si>
  <si>
    <t>NY005190</t>
  </si>
  <si>
    <t>19-23-29</t>
  </si>
  <si>
    <t>3, 4</t>
  </si>
  <si>
    <t>16, 17</t>
  </si>
  <si>
    <t>NY005001210</t>
  </si>
  <si>
    <t>NY005044</t>
  </si>
  <si>
    <t>20-22</t>
  </si>
  <si>
    <t>E 140TH ST</t>
  </si>
  <si>
    <t>E 144TH ST</t>
  </si>
  <si>
    <t>ALEXANDER AVE</t>
  </si>
  <si>
    <t>NEW LANE AREA</t>
  </si>
  <si>
    <t>NY005010350</t>
  </si>
  <si>
    <t>NY005242</t>
  </si>
  <si>
    <t>NEW LANE</t>
  </si>
  <si>
    <t>WATER FRONT TRACT</t>
  </si>
  <si>
    <t>NY005010360</t>
  </si>
  <si>
    <t>NY005268C</t>
  </si>
  <si>
    <t>BRAGG ST</t>
  </si>
  <si>
    <t>BATCHELDER ST</t>
  </si>
  <si>
    <t>OCEAN BAY APARTMENTS (OCEANSIDE)</t>
  </si>
  <si>
    <t>NY005010980</t>
  </si>
  <si>
    <t>NY005244F</t>
  </si>
  <si>
    <t>ARVERNE BLVD</t>
  </si>
  <si>
    <t>B 56TH ST</t>
  </si>
  <si>
    <t>B 54TH ST</t>
  </si>
  <si>
    <t>OCEAN HILL APARTMENTS</t>
  </si>
  <si>
    <t>NY005011620</t>
  </si>
  <si>
    <t>NY005072</t>
  </si>
  <si>
    <t>MACDOUGAL ST</t>
  </si>
  <si>
    <t>OCEAN HILL-BROWNSVILLE</t>
  </si>
  <si>
    <t>NY005257</t>
  </si>
  <si>
    <t>SARATOGA AVE</t>
  </si>
  <si>
    <t>DEAN ST</t>
  </si>
  <si>
    <t>O'DWYER GARDENS</t>
  </si>
  <si>
    <t>NY005267D</t>
  </si>
  <si>
    <t>15-16</t>
  </si>
  <si>
    <t>PALMETTO GARDENS</t>
  </si>
  <si>
    <t>NY005196</t>
  </si>
  <si>
    <t>PALMETTO ST</t>
  </si>
  <si>
    <t>PARK AVENUE-EAST 122ND, 123RD STREETS</t>
  </si>
  <si>
    <t>NY005127</t>
  </si>
  <si>
    <t>E 122ND ST</t>
  </si>
  <si>
    <t>E 123RD ST</t>
  </si>
  <si>
    <t>PARK ROCK REHAB</t>
  </si>
  <si>
    <t>NY005285</t>
  </si>
  <si>
    <t>NY005267B</t>
  </si>
  <si>
    <t>6-7-14-15</t>
  </si>
  <si>
    <t>ARNOW AVE</t>
  </si>
  <si>
    <t>BRONX PARK EAST</t>
  </si>
  <si>
    <t>NY005000240</t>
  </si>
  <si>
    <t>NY005216A</t>
  </si>
  <si>
    <t>E 145TH ST</t>
  </si>
  <si>
    <t>E 139TH ST</t>
  </si>
  <si>
    <t>NY005271A</t>
  </si>
  <si>
    <t>PELHAM PKWY</t>
  </si>
  <si>
    <t>WALLACE AVE</t>
  </si>
  <si>
    <t>WILLIAMSBRIDGE RD</t>
  </si>
  <si>
    <t>NY005011940</t>
  </si>
  <si>
    <t>NY005091</t>
  </si>
  <si>
    <t>PENNSYLVANIA AVE</t>
  </si>
  <si>
    <t>NY005000890</t>
  </si>
  <si>
    <t>NY005035</t>
  </si>
  <si>
    <t>CRESCENT ST</t>
  </si>
  <si>
    <t>ELDERTS LA</t>
  </si>
  <si>
    <t>NY005001490</t>
  </si>
  <si>
    <t>NY005062</t>
  </si>
  <si>
    <t>NY005000530</t>
  </si>
  <si>
    <t>NY005271C</t>
  </si>
  <si>
    <t>71ST AVE</t>
  </si>
  <si>
    <t>PARSONS BLVD</t>
  </si>
  <si>
    <t>KISSENA BLVD</t>
  </si>
  <si>
    <t>65TH AVE</t>
  </si>
  <si>
    <t>PSS GRANDPARENT FAMILY APARTMENTS</t>
  </si>
  <si>
    <t>NY005005600</t>
  </si>
  <si>
    <t>NY005387</t>
  </si>
  <si>
    <t>MIXED FINANCE</t>
  </si>
  <si>
    <t>PROSPECT AVENUE</t>
  </si>
  <si>
    <t>UNION AVENUE</t>
  </si>
  <si>
    <t>EAST 163RD STREET</t>
  </si>
  <si>
    <t>PUBLIC SCHOOL 139 (CONVERSION)</t>
  </si>
  <si>
    <t>NY005011110</t>
  </si>
  <si>
    <t>NY005260</t>
  </si>
  <si>
    <t>W 139,140TH STS</t>
  </si>
  <si>
    <t>QUEENSBRIDGE NORTH</t>
  </si>
  <si>
    <t>NY005005050</t>
  </si>
  <si>
    <t>NY005002B</t>
  </si>
  <si>
    <t>41ST AVE</t>
  </si>
  <si>
    <t>VERNON BLVD</t>
  </si>
  <si>
    <t>40TH AVE</t>
  </si>
  <si>
    <t>21ST ST</t>
  </si>
  <si>
    <t>QUEENSBRIDGE SOUTH</t>
  </si>
  <si>
    <t>NY005000050</t>
  </si>
  <si>
    <t>NY005002A</t>
  </si>
  <si>
    <t>41ST RD</t>
  </si>
  <si>
    <t>RALPH AVENUE REHAB</t>
  </si>
  <si>
    <t>NY005290</t>
  </si>
  <si>
    <t>RANDALL AVENUE-BALCOM AVENUE</t>
  </si>
  <si>
    <t>NY005010630</t>
  </si>
  <si>
    <t>NY005179</t>
  </si>
  <si>
    <t>RANDALL AVE</t>
  </si>
  <si>
    <t>BALCOM AVE</t>
  </si>
  <si>
    <t>SCHLEY AVE</t>
  </si>
  <si>
    <t>BUTTRICK AVE</t>
  </si>
  <si>
    <t>RANDOLPH SOUTH</t>
  </si>
  <si>
    <t>NY005026001</t>
  </si>
  <si>
    <t>MIXED FINANCE/NON-NYCHA</t>
  </si>
  <si>
    <t>GUT REHAB</t>
  </si>
  <si>
    <t>WEST 114TH ST</t>
  </si>
  <si>
    <t>FREDERICK DOUGLASS BLVD</t>
  </si>
  <si>
    <t>NY005000370</t>
  </si>
  <si>
    <t>NY005114E</t>
  </si>
  <si>
    <t>HARLEM RIVER DRIVEWAY</t>
  </si>
  <si>
    <t>NY005000480</t>
  </si>
  <si>
    <t>NY005184</t>
  </si>
  <si>
    <t>12TH ST</t>
  </si>
  <si>
    <t>24TH ST</t>
  </si>
  <si>
    <t>36TH AVE</t>
  </si>
  <si>
    <t>1971/06/29-FED TRAN</t>
  </si>
  <si>
    <t>NY005000040</t>
  </si>
  <si>
    <t>NY005001</t>
  </si>
  <si>
    <t>CLINTON ST</t>
  </si>
  <si>
    <t>LORRAINE ST</t>
  </si>
  <si>
    <t>WEST 9TH ST</t>
  </si>
  <si>
    <t>***</t>
  </si>
  <si>
    <t>004, 079</t>
  </si>
  <si>
    <t>202, 230</t>
  </si>
  <si>
    <t>DWIGHT ST</t>
  </si>
  <si>
    <t>W 9TH ST</t>
  </si>
  <si>
    <t>NY005000790</t>
  </si>
  <si>
    <t>079*</t>
  </si>
  <si>
    <t>NY005029</t>
  </si>
  <si>
    <t>RICHARDS ST</t>
  </si>
  <si>
    <t>WOLCOTT ST</t>
  </si>
  <si>
    <t>RED HOOK PARK</t>
  </si>
  <si>
    <t>202 - BLDGS 15-25, 230 - BLDGS 1-4</t>
  </si>
  <si>
    <t>NY005001 - BLDGS 15-25, NY005029 - BLDGS 1-4</t>
  </si>
  <si>
    <t>HICKS ST</t>
  </si>
  <si>
    <t>NY005000550</t>
  </si>
  <si>
    <t>NY005216D</t>
  </si>
  <si>
    <t>REDFERN AVE</t>
  </si>
  <si>
    <t>HASSOCK ST</t>
  </si>
  <si>
    <t>B 12TH ST</t>
  </si>
  <si>
    <t>REHAB PROGRAM (COLLEGE POINT)</t>
  </si>
  <si>
    <t>NY005076E</t>
  </si>
  <si>
    <t>125TH ST</t>
  </si>
  <si>
    <t>22ND AVE</t>
  </si>
  <si>
    <t>126TH ST</t>
  </si>
  <si>
    <t>REHAB PROGRAM (DOUGLASS REHABS)</t>
  </si>
  <si>
    <t>NY005013170</t>
  </si>
  <si>
    <t>255 - BLDGS 2-4, 299 - BLDG 1</t>
  </si>
  <si>
    <t>NY005076A - BLDG 3-4, NY005076B - BLDGS 2, NY005076C - BLDG 1</t>
  </si>
  <si>
    <t>REHAB PROGRAM (TAFT REHABS)</t>
  </si>
  <si>
    <t>295 - BLDG 1, 293 - BLDGS 2,3 292 - BLDG 4</t>
  </si>
  <si>
    <t>NY005076G - BLDG 1, NY005076I - BLDG 2, 3,  NY005076J - BLDG 4</t>
  </si>
  <si>
    <t>REHAB PROGRAM (WISE REHAB)</t>
  </si>
  <si>
    <t>NY005076D</t>
  </si>
  <si>
    <t>CENTRAL PARK WEST</t>
  </si>
  <si>
    <t>REID APARTMENTS</t>
  </si>
  <si>
    <t>NY005089</t>
  </si>
  <si>
    <t>MAPLE ST</t>
  </si>
  <si>
    <t>NY005039</t>
  </si>
  <si>
    <t>JERSEY ST</t>
  </si>
  <si>
    <t>RICHMOND TERR</t>
  </si>
  <si>
    <t>CRESCENT AVE</t>
  </si>
  <si>
    <t>NY005010180</t>
  </si>
  <si>
    <t>NY005008</t>
  </si>
  <si>
    <t>FDR DR</t>
  </si>
  <si>
    <t>NY005181D</t>
  </si>
  <si>
    <t>EAST 6TH ST</t>
  </si>
  <si>
    <t>EAST 8TH ST</t>
  </si>
  <si>
    <t>ROBBINS PLAZA</t>
  </si>
  <si>
    <t>NY005151</t>
  </si>
  <si>
    <t>E 70TH ST</t>
  </si>
  <si>
    <t>E 71ST ST</t>
  </si>
  <si>
    <t>NY005173</t>
  </si>
  <si>
    <t>E 128TH ST</t>
  </si>
  <si>
    <t>E 129TH ST</t>
  </si>
  <si>
    <t>NY005011350</t>
  </si>
  <si>
    <t>NY005054</t>
  </si>
  <si>
    <t>14-15-18</t>
  </si>
  <si>
    <t>KOSCIUSKO ST</t>
  </si>
  <si>
    <t>PULASKI ST</t>
  </si>
  <si>
    <t>STUYVESANT AVE</t>
  </si>
  <si>
    <t>54, 56</t>
  </si>
  <si>
    <t>ROOSEVELT II</t>
  </si>
  <si>
    <t>NY005083</t>
  </si>
  <si>
    <t>LEWIS AVE</t>
  </si>
  <si>
    <t>NY005020990</t>
  </si>
  <si>
    <t>NY005382</t>
  </si>
  <si>
    <t>PIKE ST</t>
  </si>
  <si>
    <t>RUTLAND TOWERS</t>
  </si>
  <si>
    <t>NY005211</t>
  </si>
  <si>
    <t>E 91ST ST</t>
  </si>
  <si>
    <t>RUTLAND RD</t>
  </si>
  <si>
    <t>SACK WERN</t>
  </si>
  <si>
    <t>NY005205</t>
  </si>
  <si>
    <t>BEACH AVE</t>
  </si>
  <si>
    <t>ROSEDALE AVE</t>
  </si>
  <si>
    <t>NY005020930</t>
  </si>
  <si>
    <t>NY005384</t>
  </si>
  <si>
    <t>CAULDWELL AVE</t>
  </si>
  <si>
    <t>29, 32</t>
  </si>
  <si>
    <t>NY005000380</t>
  </si>
  <si>
    <t>NY005010</t>
  </si>
  <si>
    <t>W 127TH ST</t>
  </si>
  <si>
    <t>W 131ST ST</t>
  </si>
  <si>
    <t>SAMUEL (CITY)</t>
  </si>
  <si>
    <t>NY005023770</t>
  </si>
  <si>
    <t>NY005375</t>
  </si>
  <si>
    <t>W 139TH ST</t>
  </si>
  <si>
    <t>W 147TH ST</t>
  </si>
  <si>
    <t>AC POWELL BLVD</t>
  </si>
  <si>
    <t>70, 71</t>
  </si>
  <si>
    <t>SAMUEL (MHOP) I</t>
  </si>
  <si>
    <t>NY005335</t>
  </si>
  <si>
    <t>MHOP</t>
  </si>
  <si>
    <t>SAMUEL (MHOP) II</t>
  </si>
  <si>
    <t>NY005345</t>
  </si>
  <si>
    <t>SAMUEL (MHOP) III</t>
  </si>
  <si>
    <t>NY005359</t>
  </si>
  <si>
    <t>W 142ND ST</t>
  </si>
  <si>
    <t>SARATOGA VILLAGE</t>
  </si>
  <si>
    <t>NY005067</t>
  </si>
  <si>
    <t>HANCOCK ST</t>
  </si>
  <si>
    <t>NY005010450</t>
  </si>
  <si>
    <t>NY005183B</t>
  </si>
  <si>
    <t>UNDERCLIFF AVE</t>
  </si>
  <si>
    <t>W 174TH ST</t>
  </si>
  <si>
    <t>NY005100</t>
  </si>
  <si>
    <t>BROOME ST</t>
  </si>
  <si>
    <t>NORFOLK ST</t>
  </si>
  <si>
    <t>ESSEX ST</t>
  </si>
  <si>
    <t>NY005114B</t>
  </si>
  <si>
    <t>SHELTON HOUSE</t>
  </si>
  <si>
    <t>NY005203</t>
  </si>
  <si>
    <t>162ND ST</t>
  </si>
  <si>
    <t>89TH AVE</t>
  </si>
  <si>
    <t>163RD ST</t>
  </si>
  <si>
    <t>NY005000270</t>
  </si>
  <si>
    <t>NY005220B</t>
  </si>
  <si>
    <t>CATHERINE ST</t>
  </si>
  <si>
    <t>SOUTH ST</t>
  </si>
  <si>
    <t>SAINT JAMES PL</t>
  </si>
  <si>
    <t>SOTOMAYOR HOUSES</t>
  </si>
  <si>
    <t>NY005022</t>
  </si>
  <si>
    <t>LELAND AVE</t>
  </si>
  <si>
    <t>NY005000710</t>
  </si>
  <si>
    <t>NY005220H</t>
  </si>
  <si>
    <t>SOUNDVIEW PK</t>
  </si>
  <si>
    <t>NY005114C</t>
  </si>
  <si>
    <t>KRAMER ST</t>
  </si>
  <si>
    <t>LAMPORT BLVD</t>
  </si>
  <si>
    <t>REID AVE</t>
  </si>
  <si>
    <t>PARKINSON AVE</t>
  </si>
  <si>
    <t>SOUTH BRONX AREA (SITE 402)</t>
  </si>
  <si>
    <t>NY005224</t>
  </si>
  <si>
    <t>SOUTH JAMAICA I</t>
  </si>
  <si>
    <t>NY005010080</t>
  </si>
  <si>
    <t>NY005004</t>
  </si>
  <si>
    <t>158TH ST</t>
  </si>
  <si>
    <t>SOUTH RD</t>
  </si>
  <si>
    <t>160TH ST</t>
  </si>
  <si>
    <t>109TH AVE</t>
  </si>
  <si>
    <t>SOUTH JAMAICA II</t>
  </si>
  <si>
    <t>NY005018</t>
  </si>
  <si>
    <t>BRINKERHOFF AVE</t>
  </si>
  <si>
    <t>STANTON STREET</t>
  </si>
  <si>
    <t>NY005326</t>
  </si>
  <si>
    <t>ATTORNEY ST</t>
  </si>
  <si>
    <t>RIDGE ST</t>
  </si>
  <si>
    <t>NY005021140</t>
  </si>
  <si>
    <t>NY005383</t>
  </si>
  <si>
    <t>1, 8</t>
  </si>
  <si>
    <t>BROAD &amp; HILL STS</t>
  </si>
  <si>
    <t>GORDON ST</t>
  </si>
  <si>
    <t>STEBBINS AVENUE-HEWITT PLACE</t>
  </si>
  <si>
    <t>NY005280</t>
  </si>
  <si>
    <t>HEWITT PL</t>
  </si>
  <si>
    <t>REV JAMES A POLITE AVE</t>
  </si>
  <si>
    <t>DAWSON ST</t>
  </si>
  <si>
    <t>STERLING PLACE REHABS (SAINT JOHNS-STERLING)</t>
  </si>
  <si>
    <t>NY005250</t>
  </si>
  <si>
    <t>SAINT JOHNS PL &amp; PARK PL</t>
  </si>
  <si>
    <t>BUFFALO AVE &amp; UTICA AVE</t>
  </si>
  <si>
    <t>36, 41</t>
  </si>
  <si>
    <t>STERLING PLACE REHABS (STERLING-BUFFALO)</t>
  </si>
  <si>
    <t>NY005305</t>
  </si>
  <si>
    <t>STRAUS</t>
  </si>
  <si>
    <t>NY005011530</t>
  </si>
  <si>
    <t>NY005063</t>
  </si>
  <si>
    <t>19-20</t>
  </si>
  <si>
    <t>NY005012210</t>
  </si>
  <si>
    <t>NY005133</t>
  </si>
  <si>
    <t>QUINCY ST</t>
  </si>
  <si>
    <t>MALCOLM X BLVD</t>
  </si>
  <si>
    <t>MONROE ST</t>
  </si>
  <si>
    <t>STUYVESANT GARDENS II</t>
  </si>
  <si>
    <t>NY005269</t>
  </si>
  <si>
    <t>NY005220I</t>
  </si>
  <si>
    <t>NY005087</t>
  </si>
  <si>
    <t>W 31ST ST</t>
  </si>
  <si>
    <t>SUTTER AVENUE-UNION STREET</t>
  </si>
  <si>
    <t>NY005311</t>
  </si>
  <si>
    <t>UNION STREET</t>
  </si>
  <si>
    <t>NY005064</t>
  </si>
  <si>
    <t>08, 09</t>
  </si>
  <si>
    <t>TAPSCOTT STREET REHAB</t>
  </si>
  <si>
    <t>NY005278</t>
  </si>
  <si>
    <t>TAYLOR STREET-WYTHE AVENUE</t>
  </si>
  <si>
    <t>NY005012340</t>
  </si>
  <si>
    <t>NY005141</t>
  </si>
  <si>
    <t>8-11-12-13</t>
  </si>
  <si>
    <t>ROSS ST</t>
  </si>
  <si>
    <t>TELLER AVENUE-EAST 166TH STREET</t>
  </si>
  <si>
    <t>NY005163</t>
  </si>
  <si>
    <t>THOMAS APARTMENTS</t>
  </si>
  <si>
    <t>NY005192</t>
  </si>
  <si>
    <t>W 90TH ST</t>
  </si>
  <si>
    <t>W 91ST ST</t>
  </si>
  <si>
    <t>NY005015</t>
  </si>
  <si>
    <t>CALHOUN AVE</t>
  </si>
  <si>
    <t>SAMPSON AVE</t>
  </si>
  <si>
    <t>THROGGS NECK ADDITION</t>
  </si>
  <si>
    <t>NY005098</t>
  </si>
  <si>
    <t>DEWEY AVE</t>
  </si>
  <si>
    <t>BALCOLM AVE</t>
  </si>
  <si>
    <t>THROGGS NECK HOUSES</t>
  </si>
  <si>
    <t>NY005034</t>
  </si>
  <si>
    <t>LIVONIA AVE</t>
  </si>
  <si>
    <t>TODT HILL</t>
  </si>
  <si>
    <t>NY005268A</t>
  </si>
  <si>
    <t>MANOR RD</t>
  </si>
  <si>
    <t>SCHMIDTS LA</t>
  </si>
  <si>
    <t>LAGUARDIA AVE</t>
  </si>
  <si>
    <t>WESTWOOD AVE</t>
  </si>
  <si>
    <t>NY005046</t>
  </si>
  <si>
    <t>TWIN PARKS EAST (SITE 9)</t>
  </si>
  <si>
    <t>NY005227</t>
  </si>
  <si>
    <t>OAKLAND PL</t>
  </si>
  <si>
    <t>TWO BRIDGES URA (SITE 7)</t>
  </si>
  <si>
    <t>NY005194</t>
  </si>
  <si>
    <t>UNION AVENUE-EAST 163RD STREET</t>
  </si>
  <si>
    <t>NY005214</t>
  </si>
  <si>
    <t>UNION AVENUE-EAST 166TH STREET</t>
  </si>
  <si>
    <t>NY005291</t>
  </si>
  <si>
    <t>UNITY PLAZA (SITES 17,24,25A)</t>
  </si>
  <si>
    <t>NY005169</t>
  </si>
  <si>
    <t>ALABAMA AVE</t>
  </si>
  <si>
    <t>UNITY PLAZA (SITES 4-27)</t>
  </si>
  <si>
    <t>NY005117</t>
  </si>
  <si>
    <t>BLAKE ST</t>
  </si>
  <si>
    <t>UNIVERSITY AVENUE REHAB</t>
  </si>
  <si>
    <t>NY005283</t>
  </si>
  <si>
    <t>W TREMONT AVE</t>
  </si>
  <si>
    <t>ANDREWS AVE</t>
  </si>
  <si>
    <t>NY005254</t>
  </si>
  <si>
    <t>E 121ST ST</t>
  </si>
  <si>
    <t>E 120TH ST</t>
  </si>
  <si>
    <t>NY005281</t>
  </si>
  <si>
    <t>E 119TH ST</t>
  </si>
  <si>
    <t>NY005000610</t>
  </si>
  <si>
    <t>NY005013</t>
  </si>
  <si>
    <t>VAN DYKE II</t>
  </si>
  <si>
    <t>NY005055</t>
  </si>
  <si>
    <t>VANDALIA AVENUE</t>
  </si>
  <si>
    <t>NY005243</t>
  </si>
  <si>
    <t>LOUISIANA AVE</t>
  </si>
  <si>
    <t>VANDALIA AVE</t>
  </si>
  <si>
    <t>GEORGIA AVE</t>
  </si>
  <si>
    <t>VLADECK</t>
  </si>
  <si>
    <t>NY005010060</t>
  </si>
  <si>
    <t>NY005003</t>
  </si>
  <si>
    <t>HENRY ST</t>
  </si>
  <si>
    <t>WATER ST</t>
  </si>
  <si>
    <t>GOUVERNEUR ST</t>
  </si>
  <si>
    <t>JACKSON ST</t>
  </si>
  <si>
    <t>VLADECK II</t>
  </si>
  <si>
    <t>NY005181B</t>
  </si>
  <si>
    <t>NY005010740</t>
  </si>
  <si>
    <t>NY005024</t>
  </si>
  <si>
    <t>NY005000230</t>
  </si>
  <si>
    <t>NY005213C</t>
  </si>
  <si>
    <t>NY005014</t>
  </si>
  <si>
    <t>2, 12-14</t>
  </si>
  <si>
    <t>E 104TH ST</t>
  </si>
  <si>
    <t>WASHINGTON HEIGHTS REHAB (GROUPS 1&amp;2)</t>
  </si>
  <si>
    <t>NY005221</t>
  </si>
  <si>
    <t>W 176TH ST</t>
  </si>
  <si>
    <t>W 177TH ST</t>
  </si>
  <si>
    <t>AUDUBON AVE</t>
  </si>
  <si>
    <t>WASHINGTON HEIGHTS REHAB PHASE III</t>
  </si>
  <si>
    <t>NY005010030&amp;NY005013090</t>
  </si>
  <si>
    <t>329, 523</t>
  </si>
  <si>
    <t>003, 309</t>
  </si>
  <si>
    <t>382 - HARLEM RIVER, 756 - FORT WASHINGTON</t>
  </si>
  <si>
    <t>754 - HARLEM RIVER, 341 - FORT WASHINGTON</t>
  </si>
  <si>
    <t>NY005284A - HARLEM RIVER, NY005284B - FORT WASHINGTON</t>
  </si>
  <si>
    <t>W 164TH,165TH STS</t>
  </si>
  <si>
    <t>71, 72</t>
  </si>
  <si>
    <t>07, 10</t>
  </si>
  <si>
    <t>WASHINGTON HEIGHTS REHAB PHASE III (FORT WASHINGTON)</t>
  </si>
  <si>
    <t>NY005284B</t>
  </si>
  <si>
    <t>W 164TH ST</t>
  </si>
  <si>
    <t>WASHINGTON HEIGHTS REHAB PHASE III (HARLEM RIVER)</t>
  </si>
  <si>
    <t>NY005284A</t>
  </si>
  <si>
    <t>WASHINGTON HEIGHTS REHAB PHASE IV (C)</t>
  </si>
  <si>
    <t>NY005228</t>
  </si>
  <si>
    <t>WASHINGTON HEIGHTS REHAB PHASE IV (D)</t>
  </si>
  <si>
    <t>NY005229</t>
  </si>
  <si>
    <t>NY005028</t>
  </si>
  <si>
    <t>WEEKSVILLE GARDENS</t>
  </si>
  <si>
    <t>NY005132</t>
  </si>
  <si>
    <t>SCHENECTADY AVE</t>
  </si>
  <si>
    <t>NY005010130</t>
  </si>
  <si>
    <t>NY005040</t>
  </si>
  <si>
    <t>CASTLETON AVE</t>
  </si>
  <si>
    <t>HENDERSON AVE</t>
  </si>
  <si>
    <t>ALASKA ST</t>
  </si>
  <si>
    <t>WEST FARMS ROAD REHAB</t>
  </si>
  <si>
    <t>NY005286</t>
  </si>
  <si>
    <t>FREEMAN ST</t>
  </si>
  <si>
    <t>WEST FARMS RD</t>
  </si>
  <si>
    <t>2, 3</t>
  </si>
  <si>
    <t>WEST FARMS SQUARE CONVENTIONAL</t>
  </si>
  <si>
    <t>NY005015310</t>
  </si>
  <si>
    <t>NY005318</t>
  </si>
  <si>
    <t>NY005180</t>
  </si>
  <si>
    <t>MONTGOMERY AVE</t>
  </si>
  <si>
    <t>PALISADE PL</t>
  </si>
  <si>
    <t>WHITE</t>
  </si>
  <si>
    <t>NY005244E</t>
  </si>
  <si>
    <t>NY005005140</t>
  </si>
  <si>
    <t>NY005213A</t>
  </si>
  <si>
    <t>NY005021280</t>
  </si>
  <si>
    <t>NY005385</t>
  </si>
  <si>
    <t>14-21</t>
  </si>
  <si>
    <t>ROEBLING ST</t>
  </si>
  <si>
    <t>DIVISION AVE</t>
  </si>
  <si>
    <t>WILLIAMSBURG</t>
  </si>
  <si>
    <t>NY005000020</t>
  </si>
  <si>
    <t>NY005041</t>
  </si>
  <si>
    <t>LEONARD ST</t>
  </si>
  <si>
    <t>MAUJER ST</t>
  </si>
  <si>
    <t>SCHOLES ST</t>
  </si>
  <si>
    <t>NY005220J</t>
  </si>
  <si>
    <t>WISE TOWERS</t>
  </si>
  <si>
    <t>NY005021270</t>
  </si>
  <si>
    <t>NY005386</t>
  </si>
  <si>
    <t>NY005000330</t>
  </si>
  <si>
    <t>NY005114D</t>
  </si>
  <si>
    <t>49TH ST</t>
  </si>
  <si>
    <t>51ST ST</t>
  </si>
  <si>
    <t>31ST AVE</t>
  </si>
  <si>
    <t>NEWTOWN RD</t>
  </si>
  <si>
    <t>WOODSON</t>
  </si>
  <si>
    <t>NY005084</t>
  </si>
  <si>
    <t>JUNIUS ST</t>
  </si>
  <si>
    <t>WSUR (BROWNSTONES)</t>
  </si>
  <si>
    <t>NY005052K</t>
  </si>
  <si>
    <t>W 89TH &amp; 90TH STS</t>
  </si>
  <si>
    <t>91ST &amp; 93RD STS</t>
  </si>
  <si>
    <t>WSUR (SITE A) 120 WEST 94TH STREET</t>
  </si>
  <si>
    <t>NY005056</t>
  </si>
  <si>
    <t>120 W 94TH ST</t>
  </si>
  <si>
    <t>WSUR (SITE B) 74 WEST 92ND STREET</t>
  </si>
  <si>
    <t>74 W 92ND ST</t>
  </si>
  <si>
    <t>WSUR (SITE C) 589 AMSTERDAM AVENUE</t>
  </si>
  <si>
    <t>589 AMSTERDAM AVE</t>
  </si>
  <si>
    <t>W 88TH ST</t>
  </si>
  <si>
    <t>W 89TH ST</t>
  </si>
  <si>
    <t>NY005074</t>
  </si>
  <si>
    <t>NEVINS ST</t>
  </si>
  <si>
    <t>Definitions</t>
  </si>
  <si>
    <t>Defintion</t>
  </si>
  <si>
    <t>Action</t>
  </si>
  <si>
    <t>Waste Generation and Sorting per Day</t>
  </si>
  <si>
    <r>
      <t>Portion of each type of </t>
    </r>
    <r>
      <rPr>
        <sz val="11"/>
        <color rgb="FF070706"/>
        <rFont val="Inherit"/>
      </rPr>
      <t>waste</t>
    </r>
    <r>
      <rPr>
        <sz val="11"/>
        <color rgb="FF000000"/>
        <rFont val="Calibri"/>
        <family val="2"/>
        <scheme val="minor"/>
      </rPr>
      <t> that is projected to be properly separated by residents.</t>
    </r>
  </si>
  <si>
    <t>Trash Chute per Day</t>
  </si>
  <si>
    <t> Portion of non-recyclable trash that is projected to be deposited in the trash chute by residents</t>
  </si>
  <si>
    <t>Outdoor Collection per Day</t>
  </si>
  <si>
    <t>AMP #</t>
  </si>
  <si>
    <t>NEW TDS#</t>
  </si>
  <si>
    <t>CONS TDS#</t>
  </si>
  <si>
    <t>DEV EDP#</t>
  </si>
  <si>
    <t>OPER EDP#</t>
  </si>
  <si>
    <t>DEVELOPMENT_HUD</t>
  </si>
  <si>
    <t>PRGM</t>
  </si>
  <si>
    <t>SECTION 8 TRANSITION APTS</t>
  </si>
  <si>
    <t>CURR DU'S</t>
  </si>
  <si>
    <t>TOTAL UNITS</t>
  </si>
  <si>
    <t>RENT RMS</t>
  </si>
  <si>
    <t>RR/DU</t>
  </si>
  <si>
    <t>TOTAL POPULATION_SECTION 8 TRANSITION</t>
  </si>
  <si>
    <t>PUBLIC HOUSING POPULATION</t>
  </si>
  <si>
    <t>TOTAL # OF FIXED INCOME HOUSEHOLDS</t>
  </si>
  <si>
    <t>DWELL BLDGS</t>
  </si>
  <si>
    <t>ND BLDGS</t>
  </si>
  <si>
    <t>STAIRHALLS</t>
  </si>
  <si>
    <t>STORIES</t>
  </si>
  <si>
    <t>SQ FT</t>
  </si>
  <si>
    <t>ACREAGE</t>
  </si>
  <si>
    <t>NET AREA</t>
  </si>
  <si>
    <t>NET ACRES</t>
  </si>
  <si>
    <t>COV SQ FT</t>
  </si>
  <si>
    <t>CUBAGE</t>
  </si>
  <si>
    <t>COV%</t>
  </si>
  <si>
    <t>DEV COST</t>
  </si>
  <si>
    <t>DEV COST/RR</t>
  </si>
  <si>
    <t>ALL AVERAGE GROSS RENT</t>
  </si>
  <si>
    <t>STREET A</t>
  </si>
  <si>
    <t>STREET B</t>
  </si>
  <si>
    <t>STREET C</t>
  </si>
  <si>
    <t>STREET D</t>
  </si>
  <si>
    <t>CD#</t>
  </si>
  <si>
    <t>FC DIST</t>
  </si>
  <si>
    <t>SS DIST</t>
  </si>
  <si>
    <t>SA DIST</t>
  </si>
  <si>
    <t>CC DIST</t>
  </si>
  <si>
    <t>OCCUP COMP</t>
  </si>
  <si>
    <t>TRANSFER DATE</t>
  </si>
  <si>
    <t>ELDERLY</t>
  </si>
  <si>
    <t>ELEC</t>
  </si>
  <si>
    <t>180</t>
  </si>
  <si>
    <t>289</t>
  </si>
  <si>
    <t>21</t>
  </si>
  <si>
    <t>6</t>
  </si>
  <si>
    <t>14</t>
  </si>
  <si>
    <t>34</t>
  </si>
  <si>
    <t>87</t>
  </si>
  <si>
    <t>15</t>
  </si>
  <si>
    <t/>
  </si>
  <si>
    <t>233</t>
  </si>
  <si>
    <t>308</t>
  </si>
  <si>
    <t>354</t>
  </si>
  <si>
    <t>344</t>
  </si>
  <si>
    <t>3</t>
  </si>
  <si>
    <t>79</t>
  </si>
  <si>
    <t>16</t>
  </si>
  <si>
    <t>214</t>
  </si>
  <si>
    <t>067</t>
  </si>
  <si>
    <t>332</t>
  </si>
  <si>
    <t>222</t>
  </si>
  <si>
    <t>9</t>
  </si>
  <si>
    <t>85</t>
  </si>
  <si>
    <t>17</t>
  </si>
  <si>
    <t>118</t>
  </si>
  <si>
    <t>248</t>
  </si>
  <si>
    <t>1</t>
  </si>
  <si>
    <t>84</t>
  </si>
  <si>
    <t>202</t>
  </si>
  <si>
    <t>197</t>
  </si>
  <si>
    <t>311</t>
  </si>
  <si>
    <t>20</t>
  </si>
  <si>
    <t>7</t>
  </si>
  <si>
    <t>13</t>
  </si>
  <si>
    <t>35</t>
  </si>
  <si>
    <t>86</t>
  </si>
  <si>
    <t>189</t>
  </si>
  <si>
    <t>039</t>
  </si>
  <si>
    <t>304</t>
  </si>
  <si>
    <t>11</t>
  </si>
  <si>
    <t>36</t>
  </si>
  <si>
    <t>80</t>
  </si>
  <si>
    <t>138</t>
  </si>
  <si>
    <t>254</t>
  </si>
  <si>
    <t>12</t>
  </si>
  <si>
    <t>38</t>
  </si>
  <si>
    <t>83</t>
  </si>
  <si>
    <t>346</t>
  </si>
  <si>
    <t>032</t>
  </si>
  <si>
    <t>767</t>
  </si>
  <si>
    <t>533</t>
  </si>
  <si>
    <t>4-6</t>
  </si>
  <si>
    <t>18</t>
  </si>
  <si>
    <t>157</t>
  </si>
  <si>
    <t>6-14</t>
  </si>
  <si>
    <t>235</t>
  </si>
  <si>
    <t>530</t>
  </si>
  <si>
    <t>352</t>
  </si>
  <si>
    <t>748</t>
  </si>
  <si>
    <t>113</t>
  </si>
  <si>
    <t>435</t>
  </si>
  <si>
    <t>080</t>
  </si>
  <si>
    <t>431</t>
  </si>
  <si>
    <t>12-20</t>
  </si>
  <si>
    <t>334</t>
  </si>
  <si>
    <t>342</t>
  </si>
  <si>
    <t>779</t>
  </si>
  <si>
    <t>753</t>
  </si>
  <si>
    <t>3-7</t>
  </si>
  <si>
    <t>PARTIALLY (1 BUILDING)</t>
  </si>
  <si>
    <t>307</t>
  </si>
  <si>
    <t>330</t>
  </si>
  <si>
    <t>750</t>
  </si>
  <si>
    <t>5-6</t>
  </si>
  <si>
    <t>4</t>
  </si>
  <si>
    <t>31, 35</t>
  </si>
  <si>
    <t>77</t>
  </si>
  <si>
    <t>5</t>
  </si>
  <si>
    <t>31</t>
  </si>
  <si>
    <t>335</t>
  </si>
  <si>
    <t>751</t>
  </si>
  <si>
    <t>4-5</t>
  </si>
  <si>
    <t>336</t>
  </si>
  <si>
    <t>752</t>
  </si>
  <si>
    <t>011</t>
  </si>
  <si>
    <t>280</t>
  </si>
  <si>
    <t>208</t>
  </si>
  <si>
    <t>506</t>
  </si>
  <si>
    <t>2</t>
  </si>
  <si>
    <t>236</t>
  </si>
  <si>
    <t>351</t>
  </si>
  <si>
    <t>190</t>
  </si>
  <si>
    <t>301</t>
  </si>
  <si>
    <t>8</t>
  </si>
  <si>
    <t>PARTIALLY (1 STAIRHALL)</t>
  </si>
  <si>
    <t>224</t>
  </si>
  <si>
    <t>059</t>
  </si>
  <si>
    <t>343</t>
  </si>
  <si>
    <t>237</t>
  </si>
  <si>
    <t>028</t>
  </si>
  <si>
    <t>360</t>
  </si>
  <si>
    <t>11-14</t>
  </si>
  <si>
    <t>552</t>
  </si>
  <si>
    <t>338</t>
  </si>
  <si>
    <t>778</t>
  </si>
  <si>
    <t>323</t>
  </si>
  <si>
    <t>363</t>
  </si>
  <si>
    <t>10</t>
  </si>
  <si>
    <t>034</t>
  </si>
  <si>
    <t>313</t>
  </si>
  <si>
    <t>7-8</t>
  </si>
  <si>
    <t>057</t>
  </si>
  <si>
    <t>3-14</t>
  </si>
  <si>
    <t>535</t>
  </si>
  <si>
    <t>9-10-14</t>
  </si>
  <si>
    <t>81</t>
  </si>
  <si>
    <t>225</t>
  </si>
  <si>
    <t>040</t>
  </si>
  <si>
    <t>579</t>
  </si>
  <si>
    <t>347</t>
  </si>
  <si>
    <t>341</t>
  </si>
  <si>
    <t>772</t>
  </si>
  <si>
    <t>762</t>
  </si>
  <si>
    <t>547</t>
  </si>
  <si>
    <t>773</t>
  </si>
  <si>
    <t>078</t>
  </si>
  <si>
    <t>229</t>
  </si>
  <si>
    <t>215</t>
  </si>
  <si>
    <t>333</t>
  </si>
  <si>
    <t>367</t>
  </si>
  <si>
    <t>806</t>
  </si>
  <si>
    <t>120</t>
  </si>
  <si>
    <t>267</t>
  </si>
  <si>
    <t>243</t>
  </si>
  <si>
    <t>362</t>
  </si>
  <si>
    <t>794</t>
  </si>
  <si>
    <t>049</t>
  </si>
  <si>
    <t>638</t>
  </si>
  <si>
    <t>33, 35</t>
  </si>
  <si>
    <t>103</t>
  </si>
  <si>
    <t>523</t>
  </si>
  <si>
    <t>191</t>
  </si>
  <si>
    <t>302</t>
  </si>
  <si>
    <t>82</t>
  </si>
  <si>
    <t>084</t>
  </si>
  <si>
    <t>570</t>
  </si>
  <si>
    <t>08</t>
  </si>
  <si>
    <t>132</t>
  </si>
  <si>
    <t>145</t>
  </si>
  <si>
    <t>249</t>
  </si>
  <si>
    <t>088</t>
  </si>
  <si>
    <t>234</t>
  </si>
  <si>
    <t>8-14-15</t>
  </si>
  <si>
    <t>129</t>
  </si>
  <si>
    <t>093</t>
  </si>
  <si>
    <t>251</t>
  </si>
  <si>
    <t>102</t>
  </si>
  <si>
    <t>239</t>
  </si>
  <si>
    <t>502</t>
  </si>
  <si>
    <t>130</t>
  </si>
  <si>
    <t>141</t>
  </si>
  <si>
    <t>250</t>
  </si>
  <si>
    <t>231</t>
  </si>
  <si>
    <t>385</t>
  </si>
  <si>
    <t>121</t>
  </si>
  <si>
    <t>244</t>
  </si>
  <si>
    <t>047</t>
  </si>
  <si>
    <t>580</t>
  </si>
  <si>
    <t>024</t>
  </si>
  <si>
    <t>522</t>
  </si>
  <si>
    <t>6-13</t>
  </si>
  <si>
    <t>586</t>
  </si>
  <si>
    <t>245</t>
  </si>
  <si>
    <t>063</t>
  </si>
  <si>
    <t>364</t>
  </si>
  <si>
    <t>218</t>
  </si>
  <si>
    <t>673</t>
  </si>
  <si>
    <t>31, 34</t>
  </si>
  <si>
    <t>045</t>
  </si>
  <si>
    <t>368</t>
  </si>
  <si>
    <t>071</t>
  </si>
  <si>
    <t>537</t>
  </si>
  <si>
    <t>305</t>
  </si>
  <si>
    <t>550</t>
  </si>
  <si>
    <t>353</t>
  </si>
  <si>
    <t>770</t>
  </si>
  <si>
    <t>223</t>
  </si>
  <si>
    <t>193</t>
  </si>
  <si>
    <t>303</t>
  </si>
  <si>
    <t>8-11</t>
  </si>
  <si>
    <t>287</t>
  </si>
  <si>
    <t>577</t>
  </si>
  <si>
    <t>356</t>
  </si>
  <si>
    <t>768</t>
  </si>
  <si>
    <t>780</t>
  </si>
  <si>
    <t>526</t>
  </si>
  <si>
    <t>481</t>
  </si>
  <si>
    <t>482</t>
  </si>
  <si>
    <t>246</t>
  </si>
  <si>
    <t>365</t>
  </si>
  <si>
    <t>242</t>
  </si>
  <si>
    <t>167</t>
  </si>
  <si>
    <t>361</t>
  </si>
  <si>
    <t>283</t>
  </si>
  <si>
    <t>55</t>
  </si>
  <si>
    <t>41</t>
  </si>
  <si>
    <t>156</t>
  </si>
  <si>
    <t>073</t>
  </si>
  <si>
    <t>24</t>
  </si>
  <si>
    <t>25</t>
  </si>
  <si>
    <t>56</t>
  </si>
  <si>
    <t>031</t>
  </si>
  <si>
    <t>524</t>
  </si>
  <si>
    <t>43</t>
  </si>
  <si>
    <t>085</t>
  </si>
  <si>
    <t>256</t>
  </si>
  <si>
    <t>163</t>
  </si>
  <si>
    <t>384</t>
  </si>
  <si>
    <t>272</t>
  </si>
  <si>
    <t>57</t>
  </si>
  <si>
    <t>092</t>
  </si>
  <si>
    <t>670</t>
  </si>
  <si>
    <t>19</t>
  </si>
  <si>
    <t>59</t>
  </si>
  <si>
    <t>46</t>
  </si>
  <si>
    <t>266</t>
  </si>
  <si>
    <t>538</t>
  </si>
  <si>
    <t>53</t>
  </si>
  <si>
    <t>PARTIALLY (2 BUILDINGS)</t>
  </si>
  <si>
    <t>271</t>
  </si>
  <si>
    <t>390</t>
  </si>
  <si>
    <t>056</t>
  </si>
  <si>
    <t>212</t>
  </si>
  <si>
    <t>42</t>
  </si>
  <si>
    <t>065</t>
  </si>
  <si>
    <t>213</t>
  </si>
  <si>
    <t>325</t>
  </si>
  <si>
    <t>252</t>
  </si>
  <si>
    <t>016</t>
  </si>
  <si>
    <t>512</t>
  </si>
  <si>
    <t>3-6-7</t>
  </si>
  <si>
    <t>086</t>
  </si>
  <si>
    <t>430</t>
  </si>
  <si>
    <t>166</t>
  </si>
  <si>
    <t>288</t>
  </si>
  <si>
    <t>23</t>
  </si>
  <si>
    <t>47</t>
  </si>
  <si>
    <t>094</t>
  </si>
  <si>
    <t>170</t>
  </si>
  <si>
    <t>671</t>
  </si>
  <si>
    <t>238</t>
  </si>
  <si>
    <t>172</t>
  </si>
  <si>
    <t>216</t>
  </si>
  <si>
    <t>328</t>
  </si>
  <si>
    <t>278</t>
  </si>
  <si>
    <t>069</t>
  </si>
  <si>
    <t>312</t>
  </si>
  <si>
    <t>331</t>
  </si>
  <si>
    <t>765</t>
  </si>
  <si>
    <t>070</t>
  </si>
  <si>
    <t>536</t>
  </si>
  <si>
    <t>60</t>
  </si>
  <si>
    <t>263</t>
  </si>
  <si>
    <t>378</t>
  </si>
  <si>
    <t>029</t>
  </si>
  <si>
    <t>532</t>
  </si>
  <si>
    <t>205</t>
  </si>
  <si>
    <t>322</t>
  </si>
  <si>
    <t>381</t>
  </si>
  <si>
    <t>171</t>
  </si>
  <si>
    <t>169</t>
  </si>
  <si>
    <t>581</t>
  </si>
  <si>
    <t>10-18-24</t>
  </si>
  <si>
    <t>37</t>
  </si>
  <si>
    <t>044</t>
  </si>
  <si>
    <t>584</t>
  </si>
  <si>
    <t>45</t>
  </si>
  <si>
    <t>025</t>
  </si>
  <si>
    <t>515</t>
  </si>
  <si>
    <t>22</t>
  </si>
  <si>
    <t>52</t>
  </si>
  <si>
    <t>33</t>
  </si>
  <si>
    <t>068</t>
  </si>
  <si>
    <t>142</t>
  </si>
  <si>
    <t>589</t>
  </si>
  <si>
    <t>072</t>
  </si>
  <si>
    <t>568</t>
  </si>
  <si>
    <t>7-13</t>
  </si>
  <si>
    <t>339</t>
  </si>
  <si>
    <t>782</t>
  </si>
  <si>
    <t>551</t>
  </si>
  <si>
    <t>168</t>
  </si>
  <si>
    <t>275</t>
  </si>
  <si>
    <t>109</t>
  </si>
  <si>
    <t>680</t>
  </si>
  <si>
    <t>014</t>
  </si>
  <si>
    <t>510</t>
  </si>
  <si>
    <t>6-11</t>
  </si>
  <si>
    <t>52, 57</t>
  </si>
  <si>
    <t>010</t>
  </si>
  <si>
    <t>161</t>
  </si>
  <si>
    <t>268</t>
  </si>
  <si>
    <t>122</t>
  </si>
  <si>
    <t>247</t>
  </si>
  <si>
    <t>348</t>
  </si>
  <si>
    <t>763</t>
  </si>
  <si>
    <t>276</t>
  </si>
  <si>
    <t>261</t>
  </si>
  <si>
    <t>375</t>
  </si>
  <si>
    <t>19, 25</t>
  </si>
  <si>
    <t>021</t>
  </si>
  <si>
    <t>514</t>
  </si>
  <si>
    <t>083</t>
  </si>
  <si>
    <t>426</t>
  </si>
  <si>
    <t>7-16</t>
  </si>
  <si>
    <t>27</t>
  </si>
  <si>
    <t>043</t>
  </si>
  <si>
    <t>036</t>
  </si>
  <si>
    <t>585</t>
  </si>
  <si>
    <t>162</t>
  </si>
  <si>
    <t>269</t>
  </si>
  <si>
    <t>582</t>
  </si>
  <si>
    <t>089</t>
  </si>
  <si>
    <t>771</t>
  </si>
  <si>
    <t>004</t>
  </si>
  <si>
    <t>2-6</t>
  </si>
  <si>
    <t>51</t>
  </si>
  <si>
    <t>079</t>
  </si>
  <si>
    <t>230</t>
  </si>
  <si>
    <t>3-6-14</t>
  </si>
  <si>
    <t>135</t>
  </si>
  <si>
    <t>227</t>
  </si>
  <si>
    <t>177</t>
  </si>
  <si>
    <t>281</t>
  </si>
  <si>
    <t>282</t>
  </si>
  <si>
    <t>508</t>
  </si>
  <si>
    <t>58</t>
  </si>
  <si>
    <t>158</t>
  </si>
  <si>
    <t>274</t>
  </si>
  <si>
    <t>314</t>
  </si>
  <si>
    <t>366</t>
  </si>
  <si>
    <t>801</t>
  </si>
  <si>
    <t>837</t>
  </si>
  <si>
    <t>221</t>
  </si>
  <si>
    <t>337</t>
  </si>
  <si>
    <t>755</t>
  </si>
  <si>
    <t>7-12</t>
  </si>
  <si>
    <t>369</t>
  </si>
  <si>
    <t>807</t>
  </si>
  <si>
    <t>203</t>
  </si>
  <si>
    <t>775</t>
  </si>
  <si>
    <t>358</t>
  </si>
  <si>
    <t>50</t>
  </si>
  <si>
    <t>096</t>
  </si>
  <si>
    <t>131</t>
  </si>
  <si>
    <t>8-16</t>
  </si>
  <si>
    <t>240</t>
  </si>
  <si>
    <t>318</t>
  </si>
  <si>
    <t>061</t>
  </si>
  <si>
    <t>146</t>
  </si>
  <si>
    <t>182</t>
  </si>
  <si>
    <t>257</t>
  </si>
  <si>
    <t>315</t>
  </si>
  <si>
    <t>273</t>
  </si>
  <si>
    <t>509</t>
  </si>
  <si>
    <t>285</t>
  </si>
  <si>
    <t>10-25</t>
  </si>
  <si>
    <t>154</t>
  </si>
  <si>
    <t>097</t>
  </si>
  <si>
    <t>264</t>
  </si>
  <si>
    <t>32</t>
  </si>
  <si>
    <t>70</t>
  </si>
  <si>
    <t>09</t>
  </si>
  <si>
    <t>359</t>
  </si>
  <si>
    <t>840</t>
  </si>
  <si>
    <t>69</t>
  </si>
  <si>
    <t>06</t>
  </si>
  <si>
    <t>265</t>
  </si>
  <si>
    <t>100</t>
  </si>
  <si>
    <t>380</t>
  </si>
  <si>
    <t>29</t>
  </si>
  <si>
    <t>65</t>
  </si>
  <si>
    <t>01</t>
  </si>
  <si>
    <t>150</t>
  </si>
  <si>
    <t>082</t>
  </si>
  <si>
    <t>258</t>
  </si>
  <si>
    <t>07</t>
  </si>
  <si>
    <t>022</t>
  </si>
  <si>
    <t>30</t>
  </si>
  <si>
    <t>67</t>
  </si>
  <si>
    <t>187</t>
  </si>
  <si>
    <t>453</t>
  </si>
  <si>
    <t>125</t>
  </si>
  <si>
    <t>444</t>
  </si>
  <si>
    <t>71</t>
  </si>
  <si>
    <t>060</t>
  </si>
  <si>
    <t>7-13-14</t>
  </si>
  <si>
    <t>74</t>
  </si>
  <si>
    <t>02</t>
  </si>
  <si>
    <t>198</t>
  </si>
  <si>
    <t>383</t>
  </si>
  <si>
    <t>160</t>
  </si>
  <si>
    <t>379</t>
  </si>
  <si>
    <t>370</t>
  </si>
  <si>
    <t>286</t>
  </si>
  <si>
    <t>593</t>
  </si>
  <si>
    <t>9-17</t>
  </si>
  <si>
    <t>058</t>
  </si>
  <si>
    <t>534</t>
  </si>
  <si>
    <t>6-15</t>
  </si>
  <si>
    <t>12, 32</t>
  </si>
  <si>
    <t>68</t>
  </si>
  <si>
    <t>134</t>
  </si>
  <si>
    <t>446</t>
  </si>
  <si>
    <t>75</t>
  </si>
  <si>
    <t>03</t>
  </si>
  <si>
    <t>176</t>
  </si>
  <si>
    <t>451</t>
  </si>
  <si>
    <t>123</t>
  </si>
  <si>
    <t>9-18</t>
  </si>
  <si>
    <t>31, 32</t>
  </si>
  <si>
    <t>199</t>
  </si>
  <si>
    <t>064</t>
  </si>
  <si>
    <t>219</t>
  </si>
  <si>
    <t>155</t>
  </si>
  <si>
    <t>259</t>
  </si>
  <si>
    <t>148</t>
  </si>
  <si>
    <t>569</t>
  </si>
  <si>
    <t>111</t>
  </si>
  <si>
    <t>434</t>
  </si>
  <si>
    <t>041</t>
  </si>
  <si>
    <t>373</t>
  </si>
  <si>
    <t>72</t>
  </si>
  <si>
    <t>009</t>
  </si>
  <si>
    <t>207</t>
  </si>
  <si>
    <t>6-10-11</t>
  </si>
  <si>
    <t>015</t>
  </si>
  <si>
    <t>11-12</t>
  </si>
  <si>
    <t>001</t>
  </si>
  <si>
    <t>136</t>
  </si>
  <si>
    <t>6-25</t>
  </si>
  <si>
    <t>087</t>
  </si>
  <si>
    <t>232</t>
  </si>
  <si>
    <t>32, 33</t>
  </si>
  <si>
    <t>262</t>
  </si>
  <si>
    <t>377</t>
  </si>
  <si>
    <t>184</t>
  </si>
  <si>
    <t>159</t>
  </si>
  <si>
    <t>139</t>
  </si>
  <si>
    <t>277</t>
  </si>
  <si>
    <t>253</t>
  </si>
  <si>
    <t>05</t>
  </si>
  <si>
    <t>017</t>
  </si>
  <si>
    <t>516</t>
  </si>
  <si>
    <t>030</t>
  </si>
  <si>
    <t>518</t>
  </si>
  <si>
    <t>076</t>
  </si>
  <si>
    <t>152</t>
  </si>
  <si>
    <t>101</t>
  </si>
  <si>
    <t>050</t>
  </si>
  <si>
    <t>062</t>
  </si>
  <si>
    <t>374</t>
  </si>
  <si>
    <t>217</t>
  </si>
  <si>
    <t>020</t>
  </si>
  <si>
    <t>513</t>
  </si>
  <si>
    <t>326</t>
  </si>
  <si>
    <t>784</t>
  </si>
  <si>
    <t>4-9</t>
  </si>
  <si>
    <t>783</t>
  </si>
  <si>
    <t>555</t>
  </si>
  <si>
    <t>548</t>
  </si>
  <si>
    <t>292</t>
  </si>
  <si>
    <t>081</t>
  </si>
  <si>
    <t>429</t>
  </si>
  <si>
    <t>754</t>
  </si>
  <si>
    <t>183</t>
  </si>
  <si>
    <t>181</t>
  </si>
  <si>
    <t>112</t>
  </si>
  <si>
    <t>284</t>
  </si>
  <si>
    <t>7-8-11</t>
  </si>
  <si>
    <t>241</t>
  </si>
  <si>
    <t>504</t>
  </si>
  <si>
    <t>149</t>
  </si>
  <si>
    <t>260</t>
  </si>
  <si>
    <t>037</t>
  </si>
  <si>
    <t>317</t>
  </si>
  <si>
    <t>255</t>
  </si>
  <si>
    <t>295</t>
  </si>
  <si>
    <t>517</t>
  </si>
  <si>
    <t>298</t>
  </si>
  <si>
    <t>018</t>
  </si>
  <si>
    <t>210</t>
  </si>
  <si>
    <t>6-13-14</t>
  </si>
  <si>
    <t>019</t>
  </si>
  <si>
    <t>372</t>
  </si>
  <si>
    <t>329</t>
  </si>
  <si>
    <t>28</t>
  </si>
  <si>
    <t>76</t>
  </si>
  <si>
    <t>099</t>
  </si>
  <si>
    <t>439</t>
  </si>
  <si>
    <t>038</t>
  </si>
  <si>
    <t>211</t>
  </si>
  <si>
    <t>650</t>
  </si>
  <si>
    <t>5-6-7</t>
  </si>
  <si>
    <t>192</t>
  </si>
  <si>
    <t>027</t>
  </si>
  <si>
    <t>531</t>
  </si>
  <si>
    <t>559</t>
  </si>
  <si>
    <t>841</t>
  </si>
  <si>
    <t>153</t>
  </si>
  <si>
    <t>387</t>
  </si>
  <si>
    <t>389</t>
  </si>
  <si>
    <t>26</t>
  </si>
  <si>
    <t>757</t>
  </si>
  <si>
    <t>760</t>
  </si>
  <si>
    <t>355</t>
  </si>
  <si>
    <t>006</t>
  </si>
  <si>
    <t>204</t>
  </si>
  <si>
    <t>007</t>
  </si>
  <si>
    <t>371</t>
  </si>
  <si>
    <t>074</t>
  </si>
  <si>
    <t>023</t>
  </si>
  <si>
    <t>511</t>
  </si>
  <si>
    <t>65, 74</t>
  </si>
  <si>
    <t>12, 13</t>
  </si>
  <si>
    <t>124</t>
  </si>
  <si>
    <t>572</t>
  </si>
  <si>
    <t>539</t>
  </si>
  <si>
    <t>178</t>
  </si>
  <si>
    <t>279</t>
  </si>
  <si>
    <t>3-4-6</t>
  </si>
  <si>
    <t>151</t>
  </si>
  <si>
    <t>173</t>
  </si>
  <si>
    <t>174</t>
  </si>
  <si>
    <t>026</t>
  </si>
  <si>
    <t>6-7</t>
  </si>
  <si>
    <t>091</t>
  </si>
  <si>
    <t>165</t>
  </si>
  <si>
    <t>054</t>
  </si>
  <si>
    <t>186</t>
  </si>
  <si>
    <t>519</t>
  </si>
  <si>
    <t>40</t>
  </si>
  <si>
    <t>164</t>
  </si>
  <si>
    <t>075</t>
  </si>
  <si>
    <t>270</t>
  </si>
  <si>
    <t>226</t>
  </si>
  <si>
    <t>316</t>
  </si>
  <si>
    <t>296</t>
  </si>
  <si>
    <t>290</t>
  </si>
  <si>
    <t>201</t>
  </si>
  <si>
    <t>386</t>
  </si>
  <si>
    <t>051</t>
  </si>
  <si>
    <t>573</t>
  </si>
  <si>
    <t>571</t>
  </si>
  <si>
    <t>053</t>
  </si>
  <si>
    <t>588</t>
  </si>
  <si>
    <t>3-7-8</t>
  </si>
  <si>
    <t>505</t>
  </si>
  <si>
    <t>398</t>
  </si>
  <si>
    <t>005</t>
  </si>
  <si>
    <t>843</t>
  </si>
  <si>
    <t>048</t>
  </si>
  <si>
    <t>055</t>
  </si>
  <si>
    <t>525</t>
  </si>
  <si>
    <t>143</t>
  </si>
  <si>
    <t>297</t>
  </si>
  <si>
    <t>008</t>
  </si>
  <si>
    <t>206</t>
  </si>
  <si>
    <t>3-4</t>
  </si>
  <si>
    <t>066</t>
  </si>
  <si>
    <t>220</t>
  </si>
  <si>
    <t>033</t>
  </si>
  <si>
    <t>052</t>
  </si>
  <si>
    <t>587</t>
  </si>
  <si>
    <t>64</t>
  </si>
  <si>
    <t>117</t>
  </si>
  <si>
    <t>319</t>
  </si>
  <si>
    <t>61</t>
  </si>
  <si>
    <t>49</t>
  </si>
  <si>
    <t>077</t>
  </si>
  <si>
    <t>228</t>
  </si>
  <si>
    <t>3-6</t>
  </si>
  <si>
    <t>63</t>
  </si>
  <si>
    <t>035</t>
  </si>
  <si>
    <t>306</t>
  </si>
  <si>
    <t>114</t>
  </si>
  <si>
    <t>436</t>
  </si>
  <si>
    <t>042</t>
  </si>
  <si>
    <t>583</t>
  </si>
  <si>
    <t>116</t>
  </si>
  <si>
    <t>209</t>
  </si>
  <si>
    <t>175</t>
  </si>
  <si>
    <t>NEW YORK CITY HOUSING AUTHORITY</t>
  </si>
  <si>
    <t>ASSET &amp; CAPITAL MANAGEMENT</t>
  </si>
  <si>
    <t>SUSTAINABILITY DEPARTMENT</t>
  </si>
  <si>
    <t>Waste Management Calculator</t>
  </si>
  <si>
    <t>Version</t>
  </si>
  <si>
    <t>Date</t>
  </si>
  <si>
    <t>ASSUMPTIONS &amp; STATEMENTS</t>
  </si>
  <si>
    <t>NYCHA is utilizing 2.54 lbs/person as an estimate for waste generation for the developments. This value comes from analysis conducted on the 2017-2021 DSNY collection data for NYCHA containerized waste.</t>
  </si>
  <si>
    <t>The values generated in this calculator should be used as a guide and not a final measurement.</t>
  </si>
  <si>
    <t>The following densities are utilized in this calculator (from the Zero Waste Design Guidelines):</t>
  </si>
  <si>
    <t>Trash</t>
  </si>
  <si>
    <t>MGP</t>
  </si>
  <si>
    <t>Cardboard</t>
  </si>
  <si>
    <t>Paper</t>
  </si>
  <si>
    <t>Organics</t>
  </si>
  <si>
    <t>Ewaste</t>
  </si>
  <si>
    <t>Textiles</t>
  </si>
  <si>
    <t>For more information, see the Zero Waste Design Guidelines reference</t>
  </si>
  <si>
    <t>Population data is based on NYCHA's 2021 development guidebook.</t>
  </si>
  <si>
    <t>GUIDE</t>
  </si>
  <si>
    <t>OVERALL</t>
  </si>
  <si>
    <t>The only cells that you should edit are formatted as:</t>
  </si>
  <si>
    <t>editable cells</t>
  </si>
  <si>
    <t>Please follow the instructions in sequential order.</t>
  </si>
  <si>
    <t>Reminder this is only for the one development.</t>
  </si>
  <si>
    <t>CONSOLIDATION</t>
  </si>
  <si>
    <t>If there is more than 1 waste yard, you will have to look at that manually. To determine if there is more than 1 waste yard, look at site layout drawings.</t>
  </si>
  <si>
    <t>The "Host" Development is the development that the materials will be transferred to in the calculator. It is important to input the host development in that slot.</t>
  </si>
  <si>
    <t>Site Name</t>
  </si>
  <si>
    <t>Month</t>
  </si>
  <si>
    <t>Tons per month</t>
  </si>
  <si>
    <t>Row Labels</t>
  </si>
  <si>
    <t>Sum of Tons per month</t>
  </si>
  <si>
    <t>tons/week</t>
  </si>
  <si>
    <t>ALBANY / WEEKSVILLE</t>
  </si>
  <si>
    <t>ARMSTRONG</t>
  </si>
  <si>
    <t>BAYVIEW HOUSE</t>
  </si>
  <si>
    <t>BEACH 41ST</t>
  </si>
  <si>
    <t>Grand Total</t>
  </si>
  <si>
    <t>BORINQUEN PLAZA</t>
  </si>
  <si>
    <t>BOULEVARD HOUSES</t>
  </si>
  <si>
    <t>BREUKELEN HOUSES</t>
  </si>
  <si>
    <t>CAREY GARDENS HOUSES</t>
  </si>
  <si>
    <t>CLAREMONT</t>
  </si>
  <si>
    <t>CYPRESS HOUSES</t>
  </si>
  <si>
    <t>DREW HAMILTON</t>
  </si>
  <si>
    <t>EASTCHESTER</t>
  </si>
  <si>
    <t>FORT INDEPENDENCE</t>
  </si>
  <si>
    <t>FORT WASHINGTON</t>
  </si>
  <si>
    <t>GLENWOOD HOUSES</t>
  </si>
  <si>
    <t>GUN HILL HOUSES</t>
  </si>
  <si>
    <t>HAMMEL / CARLTON MANOR</t>
  </si>
  <si>
    <t>HARBORVIEW / AMSTERDAM</t>
  </si>
  <si>
    <t>HIGHBRIDGE</t>
  </si>
  <si>
    <t>HOLMES / ISSACS</t>
  </si>
  <si>
    <t>LAFAYETTE GARDENS</t>
  </si>
  <si>
    <t>LAGUARDIA</t>
  </si>
  <si>
    <t>LANGSTON HUGHES</t>
  </si>
  <si>
    <t>LATIMER / BLAND</t>
  </si>
  <si>
    <t>LOWER EAST SIDE</t>
  </si>
  <si>
    <t>MARBLE HILL HOUSE</t>
  </si>
  <si>
    <t>MARCUS GARVEY</t>
  </si>
  <si>
    <t>MARINERS HARBOR</t>
  </si>
  <si>
    <t>MARLBORO HOUSES</t>
  </si>
  <si>
    <t>METRO / WILSON</t>
  </si>
  <si>
    <t>MILLBROOK</t>
  </si>
  <si>
    <t>MURPHY CONSOLIDATED</t>
  </si>
  <si>
    <t>OCEAN HILL / SARATOGA</t>
  </si>
  <si>
    <t>O'DWYER / GRAVESEND HOUSES</t>
  </si>
  <si>
    <t>PARK ROCK CONSOLIDATED</t>
  </si>
  <si>
    <t>PELHAM</t>
  </si>
  <si>
    <t>PENN-WORTMAN / VANDALIA</t>
  </si>
  <si>
    <t>PINK HOUSES</t>
  </si>
  <si>
    <t>POLO GROUNDS</t>
  </si>
  <si>
    <t>REID CONSOLIDATED</t>
  </si>
  <si>
    <t>ROBINSON J</t>
  </si>
  <si>
    <t>ROOSEVELT</t>
  </si>
  <si>
    <t>SACKWERN</t>
  </si>
  <si>
    <t>SEDGEWICK</t>
  </si>
  <si>
    <t>SETH LOW / GLENMORE</t>
  </si>
  <si>
    <t>SEWARD PARK</t>
  </si>
  <si>
    <t>SOTOMAYOR HOUSES / BRONXDALE</t>
  </si>
  <si>
    <t>SOUTH JAMAICA</t>
  </si>
  <si>
    <t>ST NICHOLAS</t>
  </si>
  <si>
    <t>ST. MARY'S</t>
  </si>
  <si>
    <t>STUYVESANT GARDENS</t>
  </si>
  <si>
    <t>SUMNER HOUSES</t>
  </si>
  <si>
    <t>SURFSIDE GARD / CONEY ISLAND</t>
  </si>
  <si>
    <t>TAYLOR-WYTHE</t>
  </si>
  <si>
    <t>UNION CONSOLIDATED</t>
  </si>
  <si>
    <t>UNITY PLAZA</t>
  </si>
  <si>
    <t>VAN DYKE</t>
  </si>
  <si>
    <t>WEST BRIGHTON</t>
  </si>
  <si>
    <t>WYCKOFF</t>
  </si>
  <si>
    <t>Step 1:</t>
  </si>
  <si>
    <t>Select your development in the dropdown menu.</t>
  </si>
  <si>
    <t>Main Development:</t>
  </si>
  <si>
    <t>Current Equipment / Collection</t>
  </si>
  <si>
    <t>Collection Type</t>
  </si>
  <si>
    <t>Exterior Compactor(s)</t>
  </si>
  <si>
    <t>Existing Cardboard Equipment</t>
  </si>
  <si>
    <t>Step 2:</t>
  </si>
  <si>
    <t>Total Waste Generation</t>
  </si>
  <si>
    <t>Select capture rate.</t>
  </si>
  <si>
    <t>Use the capture rate guide to determine the best capture rate for your development.</t>
  </si>
  <si>
    <t>Total Waste Generation / Day</t>
  </si>
  <si>
    <t>Capture Rate Guide</t>
  </si>
  <si>
    <t>Waste generated based on 2.54 lb per person per day
(excluding bulk waste)</t>
  </si>
  <si>
    <t>Tons</t>
  </si>
  <si>
    <t>lbs</t>
  </si>
  <si>
    <t>CY</t>
  </si>
  <si>
    <t>Capture rate</t>
  </si>
  <si>
    <t xml:space="preserve">Tons Captured </t>
  </si>
  <si>
    <t>lbs Captured</t>
  </si>
  <si>
    <t>CY Captured</t>
  </si>
  <si>
    <t>Current</t>
  </si>
  <si>
    <t>NYCHA Minimum</t>
  </si>
  <si>
    <t>City Average</t>
  </si>
  <si>
    <t>Max Diversion</t>
  </si>
  <si>
    <t xml:space="preserve">Tons / Week </t>
  </si>
  <si>
    <t>Tons / Day</t>
  </si>
  <si>
    <t>Population</t>
  </si>
  <si>
    <t># building stair halls</t>
  </si>
  <si>
    <t>E-waste</t>
  </si>
  <si>
    <t>Waste</t>
  </si>
  <si>
    <t>Waste generation and sorting/day</t>
  </si>
  <si>
    <t>Trash Chute/day</t>
  </si>
  <si>
    <t>Outdoor  Collection/day</t>
  </si>
  <si>
    <t>Outdoor Collection/day</t>
  </si>
  <si>
    <t>Recycling Storage/week</t>
  </si>
  <si>
    <t>TOTAL</t>
  </si>
  <si>
    <t>Waste Generated (tons)</t>
  </si>
  <si>
    <t xml:space="preserve">Actual Tons Captured </t>
  </si>
  <si>
    <t>Actual CY Captured</t>
  </si>
  <si>
    <t>Chute capture rate</t>
  </si>
  <si>
    <t>CY in Trash Chute</t>
  </si>
  <si>
    <t>Gallons in chute</t>
  </si>
  <si>
    <t xml:space="preserve"># of 40lb Sausage bags </t>
  </si>
  <si>
    <t>bags/stair hall</t>
  </si>
  <si>
    <t>Capture Rate</t>
  </si>
  <si>
    <t>Gallons</t>
  </si>
  <si>
    <t>Gallons/ stairhall</t>
  </si>
  <si>
    <t># Full 64 Gallon Bin</t>
  </si>
  <si>
    <t># bales/week</t>
  </si>
  <si>
    <t>bags/week</t>
  </si>
  <si>
    <t>CY/week</t>
  </si>
  <si>
    <t>30 yrders</t>
  </si>
  <si>
    <t>sq ft, double stack/day</t>
  </si>
  <si>
    <t>sq ft, double stack/week</t>
  </si>
  <si>
    <t>linear ft, double stack/week</t>
  </si>
  <si>
    <t># car lengths equivalent</t>
  </si>
  <si>
    <t>triple stack sqft/week</t>
  </si>
  <si>
    <t>Container Type</t>
  </si>
  <si>
    <t># needed</t>
  </si>
  <si>
    <t>SQFT it takes up</t>
  </si>
  <si>
    <t>64 gallon cart</t>
  </si>
  <si>
    <t>NA</t>
  </si>
  <si>
    <t>Bag - 44 gallon</t>
  </si>
  <si>
    <t>Step 3:</t>
  </si>
  <si>
    <t>Trash and Recycling Collection</t>
  </si>
  <si>
    <r>
      <rPr>
        <b/>
        <sz val="14"/>
        <color theme="1"/>
        <rFont val="Calibri"/>
        <family val="2"/>
        <scheme val="minor"/>
      </rPr>
      <t xml:space="preserve">1. </t>
    </r>
    <r>
      <rPr>
        <sz val="14"/>
        <color theme="1"/>
        <rFont val="Calibri"/>
        <family val="2"/>
        <scheme val="minor"/>
      </rPr>
      <t>Select the trash chute capture rate.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</si>
  <si>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Select the amount of stairhalls you want to evaluate for your outdoor collection for Trash Collection and Recycling Collection.</t>
    </r>
  </si>
  <si>
    <r>
      <rPr>
        <b/>
        <sz val="14"/>
        <color theme="1"/>
        <rFont val="Calibri"/>
        <family val="2"/>
        <scheme val="minor"/>
      </rPr>
      <t xml:space="preserve">3. </t>
    </r>
    <r>
      <rPr>
        <sz val="14"/>
        <color theme="1"/>
        <rFont val="Calibri"/>
        <family val="2"/>
        <scheme val="minor"/>
      </rPr>
      <t xml:space="preserve">Select the container type for outdoor collection for the </t>
    </r>
    <r>
      <rPr>
        <b/>
        <sz val="14"/>
        <color theme="1"/>
        <rFont val="Calibri"/>
        <family val="2"/>
        <scheme val="minor"/>
      </rPr>
      <t xml:space="preserve">Trash </t>
    </r>
    <r>
      <rPr>
        <sz val="14"/>
        <color theme="1"/>
        <rFont val="Calibri"/>
        <family val="2"/>
        <scheme val="minor"/>
      </rPr>
      <t xml:space="preserve">and </t>
    </r>
    <r>
      <rPr>
        <b/>
        <sz val="14"/>
        <color theme="1"/>
        <rFont val="Calibri"/>
        <family val="2"/>
        <scheme val="minor"/>
      </rPr>
      <t xml:space="preserve">Recycling </t>
    </r>
    <r>
      <rPr>
        <sz val="14"/>
        <color theme="1"/>
        <rFont val="Calibri"/>
        <family val="2"/>
        <scheme val="minor"/>
      </rPr>
      <t>sections.</t>
    </r>
  </si>
  <si>
    <r>
      <t xml:space="preserve">For the </t>
    </r>
    <r>
      <rPr>
        <b/>
        <i/>
        <sz val="14"/>
        <color theme="1"/>
        <rFont val="Calibri"/>
        <family val="2"/>
        <scheme val="minor"/>
      </rPr>
      <t xml:space="preserve">Recycling </t>
    </r>
    <r>
      <rPr>
        <i/>
        <sz val="14"/>
        <color theme="1"/>
        <rFont val="Calibri"/>
        <family val="2"/>
        <scheme val="minor"/>
      </rPr>
      <t>section, select "weekly" or "daily".</t>
    </r>
  </si>
  <si>
    <t>Select number of  hydraulic compactors</t>
  </si>
  <si>
    <t>Select number of pick-ups</t>
  </si>
  <si>
    <t>bales small OCC (under 60 lbs)</t>
  </si>
  <si>
    <t>Trash Collection</t>
  </si>
  <si>
    <t>Recycling Generation Total</t>
  </si>
  <si>
    <t>All Collection</t>
  </si>
  <si>
    <t>Weekly</t>
  </si>
  <si>
    <t>Daily</t>
  </si>
  <si>
    <t>Outdoor Collection</t>
  </si>
  <si>
    <r>
      <t xml:space="preserve">Interior
</t>
    </r>
    <r>
      <rPr>
        <sz val="12"/>
        <color theme="1"/>
        <rFont val="Calibri"/>
        <family val="2"/>
        <scheme val="minor"/>
      </rPr>
      <t>Trash Chute</t>
    </r>
  </si>
  <si>
    <r>
      <t xml:space="preserve">Exterior 
</t>
    </r>
    <r>
      <rPr>
        <sz val="12"/>
        <color theme="1"/>
        <rFont val="Calibri"/>
        <family val="2"/>
        <scheme val="minor"/>
      </rPr>
      <t>Outdoor Collection</t>
    </r>
  </si>
  <si>
    <t>CY Compacted</t>
  </si>
  <si>
    <t>Gallons (Uncompacted)</t>
  </si>
  <si>
    <t>Gallons / stairhall</t>
  </si>
  <si>
    <t>Total</t>
  </si>
  <si>
    <t>Recycling Collection</t>
  </si>
  <si>
    <t>Bags / Stair hall</t>
  </si>
  <si>
    <t>Outdoor Collection - Per Group of Stairhall(s)</t>
  </si>
  <si>
    <t>Gallons / Stair hall</t>
  </si>
  <si>
    <t>Select Collection Frequency of Recycling Materials</t>
  </si>
  <si>
    <t>Daily
Per Group of  Stairhalls</t>
  </si>
  <si>
    <t>Stairhall #</t>
  </si>
  <si>
    <t>Select a container</t>
  </si>
  <si>
    <t># Needed</t>
  </si>
  <si>
    <t>Footprint (sf)</t>
  </si>
  <si>
    <t xml:space="preserve">Notes: </t>
  </si>
  <si>
    <t>Cardboard and paper are typically stored/collected together. However, if a development has / is planning on a cardboard baler, they must remain separate.</t>
  </si>
  <si>
    <t># of Containers Needed</t>
  </si>
  <si>
    <t>Step 4:</t>
  </si>
  <si>
    <t>Trash and Recycling Storage</t>
  </si>
  <si>
    <t>Select the frequency of pick-ups.</t>
  </si>
  <si>
    <t>Will be evaluated using compactors at 80% full.</t>
  </si>
  <si>
    <t>Containerized Storage based on Number of Pick-ups</t>
  </si>
  <si>
    <t>Container Material</t>
  </si>
  <si>
    <t>Total CY</t>
  </si>
  <si>
    <t>Total Tons</t>
  </si>
  <si>
    <t>Number of Pick-ups</t>
  </si>
  <si>
    <t># of Hydraulic Compactors Needed</t>
  </si>
  <si>
    <t>Projected Weight (tons) per Compactor at Pick-up</t>
  </si>
  <si>
    <t>Cardboard Compactor?</t>
  </si>
  <si>
    <t>Hydraulic Compactor</t>
  </si>
  <si>
    <t>Select if a cardboard compactor is wanted</t>
  </si>
  <si>
    <t>Cardboard/Paper</t>
  </si>
  <si>
    <t>Yes</t>
  </si>
  <si>
    <r>
      <t xml:space="preserve">NOTE for Number of Pick-ups:
</t>
    </r>
    <r>
      <rPr>
        <sz val="11"/>
        <color rgb="FF000000"/>
        <rFont val="Calibri"/>
        <family val="2"/>
      </rPr>
      <t xml:space="preserve">0.25 is pick-up every 28 days (every 4 weeks)
0.33 is pick-up every 21 days (every 3 weeks)
0.5 is pick-up every 14 days (every 2 weeks)
1 is pick-up every 7 days (every 1 week)
2 is pick-up twice a week
3 is pick-up three times a week
Does not qualify for cardboard compactor because the development does not generate over 2,206 CY of material per year [recommendation by Zero Waste Design Guidelines].
</t>
    </r>
    <r>
      <rPr>
        <b/>
        <sz val="11"/>
        <color rgb="FF000000"/>
        <rFont val="Calibri"/>
        <family val="2"/>
      </rPr>
      <t xml:space="preserve">
WARNING: </t>
    </r>
    <r>
      <rPr>
        <sz val="11"/>
        <color rgb="FF000000"/>
        <rFont val="Calibri"/>
        <family val="2"/>
      </rPr>
      <t xml:space="preserve">If your </t>
    </r>
    <r>
      <rPr>
        <b/>
        <sz val="11"/>
        <color rgb="FF000000"/>
        <rFont val="Calibri"/>
        <family val="2"/>
      </rPr>
      <t xml:space="preserve">trash compactor </t>
    </r>
    <r>
      <rPr>
        <sz val="11"/>
        <color rgb="FF000000"/>
        <rFont val="Calibri"/>
        <family val="2"/>
      </rPr>
      <t xml:space="preserve">weight is </t>
    </r>
    <r>
      <rPr>
        <b/>
        <sz val="11"/>
        <color rgb="FFFF0000"/>
        <rFont val="Calibri"/>
        <family val="2"/>
      </rPr>
      <t xml:space="preserve">RED -- </t>
    </r>
    <r>
      <rPr>
        <sz val="11"/>
        <rFont val="Calibri"/>
        <family val="2"/>
      </rPr>
      <t>DSNY recommends that exterior compactors have a minimum weight of 6 tons per pick-up. This calculation assumes that the total tonnage is equally divided across all compactors.</t>
    </r>
  </si>
  <si>
    <t>Step B:</t>
  </si>
  <si>
    <t>SUMMARY</t>
  </si>
  <si>
    <t xml:space="preserve">     Select containers for non-containerized storage of MGP and paper.</t>
  </si>
  <si>
    <t>WEEKLY</t>
  </si>
  <si>
    <t xml:space="preserve">     Review Cardboard baler input (if applicable).</t>
  </si>
  <si>
    <t>MATERIAL</t>
  </si>
  <si>
    <t>CONTAINER TYPE</t>
  </si>
  <si>
    <t># OF COMPACTORS NEEDED</t>
  </si>
  <si>
    <t># OF BALES GENERATED</t>
  </si>
  <si>
    <t># OF BAGS GENERATED</t>
  </si>
  <si>
    <t>FOOTPRINT (SF)</t>
  </si>
  <si>
    <t>Non-Containerized Storage</t>
  </si>
  <si>
    <t>Material</t>
  </si>
  <si>
    <t>Number of Pick-ups / Week</t>
  </si>
  <si>
    <t># of Bags/Bales Needed</t>
  </si>
  <si>
    <t>Average CY per Container</t>
  </si>
  <si>
    <t>Select a bag</t>
  </si>
  <si>
    <r>
      <t>Hand-made bales, small OCC</t>
    </r>
    <r>
      <rPr>
        <b/>
        <sz val="9"/>
        <color theme="1"/>
        <rFont val="Calibri"/>
        <family val="2"/>
        <scheme val="minor"/>
      </rPr>
      <t xml:space="preserve"> (under 45 lbs)</t>
    </r>
  </si>
  <si>
    <t>hyd 30CY</t>
  </si>
  <si>
    <t>aug 30CY</t>
  </si>
  <si>
    <t>ton</t>
  </si>
  <si>
    <t xml:space="preserve"> </t>
  </si>
  <si>
    <t>aug20CY</t>
  </si>
  <si>
    <t>Density Cubic Yard/Ton (zero waste design guidelines calculator)</t>
  </si>
  <si>
    <t>Compaction</t>
  </si>
  <si>
    <t>int bag</t>
  </si>
  <si>
    <t>3x hydraulic</t>
  </si>
  <si>
    <t>5x aug</t>
  </si>
  <si>
    <t>100% capacity</t>
  </si>
  <si>
    <t>hyd 20CY</t>
  </si>
  <si>
    <t>Interior</t>
  </si>
  <si>
    <t>Exterior</t>
  </si>
  <si>
    <t>CY/ton</t>
  </si>
  <si>
    <t>cy/ton</t>
  </si>
  <si>
    <t>80% capacity</t>
  </si>
  <si>
    <t>Generation DSNY 2017 NYCHA Waste Charactarization statistics</t>
  </si>
  <si>
    <t>tons/day</t>
  </si>
  <si>
    <t>%</t>
  </si>
  <si>
    <t xml:space="preserve">Trash </t>
  </si>
  <si>
    <t>Citywide Average</t>
  </si>
  <si>
    <t>NYCHA Average (&lt;1.5% total)</t>
  </si>
  <si>
    <t>Approximate uncompacted bulk density</t>
  </si>
  <si>
    <t>Conversion Factors</t>
  </si>
  <si>
    <t>Gallons/Cubic Yard</t>
  </si>
  <si>
    <t>Pounds/Ton</t>
  </si>
  <si>
    <t xml:space="preserve">Pounds/Sausage bag </t>
  </si>
  <si>
    <t xml:space="preserve">Gallons/64 gallon trash can </t>
  </si>
  <si>
    <t>Gallons/40 lb compactor bag</t>
  </si>
  <si>
    <t xml:space="preserve">Interior Compactor Compaction factor </t>
  </si>
  <si>
    <t>Bulk compacted in augers</t>
  </si>
  <si>
    <t>trash compacted in exterior hydraulics</t>
  </si>
  <si>
    <t>Cardboard Compactor</t>
  </si>
  <si>
    <t>Day</t>
  </si>
  <si>
    <t>Year</t>
  </si>
  <si>
    <t>Cardboard CY</t>
  </si>
  <si>
    <t>Paper CY</t>
  </si>
  <si>
    <t>Select your development and any additional developments that bring trash/recycables to that development</t>
  </si>
  <si>
    <t>Host Development:</t>
  </si>
  <si>
    <t>Additional Developments:</t>
  </si>
  <si>
    <t>Total Developments:</t>
  </si>
  <si>
    <t>Step A:</t>
  </si>
  <si>
    <t>Step C:</t>
  </si>
  <si>
    <t>For materials transferred, input "Yes" or "No" via the dropdown list.</t>
  </si>
  <si>
    <t>Input trash chute capture rate. If development does not have a trash chute, input 0%.</t>
  </si>
  <si>
    <t>Waste Transfer per Day</t>
  </si>
  <si>
    <t>Trash Chute</t>
  </si>
  <si>
    <t>Additional Developments</t>
  </si>
  <si>
    <t>Transfer Rate</t>
  </si>
  <si>
    <t>Select an option</t>
  </si>
  <si>
    <t>All Developments Waste Generation / Day</t>
  </si>
  <si>
    <t>NO</t>
  </si>
  <si>
    <t xml:space="preserve">Select Capture Rate
</t>
  </si>
  <si>
    <t>All Developments</t>
  </si>
  <si>
    <r>
      <t xml:space="preserve">Interior
</t>
    </r>
    <r>
      <rPr>
        <sz val="11"/>
        <color theme="1"/>
        <rFont val="Calibri"/>
        <family val="2"/>
        <scheme val="minor"/>
      </rPr>
      <t>Trash Chute</t>
    </r>
  </si>
  <si>
    <r>
      <t xml:space="preserve">Exterior 
</t>
    </r>
    <r>
      <rPr>
        <sz val="11"/>
        <color theme="1"/>
        <rFont val="Calibri"/>
        <family val="2"/>
        <scheme val="minor"/>
      </rPr>
      <t>Outdoor Collection</t>
    </r>
  </si>
  <si>
    <t>N/A</t>
  </si>
  <si>
    <t>No</t>
  </si>
  <si>
    <r>
      <t xml:space="preserve">NOTE for Number of Pick-ups:
</t>
    </r>
    <r>
      <rPr>
        <sz val="11"/>
        <color rgb="FF000000"/>
        <rFont val="Calibri"/>
        <family val="2"/>
      </rPr>
      <t>0.25 is pick-up every 28 days (every 4 weeks)
0.33 is pick-up every 21 days (every 3 weeks)
0.5 is pick-up every 14 days (every 2 weeks)
1 is pick-up every 7 days (every 1 week)
2 is pick-up twice a week
3 is pick-up three times a week
Does not qualify for cardboard compactor because the development does not generate over 2,206 CY of material per year [recommendation by Zero Waste Design Guidelines].</t>
    </r>
    <r>
      <rPr>
        <b/>
        <sz val="11"/>
        <color rgb="FF000000"/>
        <rFont val="Calibri"/>
        <family val="2"/>
      </rPr>
      <t xml:space="preserve">
WARNING: </t>
    </r>
    <r>
      <rPr>
        <sz val="11"/>
        <color rgb="FF000000"/>
        <rFont val="Calibri"/>
        <family val="2"/>
      </rPr>
      <t xml:space="preserve">If your </t>
    </r>
    <r>
      <rPr>
        <b/>
        <sz val="11"/>
        <color rgb="FF000000"/>
        <rFont val="Calibri"/>
        <family val="2"/>
      </rPr>
      <t>trash compactor</t>
    </r>
    <r>
      <rPr>
        <sz val="11"/>
        <color rgb="FF000000"/>
        <rFont val="Calibri"/>
        <family val="2"/>
      </rPr>
      <t xml:space="preserve"> weight is </t>
    </r>
    <r>
      <rPr>
        <b/>
        <sz val="11"/>
        <color rgb="FFFF0000"/>
        <rFont val="Calibri"/>
        <family val="2"/>
      </rPr>
      <t>RED</t>
    </r>
    <r>
      <rPr>
        <sz val="11"/>
        <color rgb="FFFF0000"/>
        <rFont val="Calibri"/>
        <family val="2"/>
      </rPr>
      <t xml:space="preserve"> -- </t>
    </r>
    <r>
      <rPr>
        <sz val="11"/>
        <color rgb="FF000000"/>
        <rFont val="Calibri"/>
        <family val="2"/>
      </rPr>
      <t>DSNY recommends that exterior compactors have a minimum weight of 6 tons per pick-up. This calculation assumes that the total tonnage is equally divided across all compactors.</t>
    </r>
  </si>
  <si>
    <t xml:space="preserve">     Review cardboard baler input (if applicable).</t>
  </si>
  <si>
    <t xml:space="preserve">Baler </t>
  </si>
  <si>
    <t xml:space="preserve">Cardboard </t>
  </si>
  <si>
    <t>Hand-made bales, small OCC (under 45 lbs)</t>
  </si>
  <si>
    <t>Review Summary</t>
  </si>
  <si>
    <t>CONTAINERS</t>
  </si>
  <si>
    <t>volume - Gal</t>
  </si>
  <si>
    <t>volume - CY</t>
  </si>
  <si>
    <t>width - ft</t>
  </si>
  <si>
    <t>length - ft</t>
  </si>
  <si>
    <t>Sq Ft</t>
  </si>
  <si>
    <t>Height</t>
  </si>
  <si>
    <t xml:space="preserve"># can stack in 6' high pile for bales, </t>
  </si>
  <si>
    <t>SF Stacked</t>
  </si>
  <si>
    <t>Volume / SF (.8 cy/sf *100 for ease of comparison)</t>
  </si>
  <si>
    <t>height of waste as volume (ie if no container)in feet</t>
  </si>
  <si>
    <t>stacked height of bales</t>
  </si>
  <si>
    <t>select a bag</t>
  </si>
  <si>
    <t>21 gallon cart (toter)</t>
  </si>
  <si>
    <t>32 gallon cart</t>
  </si>
  <si>
    <t>50 gallon cart</t>
  </si>
  <si>
    <t>96 gallon cart</t>
  </si>
  <si>
    <t>H</t>
  </si>
  <si>
    <t>vol cu inches</t>
  </si>
  <si>
    <t>vol cu yd</t>
  </si>
  <si>
    <t>bales, typical OCC</t>
  </si>
  <si>
    <t>Mechanical bales, typ. MP</t>
  </si>
  <si>
    <t>area of bag is approximated from sidewalk pile calcs, is for a pile about 2.4'-4' tall (depending on how tightly packed the bags are and how vertical the sides are)</t>
  </si>
  <si>
    <t>Bag - 55 gallon</t>
  </si>
  <si>
    <t>1 cu yd tilt truck</t>
  </si>
  <si>
    <t>1 cu yd container FEL/REL</t>
  </si>
  <si>
    <t>2 cu yd</t>
  </si>
  <si>
    <t>35 cu yd compactor</t>
  </si>
  <si>
    <t>35 cu yd  container</t>
  </si>
  <si>
    <t>vol cu ft</t>
  </si>
  <si>
    <t>Textiles small</t>
  </si>
  <si>
    <t>textiles large</t>
  </si>
  <si>
    <t>ewaste small</t>
  </si>
  <si>
    <t>ewaste large</t>
  </si>
  <si>
    <t>*source for baler</t>
  </si>
  <si>
    <t>http://www.bramidan.us/Products/Vertical-balers/B-series/Product/B4.aspx#technicaldata</t>
  </si>
  <si>
    <t>source for 1 and 2 cu yd container sizes</t>
  </si>
  <si>
    <t>http://www.choicewaste.com/services/container-sizes/</t>
  </si>
  <si>
    <t>OCC</t>
  </si>
  <si>
    <t>cardboard (old corrugated cardboard)</t>
  </si>
  <si>
    <t>Conversions</t>
  </si>
  <si>
    <t>pounds in a ton</t>
  </si>
  <si>
    <t>days / year</t>
  </si>
  <si>
    <t>cu inch in a cu yd</t>
  </si>
  <si>
    <t>sq inch in a  sq ft</t>
  </si>
  <si>
    <t>gallons in a cu yd</t>
  </si>
  <si>
    <t>cu ft in a cu yd</t>
  </si>
  <si>
    <t>bales typ. MP (under 60 lbs)</t>
  </si>
  <si>
    <t>Waste Characterization %</t>
  </si>
  <si>
    <t>Pick-up Type</t>
  </si>
  <si>
    <t>Transfer Development (Waste)</t>
  </si>
  <si>
    <t>Transfer Development (Recycling)</t>
  </si>
  <si>
    <t>Average Pick-ups Per Week</t>
  </si>
  <si>
    <t>Average Containers Serviced per Pick-up</t>
  </si>
  <si>
    <t># of Compactors [actual]</t>
  </si>
  <si>
    <t>Existing Cardboard</t>
  </si>
  <si>
    <t>Shared</t>
  </si>
  <si>
    <t>Curbside</t>
  </si>
  <si>
    <t>Containerized</t>
  </si>
  <si>
    <t>303 VERNON AVE</t>
  </si>
  <si>
    <t>Assumptions</t>
  </si>
  <si>
    <t>Waste Generation</t>
  </si>
  <si>
    <t>lbs/person/day</t>
  </si>
  <si>
    <t>Days in a year</t>
  </si>
  <si>
    <t>Baler</t>
  </si>
  <si>
    <t>Trash Chute Usage</t>
  </si>
  <si>
    <t>Trash Compactor Collection</t>
  </si>
  <si>
    <t>per week</t>
  </si>
  <si>
    <t>Trash Chute Compaction</t>
  </si>
  <si>
    <t>Compactor Compaction</t>
  </si>
  <si>
    <t>DSNY Service</t>
  </si>
  <si>
    <t>container per pick-up</t>
  </si>
  <si>
    <t>removed</t>
  </si>
  <si>
    <t>COLLEGE AVENUE-EAST 165th STREET</t>
  </si>
  <si>
    <t>Compactor</t>
  </si>
  <si>
    <t>Wilson</t>
  </si>
  <si>
    <t>Vladeck I</t>
  </si>
  <si>
    <t>NO INFO</t>
  </si>
  <si>
    <t>Waste generated based on 2.4 lb per person per day
(excluding bulk waste)</t>
  </si>
  <si>
    <t>Select Capture Rate
Select Container Type</t>
  </si>
  <si>
    <t>Option 1:</t>
  </si>
  <si>
    <t>Option 2:</t>
  </si>
  <si>
    <t>Select the number of compactor(s).</t>
  </si>
  <si>
    <t>All options will be evaluated using compactors at 80% full.</t>
  </si>
  <si>
    <t>Containerized Storage based on Number of Compactors</t>
  </si>
  <si>
    <t xml:space="preserve">Option 1: </t>
  </si>
  <si>
    <t xml:space="preserve">Option 2: </t>
  </si>
  <si>
    <t>Number of Pick-ups Needed / Week</t>
  </si>
  <si>
    <t># of Hydraulic Compactors</t>
  </si>
  <si>
    <t>Average Weight (tons) per Compactor</t>
  </si>
  <si>
    <t>Select if using this method</t>
  </si>
  <si>
    <r>
      <t xml:space="preserve">NOTE for Number of Pick-ups:
</t>
    </r>
    <r>
      <rPr>
        <sz val="11"/>
        <color theme="1"/>
        <rFont val="Calibri"/>
        <family val="2"/>
        <scheme val="minor"/>
      </rPr>
      <t>0.25 is pick-up every 28 days (every 4 weeks)
0.33 is pick-up every 21 days (every 3 weeks)
0.5 is pick-up every 14 days (every 2 weeks)
1 is pick-up every 7 days (every 1 week)
2 is pick-up twice a week
3 is pick-up three times a week</t>
    </r>
  </si>
  <si>
    <t>Note: Due to only one hydraulic compactor being recommended for cardboard, we have restricted this row to editing.</t>
  </si>
  <si>
    <t>Waste Generation per Development</t>
  </si>
  <si>
    <t>Total Waste Per Day</t>
  </si>
  <si>
    <t>Waste (tons/yr)</t>
  </si>
  <si>
    <t>Cardboard (tons/yr)</t>
  </si>
  <si>
    <t>Captured Recycling (79%)</t>
  </si>
  <si>
    <t>Bales per year (40lbs)</t>
  </si>
  <si>
    <t>Bronx River</t>
  </si>
  <si>
    <t>Marble Hill</t>
  </si>
  <si>
    <t>Sedgwick</t>
  </si>
  <si>
    <t>Bushwick</t>
  </si>
  <si>
    <t>Drew-Hamilton</t>
  </si>
  <si>
    <t>Grant</t>
  </si>
  <si>
    <t>Manhattanville</t>
  </si>
  <si>
    <t>Carey Gardens</t>
  </si>
  <si>
    <t>Glenwood</t>
  </si>
  <si>
    <t>Ingersoll</t>
  </si>
  <si>
    <t>Kingsborough</t>
  </si>
  <si>
    <t>Red Hook East</t>
  </si>
  <si>
    <t>Surfside Gardens</t>
  </si>
  <si>
    <t>Taylor Street-Wythe Avenue</t>
  </si>
  <si>
    <t>Dyckman</t>
  </si>
  <si>
    <t>Astoria</t>
  </si>
  <si>
    <t>Woodside</t>
  </si>
  <si>
    <t>Parkside</t>
  </si>
  <si>
    <t>Albany</t>
  </si>
  <si>
    <t>Gravesend</t>
  </si>
  <si>
    <t>Rutgers</t>
  </si>
  <si>
    <t>Wagner</t>
  </si>
  <si>
    <t>Baisley Park</t>
  </si>
  <si>
    <t>Bland</t>
  </si>
  <si>
    <t>Latimer Gardens</t>
  </si>
  <si>
    <t>South Jamaica I</t>
  </si>
  <si>
    <t>Cassidy-Lafayette</t>
  </si>
  <si>
    <t>Richmond Terrace</t>
  </si>
  <si>
    <t>South Beach</t>
  </si>
  <si>
    <t>Todt Hill</t>
  </si>
  <si>
    <t>Stapleton</t>
  </si>
  <si>
    <t>Mitchel</t>
  </si>
  <si>
    <t>Rangel</t>
  </si>
  <si>
    <t>Castle Hill</t>
  </si>
  <si>
    <t>Patterson</t>
  </si>
  <si>
    <t>Waste Estimate</t>
  </si>
  <si>
    <t>Waste outside tons/building/day</t>
  </si>
  <si>
    <t>CY/day</t>
  </si>
  <si>
    <t>Cy/day</t>
  </si>
  <si>
    <t>Gallons/day</t>
  </si>
  <si>
    <t>50 gal/bins outside/building</t>
  </si>
  <si>
    <t>Waste generation tons/day (from DSNY NYCHA)</t>
  </si>
  <si>
    <t>Total Development-wide</t>
  </si>
  <si>
    <t>Total not in chute left outside (estimated 50%)</t>
  </si>
  <si>
    <t xml:space="preserve">Total outside/stairhall (1/5) </t>
  </si>
  <si>
    <t>Total outside/building lbs/day</t>
  </si>
  <si>
    <t>tons outside/building/day</t>
  </si>
  <si>
    <t xml:space="preserve">*Note that textile, e-waste not included here even though these would be present.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</si>
</sst>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0.000"/>
    <numFmt numFmtId="165" formatCode="0.0"/>
    <numFmt numFmtId="166" formatCode="0.0000"/>
    <numFmt numFmtId="167" formatCode="0.0%"/>
    <numFmt numFmtId="168" formatCode="_(* #,##0_);_(* \(#,##0\);_(* &quot;-&quot;??_);_(@_)"/>
    <numFmt numFmtId="169" formatCode="[$-409]mmmm\ d\,\ yyyy;@"/>
    <numFmt numFmtId="170" formatCode="#,##0.0"/>
    <numFmt numFmtId="171" formatCode="&quot;$&quot;#,##0"/>
    <numFmt numFmtId="172" formatCode="mm/dd/yyyy"/>
    <numFmt numFmtId="173" formatCode="_(* #,##0.000_);_(* \(#,##0.000\);_(* &quot;-&quot;??_);_(@_)"/>
    <numFmt numFmtId="174" formatCode="0.000000"/>
  </numFmts>
  <fonts count="7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070706"/>
      <name val="Inherit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3F3F7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3F3F76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28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b/>
      <sz val="18"/>
      <color rgb="FF3F3F76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i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7"/>
      <color rgb="FF000000"/>
      <name val="Arial"/>
      <family val="2"/>
    </font>
    <font>
      <sz val="10"/>
      <color indexed="8"/>
      <name val="Arial"/>
      <family val="2"/>
    </font>
    <font>
      <sz val="8"/>
      <color indexed="8"/>
      <name val="Times New Roman"/>
      <family val="1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u/>
      <sz val="18"/>
      <color theme="1"/>
      <name val="Arial"/>
      <family val="2"/>
    </font>
    <font>
      <u/>
      <sz val="11"/>
      <color theme="10"/>
      <name val="Arial"/>
      <family val="2"/>
    </font>
    <font>
      <b/>
      <sz val="10"/>
      <color rgb="FF3F3F76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4"/>
      <color rgb="FF3F3F76"/>
      <name val="Calibri"/>
      <family val="2"/>
      <scheme val="minor"/>
    </font>
    <font>
      <b/>
      <sz val="16"/>
      <color rgb="FF3F3F76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9C5700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595E"/>
        <bgColor indexed="64"/>
      </patternFill>
    </fill>
    <fill>
      <patternFill patternType="solid">
        <fgColor rgb="FFFFCA3A"/>
        <bgColor indexed="64"/>
      </patternFill>
    </fill>
    <fill>
      <patternFill patternType="solid">
        <fgColor rgb="FF1982C4"/>
        <bgColor indexed="64"/>
      </patternFill>
    </fill>
    <fill>
      <patternFill patternType="solid">
        <fgColor rgb="FF8AC9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A"/>
        <bgColor indexed="64"/>
      </patternFill>
    </fill>
    <fill>
      <patternFill patternType="solid">
        <fgColor rgb="FF64AEC0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8FE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5" borderId="18" applyNumberFormat="0" applyAlignment="0" applyProtection="0"/>
    <xf numFmtId="0" fontId="7" fillId="6" borderId="18" applyNumberFormat="0" applyAlignment="0" applyProtection="0"/>
    <xf numFmtId="0" fontId="33" fillId="0" borderId="0" applyNumberFormat="0" applyFill="0" applyBorder="0" applyAlignment="0" applyProtection="0"/>
    <xf numFmtId="0" fontId="40" fillId="0" borderId="0"/>
    <xf numFmtId="0" fontId="2" fillId="0" borderId="0"/>
    <xf numFmtId="0" fontId="71" fillId="36" borderId="0" applyNumberFormat="0" applyBorder="0" applyAlignment="0" applyProtection="0"/>
  </cellStyleXfs>
  <cellXfs count="94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10" fontId="0" fillId="0" borderId="0" xfId="0" applyNumberFormat="1"/>
    <xf numFmtId="9" fontId="0" fillId="0" borderId="0" xfId="0" applyNumberFormat="1"/>
    <xf numFmtId="9" fontId="0" fillId="0" borderId="0" xfId="1" applyFont="1"/>
    <xf numFmtId="164" fontId="0" fillId="2" borderId="0" xfId="0" applyNumberFormat="1" applyFill="1"/>
    <xf numFmtId="166" fontId="0" fillId="0" borderId="0" xfId="0" applyNumberFormat="1"/>
    <xf numFmtId="0" fontId="3" fillId="0" borderId="0" xfId="0" applyFont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2" applyFont="1" applyFill="1" applyBorder="1"/>
    <xf numFmtId="0" fontId="3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43" fontId="0" fillId="0" borderId="29" xfId="2" applyFont="1" applyBorder="1"/>
    <xf numFmtId="0" fontId="0" fillId="12" borderId="0" xfId="0" applyFill="1"/>
    <xf numFmtId="0" fontId="0" fillId="12" borderId="14" xfId="0" applyFill="1" applyBorder="1"/>
    <xf numFmtId="0" fontId="0" fillId="12" borderId="15" xfId="0" applyFill="1" applyBorder="1"/>
    <xf numFmtId="0" fontId="0" fillId="12" borderId="13" xfId="0" applyFill="1" applyBorder="1"/>
    <xf numFmtId="0" fontId="0" fillId="12" borderId="16" xfId="0" applyFill="1" applyBorder="1"/>
    <xf numFmtId="0" fontId="0" fillId="12" borderId="0" xfId="0" applyFill="1" applyBorder="1"/>
    <xf numFmtId="0" fontId="0" fillId="12" borderId="29" xfId="0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3" fillId="12" borderId="0" xfId="0" applyFont="1" applyFill="1" applyBorder="1"/>
    <xf numFmtId="0" fontId="13" fillId="12" borderId="0" xfId="0" applyFont="1" applyFill="1" applyBorder="1"/>
    <xf numFmtId="165" fontId="0" fillId="12" borderId="0" xfId="0" applyNumberFormat="1" applyFill="1" applyBorder="1"/>
    <xf numFmtId="0" fontId="0" fillId="12" borderId="0" xfId="0" applyFill="1" applyAlignment="1">
      <alignment wrapText="1"/>
    </xf>
    <xf numFmtId="0" fontId="3" fillId="12" borderId="0" xfId="0" applyFont="1" applyFill="1"/>
    <xf numFmtId="0" fontId="10" fillId="12" borderId="16" xfId="0" applyFont="1" applyFill="1" applyBorder="1" applyAlignment="1">
      <alignment horizontal="center" wrapText="1"/>
    </xf>
    <xf numFmtId="0" fontId="3" fillId="12" borderId="0" xfId="0" applyFont="1" applyFill="1" applyBorder="1" applyAlignment="1">
      <alignment horizontal="center" wrapText="1"/>
    </xf>
    <xf numFmtId="0" fontId="3" fillId="12" borderId="29" xfId="0" applyFont="1" applyFill="1" applyBorder="1" applyAlignment="1">
      <alignment horizontal="center" wrapText="1"/>
    </xf>
    <xf numFmtId="0" fontId="3" fillId="12" borderId="16" xfId="0" applyFont="1" applyFill="1" applyBorder="1" applyAlignment="1">
      <alignment wrapText="1"/>
    </xf>
    <xf numFmtId="0" fontId="0" fillId="12" borderId="0" xfId="0" applyFill="1" applyBorder="1" applyAlignment="1">
      <alignment wrapText="1"/>
    </xf>
    <xf numFmtId="0" fontId="3" fillId="12" borderId="16" xfId="0" applyFont="1" applyFill="1" applyBorder="1"/>
    <xf numFmtId="0" fontId="4" fillId="12" borderId="0" xfId="0" applyFont="1" applyFill="1" applyAlignment="1">
      <alignment vertical="center"/>
    </xf>
    <xf numFmtId="0" fontId="0" fillId="12" borderId="1" xfId="0" applyFill="1" applyBorder="1" applyAlignment="1">
      <alignment wrapText="1"/>
    </xf>
    <xf numFmtId="0" fontId="0" fillId="12" borderId="1" xfId="0" applyFill="1" applyBorder="1" applyAlignment="1"/>
    <xf numFmtId="164" fontId="0" fillId="12" borderId="1" xfId="0" applyNumberFormat="1" applyFill="1" applyBorder="1"/>
    <xf numFmtId="0" fontId="4" fillId="12" borderId="0" xfId="0" applyFont="1" applyFill="1" applyBorder="1" applyAlignment="1">
      <alignment vertical="center"/>
    </xf>
    <xf numFmtId="2" fontId="0" fillId="12" borderId="0" xfId="0" applyNumberFormat="1" applyFill="1" applyBorder="1"/>
    <xf numFmtId="0" fontId="0" fillId="12" borderId="0" xfId="0" applyFill="1" applyBorder="1" applyAlignment="1"/>
    <xf numFmtId="164" fontId="0" fillId="12" borderId="0" xfId="0" applyNumberFormat="1" applyFill="1" applyBorder="1"/>
    <xf numFmtId="0" fontId="4" fillId="12" borderId="14" xfId="0" applyFont="1" applyFill="1" applyBorder="1" applyAlignment="1">
      <alignment vertical="center"/>
    </xf>
    <xf numFmtId="0" fontId="19" fillId="12" borderId="0" xfId="0" applyFont="1" applyFill="1"/>
    <xf numFmtId="9" fontId="5" fillId="12" borderId="0" xfId="0" applyNumberFormat="1" applyFont="1" applyFill="1" applyBorder="1"/>
    <xf numFmtId="9" fontId="3" fillId="12" borderId="12" xfId="0" applyNumberFormat="1" applyFont="1" applyFill="1" applyBorder="1"/>
    <xf numFmtId="43" fontId="0" fillId="4" borderId="0" xfId="2" applyFont="1" applyFill="1" applyBorder="1"/>
    <xf numFmtId="43" fontId="0" fillId="4" borderId="29" xfId="2" applyFont="1" applyFill="1" applyBorder="1"/>
    <xf numFmtId="0" fontId="3" fillId="0" borderId="3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43" fontId="0" fillId="4" borderId="40" xfId="2" applyFont="1" applyFill="1" applyBorder="1"/>
    <xf numFmtId="43" fontId="0" fillId="4" borderId="41" xfId="2" applyFont="1" applyFill="1" applyBorder="1"/>
    <xf numFmtId="9" fontId="3" fillId="4" borderId="0" xfId="0" applyNumberFormat="1" applyFont="1" applyFill="1" applyBorder="1"/>
    <xf numFmtId="0" fontId="3" fillId="4" borderId="42" xfId="0" applyFont="1" applyFill="1" applyBorder="1" applyAlignment="1">
      <alignment horizontal="right"/>
    </xf>
    <xf numFmtId="0" fontId="3" fillId="0" borderId="43" xfId="0" applyFont="1" applyBorder="1" applyAlignment="1">
      <alignment horizontal="right"/>
    </xf>
    <xf numFmtId="0" fontId="3" fillId="4" borderId="43" xfId="0" applyFont="1" applyFill="1" applyBorder="1" applyAlignment="1">
      <alignment horizontal="right"/>
    </xf>
    <xf numFmtId="0" fontId="3" fillId="4" borderId="38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center" vertical="center" wrapText="1"/>
    </xf>
    <xf numFmtId="0" fontId="3" fillId="12" borderId="0" xfId="0" applyFont="1" applyFill="1" applyAlignment="1">
      <alignment horizontal="right"/>
    </xf>
    <xf numFmtId="1" fontId="0" fillId="12" borderId="0" xfId="0" applyNumberFormat="1" applyFill="1" applyBorder="1"/>
    <xf numFmtId="0" fontId="3" fillId="4" borderId="16" xfId="0" applyFont="1" applyFill="1" applyBorder="1" applyAlignment="1">
      <alignment vertical="center" wrapText="1"/>
    </xf>
    <xf numFmtId="0" fontId="3" fillId="4" borderId="20" xfId="0" applyFont="1" applyFill="1" applyBorder="1" applyAlignment="1">
      <alignment vertical="center" wrapText="1"/>
    </xf>
    <xf numFmtId="0" fontId="0" fillId="12" borderId="0" xfId="0" applyFill="1" applyAlignment="1"/>
    <xf numFmtId="0" fontId="0" fillId="12" borderId="0" xfId="0" applyFill="1" applyAlignment="1">
      <alignment vertical="center"/>
    </xf>
    <xf numFmtId="0" fontId="4" fillId="12" borderId="0" xfId="0" applyFont="1" applyFill="1" applyBorder="1" applyAlignment="1"/>
    <xf numFmtId="43" fontId="3" fillId="12" borderId="0" xfId="2" applyFont="1" applyFill="1"/>
    <xf numFmtId="164" fontId="3" fillId="12" borderId="0" xfId="0" applyNumberFormat="1" applyFont="1" applyFill="1"/>
    <xf numFmtId="1" fontId="3" fillId="12" borderId="0" xfId="0" applyNumberFormat="1" applyFont="1" applyFill="1"/>
    <xf numFmtId="0" fontId="16" fillId="12" borderId="0" xfId="0" applyFont="1" applyFill="1" applyAlignment="1">
      <alignment horizontal="center" vertical="center"/>
    </xf>
    <xf numFmtId="0" fontId="3" fillId="12" borderId="0" xfId="0" applyFont="1" applyFill="1" applyBorder="1" applyAlignment="1">
      <alignment horizontal="right"/>
    </xf>
    <xf numFmtId="0" fontId="3" fillId="12" borderId="0" xfId="0" applyFont="1" applyFill="1" applyBorder="1" applyAlignment="1">
      <alignment vertical="center" wrapText="1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wrapText="1"/>
    </xf>
    <xf numFmtId="164" fontId="3" fillId="12" borderId="0" xfId="0" applyNumberFormat="1" applyFont="1" applyFill="1" applyBorder="1"/>
    <xf numFmtId="0" fontId="3" fillId="12" borderId="0" xfId="0" applyFont="1" applyFill="1" applyBorder="1" applyAlignment="1">
      <alignment vertical="center"/>
    </xf>
    <xf numFmtId="1" fontId="3" fillId="12" borderId="0" xfId="0" applyNumberFormat="1" applyFont="1" applyFill="1" applyBorder="1"/>
    <xf numFmtId="0" fontId="0" fillId="12" borderId="16" xfId="0" applyFill="1" applyBorder="1" applyAlignment="1">
      <alignment vertical="center"/>
    </xf>
    <xf numFmtId="0" fontId="3" fillId="12" borderId="16" xfId="0" applyFont="1" applyFill="1" applyBorder="1" applyAlignment="1">
      <alignment vertical="center" wrapText="1"/>
    </xf>
    <xf numFmtId="0" fontId="16" fillId="12" borderId="0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vertical="center"/>
    </xf>
    <xf numFmtId="0" fontId="19" fillId="12" borderId="15" xfId="0" applyFont="1" applyFill="1" applyBorder="1"/>
    <xf numFmtId="0" fontId="4" fillId="12" borderId="16" xfId="0" applyFont="1" applyFill="1" applyBorder="1" applyAlignment="1">
      <alignment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/>
    </xf>
    <xf numFmtId="0" fontId="0" fillId="12" borderId="16" xfId="0" applyFill="1" applyBorder="1" applyAlignment="1"/>
    <xf numFmtId="0" fontId="0" fillId="12" borderId="29" xfId="0" applyFill="1" applyBorder="1" applyAlignment="1"/>
    <xf numFmtId="43" fontId="3" fillId="12" borderId="0" xfId="2" applyFont="1" applyFill="1" applyBorder="1"/>
    <xf numFmtId="0" fontId="0" fillId="12" borderId="0" xfId="0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19" fillId="12" borderId="0" xfId="0" applyFont="1" applyFill="1" applyBorder="1"/>
    <xf numFmtId="0" fontId="15" fillId="12" borderId="0" xfId="0" applyFont="1" applyFill="1" applyBorder="1" applyAlignment="1">
      <alignment vertical="center"/>
    </xf>
    <xf numFmtId="0" fontId="14" fillId="12" borderId="0" xfId="0" applyFont="1" applyFill="1" applyBorder="1" applyAlignment="1">
      <alignment vertical="center"/>
    </xf>
    <xf numFmtId="0" fontId="3" fillId="12" borderId="21" xfId="0" applyFont="1" applyFill="1" applyBorder="1" applyAlignment="1">
      <alignment horizontal="right"/>
    </xf>
    <xf numFmtId="43" fontId="3" fillId="12" borderId="21" xfId="2" applyFont="1" applyFill="1" applyBorder="1"/>
    <xf numFmtId="164" fontId="3" fillId="12" borderId="21" xfId="0" applyNumberFormat="1" applyFont="1" applyFill="1" applyBorder="1"/>
    <xf numFmtId="0" fontId="0" fillId="12" borderId="0" xfId="0" applyFill="1" applyBorder="1" applyAlignment="1">
      <alignment horizontal="center"/>
    </xf>
    <xf numFmtId="0" fontId="20" fillId="12" borderId="0" xfId="3" applyFont="1" applyFill="1" applyBorder="1" applyAlignment="1"/>
    <xf numFmtId="0" fontId="16" fillId="12" borderId="2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43" fontId="3" fillId="12" borderId="0" xfId="2" applyFont="1" applyFill="1" applyBorder="1" applyAlignment="1">
      <alignment vertical="center"/>
    </xf>
    <xf numFmtId="0" fontId="8" fillId="12" borderId="0" xfId="0" applyFont="1" applyFill="1" applyBorder="1" applyAlignment="1">
      <alignment horizontal="right" vertical="center"/>
    </xf>
    <xf numFmtId="43" fontId="8" fillId="12" borderId="0" xfId="2" applyFont="1" applyFill="1" applyBorder="1" applyAlignment="1">
      <alignment vertical="center"/>
    </xf>
    <xf numFmtId="164" fontId="8" fillId="12" borderId="0" xfId="0" applyNumberFormat="1" applyFont="1" applyFill="1" applyBorder="1" applyAlignment="1">
      <alignment vertical="center"/>
    </xf>
    <xf numFmtId="43" fontId="0" fillId="12" borderId="0" xfId="2" applyFont="1" applyFill="1" applyBorder="1"/>
    <xf numFmtId="43" fontId="0" fillId="12" borderId="0" xfId="0" applyNumberFormat="1" applyFill="1" applyBorder="1"/>
    <xf numFmtId="0" fontId="0" fillId="12" borderId="1" xfId="0" applyFill="1" applyBorder="1"/>
    <xf numFmtId="0" fontId="3" fillId="12" borderId="21" xfId="0" applyFont="1" applyFill="1" applyBorder="1" applyAlignment="1">
      <alignment vertical="center" wrapText="1"/>
    </xf>
    <xf numFmtId="43" fontId="3" fillId="12" borderId="0" xfId="2" applyFont="1" applyFill="1" applyBorder="1" applyAlignment="1">
      <alignment vertical="center" wrapText="1"/>
    </xf>
    <xf numFmtId="0" fontId="3" fillId="12" borderId="15" xfId="0" applyFont="1" applyFill="1" applyBorder="1" applyAlignment="1">
      <alignment vertical="center" wrapText="1"/>
    </xf>
    <xf numFmtId="1" fontId="3" fillId="12" borderId="15" xfId="0" applyNumberFormat="1" applyFont="1" applyFill="1" applyBorder="1"/>
    <xf numFmtId="0" fontId="3" fillId="12" borderId="16" xfId="0" applyFont="1" applyFill="1" applyBorder="1" applyAlignment="1">
      <alignment horizontal="right"/>
    </xf>
    <xf numFmtId="0" fontId="3" fillId="12" borderId="20" xfId="0" applyFont="1" applyFill="1" applyBorder="1" applyAlignment="1">
      <alignment horizontal="right"/>
    </xf>
    <xf numFmtId="1" fontId="3" fillId="12" borderId="21" xfId="0" applyNumberFormat="1" applyFont="1" applyFill="1" applyBorder="1"/>
    <xf numFmtId="43" fontId="0" fillId="12" borderId="0" xfId="0" applyNumberFormat="1" applyFill="1"/>
    <xf numFmtId="0" fontId="11" fillId="12" borderId="15" xfId="0" applyFont="1" applyFill="1" applyBorder="1"/>
    <xf numFmtId="0" fontId="3" fillId="12" borderId="10" xfId="0" applyFont="1" applyFill="1" applyBorder="1" applyAlignment="1">
      <alignment vertical="center" wrapText="1"/>
    </xf>
    <xf numFmtId="0" fontId="3" fillId="12" borderId="11" xfId="0" applyFont="1" applyFill="1" applyBorder="1" applyAlignment="1">
      <alignment vertical="center" wrapText="1"/>
    </xf>
    <xf numFmtId="0" fontId="3" fillId="12" borderId="2" xfId="0" applyFont="1" applyFill="1" applyBorder="1" applyAlignment="1">
      <alignment vertical="center" wrapText="1"/>
    </xf>
    <xf numFmtId="43" fontId="0" fillId="12" borderId="2" xfId="2" applyFont="1" applyFill="1" applyBorder="1"/>
    <xf numFmtId="43" fontId="0" fillId="12" borderId="0" xfId="2" applyFont="1" applyFill="1"/>
    <xf numFmtId="9" fontId="5" fillId="12" borderId="2" xfId="0" applyNumberFormat="1" applyFont="1" applyFill="1" applyBorder="1"/>
    <xf numFmtId="43" fontId="2" fillId="12" borderId="0" xfId="2" applyFont="1" applyFill="1" applyBorder="1"/>
    <xf numFmtId="167" fontId="0" fillId="12" borderId="11" xfId="0" applyNumberFormat="1" applyFill="1" applyBorder="1"/>
    <xf numFmtId="43" fontId="0" fillId="12" borderId="12" xfId="2" applyFont="1" applyFill="1" applyBorder="1"/>
    <xf numFmtId="164" fontId="0" fillId="12" borderId="12" xfId="0" applyNumberFormat="1" applyFill="1" applyBorder="1"/>
    <xf numFmtId="1" fontId="0" fillId="12" borderId="8" xfId="0" applyNumberFormat="1" applyFill="1" applyBorder="1"/>
    <xf numFmtId="0" fontId="0" fillId="12" borderId="2" xfId="0" applyFill="1" applyBorder="1" applyAlignment="1"/>
    <xf numFmtId="43" fontId="0" fillId="12" borderId="3" xfId="2" applyFont="1" applyFill="1" applyBorder="1"/>
    <xf numFmtId="0" fontId="0" fillId="12" borderId="2" xfId="0" applyFill="1" applyBorder="1"/>
    <xf numFmtId="9" fontId="0" fillId="12" borderId="2" xfId="1" applyFont="1" applyFill="1" applyBorder="1"/>
    <xf numFmtId="1" fontId="0" fillId="12" borderId="3" xfId="0" applyNumberFormat="1" applyFill="1" applyBorder="1"/>
    <xf numFmtId="165" fontId="0" fillId="12" borderId="0" xfId="0" applyNumberFormat="1" applyFill="1"/>
    <xf numFmtId="164" fontId="0" fillId="12" borderId="0" xfId="0" applyNumberFormat="1" applyFill="1"/>
    <xf numFmtId="1" fontId="0" fillId="12" borderId="0" xfId="0" applyNumberFormat="1" applyFill="1"/>
    <xf numFmtId="9" fontId="5" fillId="12" borderId="0" xfId="1" applyFont="1" applyFill="1" applyBorder="1"/>
    <xf numFmtId="43" fontId="0" fillId="12" borderId="4" xfId="2" applyFont="1" applyFill="1" applyBorder="1"/>
    <xf numFmtId="43" fontId="0" fillId="12" borderId="5" xfId="2" applyFont="1" applyFill="1" applyBorder="1"/>
    <xf numFmtId="9" fontId="5" fillId="12" borderId="5" xfId="1" applyFont="1" applyFill="1" applyBorder="1"/>
    <xf numFmtId="0" fontId="0" fillId="12" borderId="4" xfId="0" applyFill="1" applyBorder="1"/>
    <xf numFmtId="0" fontId="0" fillId="12" borderId="5" xfId="0" applyFill="1" applyBorder="1"/>
    <xf numFmtId="9" fontId="0" fillId="12" borderId="4" xfId="1" applyFont="1" applyFill="1" applyBorder="1"/>
    <xf numFmtId="164" fontId="0" fillId="12" borderId="5" xfId="0" applyNumberFormat="1" applyFill="1" applyBorder="1"/>
    <xf numFmtId="1" fontId="0" fillId="12" borderId="6" xfId="0" applyNumberFormat="1" applyFill="1" applyBorder="1"/>
    <xf numFmtId="43" fontId="0" fillId="12" borderId="6" xfId="2" applyFont="1" applyFill="1" applyBorder="1"/>
    <xf numFmtId="0" fontId="3" fillId="12" borderId="1" xfId="0" applyFont="1" applyFill="1" applyBorder="1" applyAlignment="1">
      <alignment horizontal="left"/>
    </xf>
    <xf numFmtId="0" fontId="3" fillId="12" borderId="1" xfId="0" applyFont="1" applyFill="1" applyBorder="1" applyAlignment="1">
      <alignment horizontal="center"/>
    </xf>
    <xf numFmtId="9" fontId="0" fillId="12" borderId="0" xfId="0" applyNumberFormat="1" applyFill="1"/>
    <xf numFmtId="0" fontId="3" fillId="12" borderId="1" xfId="0" applyFont="1" applyFill="1" applyBorder="1" applyAlignment="1">
      <alignment wrapText="1"/>
    </xf>
    <xf numFmtId="0" fontId="3" fillId="12" borderId="1" xfId="0" applyFont="1" applyFill="1" applyBorder="1" applyAlignment="1">
      <alignment horizontal="right"/>
    </xf>
    <xf numFmtId="9" fontId="0" fillId="12" borderId="1" xfId="0" applyNumberFormat="1" applyFill="1" applyBorder="1"/>
    <xf numFmtId="10" fontId="3" fillId="12" borderId="0" xfId="0" applyNumberFormat="1" applyFont="1" applyFill="1"/>
    <xf numFmtId="43" fontId="3" fillId="11" borderId="16" xfId="2" applyFont="1" applyFill="1" applyBorder="1" applyAlignment="1">
      <alignment vertical="center" wrapText="1"/>
    </xf>
    <xf numFmtId="43" fontId="2" fillId="4" borderId="0" xfId="2" applyFont="1" applyFill="1" applyBorder="1" applyAlignment="1">
      <alignment vertical="center"/>
    </xf>
    <xf numFmtId="0" fontId="20" fillId="12" borderId="21" xfId="3" applyFont="1" applyFill="1" applyBorder="1" applyAlignment="1"/>
    <xf numFmtId="0" fontId="19" fillId="12" borderId="21" xfId="0" applyFont="1" applyFill="1" applyBorder="1"/>
    <xf numFmtId="2" fontId="3" fillId="12" borderId="0" xfId="0" applyNumberFormat="1" applyFont="1" applyFill="1" applyBorder="1" applyAlignment="1">
      <alignment vertical="center" wrapText="1"/>
    </xf>
    <xf numFmtId="2" fontId="3" fillId="4" borderId="21" xfId="0" applyNumberFormat="1" applyFont="1" applyFill="1" applyBorder="1" applyAlignment="1">
      <alignment vertical="center" wrapText="1"/>
    </xf>
    <xf numFmtId="0" fontId="0" fillId="4" borderId="34" xfId="0" applyFill="1" applyBorder="1" applyAlignment="1">
      <alignment vertical="center" wrapText="1"/>
    </xf>
    <xf numFmtId="2" fontId="0" fillId="4" borderId="35" xfId="0" applyNumberFormat="1" applyFill="1" applyBorder="1" applyAlignment="1">
      <alignment vertical="center"/>
    </xf>
    <xf numFmtId="0" fontId="0" fillId="12" borderId="30" xfId="0" applyFill="1" applyBorder="1" applyAlignment="1">
      <alignment vertical="center"/>
    </xf>
    <xf numFmtId="2" fontId="0" fillId="12" borderId="31" xfId="0" applyNumberFormat="1" applyFill="1" applyBorder="1" applyAlignment="1">
      <alignment vertical="center"/>
    </xf>
    <xf numFmtId="0" fontId="0" fillId="4" borderId="30" xfId="0" applyFill="1" applyBorder="1" applyAlignment="1">
      <alignment vertical="center" wrapText="1"/>
    </xf>
    <xf numFmtId="1" fontId="0" fillId="4" borderId="31" xfId="0" applyNumberFormat="1" applyFill="1" applyBorder="1" applyAlignment="1">
      <alignment vertical="center"/>
    </xf>
    <xf numFmtId="0" fontId="0" fillId="12" borderId="32" xfId="0" applyFill="1" applyBorder="1" applyAlignment="1">
      <alignment vertical="center" wrapText="1"/>
    </xf>
    <xf numFmtId="0" fontId="0" fillId="12" borderId="0" xfId="0" applyFill="1" applyBorder="1" applyAlignment="1">
      <alignment vertical="top"/>
    </xf>
    <xf numFmtId="0" fontId="3" fillId="3" borderId="16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center" vertical="center" wrapText="1"/>
    </xf>
    <xf numFmtId="9" fontId="7" fillId="0" borderId="29" xfId="4" applyNumberFormat="1" applyFill="1" applyBorder="1" applyAlignment="1">
      <alignment vertical="center"/>
    </xf>
    <xf numFmtId="43" fontId="2" fillId="4" borderId="29" xfId="2" applyFont="1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3" fillId="3" borderId="29" xfId="0" applyFont="1" applyFill="1" applyBorder="1" applyAlignment="1">
      <alignment horizontal="center" vertical="center"/>
    </xf>
    <xf numFmtId="43" fontId="0" fillId="12" borderId="29" xfId="0" applyNumberFormat="1" applyFill="1" applyBorder="1"/>
    <xf numFmtId="9" fontId="0" fillId="12" borderId="0" xfId="1" applyFont="1" applyFill="1" applyBorder="1" applyAlignment="1">
      <alignment vertical="center"/>
    </xf>
    <xf numFmtId="9" fontId="0" fillId="12" borderId="29" xfId="1" applyFont="1" applyFill="1" applyBorder="1" applyAlignment="1">
      <alignment vertical="center"/>
    </xf>
    <xf numFmtId="43" fontId="3" fillId="11" borderId="0" xfId="2" applyFont="1" applyFill="1" applyBorder="1" applyAlignment="1">
      <alignment vertical="center" wrapText="1"/>
    </xf>
    <xf numFmtId="43" fontId="2" fillId="12" borderId="0" xfId="2" applyFont="1" applyFill="1" applyBorder="1" applyAlignment="1">
      <alignment horizontal="left" vertical="center" wrapText="1" indent="2"/>
    </xf>
    <xf numFmtId="2" fontId="3" fillId="12" borderId="0" xfId="0" applyNumberFormat="1" applyFont="1" applyFill="1" applyBorder="1" applyAlignment="1">
      <alignment vertical="center"/>
    </xf>
    <xf numFmtId="43" fontId="3" fillId="4" borderId="0" xfId="2" applyFont="1" applyFill="1" applyBorder="1" applyAlignment="1">
      <alignment vertical="center"/>
    </xf>
    <xf numFmtId="0" fontId="0" fillId="12" borderId="0" xfId="0" applyFill="1" applyBorder="1" applyAlignment="1">
      <alignment vertical="center" wrapText="1"/>
    </xf>
    <xf numFmtId="0" fontId="0" fillId="12" borderId="0" xfId="0" applyFill="1" applyBorder="1" applyAlignment="1">
      <alignment vertical="top" wrapText="1"/>
    </xf>
    <xf numFmtId="43" fontId="6" fillId="12" borderId="0" xfId="2" applyFont="1" applyFill="1" applyBorder="1" applyAlignment="1">
      <alignment vertical="center"/>
    </xf>
    <xf numFmtId="164" fontId="3" fillId="12" borderId="0" xfId="0" applyNumberFormat="1" applyFont="1" applyFill="1" applyBorder="1" applyAlignment="1">
      <alignment vertical="center"/>
    </xf>
    <xf numFmtId="164" fontId="25" fillId="14" borderId="0" xfId="0" applyNumberFormat="1" applyFont="1" applyFill="1" applyBorder="1" applyAlignment="1">
      <alignment vertical="center"/>
    </xf>
    <xf numFmtId="43" fontId="3" fillId="12" borderId="0" xfId="0" applyNumberFormat="1" applyFont="1" applyFill="1" applyBorder="1" applyAlignment="1">
      <alignment vertical="center"/>
    </xf>
    <xf numFmtId="43" fontId="6" fillId="12" borderId="0" xfId="2" applyFont="1" applyFill="1" applyBorder="1" applyAlignment="1">
      <alignment horizontal="center" vertical="center" wrapText="1"/>
    </xf>
    <xf numFmtId="0" fontId="6" fillId="12" borderId="0" xfId="3" applyFill="1" applyBorder="1" applyAlignment="1">
      <alignment vertical="center" wrapText="1"/>
    </xf>
    <xf numFmtId="43" fontId="2" fillId="12" borderId="16" xfId="2" applyFont="1" applyFill="1" applyBorder="1" applyAlignment="1">
      <alignment horizontal="left" vertical="center" wrapText="1"/>
    </xf>
    <xf numFmtId="2" fontId="3" fillId="12" borderId="29" xfId="0" applyNumberFormat="1" applyFont="1" applyFill="1" applyBorder="1" applyAlignment="1">
      <alignment vertical="center"/>
    </xf>
    <xf numFmtId="43" fontId="2" fillId="4" borderId="20" xfId="2" applyFont="1" applyFill="1" applyBorder="1" applyAlignment="1">
      <alignment horizontal="left" vertical="center" wrapText="1"/>
    </xf>
    <xf numFmtId="43" fontId="3" fillId="4" borderId="21" xfId="2" applyFont="1" applyFill="1" applyBorder="1" applyAlignment="1">
      <alignment horizontal="left" vertical="center" wrapText="1"/>
    </xf>
    <xf numFmtId="2" fontId="3" fillId="4" borderId="22" xfId="0" applyNumberFormat="1" applyFont="1" applyFill="1" applyBorder="1" applyAlignment="1">
      <alignment vertical="center" wrapText="1"/>
    </xf>
    <xf numFmtId="43" fontId="3" fillId="4" borderId="16" xfId="2" applyFont="1" applyFill="1" applyBorder="1" applyAlignment="1">
      <alignment vertical="center"/>
    </xf>
    <xf numFmtId="43" fontId="3" fillId="0" borderId="16" xfId="2" applyFont="1" applyFill="1" applyBorder="1" applyAlignment="1">
      <alignment vertical="center" wrapText="1"/>
    </xf>
    <xf numFmtId="2" fontId="3" fillId="4" borderId="0" xfId="0" applyNumberFormat="1" applyFont="1" applyFill="1" applyBorder="1" applyAlignment="1">
      <alignment vertical="center"/>
    </xf>
    <xf numFmtId="2" fontId="3" fillId="4" borderId="29" xfId="0" applyNumberFormat="1" applyFont="1" applyFill="1" applyBorder="1" applyAlignment="1">
      <alignment vertical="center"/>
    </xf>
    <xf numFmtId="0" fontId="14" fillId="12" borderId="0" xfId="0" applyFont="1" applyFill="1"/>
    <xf numFmtId="2" fontId="3" fillId="12" borderId="29" xfId="0" applyNumberFormat="1" applyFont="1" applyFill="1" applyBorder="1" applyAlignment="1">
      <alignment vertical="center" wrapText="1"/>
    </xf>
    <xf numFmtId="43" fontId="3" fillId="4" borderId="21" xfId="2" applyFont="1" applyFill="1" applyBorder="1" applyAlignment="1">
      <alignment vertical="center" wrapText="1"/>
    </xf>
    <xf numFmtId="164" fontId="3" fillId="4" borderId="21" xfId="0" applyNumberFormat="1" applyFont="1" applyFill="1" applyBorder="1" applyAlignment="1">
      <alignment vertical="center" wrapText="1"/>
    </xf>
    <xf numFmtId="43" fontId="8" fillId="12" borderId="4" xfId="2" applyFont="1" applyFill="1" applyBorder="1" applyAlignment="1">
      <alignment horizontal="right"/>
    </xf>
    <xf numFmtId="43" fontId="3" fillId="11" borderId="0" xfId="2" applyFont="1" applyFill="1" applyBorder="1" applyAlignment="1">
      <alignment horizontal="center" vertical="center" wrapText="1"/>
    </xf>
    <xf numFmtId="164" fontId="3" fillId="11" borderId="0" xfId="0" applyNumberFormat="1" applyFont="1" applyFill="1" applyBorder="1" applyAlignment="1">
      <alignment horizontal="center" vertical="center" wrapText="1"/>
    </xf>
    <xf numFmtId="164" fontId="3" fillId="11" borderId="29" xfId="0" applyNumberFormat="1" applyFont="1" applyFill="1" applyBorder="1" applyAlignment="1">
      <alignment horizontal="center" vertical="center" wrapText="1"/>
    </xf>
    <xf numFmtId="43" fontId="3" fillId="3" borderId="16" xfId="2" applyFont="1" applyFill="1" applyBorder="1" applyAlignment="1">
      <alignment vertical="center" wrapText="1"/>
    </xf>
    <xf numFmtId="43" fontId="3" fillId="3" borderId="0" xfId="2" applyFont="1" applyFill="1" applyBorder="1" applyAlignment="1">
      <alignment vertical="center"/>
    </xf>
    <xf numFmtId="43" fontId="6" fillId="3" borderId="0" xfId="2" applyFont="1" applyFill="1" applyBorder="1" applyAlignment="1">
      <alignment vertical="center"/>
    </xf>
    <xf numFmtId="164" fontId="3" fillId="3" borderId="0" xfId="0" applyNumberFormat="1" applyFont="1" applyFill="1" applyBorder="1" applyAlignment="1">
      <alignment vertical="center"/>
    </xf>
    <xf numFmtId="2" fontId="3" fillId="3" borderId="29" xfId="0" applyNumberFormat="1" applyFont="1" applyFill="1" applyBorder="1" applyAlignment="1">
      <alignment vertical="center"/>
    </xf>
    <xf numFmtId="164" fontId="3" fillId="3" borderId="29" xfId="0" applyNumberFormat="1" applyFont="1" applyFill="1" applyBorder="1" applyAlignment="1">
      <alignment vertical="center"/>
    </xf>
    <xf numFmtId="43" fontId="8" fillId="12" borderId="0" xfId="2" applyFont="1" applyFill="1" applyBorder="1"/>
    <xf numFmtId="164" fontId="8" fillId="12" borderId="0" xfId="0" applyNumberFormat="1" applyFont="1" applyFill="1" applyBorder="1"/>
    <xf numFmtId="1" fontId="3" fillId="12" borderId="29" xfId="0" applyNumberFormat="1" applyFont="1" applyFill="1" applyBorder="1"/>
    <xf numFmtId="43" fontId="3" fillId="12" borderId="16" xfId="2" applyFont="1" applyFill="1" applyBorder="1"/>
    <xf numFmtId="1" fontId="3" fillId="12" borderId="22" xfId="0" applyNumberFormat="1" applyFont="1" applyFill="1" applyBorder="1"/>
    <xf numFmtId="14" fontId="0" fillId="0" borderId="0" xfId="0" applyNumberFormat="1"/>
    <xf numFmtId="2" fontId="0" fillId="12" borderId="0" xfId="0" applyNumberFormat="1" applyFill="1" applyBorder="1" applyAlignment="1">
      <alignment vertical="center"/>
    </xf>
    <xf numFmtId="1" fontId="0" fillId="12" borderId="0" xfId="0" applyNumberFormat="1" applyFill="1" applyBorder="1" applyAlignment="1">
      <alignment vertical="center"/>
    </xf>
    <xf numFmtId="43" fontId="8" fillId="12" borderId="6" xfId="2" applyFont="1" applyFill="1" applyBorder="1"/>
    <xf numFmtId="0" fontId="12" fillId="12" borderId="0" xfId="0" applyFont="1" applyFill="1" applyBorder="1" applyAlignment="1">
      <alignment horizontal="left" vertical="center" wrapText="1" indent="2"/>
    </xf>
    <xf numFmtId="0" fontId="12" fillId="12" borderId="0" xfId="0" applyFont="1" applyFill="1" applyBorder="1" applyAlignment="1">
      <alignment horizontal="left" vertical="center" indent="2"/>
    </xf>
    <xf numFmtId="9" fontId="26" fillId="5" borderId="0" xfId="1" applyFont="1" applyFill="1" applyBorder="1" applyAlignment="1">
      <alignment vertical="center"/>
    </xf>
    <xf numFmtId="168" fontId="8" fillId="12" borderId="5" xfId="2" applyNumberFormat="1" applyFont="1" applyFill="1" applyBorder="1"/>
    <xf numFmtId="1" fontId="24" fillId="12" borderId="0" xfId="0" applyNumberFormat="1" applyFont="1" applyFill="1" applyBorder="1" applyAlignment="1">
      <alignment vertical="center" wrapText="1"/>
    </xf>
    <xf numFmtId="1" fontId="3" fillId="4" borderId="0" xfId="0" applyNumberFormat="1" applyFont="1" applyFill="1" applyBorder="1" applyAlignment="1">
      <alignment vertical="center"/>
    </xf>
    <xf numFmtId="1" fontId="3" fillId="12" borderId="0" xfId="0" applyNumberFormat="1" applyFont="1" applyFill="1" applyBorder="1" applyAlignment="1">
      <alignment vertical="center"/>
    </xf>
    <xf numFmtId="1" fontId="3" fillId="3" borderId="0" xfId="0" applyNumberFormat="1" applyFont="1" applyFill="1" applyBorder="1" applyAlignment="1">
      <alignment vertical="center"/>
    </xf>
    <xf numFmtId="1" fontId="3" fillId="4" borderId="21" xfId="0" applyNumberFormat="1" applyFont="1" applyFill="1" applyBorder="1" applyAlignment="1">
      <alignment vertical="center" wrapText="1"/>
    </xf>
    <xf numFmtId="0" fontId="8" fillId="11" borderId="16" xfId="2" applyNumberFormat="1" applyFont="1" applyFill="1" applyBorder="1" applyAlignment="1">
      <alignment vertical="center" wrapText="1"/>
    </xf>
    <xf numFmtId="0" fontId="8" fillId="11" borderId="0" xfId="2" applyNumberFormat="1" applyFont="1" applyFill="1" applyBorder="1" applyAlignment="1">
      <alignment vertical="center" wrapText="1"/>
    </xf>
    <xf numFmtId="0" fontId="8" fillId="11" borderId="0" xfId="0" applyNumberFormat="1" applyFont="1" applyFill="1" applyBorder="1" applyAlignment="1">
      <alignment vertical="center" wrapText="1"/>
    </xf>
    <xf numFmtId="0" fontId="8" fillId="11" borderId="29" xfId="0" applyNumberFormat="1" applyFont="1" applyFill="1" applyBorder="1" applyAlignment="1">
      <alignment vertical="center" wrapText="1"/>
    </xf>
    <xf numFmtId="43" fontId="3" fillId="12" borderId="0" xfId="2" applyFont="1" applyFill="1" applyBorder="1" applyAlignment="1">
      <alignment horizontal="left" vertical="center" wrapText="1"/>
    </xf>
    <xf numFmtId="0" fontId="3" fillId="11" borderId="16" xfId="2" applyNumberFormat="1" applyFont="1" applyFill="1" applyBorder="1" applyAlignment="1">
      <alignment vertical="center" wrapText="1"/>
    </xf>
    <xf numFmtId="0" fontId="3" fillId="11" borderId="0" xfId="2" applyNumberFormat="1" applyFont="1" applyFill="1" applyBorder="1" applyAlignment="1">
      <alignment horizontal="center" vertical="center" wrapText="1"/>
    </xf>
    <xf numFmtId="0" fontId="3" fillId="11" borderId="0" xfId="0" applyNumberFormat="1" applyFont="1" applyFill="1" applyBorder="1" applyAlignment="1">
      <alignment horizontal="center" vertical="center" wrapText="1"/>
    </xf>
    <xf numFmtId="0" fontId="3" fillId="11" borderId="29" xfId="0" applyNumberFormat="1" applyFont="1" applyFill="1" applyBorder="1" applyAlignment="1">
      <alignment horizontal="center" vertical="center" wrapText="1"/>
    </xf>
    <xf numFmtId="1" fontId="8" fillId="12" borderId="0" xfId="0" applyNumberFormat="1" applyFont="1" applyFill="1" applyBorder="1" applyAlignment="1">
      <alignment vertical="center" wrapText="1"/>
    </xf>
    <xf numFmtId="164" fontId="8" fillId="13" borderId="0" xfId="0" applyNumberFormat="1" applyFont="1" applyFill="1" applyBorder="1" applyAlignment="1">
      <alignment vertical="center"/>
    </xf>
    <xf numFmtId="0" fontId="8" fillId="12" borderId="29" xfId="0" applyFont="1" applyFill="1" applyBorder="1" applyAlignment="1">
      <alignment vertical="center" wrapText="1"/>
    </xf>
    <xf numFmtId="2" fontId="8" fillId="4" borderId="29" xfId="2" applyNumberFormat="1" applyFont="1" applyFill="1" applyBorder="1" applyAlignment="1">
      <alignment vertical="center"/>
    </xf>
    <xf numFmtId="2" fontId="8" fillId="12" borderId="29" xfId="0" applyNumberFormat="1" applyFont="1" applyFill="1" applyBorder="1" applyAlignment="1">
      <alignment vertical="center"/>
    </xf>
    <xf numFmtId="2" fontId="8" fillId="4" borderId="22" xfId="0" applyNumberFormat="1" applyFont="1" applyFill="1" applyBorder="1" applyAlignment="1">
      <alignment vertical="center"/>
    </xf>
    <xf numFmtId="1" fontId="8" fillId="4" borderId="0" xfId="0" applyNumberFormat="1" applyFont="1" applyFill="1" applyBorder="1" applyAlignment="1">
      <alignment vertical="center"/>
    </xf>
    <xf numFmtId="1" fontId="8" fillId="12" borderId="0" xfId="0" applyNumberFormat="1" applyFont="1" applyFill="1" applyBorder="1" applyAlignment="1">
      <alignment vertical="center"/>
    </xf>
    <xf numFmtId="164" fontId="8" fillId="13" borderId="21" xfId="0" applyNumberFormat="1" applyFont="1" applyFill="1" applyBorder="1" applyAlignment="1">
      <alignment vertical="center"/>
    </xf>
    <xf numFmtId="1" fontId="8" fillId="4" borderId="21" xfId="0" applyNumberFormat="1" applyFont="1" applyFill="1" applyBorder="1" applyAlignment="1">
      <alignment vertical="center"/>
    </xf>
    <xf numFmtId="43" fontId="8" fillId="12" borderId="16" xfId="2" applyFont="1" applyFill="1" applyBorder="1" applyAlignment="1">
      <alignment vertical="center"/>
    </xf>
    <xf numFmtId="43" fontId="8" fillId="12" borderId="0" xfId="2" applyFont="1" applyFill="1" applyBorder="1" applyAlignment="1">
      <alignment vertical="center" wrapText="1"/>
    </xf>
    <xf numFmtId="43" fontId="8" fillId="4" borderId="16" xfId="2" applyFont="1" applyFill="1" applyBorder="1" applyAlignment="1">
      <alignment vertical="center"/>
    </xf>
    <xf numFmtId="43" fontId="8" fillId="4" borderId="0" xfId="2" applyFont="1" applyFill="1" applyBorder="1" applyAlignment="1">
      <alignment vertical="center" wrapText="1"/>
    </xf>
    <xf numFmtId="43" fontId="8" fillId="4" borderId="20" xfId="2" applyFont="1" applyFill="1" applyBorder="1" applyAlignment="1">
      <alignment vertical="center"/>
    </xf>
    <xf numFmtId="43" fontId="8" fillId="4" borderId="21" xfId="2" applyFont="1" applyFill="1" applyBorder="1" applyAlignment="1">
      <alignment vertical="center" wrapText="1"/>
    </xf>
    <xf numFmtId="43" fontId="0" fillId="12" borderId="21" xfId="0" applyNumberFormat="1" applyFill="1" applyBorder="1"/>
    <xf numFmtId="43" fontId="0" fillId="4" borderId="16" xfId="2" applyNumberFormat="1" applyFont="1" applyFill="1" applyBorder="1"/>
    <xf numFmtId="43" fontId="0" fillId="0" borderId="16" xfId="2" applyNumberFormat="1" applyFont="1" applyBorder="1"/>
    <xf numFmtId="43" fontId="0" fillId="4" borderId="39" xfId="2" applyNumberFormat="1" applyFont="1" applyFill="1" applyBorder="1"/>
    <xf numFmtId="0" fontId="15" fillId="12" borderId="0" xfId="0" applyFont="1" applyFill="1" applyAlignment="1">
      <alignment vertical="center"/>
    </xf>
    <xf numFmtId="0" fontId="14" fillId="12" borderId="0" xfId="0" applyFont="1" applyFill="1" applyAlignment="1">
      <alignment vertical="center"/>
    </xf>
    <xf numFmtId="0" fontId="13" fillId="12" borderId="0" xfId="0" applyFont="1" applyFill="1" applyAlignment="1">
      <alignment horizontal="right" vertical="center" wrapText="1"/>
    </xf>
    <xf numFmtId="0" fontId="0" fillId="12" borderId="30" xfId="0" applyFill="1" applyBorder="1" applyAlignment="1">
      <alignment vertical="center" wrapText="1"/>
    </xf>
    <xf numFmtId="1" fontId="0" fillId="12" borderId="31" xfId="0" applyNumberFormat="1" applyFill="1" applyBorder="1" applyAlignment="1">
      <alignment vertical="center"/>
    </xf>
    <xf numFmtId="0" fontId="9" fillId="19" borderId="17" xfId="0" applyFont="1" applyFill="1" applyBorder="1" applyAlignment="1">
      <alignment vertical="center"/>
    </xf>
    <xf numFmtId="0" fontId="9" fillId="19" borderId="5" xfId="0" applyFont="1" applyFill="1" applyBorder="1" applyAlignment="1">
      <alignment vertical="center" wrapText="1"/>
    </xf>
    <xf numFmtId="0" fontId="9" fillId="19" borderId="19" xfId="0" applyFont="1" applyFill="1" applyBorder="1" applyAlignment="1">
      <alignment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9" fontId="8" fillId="4" borderId="29" xfId="1" applyFont="1" applyFill="1" applyBorder="1" applyAlignment="1">
      <alignment vertical="center"/>
    </xf>
    <xf numFmtId="2" fontId="0" fillId="4" borderId="29" xfId="0" applyNumberFormat="1" applyFill="1" applyBorder="1" applyAlignment="1">
      <alignment vertical="center"/>
    </xf>
    <xf numFmtId="9" fontId="8" fillId="12" borderId="29" xfId="1" applyFont="1" applyFill="1" applyBorder="1" applyAlignment="1">
      <alignment vertical="center"/>
    </xf>
    <xf numFmtId="2" fontId="0" fillId="12" borderId="29" xfId="0" applyNumberFormat="1" applyFill="1" applyBorder="1" applyAlignment="1">
      <alignment vertical="center"/>
    </xf>
    <xf numFmtId="1" fontId="0" fillId="4" borderId="29" xfId="0" applyNumberFormat="1" applyFill="1" applyBorder="1" applyAlignment="1">
      <alignment vertical="center"/>
    </xf>
    <xf numFmtId="1" fontId="0" fillId="12" borderId="19" xfId="0" applyNumberFormat="1" applyFill="1" applyBorder="1" applyAlignment="1">
      <alignment vertical="center"/>
    </xf>
    <xf numFmtId="0" fontId="8" fillId="12" borderId="7" xfId="0" applyFont="1" applyFill="1" applyBorder="1" applyAlignment="1">
      <alignment horizontal="right" vertical="center"/>
    </xf>
    <xf numFmtId="43" fontId="8" fillId="12" borderId="5" xfId="2" applyFont="1" applyFill="1" applyBorder="1" applyAlignment="1">
      <alignment vertical="center"/>
    </xf>
    <xf numFmtId="43" fontId="8" fillId="12" borderId="6" xfId="2" applyFont="1" applyFill="1" applyBorder="1" applyAlignment="1">
      <alignment vertical="center"/>
    </xf>
    <xf numFmtId="0" fontId="3" fillId="12" borderId="0" xfId="0" applyFont="1" applyFill="1" applyAlignment="1">
      <alignment vertical="center" wrapText="1"/>
    </xf>
    <xf numFmtId="2" fontId="0" fillId="12" borderId="0" xfId="0" applyNumberFormat="1" applyFill="1"/>
    <xf numFmtId="9" fontId="3" fillId="12" borderId="0" xfId="0" applyNumberFormat="1" applyFont="1" applyFill="1"/>
    <xf numFmtId="167" fontId="0" fillId="12" borderId="2" xfId="0" applyNumberFormat="1" applyFill="1" applyBorder="1"/>
    <xf numFmtId="1" fontId="0" fillId="12" borderId="29" xfId="0" applyNumberFormat="1" applyFill="1" applyBorder="1" applyAlignment="1">
      <alignment vertical="center"/>
    </xf>
    <xf numFmtId="0" fontId="3" fillId="12" borderId="16" xfId="0" applyFont="1" applyFill="1" applyBorder="1" applyAlignment="1">
      <alignment horizontal="center" vertical="center" wrapText="1"/>
    </xf>
    <xf numFmtId="0" fontId="3" fillId="12" borderId="29" xfId="0" applyFont="1" applyFill="1" applyBorder="1" applyAlignment="1">
      <alignment horizontal="center" vertical="center" wrapText="1"/>
    </xf>
    <xf numFmtId="1" fontId="0" fillId="12" borderId="22" xfId="0" applyNumberFormat="1" applyFill="1" applyBorder="1" applyAlignment="1">
      <alignment vertical="center"/>
    </xf>
    <xf numFmtId="9" fontId="8" fillId="4" borderId="22" xfId="1" applyFont="1" applyFill="1" applyBorder="1" applyAlignment="1">
      <alignment vertical="center"/>
    </xf>
    <xf numFmtId="9" fontId="5" fillId="12" borderId="0" xfId="0" applyNumberFormat="1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0" borderId="16" xfId="0" applyFont="1" applyBorder="1" applyAlignment="1">
      <alignment vertical="center" wrapText="1"/>
    </xf>
    <xf numFmtId="0" fontId="3" fillId="12" borderId="20" xfId="0" applyFont="1" applyFill="1" applyBorder="1" applyAlignment="1">
      <alignment vertical="center" wrapText="1"/>
    </xf>
    <xf numFmtId="164" fontId="0" fillId="13" borderId="37" xfId="0" applyNumberFormat="1" applyFill="1" applyBorder="1" applyAlignment="1">
      <alignment vertical="center"/>
    </xf>
    <xf numFmtId="165" fontId="0" fillId="12" borderId="21" xfId="0" applyNumberFormat="1" applyFill="1" applyBorder="1" applyAlignment="1">
      <alignment vertical="center"/>
    </xf>
    <xf numFmtId="164" fontId="0" fillId="13" borderId="47" xfId="0" applyNumberFormat="1" applyFill="1" applyBorder="1" applyAlignment="1">
      <alignment vertical="center"/>
    </xf>
    <xf numFmtId="165" fontId="0" fillId="12" borderId="0" xfId="0" applyNumberFormat="1" applyFill="1" applyAlignment="1">
      <alignment vertical="center"/>
    </xf>
    <xf numFmtId="164" fontId="0" fillId="12" borderId="0" xfId="0" applyNumberFormat="1" applyFill="1" applyAlignment="1">
      <alignment vertical="center"/>
    </xf>
    <xf numFmtId="43" fontId="0" fillId="12" borderId="0" xfId="0" applyNumberFormat="1" applyFill="1" applyAlignment="1">
      <alignment vertical="center"/>
    </xf>
    <xf numFmtId="0" fontId="26" fillId="12" borderId="0" xfId="3" applyFont="1" applyFill="1" applyBorder="1" applyAlignment="1">
      <alignment vertical="center" wrapText="1"/>
    </xf>
    <xf numFmtId="0" fontId="26" fillId="12" borderId="0" xfId="3" applyFont="1" applyFill="1" applyBorder="1" applyAlignment="1">
      <alignment horizontal="center" vertical="center" wrapText="1"/>
    </xf>
    <xf numFmtId="43" fontId="7" fillId="12" borderId="0" xfId="2" applyFont="1" applyFill="1" applyBorder="1" applyAlignment="1">
      <alignment vertical="center"/>
    </xf>
    <xf numFmtId="0" fontId="3" fillId="12" borderId="0" xfId="0" applyFont="1" applyFill="1" applyAlignment="1">
      <alignment vertical="center"/>
    </xf>
    <xf numFmtId="0" fontId="0" fillId="12" borderId="0" xfId="0" applyFill="1" applyAlignment="1">
      <alignment horizontal="center"/>
    </xf>
    <xf numFmtId="0" fontId="14" fillId="12" borderId="0" xfId="0" applyFont="1" applyFill="1" applyAlignment="1">
      <alignment wrapText="1"/>
    </xf>
    <xf numFmtId="0" fontId="3" fillId="12" borderId="1" xfId="0" applyFont="1" applyFill="1" applyBorder="1" applyAlignment="1">
      <alignment horizontal="right" wrapText="1"/>
    </xf>
    <xf numFmtId="0" fontId="3" fillId="12" borderId="1" xfId="0" applyFont="1" applyFill="1" applyBorder="1" applyAlignment="1">
      <alignment horizontal="center" wrapText="1"/>
    </xf>
    <xf numFmtId="43" fontId="0" fillId="4" borderId="0" xfId="2" applyNumberFormat="1" applyFont="1" applyFill="1" applyBorder="1"/>
    <xf numFmtId="43" fontId="0" fillId="0" borderId="0" xfId="2" applyNumberFormat="1" applyFont="1" applyFill="1" applyBorder="1"/>
    <xf numFmtId="43" fontId="0" fillId="4" borderId="40" xfId="2" applyNumberFormat="1" applyFont="1" applyFill="1" applyBorder="1"/>
    <xf numFmtId="43" fontId="0" fillId="12" borderId="0" xfId="0" applyNumberFormat="1" applyFill="1" applyBorder="1" applyAlignment="1">
      <alignment vertical="center"/>
    </xf>
    <xf numFmtId="0" fontId="3" fillId="12" borderId="13" xfId="0" applyFont="1" applyFill="1" applyBorder="1"/>
    <xf numFmtId="0" fontId="3" fillId="12" borderId="29" xfId="0" applyFont="1" applyFill="1" applyBorder="1"/>
    <xf numFmtId="0" fontId="27" fillId="12" borderId="0" xfId="0" applyFont="1" applyFill="1" applyBorder="1" applyAlignment="1">
      <alignment wrapText="1"/>
    </xf>
    <xf numFmtId="1" fontId="4" fillId="12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1" fillId="12" borderId="0" xfId="0" applyFont="1" applyFill="1" applyBorder="1" applyAlignment="1">
      <alignment vertical="center"/>
    </xf>
    <xf numFmtId="0" fontId="3" fillId="12" borderId="0" xfId="0" applyFont="1" applyFill="1" applyBorder="1" applyAlignment="1">
      <alignment horizontal="center" vertical="center" wrapText="1"/>
    </xf>
    <xf numFmtId="0" fontId="0" fillId="12" borderId="16" xfId="0" applyFill="1" applyBorder="1" applyAlignment="1">
      <alignment wrapText="1"/>
    </xf>
    <xf numFmtId="0" fontId="0" fillId="12" borderId="29" xfId="0" applyFill="1" applyBorder="1" applyAlignment="1">
      <alignment wrapText="1"/>
    </xf>
    <xf numFmtId="168" fontId="3" fillId="4" borderId="21" xfId="2" applyNumberFormat="1" applyFont="1" applyFill="1" applyBorder="1" applyAlignment="1">
      <alignment vertical="center" wrapText="1"/>
    </xf>
    <xf numFmtId="43" fontId="3" fillId="12" borderId="0" xfId="2" applyFont="1" applyFill="1" applyBorder="1" applyAlignment="1">
      <alignment horizontal="right" vertical="center"/>
    </xf>
    <xf numFmtId="2" fontId="24" fillId="12" borderId="0" xfId="0" applyNumberFormat="1" applyFont="1" applyFill="1" applyBorder="1" applyAlignment="1">
      <alignment horizontal="right" vertical="center" wrapText="1"/>
    </xf>
    <xf numFmtId="2" fontId="3" fillId="12" borderId="0" xfId="0" applyNumberFormat="1" applyFont="1" applyFill="1" applyBorder="1" applyAlignment="1">
      <alignment horizontal="right" vertical="center" wrapText="1"/>
    </xf>
    <xf numFmtId="2" fontId="3" fillId="12" borderId="29" xfId="0" applyNumberFormat="1" applyFont="1" applyFill="1" applyBorder="1" applyAlignment="1">
      <alignment horizontal="right" vertical="center" wrapText="1"/>
    </xf>
    <xf numFmtId="43" fontId="3" fillId="4" borderId="21" xfId="2" applyFont="1" applyFill="1" applyBorder="1" applyAlignment="1">
      <alignment horizontal="right" vertical="center"/>
    </xf>
    <xf numFmtId="2" fontId="24" fillId="4" borderId="21" xfId="0" applyNumberFormat="1" applyFont="1" applyFill="1" applyBorder="1" applyAlignment="1">
      <alignment horizontal="right" vertical="center" wrapText="1"/>
    </xf>
    <xf numFmtId="2" fontId="3" fillId="4" borderId="21" xfId="0" applyNumberFormat="1" applyFont="1" applyFill="1" applyBorder="1" applyAlignment="1">
      <alignment horizontal="right" vertical="center" wrapText="1"/>
    </xf>
    <xf numFmtId="43" fontId="3" fillId="4" borderId="22" xfId="2" applyFont="1" applyFill="1" applyBorder="1" applyAlignment="1">
      <alignment horizontal="right" vertical="center" wrapText="1"/>
    </xf>
    <xf numFmtId="0" fontId="14" fillId="12" borderId="0" xfId="0" applyFont="1" applyFill="1" applyBorder="1" applyAlignment="1">
      <alignment vertical="center" wrapText="1"/>
    </xf>
    <xf numFmtId="0" fontId="0" fillId="12" borderId="1" xfId="0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horizontal="right"/>
    </xf>
    <xf numFmtId="168" fontId="0" fillId="12" borderId="0" xfId="0" applyNumberFormat="1" applyFill="1" applyBorder="1"/>
    <xf numFmtId="43" fontId="0" fillId="12" borderId="0" xfId="2" applyNumberFormat="1" applyFont="1" applyFill="1" applyBorder="1"/>
    <xf numFmtId="43" fontId="26" fillId="12" borderId="0" xfId="3" applyNumberFormat="1" applyFont="1" applyFill="1" applyBorder="1" applyAlignment="1">
      <alignment vertical="center" wrapText="1"/>
    </xf>
    <xf numFmtId="0" fontId="0" fillId="12" borderId="16" xfId="0" applyFill="1" applyBorder="1" applyAlignment="1">
      <alignment horizontal="left" vertical="center"/>
    </xf>
    <xf numFmtId="0" fontId="0" fillId="4" borderId="16" xfId="0" applyFill="1" applyBorder="1" applyAlignment="1">
      <alignment horizontal="left" vertical="center"/>
    </xf>
    <xf numFmtId="0" fontId="12" fillId="20" borderId="16" xfId="0" applyFont="1" applyFill="1" applyBorder="1" applyAlignment="1">
      <alignment horizontal="left" vertical="center" wrapText="1"/>
    </xf>
    <xf numFmtId="0" fontId="12" fillId="21" borderId="16" xfId="0" applyFont="1" applyFill="1" applyBorder="1" applyAlignment="1">
      <alignment horizontal="left" vertical="center"/>
    </xf>
    <xf numFmtId="0" fontId="12" fillId="21" borderId="17" xfId="0" applyFont="1" applyFill="1" applyBorder="1" applyAlignment="1">
      <alignment horizontal="left" vertical="center" wrapText="1"/>
    </xf>
    <xf numFmtId="0" fontId="12" fillId="21" borderId="16" xfId="0" applyFont="1" applyFill="1" applyBorder="1" applyAlignment="1">
      <alignment horizontal="left" vertical="center" wrapText="1"/>
    </xf>
    <xf numFmtId="0" fontId="12" fillId="21" borderId="20" xfId="0" applyFont="1" applyFill="1" applyBorder="1" applyAlignment="1">
      <alignment horizontal="left" vertical="center" wrapText="1"/>
    </xf>
    <xf numFmtId="0" fontId="35" fillId="24" borderId="48" xfId="0" applyFont="1" applyFill="1" applyBorder="1" applyAlignment="1">
      <alignment horizontal="center" vertical="center" wrapText="1"/>
    </xf>
    <xf numFmtId="0" fontId="35" fillId="25" borderId="48" xfId="0" applyFont="1" applyFill="1" applyBorder="1" applyAlignment="1">
      <alignment horizontal="center" vertical="center" wrapText="1"/>
    </xf>
    <xf numFmtId="9" fontId="34" fillId="12" borderId="49" xfId="0" applyNumberFormat="1" applyFont="1" applyFill="1" applyBorder="1" applyAlignment="1">
      <alignment vertical="center" wrapText="1"/>
    </xf>
    <xf numFmtId="0" fontId="35" fillId="23" borderId="50" xfId="0" applyFont="1" applyFill="1" applyBorder="1" applyAlignment="1">
      <alignment horizontal="center" vertical="center" wrapText="1"/>
    </xf>
    <xf numFmtId="0" fontId="35" fillId="26" borderId="51" xfId="0" applyFont="1" applyFill="1" applyBorder="1" applyAlignment="1">
      <alignment horizontal="center" vertical="center" wrapText="1"/>
    </xf>
    <xf numFmtId="9" fontId="34" fillId="12" borderId="52" xfId="0" applyNumberFormat="1" applyFont="1" applyFill="1" applyBorder="1" applyAlignment="1">
      <alignment vertical="center" wrapText="1"/>
    </xf>
    <xf numFmtId="9" fontId="34" fillId="12" borderId="29" xfId="0" applyNumberFormat="1" applyFont="1" applyFill="1" applyBorder="1" applyAlignment="1">
      <alignment vertical="center"/>
    </xf>
    <xf numFmtId="9" fontId="34" fillId="4" borderId="52" xfId="0" applyNumberFormat="1" applyFont="1" applyFill="1" applyBorder="1" applyAlignment="1">
      <alignment vertical="center" wrapText="1"/>
    </xf>
    <xf numFmtId="9" fontId="34" fillId="4" borderId="49" xfId="0" applyNumberFormat="1" applyFont="1" applyFill="1" applyBorder="1" applyAlignment="1">
      <alignment vertical="center" wrapText="1"/>
    </xf>
    <xf numFmtId="9" fontId="34" fillId="4" borderId="29" xfId="0" applyNumberFormat="1" applyFont="1" applyFill="1" applyBorder="1" applyAlignment="1">
      <alignment vertical="center"/>
    </xf>
    <xf numFmtId="9" fontId="34" fillId="4" borderId="53" xfId="0" applyNumberFormat="1" applyFont="1" applyFill="1" applyBorder="1" applyAlignment="1">
      <alignment vertical="center" wrapText="1"/>
    </xf>
    <xf numFmtId="9" fontId="34" fillId="4" borderId="54" xfId="0" applyNumberFormat="1" applyFont="1" applyFill="1" applyBorder="1" applyAlignment="1">
      <alignment vertical="center" wrapText="1"/>
    </xf>
    <xf numFmtId="9" fontId="34" fillId="4" borderId="22" xfId="0" applyNumberFormat="1" applyFont="1" applyFill="1" applyBorder="1" applyAlignment="1">
      <alignment vertical="center"/>
    </xf>
    <xf numFmtId="0" fontId="3" fillId="12" borderId="16" xfId="0" applyFont="1" applyFill="1" applyBorder="1" applyAlignment="1">
      <alignment vertical="center"/>
    </xf>
    <xf numFmtId="0" fontId="3" fillId="4" borderId="55" xfId="0" applyFont="1" applyFill="1" applyBorder="1" applyAlignment="1">
      <alignment horizontal="right"/>
    </xf>
    <xf numFmtId="0" fontId="36" fillId="12" borderId="0" xfId="0" applyFont="1" applyFill="1" applyBorder="1" applyAlignment="1">
      <alignment vertical="center"/>
    </xf>
    <xf numFmtId="0" fontId="14" fillId="12" borderId="0" xfId="0" applyFont="1" applyFill="1" applyBorder="1" applyAlignment="1">
      <alignment horizontal="right" vertical="center" wrapText="1"/>
    </xf>
    <xf numFmtId="0" fontId="9" fillId="19" borderId="16" xfId="0" applyFont="1" applyFill="1" applyBorder="1" applyAlignment="1">
      <alignment vertical="center"/>
    </xf>
    <xf numFmtId="0" fontId="9" fillId="19" borderId="0" xfId="0" applyFont="1" applyFill="1" applyBorder="1" applyAlignment="1">
      <alignment vertical="center" wrapText="1"/>
    </xf>
    <xf numFmtId="0" fontId="9" fillId="19" borderId="29" xfId="0" applyFont="1" applyFill="1" applyBorder="1" applyAlignment="1">
      <alignment vertical="center"/>
    </xf>
    <xf numFmtId="0" fontId="0" fillId="4" borderId="20" xfId="0" applyFill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43" fontId="0" fillId="4" borderId="16" xfId="2" applyFont="1" applyFill="1" applyBorder="1" applyAlignment="1">
      <alignment vertical="center"/>
    </xf>
    <xf numFmtId="43" fontId="0" fillId="4" borderId="0" xfId="2" applyFont="1" applyFill="1" applyBorder="1" applyAlignment="1">
      <alignment vertical="center"/>
    </xf>
    <xf numFmtId="9" fontId="3" fillId="4" borderId="0" xfId="0" applyNumberFormat="1" applyFont="1" applyFill="1" applyBorder="1" applyAlignment="1">
      <alignment vertical="center"/>
    </xf>
    <xf numFmtId="43" fontId="0" fillId="4" borderId="29" xfId="2" applyFont="1" applyFill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43" fontId="0" fillId="0" borderId="16" xfId="2" applyFont="1" applyBorder="1" applyAlignment="1">
      <alignment vertical="center"/>
    </xf>
    <xf numFmtId="43" fontId="0" fillId="0" borderId="0" xfId="2" applyFont="1" applyFill="1" applyBorder="1" applyAlignment="1">
      <alignment vertical="center"/>
    </xf>
    <xf numFmtId="43" fontId="0" fillId="0" borderId="0" xfId="2" applyFont="1" applyBorder="1" applyAlignment="1">
      <alignment vertical="center"/>
    </xf>
    <xf numFmtId="43" fontId="0" fillId="0" borderId="29" xfId="2" applyFont="1" applyBorder="1" applyAlignment="1">
      <alignment vertical="center"/>
    </xf>
    <xf numFmtId="0" fontId="3" fillId="4" borderId="2" xfId="0" applyFont="1" applyFill="1" applyBorder="1" applyAlignment="1">
      <alignment horizontal="right" vertical="center"/>
    </xf>
    <xf numFmtId="43" fontId="0" fillId="4" borderId="20" xfId="2" applyFont="1" applyFill="1" applyBorder="1" applyAlignment="1">
      <alignment vertical="center"/>
    </xf>
    <xf numFmtId="43" fontId="0" fillId="4" borderId="21" xfId="2" applyFont="1" applyFill="1" applyBorder="1" applyAlignment="1">
      <alignment vertical="center"/>
    </xf>
    <xf numFmtId="43" fontId="0" fillId="4" borderId="22" xfId="2" applyFont="1" applyFill="1" applyBorder="1" applyAlignment="1">
      <alignment vertical="center"/>
    </xf>
    <xf numFmtId="0" fontId="3" fillId="12" borderId="0" xfId="0" applyFont="1" applyFill="1" applyBorder="1" applyAlignment="1">
      <alignment horizontal="right" vertical="center"/>
    </xf>
    <xf numFmtId="43" fontId="0" fillId="12" borderId="16" xfId="2" applyFont="1" applyFill="1" applyBorder="1" applyAlignment="1">
      <alignment vertical="center"/>
    </xf>
    <xf numFmtId="43" fontId="0" fillId="12" borderId="0" xfId="2" applyFont="1" applyFill="1" applyBorder="1" applyAlignment="1">
      <alignment vertical="center"/>
    </xf>
    <xf numFmtId="0" fontId="0" fillId="12" borderId="20" xfId="0" applyFill="1" applyBorder="1" applyAlignment="1">
      <alignment vertical="center"/>
    </xf>
    <xf numFmtId="0" fontId="3" fillId="12" borderId="21" xfId="0" applyFont="1" applyFill="1" applyBorder="1" applyAlignment="1">
      <alignment horizontal="left" vertical="center"/>
    </xf>
    <xf numFmtId="0" fontId="0" fillId="12" borderId="21" xfId="0" applyFill="1" applyBorder="1" applyAlignment="1">
      <alignment vertical="center"/>
    </xf>
    <xf numFmtId="0" fontId="0" fillId="12" borderId="14" xfId="0" applyFill="1" applyBorder="1" applyAlignment="1">
      <alignment vertical="center"/>
    </xf>
    <xf numFmtId="0" fontId="0" fillId="12" borderId="15" xfId="0" applyFill="1" applyBorder="1" applyAlignment="1">
      <alignment vertical="center"/>
    </xf>
    <xf numFmtId="0" fontId="0" fillId="12" borderId="13" xfId="0" applyFill="1" applyBorder="1" applyAlignment="1">
      <alignment vertical="center"/>
    </xf>
    <xf numFmtId="0" fontId="10" fillId="12" borderId="0" xfId="0" applyFont="1" applyFill="1" applyAlignment="1">
      <alignment vertical="center"/>
    </xf>
    <xf numFmtId="0" fontId="3" fillId="12" borderId="0" xfId="0" applyFont="1" applyFill="1" applyAlignment="1">
      <alignment horizontal="right" vertical="center"/>
    </xf>
    <xf numFmtId="164" fontId="3" fillId="12" borderId="0" xfId="0" applyNumberFormat="1" applyFont="1" applyFill="1" applyAlignment="1">
      <alignment vertical="center"/>
    </xf>
    <xf numFmtId="43" fontId="0" fillId="12" borderId="21" xfId="2" applyFont="1" applyFill="1" applyBorder="1" applyAlignment="1">
      <alignment vertical="center"/>
    </xf>
    <xf numFmtId="43" fontId="0" fillId="12" borderId="22" xfId="2" applyFont="1" applyFill="1" applyBorder="1" applyAlignment="1">
      <alignment vertical="center"/>
    </xf>
    <xf numFmtId="43" fontId="3" fillId="12" borderId="0" xfId="0" applyNumberFormat="1" applyFont="1" applyFill="1" applyAlignment="1">
      <alignment horizontal="center" vertical="center"/>
    </xf>
    <xf numFmtId="43" fontId="0" fillId="12" borderId="0" xfId="2" applyFont="1" applyFill="1" applyAlignment="1">
      <alignment vertical="center"/>
    </xf>
    <xf numFmtId="1" fontId="3" fillId="12" borderId="0" xfId="0" applyNumberFormat="1" applyFont="1" applyFill="1" applyAlignment="1">
      <alignment vertical="center"/>
    </xf>
    <xf numFmtId="0" fontId="3" fillId="12" borderId="21" xfId="0" applyFont="1" applyFill="1" applyBorder="1" applyAlignment="1">
      <alignment horizontal="right" vertical="center"/>
    </xf>
    <xf numFmtId="0" fontId="0" fillId="12" borderId="22" xfId="0" applyFill="1" applyBorder="1" applyAlignment="1">
      <alignment vertical="center"/>
    </xf>
    <xf numFmtId="1" fontId="3" fillId="12" borderId="15" xfId="0" applyNumberFormat="1" applyFont="1" applyFill="1" applyBorder="1" applyAlignment="1">
      <alignment vertical="center"/>
    </xf>
    <xf numFmtId="1" fontId="3" fillId="12" borderId="13" xfId="0" applyNumberFormat="1" applyFont="1" applyFill="1" applyBorder="1" applyAlignment="1">
      <alignment vertical="center"/>
    </xf>
    <xf numFmtId="1" fontId="3" fillId="12" borderId="29" xfId="0" applyNumberFormat="1" applyFont="1" applyFill="1" applyBorder="1" applyAlignment="1">
      <alignment vertical="center"/>
    </xf>
    <xf numFmtId="0" fontId="0" fillId="12" borderId="0" xfId="0" applyFill="1" applyAlignment="1">
      <alignment vertical="center" wrapText="1"/>
    </xf>
    <xf numFmtId="0" fontId="23" fillId="12" borderId="11" xfId="0" applyFont="1" applyFill="1" applyBorder="1" applyAlignment="1">
      <alignment horizontal="left" vertical="center"/>
    </xf>
    <xf numFmtId="0" fontId="3" fillId="4" borderId="42" xfId="0" applyFont="1" applyFill="1" applyBorder="1" applyAlignment="1">
      <alignment horizontal="right" vertical="center"/>
    </xf>
    <xf numFmtId="0" fontId="3" fillId="0" borderId="43" xfId="0" applyFont="1" applyBorder="1" applyAlignment="1">
      <alignment horizontal="right" vertical="center"/>
    </xf>
    <xf numFmtId="0" fontId="3" fillId="4" borderId="43" xfId="0" applyFont="1" applyFill="1" applyBorder="1" applyAlignment="1">
      <alignment horizontal="right" vertical="center"/>
    </xf>
    <xf numFmtId="0" fontId="3" fillId="4" borderId="55" xfId="0" applyFont="1" applyFill="1" applyBorder="1" applyAlignment="1">
      <alignment horizontal="right" vertical="center"/>
    </xf>
    <xf numFmtId="9" fontId="26" fillId="5" borderId="0" xfId="3" applyNumberFormat="1" applyFont="1" applyBorder="1" applyProtection="1">
      <protection locked="0"/>
    </xf>
    <xf numFmtId="9" fontId="26" fillId="5" borderId="40" xfId="3" applyNumberFormat="1" applyFont="1" applyBorder="1" applyProtection="1">
      <protection locked="0"/>
    </xf>
    <xf numFmtId="9" fontId="26" fillId="5" borderId="0" xfId="1" applyFont="1" applyFill="1" applyBorder="1" applyAlignment="1" applyProtection="1">
      <alignment vertical="center"/>
      <protection locked="0"/>
    </xf>
    <xf numFmtId="168" fontId="26" fillId="5" borderId="29" xfId="2" applyNumberFormat="1" applyFont="1" applyFill="1" applyBorder="1" applyAlignment="1" applyProtection="1">
      <alignment horizontal="center" vertical="center" wrapText="1"/>
      <protection locked="0"/>
    </xf>
    <xf numFmtId="0" fontId="26" fillId="5" borderId="29" xfId="3" applyFont="1" applyBorder="1" applyAlignment="1" applyProtection="1">
      <alignment horizontal="center" vertical="center" wrapText="1"/>
      <protection locked="0"/>
    </xf>
    <xf numFmtId="168" fontId="26" fillId="5" borderId="0" xfId="2" applyNumberFormat="1" applyFont="1" applyFill="1" applyBorder="1" applyAlignment="1" applyProtection="1">
      <alignment horizontal="center" vertical="center" wrapText="1"/>
      <protection locked="0"/>
    </xf>
    <xf numFmtId="0" fontId="26" fillId="5" borderId="0" xfId="3" applyFont="1" applyBorder="1" applyAlignment="1" applyProtection="1">
      <alignment vertical="center" wrapText="1"/>
      <protection locked="0"/>
    </xf>
    <xf numFmtId="0" fontId="26" fillId="5" borderId="29" xfId="3" applyFont="1" applyBorder="1" applyAlignment="1" applyProtection="1">
      <alignment vertical="center" wrapText="1"/>
      <protection locked="0"/>
    </xf>
    <xf numFmtId="43" fontId="26" fillId="5" borderId="0" xfId="2" applyFont="1" applyFill="1" applyBorder="1" applyAlignment="1" applyProtection="1">
      <alignment vertical="center" wrapText="1"/>
      <protection locked="0"/>
    </xf>
    <xf numFmtId="43" fontId="26" fillId="5" borderId="21" xfId="2" applyFont="1" applyFill="1" applyBorder="1" applyAlignment="1" applyProtection="1">
      <alignment vertical="center" wrapText="1"/>
      <protection locked="0"/>
    </xf>
    <xf numFmtId="0" fontId="26" fillId="5" borderId="21" xfId="3" applyFont="1" applyBorder="1" applyAlignment="1" applyProtection="1">
      <alignment vertical="center" wrapText="1"/>
      <protection locked="0"/>
    </xf>
    <xf numFmtId="43" fontId="8" fillId="12" borderId="16" xfId="2" applyFont="1" applyFill="1" applyBorder="1" applyAlignment="1">
      <alignment vertical="center" wrapText="1"/>
    </xf>
    <xf numFmtId="43" fontId="8" fillId="4" borderId="16" xfId="2" applyFont="1" applyFill="1" applyBorder="1" applyAlignment="1">
      <alignment vertical="center" wrapText="1"/>
    </xf>
    <xf numFmtId="43" fontId="8" fillId="4" borderId="20" xfId="2" applyFont="1" applyFill="1" applyBorder="1" applyAlignment="1">
      <alignment vertical="center" wrapText="1"/>
    </xf>
    <xf numFmtId="168" fontId="26" fillId="5" borderId="0" xfId="2" applyNumberFormat="1" applyFont="1" applyFill="1" applyBorder="1" applyAlignment="1">
      <alignment horizontal="left" vertical="center" wrapText="1"/>
    </xf>
    <xf numFmtId="168" fontId="26" fillId="5" borderId="21" xfId="2" applyNumberFormat="1" applyFont="1" applyFill="1" applyBorder="1" applyAlignment="1">
      <alignment horizontal="left" vertical="center" wrapText="1"/>
    </xf>
    <xf numFmtId="43" fontId="26" fillId="12" borderId="0" xfId="2" applyFont="1" applyFill="1" applyBorder="1" applyAlignment="1" applyProtection="1">
      <alignment vertical="center"/>
      <protection locked="0"/>
    </xf>
    <xf numFmtId="0" fontId="3" fillId="12" borderId="0" xfId="0" applyFont="1" applyFill="1" applyBorder="1" applyAlignment="1" applyProtection="1">
      <alignment vertical="center" wrapText="1"/>
      <protection locked="0"/>
    </xf>
    <xf numFmtId="9" fontId="30" fillId="18" borderId="29" xfId="1" applyFont="1" applyFill="1" applyBorder="1" applyAlignment="1" applyProtection="1">
      <alignment vertical="center" wrapText="1"/>
      <protection locked="0"/>
    </xf>
    <xf numFmtId="0" fontId="3" fillId="4" borderId="0" xfId="0" applyFont="1" applyFill="1" applyBorder="1" applyAlignment="1" applyProtection="1">
      <alignment vertical="center" wrapText="1"/>
      <protection locked="0"/>
    </xf>
    <xf numFmtId="0" fontId="3" fillId="4" borderId="21" xfId="0" applyFont="1" applyFill="1" applyBorder="1" applyAlignment="1" applyProtection="1">
      <alignment vertical="center" wrapText="1"/>
      <protection locked="0"/>
    </xf>
    <xf numFmtId="9" fontId="30" fillId="18" borderId="22" xfId="1" applyFont="1" applyFill="1" applyBorder="1" applyAlignment="1" applyProtection="1">
      <alignment vertical="center" wrapText="1"/>
      <protection locked="0"/>
    </xf>
    <xf numFmtId="9" fontId="26" fillId="5" borderId="0" xfId="3" applyNumberFormat="1" applyFont="1" applyBorder="1" applyAlignment="1" applyProtection="1">
      <alignment vertical="center"/>
      <protection locked="0"/>
    </xf>
    <xf numFmtId="9" fontId="26" fillId="5" borderId="21" xfId="3" applyNumberFormat="1" applyFont="1" applyBorder="1" applyAlignment="1" applyProtection="1">
      <alignment vertical="center"/>
      <protection locked="0"/>
    </xf>
    <xf numFmtId="43" fontId="26" fillId="4" borderId="0" xfId="2" applyFont="1" applyFill="1" applyBorder="1" applyAlignment="1" applyProtection="1">
      <alignment vertical="center"/>
      <protection locked="0"/>
    </xf>
    <xf numFmtId="43" fontId="26" fillId="4" borderId="0" xfId="2" applyFont="1" applyFill="1" applyBorder="1" applyAlignment="1" applyProtection="1">
      <alignment vertical="center" wrapText="1"/>
      <protection locked="0"/>
    </xf>
    <xf numFmtId="43" fontId="26" fillId="4" borderId="21" xfId="2" applyFont="1" applyFill="1" applyBorder="1" applyAlignment="1" applyProtection="1">
      <alignment vertical="center"/>
      <protection locked="0"/>
    </xf>
    <xf numFmtId="0" fontId="0" fillId="12" borderId="4" xfId="0" applyFill="1" applyBorder="1" applyAlignment="1" applyProtection="1">
      <alignment horizontal="center" vertical="center"/>
      <protection locked="0"/>
    </xf>
    <xf numFmtId="0" fontId="26" fillId="5" borderId="0" xfId="3" applyFont="1" applyBorder="1" applyAlignment="1" applyProtection="1">
      <alignment horizontal="left" vertical="center" wrapText="1"/>
      <protection locked="0"/>
    </xf>
    <xf numFmtId="4" fontId="39" fillId="0" borderId="0" xfId="0" applyNumberFormat="1" applyFont="1"/>
    <xf numFmtId="0" fontId="1" fillId="12" borderId="0" xfId="0" applyFont="1" applyFill="1" applyBorder="1"/>
    <xf numFmtId="0" fontId="1" fillId="12" borderId="2" xfId="0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vertical="center"/>
    </xf>
    <xf numFmtId="9" fontId="3" fillId="4" borderId="0" xfId="2" applyNumberFormat="1" applyFont="1" applyFill="1" applyBorder="1" applyAlignment="1">
      <alignment vertical="center"/>
    </xf>
    <xf numFmtId="9" fontId="3" fillId="0" borderId="0" xfId="2" applyNumberFormat="1" applyFont="1" applyBorder="1" applyAlignment="1">
      <alignment vertical="center"/>
    </xf>
    <xf numFmtId="43" fontId="0" fillId="0" borderId="16" xfId="2" applyFont="1" applyFill="1" applyBorder="1" applyAlignment="1">
      <alignment vertical="center"/>
    </xf>
    <xf numFmtId="43" fontId="0" fillId="0" borderId="29" xfId="2" applyFont="1" applyFill="1" applyBorder="1" applyAlignment="1">
      <alignment vertical="center"/>
    </xf>
    <xf numFmtId="9" fontId="3" fillId="4" borderId="21" xfId="2" applyNumberFormat="1" applyFont="1" applyFill="1" applyBorder="1" applyAlignment="1">
      <alignment vertical="center"/>
    </xf>
    <xf numFmtId="0" fontId="3" fillId="12" borderId="0" xfId="0" applyFont="1" applyFill="1" applyBorder="1" applyAlignment="1">
      <alignment horizontal="right" vertical="center" wrapText="1"/>
    </xf>
    <xf numFmtId="0" fontId="11" fillId="12" borderId="0" xfId="0" applyFont="1" applyFill="1" applyBorder="1"/>
    <xf numFmtId="2" fontId="11" fillId="12" borderId="0" xfId="0" applyNumberFormat="1" applyFont="1" applyFill="1" applyBorder="1"/>
    <xf numFmtId="9" fontId="11" fillId="12" borderId="0" xfId="1" applyFont="1" applyFill="1" applyBorder="1"/>
    <xf numFmtId="43" fontId="11" fillId="12" borderId="0" xfId="2" applyFont="1" applyFill="1" applyBorder="1"/>
    <xf numFmtId="0" fontId="16" fillId="12" borderId="0" xfId="0" applyFont="1" applyFill="1" applyBorder="1"/>
    <xf numFmtId="43" fontId="8" fillId="12" borderId="0" xfId="2" applyFont="1" applyFill="1" applyBorder="1" applyAlignment="1">
      <alignment horizontal="left" vertical="center" wrapText="1"/>
    </xf>
    <xf numFmtId="43" fontId="8" fillId="4" borderId="0" xfId="2" applyFont="1" applyFill="1" applyBorder="1" applyAlignment="1">
      <alignment horizontal="left" vertical="center" wrapText="1"/>
    </xf>
    <xf numFmtId="43" fontId="8" fillId="4" borderId="21" xfId="2" applyFont="1" applyFill="1" applyBorder="1" applyAlignment="1">
      <alignment horizontal="left" vertical="center" wrapText="1"/>
    </xf>
    <xf numFmtId="0" fontId="0" fillId="27" borderId="56" xfId="0" applyNumberFormat="1" applyFont="1" applyFill="1" applyBorder="1"/>
    <xf numFmtId="0" fontId="1" fillId="0" borderId="1" xfId="0" applyFont="1" applyBorder="1"/>
    <xf numFmtId="0" fontId="1" fillId="0" borderId="1" xfId="0" applyFont="1" applyFill="1" applyBorder="1"/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Fill="1" applyBorder="1"/>
    <xf numFmtId="43" fontId="0" fillId="0" borderId="0" xfId="2" applyFont="1"/>
    <xf numFmtId="43" fontId="0" fillId="0" borderId="0" xfId="0" applyNumberFormat="1"/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3" fontId="0" fillId="12" borderId="0" xfId="0" applyNumberFormat="1" applyFill="1"/>
    <xf numFmtId="43" fontId="0" fillId="0" borderId="0" xfId="2" applyNumberFormat="1" applyFont="1" applyBorder="1"/>
    <xf numFmtId="0" fontId="41" fillId="28" borderId="6" xfId="6" applyFont="1" applyFill="1" applyBorder="1" applyAlignment="1">
      <alignment horizontal="center"/>
    </xf>
    <xf numFmtId="0" fontId="41" fillId="28" borderId="57" xfId="6" applyFont="1" applyFill="1" applyBorder="1" applyAlignment="1">
      <alignment horizontal="center"/>
    </xf>
    <xf numFmtId="3" fontId="41" fillId="28" borderId="57" xfId="6" applyNumberFormat="1" applyFont="1" applyFill="1" applyBorder="1" applyAlignment="1">
      <alignment horizontal="center"/>
    </xf>
    <xf numFmtId="3" fontId="41" fillId="28" borderId="57" xfId="6" applyNumberFormat="1" applyFont="1" applyFill="1" applyBorder="1" applyAlignment="1">
      <alignment horizontal="center" wrapText="1"/>
    </xf>
    <xf numFmtId="1" fontId="41" fillId="28" borderId="57" xfId="6" applyNumberFormat="1" applyFont="1" applyFill="1" applyBorder="1" applyAlignment="1">
      <alignment horizontal="center"/>
    </xf>
    <xf numFmtId="171" fontId="41" fillId="28" borderId="57" xfId="6" applyNumberFormat="1" applyFont="1" applyFill="1" applyBorder="1" applyAlignment="1">
      <alignment horizontal="center"/>
    </xf>
    <xf numFmtId="0" fontId="41" fillId="28" borderId="4" xfId="6" applyFont="1" applyFill="1" applyBorder="1" applyAlignment="1">
      <alignment horizontal="center"/>
    </xf>
    <xf numFmtId="0" fontId="41" fillId="0" borderId="9" xfId="6" applyFont="1" applyBorder="1" applyAlignment="1">
      <alignment wrapText="1"/>
    </xf>
    <xf numFmtId="0" fontId="41" fillId="0" borderId="1" xfId="6" applyFont="1" applyBorder="1" applyAlignment="1">
      <alignment wrapText="1"/>
    </xf>
    <xf numFmtId="0" fontId="40" fillId="0" borderId="1" xfId="6" applyBorder="1"/>
    <xf numFmtId="3" fontId="41" fillId="0" borderId="1" xfId="6" applyNumberFormat="1" applyFont="1" applyBorder="1" applyAlignment="1">
      <alignment horizontal="right" wrapText="1"/>
    </xf>
    <xf numFmtId="170" fontId="41" fillId="0" borderId="1" xfId="6" applyNumberFormat="1" applyFont="1" applyBorder="1" applyAlignment="1">
      <alignment horizontal="right" wrapText="1"/>
    </xf>
    <xf numFmtId="2" fontId="41" fillId="0" borderId="1" xfId="6" applyNumberFormat="1" applyFont="1" applyBorder="1" applyAlignment="1">
      <alignment horizontal="right" wrapText="1"/>
    </xf>
    <xf numFmtId="0" fontId="41" fillId="0" borderId="1" xfId="6" applyFont="1" applyBorder="1" applyAlignment="1">
      <alignment horizontal="right" wrapText="1"/>
    </xf>
    <xf numFmtId="10" fontId="41" fillId="0" borderId="1" xfId="6" applyNumberFormat="1" applyFont="1" applyBorder="1" applyAlignment="1">
      <alignment horizontal="right" wrapText="1"/>
    </xf>
    <xf numFmtId="4" fontId="41" fillId="0" borderId="1" xfId="6" applyNumberFormat="1" applyFont="1" applyBorder="1" applyAlignment="1">
      <alignment horizontal="right" wrapText="1"/>
    </xf>
    <xf numFmtId="1" fontId="41" fillId="0" borderId="1" xfId="6" applyNumberFormat="1" applyFont="1" applyBorder="1" applyAlignment="1">
      <alignment horizontal="right" wrapText="1"/>
    </xf>
    <xf numFmtId="171" fontId="41" fillId="0" borderId="1" xfId="6" applyNumberFormat="1" applyFont="1" applyBorder="1" applyAlignment="1">
      <alignment horizontal="right" wrapText="1"/>
    </xf>
    <xf numFmtId="172" fontId="41" fillId="0" borderId="1" xfId="6" applyNumberFormat="1" applyFont="1" applyBorder="1" applyAlignment="1">
      <alignment horizontal="right" wrapText="1"/>
    </xf>
    <xf numFmtId="0" fontId="41" fillId="0" borderId="7" xfId="6" applyFont="1" applyBorder="1" applyAlignment="1">
      <alignment wrapText="1"/>
    </xf>
    <xf numFmtId="171" fontId="40" fillId="0" borderId="1" xfId="6" applyNumberFormat="1" applyBorder="1"/>
    <xf numFmtId="3" fontId="40" fillId="0" borderId="1" xfId="6" applyNumberFormat="1" applyBorder="1"/>
    <xf numFmtId="0" fontId="41" fillId="0" borderId="8" xfId="6" applyFont="1" applyBorder="1" applyAlignment="1">
      <alignment wrapText="1"/>
    </xf>
    <xf numFmtId="0" fontId="41" fillId="0" borderId="10" xfId="6" applyFont="1" applyBorder="1" applyAlignment="1">
      <alignment wrapText="1"/>
    </xf>
    <xf numFmtId="0" fontId="40" fillId="0" borderId="10" xfId="6" applyBorder="1"/>
    <xf numFmtId="3" fontId="41" fillId="0" borderId="10" xfId="6" applyNumberFormat="1" applyFont="1" applyBorder="1" applyAlignment="1">
      <alignment horizontal="right" wrapText="1"/>
    </xf>
    <xf numFmtId="170" fontId="41" fillId="0" borderId="10" xfId="6" applyNumberFormat="1" applyFont="1" applyBorder="1" applyAlignment="1">
      <alignment horizontal="right" wrapText="1"/>
    </xf>
    <xf numFmtId="2" fontId="41" fillId="0" borderId="10" xfId="6" applyNumberFormat="1" applyFont="1" applyBorder="1" applyAlignment="1">
      <alignment horizontal="right" wrapText="1"/>
    </xf>
    <xf numFmtId="0" fontId="41" fillId="0" borderId="10" xfId="6" applyFont="1" applyBorder="1" applyAlignment="1">
      <alignment horizontal="right" wrapText="1"/>
    </xf>
    <xf numFmtId="10" fontId="41" fillId="0" borderId="10" xfId="6" applyNumberFormat="1" applyFont="1" applyBorder="1" applyAlignment="1">
      <alignment horizontal="right" wrapText="1"/>
    </xf>
    <xf numFmtId="4" fontId="41" fillId="0" borderId="10" xfId="6" applyNumberFormat="1" applyFont="1" applyBorder="1" applyAlignment="1">
      <alignment horizontal="right" wrapText="1"/>
    </xf>
    <xf numFmtId="1" fontId="41" fillId="0" borderId="10" xfId="6" applyNumberFormat="1" applyFont="1" applyBorder="1" applyAlignment="1">
      <alignment horizontal="right" wrapText="1"/>
    </xf>
    <xf numFmtId="171" fontId="41" fillId="0" borderId="10" xfId="6" applyNumberFormat="1" applyFont="1" applyBorder="1" applyAlignment="1">
      <alignment horizontal="right" wrapText="1"/>
    </xf>
    <xf numFmtId="172" fontId="41" fillId="0" borderId="10" xfId="6" applyNumberFormat="1" applyFont="1" applyBorder="1" applyAlignment="1">
      <alignment horizontal="right" wrapText="1"/>
    </xf>
    <xf numFmtId="0" fontId="41" fillId="0" borderId="11" xfId="6" applyFont="1" applyBorder="1" applyAlignment="1">
      <alignment wrapText="1"/>
    </xf>
    <xf numFmtId="168" fontId="0" fillId="4" borderId="31" xfId="2" applyNumberFormat="1" applyFont="1" applyFill="1" applyBorder="1" applyAlignment="1">
      <alignment vertical="center"/>
    </xf>
    <xf numFmtId="43" fontId="0" fillId="4" borderId="35" xfId="2" applyFont="1" applyFill="1" applyBorder="1" applyAlignment="1">
      <alignment vertical="center"/>
    </xf>
    <xf numFmtId="43" fontId="0" fillId="12" borderId="31" xfId="2" applyFont="1" applyFill="1" applyBorder="1" applyAlignment="1">
      <alignment vertical="center"/>
    </xf>
    <xf numFmtId="168" fontId="0" fillId="12" borderId="33" xfId="2" applyNumberFormat="1" applyFont="1" applyFill="1" applyBorder="1" applyAlignment="1">
      <alignment vertical="center"/>
    </xf>
    <xf numFmtId="43" fontId="10" fillId="12" borderId="16" xfId="2" applyFont="1" applyFill="1" applyBorder="1" applyAlignment="1">
      <alignment horizontal="left" vertical="center" wrapText="1"/>
    </xf>
    <xf numFmtId="43" fontId="10" fillId="4" borderId="20" xfId="2" applyFont="1" applyFill="1" applyBorder="1" applyAlignment="1">
      <alignment horizontal="left" vertical="center" wrapText="1"/>
    </xf>
    <xf numFmtId="0" fontId="0" fillId="3" borderId="61" xfId="0" applyFill="1" applyBorder="1" applyAlignment="1">
      <alignment vertical="center"/>
    </xf>
    <xf numFmtId="0" fontId="3" fillId="3" borderId="62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2" fillId="0" borderId="0" xfId="7"/>
    <xf numFmtId="3" fontId="2" fillId="0" borderId="0" xfId="7" applyNumberFormat="1"/>
    <xf numFmtId="1" fontId="2" fillId="0" borderId="0" xfId="7" applyNumberFormat="1"/>
    <xf numFmtId="171" fontId="2" fillId="0" borderId="0" xfId="7" applyNumberFormat="1"/>
    <xf numFmtId="170" fontId="2" fillId="0" borderId="0" xfId="7" applyNumberFormat="1"/>
    <xf numFmtId="2" fontId="2" fillId="0" borderId="0" xfId="7" applyNumberFormat="1"/>
    <xf numFmtId="3" fontId="2" fillId="0" borderId="0" xfId="7" applyNumberFormat="1" applyAlignment="1">
      <alignment wrapText="1"/>
    </xf>
    <xf numFmtId="0" fontId="42" fillId="12" borderId="0" xfId="0" applyFont="1" applyFill="1"/>
    <xf numFmtId="0" fontId="42" fillId="12" borderId="0" xfId="0" applyFont="1" applyFill="1" applyBorder="1"/>
    <xf numFmtId="0" fontId="42" fillId="12" borderId="14" xfId="0" applyFont="1" applyFill="1" applyBorder="1"/>
    <xf numFmtId="0" fontId="42" fillId="12" borderId="15" xfId="0" applyFont="1" applyFill="1" applyBorder="1"/>
    <xf numFmtId="0" fontId="42" fillId="12" borderId="13" xfId="0" applyFont="1" applyFill="1" applyBorder="1"/>
    <xf numFmtId="0" fontId="42" fillId="12" borderId="16" xfId="0" applyFont="1" applyFill="1" applyBorder="1"/>
    <xf numFmtId="0" fontId="43" fillId="12" borderId="0" xfId="0" applyFont="1" applyFill="1" applyBorder="1"/>
    <xf numFmtId="0" fontId="42" fillId="12" borderId="29" xfId="0" applyFont="1" applyFill="1" applyBorder="1"/>
    <xf numFmtId="0" fontId="44" fillId="12" borderId="0" xfId="0" applyFont="1" applyFill="1" applyBorder="1"/>
    <xf numFmtId="0" fontId="45" fillId="12" borderId="0" xfId="0" applyFont="1" applyFill="1" applyBorder="1"/>
    <xf numFmtId="0" fontId="46" fillId="12" borderId="0" xfId="0" applyFont="1" applyFill="1" applyBorder="1"/>
    <xf numFmtId="0" fontId="47" fillId="12" borderId="0" xfId="0" applyFont="1" applyFill="1" applyBorder="1"/>
    <xf numFmtId="165" fontId="42" fillId="12" borderId="0" xfId="0" applyNumberFormat="1" applyFont="1" applyFill="1" applyBorder="1"/>
    <xf numFmtId="169" fontId="42" fillId="12" borderId="0" xfId="0" applyNumberFormat="1" applyFont="1" applyFill="1" applyBorder="1" applyAlignment="1">
      <alignment vertical="center"/>
    </xf>
    <xf numFmtId="0" fontId="48" fillId="12" borderId="0" xfId="0" applyFont="1" applyFill="1" applyBorder="1"/>
    <xf numFmtId="0" fontId="42" fillId="12" borderId="20" xfId="0" applyFont="1" applyFill="1" applyBorder="1"/>
    <xf numFmtId="0" fontId="42" fillId="12" borderId="21" xfId="0" applyFont="1" applyFill="1" applyBorder="1"/>
    <xf numFmtId="0" fontId="42" fillId="12" borderId="22" xfId="0" applyFont="1" applyFill="1" applyBorder="1"/>
    <xf numFmtId="0" fontId="42" fillId="12" borderId="29" xfId="0" applyFont="1" applyFill="1" applyBorder="1" applyAlignment="1">
      <alignment wrapText="1"/>
    </xf>
    <xf numFmtId="0" fontId="48" fillId="12" borderId="16" xfId="0" applyFont="1" applyFill="1" applyBorder="1" applyAlignment="1">
      <alignment vertical="top" wrapText="1"/>
    </xf>
    <xf numFmtId="0" fontId="42" fillId="12" borderId="0" xfId="0" applyFont="1" applyFill="1" applyBorder="1" applyAlignment="1">
      <alignment vertical="center" wrapText="1"/>
    </xf>
    <xf numFmtId="0" fontId="42" fillId="12" borderId="16" xfId="0" applyFont="1" applyFill="1" applyBorder="1" applyAlignment="1">
      <alignment vertical="center" wrapText="1"/>
    </xf>
    <xf numFmtId="0" fontId="42" fillId="0" borderId="0" xfId="0" applyFont="1" applyBorder="1"/>
    <xf numFmtId="0" fontId="42" fillId="12" borderId="0" xfId="0" applyFont="1" applyFill="1" applyBorder="1" applyAlignment="1"/>
    <xf numFmtId="0" fontId="42" fillId="12" borderId="0" xfId="0" applyFont="1" applyFill="1" applyBorder="1" applyAlignment="1">
      <alignment wrapText="1"/>
    </xf>
    <xf numFmtId="0" fontId="42" fillId="12" borderId="16" xfId="0" applyFont="1" applyFill="1" applyBorder="1" applyAlignment="1">
      <alignment wrapText="1"/>
    </xf>
    <xf numFmtId="0" fontId="48" fillId="12" borderId="16" xfId="0" applyFont="1" applyFill="1" applyBorder="1" applyAlignment="1">
      <alignment vertical="center"/>
    </xf>
    <xf numFmtId="9" fontId="51" fillId="5" borderId="0" xfId="3" applyNumberFormat="1" applyFont="1" applyBorder="1" applyAlignment="1">
      <alignment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9" xfId="0" applyFont="1" applyFill="1" applyBorder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2" fillId="12" borderId="29" xfId="0" applyFont="1" applyFill="1" applyBorder="1" applyAlignment="1">
      <alignment vertical="center"/>
    </xf>
    <xf numFmtId="0" fontId="42" fillId="12" borderId="16" xfId="0" applyFont="1" applyFill="1" applyBorder="1" applyAlignment="1">
      <alignment vertical="center"/>
    </xf>
    <xf numFmtId="0" fontId="48" fillId="12" borderId="16" xfId="0" applyFont="1" applyFill="1" applyBorder="1" applyAlignment="1">
      <alignment horizontal="left" vertical="center" indent="1"/>
    </xf>
    <xf numFmtId="0" fontId="50" fillId="12" borderId="0" xfId="5" applyFont="1" applyFill="1" applyBorder="1" applyAlignment="1">
      <alignment vertical="center"/>
    </xf>
    <xf numFmtId="0" fontId="52" fillId="0" borderId="0" xfId="0" applyFont="1" applyAlignment="1">
      <alignment wrapText="1"/>
    </xf>
    <xf numFmtId="0" fontId="53" fillId="0" borderId="0" xfId="0" applyFont="1" applyAlignment="1">
      <alignment wrapText="1"/>
    </xf>
    <xf numFmtId="165" fontId="53" fillId="0" borderId="0" xfId="0" applyNumberFormat="1" applyFont="1" applyAlignment="1">
      <alignment wrapText="1"/>
    </xf>
    <xf numFmtId="164" fontId="53" fillId="0" borderId="0" xfId="0" applyNumberFormat="1" applyFont="1" applyAlignment="1">
      <alignment wrapText="1"/>
    </xf>
    <xf numFmtId="2" fontId="53" fillId="29" borderId="0" xfId="0" applyNumberFormat="1" applyFont="1" applyFill="1" applyAlignment="1">
      <alignment wrapText="1"/>
    </xf>
    <xf numFmtId="2" fontId="53" fillId="0" borderId="0" xfId="0" applyNumberFormat="1" applyFont="1" applyAlignment="1">
      <alignment wrapText="1"/>
    </xf>
    <xf numFmtId="165" fontId="53" fillId="29" borderId="0" xfId="0" applyNumberFormat="1" applyFont="1" applyFill="1" applyAlignment="1">
      <alignment wrapText="1"/>
    </xf>
    <xf numFmtId="164" fontId="53" fillId="29" borderId="0" xfId="0" applyNumberFormat="1" applyFont="1" applyFill="1" applyAlignment="1">
      <alignment wrapText="1"/>
    </xf>
    <xf numFmtId="173" fontId="53" fillId="0" borderId="0" xfId="2" applyNumberFormat="1" applyFont="1" applyAlignment="1">
      <alignment wrapText="1"/>
    </xf>
    <xf numFmtId="164" fontId="53" fillId="15" borderId="0" xfId="0" applyNumberFormat="1" applyFont="1" applyFill="1" applyAlignment="1">
      <alignment wrapText="1"/>
    </xf>
    <xf numFmtId="165" fontId="53" fillId="30" borderId="0" xfId="0" applyNumberFormat="1" applyFont="1" applyFill="1" applyAlignment="1">
      <alignment wrapText="1"/>
    </xf>
    <xf numFmtId="165" fontId="29" fillId="15" borderId="0" xfId="0" applyNumberFormat="1" applyFont="1" applyFill="1" applyAlignment="1">
      <alignment wrapText="1"/>
    </xf>
    <xf numFmtId="165" fontId="53" fillId="0" borderId="0" xfId="0" applyNumberFormat="1" applyFont="1"/>
    <xf numFmtId="0" fontId="53" fillId="0" borderId="0" xfId="0" applyFont="1"/>
    <xf numFmtId="0" fontId="53" fillId="29" borderId="0" xfId="0" applyFont="1" applyFill="1" applyAlignment="1">
      <alignment wrapText="1"/>
    </xf>
    <xf numFmtId="2" fontId="53" fillId="2" borderId="0" xfId="0" applyNumberFormat="1" applyFont="1" applyFill="1" applyAlignment="1">
      <alignment wrapText="1"/>
    </xf>
    <xf numFmtId="1" fontId="53" fillId="29" borderId="0" xfId="0" applyNumberFormat="1" applyFont="1" applyFill="1" applyAlignment="1">
      <alignment wrapText="1"/>
    </xf>
    <xf numFmtId="1" fontId="53" fillId="0" borderId="0" xfId="0" applyNumberFormat="1" applyFont="1" applyAlignment="1">
      <alignment wrapText="1"/>
    </xf>
    <xf numFmtId="164" fontId="54" fillId="0" borderId="0" xfId="0" applyNumberFormat="1" applyFont="1"/>
    <xf numFmtId="2" fontId="54" fillId="0" borderId="0" xfId="0" applyNumberFormat="1" applyFont="1"/>
    <xf numFmtId="1" fontId="54" fillId="29" borderId="0" xfId="0" applyNumberFormat="1" applyFont="1" applyFill="1"/>
    <xf numFmtId="1" fontId="54" fillId="0" borderId="0" xfId="0" applyNumberFormat="1" applyFont="1"/>
    <xf numFmtId="0" fontId="54" fillId="0" borderId="0" xfId="0" applyFont="1"/>
    <xf numFmtId="165" fontId="54" fillId="2" borderId="0" xfId="0" applyNumberFormat="1" applyFont="1" applyFill="1"/>
    <xf numFmtId="165" fontId="54" fillId="29" borderId="0" xfId="0" applyNumberFormat="1" applyFont="1" applyFill="1"/>
    <xf numFmtId="168" fontId="54" fillId="0" borderId="0" xfId="2" applyNumberFormat="1" applyFont="1" applyAlignment="1"/>
    <xf numFmtId="168" fontId="54" fillId="0" borderId="0" xfId="2" applyNumberFormat="1" applyFont="1" applyFill="1" applyAlignment="1"/>
    <xf numFmtId="174" fontId="53" fillId="0" borderId="0" xfId="0" applyNumberFormat="1" applyFont="1" applyAlignment="1">
      <alignment wrapText="1"/>
    </xf>
    <xf numFmtId="168" fontId="26" fillId="5" borderId="29" xfId="2" applyNumberFormat="1" applyFont="1" applyFill="1" applyBorder="1" applyAlignment="1" applyProtection="1">
      <alignment horizontal="center" vertical="center"/>
      <protection locked="0"/>
    </xf>
    <xf numFmtId="43" fontId="57" fillId="4" borderId="29" xfId="2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>
      <alignment horizontal="left" vertical="center" wrapText="1" indent="1"/>
    </xf>
    <xf numFmtId="0" fontId="8" fillId="4" borderId="16" xfId="0" applyFont="1" applyFill="1" applyBorder="1" applyAlignment="1">
      <alignment horizontal="left" vertical="center" wrapText="1" indent="1"/>
    </xf>
    <xf numFmtId="0" fontId="8" fillId="12" borderId="16" xfId="0" applyFont="1" applyFill="1" applyBorder="1" applyAlignment="1">
      <alignment horizontal="left" vertical="center" wrapText="1" indent="1"/>
    </xf>
    <xf numFmtId="0" fontId="8" fillId="12" borderId="16" xfId="0" applyFont="1" applyFill="1" applyBorder="1" applyAlignment="1">
      <alignment horizontal="left" vertical="center" indent="1"/>
    </xf>
    <xf numFmtId="0" fontId="8" fillId="4" borderId="20" xfId="0" applyFont="1" applyFill="1" applyBorder="1" applyAlignment="1">
      <alignment horizontal="left" vertical="center" wrapText="1" indent="1"/>
    </xf>
    <xf numFmtId="9" fontId="7" fillId="0" borderId="29" xfId="4" applyNumberFormat="1" applyFont="1" applyFill="1" applyBorder="1" applyAlignment="1">
      <alignment vertical="center"/>
    </xf>
    <xf numFmtId="164" fontId="8" fillId="13" borderId="37" xfId="0" applyNumberFormat="1" applyFont="1" applyFill="1" applyBorder="1" applyAlignment="1">
      <alignment vertical="center"/>
    </xf>
    <xf numFmtId="164" fontId="8" fillId="13" borderId="44" xfId="0" applyNumberFormat="1" applyFont="1" applyFill="1" applyBorder="1" applyAlignment="1">
      <alignment vertical="center"/>
    </xf>
    <xf numFmtId="164" fontId="8" fillId="13" borderId="45" xfId="0" applyNumberFormat="1" applyFont="1" applyFill="1" applyBorder="1" applyAlignment="1">
      <alignment vertical="center"/>
    </xf>
    <xf numFmtId="0" fontId="8" fillId="13" borderId="10" xfId="0" applyFont="1" applyFill="1" applyBorder="1" applyAlignment="1">
      <alignment vertical="center"/>
    </xf>
    <xf numFmtId="0" fontId="1" fillId="13" borderId="0" xfId="0" applyFont="1" applyFill="1" applyBorder="1" applyAlignment="1">
      <alignment vertical="center"/>
    </xf>
    <xf numFmtId="0" fontId="1" fillId="13" borderId="21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43" fontId="1" fillId="4" borderId="0" xfId="2" applyFont="1" applyFill="1" applyBorder="1" applyAlignment="1">
      <alignment vertical="center"/>
    </xf>
    <xf numFmtId="43" fontId="1" fillId="4" borderId="29" xfId="2" applyFont="1" applyFill="1" applyBorder="1" applyAlignment="1">
      <alignment vertical="center"/>
    </xf>
    <xf numFmtId="43" fontId="1" fillId="12" borderId="0" xfId="0" applyNumberFormat="1" applyFont="1" applyFill="1" applyBorder="1" applyAlignment="1">
      <alignment vertical="center"/>
    </xf>
    <xf numFmtId="165" fontId="1" fillId="12" borderId="0" xfId="0" applyNumberFormat="1" applyFont="1" applyFill="1" applyBorder="1" applyAlignment="1">
      <alignment vertical="center"/>
    </xf>
    <xf numFmtId="165" fontId="1" fillId="4" borderId="0" xfId="0" applyNumberFormat="1" applyFont="1" applyFill="1" applyBorder="1" applyAlignment="1">
      <alignment vertical="center"/>
    </xf>
    <xf numFmtId="43" fontId="1" fillId="12" borderId="29" xfId="0" applyNumberFormat="1" applyFont="1" applyFill="1" applyBorder="1" applyAlignment="1">
      <alignment vertical="center"/>
    </xf>
    <xf numFmtId="43" fontId="57" fillId="12" borderId="29" xfId="2" applyFont="1" applyFill="1" applyBorder="1" applyAlignment="1">
      <alignment vertical="center"/>
    </xf>
    <xf numFmtId="168" fontId="57" fillId="12" borderId="29" xfId="2" applyNumberFormat="1" applyFont="1" applyFill="1" applyBorder="1" applyAlignment="1">
      <alignment vertical="center"/>
    </xf>
    <xf numFmtId="2" fontId="8" fillId="4" borderId="29" xfId="2" applyNumberFormat="1" applyFont="1" applyFill="1" applyBorder="1" applyAlignment="1">
      <alignment vertical="center" wrapText="1"/>
    </xf>
    <xf numFmtId="0" fontId="1" fillId="3" borderId="14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43" fontId="1" fillId="12" borderId="0" xfId="2" applyFont="1" applyFill="1" applyBorder="1" applyAlignment="1">
      <alignment vertical="center"/>
    </xf>
    <xf numFmtId="43" fontId="1" fillId="12" borderId="29" xfId="2" applyFont="1" applyFill="1" applyBorder="1" applyAlignment="1">
      <alignment vertical="center"/>
    </xf>
    <xf numFmtId="43" fontId="1" fillId="4" borderId="21" xfId="0" applyNumberFormat="1" applyFont="1" applyFill="1" applyBorder="1" applyAlignment="1">
      <alignment vertical="center"/>
    </xf>
    <xf numFmtId="43" fontId="1" fillId="4" borderId="22" xfId="0" applyNumberFormat="1" applyFont="1" applyFill="1" applyBorder="1" applyAlignment="1">
      <alignment vertical="center"/>
    </xf>
    <xf numFmtId="0" fontId="3" fillId="12" borderId="16" xfId="0" applyFont="1" applyFill="1" applyBorder="1" applyAlignment="1">
      <alignment horizontal="left" vertical="center" wrapText="1" indent="1"/>
    </xf>
    <xf numFmtId="0" fontId="3" fillId="4" borderId="16" xfId="0" applyFont="1" applyFill="1" applyBorder="1" applyAlignment="1">
      <alignment horizontal="left" vertical="center" wrapText="1" indent="1"/>
    </xf>
    <xf numFmtId="0" fontId="3" fillId="4" borderId="20" xfId="0" applyFont="1" applyFill="1" applyBorder="1" applyAlignment="1">
      <alignment horizontal="left" vertical="center" wrapText="1" indent="1"/>
    </xf>
    <xf numFmtId="9" fontId="1" fillId="12" borderId="0" xfId="1" applyFont="1" applyFill="1" applyBorder="1" applyAlignment="1">
      <alignment vertical="center"/>
    </xf>
    <xf numFmtId="9" fontId="1" fillId="12" borderId="29" xfId="1" applyFont="1" applyFill="1" applyBorder="1" applyAlignment="1">
      <alignment vertical="center"/>
    </xf>
    <xf numFmtId="43" fontId="1" fillId="4" borderId="0" xfId="2" applyFont="1" applyFill="1" applyBorder="1" applyAlignment="1">
      <alignment horizontal="center" vertical="center" wrapText="1"/>
    </xf>
    <xf numFmtId="43" fontId="1" fillId="4" borderId="29" xfId="2" applyFont="1" applyFill="1" applyBorder="1" applyAlignment="1">
      <alignment horizontal="center" vertical="center" wrapText="1"/>
    </xf>
    <xf numFmtId="0" fontId="14" fillId="12" borderId="0" xfId="0" applyFont="1" applyFill="1" applyBorder="1"/>
    <xf numFmtId="0" fontId="3" fillId="12" borderId="0" xfId="0" applyFont="1" applyFill="1" applyBorder="1" applyAlignment="1">
      <alignment wrapText="1"/>
    </xf>
    <xf numFmtId="9" fontId="0" fillId="12" borderId="0" xfId="0" applyNumberFormat="1" applyFill="1" applyBorder="1"/>
    <xf numFmtId="43" fontId="10" fillId="12" borderId="0" xfId="2" applyFont="1" applyFill="1" applyBorder="1" applyAlignment="1">
      <alignment horizontal="left" vertical="center" wrapText="1"/>
    </xf>
    <xf numFmtId="43" fontId="55" fillId="5" borderId="0" xfId="2" applyFont="1" applyFill="1" applyBorder="1" applyAlignment="1" applyProtection="1">
      <alignment vertical="center" wrapText="1"/>
      <protection locked="0"/>
    </xf>
    <xf numFmtId="168" fontId="62" fillId="12" borderId="0" xfId="2" applyNumberFormat="1" applyFont="1" applyFill="1" applyBorder="1" applyAlignment="1">
      <alignment horizontal="center" vertical="center" wrapText="1"/>
    </xf>
    <xf numFmtId="2" fontId="10" fillId="12" borderId="0" xfId="0" applyNumberFormat="1" applyFont="1" applyFill="1" applyBorder="1" applyAlignment="1">
      <alignment vertical="center" wrapText="1"/>
    </xf>
    <xf numFmtId="164" fontId="3" fillId="3" borderId="37" xfId="0" applyNumberFormat="1" applyFont="1" applyFill="1" applyBorder="1" applyAlignment="1">
      <alignment horizontal="center" vertical="center" wrapText="1"/>
    </xf>
    <xf numFmtId="2" fontId="10" fillId="13" borderId="66" xfId="0" applyNumberFormat="1" applyFont="1" applyFill="1" applyBorder="1" applyAlignment="1">
      <alignment vertical="center" wrapText="1"/>
    </xf>
    <xf numFmtId="43" fontId="10" fillId="4" borderId="21" xfId="2" applyFont="1" applyFill="1" applyBorder="1" applyAlignment="1">
      <alignment horizontal="left" vertical="center" wrapText="1"/>
    </xf>
    <xf numFmtId="43" fontId="55" fillId="5" borderId="21" xfId="2" applyFont="1" applyFill="1" applyBorder="1" applyAlignment="1" applyProtection="1">
      <alignment vertical="center" wrapText="1"/>
      <protection locked="0"/>
    </xf>
    <xf numFmtId="168" fontId="63" fillId="4" borderId="21" xfId="2" applyNumberFormat="1" applyFont="1" applyFill="1" applyBorder="1" applyAlignment="1">
      <alignment horizontal="center" vertical="center" wrapText="1"/>
    </xf>
    <xf numFmtId="2" fontId="64" fillId="4" borderId="21" xfId="0" applyNumberFormat="1" applyFont="1" applyFill="1" applyBorder="1" applyAlignment="1">
      <alignment vertical="center" wrapText="1"/>
    </xf>
    <xf numFmtId="43" fontId="3" fillId="4" borderId="20" xfId="2" applyFont="1" applyFill="1" applyBorder="1" applyAlignment="1">
      <alignment horizontal="left" vertical="center" wrapText="1"/>
    </xf>
    <xf numFmtId="0" fontId="28" fillId="12" borderId="0" xfId="3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wrapText="1"/>
    </xf>
    <xf numFmtId="0" fontId="3" fillId="12" borderId="15" xfId="0" applyFont="1" applyFill="1" applyBorder="1" applyAlignment="1">
      <alignment horizontal="center" wrapText="1"/>
    </xf>
    <xf numFmtId="0" fontId="3" fillId="12" borderId="13" xfId="0" applyFont="1" applyFill="1" applyBorder="1" applyAlignment="1">
      <alignment horizontal="center" wrapText="1"/>
    </xf>
    <xf numFmtId="0" fontId="66" fillId="0" borderId="0" xfId="2" applyNumberFormat="1" applyFont="1" applyFill="1" applyBorder="1" applyAlignment="1">
      <alignment vertical="center" wrapText="1"/>
    </xf>
    <xf numFmtId="0" fontId="66" fillId="0" borderId="0" xfId="2" applyNumberFormat="1" applyFont="1" applyBorder="1" applyAlignment="1">
      <alignment vertical="center" wrapText="1"/>
    </xf>
    <xf numFmtId="0" fontId="3" fillId="31" borderId="16" xfId="0" applyFont="1" applyFill="1" applyBorder="1"/>
    <xf numFmtId="0" fontId="0" fillId="31" borderId="0" xfId="0" applyFill="1"/>
    <xf numFmtId="9" fontId="0" fillId="31" borderId="0" xfId="0" applyNumberFormat="1" applyFill="1" applyAlignment="1">
      <alignment vertical="center"/>
    </xf>
    <xf numFmtId="9" fontId="34" fillId="31" borderId="29" xfId="0" applyNumberFormat="1" applyFont="1" applyFill="1" applyBorder="1" applyAlignment="1">
      <alignment vertical="center" wrapText="1"/>
    </xf>
    <xf numFmtId="0" fontId="40" fillId="0" borderId="0" xfId="6" applyAlignment="1">
      <alignment vertical="center" wrapText="1"/>
    </xf>
    <xf numFmtId="0" fontId="40" fillId="0" borderId="0" xfId="6" applyAlignment="1">
      <alignment wrapText="1"/>
    </xf>
    <xf numFmtId="3" fontId="40" fillId="0" borderId="0" xfId="6" applyNumberFormat="1" applyAlignment="1">
      <alignment horizontal="right" wrapText="1"/>
    </xf>
    <xf numFmtId="43" fontId="66" fillId="0" borderId="0" xfId="2" applyFont="1" applyBorder="1"/>
    <xf numFmtId="0" fontId="3" fillId="32" borderId="16" xfId="0" applyFont="1" applyFill="1" applyBorder="1"/>
    <xf numFmtId="0" fontId="0" fillId="32" borderId="0" xfId="0" applyFill="1"/>
    <xf numFmtId="9" fontId="0" fillId="32" borderId="0" xfId="0" applyNumberFormat="1" applyFill="1" applyAlignment="1">
      <alignment vertical="center"/>
    </xf>
    <xf numFmtId="9" fontId="34" fillId="32" borderId="29" xfId="0" applyNumberFormat="1" applyFont="1" applyFill="1" applyBorder="1" applyAlignment="1">
      <alignment vertical="center" wrapText="1"/>
    </xf>
    <xf numFmtId="0" fontId="3" fillId="33" borderId="16" xfId="0" applyFont="1" applyFill="1" applyBorder="1"/>
    <xf numFmtId="0" fontId="0" fillId="33" borderId="0" xfId="0" applyFill="1"/>
    <xf numFmtId="9" fontId="0" fillId="33" borderId="0" xfId="0" applyNumberFormat="1" applyFill="1" applyAlignment="1">
      <alignment vertical="center"/>
    </xf>
    <xf numFmtId="9" fontId="34" fillId="33" borderId="29" xfId="0" applyNumberFormat="1" applyFont="1" applyFill="1" applyBorder="1" applyAlignment="1">
      <alignment vertical="center" wrapText="1"/>
    </xf>
    <xf numFmtId="0" fontId="3" fillId="30" borderId="16" xfId="0" applyFont="1" applyFill="1" applyBorder="1"/>
    <xf numFmtId="0" fontId="0" fillId="30" borderId="0" xfId="0" applyFill="1"/>
    <xf numFmtId="9" fontId="0" fillId="30" borderId="0" xfId="0" applyNumberFormat="1" applyFill="1" applyAlignment="1">
      <alignment vertical="center"/>
    </xf>
    <xf numFmtId="9" fontId="34" fillId="30" borderId="29" xfId="0" applyNumberFormat="1" applyFont="1" applyFill="1" applyBorder="1" applyAlignment="1">
      <alignment vertical="center" wrapText="1"/>
    </xf>
    <xf numFmtId="0" fontId="3" fillId="34" borderId="16" xfId="0" applyFont="1" applyFill="1" applyBorder="1"/>
    <xf numFmtId="0" fontId="0" fillId="34" borderId="0" xfId="0" applyFill="1"/>
    <xf numFmtId="9" fontId="0" fillId="34" borderId="0" xfId="0" applyNumberFormat="1" applyFill="1" applyAlignment="1">
      <alignment vertical="center"/>
    </xf>
    <xf numFmtId="9" fontId="34" fillId="34" borderId="29" xfId="0" applyNumberFormat="1" applyFont="1" applyFill="1" applyBorder="1" applyAlignment="1">
      <alignment vertical="center" wrapText="1"/>
    </xf>
    <xf numFmtId="0" fontId="3" fillId="29" borderId="20" xfId="0" applyFont="1" applyFill="1" applyBorder="1"/>
    <xf numFmtId="0" fontId="0" fillId="29" borderId="21" xfId="0" applyFill="1" applyBorder="1"/>
    <xf numFmtId="9" fontId="0" fillId="29" borderId="21" xfId="0" applyNumberFormat="1" applyFill="1" applyBorder="1" applyAlignment="1">
      <alignment vertical="center"/>
    </xf>
    <xf numFmtId="9" fontId="34" fillId="29" borderId="22" xfId="0" applyNumberFormat="1" applyFont="1" applyFill="1" applyBorder="1" applyAlignment="1">
      <alignment vertical="center" wrapText="1"/>
    </xf>
    <xf numFmtId="0" fontId="0" fillId="0" borderId="56" xfId="0" applyBorder="1"/>
    <xf numFmtId="0" fontId="0" fillId="0" borderId="64" xfId="0" applyBorder="1"/>
    <xf numFmtId="0" fontId="40" fillId="0" borderId="0" xfId="0" applyFont="1" applyAlignment="1">
      <alignment vertical="center" wrapText="1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right" wrapText="1"/>
    </xf>
    <xf numFmtId="0" fontId="66" fillId="0" borderId="0" xfId="0" applyFont="1"/>
    <xf numFmtId="43" fontId="66" fillId="0" borderId="0" xfId="0" applyNumberFormat="1" applyFont="1"/>
    <xf numFmtId="0" fontId="58" fillId="12" borderId="2" xfId="0" applyFont="1" applyFill="1" applyBorder="1" applyAlignment="1">
      <alignment horizontal="left"/>
    </xf>
    <xf numFmtId="0" fontId="29" fillId="12" borderId="3" xfId="0" applyFont="1" applyFill="1" applyBorder="1" applyAlignment="1">
      <alignment horizontal="center" vertical="center"/>
    </xf>
    <xf numFmtId="0" fontId="66" fillId="0" borderId="0" xfId="0" applyNumberFormat="1" applyFont="1"/>
    <xf numFmtId="0" fontId="58" fillId="12" borderId="4" xfId="3" applyFont="1" applyFill="1" applyBorder="1" applyAlignment="1" applyProtection="1">
      <alignment horizontal="left" vertical="center" wrapText="1"/>
      <protection locked="0"/>
    </xf>
    <xf numFmtId="0" fontId="29" fillId="12" borderId="6" xfId="0" applyFont="1" applyFill="1" applyBorder="1" applyAlignment="1">
      <alignment horizontal="center" vertical="center"/>
    </xf>
    <xf numFmtId="0" fontId="58" fillId="4" borderId="7" xfId="3" applyFont="1" applyFill="1" applyBorder="1" applyAlignment="1" applyProtection="1">
      <alignment horizontal="left" vertical="center"/>
      <protection locked="0"/>
    </xf>
    <xf numFmtId="0" fontId="29" fillId="4" borderId="9" xfId="0" applyFont="1" applyFill="1" applyBorder="1" applyAlignment="1">
      <alignment horizontal="center" vertical="center"/>
    </xf>
    <xf numFmtId="43" fontId="57" fillId="4" borderId="22" xfId="0" applyNumberFormat="1" applyFont="1" applyFill="1" applyBorder="1" applyAlignment="1">
      <alignment vertical="center"/>
    </xf>
    <xf numFmtId="43" fontId="1" fillId="12" borderId="0" xfId="2" applyFont="1" applyFill="1" applyBorder="1" applyAlignment="1">
      <alignment vertical="center" wrapText="1"/>
    </xf>
    <xf numFmtId="43" fontId="1" fillId="12" borderId="29" xfId="2" applyFont="1" applyFill="1" applyBorder="1" applyAlignment="1">
      <alignment vertical="center" wrapText="1"/>
    </xf>
    <xf numFmtId="0" fontId="10" fillId="11" borderId="23" xfId="2" applyNumberFormat="1" applyFont="1" applyFill="1" applyBorder="1" applyAlignment="1">
      <alignment vertical="center" wrapText="1"/>
    </xf>
    <xf numFmtId="0" fontId="10" fillId="11" borderId="24" xfId="2" applyNumberFormat="1" applyFont="1" applyFill="1" applyBorder="1" applyAlignment="1">
      <alignment horizontal="center" vertical="center" wrapText="1"/>
    </xf>
    <xf numFmtId="0" fontId="10" fillId="11" borderId="24" xfId="0" applyNumberFormat="1" applyFont="1" applyFill="1" applyBorder="1" applyAlignment="1">
      <alignment horizontal="center" vertical="center" wrapText="1"/>
    </xf>
    <xf numFmtId="0" fontId="10" fillId="11" borderId="25" xfId="0" applyNumberFormat="1" applyFont="1" applyFill="1" applyBorder="1" applyAlignment="1">
      <alignment horizontal="center" vertical="center" wrapText="1"/>
    </xf>
    <xf numFmtId="0" fontId="10" fillId="11" borderId="65" xfId="0" applyNumberFormat="1" applyFont="1" applyFill="1" applyBorder="1" applyAlignment="1">
      <alignment horizontal="center" vertical="center" wrapText="1"/>
    </xf>
    <xf numFmtId="0" fontId="3" fillId="12" borderId="68" xfId="0" applyFont="1" applyFill="1" applyBorder="1" applyAlignment="1">
      <alignment vertical="center" wrapText="1"/>
    </xf>
    <xf numFmtId="0" fontId="3" fillId="12" borderId="69" xfId="0" applyFont="1" applyFill="1" applyBorder="1" applyAlignment="1">
      <alignment vertical="center" wrapText="1"/>
    </xf>
    <xf numFmtId="0" fontId="3" fillId="12" borderId="70" xfId="0" applyFont="1" applyFill="1" applyBorder="1" applyAlignment="1">
      <alignment vertical="center" wrapText="1"/>
    </xf>
    <xf numFmtId="170" fontId="41" fillId="28" borderId="57" xfId="6" applyNumberFormat="1" applyFont="1" applyFill="1" applyBorder="1" applyAlignment="1">
      <alignment horizontal="center"/>
    </xf>
    <xf numFmtId="2" fontId="41" fillId="28" borderId="57" xfId="6" applyNumberFormat="1" applyFont="1" applyFill="1" applyBorder="1" applyAlignment="1">
      <alignment horizontal="center"/>
    </xf>
    <xf numFmtId="0" fontId="10" fillId="11" borderId="24" xfId="0" applyFont="1" applyFill="1" applyBorder="1" applyAlignment="1">
      <alignment horizontal="center" vertical="center" wrapText="1"/>
    </xf>
    <xf numFmtId="0" fontId="10" fillId="11" borderId="25" xfId="0" applyFont="1" applyFill="1" applyBorder="1" applyAlignment="1">
      <alignment horizontal="center" vertical="center" wrapText="1"/>
    </xf>
    <xf numFmtId="0" fontId="10" fillId="11" borderId="65" xfId="0" applyFont="1" applyFill="1" applyBorder="1" applyAlignment="1">
      <alignment horizontal="center" vertical="center" wrapText="1"/>
    </xf>
    <xf numFmtId="0" fontId="0" fillId="12" borderId="7" xfId="0" applyFill="1" applyBorder="1" applyAlignment="1">
      <alignment horizontal="center"/>
    </xf>
    <xf numFmtId="2" fontId="0" fillId="12" borderId="7" xfId="0" applyNumberFormat="1" applyFill="1" applyBorder="1" applyAlignment="1">
      <alignment horizontal="center"/>
    </xf>
    <xf numFmtId="9" fontId="0" fillId="12" borderId="7" xfId="0" applyNumberFormat="1" applyFill="1" applyBorder="1"/>
    <xf numFmtId="2" fontId="0" fillId="12" borderId="0" xfId="0" applyNumberFormat="1" applyFill="1" applyBorder="1" applyAlignment="1">
      <alignment horizontal="center"/>
    </xf>
    <xf numFmtId="0" fontId="0" fillId="12" borderId="0" xfId="0" applyFill="1" applyBorder="1" applyAlignment="1">
      <alignment horizontal="center" vertical="center"/>
    </xf>
    <xf numFmtId="1" fontId="0" fillId="12" borderId="0" xfId="0" applyNumberFormat="1" applyFont="1" applyFill="1" applyBorder="1" applyAlignment="1">
      <alignment horizontal="center"/>
    </xf>
    <xf numFmtId="1" fontId="0" fillId="12" borderId="0" xfId="0" applyNumberFormat="1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/>
    </xf>
    <xf numFmtId="10" fontId="3" fillId="12" borderId="0" xfId="0" applyNumberFormat="1" applyFont="1" applyFill="1" applyBorder="1"/>
    <xf numFmtId="0" fontId="21" fillId="12" borderId="0" xfId="0" applyFont="1" applyFill="1" applyBorder="1" applyAlignment="1">
      <alignment horizontal="center" vertical="center"/>
    </xf>
    <xf numFmtId="0" fontId="9" fillId="12" borderId="0" xfId="0" applyFont="1" applyFill="1" applyBorder="1" applyAlignment="1">
      <alignment horizontal="center" vertical="center" wrapText="1"/>
    </xf>
    <xf numFmtId="164" fontId="3" fillId="12" borderId="0" xfId="0" applyNumberFormat="1" applyFont="1" applyFill="1" applyBorder="1" applyAlignment="1">
      <alignment horizontal="center" vertical="center" wrapText="1"/>
    </xf>
    <xf numFmtId="0" fontId="13" fillId="12" borderId="0" xfId="0" applyFont="1" applyFill="1" applyBorder="1" applyAlignment="1">
      <alignment horizontal="right" vertical="center" wrapText="1"/>
    </xf>
    <xf numFmtId="0" fontId="58" fillId="12" borderId="0" xfId="3" applyFont="1" applyFill="1" applyBorder="1" applyAlignment="1" applyProtection="1">
      <alignment horizontal="left" vertical="center" wrapText="1"/>
      <protection locked="0"/>
    </xf>
    <xf numFmtId="0" fontId="29" fillId="12" borderId="0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horizontal="left" vertical="center"/>
    </xf>
    <xf numFmtId="0" fontId="1" fillId="12" borderId="0" xfId="0" applyFont="1" applyFill="1" applyBorder="1" applyAlignment="1">
      <alignment horizontal="left" vertical="center" wrapText="1"/>
    </xf>
    <xf numFmtId="0" fontId="0" fillId="12" borderId="0" xfId="0" applyFill="1" applyBorder="1" applyAlignment="1" applyProtection="1">
      <alignment horizontal="center" vertical="center"/>
      <protection locked="0"/>
    </xf>
    <xf numFmtId="2" fontId="8" fillId="12" borderId="29" xfId="0" applyNumberFormat="1" applyFont="1" applyFill="1" applyBorder="1" applyAlignment="1">
      <alignment vertical="center" wrapText="1"/>
    </xf>
    <xf numFmtId="43" fontId="3" fillId="4" borderId="22" xfId="2" applyFont="1" applyFill="1" applyBorder="1" applyAlignment="1">
      <alignment vertical="center" wrapText="1"/>
    </xf>
    <xf numFmtId="43" fontId="3" fillId="4" borderId="29" xfId="2" applyFont="1" applyFill="1" applyBorder="1" applyAlignment="1">
      <alignment vertical="center"/>
    </xf>
    <xf numFmtId="43" fontId="3" fillId="12" borderId="29" xfId="2" applyFont="1" applyFill="1" applyBorder="1" applyAlignment="1">
      <alignment vertical="center"/>
    </xf>
    <xf numFmtId="43" fontId="8" fillId="4" borderId="29" xfId="2" applyFont="1" applyFill="1" applyBorder="1" applyAlignment="1">
      <alignment vertical="center"/>
    </xf>
    <xf numFmtId="43" fontId="8" fillId="12" borderId="29" xfId="2" applyFont="1" applyFill="1" applyBorder="1" applyAlignment="1">
      <alignment vertical="center"/>
    </xf>
    <xf numFmtId="43" fontId="8" fillId="4" borderId="22" xfId="2" applyFont="1" applyFill="1" applyBorder="1" applyAlignment="1">
      <alignment vertical="center"/>
    </xf>
    <xf numFmtId="0" fontId="71" fillId="12" borderId="0" xfId="8" applyFill="1" applyBorder="1" applyAlignment="1" applyProtection="1">
      <alignment horizontal="center" vertical="center"/>
      <protection locked="0"/>
    </xf>
    <xf numFmtId="0" fontId="0" fillId="12" borderId="0" xfId="0" applyFill="1" applyBorder="1" applyAlignment="1">
      <alignment horizontal="left"/>
    </xf>
    <xf numFmtId="0" fontId="42" fillId="12" borderId="0" xfId="0" applyFont="1" applyFill="1" applyBorder="1" applyAlignment="1">
      <alignment horizontal="left" vertical="center"/>
    </xf>
    <xf numFmtId="0" fontId="14" fillId="12" borderId="0" xfId="0" applyFont="1" applyFill="1" applyBorder="1" applyAlignment="1">
      <alignment horizontal="left" vertical="center" wrapText="1"/>
    </xf>
    <xf numFmtId="0" fontId="23" fillId="12" borderId="0" xfId="0" applyFont="1" applyFill="1" applyBorder="1" applyAlignment="1">
      <alignment horizontal="left" wrapText="1" indent="2"/>
    </xf>
    <xf numFmtId="0" fontId="3" fillId="12" borderId="7" xfId="0" applyFont="1" applyFill="1" applyBorder="1" applyAlignment="1">
      <alignment horizontal="center"/>
    </xf>
    <xf numFmtId="0" fontId="14" fillId="12" borderId="0" xfId="0" applyFont="1" applyFill="1" applyBorder="1" applyAlignment="1">
      <alignment horizontal="center"/>
    </xf>
    <xf numFmtId="0" fontId="27" fillId="12" borderId="0" xfId="0" applyFont="1" applyFill="1" applyBorder="1" applyAlignment="1">
      <alignment horizontal="left" wrapText="1" indent="2"/>
    </xf>
    <xf numFmtId="0" fontId="4" fillId="12" borderId="0" xfId="0" applyFont="1" applyFill="1" applyAlignment="1">
      <alignment horizontal="center"/>
    </xf>
    <xf numFmtId="0" fontId="22" fillId="12" borderId="16" xfId="0" applyFont="1" applyFill="1" applyBorder="1" applyAlignment="1">
      <alignment horizontal="center" vertical="center"/>
    </xf>
    <xf numFmtId="0" fontId="22" fillId="12" borderId="0" xfId="0" applyFont="1" applyFill="1" applyBorder="1" applyAlignment="1">
      <alignment horizontal="center" vertical="center"/>
    </xf>
    <xf numFmtId="0" fontId="14" fillId="12" borderId="0" xfId="0" applyFont="1" applyFill="1" applyBorder="1" applyAlignment="1">
      <alignment horizontal="left" vertical="center" wrapText="1" indent="2"/>
    </xf>
    <xf numFmtId="0" fontId="21" fillId="16" borderId="14" xfId="0" applyFont="1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/>
    </xf>
    <xf numFmtId="0" fontId="9" fillId="16" borderId="16" xfId="0" applyFont="1" applyFill="1" applyBorder="1" applyAlignment="1">
      <alignment horizontal="center" vertical="center" wrapText="1"/>
    </xf>
    <xf numFmtId="0" fontId="9" fillId="16" borderId="0" xfId="0" applyFont="1" applyFill="1" applyBorder="1" applyAlignment="1">
      <alignment horizontal="center" vertical="center" wrapText="1"/>
    </xf>
    <xf numFmtId="0" fontId="9" fillId="16" borderId="29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left" vertical="top" wrapText="1"/>
    </xf>
    <xf numFmtId="0" fontId="0" fillId="12" borderId="0" xfId="0" applyFill="1" applyBorder="1" applyAlignment="1">
      <alignment horizontal="left" vertical="top"/>
    </xf>
    <xf numFmtId="0" fontId="3" fillId="12" borderId="0" xfId="0" applyFont="1" applyFill="1" applyAlignment="1">
      <alignment horizontal="center" vertical="center"/>
    </xf>
    <xf numFmtId="0" fontId="37" fillId="12" borderId="0" xfId="0" applyFont="1" applyFill="1" applyBorder="1" applyAlignment="1">
      <alignment horizontal="left" vertical="center" wrapText="1"/>
    </xf>
    <xf numFmtId="43" fontId="3" fillId="3" borderId="0" xfId="2" applyFont="1" applyFill="1" applyBorder="1" applyAlignment="1">
      <alignment horizontal="left" vertical="center" wrapText="1"/>
    </xf>
    <xf numFmtId="43" fontId="10" fillId="12" borderId="0" xfId="2" applyFont="1" applyFill="1" applyBorder="1" applyAlignment="1" applyProtection="1">
      <alignment horizontal="left" vertical="center" wrapText="1"/>
    </xf>
    <xf numFmtId="43" fontId="10" fillId="4" borderId="21" xfId="2" applyFont="1" applyFill="1" applyBorder="1" applyAlignment="1" applyProtection="1">
      <alignment horizontal="left" vertical="center" wrapText="1"/>
    </xf>
    <xf numFmtId="2" fontId="55" fillId="5" borderId="67" xfId="3" applyNumberFormat="1" applyFont="1" applyBorder="1" applyAlignment="1" applyProtection="1">
      <alignment horizontal="center" vertical="center" wrapText="1"/>
      <protection locked="0"/>
    </xf>
    <xf numFmtId="0" fontId="10" fillId="12" borderId="14" xfId="0" applyFont="1" applyFill="1" applyBorder="1" applyAlignment="1">
      <alignment horizontal="center" wrapText="1"/>
    </xf>
    <xf numFmtId="0" fontId="10" fillId="12" borderId="15" xfId="0" applyFont="1" applyFill="1" applyBorder="1" applyAlignment="1">
      <alignment horizontal="center" wrapText="1"/>
    </xf>
    <xf numFmtId="0" fontId="10" fillId="12" borderId="13" xfId="0" applyFont="1" applyFill="1" applyBorder="1" applyAlignment="1">
      <alignment horizontal="center" wrapText="1"/>
    </xf>
    <xf numFmtId="0" fontId="49" fillId="12" borderId="14" xfId="0" applyFont="1" applyFill="1" applyBorder="1" applyAlignment="1">
      <alignment horizontal="center"/>
    </xf>
    <xf numFmtId="0" fontId="49" fillId="12" borderId="15" xfId="0" applyFont="1" applyFill="1" applyBorder="1" applyAlignment="1">
      <alignment horizontal="center"/>
    </xf>
    <xf numFmtId="0" fontId="49" fillId="12" borderId="13" xfId="0" applyFont="1" applyFill="1" applyBorder="1" applyAlignment="1">
      <alignment horizontal="center"/>
    </xf>
    <xf numFmtId="0" fontId="42" fillId="12" borderId="0" xfId="0" applyFont="1" applyFill="1" applyBorder="1" applyAlignment="1">
      <alignment horizontal="left" vertical="center" wrapText="1"/>
    </xf>
    <xf numFmtId="0" fontId="42" fillId="12" borderId="0" xfId="0" applyFont="1" applyFill="1" applyBorder="1" applyAlignment="1">
      <alignment horizontal="left" vertical="top" wrapText="1"/>
    </xf>
    <xf numFmtId="0" fontId="49" fillId="12" borderId="14" xfId="0" applyFont="1" applyFill="1" applyBorder="1" applyAlignment="1">
      <alignment horizontal="center" vertical="center"/>
    </xf>
    <xf numFmtId="0" fontId="49" fillId="12" borderId="15" xfId="0" applyFont="1" applyFill="1" applyBorder="1" applyAlignment="1">
      <alignment horizontal="center" vertical="center"/>
    </xf>
    <xf numFmtId="0" fontId="49" fillId="12" borderId="13" xfId="0" applyFont="1" applyFill="1" applyBorder="1" applyAlignment="1">
      <alignment horizontal="center" vertical="center"/>
    </xf>
    <xf numFmtId="0" fontId="42" fillId="12" borderId="0" xfId="0" applyFont="1" applyFill="1" applyBorder="1" applyAlignment="1">
      <alignment horizontal="left" vertical="center"/>
    </xf>
    <xf numFmtId="0" fontId="10" fillId="8" borderId="17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19" xfId="0" applyFont="1" applyFill="1" applyBorder="1" applyAlignment="1">
      <alignment horizontal="center" vertical="center" wrapText="1"/>
    </xf>
    <xf numFmtId="0" fontId="10" fillId="8" borderId="30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10" fillId="8" borderId="31" xfId="0" applyFont="1" applyFill="1" applyBorder="1" applyAlignment="1">
      <alignment horizontal="center" vertical="center"/>
    </xf>
    <xf numFmtId="168" fontId="56" fillId="5" borderId="58" xfId="2" applyNumberFormat="1" applyFont="1" applyFill="1" applyBorder="1" applyAlignment="1" applyProtection="1">
      <alignment horizontal="center" vertical="center" wrapText="1"/>
      <protection locked="0"/>
    </xf>
    <xf numFmtId="168" fontId="56" fillId="5" borderId="59" xfId="2" applyNumberFormat="1" applyFont="1" applyFill="1" applyBorder="1" applyAlignment="1" applyProtection="1">
      <alignment horizontal="center" vertical="center" wrapText="1"/>
      <protection locked="0"/>
    </xf>
    <xf numFmtId="168" fontId="56" fillId="5" borderId="60" xfId="2" applyNumberFormat="1" applyFont="1" applyFill="1" applyBorder="1" applyAlignment="1" applyProtection="1">
      <alignment horizontal="center" vertical="center" wrapText="1"/>
      <protection locked="0"/>
    </xf>
    <xf numFmtId="0" fontId="4" fillId="12" borderId="0" xfId="0" applyFont="1" applyFill="1" applyAlignment="1">
      <alignment horizontal="center"/>
    </xf>
    <xf numFmtId="0" fontId="38" fillId="17" borderId="14" xfId="0" applyFont="1" applyFill="1" applyBorder="1" applyAlignment="1">
      <alignment horizontal="center" vertical="center"/>
    </xf>
    <xf numFmtId="0" fontId="38" fillId="17" borderId="13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top" wrapText="1"/>
    </xf>
    <xf numFmtId="0" fontId="18" fillId="17" borderId="19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1" fontId="4" fillId="7" borderId="28" xfId="0" applyNumberFormat="1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left"/>
    </xf>
    <xf numFmtId="0" fontId="22" fillId="12" borderId="16" xfId="0" applyFont="1" applyFill="1" applyBorder="1" applyAlignment="1">
      <alignment horizontal="center" vertical="center"/>
    </xf>
    <xf numFmtId="0" fontId="22" fillId="12" borderId="0" xfId="0" applyFont="1" applyFill="1" applyBorder="1" applyAlignment="1">
      <alignment horizontal="center" vertical="center"/>
    </xf>
    <xf numFmtId="0" fontId="28" fillId="5" borderId="0" xfId="3" applyFont="1" applyBorder="1" applyAlignment="1" applyProtection="1">
      <alignment horizontal="center" vertical="center"/>
      <protection locked="0"/>
    </xf>
    <xf numFmtId="1" fontId="3" fillId="12" borderId="23" xfId="0" applyNumberFormat="1" applyFont="1" applyFill="1" applyBorder="1" applyAlignment="1">
      <alignment horizontal="center"/>
    </xf>
    <xf numFmtId="1" fontId="3" fillId="12" borderId="24" xfId="0" applyNumberFormat="1" applyFont="1" applyFill="1" applyBorder="1" applyAlignment="1">
      <alignment horizontal="center"/>
    </xf>
    <xf numFmtId="1" fontId="3" fillId="12" borderId="25" xfId="0" applyNumberFormat="1" applyFont="1" applyFill="1" applyBorder="1" applyAlignment="1">
      <alignment horizontal="center"/>
    </xf>
    <xf numFmtId="0" fontId="3" fillId="12" borderId="26" xfId="0" applyFont="1" applyFill="1" applyBorder="1" applyAlignment="1">
      <alignment horizontal="center"/>
    </xf>
    <xf numFmtId="0" fontId="3" fillId="12" borderId="24" xfId="0" applyFont="1" applyFill="1" applyBorder="1" applyAlignment="1">
      <alignment horizontal="center"/>
    </xf>
    <xf numFmtId="0" fontId="3" fillId="12" borderId="25" xfId="0" applyFont="1" applyFill="1" applyBorder="1" applyAlignment="1">
      <alignment horizontal="center"/>
    </xf>
    <xf numFmtId="0" fontId="9" fillId="12" borderId="26" xfId="0" applyFont="1" applyFill="1" applyBorder="1" applyAlignment="1">
      <alignment horizontal="center"/>
    </xf>
    <xf numFmtId="0" fontId="9" fillId="12" borderId="24" xfId="0" applyFont="1" applyFill="1" applyBorder="1" applyAlignment="1">
      <alignment horizontal="center"/>
    </xf>
    <xf numFmtId="0" fontId="9" fillId="12" borderId="25" xfId="0" applyFont="1" applyFill="1" applyBorder="1" applyAlignment="1">
      <alignment horizontal="center"/>
    </xf>
    <xf numFmtId="0" fontId="9" fillId="12" borderId="27" xfId="0" applyFont="1" applyFill="1" applyBorder="1" applyAlignment="1">
      <alignment horizontal="center"/>
    </xf>
    <xf numFmtId="0" fontId="3" fillId="12" borderId="28" xfId="0" applyFont="1" applyFill="1" applyBorder="1" applyAlignment="1">
      <alignment horizontal="center"/>
    </xf>
    <xf numFmtId="0" fontId="10" fillId="8" borderId="16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14" fillId="12" borderId="0" xfId="0" applyFont="1" applyFill="1" applyBorder="1" applyAlignment="1">
      <alignment horizontal="left" vertical="center" wrapText="1"/>
    </xf>
    <xf numFmtId="0" fontId="14" fillId="12" borderId="5" xfId="0" applyFont="1" applyFill="1" applyBorder="1" applyAlignment="1">
      <alignment horizontal="center"/>
    </xf>
    <xf numFmtId="0" fontId="9" fillId="15" borderId="16" xfId="0" applyFont="1" applyFill="1" applyBorder="1" applyAlignment="1">
      <alignment horizontal="center" vertical="center" wrapText="1"/>
    </xf>
    <xf numFmtId="0" fontId="9" fillId="15" borderId="0" xfId="0" applyFont="1" applyFill="1" applyBorder="1" applyAlignment="1">
      <alignment horizontal="center" vertical="center" wrapText="1"/>
    </xf>
    <xf numFmtId="0" fontId="9" fillId="15" borderId="29" xfId="0" applyFont="1" applyFill="1" applyBorder="1" applyAlignment="1">
      <alignment horizontal="center" vertical="center" wrapText="1"/>
    </xf>
    <xf numFmtId="0" fontId="14" fillId="12" borderId="0" xfId="0" applyFont="1" applyFill="1" applyBorder="1" applyAlignment="1">
      <alignment horizontal="center"/>
    </xf>
    <xf numFmtId="0" fontId="14" fillId="12" borderId="0" xfId="0" applyFont="1" applyFill="1" applyBorder="1" applyAlignment="1">
      <alignment horizontal="left" vertical="top" wrapText="1"/>
    </xf>
    <xf numFmtId="0" fontId="61" fillId="9" borderId="14" xfId="0" applyFont="1" applyFill="1" applyBorder="1" applyAlignment="1">
      <alignment horizontal="center" vertical="center"/>
    </xf>
    <xf numFmtId="0" fontId="61" fillId="9" borderId="15" xfId="0" applyFont="1" applyFill="1" applyBorder="1" applyAlignment="1">
      <alignment horizontal="center" vertical="center"/>
    </xf>
    <xf numFmtId="0" fontId="61" fillId="9" borderId="13" xfId="0" applyFont="1" applyFill="1" applyBorder="1" applyAlignment="1">
      <alignment horizontal="center" vertical="center"/>
    </xf>
    <xf numFmtId="0" fontId="60" fillId="9" borderId="20" xfId="0" applyFont="1" applyFill="1" applyBorder="1" applyAlignment="1">
      <alignment horizontal="center" vertical="center" wrapText="1"/>
    </xf>
    <xf numFmtId="0" fontId="60" fillId="9" borderId="21" xfId="0" applyFont="1" applyFill="1" applyBorder="1" applyAlignment="1">
      <alignment horizontal="center" vertical="center" wrapText="1"/>
    </xf>
    <xf numFmtId="0" fontId="60" fillId="9" borderId="22" xfId="0" applyFont="1" applyFill="1" applyBorder="1" applyAlignment="1">
      <alignment horizontal="center" vertical="center" wrapText="1"/>
    </xf>
    <xf numFmtId="43" fontId="10" fillId="3" borderId="34" xfId="2" applyFont="1" applyFill="1" applyBorder="1" applyAlignment="1">
      <alignment horizontal="center" vertical="center" wrapText="1"/>
    </xf>
    <xf numFmtId="43" fontId="10" fillId="3" borderId="46" xfId="2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left" vertical="center" wrapText="1"/>
    </xf>
    <xf numFmtId="0" fontId="3" fillId="12" borderId="6" xfId="0" applyFont="1" applyFill="1" applyBorder="1" applyAlignment="1">
      <alignment horizontal="left" vertical="center" wrapText="1"/>
    </xf>
    <xf numFmtId="0" fontId="23" fillId="12" borderId="0" xfId="0" applyFont="1" applyFill="1" applyBorder="1" applyAlignment="1">
      <alignment horizontal="left" wrapText="1" indent="2"/>
    </xf>
    <xf numFmtId="0" fontId="27" fillId="12" borderId="0" xfId="0" applyFont="1" applyFill="1" applyBorder="1" applyAlignment="1">
      <alignment horizontal="left" wrapText="1" indent="2"/>
    </xf>
    <xf numFmtId="0" fontId="21" fillId="15" borderId="14" xfId="0" applyFont="1" applyFill="1" applyBorder="1" applyAlignment="1">
      <alignment horizontal="center" vertical="center"/>
    </xf>
    <xf numFmtId="0" fontId="21" fillId="15" borderId="15" xfId="0" applyFont="1" applyFill="1" applyBorder="1" applyAlignment="1">
      <alignment horizontal="center" vertical="center"/>
    </xf>
    <xf numFmtId="0" fontId="21" fillId="15" borderId="13" xfId="0" applyFont="1" applyFill="1" applyBorder="1" applyAlignment="1">
      <alignment horizontal="center" vertical="center"/>
    </xf>
    <xf numFmtId="0" fontId="36" fillId="12" borderId="0" xfId="0" applyFont="1" applyFill="1" applyBorder="1" applyAlignment="1">
      <alignment horizontal="center" vertical="center" wrapText="1"/>
    </xf>
    <xf numFmtId="0" fontId="31" fillId="35" borderId="7" xfId="3" applyFont="1" applyFill="1" applyBorder="1" applyAlignment="1" applyProtection="1">
      <alignment horizontal="center" vertical="center"/>
      <protection locked="0"/>
    </xf>
    <xf numFmtId="0" fontId="31" fillId="35" borderId="9" xfId="3" applyFont="1" applyFill="1" applyBorder="1" applyAlignment="1" applyProtection="1">
      <alignment horizontal="center" vertical="center"/>
      <protection locked="0"/>
    </xf>
    <xf numFmtId="0" fontId="0" fillId="12" borderId="71" xfId="0" applyFont="1" applyFill="1" applyBorder="1" applyAlignment="1">
      <alignment horizontal="left" vertical="center" wrapText="1"/>
    </xf>
    <xf numFmtId="0" fontId="0" fillId="12" borderId="15" xfId="0" applyFont="1" applyFill="1" applyBorder="1" applyAlignment="1">
      <alignment horizontal="left" vertical="center" wrapText="1"/>
    </xf>
    <xf numFmtId="0" fontId="0" fillId="12" borderId="13" xfId="0" applyFont="1" applyFill="1" applyBorder="1" applyAlignment="1">
      <alignment horizontal="left" vertical="center" wrapText="1"/>
    </xf>
    <xf numFmtId="0" fontId="0" fillId="12" borderId="2" xfId="0" applyFont="1" applyFill="1" applyBorder="1" applyAlignment="1">
      <alignment horizontal="left" vertical="center" wrapText="1"/>
    </xf>
    <xf numFmtId="0" fontId="0" fillId="12" borderId="0" xfId="0" applyFont="1" applyFill="1" applyBorder="1" applyAlignment="1">
      <alignment horizontal="left" vertical="center" wrapText="1"/>
    </xf>
    <xf numFmtId="0" fontId="0" fillId="12" borderId="29" xfId="0" applyFont="1" applyFill="1" applyBorder="1" applyAlignment="1">
      <alignment horizontal="left" vertical="center" wrapText="1"/>
    </xf>
    <xf numFmtId="0" fontId="0" fillId="12" borderId="72" xfId="0" applyFont="1" applyFill="1" applyBorder="1" applyAlignment="1">
      <alignment horizontal="left" vertical="center" wrapText="1"/>
    </xf>
    <xf numFmtId="0" fontId="0" fillId="12" borderId="21" xfId="0" applyFont="1" applyFill="1" applyBorder="1" applyAlignment="1">
      <alignment horizontal="left" vertical="center" wrapText="1"/>
    </xf>
    <xf numFmtId="0" fontId="0" fillId="12" borderId="22" xfId="0" applyFont="1" applyFill="1" applyBorder="1" applyAlignment="1">
      <alignment horizontal="left" vertical="center" wrapText="1"/>
    </xf>
    <xf numFmtId="0" fontId="36" fillId="12" borderId="0" xfId="0" applyFont="1" applyFill="1" applyBorder="1" applyAlignment="1">
      <alignment horizontal="left" vertical="center" wrapText="1" indent="3"/>
    </xf>
    <xf numFmtId="0" fontId="36" fillId="12" borderId="0" xfId="0" applyFont="1" applyFill="1" applyBorder="1" applyAlignment="1">
      <alignment horizontal="left" vertical="center" wrapText="1" indent="1"/>
    </xf>
    <xf numFmtId="0" fontId="10" fillId="10" borderId="17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19" xfId="0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168" fontId="4" fillId="10" borderId="58" xfId="0" applyNumberFormat="1" applyFont="1" applyFill="1" applyBorder="1" applyAlignment="1">
      <alignment horizontal="center" vertical="center"/>
    </xf>
    <xf numFmtId="0" fontId="4" fillId="10" borderId="59" xfId="0" applyFont="1" applyFill="1" applyBorder="1" applyAlignment="1">
      <alignment horizontal="center" vertical="center"/>
    </xf>
    <xf numFmtId="0" fontId="4" fillId="10" borderId="60" xfId="0" applyFont="1" applyFill="1" applyBorder="1" applyAlignment="1">
      <alignment horizontal="center" vertical="center"/>
    </xf>
    <xf numFmtId="0" fontId="10" fillId="10" borderId="20" xfId="0" applyFont="1" applyFill="1" applyBorder="1" applyAlignment="1">
      <alignment horizontal="center" vertical="center"/>
    </xf>
    <xf numFmtId="0" fontId="10" fillId="10" borderId="21" xfId="0" applyFont="1" applyFill="1" applyBorder="1" applyAlignment="1">
      <alignment horizontal="center" vertical="center"/>
    </xf>
    <xf numFmtId="0" fontId="10" fillId="10" borderId="22" xfId="0" applyFont="1" applyFill="1" applyBorder="1" applyAlignment="1">
      <alignment horizontal="center" vertical="center"/>
    </xf>
    <xf numFmtId="0" fontId="13" fillId="8" borderId="14" xfId="0" applyFont="1" applyFill="1" applyBorder="1" applyAlignment="1">
      <alignment horizontal="center"/>
    </xf>
    <xf numFmtId="0" fontId="13" fillId="8" borderId="15" xfId="0" applyFont="1" applyFill="1" applyBorder="1" applyAlignment="1">
      <alignment horizontal="center"/>
    </xf>
    <xf numFmtId="0" fontId="13" fillId="8" borderId="13" xfId="0" applyFont="1" applyFill="1" applyBorder="1" applyAlignment="1">
      <alignment horizontal="center"/>
    </xf>
    <xf numFmtId="0" fontId="10" fillId="8" borderId="17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19" xfId="0" applyFont="1" applyFill="1" applyBorder="1" applyAlignment="1">
      <alignment horizontal="center"/>
    </xf>
    <xf numFmtId="0" fontId="32" fillId="11" borderId="34" xfId="0" applyFont="1" applyFill="1" applyBorder="1" applyAlignment="1">
      <alignment horizontal="center" vertical="center" wrapText="1"/>
    </xf>
    <xf numFmtId="0" fontId="32" fillId="11" borderId="35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25" fillId="22" borderId="34" xfId="0" applyFont="1" applyFill="1" applyBorder="1" applyAlignment="1">
      <alignment horizontal="center" vertical="center" wrapText="1"/>
    </xf>
    <xf numFmtId="0" fontId="25" fillId="22" borderId="35" xfId="0" applyFont="1" applyFill="1" applyBorder="1" applyAlignment="1">
      <alignment horizontal="center" vertical="center" wrapText="1"/>
    </xf>
    <xf numFmtId="0" fontId="31" fillId="5" borderId="0" xfId="3" applyFont="1" applyBorder="1" applyAlignment="1" applyProtection="1">
      <alignment horizontal="left" vertical="center"/>
      <protection locked="0"/>
    </xf>
    <xf numFmtId="0" fontId="18" fillId="17" borderId="17" xfId="0" applyFont="1" applyFill="1" applyBorder="1" applyAlignment="1">
      <alignment horizontal="center" vertical="center" wrapText="1"/>
    </xf>
    <xf numFmtId="0" fontId="18" fillId="17" borderId="19" xfId="0" applyFont="1" applyFill="1" applyBorder="1" applyAlignment="1">
      <alignment horizontal="center" vertical="center" wrapText="1"/>
    </xf>
    <xf numFmtId="0" fontId="23" fillId="12" borderId="0" xfId="0" applyFont="1" applyFill="1" applyBorder="1" applyAlignment="1">
      <alignment horizontal="left" wrapText="1"/>
    </xf>
    <xf numFmtId="0" fontId="26" fillId="35" borderId="7" xfId="3" applyFont="1" applyFill="1" applyBorder="1" applyAlignment="1" applyProtection="1">
      <alignment horizontal="center" vertical="center"/>
      <protection locked="0"/>
    </xf>
    <xf numFmtId="0" fontId="26" fillId="35" borderId="9" xfId="3" applyFont="1" applyFill="1" applyBorder="1" applyAlignment="1" applyProtection="1">
      <alignment horizontal="center" vertical="center"/>
      <protection locked="0"/>
    </xf>
    <xf numFmtId="1" fontId="21" fillId="19" borderId="14" xfId="0" applyNumberFormat="1" applyFont="1" applyFill="1" applyBorder="1" applyAlignment="1">
      <alignment horizontal="center" vertical="center"/>
    </xf>
    <xf numFmtId="1" fontId="21" fillId="19" borderId="15" xfId="0" applyNumberFormat="1" applyFont="1" applyFill="1" applyBorder="1" applyAlignment="1">
      <alignment horizontal="center" vertical="center"/>
    </xf>
    <xf numFmtId="1" fontId="21" fillId="19" borderId="13" xfId="0" applyNumberFormat="1" applyFont="1" applyFill="1" applyBorder="1" applyAlignment="1">
      <alignment horizontal="center" vertical="center"/>
    </xf>
    <xf numFmtId="1" fontId="4" fillId="7" borderId="14" xfId="0" applyNumberFormat="1" applyFont="1" applyFill="1" applyBorder="1" applyAlignment="1">
      <alignment horizontal="center" vertical="center"/>
    </xf>
    <xf numFmtId="1" fontId="4" fillId="7" borderId="15" xfId="0" applyNumberFormat="1" applyFont="1" applyFill="1" applyBorder="1" applyAlignment="1">
      <alignment horizontal="center" vertical="center"/>
    </xf>
    <xf numFmtId="1" fontId="4" fillId="7" borderId="13" xfId="0" applyNumberFormat="1" applyFont="1" applyFill="1" applyBorder="1" applyAlignment="1">
      <alignment horizontal="center" vertical="center"/>
    </xf>
    <xf numFmtId="0" fontId="37" fillId="12" borderId="0" xfId="0" applyFont="1" applyFill="1" applyBorder="1" applyAlignment="1">
      <alignment horizontal="left" vertical="center" wrapText="1"/>
    </xf>
    <xf numFmtId="0" fontId="37" fillId="12" borderId="21" xfId="0" applyFont="1" applyFill="1" applyBorder="1" applyAlignment="1">
      <alignment horizontal="left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vertical="center" wrapText="1"/>
    </xf>
    <xf numFmtId="0" fontId="3" fillId="12" borderId="19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2" fillId="12" borderId="34" xfId="0" applyFont="1" applyFill="1" applyBorder="1" applyAlignment="1">
      <alignment horizontal="left" vertical="center"/>
    </xf>
    <xf numFmtId="0" fontId="32" fillId="12" borderId="46" xfId="0" applyFont="1" applyFill="1" applyBorder="1" applyAlignment="1">
      <alignment horizontal="left" vertical="center"/>
    </xf>
    <xf numFmtId="0" fontId="32" fillId="12" borderId="35" xfId="0" applyFont="1" applyFill="1" applyBorder="1" applyAlignment="1">
      <alignment horizontal="left" vertical="center"/>
    </xf>
    <xf numFmtId="0" fontId="14" fillId="12" borderId="0" xfId="0" applyFont="1" applyFill="1" applyAlignment="1">
      <alignment horizontal="left" vertical="center" wrapText="1"/>
    </xf>
    <xf numFmtId="0" fontId="4" fillId="8" borderId="14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4" fillId="10" borderId="14" xfId="0" applyFont="1" applyFill="1" applyBorder="1" applyAlignment="1">
      <alignment horizontal="center" vertical="center"/>
    </xf>
    <xf numFmtId="0" fontId="4" fillId="10" borderId="15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9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19" xfId="0" applyFont="1" applyFill="1" applyBorder="1" applyAlignment="1">
      <alignment horizontal="center" vertical="center"/>
    </xf>
    <xf numFmtId="0" fontId="36" fillId="12" borderId="0" xfId="0" applyFont="1" applyFill="1" applyBorder="1" applyAlignment="1">
      <alignment horizontal="left" vertical="center" wrapText="1"/>
    </xf>
    <xf numFmtId="0" fontId="3" fillId="8" borderId="17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0" fillId="12" borderId="0" xfId="0" applyFill="1" applyBorder="1" applyAlignment="1">
      <alignment horizontal="left" vertical="top" wrapText="1"/>
    </xf>
    <xf numFmtId="0" fontId="0" fillId="12" borderId="0" xfId="0" applyFill="1" applyBorder="1" applyAlignment="1">
      <alignment horizontal="left" vertical="top"/>
    </xf>
    <xf numFmtId="0" fontId="14" fillId="12" borderId="5" xfId="0" applyFont="1" applyFill="1" applyBorder="1" applyAlignment="1">
      <alignment horizontal="center" wrapText="1"/>
    </xf>
    <xf numFmtId="0" fontId="4" fillId="12" borderId="0" xfId="0" applyFont="1" applyFill="1" applyBorder="1" applyAlignment="1">
      <alignment horizontal="center" vertical="center" wrapText="1"/>
    </xf>
    <xf numFmtId="0" fontId="14" fillId="12" borderId="0" xfId="0" applyFont="1" applyFill="1" applyBorder="1" applyAlignment="1">
      <alignment horizontal="left" vertical="center" wrapText="1" indent="2"/>
    </xf>
    <xf numFmtId="0" fontId="21" fillId="16" borderId="14" xfId="0" applyFont="1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/>
    </xf>
    <xf numFmtId="0" fontId="9" fillId="16" borderId="16" xfId="0" applyFont="1" applyFill="1" applyBorder="1" applyAlignment="1">
      <alignment horizontal="center" vertical="center" wrapText="1"/>
    </xf>
    <xf numFmtId="0" fontId="9" fillId="16" borderId="0" xfId="0" applyFont="1" applyFill="1" applyBorder="1" applyAlignment="1">
      <alignment horizontal="center" vertical="center" wrapText="1"/>
    </xf>
    <xf numFmtId="0" fontId="9" fillId="16" borderId="29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left" vertical="center" wrapText="1"/>
    </xf>
    <xf numFmtId="0" fontId="3" fillId="12" borderId="14" xfId="0" applyFont="1" applyFill="1" applyBorder="1" applyAlignment="1">
      <alignment horizontal="left" wrapText="1"/>
    </xf>
    <xf numFmtId="0" fontId="3" fillId="12" borderId="15" xfId="0" applyFont="1" applyFill="1" applyBorder="1" applyAlignment="1">
      <alignment horizontal="left" wrapText="1"/>
    </xf>
    <xf numFmtId="0" fontId="3" fillId="12" borderId="0" xfId="0" applyFont="1" applyFill="1" applyAlignment="1">
      <alignment horizontal="center"/>
    </xf>
    <xf numFmtId="0" fontId="4" fillId="12" borderId="16" xfId="0" applyFont="1" applyFill="1" applyBorder="1" applyAlignment="1">
      <alignment horizontal="center" vertical="center" wrapText="1"/>
    </xf>
    <xf numFmtId="0" fontId="22" fillId="12" borderId="0" xfId="0" applyFont="1" applyFill="1" applyAlignment="1">
      <alignment horizontal="center" vertical="center"/>
    </xf>
    <xf numFmtId="43" fontId="3" fillId="3" borderId="16" xfId="2" applyFont="1" applyFill="1" applyBorder="1" applyAlignment="1">
      <alignment horizontal="left" vertical="center" wrapText="1"/>
    </xf>
    <xf numFmtId="43" fontId="3" fillId="3" borderId="0" xfId="2" applyFont="1" applyFill="1" applyBorder="1" applyAlignment="1">
      <alignment horizontal="left" vertical="center" wrapText="1"/>
    </xf>
    <xf numFmtId="0" fontId="23" fillId="12" borderId="0" xfId="0" applyFont="1" applyFill="1" applyAlignment="1">
      <alignment horizontal="left" vertical="center" wrapText="1"/>
    </xf>
    <xf numFmtId="0" fontId="27" fillId="12" borderId="0" xfId="0" applyFont="1" applyFill="1" applyAlignment="1">
      <alignment horizontal="left" vertical="center" wrapText="1"/>
    </xf>
    <xf numFmtId="0" fontId="21" fillId="9" borderId="14" xfId="0" applyFont="1" applyFill="1" applyBorder="1" applyAlignment="1">
      <alignment horizontal="center" vertical="center"/>
    </xf>
    <xf numFmtId="0" fontId="21" fillId="9" borderId="15" xfId="0" applyFont="1" applyFill="1" applyBorder="1" applyAlignment="1">
      <alignment horizontal="center" vertical="center"/>
    </xf>
    <xf numFmtId="0" fontId="21" fillId="9" borderId="13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 wrapText="1"/>
    </xf>
    <xf numFmtId="0" fontId="9" fillId="9" borderId="0" xfId="0" applyFont="1" applyFill="1" applyBorder="1" applyAlignment="1">
      <alignment horizontal="center" vertical="center" wrapText="1"/>
    </xf>
    <xf numFmtId="0" fontId="9" fillId="9" borderId="29" xfId="0" applyFont="1" applyFill="1" applyBorder="1" applyAlignment="1">
      <alignment horizontal="center" vertical="center" wrapText="1"/>
    </xf>
    <xf numFmtId="0" fontId="9" fillId="9" borderId="16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29" xfId="0" applyFont="1" applyFill="1" applyBorder="1" applyAlignment="1">
      <alignment horizontal="center" vertical="center"/>
    </xf>
    <xf numFmtId="0" fontId="0" fillId="12" borderId="0" xfId="0" applyFill="1" applyBorder="1" applyAlignment="1">
      <alignment horizontal="left" wrapText="1"/>
    </xf>
    <xf numFmtId="0" fontId="3" fillId="12" borderId="4" xfId="0" applyFont="1" applyFill="1" applyBorder="1" applyAlignment="1">
      <alignment horizontal="left" vertical="center" wrapText="1"/>
    </xf>
    <xf numFmtId="0" fontId="3" fillId="12" borderId="5" xfId="0" applyFont="1" applyFill="1" applyBorder="1" applyAlignment="1">
      <alignment horizontal="left" vertical="center"/>
    </xf>
    <xf numFmtId="0" fontId="3" fillId="12" borderId="6" xfId="0" applyFont="1" applyFill="1" applyBorder="1" applyAlignment="1">
      <alignment horizontal="left" vertical="center"/>
    </xf>
    <xf numFmtId="0" fontId="23" fillId="12" borderId="0" xfId="0" applyFont="1" applyFill="1" applyAlignment="1">
      <alignment horizontal="left" wrapText="1" indent="2"/>
    </xf>
    <xf numFmtId="0" fontId="27" fillId="12" borderId="0" xfId="0" applyFont="1" applyFill="1" applyAlignment="1">
      <alignment horizontal="left" wrapText="1" indent="2"/>
    </xf>
    <xf numFmtId="0" fontId="14" fillId="12" borderId="0" xfId="0" applyFont="1" applyFill="1" applyAlignment="1">
      <alignment horizontal="left" vertical="center" wrapText="1" indent="2"/>
    </xf>
    <xf numFmtId="1" fontId="16" fillId="7" borderId="14" xfId="0" applyNumberFormat="1" applyFont="1" applyFill="1" applyBorder="1" applyAlignment="1">
      <alignment horizontal="center" vertical="center"/>
    </xf>
    <xf numFmtId="1" fontId="16" fillId="7" borderId="15" xfId="0" applyNumberFormat="1" applyFont="1" applyFill="1" applyBorder="1" applyAlignment="1">
      <alignment horizontal="center" vertical="center"/>
    </xf>
    <xf numFmtId="1" fontId="16" fillId="7" borderId="13" xfId="0" applyNumberFormat="1" applyFont="1" applyFill="1" applyBorder="1" applyAlignment="1">
      <alignment horizontal="center" vertical="center"/>
    </xf>
    <xf numFmtId="1" fontId="16" fillId="7" borderId="16" xfId="0" applyNumberFormat="1" applyFont="1" applyFill="1" applyBorder="1" applyAlignment="1">
      <alignment horizontal="center" vertical="center" wrapText="1"/>
    </xf>
    <xf numFmtId="1" fontId="16" fillId="7" borderId="0" xfId="0" applyNumberFormat="1" applyFont="1" applyFill="1" applyBorder="1" applyAlignment="1">
      <alignment horizontal="center" vertical="center" wrapText="1"/>
    </xf>
    <xf numFmtId="1" fontId="16" fillId="7" borderId="29" xfId="0" applyNumberFormat="1" applyFont="1" applyFill="1" applyBorder="1" applyAlignment="1">
      <alignment horizontal="center" vertical="center" wrapText="1"/>
    </xf>
    <xf numFmtId="0" fontId="69" fillId="12" borderId="4" xfId="0" applyFont="1" applyFill="1" applyBorder="1" applyAlignment="1">
      <alignment horizontal="left" vertical="center" wrapText="1"/>
    </xf>
  </cellXfs>
  <cellStyles count="9">
    <cellStyle name="Calculation" xfId="4" builtinId="22"/>
    <cellStyle name="Comma" xfId="2" builtinId="3"/>
    <cellStyle name="Hyperlink" xfId="5" builtinId="8"/>
    <cellStyle name="Input" xfId="3" builtinId="20"/>
    <cellStyle name="Neutral" xfId="8" builtinId="28"/>
    <cellStyle name="Normal" xfId="0" builtinId="0"/>
    <cellStyle name="Normal 2" xfId="7" xr:uid="{287DF3AC-30AF-4449-BB1D-72577B7A4139}"/>
    <cellStyle name="Normal_Sheet1" xfId="6" xr:uid="{48277437-66AE-4A63-9C6B-5AF1DA631C57}"/>
    <cellStyle name="Percent" xfId="1" builtinId="5"/>
  </cellStyles>
  <dxfs count="3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3" formatCode="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2" formatCode="0.00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color auto="1"/>
      </font>
      <fill>
        <patternFill>
          <bgColor theme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 tint="-4.9989318521683403E-2"/>
      </font>
      <fill>
        <patternFill>
          <fgColor theme="0" tint="-4.9989318521683403E-2"/>
        </patternFill>
      </fill>
    </dxf>
    <dxf>
      <font>
        <b/>
        <i val="0"/>
        <color theme="5"/>
      </font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u val="none"/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fgColor theme="0" tint="-0.499984740745262"/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" formatCode="#,##0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fill>
        <patternFill patternType="none"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0" formatCode="General"/>
      <fill>
        <patternFill patternType="none">
          <fgColor theme="4" tint="0.79998168889431442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0" formatCode="General"/>
      <alignment vertical="center" textRotation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/>
      </font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u val="none"/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fgColor theme="0" tint="-0.499984740745262"/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b/>
        <i val="0"/>
        <color rgb="FF3F3F76"/>
      </font>
      <fill>
        <patternFill>
          <bgColor rgb="FFFFCC9A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72" formatCode="mm/dd/yyyy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71" formatCode="&quot;$&quot;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71" formatCode="&quot;$&quot;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71" formatCode="&quot;$&quot;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" formatCode="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4" formatCode="0.00%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4" formatCode="#,##0.0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2" formatCode="0.0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4" formatCode="0.00%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2" formatCode="0.0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170" formatCode="#,##0.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numFmt numFmtId="3" formatCode="#,##0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64AEC0"/>
      <color rgb="FF3F3F76"/>
      <color rgb="FFFFCC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17/10/relationships/person" Target="persons/person.xml"/><Relationship Id="rId27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[Waste Calculator - 2.5.xlsx]bulk data!PivotTable2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'bulk data'!$M$1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'bulk data'!$L$2:$L$13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'bulk data'!$M$2:$M$13</c:f>
              <c:numCache>
                <c:formatCode>General</c:formatCode>
                <c:ptCount val="11"/>
                <c:pt idx="0">
                  <c:v>2295.1</c:v>
                </c:pt>
                <c:pt idx="1">
                  <c:v>2082.2900000000004</c:v>
                </c:pt>
                <c:pt idx="2">
                  <c:v>2285.9100000000012</c:v>
                </c:pt>
                <c:pt idx="3">
                  <c:v>2271.1299999999992</c:v>
                </c:pt>
                <c:pt idx="4">
                  <c:v>2280.6799999999989</c:v>
                </c:pt>
                <c:pt idx="5">
                  <c:v>2106.8599999999988</c:v>
                </c:pt>
                <c:pt idx="6">
                  <c:v>2195.4799999999996</c:v>
                </c:pt>
                <c:pt idx="7">
                  <c:v>1985.33</c:v>
                </c:pt>
                <c:pt idx="8">
                  <c:v>1982.3199999999993</c:v>
                </c:pt>
                <c:pt idx="9">
                  <c:v>2058.5600000000004</c:v>
                </c:pt>
                <c:pt idx="10">
                  <c:v>1861.1700000000017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7-4CC0-BA45-5D9066636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391807"/>
        <c:axId val="1944150447"/>
      </c:lineChart>
      <c:catAx>
        <c:axId val="1865391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150447"/>
        <c:crosses val="autoZero"/>
        <c:auto val="1"/>
        <c:lblAlgn val="ctr"/>
        <c:lblOffset val="100"/>
        <c:noMultiLvlLbl val="0"/>
      </c:catAx>
      <c:valAx>
        <c:axId val="1944150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391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59A-46FB-A074-FFFC54B825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59A-46FB-A074-FFFC54B825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93-4FA6-86D7-E7A5D6659E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3-4FA6-86D7-E7A5D6659E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93-4FA6-86D7-E7A5D6659E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693-4FA6-86D7-E7A5D6659E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693-4FA6-86D7-E7A5D6659ECF}"/>
              </c:ext>
            </c:extLst>
          </c:dPt>
          <c:dLbls>
            <c:dLbl>
              <c:idx val="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9A-46FB-A074-FFFC54B8256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9A-46FB-A074-FFFC54B8256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'4 - Recycling Data'!$P$190:$P$196</c:f>
              <c:numCache>
                <c:formatCode>General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cat>
          <c:val>
            <c:numRef>
              <c:f>'4 - Recycling Data'!$R$190:$R$196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A-46FB-A074-FFFC54B8256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546100</xdr:colOff>
      <xdr:row>2</xdr:row>
      <xdr:rowOff>88900</xdr:rowOff>
    </xdr:from>
    <xdr:to>
      <xdr:col>7</xdr:col>
      <xdr:colOff>255138</xdr:colOff>
      <xdr:row>9</xdr:row>
      <xdr:rowOff>183072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356095-9B64-B24F-9869-1E9F17BD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350" y="463550"/>
          <a:ext cx="1651000" cy="1758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166687</xdr:colOff>
      <xdr:row>0</xdr:row>
      <xdr:rowOff>52387</xdr:rowOff>
    </xdr:from>
    <xdr:to>
      <xdr:col>19</xdr:col>
      <xdr:colOff>171450</xdr:colOff>
      <xdr:row>13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3A444F-5626-4210-9757-22A95BE2AD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1482100</xdr:colOff>
      <xdr:row>181</xdr:row>
      <xdr:rowOff>40391</xdr:rowOff>
    </xdr:from>
    <xdr:to>
      <xdr:col>20</xdr:col>
      <xdr:colOff>155724</xdr:colOff>
      <xdr:row>203</xdr:row>
      <xdr:rowOff>144552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0E7B66-1CA0-4A3F-A69B-BD1149C0A8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WMPImplementation/Shared%20Documents/07_Data%20&amp;%20Analysis/02_DSNY/2020%20Tonnage/DSNY%202020%20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WMPImplementation/Shared%20Documents/07_Data%20&amp;%20Analysis/Waste%20Diversion%20M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ummary"/>
      <sheetName val="Query2"/>
      <sheetName val="Cardboard"/>
      <sheetName val="Fixed Data"/>
      <sheetName val="Sheet3"/>
      <sheetName val="Tons per Container (Fixed)"/>
      <sheetName val="Container"/>
      <sheetName val="Chart Data"/>
      <sheetName val="All"/>
      <sheetName val="Tons per Container"/>
      <sheetName val="Charts"/>
      <sheetName val="Bronx"/>
      <sheetName val="Name Check"/>
      <sheetName val="Development Data"/>
      <sheetName val="Cardboard Compactors"/>
      <sheetName val="Sheet2"/>
      <sheetName val="Table 1"/>
      <sheetName val="YT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NYCHA  DEVELOPMENT</v>
          </cell>
          <cell r="B3" t="str">
            <v>Transfer Station</v>
          </cell>
          <cell r="C3" t="str">
            <v>LOCATION</v>
          </cell>
          <cell r="D3" t="str">
            <v>BOROUGH</v>
          </cell>
          <cell r="E3" t="str">
            <v>tons/container</v>
          </cell>
          <cell r="F3" t="str">
            <v>tons/container</v>
          </cell>
          <cell r="G3" t="str">
            <v>tons/container</v>
          </cell>
          <cell r="H3" t="str">
            <v>tons/container</v>
          </cell>
          <cell r="I3" t="str">
            <v>tons/container</v>
          </cell>
          <cell r="J3" t="str">
            <v>tons/container</v>
          </cell>
          <cell r="K3" t="str">
            <v>tons/container</v>
          </cell>
          <cell r="L3" t="str">
            <v>tons/container</v>
          </cell>
          <cell r="M3" t="str">
            <v>tons/container</v>
          </cell>
          <cell r="N3" t="str">
            <v>tons/container</v>
          </cell>
          <cell r="O3" t="str">
            <v>tons/container</v>
          </cell>
          <cell r="P3" t="str">
            <v>tons/container</v>
          </cell>
          <cell r="Q3" t="str">
            <v>tons/container</v>
          </cell>
          <cell r="R3" t="str">
            <v>tons/container</v>
          </cell>
          <cell r="S3" t="str">
            <v>tons/container</v>
          </cell>
          <cell r="T3" t="str">
            <v>tons/container</v>
          </cell>
          <cell r="U3" t="str">
            <v>tons/container</v>
          </cell>
          <cell r="V3" t="str">
            <v>tons/container</v>
          </cell>
          <cell r="W3" t="str">
            <v>tons/container</v>
          </cell>
          <cell r="X3" t="str">
            <v>tons/container</v>
          </cell>
          <cell r="Y3" t="str">
            <v>tons/container</v>
          </cell>
          <cell r="Z3" t="str">
            <v>tons/container</v>
          </cell>
          <cell r="AA3" t="str">
            <v>tons/container</v>
          </cell>
          <cell r="AB3" t="str">
            <v>tons/container</v>
          </cell>
          <cell r="AC3" t="str">
            <v>tons/container</v>
          </cell>
          <cell r="AD3" t="str">
            <v>tons/container</v>
          </cell>
          <cell r="AE3" t="str">
            <v>tons/container</v>
          </cell>
          <cell r="AF3" t="str">
            <v>tons/container</v>
          </cell>
          <cell r="AG3" t="str">
            <v>tons/container</v>
          </cell>
          <cell r="AH3" t="str">
            <v>tons/container</v>
          </cell>
          <cell r="AI3" t="str">
            <v>tons/container</v>
          </cell>
          <cell r="AJ3" t="str">
            <v>tons/container</v>
          </cell>
          <cell r="AK3" t="str">
            <v>tons/container</v>
          </cell>
          <cell r="AL3" t="str">
            <v>tons/container</v>
          </cell>
          <cell r="AM3" t="str">
            <v>tons/container</v>
          </cell>
          <cell r="AN3" t="str">
            <v>tons/container</v>
          </cell>
          <cell r="AO3" t="str">
            <v>tons/container</v>
          </cell>
          <cell r="AP3" t="str">
            <v>tons/container</v>
          </cell>
          <cell r="AQ3" t="str">
            <v>tons/container</v>
          </cell>
          <cell r="AR3" t="str">
            <v>tons/container</v>
          </cell>
          <cell r="AS3" t="str">
            <v>tons/container</v>
          </cell>
          <cell r="AT3" t="str">
            <v>tons/container</v>
          </cell>
          <cell r="AU3" t="str">
            <v>tons/container</v>
          </cell>
          <cell r="AV3" t="str">
            <v>tons/container</v>
          </cell>
          <cell r="AW3" t="str">
            <v>tons/container</v>
          </cell>
          <cell r="AX3" t="str">
            <v>tons/container</v>
          </cell>
          <cell r="AY3" t="str">
            <v>tons/container</v>
          </cell>
          <cell r="AZ3" t="str">
            <v>tons/container</v>
          </cell>
          <cell r="BA3" t="str">
            <v>tons/container</v>
          </cell>
          <cell r="BB3" t="str">
            <v>tons/container</v>
          </cell>
          <cell r="BC3" t="str">
            <v>tons/container</v>
          </cell>
          <cell r="BD3" t="str">
            <v>tons/container</v>
          </cell>
          <cell r="BE3" t="str">
            <v>tons/container</v>
          </cell>
          <cell r="BF3" t="str">
            <v>tons/container</v>
          </cell>
          <cell r="BG3" t="str">
            <v>tons/container</v>
          </cell>
          <cell r="BH3" t="str">
            <v>tons/container</v>
          </cell>
          <cell r="BI3" t="str">
            <v>tons/container</v>
          </cell>
          <cell r="BJ3" t="str">
            <v>tons/container</v>
          </cell>
          <cell r="BK3" t="str">
            <v>tons/container</v>
          </cell>
          <cell r="BL3" t="str">
            <v>tons/container</v>
          </cell>
          <cell r="BM3" t="str">
            <v>tons/container</v>
          </cell>
          <cell r="BN3" t="str">
            <v>tons/container</v>
          </cell>
          <cell r="BO3" t="str">
            <v>tons/container</v>
          </cell>
          <cell r="BP3" t="str">
            <v>tons/container</v>
          </cell>
          <cell r="BQ3" t="str">
            <v>tons/container</v>
          </cell>
          <cell r="BR3" t="str">
            <v>tons/container</v>
          </cell>
          <cell r="BS3" t="str">
            <v>tons/container</v>
          </cell>
          <cell r="BT3" t="str">
            <v>tons/container</v>
          </cell>
          <cell r="BU3" t="str">
            <v>tons/container</v>
          </cell>
          <cell r="BV3" t="str">
            <v>tons/container</v>
          </cell>
          <cell r="BW3" t="str">
            <v>tons/container</v>
          </cell>
          <cell r="BX3" t="str">
            <v>tons/container</v>
          </cell>
          <cell r="BY3" t="str">
            <v>tons/container</v>
          </cell>
          <cell r="BZ3" t="str">
            <v>tons/container</v>
          </cell>
          <cell r="CA3" t="str">
            <v>tons/container</v>
          </cell>
          <cell r="CB3" t="str">
            <v>tons/container</v>
          </cell>
          <cell r="CC3" t="str">
            <v>tons/container</v>
          </cell>
          <cell r="CD3" t="str">
            <v>tons/container</v>
          </cell>
          <cell r="CE3" t="str">
            <v>tons/container</v>
          </cell>
          <cell r="CF3" t="str">
            <v>tons/container</v>
          </cell>
          <cell r="CG3" t="str">
            <v>tons/container</v>
          </cell>
          <cell r="CH3" t="str">
            <v>tons/container</v>
          </cell>
          <cell r="CI3" t="str">
            <v>tons/container</v>
          </cell>
          <cell r="CJ3" t="str">
            <v>tons/container</v>
          </cell>
          <cell r="CK3" t="str">
            <v>tons/container</v>
          </cell>
          <cell r="CL3" t="str">
            <v>tons/container</v>
          </cell>
          <cell r="CM3" t="str">
            <v>tons/container</v>
          </cell>
          <cell r="CN3" t="str">
            <v>tons/container</v>
          </cell>
          <cell r="CO3" t="str">
            <v>tons/container</v>
          </cell>
          <cell r="CP3" t="str">
            <v>tons/container</v>
          </cell>
          <cell r="CQ3" t="str">
            <v>tons/container</v>
          </cell>
          <cell r="CR3" t="str">
            <v>tons/container</v>
          </cell>
          <cell r="CS3" t="str">
            <v>tons/container</v>
          </cell>
          <cell r="CT3" t="str">
            <v>tons/container</v>
          </cell>
          <cell r="CU3" t="str">
            <v>tons/container</v>
          </cell>
          <cell r="CV3" t="str">
            <v>tons/container</v>
          </cell>
          <cell r="CW3" t="str">
            <v>tons/container</v>
          </cell>
          <cell r="CX3" t="str">
            <v>tons/container</v>
          </cell>
          <cell r="CY3" t="str">
            <v>tons/container</v>
          </cell>
          <cell r="CZ3" t="str">
            <v>tons/container</v>
          </cell>
          <cell r="DA3" t="str">
            <v>tons/container</v>
          </cell>
          <cell r="DB3" t="str">
            <v>tons/container</v>
          </cell>
          <cell r="DC3" t="str">
            <v>tons/container</v>
          </cell>
          <cell r="DD3" t="str">
            <v>tons/container</v>
          </cell>
          <cell r="DE3" t="str">
            <v>tons/container</v>
          </cell>
          <cell r="DF3" t="str">
            <v>tons/container</v>
          </cell>
          <cell r="DG3" t="str">
            <v>tons/container</v>
          </cell>
          <cell r="DH3" t="str">
            <v>tons/container</v>
          </cell>
          <cell r="DI3" t="str">
            <v>tons/container</v>
          </cell>
          <cell r="DJ3" t="str">
            <v>tons/container</v>
          </cell>
          <cell r="DK3" t="str">
            <v>tons/container</v>
          </cell>
          <cell r="DL3" t="str">
            <v>tons/container</v>
          </cell>
          <cell r="DM3" t="str">
            <v>tons/container</v>
          </cell>
          <cell r="DN3" t="str">
            <v>tons/container</v>
          </cell>
          <cell r="DO3" t="str">
            <v>tons/container</v>
          </cell>
          <cell r="DP3" t="str">
            <v>tons/container</v>
          </cell>
          <cell r="DQ3" t="str">
            <v>tons/container</v>
          </cell>
          <cell r="DR3" t="str">
            <v>tons/container</v>
          </cell>
          <cell r="DS3" t="str">
            <v>tons/container</v>
          </cell>
          <cell r="DT3" t="str">
            <v>tons/container</v>
          </cell>
          <cell r="DU3" t="str">
            <v>tons/container</v>
          </cell>
          <cell r="DV3" t="str">
            <v>tons/container</v>
          </cell>
          <cell r="DW3" t="str">
            <v>tons/container</v>
          </cell>
          <cell r="DX3" t="str">
            <v>tons/container</v>
          </cell>
          <cell r="DY3" t="str">
            <v>tons/container</v>
          </cell>
          <cell r="DZ3" t="str">
            <v>tons/container</v>
          </cell>
          <cell r="EA3" t="str">
            <v>tons/container</v>
          </cell>
          <cell r="EB3" t="str">
            <v>tons/container</v>
          </cell>
          <cell r="EC3" t="str">
            <v>tons/container</v>
          </cell>
          <cell r="ED3" t="str">
            <v>tons/container</v>
          </cell>
          <cell r="EE3" t="str">
            <v>tons/container</v>
          </cell>
          <cell r="EF3" t="str">
            <v>tons/container</v>
          </cell>
          <cell r="EG3" t="str">
            <v>tons/container</v>
          </cell>
          <cell r="EH3" t="str">
            <v>tons/container</v>
          </cell>
          <cell r="EI3" t="str">
            <v>tons/container</v>
          </cell>
          <cell r="EJ3" t="str">
            <v>tons/container</v>
          </cell>
          <cell r="EK3" t="str">
            <v>tons/container</v>
          </cell>
          <cell r="EL3" t="str">
            <v>tons/container</v>
          </cell>
          <cell r="EM3" t="str">
            <v>tons/container</v>
          </cell>
          <cell r="EN3" t="str">
            <v>tons/container</v>
          </cell>
          <cell r="EO3" t="str">
            <v>tons/container</v>
          </cell>
          <cell r="EP3" t="str">
            <v>tons/container</v>
          </cell>
          <cell r="EQ3" t="str">
            <v>tons/container</v>
          </cell>
          <cell r="ER3" t="str">
            <v>tons/container</v>
          </cell>
          <cell r="ES3" t="str">
            <v>tons/container</v>
          </cell>
          <cell r="ET3" t="str">
            <v>tons/container</v>
          </cell>
          <cell r="EU3" t="str">
            <v>tons/container</v>
          </cell>
          <cell r="EV3" t="str">
            <v>tons/container</v>
          </cell>
          <cell r="EW3" t="str">
            <v>tons/container</v>
          </cell>
          <cell r="EX3" t="str">
            <v>tons/container</v>
          </cell>
          <cell r="EY3" t="str">
            <v>tons/container</v>
          </cell>
          <cell r="EZ3" t="str">
            <v>tons/container</v>
          </cell>
          <cell r="FA3" t="str">
            <v>tons/container</v>
          </cell>
          <cell r="FB3" t="str">
            <v>tons/container</v>
          </cell>
          <cell r="FC3" t="str">
            <v>tons/container</v>
          </cell>
          <cell r="FD3" t="str">
            <v>tons/container</v>
          </cell>
          <cell r="FE3" t="str">
            <v>tons/container</v>
          </cell>
          <cell r="FF3" t="str">
            <v>tons/container</v>
          </cell>
          <cell r="FG3" t="str">
            <v>tons/container</v>
          </cell>
          <cell r="FH3" t="str">
            <v>tons/container</v>
          </cell>
          <cell r="FI3" t="str">
            <v>tons/container</v>
          </cell>
          <cell r="FJ3" t="str">
            <v>tons/container</v>
          </cell>
          <cell r="FK3" t="str">
            <v>tons/container</v>
          </cell>
          <cell r="FL3" t="str">
            <v>tons/container</v>
          </cell>
          <cell r="FM3" t="str">
            <v>tons/container</v>
          </cell>
          <cell r="FN3" t="str">
            <v>tons/container</v>
          </cell>
          <cell r="FO3" t="str">
            <v>tons/container</v>
          </cell>
          <cell r="FP3" t="str">
            <v>tons/container</v>
          </cell>
          <cell r="FQ3" t="str">
            <v>tons/container</v>
          </cell>
          <cell r="FR3" t="str">
            <v>tons/container</v>
          </cell>
          <cell r="FS3" t="str">
            <v>tons/container</v>
          </cell>
          <cell r="FT3" t="str">
            <v>tons/container</v>
          </cell>
          <cell r="FU3" t="str">
            <v>tons/container</v>
          </cell>
          <cell r="FV3" t="str">
            <v>tons/container</v>
          </cell>
          <cell r="FW3" t="str">
            <v>tons/container</v>
          </cell>
          <cell r="FX3" t="str">
            <v>tons/container</v>
          </cell>
          <cell r="FY3" t="str">
            <v>tons/container</v>
          </cell>
          <cell r="FZ3" t="str">
            <v>tons/container</v>
          </cell>
          <cell r="GA3" t="str">
            <v>tons/container</v>
          </cell>
          <cell r="GB3" t="str">
            <v>tons/container</v>
          </cell>
          <cell r="GC3" t="str">
            <v>tons/container</v>
          </cell>
          <cell r="GD3" t="str">
            <v>tons/container</v>
          </cell>
          <cell r="GE3" t="str">
            <v>tons/container</v>
          </cell>
          <cell r="GF3" t="str">
            <v>tons/container</v>
          </cell>
          <cell r="GG3" t="str">
            <v>tons/container</v>
          </cell>
          <cell r="GH3" t="str">
            <v>tons/container</v>
          </cell>
          <cell r="GI3" t="str">
            <v>tons/container</v>
          </cell>
          <cell r="GJ3" t="str">
            <v>tons/container</v>
          </cell>
          <cell r="GK3" t="str">
            <v>tons/container</v>
          </cell>
          <cell r="GL3" t="str">
            <v>tons/container</v>
          </cell>
          <cell r="GM3" t="str">
            <v>tons/container</v>
          </cell>
          <cell r="GN3" t="str">
            <v>tons/container</v>
          </cell>
          <cell r="GO3" t="str">
            <v>tons/container</v>
          </cell>
          <cell r="GP3" t="str">
            <v>tons/container</v>
          </cell>
          <cell r="GQ3" t="str">
            <v>tons/container</v>
          </cell>
          <cell r="GR3" t="str">
            <v>tons/container</v>
          </cell>
          <cell r="GS3" t="str">
            <v>tons/container</v>
          </cell>
          <cell r="GT3" t="str">
            <v>tons/container</v>
          </cell>
          <cell r="GU3" t="str">
            <v>tons/container</v>
          </cell>
          <cell r="GV3" t="str">
            <v>tons/container</v>
          </cell>
          <cell r="GW3" t="str">
            <v>tons/container</v>
          </cell>
          <cell r="GX3" t="str">
            <v>tons/container</v>
          </cell>
          <cell r="GY3" t="str">
            <v>tons/container</v>
          </cell>
          <cell r="GZ3" t="str">
            <v>tons/container</v>
          </cell>
          <cell r="HA3" t="str">
            <v>tons/container</v>
          </cell>
          <cell r="HB3" t="str">
            <v>tons/container</v>
          </cell>
          <cell r="HC3" t="str">
            <v>tons/container</v>
          </cell>
          <cell r="HD3" t="str">
            <v>tons/container</v>
          </cell>
          <cell r="HE3" t="str">
            <v>tons/container</v>
          </cell>
          <cell r="HF3" t="str">
            <v>tons/container</v>
          </cell>
          <cell r="HG3" t="str">
            <v>tons/container</v>
          </cell>
          <cell r="HH3" t="str">
            <v>tons/container</v>
          </cell>
          <cell r="HI3" t="str">
            <v>tons/container</v>
          </cell>
          <cell r="HJ3" t="str">
            <v>tons/container</v>
          </cell>
          <cell r="HK3" t="str">
            <v>tons/container</v>
          </cell>
          <cell r="HL3" t="str">
            <v>tons/container</v>
          </cell>
          <cell r="HM3" t="str">
            <v>tons/container</v>
          </cell>
          <cell r="HN3" t="str">
            <v>tons/container</v>
          </cell>
          <cell r="HO3" t="str">
            <v>tons/container</v>
          </cell>
          <cell r="HP3" t="str">
            <v>tons/container</v>
          </cell>
          <cell r="HQ3" t="str">
            <v>tons/container</v>
          </cell>
          <cell r="HR3" t="str">
            <v>tons/container</v>
          </cell>
          <cell r="HS3" t="str">
            <v>tons/container</v>
          </cell>
          <cell r="HT3" t="str">
            <v>tons/container</v>
          </cell>
          <cell r="HU3" t="str">
            <v>tons/container</v>
          </cell>
          <cell r="HV3" t="str">
            <v>tons/container</v>
          </cell>
          <cell r="HW3" t="str">
            <v>tons/container</v>
          </cell>
          <cell r="HX3" t="str">
            <v>tons/container</v>
          </cell>
          <cell r="HY3" t="str">
            <v>tons/container</v>
          </cell>
          <cell r="HZ3" t="str">
            <v>tons/container</v>
          </cell>
          <cell r="IA3" t="str">
            <v>tons/container</v>
          </cell>
          <cell r="IB3" t="str">
            <v>tons/container</v>
          </cell>
          <cell r="IC3" t="str">
            <v>tons/container</v>
          </cell>
          <cell r="ID3" t="str">
            <v>tons/container</v>
          </cell>
          <cell r="IE3" t="str">
            <v>tons/container</v>
          </cell>
          <cell r="IF3" t="str">
            <v>tons/container</v>
          </cell>
          <cell r="IG3" t="str">
            <v>tons/container</v>
          </cell>
          <cell r="IH3" t="str">
            <v>tons/container</v>
          </cell>
          <cell r="II3" t="str">
            <v>tons/container</v>
          </cell>
          <cell r="IJ3" t="str">
            <v>tons/container</v>
          </cell>
          <cell r="IK3" t="str">
            <v>tons/container</v>
          </cell>
          <cell r="IL3" t="str">
            <v>tons/container</v>
          </cell>
          <cell r="IM3" t="str">
            <v>tons/container</v>
          </cell>
          <cell r="IN3" t="str">
            <v>tons/container</v>
          </cell>
          <cell r="IO3" t="str">
            <v>tons/container</v>
          </cell>
          <cell r="IP3" t="str">
            <v>tons/container</v>
          </cell>
          <cell r="IQ3" t="str">
            <v>tons/container</v>
          </cell>
          <cell r="IR3" t="str">
            <v>tons/container</v>
          </cell>
          <cell r="IS3" t="str">
            <v>tons/container</v>
          </cell>
          <cell r="IT3" t="str">
            <v>tons/container</v>
          </cell>
          <cell r="IU3" t="str">
            <v>tons/container</v>
          </cell>
          <cell r="IV3" t="str">
            <v>tons/container</v>
          </cell>
          <cell r="IW3" t="str">
            <v>tons/container</v>
          </cell>
          <cell r="IX3" t="str">
            <v>tons/container</v>
          </cell>
          <cell r="IY3" t="str">
            <v>tons/container</v>
          </cell>
          <cell r="IZ3" t="str">
            <v>tons/container</v>
          </cell>
          <cell r="JA3" t="str">
            <v>tons/container</v>
          </cell>
          <cell r="JB3" t="str">
            <v>tons/container</v>
          </cell>
          <cell r="JC3" t="str">
            <v>tons/container</v>
          </cell>
          <cell r="JD3" t="str">
            <v>tons/container</v>
          </cell>
          <cell r="JE3" t="str">
            <v>tons/container</v>
          </cell>
          <cell r="JF3" t="str">
            <v>tons/container</v>
          </cell>
          <cell r="JG3" t="str">
            <v>tons/container</v>
          </cell>
          <cell r="JH3" t="str">
            <v>tons/container</v>
          </cell>
          <cell r="JI3" t="str">
            <v>tons/container</v>
          </cell>
          <cell r="JJ3" t="str">
            <v>tons/container</v>
          </cell>
          <cell r="JK3" t="str">
            <v>tons/container</v>
          </cell>
          <cell r="JL3" t="str">
            <v>tons/container</v>
          </cell>
          <cell r="JM3" t="str">
            <v>tons/container</v>
          </cell>
          <cell r="JN3" t="str">
            <v>tons/container</v>
          </cell>
          <cell r="JO3" t="str">
            <v>tons/container</v>
          </cell>
          <cell r="JP3" t="str">
            <v>tons/container</v>
          </cell>
          <cell r="JQ3" t="str">
            <v>tons/container</v>
          </cell>
          <cell r="JR3" t="str">
            <v>tons/container</v>
          </cell>
          <cell r="JS3" t="str">
            <v>tons/container</v>
          </cell>
          <cell r="JT3" t="str">
            <v>tons/container</v>
          </cell>
          <cell r="JU3" t="str">
            <v>tons/container</v>
          </cell>
          <cell r="JV3" t="str">
            <v>tons/container</v>
          </cell>
          <cell r="JW3" t="str">
            <v>tons/container</v>
          </cell>
          <cell r="JX3" t="str">
            <v>tons/container</v>
          </cell>
          <cell r="JY3" t="str">
            <v>tons/container</v>
          </cell>
          <cell r="JZ3" t="str">
            <v>tons/container</v>
          </cell>
          <cell r="KA3" t="str">
            <v>tons/container</v>
          </cell>
          <cell r="KB3" t="str">
            <v>tons/container</v>
          </cell>
          <cell r="KC3" t="str">
            <v>tons/container</v>
          </cell>
          <cell r="KD3" t="str">
            <v>tons/container</v>
          </cell>
          <cell r="KE3" t="str">
            <v>tons/container</v>
          </cell>
          <cell r="KF3" t="str">
            <v>tons/container</v>
          </cell>
          <cell r="KG3" t="str">
            <v>tons/container</v>
          </cell>
          <cell r="KH3" t="str">
            <v>tons/container</v>
          </cell>
          <cell r="KI3" t="str">
            <v>tons/container</v>
          </cell>
          <cell r="KJ3" t="str">
            <v>tons/container</v>
          </cell>
          <cell r="KK3" t="str">
            <v>tons/container</v>
          </cell>
          <cell r="KL3" t="str">
            <v>tons/container</v>
          </cell>
          <cell r="KM3" t="str">
            <v>tons/container</v>
          </cell>
          <cell r="KN3" t="str">
            <v>tons/container</v>
          </cell>
          <cell r="KO3" t="str">
            <v>tons/container</v>
          </cell>
          <cell r="KP3" t="str">
            <v>tons/container</v>
          </cell>
          <cell r="KQ3" t="str">
            <v>tons/container</v>
          </cell>
          <cell r="KR3" t="str">
            <v>tons/container</v>
          </cell>
          <cell r="KS3" t="str">
            <v>tons/container</v>
          </cell>
          <cell r="KT3" t="str">
            <v>tons/container</v>
          </cell>
          <cell r="KU3" t="str">
            <v>tons/container</v>
          </cell>
          <cell r="KV3" t="str">
            <v>tons/container</v>
          </cell>
          <cell r="KW3" t="str">
            <v>tons/container</v>
          </cell>
          <cell r="KX3" t="str">
            <v>tons/container</v>
          </cell>
          <cell r="KY3" t="str">
            <v>tons/container</v>
          </cell>
          <cell r="KZ3" t="str">
            <v>tons/container</v>
          </cell>
          <cell r="LA3" t="str">
            <v>tons/container</v>
          </cell>
          <cell r="LB3" t="str">
            <v>tons/container</v>
          </cell>
          <cell r="LC3" t="str">
            <v>tons/container</v>
          </cell>
          <cell r="LD3" t="str">
            <v>tons/container</v>
          </cell>
          <cell r="LE3" t="str">
            <v>tons/container</v>
          </cell>
          <cell r="LF3" t="str">
            <v>tons/container</v>
          </cell>
          <cell r="LG3" t="str">
            <v>tons/container</v>
          </cell>
          <cell r="LH3" t="str">
            <v>tons/container</v>
          </cell>
          <cell r="LI3" t="str">
            <v>tons/container</v>
          </cell>
          <cell r="LJ3" t="str">
            <v>tons/container</v>
          </cell>
          <cell r="LK3" t="str">
            <v>tons/container</v>
          </cell>
          <cell r="LL3" t="str">
            <v>tons/container</v>
          </cell>
          <cell r="LM3" t="str">
            <v>tons/container</v>
          </cell>
          <cell r="LN3" t="str">
            <v>tons/container</v>
          </cell>
          <cell r="LO3" t="str">
            <v>tons/container</v>
          </cell>
          <cell r="LP3" t="str">
            <v>tons/container</v>
          </cell>
          <cell r="LQ3" t="str">
            <v>tons/container</v>
          </cell>
          <cell r="LR3" t="str">
            <v>tons/container</v>
          </cell>
          <cell r="LS3" t="str">
            <v>tons/container</v>
          </cell>
          <cell r="LT3" t="str">
            <v>tons/container</v>
          </cell>
          <cell r="LU3" t="str">
            <v>tons/container</v>
          </cell>
          <cell r="LV3" t="str">
            <v>tons/container</v>
          </cell>
          <cell r="LW3" t="str">
            <v>tons/container</v>
          </cell>
          <cell r="LX3" t="str">
            <v>tons/container</v>
          </cell>
          <cell r="LY3" t="str">
            <v>tons/container</v>
          </cell>
          <cell r="LZ3" t="str">
            <v>tons/container</v>
          </cell>
          <cell r="MA3" t="str">
            <v>tons/container</v>
          </cell>
          <cell r="MB3" t="str">
            <v>tons/container</v>
          </cell>
          <cell r="MC3" t="str">
            <v>tons/container</v>
          </cell>
          <cell r="MD3" t="str">
            <v>tons/container</v>
          </cell>
          <cell r="ME3" t="str">
            <v>tons/container</v>
          </cell>
          <cell r="MF3" t="str">
            <v>tons/container</v>
          </cell>
          <cell r="MG3" t="str">
            <v>tons/container</v>
          </cell>
          <cell r="MH3" t="str">
            <v>tons/container</v>
          </cell>
          <cell r="MI3" t="str">
            <v>tons/container</v>
          </cell>
          <cell r="MJ3" t="str">
            <v>tons/container</v>
          </cell>
          <cell r="MK3" t="str">
            <v>tons/container</v>
          </cell>
          <cell r="ML3" t="str">
            <v>tons/container</v>
          </cell>
          <cell r="MM3" t="str">
            <v>tons/container</v>
          </cell>
          <cell r="MN3" t="str">
            <v>tons/container</v>
          </cell>
          <cell r="MO3" t="str">
            <v>tons/container</v>
          </cell>
          <cell r="MP3" t="str">
            <v>tons/container</v>
          </cell>
          <cell r="MQ3" t="str">
            <v>tons/container</v>
          </cell>
          <cell r="MR3" t="str">
            <v>tons/container</v>
          </cell>
          <cell r="MS3" t="str">
            <v>tons/container</v>
          </cell>
          <cell r="MT3" t="str">
            <v>tons/container</v>
          </cell>
          <cell r="MU3" t="str">
            <v>tons/container</v>
          </cell>
          <cell r="MV3" t="str">
            <v>tons/container</v>
          </cell>
          <cell r="MW3" t="str">
            <v>tons/container</v>
          </cell>
          <cell r="MX3" t="str">
            <v>tons/container</v>
          </cell>
          <cell r="MY3" t="str">
            <v>tons/container</v>
          </cell>
          <cell r="MZ3" t="str">
            <v>tons/container</v>
          </cell>
          <cell r="NA3" t="str">
            <v>tons/container</v>
          </cell>
          <cell r="NB3" t="str">
            <v>tons/container</v>
          </cell>
          <cell r="NC3" t="str">
            <v>tons/container</v>
          </cell>
          <cell r="ND3" t="str">
            <v>tons/container</v>
          </cell>
          <cell r="NE3" t="str">
            <v>tons/container</v>
          </cell>
          <cell r="NF3" t="str">
            <v>tons/container</v>
          </cell>
          <cell r="NG3" t="str">
            <v>tons/container</v>
          </cell>
          <cell r="NH3" t="str">
            <v>tons/container</v>
          </cell>
          <cell r="NJ3" t="str">
            <v># of Compactors</v>
          </cell>
          <cell r="NK3" t="str">
            <v>Avg. Collection per Week</v>
          </cell>
          <cell r="NL3" t="str">
            <v>No Compactor but Data</v>
          </cell>
          <cell r="NM3" t="str">
            <v>Avg. Containers per pick-up</v>
          </cell>
          <cell r="NN3" t="str">
            <v>Times Collected</v>
          </cell>
          <cell r="NO3" t="str">
            <v>median</v>
          </cell>
          <cell r="NP3" t="str">
            <v>average</v>
          </cell>
          <cell r="NQ3" t="str">
            <v>% &lt;8 tons</v>
          </cell>
          <cell r="NR3" t="str">
            <v>min</v>
          </cell>
          <cell r="NS3" t="str">
            <v>max</v>
          </cell>
        </row>
        <row r="4">
          <cell r="A4" t="str">
            <v>BARUCH</v>
          </cell>
          <cell r="B4" t="str">
            <v>BARUCH</v>
          </cell>
          <cell r="C4" t="str">
            <v>E HOUSTON ST</v>
          </cell>
          <cell r="D4" t="str">
            <v>MANHATTAN</v>
          </cell>
          <cell r="E4">
            <v>4.7300000000000004</v>
          </cell>
          <cell r="F4">
            <v>0</v>
          </cell>
          <cell r="G4">
            <v>4.93</v>
          </cell>
          <cell r="H4">
            <v>0</v>
          </cell>
          <cell r="I4">
            <v>0</v>
          </cell>
          <cell r="J4">
            <v>7.99</v>
          </cell>
          <cell r="K4">
            <v>0</v>
          </cell>
          <cell r="L4">
            <v>6.76</v>
          </cell>
          <cell r="M4">
            <v>0</v>
          </cell>
          <cell r="N4">
            <v>5.6</v>
          </cell>
          <cell r="O4">
            <v>5.36</v>
          </cell>
          <cell r="P4">
            <v>0</v>
          </cell>
          <cell r="Q4">
            <v>7.53</v>
          </cell>
          <cell r="R4">
            <v>0</v>
          </cell>
          <cell r="S4">
            <v>4.92</v>
          </cell>
          <cell r="T4">
            <v>0</v>
          </cell>
          <cell r="U4">
            <v>6.49</v>
          </cell>
          <cell r="V4">
            <v>6.34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4.0049999999999999</v>
          </cell>
          <cell r="AC4">
            <v>5.62</v>
          </cell>
          <cell r="AD4">
            <v>0</v>
          </cell>
          <cell r="AE4">
            <v>0</v>
          </cell>
          <cell r="AF4">
            <v>0</v>
          </cell>
          <cell r="AG4">
            <v>5.81</v>
          </cell>
          <cell r="AH4">
            <v>4.585</v>
          </cell>
          <cell r="AI4">
            <v>0</v>
          </cell>
          <cell r="AJ4">
            <v>7.39</v>
          </cell>
          <cell r="AK4">
            <v>0</v>
          </cell>
          <cell r="AL4">
            <v>0</v>
          </cell>
          <cell r="AM4">
            <v>0</v>
          </cell>
          <cell r="AN4">
            <v>5.3949999999999996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6.76</v>
          </cell>
          <cell r="AT4">
            <v>0</v>
          </cell>
          <cell r="AU4">
            <v>0</v>
          </cell>
          <cell r="AV4">
            <v>0</v>
          </cell>
          <cell r="AW4">
            <v>6.1150000000000002</v>
          </cell>
          <cell r="AX4">
            <v>0</v>
          </cell>
          <cell r="AY4">
            <v>0</v>
          </cell>
          <cell r="AZ4">
            <v>7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  <cell r="JD4">
            <v>0</v>
          </cell>
          <cell r="JE4">
            <v>0</v>
          </cell>
          <cell r="JF4">
            <v>0</v>
          </cell>
          <cell r="JG4">
            <v>0</v>
          </cell>
          <cell r="JH4">
            <v>0</v>
          </cell>
          <cell r="JI4">
            <v>0</v>
          </cell>
          <cell r="JJ4">
            <v>0</v>
          </cell>
          <cell r="JK4">
            <v>0</v>
          </cell>
          <cell r="JL4">
            <v>0</v>
          </cell>
          <cell r="JM4">
            <v>0</v>
          </cell>
          <cell r="JN4">
            <v>0</v>
          </cell>
          <cell r="JO4">
            <v>0</v>
          </cell>
          <cell r="JP4">
            <v>0</v>
          </cell>
          <cell r="JQ4">
            <v>0</v>
          </cell>
          <cell r="JR4">
            <v>0</v>
          </cell>
          <cell r="JS4">
            <v>0</v>
          </cell>
          <cell r="JT4">
            <v>0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>
            <v>0</v>
          </cell>
          <cell r="KE4">
            <v>0</v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>
            <v>0</v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>
            <v>0</v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8.36</v>
          </cell>
          <cell r="MP4">
            <v>0</v>
          </cell>
          <cell r="MQ4">
            <v>0</v>
          </cell>
          <cell r="MR4">
            <v>7.45</v>
          </cell>
          <cell r="MS4">
            <v>0</v>
          </cell>
          <cell r="MT4">
            <v>0</v>
          </cell>
          <cell r="MU4">
            <v>7.53</v>
          </cell>
          <cell r="MV4">
            <v>5.0599999999999996</v>
          </cell>
          <cell r="MW4">
            <v>0</v>
          </cell>
          <cell r="MX4">
            <v>0</v>
          </cell>
          <cell r="MY4">
            <v>0</v>
          </cell>
          <cell r="MZ4">
            <v>7.85</v>
          </cell>
          <cell r="NA4">
            <v>7.68</v>
          </cell>
          <cell r="NB4">
            <v>0</v>
          </cell>
          <cell r="NC4">
            <v>7.35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J4">
            <v>4</v>
          </cell>
          <cell r="NK4">
            <v>2.7142857142857144</v>
          </cell>
          <cell r="NL4" t="b">
            <v>0</v>
          </cell>
          <cell r="NM4">
            <v>4.7300000000000004</v>
          </cell>
          <cell r="NN4">
            <v>26</v>
          </cell>
          <cell r="NO4">
            <v>6.415</v>
          </cell>
          <cell r="NP4">
            <v>6.3311538461538452</v>
          </cell>
          <cell r="NQ4">
            <v>0.96153846153846156</v>
          </cell>
          <cell r="NR4">
            <v>4.0049999999999999</v>
          </cell>
          <cell r="NS4">
            <v>8.36</v>
          </cell>
        </row>
        <row r="5">
          <cell r="A5" t="str">
            <v>BARUCH HOUSES ADDITION</v>
          </cell>
          <cell r="B5" t="str">
            <v>BARUCH</v>
          </cell>
          <cell r="C5" t="str">
            <v>COLUMBIA ST</v>
          </cell>
          <cell r="D5" t="str">
            <v>MANHATTAN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>
            <v>0</v>
          </cell>
          <cell r="JG5">
            <v>0</v>
          </cell>
          <cell r="JH5">
            <v>0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>
            <v>0</v>
          </cell>
          <cell r="KY5">
            <v>0</v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>
            <v>0</v>
          </cell>
          <cell r="MQ5">
            <v>0</v>
          </cell>
          <cell r="MR5">
            <v>0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J5">
            <v>0</v>
          </cell>
          <cell r="NK5" t="str">
            <v>removed</v>
          </cell>
          <cell r="NL5" t="b">
            <v>0</v>
          </cell>
          <cell r="NM5"/>
          <cell r="NN5">
            <v>0</v>
          </cell>
          <cell r="NO5" t="str">
            <v/>
          </cell>
          <cell r="NP5" t="str">
            <v/>
          </cell>
          <cell r="NQ5" t="str">
            <v/>
          </cell>
          <cell r="NR5">
            <v>0</v>
          </cell>
          <cell r="NS5">
            <v>0</v>
          </cell>
        </row>
        <row r="6">
          <cell r="A6" t="str">
            <v>CAMPOS PLAZA I</v>
          </cell>
          <cell r="B6" t="str">
            <v>RIIS</v>
          </cell>
          <cell r="C6" t="str">
            <v>AVENUE B</v>
          </cell>
          <cell r="D6" t="str">
            <v>MANHATTAN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0</v>
          </cell>
          <cell r="JH6">
            <v>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>
            <v>0</v>
          </cell>
          <cell r="KY6">
            <v>0</v>
          </cell>
          <cell r="KZ6">
            <v>0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>
            <v>0</v>
          </cell>
          <cell r="MQ6">
            <v>0</v>
          </cell>
          <cell r="MR6">
            <v>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J6" t="e">
            <v>#N/A</v>
          </cell>
          <cell r="NK6" t="str">
            <v>removed</v>
          </cell>
          <cell r="NL6" t="e">
            <v>#N/A</v>
          </cell>
          <cell r="NM6"/>
          <cell r="NN6">
            <v>0</v>
          </cell>
          <cell r="NO6" t="str">
            <v/>
          </cell>
          <cell r="NP6" t="str">
            <v/>
          </cell>
          <cell r="NQ6" t="str">
            <v/>
          </cell>
          <cell r="NR6">
            <v>0</v>
          </cell>
          <cell r="NS6">
            <v>0</v>
          </cell>
        </row>
        <row r="7">
          <cell r="A7" t="str">
            <v>CAMPOS PLAZA II</v>
          </cell>
          <cell r="B7" t="str">
            <v>RIIS</v>
          </cell>
          <cell r="C7" t="str">
            <v>AVENUE B</v>
          </cell>
          <cell r="D7" t="str">
            <v>MANHATTAN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>
            <v>0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J7">
            <v>0</v>
          </cell>
          <cell r="NK7" t="str">
            <v>removed</v>
          </cell>
          <cell r="NL7" t="b">
            <v>0</v>
          </cell>
          <cell r="NM7"/>
          <cell r="NN7">
            <v>0</v>
          </cell>
          <cell r="NO7" t="str">
            <v/>
          </cell>
          <cell r="NP7" t="str">
            <v/>
          </cell>
          <cell r="NQ7" t="str">
            <v/>
          </cell>
          <cell r="NR7">
            <v>0</v>
          </cell>
          <cell r="NS7">
            <v>0</v>
          </cell>
        </row>
        <row r="8">
          <cell r="A8" t="str">
            <v>GOMPERS</v>
          </cell>
          <cell r="B8" t="str">
            <v>GOMPERS</v>
          </cell>
          <cell r="C8" t="str">
            <v>DELANCY ST</v>
          </cell>
          <cell r="D8" t="str">
            <v>MANHATTAN</v>
          </cell>
          <cell r="E8">
            <v>0</v>
          </cell>
          <cell r="F8">
            <v>8.4600000000000009</v>
          </cell>
          <cell r="G8">
            <v>0</v>
          </cell>
          <cell r="H8">
            <v>0</v>
          </cell>
          <cell r="I8">
            <v>0</v>
          </cell>
          <cell r="J8">
            <v>9.0500000000000007</v>
          </cell>
          <cell r="K8">
            <v>0</v>
          </cell>
          <cell r="L8">
            <v>0</v>
          </cell>
          <cell r="M8">
            <v>9.1499999999999986</v>
          </cell>
          <cell r="N8">
            <v>0</v>
          </cell>
          <cell r="O8">
            <v>0</v>
          </cell>
          <cell r="P8">
            <v>9.1</v>
          </cell>
          <cell r="Q8">
            <v>7.57</v>
          </cell>
          <cell r="R8">
            <v>0</v>
          </cell>
          <cell r="S8">
            <v>0</v>
          </cell>
          <cell r="T8">
            <v>7.33</v>
          </cell>
          <cell r="U8">
            <v>0</v>
          </cell>
          <cell r="V8">
            <v>0</v>
          </cell>
          <cell r="W8">
            <v>9.14</v>
          </cell>
          <cell r="X8">
            <v>6.47</v>
          </cell>
          <cell r="Y8">
            <v>0</v>
          </cell>
          <cell r="Z8">
            <v>0</v>
          </cell>
          <cell r="AA8">
            <v>8.5650000000000013</v>
          </cell>
          <cell r="AB8">
            <v>0</v>
          </cell>
          <cell r="AC8">
            <v>0</v>
          </cell>
          <cell r="AD8">
            <v>8.32</v>
          </cell>
          <cell r="AE8">
            <v>9.11</v>
          </cell>
          <cell r="AF8">
            <v>0</v>
          </cell>
          <cell r="AG8">
            <v>0</v>
          </cell>
          <cell r="AH8">
            <v>8.3849999999999998</v>
          </cell>
          <cell r="AI8">
            <v>0</v>
          </cell>
          <cell r="AJ8">
            <v>0</v>
          </cell>
          <cell r="AK8">
            <v>9.16</v>
          </cell>
          <cell r="AL8">
            <v>7.3</v>
          </cell>
          <cell r="AM8">
            <v>0</v>
          </cell>
          <cell r="AN8">
            <v>0</v>
          </cell>
          <cell r="AO8">
            <v>7.8150000000000004</v>
          </cell>
          <cell r="AP8">
            <v>0</v>
          </cell>
          <cell r="AQ8">
            <v>0</v>
          </cell>
          <cell r="AR8">
            <v>0</v>
          </cell>
          <cell r="AS8">
            <v>9.3350000000000009</v>
          </cell>
          <cell r="AT8">
            <v>0</v>
          </cell>
          <cell r="AU8">
            <v>0</v>
          </cell>
          <cell r="AV8">
            <v>9.0549999999999997</v>
          </cell>
          <cell r="AW8">
            <v>0</v>
          </cell>
          <cell r="AX8">
            <v>0</v>
          </cell>
          <cell r="AY8">
            <v>0</v>
          </cell>
          <cell r="AZ8">
            <v>9.6349999999999998</v>
          </cell>
          <cell r="BA8">
            <v>0</v>
          </cell>
          <cell r="BB8">
            <v>0</v>
          </cell>
          <cell r="BC8">
            <v>8.0850000000000009</v>
          </cell>
          <cell r="BD8">
            <v>0</v>
          </cell>
          <cell r="BE8">
            <v>0</v>
          </cell>
          <cell r="BF8">
            <v>0</v>
          </cell>
          <cell r="BG8">
            <v>8.0449999999999999</v>
          </cell>
          <cell r="BH8">
            <v>0</v>
          </cell>
          <cell r="BI8">
            <v>0</v>
          </cell>
          <cell r="BJ8">
            <v>7.8</v>
          </cell>
          <cell r="BK8">
            <v>8</v>
          </cell>
          <cell r="BL8">
            <v>0</v>
          </cell>
          <cell r="BM8">
            <v>0</v>
          </cell>
          <cell r="BN8">
            <v>7.9049999999999994</v>
          </cell>
          <cell r="BO8">
            <v>0</v>
          </cell>
          <cell r="BP8">
            <v>0</v>
          </cell>
          <cell r="BQ8">
            <v>8.495000000000001</v>
          </cell>
          <cell r="BR8">
            <v>0</v>
          </cell>
          <cell r="BS8">
            <v>0</v>
          </cell>
          <cell r="BT8">
            <v>0</v>
          </cell>
          <cell r="BU8">
            <v>8.6900000000000013</v>
          </cell>
          <cell r="BV8">
            <v>0</v>
          </cell>
          <cell r="BW8">
            <v>0</v>
          </cell>
          <cell r="BX8">
            <v>7.8150000000000004</v>
          </cell>
          <cell r="BY8">
            <v>0</v>
          </cell>
          <cell r="BZ8">
            <v>0</v>
          </cell>
          <cell r="CA8">
            <v>9.6</v>
          </cell>
          <cell r="CB8">
            <v>8.41</v>
          </cell>
          <cell r="CC8">
            <v>0</v>
          </cell>
          <cell r="CD8">
            <v>0</v>
          </cell>
          <cell r="CE8">
            <v>7.56</v>
          </cell>
          <cell r="CF8">
            <v>0</v>
          </cell>
          <cell r="CG8">
            <v>0</v>
          </cell>
          <cell r="CH8">
            <v>0</v>
          </cell>
          <cell r="CI8">
            <v>9.32</v>
          </cell>
          <cell r="CJ8">
            <v>0</v>
          </cell>
          <cell r="CK8">
            <v>8.6300000000000008</v>
          </cell>
          <cell r="CL8">
            <v>8.6849999999999987</v>
          </cell>
          <cell r="CM8">
            <v>0</v>
          </cell>
          <cell r="CN8">
            <v>0</v>
          </cell>
          <cell r="CO8">
            <v>0</v>
          </cell>
          <cell r="CP8">
            <v>9.16</v>
          </cell>
          <cell r="CQ8">
            <v>0</v>
          </cell>
          <cell r="CR8">
            <v>0</v>
          </cell>
          <cell r="CS8">
            <v>7.665</v>
          </cell>
          <cell r="CT8">
            <v>0</v>
          </cell>
          <cell r="CU8">
            <v>0</v>
          </cell>
          <cell r="CV8">
            <v>0</v>
          </cell>
          <cell r="CW8">
            <v>9</v>
          </cell>
          <cell r="CX8">
            <v>0</v>
          </cell>
          <cell r="CY8">
            <v>0</v>
          </cell>
          <cell r="CZ8">
            <v>8.2949999999999999</v>
          </cell>
          <cell r="DA8">
            <v>0</v>
          </cell>
          <cell r="DB8">
            <v>0</v>
          </cell>
          <cell r="DC8">
            <v>7.47</v>
          </cell>
          <cell r="DD8">
            <v>8.4</v>
          </cell>
          <cell r="DE8">
            <v>0</v>
          </cell>
          <cell r="DF8">
            <v>0</v>
          </cell>
          <cell r="DG8">
            <v>7.99</v>
          </cell>
          <cell r="DH8">
            <v>0</v>
          </cell>
          <cell r="DI8">
            <v>0</v>
          </cell>
          <cell r="DJ8">
            <v>0</v>
          </cell>
          <cell r="DK8">
            <v>8.14</v>
          </cell>
          <cell r="DL8">
            <v>0</v>
          </cell>
          <cell r="DM8">
            <v>0</v>
          </cell>
          <cell r="DN8">
            <v>7.51</v>
          </cell>
          <cell r="DO8">
            <v>0</v>
          </cell>
          <cell r="DP8">
            <v>0</v>
          </cell>
          <cell r="DQ8">
            <v>0</v>
          </cell>
          <cell r="DR8">
            <v>8.1</v>
          </cell>
          <cell r="DS8">
            <v>0</v>
          </cell>
          <cell r="DT8">
            <v>0</v>
          </cell>
          <cell r="DU8">
            <v>7.125</v>
          </cell>
          <cell r="DV8">
            <v>0</v>
          </cell>
          <cell r="DW8">
            <v>0</v>
          </cell>
          <cell r="DX8">
            <v>0</v>
          </cell>
          <cell r="DY8">
            <v>9.35</v>
          </cell>
          <cell r="DZ8">
            <v>0</v>
          </cell>
          <cell r="EA8">
            <v>0</v>
          </cell>
          <cell r="EB8">
            <v>8.4600000000000009</v>
          </cell>
          <cell r="EC8">
            <v>0</v>
          </cell>
          <cell r="ED8">
            <v>0</v>
          </cell>
          <cell r="EE8">
            <v>8.15</v>
          </cell>
          <cell r="EF8">
            <v>9.26</v>
          </cell>
          <cell r="EG8">
            <v>0</v>
          </cell>
          <cell r="EH8">
            <v>9.4600000000000009</v>
          </cell>
          <cell r="EI8">
            <v>8.61</v>
          </cell>
          <cell r="EJ8">
            <v>0</v>
          </cell>
          <cell r="EK8">
            <v>7.69</v>
          </cell>
          <cell r="EL8">
            <v>0</v>
          </cell>
          <cell r="EM8">
            <v>7.8650000000000002</v>
          </cell>
          <cell r="EN8">
            <v>0</v>
          </cell>
          <cell r="EO8">
            <v>0</v>
          </cell>
          <cell r="EP8">
            <v>9.1849999999999987</v>
          </cell>
          <cell r="EQ8">
            <v>0</v>
          </cell>
          <cell r="ER8">
            <v>0</v>
          </cell>
          <cell r="ES8">
            <v>0</v>
          </cell>
          <cell r="ET8">
            <v>9.93</v>
          </cell>
          <cell r="EU8">
            <v>0</v>
          </cell>
          <cell r="EV8">
            <v>10.48</v>
          </cell>
          <cell r="EW8">
            <v>9.1300000000000008</v>
          </cell>
          <cell r="EX8">
            <v>0</v>
          </cell>
          <cell r="EY8">
            <v>10.9</v>
          </cell>
          <cell r="EZ8">
            <v>0</v>
          </cell>
          <cell r="FA8">
            <v>10.16</v>
          </cell>
          <cell r="FB8">
            <v>0</v>
          </cell>
          <cell r="FC8">
            <v>0</v>
          </cell>
          <cell r="FD8">
            <v>10.74</v>
          </cell>
          <cell r="FE8">
            <v>0</v>
          </cell>
          <cell r="FF8">
            <v>0</v>
          </cell>
          <cell r="FG8">
            <v>0</v>
          </cell>
          <cell r="FH8">
            <v>10.379999999999999</v>
          </cell>
          <cell r="FI8">
            <v>0</v>
          </cell>
          <cell r="FJ8">
            <v>0</v>
          </cell>
          <cell r="FK8">
            <v>9.370000000000001</v>
          </cell>
          <cell r="FL8">
            <v>0</v>
          </cell>
          <cell r="FM8">
            <v>0</v>
          </cell>
          <cell r="FN8">
            <v>0</v>
          </cell>
          <cell r="FO8">
            <v>10.69</v>
          </cell>
          <cell r="FP8">
            <v>0</v>
          </cell>
          <cell r="FQ8">
            <v>0</v>
          </cell>
          <cell r="FR8">
            <v>8.64</v>
          </cell>
          <cell r="FS8">
            <v>0</v>
          </cell>
          <cell r="FT8">
            <v>7.13</v>
          </cell>
          <cell r="FU8">
            <v>0</v>
          </cell>
          <cell r="FV8">
            <v>7.8849999999999998</v>
          </cell>
          <cell r="FW8">
            <v>0</v>
          </cell>
          <cell r="FX8">
            <v>0</v>
          </cell>
          <cell r="FY8">
            <v>9.0050000000000008</v>
          </cell>
          <cell r="FZ8">
            <v>0</v>
          </cell>
          <cell r="GA8">
            <v>5.73</v>
          </cell>
          <cell r="GB8">
            <v>0</v>
          </cell>
          <cell r="GC8">
            <v>9.33</v>
          </cell>
          <cell r="GD8">
            <v>0</v>
          </cell>
          <cell r="GE8">
            <v>0</v>
          </cell>
          <cell r="GF8">
            <v>9.6000000000000014</v>
          </cell>
          <cell r="GG8">
            <v>0</v>
          </cell>
          <cell r="GH8">
            <v>8.0299999999999994</v>
          </cell>
          <cell r="GI8">
            <v>0</v>
          </cell>
          <cell r="GJ8">
            <v>8.6</v>
          </cell>
          <cell r="GK8">
            <v>0</v>
          </cell>
          <cell r="GL8">
            <v>0</v>
          </cell>
          <cell r="GM8">
            <v>10.57</v>
          </cell>
          <cell r="GN8">
            <v>0</v>
          </cell>
          <cell r="GO8">
            <v>6.41</v>
          </cell>
          <cell r="GP8">
            <v>0</v>
          </cell>
          <cell r="GQ8">
            <v>8.5350000000000001</v>
          </cell>
          <cell r="GR8">
            <v>0</v>
          </cell>
          <cell r="GS8">
            <v>0</v>
          </cell>
          <cell r="GT8">
            <v>10.59</v>
          </cell>
          <cell r="GU8">
            <v>0</v>
          </cell>
          <cell r="GV8">
            <v>7.34</v>
          </cell>
          <cell r="GW8">
            <v>0</v>
          </cell>
          <cell r="GX8">
            <v>8.83</v>
          </cell>
          <cell r="GY8">
            <v>0</v>
          </cell>
          <cell r="GZ8">
            <v>0</v>
          </cell>
          <cell r="HA8">
            <v>9.5299999999999994</v>
          </cell>
          <cell r="HB8">
            <v>0</v>
          </cell>
          <cell r="HC8">
            <v>7</v>
          </cell>
          <cell r="HD8">
            <v>0</v>
          </cell>
          <cell r="HE8">
            <v>8.5949999999999989</v>
          </cell>
          <cell r="HF8">
            <v>0</v>
          </cell>
          <cell r="HG8">
            <v>0</v>
          </cell>
          <cell r="HH8">
            <v>10.100000000000001</v>
          </cell>
          <cell r="HI8">
            <v>0</v>
          </cell>
          <cell r="HJ8">
            <v>8.64</v>
          </cell>
          <cell r="HK8">
            <v>0</v>
          </cell>
          <cell r="HL8">
            <v>9.3550000000000004</v>
          </cell>
          <cell r="HM8">
            <v>0</v>
          </cell>
          <cell r="HN8">
            <v>0</v>
          </cell>
          <cell r="HO8">
            <v>8.74</v>
          </cell>
          <cell r="HP8">
            <v>0</v>
          </cell>
          <cell r="HQ8">
            <v>8.65</v>
          </cell>
          <cell r="HR8">
            <v>0</v>
          </cell>
          <cell r="HS8">
            <v>8.7899999999999991</v>
          </cell>
          <cell r="HT8">
            <v>0</v>
          </cell>
          <cell r="HU8">
            <v>0</v>
          </cell>
          <cell r="HV8">
            <v>10.535</v>
          </cell>
          <cell r="HW8">
            <v>0</v>
          </cell>
          <cell r="HX8">
            <v>9.23</v>
          </cell>
          <cell r="HY8">
            <v>9.99</v>
          </cell>
          <cell r="HZ8">
            <v>8.4</v>
          </cell>
          <cell r="IA8">
            <v>0</v>
          </cell>
          <cell r="IB8">
            <v>0</v>
          </cell>
          <cell r="IC8">
            <v>11.2</v>
          </cell>
          <cell r="ID8">
            <v>0</v>
          </cell>
          <cell r="IE8">
            <v>6.9849999999999994</v>
          </cell>
          <cell r="IF8">
            <v>0</v>
          </cell>
          <cell r="IG8">
            <v>5.6950000000000003</v>
          </cell>
          <cell r="IH8">
            <v>0</v>
          </cell>
          <cell r="II8">
            <v>0</v>
          </cell>
          <cell r="IJ8">
            <v>10.06</v>
          </cell>
          <cell r="IK8">
            <v>0</v>
          </cell>
          <cell r="IL8">
            <v>7.9600000000000009</v>
          </cell>
          <cell r="IM8">
            <v>0</v>
          </cell>
          <cell r="IN8">
            <v>7.09</v>
          </cell>
          <cell r="IO8">
            <v>0</v>
          </cell>
          <cell r="IP8">
            <v>0</v>
          </cell>
          <cell r="IQ8">
            <v>10</v>
          </cell>
          <cell r="IR8">
            <v>0</v>
          </cell>
          <cell r="IS8">
            <v>6.8650000000000002</v>
          </cell>
          <cell r="IT8">
            <v>0</v>
          </cell>
          <cell r="IU8">
            <v>5.9649999999999999</v>
          </cell>
          <cell r="IV8">
            <v>0</v>
          </cell>
          <cell r="IW8">
            <v>0</v>
          </cell>
          <cell r="IX8">
            <v>9.3949999999999996</v>
          </cell>
          <cell r="IY8">
            <v>0</v>
          </cell>
          <cell r="IZ8">
            <v>7.7949999999999999</v>
          </cell>
          <cell r="JA8">
            <v>0</v>
          </cell>
          <cell r="JB8">
            <v>7.01</v>
          </cell>
          <cell r="JC8">
            <v>0</v>
          </cell>
          <cell r="JD8">
            <v>0</v>
          </cell>
          <cell r="JE8">
            <v>9.1150000000000002</v>
          </cell>
          <cell r="JF8">
            <v>0</v>
          </cell>
          <cell r="JG8">
            <v>7.2</v>
          </cell>
          <cell r="JH8">
            <v>0</v>
          </cell>
          <cell r="JI8">
            <v>6.625</v>
          </cell>
          <cell r="JJ8">
            <v>0</v>
          </cell>
          <cell r="JK8">
            <v>0</v>
          </cell>
          <cell r="JL8">
            <v>9.11</v>
          </cell>
          <cell r="JM8">
            <v>0</v>
          </cell>
          <cell r="JN8">
            <v>6.91</v>
          </cell>
          <cell r="JO8">
            <v>0</v>
          </cell>
          <cell r="JP8">
            <v>6.04</v>
          </cell>
          <cell r="JQ8">
            <v>0</v>
          </cell>
          <cell r="JR8">
            <v>0</v>
          </cell>
          <cell r="JS8">
            <v>9.125</v>
          </cell>
          <cell r="JT8">
            <v>0</v>
          </cell>
          <cell r="JU8">
            <v>7.69</v>
          </cell>
          <cell r="JV8">
            <v>0</v>
          </cell>
          <cell r="JW8">
            <v>6.4649999999999999</v>
          </cell>
          <cell r="JX8">
            <v>0</v>
          </cell>
          <cell r="JY8">
            <v>0</v>
          </cell>
          <cell r="JZ8">
            <v>8.1000000000000014</v>
          </cell>
          <cell r="KA8">
            <v>0</v>
          </cell>
          <cell r="KB8">
            <v>5.62</v>
          </cell>
          <cell r="KC8">
            <v>0</v>
          </cell>
          <cell r="KD8">
            <v>6.79</v>
          </cell>
          <cell r="KE8">
            <v>0</v>
          </cell>
          <cell r="KF8">
            <v>0</v>
          </cell>
          <cell r="KG8">
            <v>8.625</v>
          </cell>
          <cell r="KH8">
            <v>0</v>
          </cell>
          <cell r="KI8">
            <v>6.99</v>
          </cell>
          <cell r="KJ8">
            <v>0</v>
          </cell>
          <cell r="KK8">
            <v>7.7549999999999999</v>
          </cell>
          <cell r="KL8">
            <v>0</v>
          </cell>
          <cell r="KM8">
            <v>0</v>
          </cell>
          <cell r="KN8">
            <v>8.3350000000000009</v>
          </cell>
          <cell r="KO8">
            <v>0</v>
          </cell>
          <cell r="KP8">
            <v>6.5750000000000002</v>
          </cell>
          <cell r="KQ8">
            <v>0</v>
          </cell>
          <cell r="KR8">
            <v>4.7349999999999994</v>
          </cell>
          <cell r="KS8">
            <v>0</v>
          </cell>
          <cell r="KT8">
            <v>0</v>
          </cell>
          <cell r="KU8">
            <v>10.16</v>
          </cell>
          <cell r="KV8">
            <v>0</v>
          </cell>
          <cell r="KW8">
            <v>6.73</v>
          </cell>
          <cell r="KX8">
            <v>2.41</v>
          </cell>
          <cell r="KY8">
            <v>0</v>
          </cell>
          <cell r="KZ8">
            <v>0</v>
          </cell>
          <cell r="LA8">
            <v>9.2100000000000009</v>
          </cell>
          <cell r="LB8">
            <v>2.75</v>
          </cell>
          <cell r="LC8">
            <v>0</v>
          </cell>
          <cell r="LD8">
            <v>0</v>
          </cell>
          <cell r="LE8">
            <v>8.2200000000000006</v>
          </cell>
          <cell r="LF8">
            <v>0</v>
          </cell>
          <cell r="LG8">
            <v>0</v>
          </cell>
          <cell r="LH8">
            <v>0</v>
          </cell>
          <cell r="LI8">
            <v>10.78</v>
          </cell>
          <cell r="LJ8">
            <v>0</v>
          </cell>
          <cell r="LK8">
            <v>7.99</v>
          </cell>
          <cell r="LL8">
            <v>0</v>
          </cell>
          <cell r="LM8">
            <v>5.3949999999999996</v>
          </cell>
          <cell r="LN8">
            <v>0</v>
          </cell>
          <cell r="LO8">
            <v>0</v>
          </cell>
          <cell r="LP8">
            <v>8.92</v>
          </cell>
          <cell r="LQ8">
            <v>0</v>
          </cell>
          <cell r="LR8">
            <v>6.87</v>
          </cell>
          <cell r="LS8">
            <v>0</v>
          </cell>
          <cell r="LT8">
            <v>8.32</v>
          </cell>
          <cell r="LU8">
            <v>0</v>
          </cell>
          <cell r="LV8">
            <v>0</v>
          </cell>
          <cell r="LW8">
            <v>10.119999999999999</v>
          </cell>
          <cell r="LX8">
            <v>0</v>
          </cell>
          <cell r="LY8">
            <v>8.36</v>
          </cell>
          <cell r="LZ8">
            <v>0</v>
          </cell>
          <cell r="MA8">
            <v>9.07</v>
          </cell>
          <cell r="MB8">
            <v>0</v>
          </cell>
          <cell r="MC8">
            <v>0</v>
          </cell>
          <cell r="MD8">
            <v>9.5350000000000001</v>
          </cell>
          <cell r="ME8">
            <v>0</v>
          </cell>
          <cell r="MF8">
            <v>8.6649999999999991</v>
          </cell>
          <cell r="MG8">
            <v>0</v>
          </cell>
          <cell r="MH8">
            <v>6.7</v>
          </cell>
          <cell r="MI8">
            <v>0</v>
          </cell>
          <cell r="MJ8">
            <v>0</v>
          </cell>
          <cell r="MK8">
            <v>8.7100000000000009</v>
          </cell>
          <cell r="ML8">
            <v>0</v>
          </cell>
          <cell r="MM8">
            <v>5.625</v>
          </cell>
          <cell r="MN8">
            <v>0</v>
          </cell>
          <cell r="MO8">
            <v>7.42</v>
          </cell>
          <cell r="MP8">
            <v>0</v>
          </cell>
          <cell r="MQ8">
            <v>0</v>
          </cell>
          <cell r="MR8">
            <v>8.1150000000000002</v>
          </cell>
          <cell r="MS8">
            <v>0</v>
          </cell>
          <cell r="MT8">
            <v>8.66</v>
          </cell>
          <cell r="MU8">
            <v>10.29</v>
          </cell>
          <cell r="MV8">
            <v>6.62</v>
          </cell>
          <cell r="MW8">
            <v>0</v>
          </cell>
          <cell r="MX8">
            <v>0</v>
          </cell>
          <cell r="MY8">
            <v>9.42</v>
          </cell>
          <cell r="MZ8">
            <v>0</v>
          </cell>
          <cell r="NA8">
            <v>7.67</v>
          </cell>
          <cell r="NB8">
            <v>0</v>
          </cell>
          <cell r="NC8">
            <v>8.31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J8">
            <v>1</v>
          </cell>
          <cell r="NK8">
            <v>2.6206896551724137</v>
          </cell>
          <cell r="NL8" t="b">
            <v>0</v>
          </cell>
          <cell r="NM8"/>
          <cell r="NN8">
            <v>147</v>
          </cell>
          <cell r="NO8">
            <v>8.4600000000000009</v>
          </cell>
          <cell r="NP8">
            <v>8.3081972789115675</v>
          </cell>
          <cell r="NQ8">
            <v>0.36734693877551022</v>
          </cell>
          <cell r="NR8">
            <v>2.41</v>
          </cell>
          <cell r="NS8">
            <v>11.2</v>
          </cell>
        </row>
        <row r="9">
          <cell r="A9" t="str">
            <v>45 ALLEN STREET</v>
          </cell>
          <cell r="B9" t="str">
            <v>CURBSIDE</v>
          </cell>
          <cell r="C9" t="str">
            <v>GRAND ST</v>
          </cell>
          <cell r="D9" t="str">
            <v>MANHATTAN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J9">
            <v>0</v>
          </cell>
          <cell r="NK9" t="str">
            <v>removed</v>
          </cell>
          <cell r="NL9" t="b">
            <v>0</v>
          </cell>
          <cell r="NM9"/>
          <cell r="NN9">
            <v>0</v>
          </cell>
          <cell r="NO9" t="str">
            <v/>
          </cell>
          <cell r="NP9" t="str">
            <v/>
          </cell>
          <cell r="NQ9" t="str">
            <v/>
          </cell>
          <cell r="NR9">
            <v>0</v>
          </cell>
          <cell r="NS9">
            <v>0</v>
          </cell>
        </row>
        <row r="10">
          <cell r="A10" t="str">
            <v>LA GUARDIA</v>
          </cell>
          <cell r="B10" t="str">
            <v>LA GUARDIA</v>
          </cell>
          <cell r="C10" t="str">
            <v>RUTGERS ST</v>
          </cell>
          <cell r="D10" t="str">
            <v>MANHATTAN</v>
          </cell>
          <cell r="E10">
            <v>6.88</v>
          </cell>
          <cell r="F10">
            <v>7.27</v>
          </cell>
          <cell r="G10">
            <v>0</v>
          </cell>
          <cell r="H10">
            <v>7.93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7.92</v>
          </cell>
          <cell r="N10">
            <v>0</v>
          </cell>
          <cell r="O10">
            <v>0</v>
          </cell>
          <cell r="P10">
            <v>5.85</v>
          </cell>
          <cell r="Q10">
            <v>0</v>
          </cell>
          <cell r="R10">
            <v>0</v>
          </cell>
          <cell r="S10">
            <v>7.42</v>
          </cell>
          <cell r="T10">
            <v>0</v>
          </cell>
          <cell r="U10">
            <v>0</v>
          </cell>
          <cell r="V10">
            <v>6.04</v>
          </cell>
          <cell r="W10">
            <v>0</v>
          </cell>
          <cell r="X10">
            <v>0</v>
          </cell>
          <cell r="Y10">
            <v>0</v>
          </cell>
          <cell r="Z10">
            <v>5.76</v>
          </cell>
          <cell r="AA10">
            <v>0</v>
          </cell>
          <cell r="AB10">
            <v>0</v>
          </cell>
          <cell r="AC10">
            <v>7.36</v>
          </cell>
          <cell r="AD10">
            <v>5.0599999999999996</v>
          </cell>
          <cell r="AE10">
            <v>0</v>
          </cell>
          <cell r="AF10">
            <v>0</v>
          </cell>
          <cell r="AG10">
            <v>8.01</v>
          </cell>
          <cell r="AH10">
            <v>0</v>
          </cell>
          <cell r="AI10">
            <v>0</v>
          </cell>
          <cell r="AJ10">
            <v>7.51</v>
          </cell>
          <cell r="AK10">
            <v>0</v>
          </cell>
          <cell r="AL10">
            <v>6.82</v>
          </cell>
          <cell r="AM10">
            <v>0</v>
          </cell>
          <cell r="AN10">
            <v>0</v>
          </cell>
          <cell r="AO10">
            <v>0</v>
          </cell>
          <cell r="AP10">
            <v>5.25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8.94</v>
          </cell>
          <cell r="AW10">
            <v>0</v>
          </cell>
          <cell r="AX10">
            <v>0</v>
          </cell>
          <cell r="AY10">
            <v>0</v>
          </cell>
          <cell r="AZ10">
            <v>7.88</v>
          </cell>
          <cell r="BA10">
            <v>0</v>
          </cell>
          <cell r="BB10">
            <v>7.63</v>
          </cell>
          <cell r="BC10">
            <v>0</v>
          </cell>
          <cell r="BD10">
            <v>0</v>
          </cell>
          <cell r="BE10">
            <v>5.8949999999999996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5.6</v>
          </cell>
          <cell r="BK10">
            <v>0</v>
          </cell>
          <cell r="BL10">
            <v>0</v>
          </cell>
          <cell r="BM10">
            <v>0</v>
          </cell>
          <cell r="BN10">
            <v>6.75</v>
          </cell>
          <cell r="BO10">
            <v>0</v>
          </cell>
          <cell r="BP10">
            <v>0</v>
          </cell>
          <cell r="BQ10">
            <v>7.12</v>
          </cell>
          <cell r="BR10">
            <v>6.79</v>
          </cell>
          <cell r="BS10">
            <v>0</v>
          </cell>
          <cell r="BT10">
            <v>0</v>
          </cell>
          <cell r="BU10">
            <v>7.51</v>
          </cell>
          <cell r="BV10">
            <v>0</v>
          </cell>
          <cell r="BW10">
            <v>0</v>
          </cell>
          <cell r="BX10">
            <v>7.96</v>
          </cell>
          <cell r="BY10">
            <v>0</v>
          </cell>
          <cell r="BZ10">
            <v>0</v>
          </cell>
          <cell r="CA10">
            <v>0</v>
          </cell>
          <cell r="CB10">
            <v>7.47</v>
          </cell>
          <cell r="CC10">
            <v>0</v>
          </cell>
          <cell r="CD10">
            <v>0</v>
          </cell>
          <cell r="CE10">
            <v>8.52</v>
          </cell>
          <cell r="CF10">
            <v>0</v>
          </cell>
          <cell r="CG10">
            <v>7.37</v>
          </cell>
          <cell r="CH10">
            <v>0</v>
          </cell>
          <cell r="CI10">
            <v>5.75</v>
          </cell>
          <cell r="CJ10">
            <v>0</v>
          </cell>
          <cell r="CK10">
            <v>0</v>
          </cell>
          <cell r="CL10">
            <v>0</v>
          </cell>
          <cell r="CM10">
            <v>6.83</v>
          </cell>
          <cell r="CN10">
            <v>0</v>
          </cell>
          <cell r="CO10">
            <v>7.38</v>
          </cell>
          <cell r="CP10">
            <v>0</v>
          </cell>
          <cell r="CQ10">
            <v>0</v>
          </cell>
          <cell r="CR10">
            <v>0</v>
          </cell>
          <cell r="CS10">
            <v>6.91</v>
          </cell>
          <cell r="CT10">
            <v>0</v>
          </cell>
          <cell r="CU10">
            <v>7.99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4.1399999999999997</v>
          </cell>
          <cell r="DC10">
            <v>0</v>
          </cell>
          <cell r="DD10">
            <v>5.38</v>
          </cell>
          <cell r="DE10">
            <v>0</v>
          </cell>
          <cell r="DF10">
            <v>5.63</v>
          </cell>
          <cell r="DG10">
            <v>0</v>
          </cell>
          <cell r="DH10">
            <v>0</v>
          </cell>
          <cell r="DI10">
            <v>8.0399999999999991</v>
          </cell>
          <cell r="DJ10">
            <v>0</v>
          </cell>
          <cell r="DK10">
            <v>0</v>
          </cell>
          <cell r="DL10">
            <v>0</v>
          </cell>
          <cell r="DM10">
            <v>7.94</v>
          </cell>
          <cell r="DN10">
            <v>0</v>
          </cell>
          <cell r="DO10">
            <v>6.86</v>
          </cell>
          <cell r="DP10">
            <v>0</v>
          </cell>
          <cell r="DQ10">
            <v>6.82</v>
          </cell>
          <cell r="DR10">
            <v>0</v>
          </cell>
          <cell r="DS10">
            <v>0</v>
          </cell>
          <cell r="DT10">
            <v>0</v>
          </cell>
          <cell r="DU10">
            <v>8.52</v>
          </cell>
          <cell r="DV10">
            <v>7.75</v>
          </cell>
          <cell r="DW10">
            <v>6.72</v>
          </cell>
          <cell r="DX10">
            <v>0</v>
          </cell>
          <cell r="DY10">
            <v>7.5</v>
          </cell>
          <cell r="DZ10">
            <v>0</v>
          </cell>
          <cell r="EA10">
            <v>7.76</v>
          </cell>
          <cell r="EB10">
            <v>0</v>
          </cell>
          <cell r="EC10">
            <v>6.39</v>
          </cell>
          <cell r="ED10">
            <v>0</v>
          </cell>
          <cell r="EE10">
            <v>0</v>
          </cell>
          <cell r="EF10">
            <v>7.77</v>
          </cell>
          <cell r="EG10">
            <v>0</v>
          </cell>
          <cell r="EH10">
            <v>0</v>
          </cell>
          <cell r="EI10">
            <v>11.42</v>
          </cell>
          <cell r="EJ10">
            <v>7.89</v>
          </cell>
          <cell r="EK10">
            <v>0</v>
          </cell>
          <cell r="EL10">
            <v>7.22</v>
          </cell>
          <cell r="EM10">
            <v>0</v>
          </cell>
          <cell r="EN10">
            <v>0</v>
          </cell>
          <cell r="EO10">
            <v>8.1300000000000008</v>
          </cell>
          <cell r="EP10">
            <v>7.62</v>
          </cell>
          <cell r="EQ10">
            <v>0</v>
          </cell>
          <cell r="ER10">
            <v>6.04</v>
          </cell>
          <cell r="ES10">
            <v>5.54</v>
          </cell>
          <cell r="ET10">
            <v>6.02</v>
          </cell>
          <cell r="EU10">
            <v>0</v>
          </cell>
          <cell r="EV10">
            <v>8.8800000000000008</v>
          </cell>
          <cell r="EW10">
            <v>0</v>
          </cell>
          <cell r="EX10">
            <v>8.57</v>
          </cell>
          <cell r="EY10">
            <v>0</v>
          </cell>
          <cell r="EZ10">
            <v>8.36</v>
          </cell>
          <cell r="FA10">
            <v>0</v>
          </cell>
          <cell r="FB10">
            <v>0</v>
          </cell>
          <cell r="FC10">
            <v>7.98</v>
          </cell>
          <cell r="FD10">
            <v>0</v>
          </cell>
          <cell r="FE10">
            <v>0</v>
          </cell>
          <cell r="FF10">
            <v>8.2100000000000009</v>
          </cell>
          <cell r="FG10">
            <v>0</v>
          </cell>
          <cell r="FH10">
            <v>9.69</v>
          </cell>
          <cell r="FI10">
            <v>0</v>
          </cell>
          <cell r="FJ10">
            <v>8.25</v>
          </cell>
          <cell r="FK10">
            <v>0</v>
          </cell>
          <cell r="FL10">
            <v>8.32</v>
          </cell>
          <cell r="FM10">
            <v>7.81</v>
          </cell>
          <cell r="FN10">
            <v>0</v>
          </cell>
          <cell r="FO10">
            <v>7.86</v>
          </cell>
          <cell r="FP10">
            <v>0</v>
          </cell>
          <cell r="FQ10">
            <v>8.39</v>
          </cell>
          <cell r="FR10">
            <v>0</v>
          </cell>
          <cell r="FS10">
            <v>7.9</v>
          </cell>
          <cell r="FT10">
            <v>0</v>
          </cell>
          <cell r="FU10">
            <v>7.55</v>
          </cell>
          <cell r="FV10">
            <v>0</v>
          </cell>
          <cell r="FW10">
            <v>0</v>
          </cell>
          <cell r="FX10">
            <v>0</v>
          </cell>
          <cell r="FY10">
            <v>8.82</v>
          </cell>
          <cell r="FZ10">
            <v>0</v>
          </cell>
          <cell r="GA10">
            <v>5.78</v>
          </cell>
          <cell r="GB10">
            <v>0</v>
          </cell>
          <cell r="GC10">
            <v>8.4600000000000009</v>
          </cell>
          <cell r="GD10">
            <v>0</v>
          </cell>
          <cell r="GE10">
            <v>8.0299999999999994</v>
          </cell>
          <cell r="GF10">
            <v>0</v>
          </cell>
          <cell r="GG10">
            <v>8.36</v>
          </cell>
          <cell r="GH10">
            <v>0</v>
          </cell>
          <cell r="GI10">
            <v>8.07</v>
          </cell>
          <cell r="GJ10">
            <v>0</v>
          </cell>
          <cell r="GK10">
            <v>0</v>
          </cell>
          <cell r="GL10">
            <v>7.28</v>
          </cell>
          <cell r="GM10">
            <v>0</v>
          </cell>
          <cell r="GN10">
            <v>0</v>
          </cell>
          <cell r="GO10">
            <v>6.13</v>
          </cell>
          <cell r="GP10">
            <v>8.9600000000000009</v>
          </cell>
          <cell r="GQ10">
            <v>4.95</v>
          </cell>
          <cell r="GR10">
            <v>0</v>
          </cell>
          <cell r="GS10">
            <v>8.84</v>
          </cell>
          <cell r="GT10">
            <v>0</v>
          </cell>
          <cell r="GU10">
            <v>7.22</v>
          </cell>
          <cell r="GV10">
            <v>0</v>
          </cell>
          <cell r="GW10">
            <v>0</v>
          </cell>
          <cell r="GX10">
            <v>7.23</v>
          </cell>
          <cell r="GY10">
            <v>0</v>
          </cell>
          <cell r="GZ10">
            <v>3.62</v>
          </cell>
          <cell r="HA10">
            <v>0</v>
          </cell>
          <cell r="HB10">
            <v>0</v>
          </cell>
          <cell r="HC10">
            <v>7.3</v>
          </cell>
          <cell r="HD10">
            <v>8.41</v>
          </cell>
          <cell r="HE10">
            <v>9.19</v>
          </cell>
          <cell r="HF10">
            <v>0</v>
          </cell>
          <cell r="HG10">
            <v>0</v>
          </cell>
          <cell r="HH10">
            <v>8.67</v>
          </cell>
          <cell r="HI10">
            <v>5.62</v>
          </cell>
          <cell r="HJ10">
            <v>0</v>
          </cell>
          <cell r="HK10">
            <v>7.82</v>
          </cell>
          <cell r="HL10">
            <v>7.5</v>
          </cell>
          <cell r="HM10">
            <v>0</v>
          </cell>
          <cell r="HN10">
            <v>0</v>
          </cell>
          <cell r="HO10">
            <v>9.48</v>
          </cell>
          <cell r="HP10">
            <v>5.47</v>
          </cell>
          <cell r="HQ10">
            <v>4.6399999999999997</v>
          </cell>
          <cell r="HR10">
            <v>0</v>
          </cell>
          <cell r="HS10">
            <v>8.77</v>
          </cell>
          <cell r="HT10">
            <v>0</v>
          </cell>
          <cell r="HU10">
            <v>0</v>
          </cell>
          <cell r="HV10">
            <v>9.89</v>
          </cell>
          <cell r="HW10">
            <v>0</v>
          </cell>
          <cell r="HX10">
            <v>8.3800000000000008</v>
          </cell>
          <cell r="HY10">
            <v>0</v>
          </cell>
          <cell r="HZ10">
            <v>8.6199999999999992</v>
          </cell>
          <cell r="IA10">
            <v>0</v>
          </cell>
          <cell r="IB10">
            <v>8.34</v>
          </cell>
          <cell r="IC10">
            <v>0</v>
          </cell>
          <cell r="ID10">
            <v>7.99</v>
          </cell>
          <cell r="IE10">
            <v>0</v>
          </cell>
          <cell r="IF10">
            <v>8.86</v>
          </cell>
          <cell r="IG10">
            <v>0</v>
          </cell>
          <cell r="IH10">
            <v>0</v>
          </cell>
          <cell r="II10">
            <v>0</v>
          </cell>
          <cell r="IJ10">
            <v>8.86</v>
          </cell>
          <cell r="IK10">
            <v>8.67</v>
          </cell>
          <cell r="IL10">
            <v>0</v>
          </cell>
          <cell r="IM10">
            <v>8.75</v>
          </cell>
          <cell r="IN10">
            <v>7.41</v>
          </cell>
          <cell r="IO10">
            <v>0</v>
          </cell>
          <cell r="IP10">
            <v>8.64</v>
          </cell>
          <cell r="IQ10">
            <v>0</v>
          </cell>
          <cell r="IR10">
            <v>9.2100000000000009</v>
          </cell>
          <cell r="IS10">
            <v>0</v>
          </cell>
          <cell r="IT10">
            <v>0</v>
          </cell>
          <cell r="IU10">
            <v>9.58</v>
          </cell>
          <cell r="IV10">
            <v>0</v>
          </cell>
          <cell r="IW10">
            <v>5.8</v>
          </cell>
          <cell r="IX10">
            <v>0</v>
          </cell>
          <cell r="IY10">
            <v>8.02</v>
          </cell>
          <cell r="IZ10">
            <v>0</v>
          </cell>
          <cell r="JA10">
            <v>8.61</v>
          </cell>
          <cell r="JB10">
            <v>0</v>
          </cell>
          <cell r="JC10">
            <v>0</v>
          </cell>
          <cell r="JD10">
            <v>9.17</v>
          </cell>
          <cell r="JE10">
            <v>0</v>
          </cell>
          <cell r="JF10">
            <v>7.02</v>
          </cell>
          <cell r="JG10">
            <v>0</v>
          </cell>
          <cell r="JH10">
            <v>4.97</v>
          </cell>
          <cell r="JI10">
            <v>9.64</v>
          </cell>
          <cell r="JJ10">
            <v>0</v>
          </cell>
          <cell r="JK10">
            <v>8.2200000000000006</v>
          </cell>
          <cell r="JL10">
            <v>0</v>
          </cell>
          <cell r="JM10">
            <v>0</v>
          </cell>
          <cell r="JN10">
            <v>6.79</v>
          </cell>
          <cell r="JO10">
            <v>8.56</v>
          </cell>
          <cell r="JP10">
            <v>6</v>
          </cell>
          <cell r="JQ10">
            <v>0</v>
          </cell>
          <cell r="JR10">
            <v>0</v>
          </cell>
          <cell r="JS10">
            <v>7.94</v>
          </cell>
          <cell r="JT10">
            <v>8.19</v>
          </cell>
          <cell r="JU10">
            <v>7.95</v>
          </cell>
          <cell r="JV10">
            <v>0</v>
          </cell>
          <cell r="JW10">
            <v>7.88</v>
          </cell>
          <cell r="JX10">
            <v>0</v>
          </cell>
          <cell r="JY10">
            <v>0</v>
          </cell>
          <cell r="JZ10">
            <v>8.32</v>
          </cell>
          <cell r="KA10">
            <v>0</v>
          </cell>
          <cell r="KB10">
            <v>6.86</v>
          </cell>
          <cell r="KC10">
            <v>0</v>
          </cell>
          <cell r="KD10">
            <v>5.17</v>
          </cell>
          <cell r="KE10">
            <v>0</v>
          </cell>
          <cell r="KF10">
            <v>8.11</v>
          </cell>
          <cell r="KG10">
            <v>0</v>
          </cell>
          <cell r="KH10">
            <v>8.23</v>
          </cell>
          <cell r="KI10">
            <v>0</v>
          </cell>
          <cell r="KJ10">
            <v>8.9</v>
          </cell>
          <cell r="KK10">
            <v>0</v>
          </cell>
          <cell r="KL10">
            <v>0</v>
          </cell>
          <cell r="KM10">
            <v>8.27</v>
          </cell>
          <cell r="KN10">
            <v>7.26</v>
          </cell>
          <cell r="KO10">
            <v>8.42</v>
          </cell>
          <cell r="KP10">
            <v>0</v>
          </cell>
          <cell r="KQ10">
            <v>7.86</v>
          </cell>
          <cell r="KR10">
            <v>0</v>
          </cell>
          <cell r="KS10">
            <v>0</v>
          </cell>
          <cell r="KT10">
            <v>7.01</v>
          </cell>
          <cell r="KU10">
            <v>0</v>
          </cell>
          <cell r="KV10">
            <v>7.08</v>
          </cell>
          <cell r="KW10">
            <v>7.44</v>
          </cell>
          <cell r="KX10">
            <v>7.8</v>
          </cell>
          <cell r="KY10">
            <v>2.59</v>
          </cell>
          <cell r="KZ10">
            <v>0</v>
          </cell>
          <cell r="LA10">
            <v>7.87</v>
          </cell>
          <cell r="LB10">
            <v>0</v>
          </cell>
          <cell r="LC10">
            <v>0</v>
          </cell>
          <cell r="LD10">
            <v>4.74</v>
          </cell>
          <cell r="LE10">
            <v>0</v>
          </cell>
          <cell r="LF10">
            <v>7.79</v>
          </cell>
          <cell r="LG10">
            <v>0</v>
          </cell>
          <cell r="LH10">
            <v>0</v>
          </cell>
          <cell r="LI10">
            <v>7.49</v>
          </cell>
          <cell r="LJ10">
            <v>7.6</v>
          </cell>
          <cell r="LK10">
            <v>7.39</v>
          </cell>
          <cell r="LL10">
            <v>0</v>
          </cell>
          <cell r="LM10">
            <v>9.32</v>
          </cell>
          <cell r="LN10">
            <v>0</v>
          </cell>
          <cell r="LO10">
            <v>7.78</v>
          </cell>
          <cell r="LP10">
            <v>0</v>
          </cell>
          <cell r="LQ10">
            <v>0</v>
          </cell>
          <cell r="LR10">
            <v>6.93</v>
          </cell>
          <cell r="LS10">
            <v>5.21</v>
          </cell>
          <cell r="LT10">
            <v>7.41</v>
          </cell>
          <cell r="LU10">
            <v>0</v>
          </cell>
          <cell r="LV10">
            <v>6.98</v>
          </cell>
          <cell r="LW10">
            <v>6.31</v>
          </cell>
          <cell r="LX10">
            <v>0</v>
          </cell>
          <cell r="LY10">
            <v>8.23</v>
          </cell>
          <cell r="LZ10">
            <v>8.1199999999999992</v>
          </cell>
          <cell r="MA10">
            <v>0</v>
          </cell>
          <cell r="MB10">
            <v>0</v>
          </cell>
          <cell r="MC10">
            <v>0</v>
          </cell>
          <cell r="MD10">
            <v>9.43</v>
          </cell>
          <cell r="ME10">
            <v>0</v>
          </cell>
          <cell r="MF10">
            <v>2.48</v>
          </cell>
          <cell r="MG10">
            <v>7.68</v>
          </cell>
          <cell r="MH10">
            <v>9.5500000000000007</v>
          </cell>
          <cell r="MI10">
            <v>0</v>
          </cell>
          <cell r="MJ10">
            <v>7.45</v>
          </cell>
          <cell r="MK10">
            <v>0</v>
          </cell>
          <cell r="ML10">
            <v>8.35</v>
          </cell>
          <cell r="MM10">
            <v>0</v>
          </cell>
          <cell r="MN10">
            <v>7.66</v>
          </cell>
          <cell r="MO10">
            <v>7.67</v>
          </cell>
          <cell r="MP10">
            <v>0</v>
          </cell>
          <cell r="MQ10">
            <v>0</v>
          </cell>
          <cell r="MR10">
            <v>8.3800000000000008</v>
          </cell>
          <cell r="MS10">
            <v>8.6999999999999993</v>
          </cell>
          <cell r="MT10">
            <v>10.19</v>
          </cell>
          <cell r="MU10">
            <v>0</v>
          </cell>
          <cell r="MV10">
            <v>5.93</v>
          </cell>
          <cell r="MW10">
            <v>0</v>
          </cell>
          <cell r="MX10">
            <v>0</v>
          </cell>
          <cell r="MY10">
            <v>7.22</v>
          </cell>
          <cell r="MZ10">
            <v>0</v>
          </cell>
          <cell r="NA10">
            <v>7.92</v>
          </cell>
          <cell r="NB10">
            <v>7.92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J10">
            <v>2</v>
          </cell>
          <cell r="NK10">
            <v>2.7586206896551726</v>
          </cell>
          <cell r="NL10" t="b">
            <v>0</v>
          </cell>
          <cell r="NM10"/>
          <cell r="NN10">
            <v>165</v>
          </cell>
          <cell r="NO10">
            <v>7.78</v>
          </cell>
          <cell r="NP10">
            <v>7.5020909090909136</v>
          </cell>
          <cell r="NQ10">
            <v>0.63636363636363635</v>
          </cell>
          <cell r="NR10">
            <v>2.48</v>
          </cell>
          <cell r="NS10">
            <v>11.42</v>
          </cell>
        </row>
        <row r="11">
          <cell r="A11" t="str">
            <v>LA GUARDIA ADDITION</v>
          </cell>
          <cell r="B11" t="str">
            <v>LA GUARDIA</v>
          </cell>
          <cell r="C11" t="str">
            <v>CHERRY ST</v>
          </cell>
          <cell r="D11" t="str">
            <v>MANHATTAN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J11">
            <v>0</v>
          </cell>
          <cell r="NK11" t="str">
            <v>removed</v>
          </cell>
          <cell r="NL11" t="b">
            <v>0</v>
          </cell>
          <cell r="NM11"/>
          <cell r="NN11">
            <v>0</v>
          </cell>
          <cell r="NO11" t="str">
            <v/>
          </cell>
          <cell r="NP11" t="str">
            <v/>
          </cell>
          <cell r="NQ11" t="str">
            <v/>
          </cell>
          <cell r="NR11">
            <v>0</v>
          </cell>
          <cell r="NS11">
            <v>0</v>
          </cell>
        </row>
        <row r="12">
          <cell r="A12" t="str">
            <v>RIIS</v>
          </cell>
          <cell r="B12" t="str">
            <v>RIIS</v>
          </cell>
          <cell r="C12" t="str">
            <v>FDR DR</v>
          </cell>
          <cell r="D12" t="str">
            <v>MANHATTAN</v>
          </cell>
          <cell r="E12">
            <v>0</v>
          </cell>
          <cell r="F12">
            <v>7.7966666666666669</v>
          </cell>
          <cell r="G12">
            <v>9.73</v>
          </cell>
          <cell r="H12">
            <v>3.62</v>
          </cell>
          <cell r="I12">
            <v>8.0299999999999994</v>
          </cell>
          <cell r="J12">
            <v>0</v>
          </cell>
          <cell r="K12">
            <v>0</v>
          </cell>
          <cell r="L12">
            <v>0</v>
          </cell>
          <cell r="M12">
            <v>7.98</v>
          </cell>
          <cell r="N12">
            <v>9.48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8.5374999999999996</v>
          </cell>
          <cell r="T12">
            <v>6.81</v>
          </cell>
          <cell r="U12">
            <v>0</v>
          </cell>
          <cell r="V12">
            <v>5.3849999999999998</v>
          </cell>
          <cell r="W12">
            <v>0</v>
          </cell>
          <cell r="X12">
            <v>0</v>
          </cell>
          <cell r="Y12">
            <v>0</v>
          </cell>
          <cell r="Z12">
            <v>7.95</v>
          </cell>
          <cell r="AA12">
            <v>0</v>
          </cell>
          <cell r="AB12">
            <v>9.73</v>
          </cell>
          <cell r="AC12">
            <v>5.84</v>
          </cell>
          <cell r="AD12">
            <v>0</v>
          </cell>
          <cell r="AE12">
            <v>7.5250000000000004</v>
          </cell>
          <cell r="AF12">
            <v>0</v>
          </cell>
          <cell r="AG12">
            <v>5.89</v>
          </cell>
          <cell r="AH12">
            <v>0</v>
          </cell>
          <cell r="AI12">
            <v>0</v>
          </cell>
          <cell r="AJ12">
            <v>9.1150000000000002</v>
          </cell>
          <cell r="AK12">
            <v>8.36</v>
          </cell>
          <cell r="AL12">
            <v>0</v>
          </cell>
          <cell r="AM12">
            <v>0</v>
          </cell>
          <cell r="AN12">
            <v>4.875</v>
          </cell>
          <cell r="AO12">
            <v>6.77</v>
          </cell>
          <cell r="AP12">
            <v>0</v>
          </cell>
          <cell r="AQ12">
            <v>8.9</v>
          </cell>
          <cell r="AR12">
            <v>0</v>
          </cell>
          <cell r="AS12">
            <v>8.44</v>
          </cell>
          <cell r="AT12">
            <v>0</v>
          </cell>
          <cell r="AU12">
            <v>0</v>
          </cell>
          <cell r="AV12">
            <v>7.4525000000000006</v>
          </cell>
          <cell r="AW12">
            <v>10.050000000000001</v>
          </cell>
          <cell r="AX12">
            <v>0</v>
          </cell>
          <cell r="AY12">
            <v>0</v>
          </cell>
          <cell r="AZ12">
            <v>7.36</v>
          </cell>
          <cell r="BA12">
            <v>0</v>
          </cell>
          <cell r="BB12">
            <v>0</v>
          </cell>
          <cell r="BC12">
            <v>6.67</v>
          </cell>
          <cell r="BD12">
            <v>7.04</v>
          </cell>
          <cell r="BE12">
            <v>8.27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7.3433333333333337</v>
          </cell>
          <cell r="BK12">
            <v>0</v>
          </cell>
          <cell r="BL12">
            <v>0</v>
          </cell>
          <cell r="BM12">
            <v>0</v>
          </cell>
          <cell r="BN12">
            <v>10.119999999999999</v>
          </cell>
          <cell r="BO12">
            <v>0</v>
          </cell>
          <cell r="BP12">
            <v>6.4049999999999994</v>
          </cell>
          <cell r="BQ12">
            <v>0</v>
          </cell>
          <cell r="BR12">
            <v>8.3949999999999996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7.9550000000000001</v>
          </cell>
          <cell r="BX12">
            <v>8.27</v>
          </cell>
          <cell r="BY12">
            <v>0</v>
          </cell>
          <cell r="BZ12">
            <v>0</v>
          </cell>
          <cell r="CA12">
            <v>8.4499999999999993</v>
          </cell>
          <cell r="CB12">
            <v>7.085</v>
          </cell>
          <cell r="CC12">
            <v>0</v>
          </cell>
          <cell r="CD12">
            <v>6.57</v>
          </cell>
          <cell r="CE12">
            <v>6.78</v>
          </cell>
          <cell r="CF12">
            <v>0</v>
          </cell>
          <cell r="CG12">
            <v>5.24</v>
          </cell>
          <cell r="CH12">
            <v>0</v>
          </cell>
          <cell r="CI12">
            <v>9.2650000000000006</v>
          </cell>
          <cell r="CJ12">
            <v>0</v>
          </cell>
          <cell r="CK12">
            <v>6.83</v>
          </cell>
          <cell r="CL12">
            <v>8.1999999999999993</v>
          </cell>
          <cell r="CM12">
            <v>7.38</v>
          </cell>
          <cell r="CN12">
            <v>6.09</v>
          </cell>
          <cell r="CO12">
            <v>0</v>
          </cell>
          <cell r="CP12">
            <v>9.6300000000000008</v>
          </cell>
          <cell r="CQ12">
            <v>0</v>
          </cell>
          <cell r="CR12">
            <v>4.835</v>
          </cell>
          <cell r="CS12">
            <v>6.21</v>
          </cell>
          <cell r="CT12">
            <v>9.27</v>
          </cell>
          <cell r="CU12">
            <v>0</v>
          </cell>
          <cell r="CV12">
            <v>0</v>
          </cell>
          <cell r="CW12">
            <v>8.59</v>
          </cell>
          <cell r="CX12">
            <v>0</v>
          </cell>
          <cell r="CY12">
            <v>6.52</v>
          </cell>
          <cell r="CZ12">
            <v>8.6349999999999998</v>
          </cell>
          <cell r="DA12">
            <v>10.09</v>
          </cell>
          <cell r="DB12">
            <v>0</v>
          </cell>
          <cell r="DC12">
            <v>0</v>
          </cell>
          <cell r="DD12">
            <v>6.9250000000000007</v>
          </cell>
          <cell r="DE12">
            <v>0</v>
          </cell>
          <cell r="DF12">
            <v>0</v>
          </cell>
          <cell r="DG12">
            <v>0</v>
          </cell>
          <cell r="DH12">
            <v>9.0150000000000006</v>
          </cell>
          <cell r="DI12">
            <v>8.3000000000000007</v>
          </cell>
          <cell r="DJ12">
            <v>5.39</v>
          </cell>
          <cell r="DK12">
            <v>0</v>
          </cell>
          <cell r="DL12">
            <v>0</v>
          </cell>
          <cell r="DM12">
            <v>7.9749999999999996</v>
          </cell>
          <cell r="DN12">
            <v>7.61</v>
          </cell>
          <cell r="DO12">
            <v>0</v>
          </cell>
          <cell r="DP12">
            <v>7.65</v>
          </cell>
          <cell r="DQ12">
            <v>6.6950000000000003</v>
          </cell>
          <cell r="DR12">
            <v>0</v>
          </cell>
          <cell r="DS12">
            <v>0</v>
          </cell>
          <cell r="DT12">
            <v>0</v>
          </cell>
          <cell r="DU12">
            <v>8.48</v>
          </cell>
          <cell r="DV12">
            <v>0</v>
          </cell>
          <cell r="DW12">
            <v>6.08</v>
          </cell>
          <cell r="DX12">
            <v>0</v>
          </cell>
          <cell r="DY12">
            <v>8.81</v>
          </cell>
          <cell r="DZ12">
            <v>0</v>
          </cell>
          <cell r="EA12">
            <v>7.43</v>
          </cell>
          <cell r="EB12">
            <v>10.130000000000001</v>
          </cell>
          <cell r="EC12">
            <v>0</v>
          </cell>
          <cell r="ED12">
            <v>8.68</v>
          </cell>
          <cell r="EE12">
            <v>0</v>
          </cell>
          <cell r="EF12">
            <v>7.77</v>
          </cell>
          <cell r="EG12">
            <v>0</v>
          </cell>
          <cell r="EH12">
            <v>9.4600000000000009</v>
          </cell>
          <cell r="EI12">
            <v>9.1300000000000008</v>
          </cell>
          <cell r="EJ12">
            <v>6.14</v>
          </cell>
          <cell r="EK12">
            <v>6.55</v>
          </cell>
          <cell r="EL12">
            <v>8.7100000000000009</v>
          </cell>
          <cell r="EM12">
            <v>8.4499999999999993</v>
          </cell>
          <cell r="EN12">
            <v>0</v>
          </cell>
          <cell r="EO12">
            <v>0</v>
          </cell>
          <cell r="EP12">
            <v>6.9824999999999999</v>
          </cell>
          <cell r="EQ12">
            <v>0</v>
          </cell>
          <cell r="ER12">
            <v>0</v>
          </cell>
          <cell r="ES12">
            <v>8.6666666666666661</v>
          </cell>
          <cell r="ET12">
            <v>0</v>
          </cell>
          <cell r="EU12">
            <v>0</v>
          </cell>
          <cell r="EV12">
            <v>0</v>
          </cell>
          <cell r="EW12">
            <v>9.0500000000000007</v>
          </cell>
          <cell r="EX12">
            <v>9.67</v>
          </cell>
          <cell r="EY12">
            <v>0</v>
          </cell>
          <cell r="EZ12">
            <v>9.49</v>
          </cell>
          <cell r="FA12">
            <v>5.77</v>
          </cell>
          <cell r="FB12">
            <v>0</v>
          </cell>
          <cell r="FC12">
            <v>0</v>
          </cell>
          <cell r="FD12">
            <v>6.51</v>
          </cell>
          <cell r="FE12">
            <v>8.6449999999999996</v>
          </cell>
          <cell r="FF12">
            <v>0</v>
          </cell>
          <cell r="FG12">
            <v>0</v>
          </cell>
          <cell r="FH12">
            <v>8.8350000000000009</v>
          </cell>
          <cell r="FI12">
            <v>0</v>
          </cell>
          <cell r="FJ12">
            <v>7.6349999999999998</v>
          </cell>
          <cell r="FK12">
            <v>7.4</v>
          </cell>
          <cell r="FL12">
            <v>0</v>
          </cell>
          <cell r="FM12">
            <v>7.85</v>
          </cell>
          <cell r="FN12">
            <v>7.92</v>
          </cell>
          <cell r="FO12">
            <v>0</v>
          </cell>
          <cell r="FP12">
            <v>0</v>
          </cell>
          <cell r="FQ12">
            <v>9.23</v>
          </cell>
          <cell r="FR12">
            <v>7.3974999999999991</v>
          </cell>
          <cell r="FS12">
            <v>0</v>
          </cell>
          <cell r="FT12">
            <v>0</v>
          </cell>
          <cell r="FU12">
            <v>7.73</v>
          </cell>
          <cell r="FV12">
            <v>9.2650000000000006</v>
          </cell>
          <cell r="FW12">
            <v>0</v>
          </cell>
          <cell r="FX12">
            <v>0</v>
          </cell>
          <cell r="FY12">
            <v>6.27</v>
          </cell>
          <cell r="FZ12">
            <v>0</v>
          </cell>
          <cell r="GA12">
            <v>8.82</v>
          </cell>
          <cell r="GB12">
            <v>0</v>
          </cell>
          <cell r="GC12">
            <v>0</v>
          </cell>
          <cell r="GD12">
            <v>0</v>
          </cell>
          <cell r="GE12">
            <v>7.35</v>
          </cell>
          <cell r="GF12">
            <v>9.370000000000001</v>
          </cell>
          <cell r="GG12">
            <v>0</v>
          </cell>
          <cell r="GH12">
            <v>0</v>
          </cell>
          <cell r="GI12">
            <v>8.6850000000000005</v>
          </cell>
          <cell r="GJ12">
            <v>5.4349999999999996</v>
          </cell>
          <cell r="GK12">
            <v>0</v>
          </cell>
          <cell r="GL12">
            <v>0</v>
          </cell>
          <cell r="GM12">
            <v>8.2949999999999999</v>
          </cell>
          <cell r="GN12">
            <v>0</v>
          </cell>
          <cell r="GO12">
            <v>6.71</v>
          </cell>
          <cell r="GP12">
            <v>7.19</v>
          </cell>
          <cell r="GQ12">
            <v>8.07</v>
          </cell>
          <cell r="GR12">
            <v>0</v>
          </cell>
          <cell r="GS12">
            <v>10.95</v>
          </cell>
          <cell r="GT12">
            <v>0</v>
          </cell>
          <cell r="GU12">
            <v>10.91</v>
          </cell>
          <cell r="GV12">
            <v>8.0499999999999989</v>
          </cell>
          <cell r="GW12">
            <v>0</v>
          </cell>
          <cell r="GX12">
            <v>8.3000000000000007</v>
          </cell>
          <cell r="GY12">
            <v>0</v>
          </cell>
          <cell r="GZ12">
            <v>7.87</v>
          </cell>
          <cell r="HA12">
            <v>0</v>
          </cell>
          <cell r="HB12">
            <v>8.43</v>
          </cell>
          <cell r="HC12">
            <v>10.7</v>
          </cell>
          <cell r="HD12">
            <v>8.41</v>
          </cell>
          <cell r="HE12">
            <v>8.75</v>
          </cell>
          <cell r="HF12">
            <v>0</v>
          </cell>
          <cell r="HG12">
            <v>0</v>
          </cell>
          <cell r="HH12">
            <v>8.09</v>
          </cell>
          <cell r="HI12">
            <v>0</v>
          </cell>
          <cell r="HJ12">
            <v>4.5999999999999996</v>
          </cell>
          <cell r="HK12">
            <v>8.254999999999999</v>
          </cell>
          <cell r="HL12">
            <v>0</v>
          </cell>
          <cell r="HM12">
            <v>0</v>
          </cell>
          <cell r="HN12">
            <v>8.8000000000000007</v>
          </cell>
          <cell r="HO12">
            <v>9.8049999999999997</v>
          </cell>
          <cell r="HP12">
            <v>0</v>
          </cell>
          <cell r="HQ12">
            <v>0</v>
          </cell>
          <cell r="HR12">
            <v>7.95</v>
          </cell>
          <cell r="HS12">
            <v>9.57</v>
          </cell>
          <cell r="HT12">
            <v>0</v>
          </cell>
          <cell r="HU12">
            <v>10.5</v>
          </cell>
          <cell r="HV12">
            <v>0</v>
          </cell>
          <cell r="HW12">
            <v>7.45</v>
          </cell>
          <cell r="HX12">
            <v>10.09</v>
          </cell>
          <cell r="HY12">
            <v>8.44</v>
          </cell>
          <cell r="HZ12">
            <v>8.6199999999999992</v>
          </cell>
          <cell r="IA12">
            <v>0</v>
          </cell>
          <cell r="IB12">
            <v>0</v>
          </cell>
          <cell r="IC12">
            <v>9.2166666666666668</v>
          </cell>
          <cell r="ID12">
            <v>0</v>
          </cell>
          <cell r="IE12">
            <v>0</v>
          </cell>
          <cell r="IF12">
            <v>0</v>
          </cell>
          <cell r="IG12">
            <v>8.745000000000001</v>
          </cell>
          <cell r="IH12">
            <v>0</v>
          </cell>
          <cell r="II12">
            <v>0</v>
          </cell>
          <cell r="IJ12">
            <v>0</v>
          </cell>
          <cell r="IK12">
            <v>9.27</v>
          </cell>
          <cell r="IL12">
            <v>7.34</v>
          </cell>
          <cell r="IM12">
            <v>0</v>
          </cell>
          <cell r="IN12">
            <v>7.66</v>
          </cell>
          <cell r="IO12">
            <v>0</v>
          </cell>
          <cell r="IP12">
            <v>8.69</v>
          </cell>
          <cell r="IQ12">
            <v>10.95</v>
          </cell>
          <cell r="IR12">
            <v>0</v>
          </cell>
          <cell r="IS12">
            <v>0</v>
          </cell>
          <cell r="IT12">
            <v>9.92</v>
          </cell>
          <cell r="IU12">
            <v>7.5</v>
          </cell>
          <cell r="IV12">
            <v>0</v>
          </cell>
          <cell r="IW12">
            <v>9.76</v>
          </cell>
          <cell r="IX12">
            <v>9.09</v>
          </cell>
          <cell r="IY12">
            <v>0</v>
          </cell>
          <cell r="IZ12">
            <v>9.02</v>
          </cell>
          <cell r="JA12">
            <v>0</v>
          </cell>
          <cell r="JB12">
            <v>10.61</v>
          </cell>
          <cell r="JC12">
            <v>0</v>
          </cell>
          <cell r="JD12">
            <v>7.46</v>
          </cell>
          <cell r="JE12">
            <v>8.52</v>
          </cell>
          <cell r="JF12">
            <v>0</v>
          </cell>
          <cell r="JG12">
            <v>7.53</v>
          </cell>
          <cell r="JH12">
            <v>0</v>
          </cell>
          <cell r="JI12">
            <v>5.39</v>
          </cell>
          <cell r="JJ12">
            <v>0</v>
          </cell>
          <cell r="JK12">
            <v>4.82</v>
          </cell>
          <cell r="JL12">
            <v>0</v>
          </cell>
          <cell r="JM12">
            <v>11.36</v>
          </cell>
          <cell r="JN12">
            <v>8</v>
          </cell>
          <cell r="JO12">
            <v>8.9499999999999993</v>
          </cell>
          <cell r="JP12">
            <v>0</v>
          </cell>
          <cell r="JQ12">
            <v>0</v>
          </cell>
          <cell r="JR12">
            <v>9.1524999999999999</v>
          </cell>
          <cell r="JS12">
            <v>10.9</v>
          </cell>
          <cell r="JT12">
            <v>0</v>
          </cell>
          <cell r="JU12">
            <v>8.2200000000000006</v>
          </cell>
          <cell r="JV12">
            <v>5.17</v>
          </cell>
          <cell r="JW12">
            <v>9.11</v>
          </cell>
          <cell r="JX12">
            <v>0</v>
          </cell>
          <cell r="JY12">
            <v>0</v>
          </cell>
          <cell r="JZ12">
            <v>7.85</v>
          </cell>
          <cell r="KA12">
            <v>0</v>
          </cell>
          <cell r="KB12">
            <v>0</v>
          </cell>
          <cell r="KC12">
            <v>0</v>
          </cell>
          <cell r="KD12">
            <v>18.399999999999999</v>
          </cell>
          <cell r="KE12">
            <v>0</v>
          </cell>
          <cell r="KF12">
            <v>7.66</v>
          </cell>
          <cell r="KG12">
            <v>0</v>
          </cell>
          <cell r="KH12">
            <v>9.77</v>
          </cell>
          <cell r="KI12">
            <v>0</v>
          </cell>
          <cell r="KJ12">
            <v>9.8000000000000007</v>
          </cell>
          <cell r="KK12">
            <v>7.0124999999999993</v>
          </cell>
          <cell r="KL12">
            <v>0</v>
          </cell>
          <cell r="KM12">
            <v>0</v>
          </cell>
          <cell r="KN12">
            <v>7.4950000000000001</v>
          </cell>
          <cell r="KO12">
            <v>0</v>
          </cell>
          <cell r="KP12">
            <v>0</v>
          </cell>
          <cell r="KQ12">
            <v>8.6300000000000008</v>
          </cell>
          <cell r="KR12">
            <v>8.567499999999999</v>
          </cell>
          <cell r="KS12">
            <v>0</v>
          </cell>
          <cell r="KT12">
            <v>0</v>
          </cell>
          <cell r="KU12">
            <v>7.4366666666666665</v>
          </cell>
          <cell r="KV12">
            <v>0</v>
          </cell>
          <cell r="KW12">
            <v>0</v>
          </cell>
          <cell r="KX12">
            <v>0</v>
          </cell>
          <cell r="KY12">
            <v>7.73</v>
          </cell>
          <cell r="KZ12">
            <v>0</v>
          </cell>
          <cell r="LA12">
            <v>10.28</v>
          </cell>
          <cell r="LB12">
            <v>0</v>
          </cell>
          <cell r="LC12">
            <v>4.3</v>
          </cell>
          <cell r="LD12">
            <v>6.88</v>
          </cell>
          <cell r="LE12">
            <v>5.4</v>
          </cell>
          <cell r="LF12">
            <v>0</v>
          </cell>
          <cell r="LG12">
            <v>0</v>
          </cell>
          <cell r="LH12">
            <v>8.8650000000000002</v>
          </cell>
          <cell r="LI12">
            <v>8.1300000000000008</v>
          </cell>
          <cell r="LJ12">
            <v>6.9</v>
          </cell>
          <cell r="LK12">
            <v>7.38</v>
          </cell>
          <cell r="LL12">
            <v>0</v>
          </cell>
          <cell r="LM12">
            <v>6.58</v>
          </cell>
          <cell r="LN12">
            <v>0</v>
          </cell>
          <cell r="LO12">
            <v>0</v>
          </cell>
          <cell r="LP12">
            <v>9.32</v>
          </cell>
          <cell r="LQ12">
            <v>0</v>
          </cell>
          <cell r="LR12">
            <v>5.16</v>
          </cell>
          <cell r="LS12">
            <v>7.1850000000000005</v>
          </cell>
          <cell r="LT12">
            <v>0</v>
          </cell>
          <cell r="LU12">
            <v>0</v>
          </cell>
          <cell r="LV12">
            <v>0</v>
          </cell>
          <cell r="LW12">
            <v>8.7799999999999994</v>
          </cell>
          <cell r="LX12">
            <v>0</v>
          </cell>
          <cell r="LY12">
            <v>7.68</v>
          </cell>
          <cell r="LZ12">
            <v>0</v>
          </cell>
          <cell r="MA12">
            <v>9.4499999999999993</v>
          </cell>
          <cell r="MB12">
            <v>0</v>
          </cell>
          <cell r="MC12">
            <v>0</v>
          </cell>
          <cell r="MD12">
            <v>10.643333333333333</v>
          </cell>
          <cell r="ME12">
            <v>0</v>
          </cell>
          <cell r="MF12">
            <v>0</v>
          </cell>
          <cell r="MG12">
            <v>7.84</v>
          </cell>
          <cell r="MH12">
            <v>7.67</v>
          </cell>
          <cell r="MI12">
            <v>0</v>
          </cell>
          <cell r="MJ12">
            <v>6.91</v>
          </cell>
          <cell r="MK12">
            <v>5.55</v>
          </cell>
          <cell r="ML12">
            <v>0</v>
          </cell>
          <cell r="MM12">
            <v>7.81</v>
          </cell>
          <cell r="MN12">
            <v>0</v>
          </cell>
          <cell r="MO12">
            <v>7.3449999999999998</v>
          </cell>
          <cell r="MP12">
            <v>0</v>
          </cell>
          <cell r="MQ12">
            <v>0</v>
          </cell>
          <cell r="MR12">
            <v>8.9149999999999991</v>
          </cell>
          <cell r="MS12">
            <v>0</v>
          </cell>
          <cell r="MT12">
            <v>7.26</v>
          </cell>
          <cell r="MU12">
            <v>0</v>
          </cell>
          <cell r="MV12">
            <v>6.95</v>
          </cell>
          <cell r="MW12">
            <v>0</v>
          </cell>
          <cell r="MX12">
            <v>0</v>
          </cell>
          <cell r="MY12">
            <v>7.3650000000000002</v>
          </cell>
          <cell r="MZ12">
            <v>3.45</v>
          </cell>
          <cell r="NA12">
            <v>7.65</v>
          </cell>
          <cell r="NB12">
            <v>3.9</v>
          </cell>
          <cell r="NC12">
            <v>7.2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J12">
            <v>3</v>
          </cell>
          <cell r="NK12">
            <v>3.5172413793103448</v>
          </cell>
          <cell r="NL12" t="b">
            <v>0</v>
          </cell>
          <cell r="NM12"/>
          <cell r="NN12">
            <v>186</v>
          </cell>
          <cell r="NO12">
            <v>7.99</v>
          </cell>
          <cell r="NP12">
            <v>7.9966711469534086</v>
          </cell>
          <cell r="NQ12">
            <v>0.5053763440860215</v>
          </cell>
          <cell r="NR12">
            <v>3.45</v>
          </cell>
          <cell r="NS12">
            <v>18.399999999999999</v>
          </cell>
        </row>
        <row r="13">
          <cell r="A13" t="str">
            <v>RIIS II</v>
          </cell>
          <cell r="B13" t="str">
            <v>RIIS</v>
          </cell>
          <cell r="C13" t="str">
            <v>FDR DR</v>
          </cell>
          <cell r="D13" t="str">
            <v>MANHATTAN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J13">
            <v>0</v>
          </cell>
          <cell r="NK13" t="str">
            <v>removed</v>
          </cell>
          <cell r="NL13" t="b">
            <v>0</v>
          </cell>
          <cell r="NM13"/>
          <cell r="NN13">
            <v>0</v>
          </cell>
          <cell r="NO13" t="str">
            <v/>
          </cell>
          <cell r="NP13" t="str">
            <v/>
          </cell>
          <cell r="NQ13" t="str">
            <v/>
          </cell>
          <cell r="NR13">
            <v>0</v>
          </cell>
          <cell r="NS13">
            <v>0</v>
          </cell>
        </row>
        <row r="14">
          <cell r="A14" t="str">
            <v>RUTGERS</v>
          </cell>
          <cell r="B14" t="str">
            <v>RUTGERS</v>
          </cell>
          <cell r="C14" t="str">
            <v>CHERRY ST</v>
          </cell>
          <cell r="D14" t="str">
            <v>MANHATTAN</v>
          </cell>
          <cell r="E14">
            <v>0</v>
          </cell>
          <cell r="F14">
            <v>0</v>
          </cell>
          <cell r="G14">
            <v>5.69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10.82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7.94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8.2100000000000009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7.96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9.0399999999999991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9.5399999999999991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8.2100000000000009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8.99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7.88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7.84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8.33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8.31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8.3699999999999992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9.89</v>
          </cell>
          <cell r="CE14">
            <v>0</v>
          </cell>
          <cell r="CF14">
            <v>0</v>
          </cell>
          <cell r="CG14">
            <v>0</v>
          </cell>
          <cell r="CH14">
            <v>7.67</v>
          </cell>
          <cell r="CI14">
            <v>0</v>
          </cell>
          <cell r="CJ14">
            <v>0</v>
          </cell>
          <cell r="CK14">
            <v>0</v>
          </cell>
          <cell r="CL14">
            <v>7.27</v>
          </cell>
          <cell r="CM14">
            <v>0</v>
          </cell>
          <cell r="CN14">
            <v>0</v>
          </cell>
          <cell r="CO14">
            <v>0</v>
          </cell>
          <cell r="CP14">
            <v>5.41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7.69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9.4600000000000009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6.79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8.5399999999999991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8.5299999999999994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10.49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8.75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8.75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8.57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10.6</v>
          </cell>
          <cell r="EQ14">
            <v>0</v>
          </cell>
          <cell r="ER14">
            <v>0</v>
          </cell>
          <cell r="ES14">
            <v>0</v>
          </cell>
          <cell r="ET14">
            <v>7.99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10.71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6.99</v>
          </cell>
          <cell r="FE14">
            <v>0</v>
          </cell>
          <cell r="FF14">
            <v>0</v>
          </cell>
          <cell r="FG14">
            <v>0</v>
          </cell>
          <cell r="FH14">
            <v>7.45</v>
          </cell>
          <cell r="FI14">
            <v>0</v>
          </cell>
          <cell r="FJ14">
            <v>0</v>
          </cell>
          <cell r="FK14">
            <v>0</v>
          </cell>
          <cell r="FL14">
            <v>8.4600000000000009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11.76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10.93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11.33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12.03</v>
          </cell>
          <cell r="GI14">
            <v>0</v>
          </cell>
          <cell r="GJ14">
            <v>0</v>
          </cell>
          <cell r="GK14">
            <v>0</v>
          </cell>
          <cell r="GL14">
            <v>7.92</v>
          </cell>
          <cell r="GM14">
            <v>0</v>
          </cell>
          <cell r="GN14">
            <v>0</v>
          </cell>
          <cell r="GO14">
            <v>0</v>
          </cell>
          <cell r="GP14">
            <v>8.16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11.22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10.53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11.57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9.65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11.81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12.7</v>
          </cell>
          <cell r="HW14">
            <v>0</v>
          </cell>
          <cell r="HX14">
            <v>0</v>
          </cell>
          <cell r="HY14">
            <v>0</v>
          </cell>
          <cell r="HZ14">
            <v>10.97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9.1999999999999993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10.32</v>
          </cell>
          <cell r="IK14">
            <v>0</v>
          </cell>
          <cell r="IL14">
            <v>0</v>
          </cell>
          <cell r="IM14">
            <v>0</v>
          </cell>
          <cell r="IN14">
            <v>8.41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10.89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10.42</v>
          </cell>
          <cell r="IY14">
            <v>0</v>
          </cell>
          <cell r="IZ14">
            <v>0</v>
          </cell>
          <cell r="JA14">
            <v>0</v>
          </cell>
          <cell r="JB14">
            <v>9.07</v>
          </cell>
          <cell r="JC14">
            <v>0</v>
          </cell>
          <cell r="JD14">
            <v>0</v>
          </cell>
          <cell r="JE14">
            <v>0</v>
          </cell>
          <cell r="JF14">
            <v>9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10.41</v>
          </cell>
          <cell r="JM14">
            <v>0</v>
          </cell>
          <cell r="JN14">
            <v>0</v>
          </cell>
          <cell r="JO14">
            <v>0</v>
          </cell>
          <cell r="JP14">
            <v>8.3699999999999992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10.54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11.45</v>
          </cell>
          <cell r="KA14">
            <v>0</v>
          </cell>
          <cell r="KB14">
            <v>0</v>
          </cell>
          <cell r="KC14">
            <v>0</v>
          </cell>
          <cell r="KD14">
            <v>9.81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11.16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9.7899999999999991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10.62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10.01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10.36</v>
          </cell>
          <cell r="LE14">
            <v>0</v>
          </cell>
          <cell r="LF14">
            <v>0</v>
          </cell>
          <cell r="LG14">
            <v>0</v>
          </cell>
          <cell r="LH14">
            <v>8.39</v>
          </cell>
          <cell r="LI14">
            <v>0</v>
          </cell>
          <cell r="LJ14">
            <v>0</v>
          </cell>
          <cell r="LK14">
            <v>0</v>
          </cell>
          <cell r="LL14">
            <v>9.1199999999999992</v>
          </cell>
          <cell r="LM14">
            <v>0</v>
          </cell>
          <cell r="LN14">
            <v>0</v>
          </cell>
          <cell r="LO14">
            <v>0</v>
          </cell>
          <cell r="LP14">
            <v>8.9</v>
          </cell>
          <cell r="LQ14">
            <v>0</v>
          </cell>
          <cell r="LR14">
            <v>0</v>
          </cell>
          <cell r="LS14">
            <v>6.56</v>
          </cell>
          <cell r="LT14">
            <v>0</v>
          </cell>
          <cell r="LU14">
            <v>0</v>
          </cell>
          <cell r="LV14">
            <v>0</v>
          </cell>
          <cell r="LW14">
            <v>8.9600000000000009</v>
          </cell>
          <cell r="LX14">
            <v>0</v>
          </cell>
          <cell r="LY14">
            <v>0</v>
          </cell>
          <cell r="LZ14">
            <v>0</v>
          </cell>
          <cell r="MA14">
            <v>9.2200000000000006</v>
          </cell>
          <cell r="MB14">
            <v>0</v>
          </cell>
          <cell r="MC14">
            <v>0</v>
          </cell>
          <cell r="MD14">
            <v>0</v>
          </cell>
          <cell r="ME14">
            <v>8.11</v>
          </cell>
          <cell r="MF14">
            <v>0</v>
          </cell>
          <cell r="MG14">
            <v>0</v>
          </cell>
          <cell r="MH14">
            <v>6.73</v>
          </cell>
          <cell r="MI14">
            <v>0</v>
          </cell>
          <cell r="MJ14">
            <v>0</v>
          </cell>
          <cell r="MK14">
            <v>0</v>
          </cell>
          <cell r="ML14">
            <v>8.58</v>
          </cell>
          <cell r="MM14">
            <v>0</v>
          </cell>
          <cell r="MN14">
            <v>0</v>
          </cell>
          <cell r="MO14">
            <v>6.15</v>
          </cell>
          <cell r="MP14">
            <v>0</v>
          </cell>
          <cell r="MQ14">
            <v>0</v>
          </cell>
          <cell r="MR14">
            <v>0</v>
          </cell>
          <cell r="MS14">
            <v>9.68</v>
          </cell>
          <cell r="MT14">
            <v>0</v>
          </cell>
          <cell r="MU14">
            <v>0</v>
          </cell>
          <cell r="MV14">
            <v>7.04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8.9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J14">
            <v>1</v>
          </cell>
          <cell r="NK14">
            <v>1.3793103448275863</v>
          </cell>
          <cell r="NL14" t="b">
            <v>0</v>
          </cell>
          <cell r="NM14"/>
          <cell r="NN14">
            <v>76</v>
          </cell>
          <cell r="NO14">
            <v>8.9750000000000014</v>
          </cell>
          <cell r="NP14">
            <v>9.1301315789473669</v>
          </cell>
          <cell r="NQ14">
            <v>0.23684210526315788</v>
          </cell>
          <cell r="NR14">
            <v>5.41</v>
          </cell>
          <cell r="NS14">
            <v>12.7</v>
          </cell>
        </row>
        <row r="15">
          <cell r="A15" t="str">
            <v>SEWARD PARK EXTENSION</v>
          </cell>
          <cell r="B15" t="str">
            <v>GOMPERS</v>
          </cell>
          <cell r="C15" t="str">
            <v>BROOME ST</v>
          </cell>
          <cell r="D15" t="str">
            <v>MANHATTAN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J15">
            <v>0</v>
          </cell>
          <cell r="NK15" t="str">
            <v>removed</v>
          </cell>
          <cell r="NL15" t="b">
            <v>0</v>
          </cell>
          <cell r="NM15"/>
          <cell r="NN15">
            <v>0</v>
          </cell>
          <cell r="NO15" t="str">
            <v/>
          </cell>
          <cell r="NP15" t="str">
            <v/>
          </cell>
          <cell r="NQ15" t="str">
            <v/>
          </cell>
          <cell r="NR15">
            <v>0</v>
          </cell>
          <cell r="NS15">
            <v>0</v>
          </cell>
        </row>
        <row r="16">
          <cell r="A16" t="str">
            <v>SMITH</v>
          </cell>
          <cell r="B16" t="str">
            <v>SMITH</v>
          </cell>
          <cell r="C16" t="str">
            <v>MADISON ST</v>
          </cell>
          <cell r="D16" t="str">
            <v>MANHATTAN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9.2550000000000008</v>
          </cell>
          <cell r="BR16">
            <v>7.95</v>
          </cell>
          <cell r="BS16">
            <v>8.27</v>
          </cell>
          <cell r="BT16">
            <v>0</v>
          </cell>
          <cell r="BU16">
            <v>0</v>
          </cell>
          <cell r="BV16">
            <v>0</v>
          </cell>
          <cell r="BW16">
            <v>8.7899999999999991</v>
          </cell>
          <cell r="BX16">
            <v>9.2200000000000006</v>
          </cell>
          <cell r="BY16">
            <v>0</v>
          </cell>
          <cell r="BZ16">
            <v>8.0500000000000007</v>
          </cell>
          <cell r="CA16">
            <v>0</v>
          </cell>
          <cell r="CB16">
            <v>0</v>
          </cell>
          <cell r="CC16">
            <v>0</v>
          </cell>
          <cell r="CD16">
            <v>7.41</v>
          </cell>
          <cell r="CE16">
            <v>8.9499999999999993</v>
          </cell>
          <cell r="CF16">
            <v>9.19</v>
          </cell>
          <cell r="CG16">
            <v>8.73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9.01</v>
          </cell>
          <cell r="CM16">
            <v>9.7200000000000006</v>
          </cell>
          <cell r="CN16">
            <v>0</v>
          </cell>
          <cell r="CO16">
            <v>9.24</v>
          </cell>
          <cell r="CP16">
            <v>0</v>
          </cell>
          <cell r="CQ16">
            <v>0</v>
          </cell>
          <cell r="CR16">
            <v>11.53</v>
          </cell>
          <cell r="CS16">
            <v>0</v>
          </cell>
          <cell r="CT16">
            <v>9.74</v>
          </cell>
          <cell r="CU16">
            <v>8.5</v>
          </cell>
          <cell r="CV16">
            <v>8.44</v>
          </cell>
          <cell r="CW16">
            <v>0</v>
          </cell>
          <cell r="CX16">
            <v>0</v>
          </cell>
          <cell r="CY16">
            <v>0</v>
          </cell>
          <cell r="CZ16">
            <v>9.82</v>
          </cell>
          <cell r="DA16">
            <v>0</v>
          </cell>
          <cell r="DB16">
            <v>7.12</v>
          </cell>
          <cell r="DC16">
            <v>0</v>
          </cell>
          <cell r="DD16">
            <v>0</v>
          </cell>
          <cell r="DE16">
            <v>0</v>
          </cell>
          <cell r="DF16">
            <v>9.6999999999999993</v>
          </cell>
          <cell r="DG16">
            <v>9.1</v>
          </cell>
          <cell r="DH16">
            <v>9.7200000000000006</v>
          </cell>
          <cell r="DI16">
            <v>0</v>
          </cell>
          <cell r="DJ16">
            <v>0</v>
          </cell>
          <cell r="DK16">
            <v>7.52</v>
          </cell>
          <cell r="DL16">
            <v>0</v>
          </cell>
          <cell r="DM16">
            <v>8.73</v>
          </cell>
          <cell r="DN16">
            <v>9.15</v>
          </cell>
          <cell r="DO16">
            <v>8</v>
          </cell>
          <cell r="DP16">
            <v>0</v>
          </cell>
          <cell r="DQ16">
            <v>7.44</v>
          </cell>
          <cell r="DR16">
            <v>0</v>
          </cell>
          <cell r="DS16">
            <v>0</v>
          </cell>
          <cell r="DT16">
            <v>0</v>
          </cell>
          <cell r="DU16">
            <v>8.4</v>
          </cell>
          <cell r="DV16">
            <v>9.5549999999999997</v>
          </cell>
          <cell r="DW16">
            <v>6.85</v>
          </cell>
          <cell r="DX16">
            <v>0</v>
          </cell>
          <cell r="DY16">
            <v>9.6199999999999992</v>
          </cell>
          <cell r="DZ16">
            <v>0</v>
          </cell>
          <cell r="EA16">
            <v>7.1</v>
          </cell>
          <cell r="EB16">
            <v>0</v>
          </cell>
          <cell r="EC16">
            <v>8.44</v>
          </cell>
          <cell r="ED16">
            <v>0</v>
          </cell>
          <cell r="EE16">
            <v>9.92</v>
          </cell>
          <cell r="EF16">
            <v>6.18</v>
          </cell>
          <cell r="EG16">
            <v>0</v>
          </cell>
          <cell r="EH16">
            <v>0</v>
          </cell>
          <cell r="EI16">
            <v>7.2549999999999999</v>
          </cell>
          <cell r="EJ16">
            <v>0</v>
          </cell>
          <cell r="EK16">
            <v>0</v>
          </cell>
          <cell r="EL16">
            <v>8.5399999999999991</v>
          </cell>
          <cell r="EM16">
            <v>7.3650000000000002</v>
          </cell>
          <cell r="EN16">
            <v>0</v>
          </cell>
          <cell r="EO16">
            <v>8.81</v>
          </cell>
          <cell r="EP16">
            <v>0</v>
          </cell>
          <cell r="EQ16">
            <v>9.83</v>
          </cell>
          <cell r="ER16">
            <v>6.9</v>
          </cell>
          <cell r="ES16">
            <v>0</v>
          </cell>
          <cell r="ET16">
            <v>8.75</v>
          </cell>
          <cell r="EU16">
            <v>0</v>
          </cell>
          <cell r="EV16">
            <v>8.11</v>
          </cell>
          <cell r="EW16">
            <v>8.9700000000000006</v>
          </cell>
          <cell r="EX16">
            <v>8.48</v>
          </cell>
          <cell r="EY16">
            <v>0</v>
          </cell>
          <cell r="EZ16">
            <v>8.0850000000000009</v>
          </cell>
          <cell r="FA16">
            <v>8.49</v>
          </cell>
          <cell r="FB16">
            <v>0</v>
          </cell>
          <cell r="FC16">
            <v>8.4250000000000007</v>
          </cell>
          <cell r="FD16">
            <v>7.87</v>
          </cell>
          <cell r="FE16">
            <v>8.99</v>
          </cell>
          <cell r="FF16">
            <v>7.79</v>
          </cell>
          <cell r="FG16">
            <v>0</v>
          </cell>
          <cell r="FH16">
            <v>7.68</v>
          </cell>
          <cell r="FI16">
            <v>0</v>
          </cell>
          <cell r="FJ16">
            <v>9.76</v>
          </cell>
          <cell r="FK16">
            <v>7.37</v>
          </cell>
          <cell r="FL16">
            <v>6.29</v>
          </cell>
          <cell r="FM16">
            <v>5.88</v>
          </cell>
          <cell r="FN16">
            <v>6.69</v>
          </cell>
          <cell r="FO16">
            <v>8.32</v>
          </cell>
          <cell r="FP16">
            <v>0</v>
          </cell>
          <cell r="FQ16">
            <v>7.78</v>
          </cell>
          <cell r="FR16">
            <v>7.6449999999999996</v>
          </cell>
          <cell r="FS16">
            <v>0</v>
          </cell>
          <cell r="FT16">
            <v>7.59</v>
          </cell>
          <cell r="FU16">
            <v>0</v>
          </cell>
          <cell r="FV16">
            <v>10.8</v>
          </cell>
          <cell r="FW16">
            <v>0</v>
          </cell>
          <cell r="FX16">
            <v>9.36</v>
          </cell>
          <cell r="FY16">
            <v>8.6</v>
          </cell>
          <cell r="FZ16">
            <v>0</v>
          </cell>
          <cell r="GA16">
            <v>7.88</v>
          </cell>
          <cell r="GB16">
            <v>0</v>
          </cell>
          <cell r="GC16">
            <v>7.1</v>
          </cell>
          <cell r="GD16">
            <v>0</v>
          </cell>
          <cell r="GE16">
            <v>9.2100000000000009</v>
          </cell>
          <cell r="GF16">
            <v>0</v>
          </cell>
          <cell r="GG16">
            <v>10.78</v>
          </cell>
          <cell r="GH16">
            <v>8.3049999999999997</v>
          </cell>
          <cell r="GI16">
            <v>9.9499999999999993</v>
          </cell>
          <cell r="GJ16">
            <v>7.2249999999999996</v>
          </cell>
          <cell r="GK16">
            <v>0</v>
          </cell>
          <cell r="GL16">
            <v>9.7799999999999994</v>
          </cell>
          <cell r="GM16">
            <v>8.75</v>
          </cell>
          <cell r="GN16">
            <v>6.88</v>
          </cell>
          <cell r="GO16">
            <v>9.43</v>
          </cell>
          <cell r="GP16">
            <v>7.05</v>
          </cell>
          <cell r="GQ16">
            <v>0</v>
          </cell>
          <cell r="GR16">
            <v>0</v>
          </cell>
          <cell r="GS16">
            <v>8.3249999999999993</v>
          </cell>
          <cell r="GT16">
            <v>11.69</v>
          </cell>
          <cell r="GU16">
            <v>11.59</v>
          </cell>
          <cell r="GV16">
            <v>6.43</v>
          </cell>
          <cell r="GW16">
            <v>7.34</v>
          </cell>
          <cell r="GX16">
            <v>0</v>
          </cell>
          <cell r="GY16">
            <v>0</v>
          </cell>
          <cell r="GZ16">
            <v>8.9700000000000006</v>
          </cell>
          <cell r="HA16">
            <v>0</v>
          </cell>
          <cell r="HB16">
            <v>8.5350000000000001</v>
          </cell>
          <cell r="HC16">
            <v>9.3800000000000008</v>
          </cell>
          <cell r="HD16">
            <v>0</v>
          </cell>
          <cell r="HE16">
            <v>8.91</v>
          </cell>
          <cell r="HF16">
            <v>0</v>
          </cell>
          <cell r="HG16">
            <v>7.69</v>
          </cell>
          <cell r="HH16">
            <v>9.82</v>
          </cell>
          <cell r="HI16">
            <v>10.125</v>
          </cell>
          <cell r="HJ16">
            <v>7.32</v>
          </cell>
          <cell r="HK16">
            <v>9.99</v>
          </cell>
          <cell r="HL16">
            <v>0</v>
          </cell>
          <cell r="HM16">
            <v>0</v>
          </cell>
          <cell r="HN16">
            <v>7.14</v>
          </cell>
          <cell r="HO16">
            <v>9.59</v>
          </cell>
          <cell r="HP16">
            <v>0</v>
          </cell>
          <cell r="HQ16">
            <v>10.025</v>
          </cell>
          <cell r="HR16">
            <v>8.7100000000000009</v>
          </cell>
          <cell r="HS16">
            <v>0</v>
          </cell>
          <cell r="HT16">
            <v>0</v>
          </cell>
          <cell r="HU16">
            <v>7.45</v>
          </cell>
          <cell r="HV16">
            <v>9.31</v>
          </cell>
          <cell r="HW16">
            <v>0</v>
          </cell>
          <cell r="HX16">
            <v>3.46</v>
          </cell>
          <cell r="HY16">
            <v>11.3</v>
          </cell>
          <cell r="HZ16">
            <v>9.52</v>
          </cell>
          <cell r="IA16">
            <v>0</v>
          </cell>
          <cell r="IB16">
            <v>8.09</v>
          </cell>
          <cell r="IC16">
            <v>7.19</v>
          </cell>
          <cell r="ID16">
            <v>0</v>
          </cell>
          <cell r="IE16">
            <v>10.25</v>
          </cell>
          <cell r="IF16">
            <v>8.9700000000000006</v>
          </cell>
          <cell r="IG16">
            <v>9.2899999999999991</v>
          </cell>
          <cell r="IH16">
            <v>0</v>
          </cell>
          <cell r="II16">
            <v>7.6749999999999998</v>
          </cell>
          <cell r="IJ16">
            <v>9.51</v>
          </cell>
          <cell r="IK16">
            <v>8.7200000000000006</v>
          </cell>
          <cell r="IL16">
            <v>9.34</v>
          </cell>
          <cell r="IM16">
            <v>8.1199999999999992</v>
          </cell>
          <cell r="IN16">
            <v>8.34</v>
          </cell>
          <cell r="IO16">
            <v>0</v>
          </cell>
          <cell r="IP16">
            <v>9.3800000000000008</v>
          </cell>
          <cell r="IQ16">
            <v>8.15</v>
          </cell>
          <cell r="IR16">
            <v>5.34</v>
          </cell>
          <cell r="IS16">
            <v>0</v>
          </cell>
          <cell r="IT16">
            <v>9.3650000000000002</v>
          </cell>
          <cell r="IU16">
            <v>8.0500000000000007</v>
          </cell>
          <cell r="IV16">
            <v>0</v>
          </cell>
          <cell r="IW16">
            <v>8.41</v>
          </cell>
          <cell r="IX16">
            <v>10.06</v>
          </cell>
          <cell r="IY16">
            <v>7.94</v>
          </cell>
          <cell r="IZ16">
            <v>7.32</v>
          </cell>
          <cell r="JA16">
            <v>0</v>
          </cell>
          <cell r="JB16">
            <v>8.9700000000000006</v>
          </cell>
          <cell r="JC16">
            <v>0</v>
          </cell>
          <cell r="JD16">
            <v>10.54</v>
          </cell>
          <cell r="JE16">
            <v>0</v>
          </cell>
          <cell r="JF16">
            <v>7.415</v>
          </cell>
          <cell r="JG16">
            <v>9.7200000000000006</v>
          </cell>
          <cell r="JH16">
            <v>0</v>
          </cell>
          <cell r="JI16">
            <v>7.62</v>
          </cell>
          <cell r="JJ16">
            <v>0</v>
          </cell>
          <cell r="JK16">
            <v>8.5050000000000008</v>
          </cell>
          <cell r="JL16">
            <v>7.84</v>
          </cell>
          <cell r="JM16">
            <v>7.57</v>
          </cell>
          <cell r="JN16">
            <v>7.39</v>
          </cell>
          <cell r="JO16">
            <v>7.6</v>
          </cell>
          <cell r="JP16">
            <v>0</v>
          </cell>
          <cell r="JQ16">
            <v>0</v>
          </cell>
          <cell r="JR16">
            <v>7.1700000000000008</v>
          </cell>
          <cell r="JS16">
            <v>0</v>
          </cell>
          <cell r="JT16">
            <v>6.99</v>
          </cell>
          <cell r="JU16">
            <v>0</v>
          </cell>
          <cell r="JV16">
            <v>9.0133333333333336</v>
          </cell>
          <cell r="JW16">
            <v>7.3</v>
          </cell>
          <cell r="JX16">
            <v>0</v>
          </cell>
          <cell r="JY16">
            <v>0</v>
          </cell>
          <cell r="JZ16">
            <v>6.6150000000000002</v>
          </cell>
          <cell r="KA16">
            <v>7.53</v>
          </cell>
          <cell r="KB16">
            <v>0</v>
          </cell>
          <cell r="KC16">
            <v>7.0650000000000004</v>
          </cell>
          <cell r="KD16">
            <v>10.220000000000001</v>
          </cell>
          <cell r="KE16">
            <v>0</v>
          </cell>
          <cell r="KF16">
            <v>8.19</v>
          </cell>
          <cell r="KG16">
            <v>0</v>
          </cell>
          <cell r="KH16">
            <v>8.7333333333333325</v>
          </cell>
          <cell r="KI16">
            <v>9.35</v>
          </cell>
          <cell r="KJ16">
            <v>7.33</v>
          </cell>
          <cell r="KK16">
            <v>8.5299999999999994</v>
          </cell>
          <cell r="KL16">
            <v>0</v>
          </cell>
          <cell r="KM16">
            <v>7.04</v>
          </cell>
          <cell r="KN16">
            <v>9.0299999999999994</v>
          </cell>
          <cell r="KO16">
            <v>4.1150000000000002</v>
          </cell>
          <cell r="KP16">
            <v>0</v>
          </cell>
          <cell r="KQ16">
            <v>0</v>
          </cell>
          <cell r="KR16">
            <v>9.9250000000000007</v>
          </cell>
          <cell r="KS16">
            <v>0</v>
          </cell>
          <cell r="KT16">
            <v>7.3</v>
          </cell>
          <cell r="KU16">
            <v>5.4450000000000003</v>
          </cell>
          <cell r="KV16">
            <v>9.1999999999999993</v>
          </cell>
          <cell r="KW16">
            <v>0</v>
          </cell>
          <cell r="KX16">
            <v>7.9</v>
          </cell>
          <cell r="KY16">
            <v>4.5149999999999997</v>
          </cell>
          <cell r="KZ16">
            <v>0</v>
          </cell>
          <cell r="LA16">
            <v>9.1999999999999993</v>
          </cell>
          <cell r="LB16">
            <v>8.2999999999999989</v>
          </cell>
          <cell r="LC16">
            <v>0</v>
          </cell>
          <cell r="LD16">
            <v>7.165</v>
          </cell>
          <cell r="LE16">
            <v>8.8699999999999992</v>
          </cell>
          <cell r="LF16">
            <v>8.3650000000000002</v>
          </cell>
          <cell r="LG16">
            <v>0</v>
          </cell>
          <cell r="LH16">
            <v>6.2949999999999999</v>
          </cell>
          <cell r="LI16">
            <v>6.98</v>
          </cell>
          <cell r="LJ16">
            <v>7.52</v>
          </cell>
          <cell r="LK16">
            <v>8.52</v>
          </cell>
          <cell r="LL16">
            <v>6.97</v>
          </cell>
          <cell r="LM16">
            <v>0</v>
          </cell>
          <cell r="LN16">
            <v>0</v>
          </cell>
          <cell r="LO16">
            <v>6.9533333333333331</v>
          </cell>
          <cell r="LP16">
            <v>7.75</v>
          </cell>
          <cell r="LQ16">
            <v>0</v>
          </cell>
          <cell r="LR16">
            <v>8.2149999999999999</v>
          </cell>
          <cell r="LS16">
            <v>0</v>
          </cell>
          <cell r="LT16">
            <v>6.13</v>
          </cell>
          <cell r="LU16">
            <v>0</v>
          </cell>
          <cell r="LV16">
            <v>8.08</v>
          </cell>
          <cell r="LW16">
            <v>7.2549999999999999</v>
          </cell>
          <cell r="LX16">
            <v>5.67</v>
          </cell>
          <cell r="LY16">
            <v>5.665</v>
          </cell>
          <cell r="LZ16">
            <v>0</v>
          </cell>
          <cell r="MA16">
            <v>10.28</v>
          </cell>
          <cell r="MB16">
            <v>0</v>
          </cell>
          <cell r="MC16">
            <v>9.5500000000000007</v>
          </cell>
          <cell r="MD16">
            <v>10.23</v>
          </cell>
          <cell r="ME16">
            <v>0</v>
          </cell>
          <cell r="MF16">
            <v>0</v>
          </cell>
          <cell r="MG16">
            <v>5.27</v>
          </cell>
          <cell r="MH16">
            <v>9.35</v>
          </cell>
          <cell r="MI16">
            <v>0</v>
          </cell>
          <cell r="MJ16">
            <v>8.2949999999999999</v>
          </cell>
          <cell r="MK16">
            <v>8.0833333333333339</v>
          </cell>
          <cell r="ML16">
            <v>0</v>
          </cell>
          <cell r="MM16">
            <v>0</v>
          </cell>
          <cell r="MN16">
            <v>7.2050000000000001</v>
          </cell>
          <cell r="MO16">
            <v>0</v>
          </cell>
          <cell r="MP16">
            <v>0</v>
          </cell>
          <cell r="MQ16">
            <v>8.19</v>
          </cell>
          <cell r="MR16">
            <v>7.4450000000000003</v>
          </cell>
          <cell r="MS16">
            <v>7.24</v>
          </cell>
          <cell r="MT16">
            <v>8.52</v>
          </cell>
          <cell r="MU16">
            <v>0</v>
          </cell>
          <cell r="MV16">
            <v>8.76</v>
          </cell>
          <cell r="MW16">
            <v>0</v>
          </cell>
          <cell r="MX16">
            <v>7.71</v>
          </cell>
          <cell r="MY16">
            <v>7.7</v>
          </cell>
          <cell r="MZ16">
            <v>7.49</v>
          </cell>
          <cell r="NA16">
            <v>0</v>
          </cell>
          <cell r="NB16">
            <v>8.06</v>
          </cell>
          <cell r="NC16">
            <v>8.1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J16">
            <v>4</v>
          </cell>
          <cell r="NK16">
            <v>4.05</v>
          </cell>
          <cell r="NL16" t="b">
            <v>0</v>
          </cell>
          <cell r="NM16"/>
          <cell r="NN16">
            <v>187</v>
          </cell>
          <cell r="NO16">
            <v>8.3049999999999997</v>
          </cell>
          <cell r="NP16">
            <v>8.2797504456327982</v>
          </cell>
          <cell r="NQ16">
            <v>0.40641711229946526</v>
          </cell>
          <cell r="NR16">
            <v>3.46</v>
          </cell>
          <cell r="NS16">
            <v>11.69</v>
          </cell>
        </row>
        <row r="17">
          <cell r="A17" t="str">
            <v>WALD</v>
          </cell>
          <cell r="B17" t="str">
            <v>WALD</v>
          </cell>
          <cell r="C17" t="str">
            <v>FDR DRIVE</v>
          </cell>
          <cell r="D17" t="str">
            <v>MANHATTAN</v>
          </cell>
          <cell r="E17">
            <v>7.22</v>
          </cell>
          <cell r="F17">
            <v>0</v>
          </cell>
          <cell r="G17">
            <v>5.0666666666666664</v>
          </cell>
          <cell r="H17">
            <v>0</v>
          </cell>
          <cell r="I17">
            <v>14</v>
          </cell>
          <cell r="J17">
            <v>0</v>
          </cell>
          <cell r="K17">
            <v>0</v>
          </cell>
          <cell r="L17">
            <v>7.45</v>
          </cell>
          <cell r="M17">
            <v>5.46</v>
          </cell>
          <cell r="N17">
            <v>0</v>
          </cell>
          <cell r="O17">
            <v>7.2249999999999996</v>
          </cell>
          <cell r="P17">
            <v>0</v>
          </cell>
          <cell r="Q17">
            <v>6.44</v>
          </cell>
          <cell r="R17">
            <v>0</v>
          </cell>
          <cell r="S17">
            <v>7.72</v>
          </cell>
          <cell r="T17">
            <v>6.63</v>
          </cell>
          <cell r="U17">
            <v>8.84</v>
          </cell>
          <cell r="V17">
            <v>5.81</v>
          </cell>
          <cell r="W17">
            <v>0</v>
          </cell>
          <cell r="X17">
            <v>6.0750000000000002</v>
          </cell>
          <cell r="Y17">
            <v>0</v>
          </cell>
          <cell r="Z17">
            <v>5.79</v>
          </cell>
          <cell r="AA17">
            <v>6.53</v>
          </cell>
          <cell r="AB17">
            <v>0</v>
          </cell>
          <cell r="AC17">
            <v>5.7750000000000004</v>
          </cell>
          <cell r="AD17">
            <v>0</v>
          </cell>
          <cell r="AE17">
            <v>7.52</v>
          </cell>
          <cell r="AF17">
            <v>0</v>
          </cell>
          <cell r="AG17">
            <v>6.51</v>
          </cell>
          <cell r="AH17">
            <v>8.51</v>
          </cell>
          <cell r="AI17">
            <v>7.36</v>
          </cell>
          <cell r="AJ17">
            <v>9.17</v>
          </cell>
          <cell r="AK17">
            <v>0</v>
          </cell>
          <cell r="AL17">
            <v>7.59</v>
          </cell>
          <cell r="AM17">
            <v>0</v>
          </cell>
          <cell r="AN17">
            <v>4.88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6.7549999999999999</v>
          </cell>
          <cell r="AT17">
            <v>0</v>
          </cell>
          <cell r="AU17">
            <v>0</v>
          </cell>
          <cell r="AV17">
            <v>0</v>
          </cell>
          <cell r="AW17">
            <v>7.63</v>
          </cell>
          <cell r="AX17">
            <v>6.36</v>
          </cell>
          <cell r="AY17">
            <v>4.9000000000000004</v>
          </cell>
          <cell r="AZ17">
            <v>8.34</v>
          </cell>
          <cell r="BA17">
            <v>0</v>
          </cell>
          <cell r="BB17">
            <v>0</v>
          </cell>
          <cell r="BC17">
            <v>0</v>
          </cell>
          <cell r="BD17">
            <v>8.6366666666666667</v>
          </cell>
          <cell r="BE17">
            <v>0</v>
          </cell>
          <cell r="BF17">
            <v>19</v>
          </cell>
          <cell r="BG17">
            <v>0</v>
          </cell>
          <cell r="BH17">
            <v>0</v>
          </cell>
          <cell r="BI17">
            <v>7.0366666666666662</v>
          </cell>
          <cell r="BJ17">
            <v>0</v>
          </cell>
          <cell r="BK17">
            <v>7.0149999999999997</v>
          </cell>
          <cell r="BL17">
            <v>8.15</v>
          </cell>
          <cell r="BM17">
            <v>6.82</v>
          </cell>
          <cell r="BN17">
            <v>0</v>
          </cell>
          <cell r="BO17">
            <v>0</v>
          </cell>
          <cell r="BP17">
            <v>0</v>
          </cell>
          <cell r="BQ17">
            <v>8.3949999999999996</v>
          </cell>
          <cell r="BR17">
            <v>5.2433333333333332</v>
          </cell>
          <cell r="BS17">
            <v>0</v>
          </cell>
          <cell r="BT17">
            <v>7.3233333333333333</v>
          </cell>
          <cell r="BU17">
            <v>3.62</v>
          </cell>
          <cell r="BV17">
            <v>0</v>
          </cell>
          <cell r="BW17">
            <v>6.73</v>
          </cell>
          <cell r="BX17">
            <v>4.5</v>
          </cell>
          <cell r="BY17">
            <v>5.5</v>
          </cell>
          <cell r="BZ17">
            <v>0</v>
          </cell>
          <cell r="CA17">
            <v>6.1533333333333333</v>
          </cell>
          <cell r="CB17">
            <v>0</v>
          </cell>
          <cell r="CC17">
            <v>0</v>
          </cell>
          <cell r="CD17">
            <v>9.17</v>
          </cell>
          <cell r="CE17">
            <v>7.7</v>
          </cell>
          <cell r="CF17">
            <v>5.76</v>
          </cell>
          <cell r="CG17">
            <v>0</v>
          </cell>
          <cell r="CH17">
            <v>6.373333333333334</v>
          </cell>
          <cell r="CI17">
            <v>0</v>
          </cell>
          <cell r="CJ17">
            <v>0</v>
          </cell>
          <cell r="CK17">
            <v>0</v>
          </cell>
          <cell r="CL17">
            <v>9.1666666666666661</v>
          </cell>
          <cell r="CM17">
            <v>8.02</v>
          </cell>
          <cell r="CN17">
            <v>0</v>
          </cell>
          <cell r="CO17">
            <v>9.0399999999999991</v>
          </cell>
          <cell r="CP17">
            <v>7.09</v>
          </cell>
          <cell r="CQ17">
            <v>0</v>
          </cell>
          <cell r="CR17">
            <v>10.16</v>
          </cell>
          <cell r="CS17">
            <v>8.25</v>
          </cell>
          <cell r="CT17">
            <v>0</v>
          </cell>
          <cell r="CU17">
            <v>8.1300000000000008</v>
          </cell>
          <cell r="CV17">
            <v>7.22</v>
          </cell>
          <cell r="CW17">
            <v>0</v>
          </cell>
          <cell r="CX17">
            <v>0</v>
          </cell>
          <cell r="CY17">
            <v>6.85</v>
          </cell>
          <cell r="CZ17">
            <v>7.82</v>
          </cell>
          <cell r="DA17">
            <v>8.26</v>
          </cell>
          <cell r="DB17">
            <v>8.07</v>
          </cell>
          <cell r="DC17">
            <v>4.5599999999999996</v>
          </cell>
          <cell r="DD17">
            <v>2.12</v>
          </cell>
          <cell r="DE17">
            <v>0</v>
          </cell>
          <cell r="DF17">
            <v>7.38</v>
          </cell>
          <cell r="DG17">
            <v>6.9349999999999996</v>
          </cell>
          <cell r="DH17">
            <v>0</v>
          </cell>
          <cell r="DI17">
            <v>8.67</v>
          </cell>
          <cell r="DJ17">
            <v>7.68</v>
          </cell>
          <cell r="DK17">
            <v>5.48</v>
          </cell>
          <cell r="DL17">
            <v>0</v>
          </cell>
          <cell r="DM17">
            <v>9.2100000000000009</v>
          </cell>
          <cell r="DN17">
            <v>7.52</v>
          </cell>
          <cell r="DO17">
            <v>6.73</v>
          </cell>
          <cell r="DP17">
            <v>8.91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8.76</v>
          </cell>
          <cell r="DV17">
            <v>6.51</v>
          </cell>
          <cell r="DW17">
            <v>7.1849999999999996</v>
          </cell>
          <cell r="DX17">
            <v>6.65</v>
          </cell>
          <cell r="DY17">
            <v>7.62</v>
          </cell>
          <cell r="DZ17">
            <v>0</v>
          </cell>
          <cell r="EA17">
            <v>9.6999999999999993</v>
          </cell>
          <cell r="EB17">
            <v>8.3000000000000007</v>
          </cell>
          <cell r="EC17">
            <v>8.9499999999999993</v>
          </cell>
          <cell r="ED17">
            <v>7.78</v>
          </cell>
          <cell r="EE17">
            <v>6.91</v>
          </cell>
          <cell r="EF17">
            <v>6.5949999999999998</v>
          </cell>
          <cell r="EG17">
            <v>0</v>
          </cell>
          <cell r="EH17">
            <v>8.11</v>
          </cell>
          <cell r="EI17">
            <v>8.7200000000000006</v>
          </cell>
          <cell r="EJ17">
            <v>0</v>
          </cell>
          <cell r="EK17">
            <v>8.5749999999999993</v>
          </cell>
          <cell r="EL17">
            <v>4.8</v>
          </cell>
          <cell r="EM17">
            <v>8.83</v>
          </cell>
          <cell r="EN17">
            <v>0</v>
          </cell>
          <cell r="EO17">
            <v>8.9700000000000006</v>
          </cell>
          <cell r="EP17">
            <v>5.24</v>
          </cell>
          <cell r="EQ17">
            <v>6.58</v>
          </cell>
          <cell r="ER17">
            <v>6.31</v>
          </cell>
          <cell r="ES17">
            <v>6.27</v>
          </cell>
          <cell r="ET17">
            <v>7.52</v>
          </cell>
          <cell r="EU17">
            <v>0</v>
          </cell>
          <cell r="EV17">
            <v>9.51</v>
          </cell>
          <cell r="EW17">
            <v>9.92</v>
          </cell>
          <cell r="EX17">
            <v>8.5</v>
          </cell>
          <cell r="EY17">
            <v>9.4</v>
          </cell>
          <cell r="EZ17">
            <v>6.3550000000000004</v>
          </cell>
          <cell r="FA17">
            <v>8.8000000000000007</v>
          </cell>
          <cell r="FB17">
            <v>0</v>
          </cell>
          <cell r="FC17">
            <v>10.44</v>
          </cell>
          <cell r="FD17">
            <v>9.2100000000000009</v>
          </cell>
          <cell r="FE17">
            <v>6.15</v>
          </cell>
          <cell r="FF17">
            <v>7.44</v>
          </cell>
          <cell r="FG17">
            <v>6.16</v>
          </cell>
          <cell r="FH17">
            <v>9.81</v>
          </cell>
          <cell r="FI17">
            <v>0</v>
          </cell>
          <cell r="FJ17">
            <v>11.3</v>
          </cell>
          <cell r="FK17">
            <v>7.7949999999999999</v>
          </cell>
          <cell r="FL17">
            <v>7.12</v>
          </cell>
          <cell r="FM17">
            <v>0</v>
          </cell>
          <cell r="FN17">
            <v>10.130000000000001</v>
          </cell>
          <cell r="FO17">
            <v>0</v>
          </cell>
          <cell r="FP17">
            <v>0</v>
          </cell>
          <cell r="FQ17">
            <v>8.06</v>
          </cell>
          <cell r="FR17">
            <v>0</v>
          </cell>
          <cell r="FS17">
            <v>7.5799999999999992</v>
          </cell>
          <cell r="FT17">
            <v>7.25</v>
          </cell>
          <cell r="FU17">
            <v>6.95</v>
          </cell>
          <cell r="FV17">
            <v>0</v>
          </cell>
          <cell r="FW17">
            <v>0</v>
          </cell>
          <cell r="FX17">
            <v>7.9349999999999996</v>
          </cell>
          <cell r="FY17">
            <v>9.0500000000000007</v>
          </cell>
          <cell r="FZ17">
            <v>7.44</v>
          </cell>
          <cell r="GA17">
            <v>5.8</v>
          </cell>
          <cell r="GB17">
            <v>0</v>
          </cell>
          <cell r="GC17">
            <v>5.3633333333333333</v>
          </cell>
          <cell r="GD17">
            <v>0</v>
          </cell>
          <cell r="GE17">
            <v>0</v>
          </cell>
          <cell r="GF17">
            <v>8.94</v>
          </cell>
          <cell r="GG17">
            <v>0</v>
          </cell>
          <cell r="GH17">
            <v>9.68</v>
          </cell>
          <cell r="GI17">
            <v>10.35</v>
          </cell>
          <cell r="GJ17">
            <v>8.32</v>
          </cell>
          <cell r="GK17">
            <v>0</v>
          </cell>
          <cell r="GL17">
            <v>10.09</v>
          </cell>
          <cell r="GM17">
            <v>8.65</v>
          </cell>
          <cell r="GN17">
            <v>6.96</v>
          </cell>
          <cell r="GO17">
            <v>8.06</v>
          </cell>
          <cell r="GP17">
            <v>6.1</v>
          </cell>
          <cell r="GQ17">
            <v>6.74</v>
          </cell>
          <cell r="GR17">
            <v>0</v>
          </cell>
          <cell r="GS17">
            <v>8.5449999999999999</v>
          </cell>
          <cell r="GT17">
            <v>7.83</v>
          </cell>
          <cell r="GU17">
            <v>7.72</v>
          </cell>
          <cell r="GV17">
            <v>7.58</v>
          </cell>
          <cell r="GW17">
            <v>0</v>
          </cell>
          <cell r="GX17">
            <v>7.8</v>
          </cell>
          <cell r="GY17">
            <v>0</v>
          </cell>
          <cell r="GZ17">
            <v>7.71</v>
          </cell>
          <cell r="HA17">
            <v>0</v>
          </cell>
          <cell r="HB17">
            <v>8.36</v>
          </cell>
          <cell r="HC17">
            <v>7.28</v>
          </cell>
          <cell r="HD17">
            <v>4.17</v>
          </cell>
          <cell r="HE17">
            <v>5.16</v>
          </cell>
          <cell r="HF17">
            <v>0</v>
          </cell>
          <cell r="HG17">
            <v>10.130000000000001</v>
          </cell>
          <cell r="HH17">
            <v>6.97</v>
          </cell>
          <cell r="HI17">
            <v>9.5299999999999994</v>
          </cell>
          <cell r="HJ17">
            <v>0</v>
          </cell>
          <cell r="HK17">
            <v>10.51</v>
          </cell>
          <cell r="HL17">
            <v>6.5</v>
          </cell>
          <cell r="HM17">
            <v>0</v>
          </cell>
          <cell r="HN17">
            <v>8.5250000000000004</v>
          </cell>
          <cell r="HO17">
            <v>9.2750000000000004</v>
          </cell>
          <cell r="HP17">
            <v>9.81</v>
          </cell>
          <cell r="HQ17">
            <v>6.81</v>
          </cell>
          <cell r="HR17">
            <v>0</v>
          </cell>
          <cell r="HS17">
            <v>6.02</v>
          </cell>
          <cell r="HT17">
            <v>0</v>
          </cell>
          <cell r="HU17">
            <v>7.3066666666666675</v>
          </cell>
          <cell r="HV17">
            <v>0</v>
          </cell>
          <cell r="HW17">
            <v>9.0399999999999991</v>
          </cell>
          <cell r="HX17">
            <v>9.39</v>
          </cell>
          <cell r="HY17">
            <v>5.0199999999999996</v>
          </cell>
          <cell r="HZ17">
            <v>6.05</v>
          </cell>
          <cell r="IA17">
            <v>0</v>
          </cell>
          <cell r="IB17">
            <v>7.4649999999999999</v>
          </cell>
          <cell r="IC17">
            <v>0</v>
          </cell>
          <cell r="ID17">
            <v>9.16</v>
          </cell>
          <cell r="IE17">
            <v>6.02</v>
          </cell>
          <cell r="IF17">
            <v>5.85</v>
          </cell>
          <cell r="IG17">
            <v>0</v>
          </cell>
          <cell r="IH17">
            <v>0</v>
          </cell>
          <cell r="II17">
            <v>8.9149999999999991</v>
          </cell>
          <cell r="IJ17">
            <v>6.07</v>
          </cell>
          <cell r="IK17">
            <v>6.67</v>
          </cell>
          <cell r="IL17">
            <v>7.68</v>
          </cell>
          <cell r="IM17">
            <v>4.26</v>
          </cell>
          <cell r="IN17">
            <v>7.21</v>
          </cell>
          <cell r="IO17">
            <v>0</v>
          </cell>
          <cell r="IP17">
            <v>9.6549999999999994</v>
          </cell>
          <cell r="IQ17">
            <v>7.14</v>
          </cell>
          <cell r="IR17">
            <v>7.23</v>
          </cell>
          <cell r="IS17">
            <v>6.85</v>
          </cell>
          <cell r="IT17">
            <v>9.51</v>
          </cell>
          <cell r="IU17">
            <v>7.77</v>
          </cell>
          <cell r="IV17">
            <v>0</v>
          </cell>
          <cell r="IW17">
            <v>5.3</v>
          </cell>
          <cell r="IX17">
            <v>8.4849999999999994</v>
          </cell>
          <cell r="IY17">
            <v>0</v>
          </cell>
          <cell r="IZ17">
            <v>7.62</v>
          </cell>
          <cell r="JA17">
            <v>0</v>
          </cell>
          <cell r="JB17">
            <v>7.27</v>
          </cell>
          <cell r="JC17">
            <v>0</v>
          </cell>
          <cell r="JD17">
            <v>8.5400000000000009</v>
          </cell>
          <cell r="JE17">
            <v>6.6366666666666667</v>
          </cell>
          <cell r="JF17">
            <v>0</v>
          </cell>
          <cell r="JG17">
            <v>7.92</v>
          </cell>
          <cell r="JH17">
            <v>5.2</v>
          </cell>
          <cell r="JI17">
            <v>5.0549999999999997</v>
          </cell>
          <cell r="JJ17">
            <v>0</v>
          </cell>
          <cell r="JK17">
            <v>6.2666666666666666</v>
          </cell>
          <cell r="JL17">
            <v>0</v>
          </cell>
          <cell r="JM17">
            <v>7.11</v>
          </cell>
          <cell r="JN17">
            <v>7</v>
          </cell>
          <cell r="JO17">
            <v>5.9950000000000001</v>
          </cell>
          <cell r="JP17">
            <v>7.13</v>
          </cell>
          <cell r="JQ17">
            <v>0</v>
          </cell>
          <cell r="JR17">
            <v>8.2100000000000009</v>
          </cell>
          <cell r="JS17">
            <v>3.53</v>
          </cell>
          <cell r="JT17">
            <v>8.7949999999999999</v>
          </cell>
          <cell r="JU17">
            <v>6.96</v>
          </cell>
          <cell r="JV17">
            <v>0</v>
          </cell>
          <cell r="JW17">
            <v>9.6750000000000007</v>
          </cell>
          <cell r="JX17">
            <v>0</v>
          </cell>
          <cell r="JY17">
            <v>0</v>
          </cell>
          <cell r="JZ17">
            <v>8.1933333333333334</v>
          </cell>
          <cell r="KA17">
            <v>5.85</v>
          </cell>
          <cell r="KB17">
            <v>7.165</v>
          </cell>
          <cell r="KC17">
            <v>8.3699999999999992</v>
          </cell>
          <cell r="KD17">
            <v>4.6550000000000002</v>
          </cell>
          <cell r="KE17">
            <v>0</v>
          </cell>
          <cell r="KF17">
            <v>7.69</v>
          </cell>
          <cell r="KG17">
            <v>0</v>
          </cell>
          <cell r="KH17">
            <v>7.456666666666667</v>
          </cell>
          <cell r="KI17">
            <v>7.51</v>
          </cell>
          <cell r="KJ17">
            <v>0</v>
          </cell>
          <cell r="KK17">
            <v>7.3633333333333333</v>
          </cell>
          <cell r="KL17">
            <v>0</v>
          </cell>
          <cell r="KM17">
            <v>6.3233333333333333</v>
          </cell>
          <cell r="KN17">
            <v>6.64</v>
          </cell>
          <cell r="KO17">
            <v>6.55</v>
          </cell>
          <cell r="KP17">
            <v>7.01</v>
          </cell>
          <cell r="KQ17">
            <v>0</v>
          </cell>
          <cell r="KR17">
            <v>8.14</v>
          </cell>
          <cell r="KS17">
            <v>0</v>
          </cell>
          <cell r="KT17">
            <v>6.3266666666666671</v>
          </cell>
          <cell r="KU17">
            <v>0</v>
          </cell>
          <cell r="KV17">
            <v>8.57</v>
          </cell>
          <cell r="KW17">
            <v>7.333333333333333</v>
          </cell>
          <cell r="KX17">
            <v>0</v>
          </cell>
          <cell r="KY17">
            <v>7.42</v>
          </cell>
          <cell r="KZ17">
            <v>0</v>
          </cell>
          <cell r="LA17">
            <v>8.44</v>
          </cell>
          <cell r="LB17">
            <v>8.8866666666666667</v>
          </cell>
          <cell r="LC17">
            <v>0</v>
          </cell>
          <cell r="LD17">
            <v>6.6933333333333325</v>
          </cell>
          <cell r="LE17">
            <v>7.43</v>
          </cell>
          <cell r="LF17">
            <v>9.0500000000000007</v>
          </cell>
          <cell r="LG17">
            <v>0</v>
          </cell>
          <cell r="LH17">
            <v>8.66</v>
          </cell>
          <cell r="LI17">
            <v>8.43</v>
          </cell>
          <cell r="LJ17">
            <v>6.26</v>
          </cell>
          <cell r="LK17">
            <v>7.9850000000000003</v>
          </cell>
          <cell r="LL17">
            <v>4.7149999999999999</v>
          </cell>
          <cell r="LM17">
            <v>7.13</v>
          </cell>
          <cell r="LN17">
            <v>0</v>
          </cell>
          <cell r="LO17">
            <v>8.84</v>
          </cell>
          <cell r="LP17">
            <v>0</v>
          </cell>
          <cell r="LQ17">
            <v>8.7750000000000004</v>
          </cell>
          <cell r="LR17">
            <v>8.82</v>
          </cell>
          <cell r="LS17">
            <v>7.37</v>
          </cell>
          <cell r="LT17">
            <v>4.7850000000000001</v>
          </cell>
          <cell r="LU17">
            <v>0</v>
          </cell>
          <cell r="LV17">
            <v>9.4149999999999991</v>
          </cell>
          <cell r="LW17">
            <v>0</v>
          </cell>
          <cell r="LX17">
            <v>9.0166666666666675</v>
          </cell>
          <cell r="LY17">
            <v>0</v>
          </cell>
          <cell r="LZ17">
            <v>9.41</v>
          </cell>
          <cell r="MA17">
            <v>7.2366666666666672</v>
          </cell>
          <cell r="MB17">
            <v>0</v>
          </cell>
          <cell r="MC17">
            <v>8.61</v>
          </cell>
          <cell r="MD17">
            <v>9.48</v>
          </cell>
          <cell r="ME17">
            <v>6.68</v>
          </cell>
          <cell r="MF17">
            <v>6.04</v>
          </cell>
          <cell r="MG17">
            <v>8.8650000000000002</v>
          </cell>
          <cell r="MH17">
            <v>8.56</v>
          </cell>
          <cell r="MI17">
            <v>0</v>
          </cell>
          <cell r="MJ17">
            <v>8.0449999999999999</v>
          </cell>
          <cell r="MK17">
            <v>9.5500000000000007</v>
          </cell>
          <cell r="ML17">
            <v>8.18</v>
          </cell>
          <cell r="MM17">
            <v>7.74</v>
          </cell>
          <cell r="MN17">
            <v>4.37</v>
          </cell>
          <cell r="MO17">
            <v>8.1</v>
          </cell>
          <cell r="MP17">
            <v>0</v>
          </cell>
          <cell r="MQ17">
            <v>7.5549999999999997</v>
          </cell>
          <cell r="MR17">
            <v>7.76</v>
          </cell>
          <cell r="MS17">
            <v>4.99</v>
          </cell>
          <cell r="MT17">
            <v>0</v>
          </cell>
          <cell r="MU17">
            <v>0</v>
          </cell>
          <cell r="MV17">
            <v>8.91</v>
          </cell>
          <cell r="MW17">
            <v>0</v>
          </cell>
          <cell r="MX17">
            <v>0</v>
          </cell>
          <cell r="MY17">
            <v>8.1950000000000003</v>
          </cell>
          <cell r="MZ17">
            <v>6.83</v>
          </cell>
          <cell r="NA17">
            <v>0</v>
          </cell>
          <cell r="NB17">
            <v>6.3</v>
          </cell>
          <cell r="NC17">
            <v>8.89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J17">
            <v>3</v>
          </cell>
          <cell r="NK17">
            <v>4.4827586206896548</v>
          </cell>
          <cell r="NL17" t="b">
            <v>0</v>
          </cell>
          <cell r="NM17"/>
          <cell r="NN17">
            <v>243</v>
          </cell>
          <cell r="NO17">
            <v>7.52</v>
          </cell>
          <cell r="NP17">
            <v>7.5430384087791484</v>
          </cell>
          <cell r="NQ17">
            <v>0.61316872427983538</v>
          </cell>
          <cell r="NR17">
            <v>2.12</v>
          </cell>
          <cell r="NS17">
            <v>19</v>
          </cell>
        </row>
        <row r="18">
          <cell r="A18" t="str">
            <v>CHELSEA</v>
          </cell>
          <cell r="B18" t="str">
            <v>CHELSEA</v>
          </cell>
          <cell r="C18" t="str">
            <v>W 25TH ST</v>
          </cell>
          <cell r="D18" t="str">
            <v>MANHATTAN</v>
          </cell>
          <cell r="E18">
            <v>0</v>
          </cell>
          <cell r="F18">
            <v>0</v>
          </cell>
          <cell r="G18">
            <v>0</v>
          </cell>
          <cell r="H18">
            <v>7.27</v>
          </cell>
          <cell r="I18">
            <v>7.73</v>
          </cell>
          <cell r="J18">
            <v>0</v>
          </cell>
          <cell r="K18">
            <v>0</v>
          </cell>
          <cell r="L18">
            <v>8.93</v>
          </cell>
          <cell r="M18">
            <v>0</v>
          </cell>
          <cell r="N18">
            <v>0</v>
          </cell>
          <cell r="O18">
            <v>7.27</v>
          </cell>
          <cell r="P18">
            <v>0</v>
          </cell>
          <cell r="Q18">
            <v>0</v>
          </cell>
          <cell r="R18">
            <v>0</v>
          </cell>
          <cell r="S18">
            <v>7.87</v>
          </cell>
          <cell r="T18">
            <v>0</v>
          </cell>
          <cell r="U18">
            <v>7.39</v>
          </cell>
          <cell r="V18">
            <v>0</v>
          </cell>
          <cell r="W18">
            <v>0</v>
          </cell>
          <cell r="X18">
            <v>8.74</v>
          </cell>
          <cell r="Y18">
            <v>0</v>
          </cell>
          <cell r="Z18">
            <v>0</v>
          </cell>
          <cell r="AA18">
            <v>6.35</v>
          </cell>
          <cell r="AB18">
            <v>0</v>
          </cell>
          <cell r="AC18">
            <v>0</v>
          </cell>
          <cell r="AD18">
            <v>0</v>
          </cell>
          <cell r="AE18">
            <v>7.61</v>
          </cell>
          <cell r="AF18">
            <v>0</v>
          </cell>
          <cell r="AG18">
            <v>6.18</v>
          </cell>
          <cell r="AH18">
            <v>8.25</v>
          </cell>
          <cell r="AI18">
            <v>0</v>
          </cell>
          <cell r="AJ18">
            <v>0</v>
          </cell>
          <cell r="AK18">
            <v>7.78</v>
          </cell>
          <cell r="AL18">
            <v>4.6900000000000004</v>
          </cell>
          <cell r="AM18">
            <v>0</v>
          </cell>
          <cell r="AN18">
            <v>0</v>
          </cell>
          <cell r="AO18">
            <v>8.1300000000000008</v>
          </cell>
          <cell r="AP18">
            <v>0</v>
          </cell>
          <cell r="AQ18">
            <v>7.52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9.69</v>
          </cell>
          <cell r="AW18">
            <v>0</v>
          </cell>
          <cell r="AX18">
            <v>0</v>
          </cell>
          <cell r="AY18">
            <v>8.69</v>
          </cell>
          <cell r="AZ18">
            <v>8.14</v>
          </cell>
          <cell r="BA18">
            <v>0</v>
          </cell>
          <cell r="BB18">
            <v>7.87</v>
          </cell>
          <cell r="BC18">
            <v>0</v>
          </cell>
          <cell r="BD18">
            <v>0</v>
          </cell>
          <cell r="BE18">
            <v>7.84</v>
          </cell>
          <cell r="BF18">
            <v>0</v>
          </cell>
          <cell r="BG18">
            <v>0</v>
          </cell>
          <cell r="BH18">
            <v>0</v>
          </cell>
          <cell r="BI18">
            <v>7.59</v>
          </cell>
          <cell r="BJ18">
            <v>8.7750000000000004</v>
          </cell>
          <cell r="BK18">
            <v>0</v>
          </cell>
          <cell r="BL18">
            <v>0</v>
          </cell>
          <cell r="BM18">
            <v>9.31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7.97</v>
          </cell>
          <cell r="BS18">
            <v>8.31</v>
          </cell>
          <cell r="BT18">
            <v>0</v>
          </cell>
          <cell r="BU18">
            <v>0</v>
          </cell>
          <cell r="BV18">
            <v>0</v>
          </cell>
          <cell r="BW18">
            <v>5.5</v>
          </cell>
          <cell r="BX18">
            <v>0</v>
          </cell>
          <cell r="BY18">
            <v>0</v>
          </cell>
          <cell r="BZ18">
            <v>8.6999999999999993</v>
          </cell>
          <cell r="CA18">
            <v>0</v>
          </cell>
          <cell r="CB18">
            <v>6.65</v>
          </cell>
          <cell r="CC18">
            <v>0</v>
          </cell>
          <cell r="CD18">
            <v>0</v>
          </cell>
          <cell r="CE18">
            <v>7.35</v>
          </cell>
          <cell r="CF18">
            <v>0</v>
          </cell>
          <cell r="CG18">
            <v>0</v>
          </cell>
          <cell r="CH18">
            <v>8.31</v>
          </cell>
          <cell r="CI18">
            <v>0</v>
          </cell>
          <cell r="CJ18">
            <v>0</v>
          </cell>
          <cell r="CK18">
            <v>8.49</v>
          </cell>
          <cell r="CL18">
            <v>0</v>
          </cell>
          <cell r="CM18">
            <v>6.39</v>
          </cell>
          <cell r="CN18">
            <v>0</v>
          </cell>
          <cell r="CO18">
            <v>0</v>
          </cell>
          <cell r="CP18">
            <v>8.19</v>
          </cell>
          <cell r="CQ18">
            <v>0</v>
          </cell>
          <cell r="CR18">
            <v>0</v>
          </cell>
          <cell r="CS18">
            <v>8.1999999999999993</v>
          </cell>
          <cell r="CT18">
            <v>0</v>
          </cell>
          <cell r="CU18">
            <v>0</v>
          </cell>
          <cell r="CV18">
            <v>7.4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8.24</v>
          </cell>
          <cell r="DC18">
            <v>0</v>
          </cell>
          <cell r="DD18">
            <v>0</v>
          </cell>
          <cell r="DE18">
            <v>0</v>
          </cell>
          <cell r="DF18">
            <v>8.5299999999999994</v>
          </cell>
          <cell r="DG18">
            <v>0</v>
          </cell>
          <cell r="DH18">
            <v>10.07</v>
          </cell>
          <cell r="DI18">
            <v>0</v>
          </cell>
          <cell r="DJ18">
            <v>0</v>
          </cell>
          <cell r="DK18">
            <v>8.81</v>
          </cell>
          <cell r="DL18">
            <v>0</v>
          </cell>
          <cell r="DM18">
            <v>0</v>
          </cell>
          <cell r="DN18">
            <v>9</v>
          </cell>
          <cell r="DO18">
            <v>0</v>
          </cell>
          <cell r="DP18">
            <v>6.6</v>
          </cell>
          <cell r="DQ18">
            <v>0</v>
          </cell>
          <cell r="DR18">
            <v>5.58</v>
          </cell>
          <cell r="DS18">
            <v>0</v>
          </cell>
          <cell r="DT18">
            <v>0</v>
          </cell>
          <cell r="DU18">
            <v>8.5299999999999994</v>
          </cell>
          <cell r="DV18">
            <v>0</v>
          </cell>
          <cell r="DW18">
            <v>5.83</v>
          </cell>
          <cell r="DX18">
            <v>0</v>
          </cell>
          <cell r="DY18">
            <v>6.61</v>
          </cell>
          <cell r="DZ18">
            <v>0</v>
          </cell>
          <cell r="EA18">
            <v>0</v>
          </cell>
          <cell r="EB18">
            <v>7.95</v>
          </cell>
          <cell r="EC18">
            <v>0</v>
          </cell>
          <cell r="ED18">
            <v>6.27</v>
          </cell>
          <cell r="EE18">
            <v>0</v>
          </cell>
          <cell r="EF18">
            <v>6.32</v>
          </cell>
          <cell r="EG18">
            <v>0</v>
          </cell>
          <cell r="EH18">
            <v>0</v>
          </cell>
          <cell r="EI18">
            <v>8.89</v>
          </cell>
          <cell r="EJ18">
            <v>0</v>
          </cell>
          <cell r="EK18">
            <v>7.07</v>
          </cell>
          <cell r="EL18">
            <v>0</v>
          </cell>
          <cell r="EM18">
            <v>8.89</v>
          </cell>
          <cell r="EN18">
            <v>0</v>
          </cell>
          <cell r="EO18">
            <v>0</v>
          </cell>
          <cell r="EP18">
            <v>0</v>
          </cell>
          <cell r="EQ18">
            <v>9.23</v>
          </cell>
          <cell r="ER18">
            <v>0</v>
          </cell>
          <cell r="ES18">
            <v>0</v>
          </cell>
          <cell r="ET18">
            <v>9.1</v>
          </cell>
          <cell r="EU18">
            <v>0</v>
          </cell>
          <cell r="EV18">
            <v>0</v>
          </cell>
          <cell r="EW18">
            <v>8.11</v>
          </cell>
          <cell r="EX18">
            <v>0</v>
          </cell>
          <cell r="EY18">
            <v>9.2200000000000006</v>
          </cell>
          <cell r="EZ18">
            <v>0</v>
          </cell>
          <cell r="FA18">
            <v>0</v>
          </cell>
          <cell r="FB18">
            <v>0</v>
          </cell>
          <cell r="FC18">
            <v>9.73</v>
          </cell>
          <cell r="FD18">
            <v>0</v>
          </cell>
          <cell r="FE18">
            <v>8.27</v>
          </cell>
          <cell r="FF18">
            <v>0</v>
          </cell>
          <cell r="FG18">
            <v>8.99</v>
          </cell>
          <cell r="FH18">
            <v>0</v>
          </cell>
          <cell r="FI18">
            <v>0</v>
          </cell>
          <cell r="FJ18">
            <v>9.5399999999999991</v>
          </cell>
          <cell r="FK18">
            <v>0</v>
          </cell>
          <cell r="FL18">
            <v>7.61</v>
          </cell>
          <cell r="FM18">
            <v>0</v>
          </cell>
          <cell r="FN18">
            <v>0</v>
          </cell>
          <cell r="FO18">
            <v>8.93</v>
          </cell>
          <cell r="FP18">
            <v>0</v>
          </cell>
          <cell r="FQ18">
            <v>0</v>
          </cell>
          <cell r="FR18">
            <v>8.31</v>
          </cell>
          <cell r="FS18">
            <v>0</v>
          </cell>
          <cell r="FT18">
            <v>8.26</v>
          </cell>
          <cell r="FU18">
            <v>0</v>
          </cell>
          <cell r="FV18">
            <v>9.14</v>
          </cell>
          <cell r="FW18">
            <v>0</v>
          </cell>
          <cell r="FX18">
            <v>0</v>
          </cell>
          <cell r="FY18">
            <v>8.7799999999999994</v>
          </cell>
          <cell r="FZ18">
            <v>0</v>
          </cell>
          <cell r="GA18">
            <v>8.85</v>
          </cell>
          <cell r="GB18">
            <v>0</v>
          </cell>
          <cell r="GC18">
            <v>7.54</v>
          </cell>
          <cell r="GD18">
            <v>0</v>
          </cell>
          <cell r="GE18">
            <v>0</v>
          </cell>
          <cell r="GF18">
            <v>9.83</v>
          </cell>
          <cell r="GG18">
            <v>0</v>
          </cell>
          <cell r="GH18">
            <v>7.25</v>
          </cell>
          <cell r="GI18">
            <v>0</v>
          </cell>
          <cell r="GJ18">
            <v>0</v>
          </cell>
          <cell r="GK18">
            <v>0</v>
          </cell>
          <cell r="GL18">
            <v>10.44</v>
          </cell>
          <cell r="GM18">
            <v>0</v>
          </cell>
          <cell r="GN18">
            <v>5.08</v>
          </cell>
          <cell r="GO18">
            <v>9.6999999999999993</v>
          </cell>
          <cell r="GP18">
            <v>0</v>
          </cell>
          <cell r="GQ18">
            <v>0</v>
          </cell>
          <cell r="GR18">
            <v>0</v>
          </cell>
          <cell r="GS18">
            <v>9.75</v>
          </cell>
          <cell r="GT18">
            <v>8.9</v>
          </cell>
          <cell r="GU18">
            <v>0</v>
          </cell>
          <cell r="GV18">
            <v>0</v>
          </cell>
          <cell r="GW18">
            <v>7.72</v>
          </cell>
          <cell r="GX18">
            <v>0</v>
          </cell>
          <cell r="GY18">
            <v>0</v>
          </cell>
          <cell r="GZ18">
            <v>5.46</v>
          </cell>
          <cell r="HA18">
            <v>10</v>
          </cell>
          <cell r="HB18">
            <v>0</v>
          </cell>
          <cell r="HC18">
            <v>0</v>
          </cell>
          <cell r="HD18">
            <v>9.5299999999999994</v>
          </cell>
          <cell r="HE18">
            <v>0</v>
          </cell>
          <cell r="HF18">
            <v>0</v>
          </cell>
          <cell r="HG18">
            <v>8.26</v>
          </cell>
          <cell r="HH18">
            <v>6.89</v>
          </cell>
          <cell r="HI18">
            <v>0</v>
          </cell>
          <cell r="HJ18">
            <v>6.15</v>
          </cell>
          <cell r="HK18">
            <v>0</v>
          </cell>
          <cell r="HL18">
            <v>9.73</v>
          </cell>
          <cell r="HM18">
            <v>0</v>
          </cell>
          <cell r="HN18">
            <v>3.83</v>
          </cell>
          <cell r="HO18">
            <v>8.01</v>
          </cell>
          <cell r="HP18">
            <v>0</v>
          </cell>
          <cell r="HQ18">
            <v>8.68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10.1</v>
          </cell>
          <cell r="HW18">
            <v>0</v>
          </cell>
          <cell r="HX18">
            <v>9.83</v>
          </cell>
          <cell r="HY18">
            <v>0</v>
          </cell>
          <cell r="HZ18">
            <v>0</v>
          </cell>
          <cell r="IA18">
            <v>0</v>
          </cell>
          <cell r="IB18">
            <v>10.050000000000001</v>
          </cell>
          <cell r="IC18">
            <v>9.7200000000000006</v>
          </cell>
          <cell r="ID18">
            <v>0</v>
          </cell>
          <cell r="IE18">
            <v>7.63</v>
          </cell>
          <cell r="IF18">
            <v>0</v>
          </cell>
          <cell r="IG18">
            <v>0</v>
          </cell>
          <cell r="IH18">
            <v>0</v>
          </cell>
          <cell r="II18">
            <v>10.46</v>
          </cell>
          <cell r="IJ18">
            <v>0</v>
          </cell>
          <cell r="IK18">
            <v>9.35</v>
          </cell>
          <cell r="IL18">
            <v>0</v>
          </cell>
          <cell r="IM18">
            <v>0</v>
          </cell>
          <cell r="IN18">
            <v>9.0399999999999991</v>
          </cell>
          <cell r="IO18">
            <v>0</v>
          </cell>
          <cell r="IP18">
            <v>0</v>
          </cell>
          <cell r="IQ18">
            <v>0</v>
          </cell>
          <cell r="IR18">
            <v>9.75</v>
          </cell>
          <cell r="IS18">
            <v>0</v>
          </cell>
          <cell r="IT18">
            <v>9.7799999999999994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8.5</v>
          </cell>
          <cell r="JA18">
            <v>0</v>
          </cell>
          <cell r="JB18">
            <v>9.92</v>
          </cell>
          <cell r="JC18">
            <v>0</v>
          </cell>
          <cell r="JD18">
            <v>0</v>
          </cell>
          <cell r="JE18">
            <v>0</v>
          </cell>
          <cell r="JF18">
            <v>9.43</v>
          </cell>
          <cell r="JG18">
            <v>0</v>
          </cell>
          <cell r="JH18">
            <v>6.95</v>
          </cell>
          <cell r="JI18">
            <v>0</v>
          </cell>
          <cell r="JJ18">
            <v>0</v>
          </cell>
          <cell r="JK18">
            <v>9.41</v>
          </cell>
          <cell r="JL18">
            <v>0</v>
          </cell>
          <cell r="JM18">
            <v>8.1999999999999993</v>
          </cell>
          <cell r="JN18">
            <v>0</v>
          </cell>
          <cell r="JO18">
            <v>0</v>
          </cell>
          <cell r="JP18">
            <v>9.3800000000000008</v>
          </cell>
          <cell r="JQ18">
            <v>0</v>
          </cell>
          <cell r="JR18">
            <v>0</v>
          </cell>
          <cell r="JS18">
            <v>0</v>
          </cell>
          <cell r="JT18">
            <v>9.1300000000000008</v>
          </cell>
          <cell r="JU18">
            <v>0</v>
          </cell>
          <cell r="JV18">
            <v>9.27</v>
          </cell>
          <cell r="JW18">
            <v>7.71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9.07</v>
          </cell>
          <cell r="KC18">
            <v>0</v>
          </cell>
          <cell r="KD18">
            <v>7.34</v>
          </cell>
          <cell r="KE18">
            <v>0</v>
          </cell>
          <cell r="KF18">
            <v>0</v>
          </cell>
          <cell r="KG18">
            <v>8.73</v>
          </cell>
          <cell r="KH18">
            <v>0</v>
          </cell>
          <cell r="KI18">
            <v>0</v>
          </cell>
          <cell r="KJ18">
            <v>7.68</v>
          </cell>
          <cell r="KK18">
            <v>0</v>
          </cell>
          <cell r="KL18">
            <v>0</v>
          </cell>
          <cell r="KM18">
            <v>10.37</v>
          </cell>
          <cell r="KN18">
            <v>0</v>
          </cell>
          <cell r="KO18">
            <v>0</v>
          </cell>
          <cell r="KP18">
            <v>7.88</v>
          </cell>
          <cell r="KQ18">
            <v>0</v>
          </cell>
          <cell r="KR18">
            <v>6.74</v>
          </cell>
          <cell r="KS18">
            <v>0</v>
          </cell>
          <cell r="KT18">
            <v>9.48</v>
          </cell>
          <cell r="KU18">
            <v>0</v>
          </cell>
          <cell r="KV18">
            <v>0</v>
          </cell>
          <cell r="KW18">
            <v>6.97</v>
          </cell>
          <cell r="KX18">
            <v>0</v>
          </cell>
          <cell r="KY18">
            <v>0</v>
          </cell>
          <cell r="KZ18">
            <v>0</v>
          </cell>
          <cell r="LA18">
            <v>8.19</v>
          </cell>
          <cell r="LB18">
            <v>8.94</v>
          </cell>
          <cell r="LC18">
            <v>0</v>
          </cell>
          <cell r="LD18">
            <v>0</v>
          </cell>
          <cell r="LE18">
            <v>8.07</v>
          </cell>
          <cell r="LF18">
            <v>0</v>
          </cell>
          <cell r="LG18">
            <v>0</v>
          </cell>
          <cell r="LH18">
            <v>6.07</v>
          </cell>
          <cell r="LI18">
            <v>8.11</v>
          </cell>
          <cell r="LJ18">
            <v>0</v>
          </cell>
          <cell r="LK18">
            <v>0</v>
          </cell>
          <cell r="LL18">
            <v>7.7</v>
          </cell>
          <cell r="LM18">
            <v>0</v>
          </cell>
          <cell r="LN18">
            <v>0</v>
          </cell>
          <cell r="LO18">
            <v>0</v>
          </cell>
          <cell r="LP18">
            <v>8.51</v>
          </cell>
          <cell r="LQ18">
            <v>0</v>
          </cell>
          <cell r="LR18">
            <v>0</v>
          </cell>
          <cell r="LS18">
            <v>0</v>
          </cell>
          <cell r="LT18">
            <v>8.7100000000000009</v>
          </cell>
          <cell r="LU18">
            <v>0</v>
          </cell>
          <cell r="LV18">
            <v>9.51</v>
          </cell>
          <cell r="LW18">
            <v>0</v>
          </cell>
          <cell r="LX18">
            <v>0</v>
          </cell>
          <cell r="LY18">
            <v>9.48</v>
          </cell>
          <cell r="LZ18">
            <v>0</v>
          </cell>
          <cell r="MA18">
            <v>7.84</v>
          </cell>
          <cell r="MB18">
            <v>0</v>
          </cell>
          <cell r="MC18">
            <v>0</v>
          </cell>
          <cell r="MD18">
            <v>0</v>
          </cell>
          <cell r="ME18">
            <v>9.5449999999999999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8.65</v>
          </cell>
          <cell r="MK18">
            <v>8.64</v>
          </cell>
          <cell r="ML18">
            <v>0</v>
          </cell>
          <cell r="MM18">
            <v>8.65</v>
          </cell>
          <cell r="MN18">
            <v>0</v>
          </cell>
          <cell r="MO18">
            <v>0</v>
          </cell>
          <cell r="MP18">
            <v>0</v>
          </cell>
          <cell r="MQ18">
            <v>8.83</v>
          </cell>
          <cell r="MR18">
            <v>0</v>
          </cell>
          <cell r="MS18">
            <v>8.91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7.81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J18">
            <v>2</v>
          </cell>
          <cell r="NK18">
            <v>2.5862068965517242</v>
          </cell>
          <cell r="NL18" t="b">
            <v>0</v>
          </cell>
          <cell r="NM18"/>
          <cell r="NN18">
            <v>132</v>
          </cell>
          <cell r="NO18">
            <v>8.31</v>
          </cell>
          <cell r="NP18">
            <v>8.2509090909090972</v>
          </cell>
          <cell r="NQ18">
            <v>0.37121212121212122</v>
          </cell>
          <cell r="NR18">
            <v>3.83</v>
          </cell>
          <cell r="NS18">
            <v>10.46</v>
          </cell>
        </row>
        <row r="19">
          <cell r="A19" t="str">
            <v>CHELSEA ADDITION</v>
          </cell>
          <cell r="B19" t="str">
            <v>CHELSEA</v>
          </cell>
          <cell r="C19" t="str">
            <v>CHELSEA PARK</v>
          </cell>
          <cell r="D19" t="str">
            <v>MANHATTAN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J19">
            <v>0</v>
          </cell>
          <cell r="NK19" t="str">
            <v>removed</v>
          </cell>
          <cell r="NL19" t="b">
            <v>0</v>
          </cell>
          <cell r="NM19"/>
          <cell r="NN19">
            <v>0</v>
          </cell>
          <cell r="NO19" t="str">
            <v/>
          </cell>
          <cell r="NP19" t="str">
            <v/>
          </cell>
          <cell r="NQ19" t="str">
            <v/>
          </cell>
          <cell r="NR19">
            <v>0</v>
          </cell>
          <cell r="NS19">
            <v>0</v>
          </cell>
        </row>
        <row r="20">
          <cell r="A20" t="str">
            <v>FULTON</v>
          </cell>
          <cell r="B20" t="str">
            <v>FULTON</v>
          </cell>
          <cell r="C20" t="str">
            <v>W 16TH ST</v>
          </cell>
          <cell r="D20" t="str">
            <v>MANHATTAN</v>
          </cell>
          <cell r="E20">
            <v>0</v>
          </cell>
          <cell r="F20">
            <v>7.54</v>
          </cell>
          <cell r="G20">
            <v>0</v>
          </cell>
          <cell r="H20">
            <v>0</v>
          </cell>
          <cell r="I20">
            <v>0</v>
          </cell>
          <cell r="J20">
            <v>7.79</v>
          </cell>
          <cell r="K20">
            <v>0</v>
          </cell>
          <cell r="L20">
            <v>0</v>
          </cell>
          <cell r="M20">
            <v>8.66</v>
          </cell>
          <cell r="N20">
            <v>0</v>
          </cell>
          <cell r="O20">
            <v>0</v>
          </cell>
          <cell r="P20">
            <v>0</v>
          </cell>
          <cell r="Q20">
            <v>8.4600000000000009</v>
          </cell>
          <cell r="R20">
            <v>0</v>
          </cell>
          <cell r="S20">
            <v>0</v>
          </cell>
          <cell r="T20">
            <v>0</v>
          </cell>
          <cell r="U20">
            <v>8.48</v>
          </cell>
          <cell r="V20">
            <v>0</v>
          </cell>
          <cell r="W20">
            <v>0</v>
          </cell>
          <cell r="X20">
            <v>7.88</v>
          </cell>
          <cell r="Y20">
            <v>0</v>
          </cell>
          <cell r="Z20">
            <v>0</v>
          </cell>
          <cell r="AA20">
            <v>0</v>
          </cell>
          <cell r="AB20">
            <v>8.06</v>
          </cell>
          <cell r="AC20">
            <v>0</v>
          </cell>
          <cell r="AD20">
            <v>0</v>
          </cell>
          <cell r="AE20">
            <v>6.83</v>
          </cell>
          <cell r="AF20">
            <v>0</v>
          </cell>
          <cell r="AG20">
            <v>0</v>
          </cell>
          <cell r="AH20">
            <v>7.59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7.67</v>
          </cell>
          <cell r="AP20">
            <v>0</v>
          </cell>
          <cell r="AQ20">
            <v>0</v>
          </cell>
          <cell r="AR20">
            <v>0</v>
          </cell>
          <cell r="AS20">
            <v>7.05</v>
          </cell>
          <cell r="AT20">
            <v>0</v>
          </cell>
          <cell r="AU20">
            <v>0</v>
          </cell>
          <cell r="AV20">
            <v>6.5250000000000004</v>
          </cell>
          <cell r="AW20">
            <v>0</v>
          </cell>
          <cell r="AX20">
            <v>0</v>
          </cell>
          <cell r="AY20">
            <v>0</v>
          </cell>
          <cell r="AZ20">
            <v>6.04</v>
          </cell>
          <cell r="BA20">
            <v>0</v>
          </cell>
          <cell r="BB20">
            <v>0</v>
          </cell>
          <cell r="BC20">
            <v>10.38</v>
          </cell>
          <cell r="BD20">
            <v>5.26</v>
          </cell>
          <cell r="BE20">
            <v>0</v>
          </cell>
          <cell r="BF20">
            <v>0</v>
          </cell>
          <cell r="BG20">
            <v>4.53</v>
          </cell>
          <cell r="BH20">
            <v>0</v>
          </cell>
          <cell r="BI20">
            <v>0</v>
          </cell>
          <cell r="BJ20">
            <v>0</v>
          </cell>
          <cell r="BK20">
            <v>6.9</v>
          </cell>
          <cell r="BL20">
            <v>0</v>
          </cell>
          <cell r="BM20">
            <v>0</v>
          </cell>
          <cell r="BN20">
            <v>5.65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6.89</v>
          </cell>
          <cell r="BT20">
            <v>0</v>
          </cell>
          <cell r="BU20">
            <v>6.07</v>
          </cell>
          <cell r="BV20">
            <v>0</v>
          </cell>
          <cell r="BW20">
            <v>0</v>
          </cell>
          <cell r="BX20">
            <v>6.94</v>
          </cell>
          <cell r="BY20">
            <v>0</v>
          </cell>
          <cell r="BZ20">
            <v>0</v>
          </cell>
          <cell r="CA20">
            <v>0</v>
          </cell>
          <cell r="CB20">
            <v>5.76</v>
          </cell>
          <cell r="CC20">
            <v>0</v>
          </cell>
          <cell r="CD20">
            <v>8.33</v>
          </cell>
          <cell r="CE20">
            <v>0</v>
          </cell>
          <cell r="CF20">
            <v>6.46</v>
          </cell>
          <cell r="CG20">
            <v>0</v>
          </cell>
          <cell r="CH20">
            <v>8.57</v>
          </cell>
          <cell r="CI20">
            <v>0</v>
          </cell>
          <cell r="CJ20">
            <v>0</v>
          </cell>
          <cell r="CK20">
            <v>0</v>
          </cell>
          <cell r="CL20">
            <v>6.77</v>
          </cell>
          <cell r="CM20">
            <v>7.9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8.02</v>
          </cell>
          <cell r="CS20">
            <v>0</v>
          </cell>
          <cell r="CT20">
            <v>0</v>
          </cell>
          <cell r="CU20">
            <v>0</v>
          </cell>
          <cell r="CV20">
            <v>8.14</v>
          </cell>
          <cell r="CW20">
            <v>0</v>
          </cell>
          <cell r="CX20">
            <v>0</v>
          </cell>
          <cell r="CY20">
            <v>8.92</v>
          </cell>
          <cell r="CZ20">
            <v>8.57</v>
          </cell>
          <cell r="DA20">
            <v>0</v>
          </cell>
          <cell r="DB20">
            <v>2.4700000000000002</v>
          </cell>
          <cell r="DC20">
            <v>8.41</v>
          </cell>
          <cell r="DD20">
            <v>0</v>
          </cell>
          <cell r="DE20">
            <v>0</v>
          </cell>
          <cell r="DF20">
            <v>0</v>
          </cell>
          <cell r="DG20">
            <v>5.57</v>
          </cell>
          <cell r="DH20">
            <v>0</v>
          </cell>
          <cell r="DI20">
            <v>0</v>
          </cell>
          <cell r="DJ20">
            <v>2.69</v>
          </cell>
          <cell r="DK20">
            <v>8.99</v>
          </cell>
          <cell r="DL20">
            <v>0</v>
          </cell>
          <cell r="DM20">
            <v>0</v>
          </cell>
          <cell r="DN20">
            <v>5.33</v>
          </cell>
          <cell r="DO20">
            <v>0</v>
          </cell>
          <cell r="DP20">
            <v>0</v>
          </cell>
          <cell r="DQ20">
            <v>0</v>
          </cell>
          <cell r="DR20">
            <v>6.4249999999999998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6.87</v>
          </cell>
          <cell r="DX20">
            <v>0</v>
          </cell>
          <cell r="DY20">
            <v>8.11</v>
          </cell>
          <cell r="DZ20">
            <v>0</v>
          </cell>
          <cell r="EA20">
            <v>0</v>
          </cell>
          <cell r="EB20">
            <v>6.77</v>
          </cell>
          <cell r="EC20">
            <v>0</v>
          </cell>
          <cell r="ED20">
            <v>7.43</v>
          </cell>
          <cell r="EE20">
            <v>0</v>
          </cell>
          <cell r="EF20">
            <v>0</v>
          </cell>
          <cell r="EG20">
            <v>0</v>
          </cell>
          <cell r="EH20">
            <v>8.1300000000000008</v>
          </cell>
          <cell r="EI20">
            <v>0</v>
          </cell>
          <cell r="EJ20">
            <v>0</v>
          </cell>
          <cell r="EK20">
            <v>8.23</v>
          </cell>
          <cell r="EL20">
            <v>0</v>
          </cell>
          <cell r="EM20">
            <v>12.23</v>
          </cell>
          <cell r="EN20">
            <v>0</v>
          </cell>
          <cell r="EO20">
            <v>0</v>
          </cell>
          <cell r="EP20">
            <v>8.26</v>
          </cell>
          <cell r="EQ20">
            <v>0</v>
          </cell>
          <cell r="ER20">
            <v>9.1999999999999993</v>
          </cell>
          <cell r="ES20">
            <v>0</v>
          </cell>
          <cell r="ET20">
            <v>5.58</v>
          </cell>
          <cell r="EU20">
            <v>0</v>
          </cell>
          <cell r="EV20">
            <v>0</v>
          </cell>
          <cell r="EW20">
            <v>6.48</v>
          </cell>
          <cell r="EX20">
            <v>0</v>
          </cell>
          <cell r="EY20">
            <v>0</v>
          </cell>
          <cell r="EZ20">
            <v>0</v>
          </cell>
          <cell r="FA20">
            <v>6.91</v>
          </cell>
          <cell r="FB20">
            <v>0</v>
          </cell>
          <cell r="FC20">
            <v>0</v>
          </cell>
          <cell r="FD20">
            <v>0</v>
          </cell>
          <cell r="FE20">
            <v>7.2450000000000001</v>
          </cell>
          <cell r="FF20">
            <v>0</v>
          </cell>
          <cell r="FG20">
            <v>0</v>
          </cell>
          <cell r="FH20">
            <v>7.04</v>
          </cell>
          <cell r="FI20">
            <v>0</v>
          </cell>
          <cell r="FJ20">
            <v>0</v>
          </cell>
          <cell r="FK20">
            <v>0</v>
          </cell>
          <cell r="FL20">
            <v>12.1</v>
          </cell>
          <cell r="FM20">
            <v>0</v>
          </cell>
          <cell r="FN20">
            <v>0</v>
          </cell>
          <cell r="FO20">
            <v>6.23</v>
          </cell>
          <cell r="FP20">
            <v>0</v>
          </cell>
          <cell r="FQ20">
            <v>0</v>
          </cell>
          <cell r="FR20">
            <v>0</v>
          </cell>
          <cell r="FS20">
            <v>5.47</v>
          </cell>
          <cell r="FT20">
            <v>0</v>
          </cell>
          <cell r="FU20">
            <v>8.4600000000000009</v>
          </cell>
          <cell r="FV20">
            <v>8.1999999999999993</v>
          </cell>
          <cell r="FW20">
            <v>0</v>
          </cell>
          <cell r="FX20">
            <v>0</v>
          </cell>
          <cell r="FY20">
            <v>0</v>
          </cell>
          <cell r="FZ20">
            <v>6.31</v>
          </cell>
          <cell r="GA20">
            <v>0</v>
          </cell>
          <cell r="GB20">
            <v>6.7149999999999999</v>
          </cell>
          <cell r="GC20">
            <v>0</v>
          </cell>
          <cell r="GD20">
            <v>0</v>
          </cell>
          <cell r="GE20">
            <v>0</v>
          </cell>
          <cell r="GF20">
            <v>6.43</v>
          </cell>
          <cell r="GG20">
            <v>0</v>
          </cell>
          <cell r="GH20">
            <v>5.87</v>
          </cell>
          <cell r="GI20">
            <v>0</v>
          </cell>
          <cell r="GJ20">
            <v>8.68</v>
          </cell>
          <cell r="GK20">
            <v>0</v>
          </cell>
          <cell r="GL20">
            <v>7.31</v>
          </cell>
          <cell r="GM20">
            <v>0</v>
          </cell>
          <cell r="GN20">
            <v>0</v>
          </cell>
          <cell r="GO20">
            <v>0</v>
          </cell>
          <cell r="GP20">
            <v>6.89</v>
          </cell>
          <cell r="GQ20">
            <v>9.4600000000000009</v>
          </cell>
          <cell r="GR20">
            <v>0</v>
          </cell>
          <cell r="GS20">
            <v>0</v>
          </cell>
          <cell r="GT20">
            <v>7.11</v>
          </cell>
          <cell r="GU20">
            <v>0</v>
          </cell>
          <cell r="GV20">
            <v>0</v>
          </cell>
          <cell r="GW20">
            <v>5.04</v>
          </cell>
          <cell r="GX20">
            <v>8.94</v>
          </cell>
          <cell r="GY20">
            <v>0</v>
          </cell>
          <cell r="GZ20">
            <v>0</v>
          </cell>
          <cell r="HA20">
            <v>6.5</v>
          </cell>
          <cell r="HB20">
            <v>0</v>
          </cell>
          <cell r="HC20">
            <v>0</v>
          </cell>
          <cell r="HD20">
            <v>8.11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6.58</v>
          </cell>
          <cell r="HJ20">
            <v>8.58</v>
          </cell>
          <cell r="HK20">
            <v>0</v>
          </cell>
          <cell r="HL20">
            <v>5.88</v>
          </cell>
          <cell r="HM20">
            <v>0</v>
          </cell>
          <cell r="HN20">
            <v>0</v>
          </cell>
          <cell r="HO20">
            <v>0</v>
          </cell>
          <cell r="HP20">
            <v>6.87</v>
          </cell>
          <cell r="HQ20">
            <v>0</v>
          </cell>
          <cell r="HR20">
            <v>0</v>
          </cell>
          <cell r="HS20">
            <v>6.4</v>
          </cell>
          <cell r="HT20">
            <v>0</v>
          </cell>
          <cell r="HU20">
            <v>0</v>
          </cell>
          <cell r="HV20">
            <v>5.52</v>
          </cell>
          <cell r="HW20">
            <v>0</v>
          </cell>
          <cell r="HX20">
            <v>8.94</v>
          </cell>
          <cell r="HY20">
            <v>6.63</v>
          </cell>
          <cell r="HZ20">
            <v>0</v>
          </cell>
          <cell r="IA20">
            <v>0</v>
          </cell>
          <cell r="IB20">
            <v>0</v>
          </cell>
          <cell r="IC20">
            <v>7.94</v>
          </cell>
          <cell r="ID20">
            <v>0</v>
          </cell>
          <cell r="IE20">
            <v>9.82</v>
          </cell>
          <cell r="IF20">
            <v>6.24</v>
          </cell>
          <cell r="IG20">
            <v>0</v>
          </cell>
          <cell r="IH20">
            <v>0</v>
          </cell>
          <cell r="II20">
            <v>0</v>
          </cell>
          <cell r="IJ20">
            <v>6.74</v>
          </cell>
          <cell r="IK20">
            <v>0</v>
          </cell>
          <cell r="IL20">
            <v>8.1999999999999993</v>
          </cell>
          <cell r="IM20">
            <v>0</v>
          </cell>
          <cell r="IN20">
            <v>7.33</v>
          </cell>
          <cell r="IO20">
            <v>0</v>
          </cell>
          <cell r="IP20">
            <v>0</v>
          </cell>
          <cell r="IQ20">
            <v>0</v>
          </cell>
          <cell r="IR20">
            <v>6.8</v>
          </cell>
          <cell r="IS20">
            <v>8.41</v>
          </cell>
          <cell r="IT20">
            <v>0</v>
          </cell>
          <cell r="IU20">
            <v>0</v>
          </cell>
          <cell r="IV20">
            <v>0</v>
          </cell>
          <cell r="IW20">
            <v>7.9</v>
          </cell>
          <cell r="IX20">
            <v>0</v>
          </cell>
          <cell r="IY20">
            <v>0</v>
          </cell>
          <cell r="IZ20">
            <v>8.9499999999999993</v>
          </cell>
          <cell r="JA20">
            <v>6.6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8.1999999999999993</v>
          </cell>
          <cell r="JG20">
            <v>0</v>
          </cell>
          <cell r="JH20">
            <v>0</v>
          </cell>
          <cell r="JI20">
            <v>6.08</v>
          </cell>
          <cell r="JJ20">
            <v>0</v>
          </cell>
          <cell r="JK20">
            <v>0</v>
          </cell>
          <cell r="JL20">
            <v>0</v>
          </cell>
          <cell r="JM20">
            <v>7.2649999999999997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9.33</v>
          </cell>
          <cell r="JT20">
            <v>0</v>
          </cell>
          <cell r="JU20">
            <v>9.14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8.5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8.2899999999999991</v>
          </cell>
          <cell r="KI20">
            <v>8.44</v>
          </cell>
          <cell r="KJ20">
            <v>0</v>
          </cell>
          <cell r="KK20">
            <v>8.2799999999999994</v>
          </cell>
          <cell r="KL20">
            <v>0</v>
          </cell>
          <cell r="KM20">
            <v>0</v>
          </cell>
          <cell r="KN20">
            <v>0</v>
          </cell>
          <cell r="KO20">
            <v>7.335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8.65</v>
          </cell>
          <cell r="KV20">
            <v>0</v>
          </cell>
          <cell r="KW20">
            <v>0</v>
          </cell>
          <cell r="KX20">
            <v>0</v>
          </cell>
          <cell r="KY20">
            <v>5.88</v>
          </cell>
          <cell r="KZ20">
            <v>0</v>
          </cell>
          <cell r="LA20">
            <v>0</v>
          </cell>
          <cell r="LB20">
            <v>9.15</v>
          </cell>
          <cell r="LC20">
            <v>0</v>
          </cell>
          <cell r="LD20">
            <v>9.1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8.35</v>
          </cell>
          <cell r="LK20">
            <v>8.7799999999999994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8.5449999999999999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7.46</v>
          </cell>
          <cell r="LX20">
            <v>0</v>
          </cell>
          <cell r="LY20">
            <v>0</v>
          </cell>
          <cell r="LZ20">
            <v>6.25</v>
          </cell>
          <cell r="MA20">
            <v>0</v>
          </cell>
          <cell r="MB20">
            <v>0</v>
          </cell>
          <cell r="MC20">
            <v>0</v>
          </cell>
          <cell r="MD20">
            <v>6.17</v>
          </cell>
          <cell r="ME20">
            <v>8.56</v>
          </cell>
          <cell r="MF20">
            <v>0</v>
          </cell>
          <cell r="MG20">
            <v>0</v>
          </cell>
          <cell r="MH20">
            <v>8.35</v>
          </cell>
          <cell r="MI20">
            <v>0</v>
          </cell>
          <cell r="MJ20">
            <v>0</v>
          </cell>
          <cell r="MK20">
            <v>6.07</v>
          </cell>
          <cell r="ML20">
            <v>7.59</v>
          </cell>
          <cell r="MM20">
            <v>0</v>
          </cell>
          <cell r="MN20">
            <v>0</v>
          </cell>
          <cell r="MO20">
            <v>6.06</v>
          </cell>
          <cell r="MP20">
            <v>0</v>
          </cell>
          <cell r="MQ20">
            <v>0</v>
          </cell>
          <cell r="MR20">
            <v>4.2</v>
          </cell>
          <cell r="MS20">
            <v>8.67</v>
          </cell>
          <cell r="MT20">
            <v>0</v>
          </cell>
          <cell r="MU20">
            <v>0</v>
          </cell>
          <cell r="MV20">
            <v>7.88</v>
          </cell>
          <cell r="MW20">
            <v>0</v>
          </cell>
          <cell r="MX20">
            <v>0</v>
          </cell>
          <cell r="MY20">
            <v>0</v>
          </cell>
          <cell r="MZ20">
            <v>7.2</v>
          </cell>
          <cell r="NA20">
            <v>0</v>
          </cell>
          <cell r="NB20">
            <v>6.01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J20">
            <v>2</v>
          </cell>
          <cell r="NK20">
            <v>2.3448275862068964</v>
          </cell>
          <cell r="NL20" t="b">
            <v>0</v>
          </cell>
          <cell r="NM20"/>
          <cell r="NN20">
            <v>119</v>
          </cell>
          <cell r="NO20">
            <v>7.43</v>
          </cell>
          <cell r="NP20">
            <v>7.4028991596638685</v>
          </cell>
          <cell r="NQ20">
            <v>0.59663865546218486</v>
          </cell>
          <cell r="NR20">
            <v>2.4700000000000002</v>
          </cell>
          <cell r="NS20">
            <v>12.23</v>
          </cell>
        </row>
        <row r="21">
          <cell r="A21" t="str">
            <v>HARBORVIEW TERRACE</v>
          </cell>
          <cell r="B21" t="str">
            <v>HARBORVIEW TERRACE</v>
          </cell>
          <cell r="C21" t="str">
            <v>W 54TH ST</v>
          </cell>
          <cell r="D21" t="str">
            <v>MANHATTAN</v>
          </cell>
          <cell r="E21">
            <v>0</v>
          </cell>
          <cell r="F21">
            <v>0</v>
          </cell>
          <cell r="G21">
            <v>0</v>
          </cell>
          <cell r="H21">
            <v>7.28</v>
          </cell>
          <cell r="I21">
            <v>0</v>
          </cell>
          <cell r="J21">
            <v>0</v>
          </cell>
          <cell r="K21">
            <v>0</v>
          </cell>
          <cell r="L21">
            <v>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7.82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3.86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6.64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3.92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5.4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5.77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3.29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6.44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7.77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8.42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7.2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7.98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6.49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8.52</v>
          </cell>
          <cell r="EE21">
            <v>0</v>
          </cell>
          <cell r="EF21">
            <v>0</v>
          </cell>
          <cell r="EG21">
            <v>0</v>
          </cell>
          <cell r="EH21">
            <v>7.62</v>
          </cell>
          <cell r="EI21">
            <v>0</v>
          </cell>
          <cell r="EJ21">
            <v>8.06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8.32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3.8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7.43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6.04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9.25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6.38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6.33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5.96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7.93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5.85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4.29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6.3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8.08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9.1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8.42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6.64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6.03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7.74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8.66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3.82</v>
          </cell>
          <cell r="KQ21">
            <v>0</v>
          </cell>
          <cell r="KR21">
            <v>0</v>
          </cell>
          <cell r="KS21">
            <v>0</v>
          </cell>
          <cell r="KT21">
            <v>2.57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5.9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8.94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5.64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4.25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5.63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8.32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4.57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J21">
            <v>1</v>
          </cell>
          <cell r="NK21">
            <v>1.04</v>
          </cell>
          <cell r="NL21" t="b">
            <v>0</v>
          </cell>
          <cell r="NM21"/>
          <cell r="NN21">
            <v>46</v>
          </cell>
          <cell r="NO21">
            <v>6.5649999999999995</v>
          </cell>
          <cell r="NP21">
            <v>6.5580434782608688</v>
          </cell>
          <cell r="NQ21">
            <v>0.76086956521739135</v>
          </cell>
          <cell r="NR21">
            <v>2.57</v>
          </cell>
          <cell r="NS21">
            <v>9.25</v>
          </cell>
        </row>
        <row r="22">
          <cell r="A22" t="str">
            <v>ELLIOTT</v>
          </cell>
          <cell r="B22" t="str">
            <v>CHELSEA</v>
          </cell>
          <cell r="C22" t="str">
            <v>W 25TH ST</v>
          </cell>
          <cell r="D22" t="str">
            <v>MANHATTAN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J22">
            <v>0</v>
          </cell>
          <cell r="NK22" t="str">
            <v>removed</v>
          </cell>
          <cell r="NL22" t="b">
            <v>0</v>
          </cell>
          <cell r="NM22"/>
          <cell r="NN22">
            <v>0</v>
          </cell>
          <cell r="NO22" t="str">
            <v/>
          </cell>
          <cell r="NP22" t="str">
            <v/>
          </cell>
          <cell r="NQ22" t="str">
            <v/>
          </cell>
          <cell r="NR22">
            <v>0</v>
          </cell>
          <cell r="NS22">
            <v>0</v>
          </cell>
        </row>
        <row r="23">
          <cell r="A23" t="str">
            <v>DOUGLASS I</v>
          </cell>
          <cell r="B23" t="str">
            <v>DOUGLASS I</v>
          </cell>
          <cell r="C23" t="str">
            <v>W 104TH ST</v>
          </cell>
          <cell r="D23" t="str">
            <v>MANHATTAN</v>
          </cell>
          <cell r="E23">
            <v>0</v>
          </cell>
          <cell r="F23">
            <v>7.48</v>
          </cell>
          <cell r="G23">
            <v>7.19</v>
          </cell>
          <cell r="H23">
            <v>8.85</v>
          </cell>
          <cell r="I23">
            <v>6.79</v>
          </cell>
          <cell r="J23">
            <v>10.41</v>
          </cell>
          <cell r="K23">
            <v>0</v>
          </cell>
          <cell r="L23">
            <v>6.33</v>
          </cell>
          <cell r="M23">
            <v>5.56</v>
          </cell>
          <cell r="N23">
            <v>0</v>
          </cell>
          <cell r="O23">
            <v>7.41</v>
          </cell>
          <cell r="P23">
            <v>8.01</v>
          </cell>
          <cell r="Q23">
            <v>0</v>
          </cell>
          <cell r="R23">
            <v>0</v>
          </cell>
          <cell r="S23">
            <v>8.6999999999999993</v>
          </cell>
          <cell r="T23">
            <v>7.6</v>
          </cell>
          <cell r="U23">
            <v>5.34</v>
          </cell>
          <cell r="V23">
            <v>0</v>
          </cell>
          <cell r="W23">
            <v>0</v>
          </cell>
          <cell r="X23">
            <v>8.66</v>
          </cell>
          <cell r="Y23">
            <v>0</v>
          </cell>
          <cell r="Z23">
            <v>0</v>
          </cell>
          <cell r="AA23">
            <v>7.8049999999999997</v>
          </cell>
          <cell r="AB23">
            <v>5.26</v>
          </cell>
          <cell r="AC23">
            <v>0</v>
          </cell>
          <cell r="AD23">
            <v>6.5750000000000002</v>
          </cell>
          <cell r="AE23">
            <v>7.27</v>
          </cell>
          <cell r="AF23">
            <v>0</v>
          </cell>
          <cell r="AG23">
            <v>5.85</v>
          </cell>
          <cell r="AH23">
            <v>5.25</v>
          </cell>
          <cell r="AI23">
            <v>0</v>
          </cell>
          <cell r="AJ23">
            <v>7.41</v>
          </cell>
          <cell r="AK23">
            <v>0</v>
          </cell>
          <cell r="AL23">
            <v>5.74</v>
          </cell>
          <cell r="AM23">
            <v>0</v>
          </cell>
          <cell r="AN23">
            <v>6.17</v>
          </cell>
          <cell r="AO23">
            <v>6.3550000000000004</v>
          </cell>
          <cell r="AP23">
            <v>0</v>
          </cell>
          <cell r="AQ23">
            <v>5.16</v>
          </cell>
          <cell r="AR23">
            <v>6.7350000000000003</v>
          </cell>
          <cell r="AS23">
            <v>5.68</v>
          </cell>
          <cell r="AT23">
            <v>0</v>
          </cell>
          <cell r="AU23">
            <v>6.62</v>
          </cell>
          <cell r="AV23">
            <v>0</v>
          </cell>
          <cell r="AW23">
            <v>5.75</v>
          </cell>
          <cell r="AX23">
            <v>7.13</v>
          </cell>
          <cell r="AY23">
            <v>0</v>
          </cell>
          <cell r="AZ23">
            <v>6.8066666666666675</v>
          </cell>
          <cell r="BA23">
            <v>0</v>
          </cell>
          <cell r="BB23">
            <v>0</v>
          </cell>
          <cell r="BC23">
            <v>6.1033333333333326</v>
          </cell>
          <cell r="BD23">
            <v>0</v>
          </cell>
          <cell r="BE23">
            <v>0</v>
          </cell>
          <cell r="BF23">
            <v>5.84</v>
          </cell>
          <cell r="BG23">
            <v>0</v>
          </cell>
          <cell r="BH23">
            <v>0</v>
          </cell>
          <cell r="BI23">
            <v>4.91</v>
          </cell>
          <cell r="BJ23">
            <v>3.62</v>
          </cell>
          <cell r="BK23">
            <v>3.64</v>
          </cell>
          <cell r="BL23">
            <v>9.1</v>
          </cell>
          <cell r="BM23">
            <v>0</v>
          </cell>
          <cell r="BN23">
            <v>5.42</v>
          </cell>
          <cell r="BO23">
            <v>0</v>
          </cell>
          <cell r="BP23">
            <v>4.5049999999999999</v>
          </cell>
          <cell r="BQ23">
            <v>0</v>
          </cell>
          <cell r="BR23">
            <v>5.2549999999999999</v>
          </cell>
          <cell r="BS23">
            <v>4.2</v>
          </cell>
          <cell r="BT23">
            <v>6.97</v>
          </cell>
          <cell r="BU23">
            <v>6.1</v>
          </cell>
          <cell r="BV23">
            <v>0</v>
          </cell>
          <cell r="BW23">
            <v>5.7450000000000001</v>
          </cell>
          <cell r="BX23">
            <v>0</v>
          </cell>
          <cell r="BY23">
            <v>6.38</v>
          </cell>
          <cell r="BZ23">
            <v>4.9000000000000004</v>
          </cell>
          <cell r="CA23">
            <v>6.56</v>
          </cell>
          <cell r="CB23">
            <v>5.94</v>
          </cell>
          <cell r="CC23">
            <v>0</v>
          </cell>
          <cell r="CD23">
            <v>8.4</v>
          </cell>
          <cell r="CE23">
            <v>0</v>
          </cell>
          <cell r="CF23">
            <v>0</v>
          </cell>
          <cell r="CG23">
            <v>6.78</v>
          </cell>
          <cell r="CH23">
            <v>6.17</v>
          </cell>
          <cell r="CI23">
            <v>4.79</v>
          </cell>
          <cell r="CJ23">
            <v>0</v>
          </cell>
          <cell r="CK23">
            <v>4.9050000000000002</v>
          </cell>
          <cell r="CL23">
            <v>0</v>
          </cell>
          <cell r="CM23">
            <v>6.78</v>
          </cell>
          <cell r="CN23">
            <v>5.82</v>
          </cell>
          <cell r="CO23">
            <v>0</v>
          </cell>
          <cell r="CP23">
            <v>9.31</v>
          </cell>
          <cell r="CQ23">
            <v>0</v>
          </cell>
          <cell r="CR23">
            <v>5.66</v>
          </cell>
          <cell r="CS23">
            <v>0</v>
          </cell>
          <cell r="CT23">
            <v>8.5399999999999991</v>
          </cell>
          <cell r="CU23">
            <v>0</v>
          </cell>
          <cell r="CV23">
            <v>5.81</v>
          </cell>
          <cell r="CW23">
            <v>0</v>
          </cell>
          <cell r="CX23">
            <v>0</v>
          </cell>
          <cell r="CY23">
            <v>8.8800000000000008</v>
          </cell>
          <cell r="CZ23">
            <v>5.53</v>
          </cell>
          <cell r="DA23">
            <v>0</v>
          </cell>
          <cell r="DB23">
            <v>0</v>
          </cell>
          <cell r="DC23">
            <v>7.09</v>
          </cell>
          <cell r="DD23">
            <v>6.66</v>
          </cell>
          <cell r="DE23">
            <v>0</v>
          </cell>
          <cell r="DF23">
            <v>6.93</v>
          </cell>
          <cell r="DG23">
            <v>0</v>
          </cell>
          <cell r="DH23">
            <v>6.49</v>
          </cell>
          <cell r="DI23">
            <v>9.6300000000000008</v>
          </cell>
          <cell r="DJ23">
            <v>7.7</v>
          </cell>
          <cell r="DK23">
            <v>3.36</v>
          </cell>
          <cell r="DL23">
            <v>0</v>
          </cell>
          <cell r="DM23">
            <v>0</v>
          </cell>
          <cell r="DN23">
            <v>8.9250000000000007</v>
          </cell>
          <cell r="DO23">
            <v>0</v>
          </cell>
          <cell r="DP23">
            <v>6.43</v>
          </cell>
          <cell r="DQ23">
            <v>0</v>
          </cell>
          <cell r="DR23">
            <v>6.39</v>
          </cell>
          <cell r="DS23">
            <v>0</v>
          </cell>
          <cell r="DT23">
            <v>0</v>
          </cell>
          <cell r="DU23">
            <v>0</v>
          </cell>
          <cell r="DV23">
            <v>5.915</v>
          </cell>
          <cell r="DW23">
            <v>0</v>
          </cell>
          <cell r="DX23">
            <v>7.49</v>
          </cell>
          <cell r="DY23">
            <v>6.23</v>
          </cell>
          <cell r="DZ23">
            <v>0</v>
          </cell>
          <cell r="EA23">
            <v>7.77</v>
          </cell>
          <cell r="EB23">
            <v>4.51</v>
          </cell>
          <cell r="EC23">
            <v>0</v>
          </cell>
          <cell r="ED23">
            <v>8.42</v>
          </cell>
          <cell r="EE23">
            <v>3.91</v>
          </cell>
          <cell r="EF23">
            <v>0</v>
          </cell>
          <cell r="EG23">
            <v>0</v>
          </cell>
          <cell r="EH23">
            <v>8.84</v>
          </cell>
          <cell r="EI23">
            <v>0</v>
          </cell>
          <cell r="EJ23">
            <v>7.21</v>
          </cell>
          <cell r="EK23">
            <v>0</v>
          </cell>
          <cell r="EL23">
            <v>0</v>
          </cell>
          <cell r="EM23">
            <v>7.4433333333333325</v>
          </cell>
          <cell r="EN23">
            <v>0</v>
          </cell>
          <cell r="EO23">
            <v>0</v>
          </cell>
          <cell r="EP23">
            <v>7.6950000000000003</v>
          </cell>
          <cell r="EQ23">
            <v>7.8</v>
          </cell>
          <cell r="ER23">
            <v>8.27</v>
          </cell>
          <cell r="ES23">
            <v>0</v>
          </cell>
          <cell r="ET23">
            <v>0</v>
          </cell>
          <cell r="EU23">
            <v>0</v>
          </cell>
          <cell r="EV23">
            <v>7.3449999999999998</v>
          </cell>
          <cell r="EW23">
            <v>9.1300000000000008</v>
          </cell>
          <cell r="EX23">
            <v>6.46</v>
          </cell>
          <cell r="EY23">
            <v>0</v>
          </cell>
          <cell r="EZ23">
            <v>8.76</v>
          </cell>
          <cell r="FA23">
            <v>4.6100000000000003</v>
          </cell>
          <cell r="FB23">
            <v>0</v>
          </cell>
          <cell r="FC23">
            <v>0</v>
          </cell>
          <cell r="FD23">
            <v>7.85</v>
          </cell>
          <cell r="FE23">
            <v>8.0500000000000007</v>
          </cell>
          <cell r="FF23">
            <v>0</v>
          </cell>
          <cell r="FG23">
            <v>10.07</v>
          </cell>
          <cell r="FH23">
            <v>6.99</v>
          </cell>
          <cell r="FI23">
            <v>0</v>
          </cell>
          <cell r="FJ23">
            <v>6.03</v>
          </cell>
          <cell r="FK23">
            <v>7.32</v>
          </cell>
          <cell r="FL23">
            <v>0</v>
          </cell>
          <cell r="FM23">
            <v>5.79</v>
          </cell>
          <cell r="FN23">
            <v>8.16</v>
          </cell>
          <cell r="FO23">
            <v>0</v>
          </cell>
          <cell r="FP23">
            <v>0</v>
          </cell>
          <cell r="FQ23">
            <v>6.62</v>
          </cell>
          <cell r="FR23">
            <v>0</v>
          </cell>
          <cell r="FS23">
            <v>6.75</v>
          </cell>
          <cell r="FT23">
            <v>0</v>
          </cell>
          <cell r="FU23">
            <v>7.38</v>
          </cell>
          <cell r="FV23">
            <v>8.41</v>
          </cell>
          <cell r="FW23">
            <v>0</v>
          </cell>
          <cell r="FX23">
            <v>8.56</v>
          </cell>
          <cell r="FY23">
            <v>6.42</v>
          </cell>
          <cell r="FZ23">
            <v>9.94</v>
          </cell>
          <cell r="GA23">
            <v>6.2</v>
          </cell>
          <cell r="GB23">
            <v>0</v>
          </cell>
          <cell r="GC23">
            <v>8.6</v>
          </cell>
          <cell r="GD23">
            <v>0</v>
          </cell>
          <cell r="GE23">
            <v>0</v>
          </cell>
          <cell r="GF23">
            <v>7.9749999999999996</v>
          </cell>
          <cell r="GG23">
            <v>8.0500000000000007</v>
          </cell>
          <cell r="GH23">
            <v>0</v>
          </cell>
          <cell r="GI23">
            <v>6.2350000000000003</v>
          </cell>
          <cell r="GJ23">
            <v>0</v>
          </cell>
          <cell r="GK23">
            <v>0</v>
          </cell>
          <cell r="GL23">
            <v>10.68</v>
          </cell>
          <cell r="GM23">
            <v>7.2050000000000001</v>
          </cell>
          <cell r="GN23">
            <v>0</v>
          </cell>
          <cell r="GO23">
            <v>7.9950000000000001</v>
          </cell>
          <cell r="GP23">
            <v>0</v>
          </cell>
          <cell r="GQ23">
            <v>9.34</v>
          </cell>
          <cell r="GR23">
            <v>0</v>
          </cell>
          <cell r="GS23">
            <v>8.5</v>
          </cell>
          <cell r="GT23">
            <v>9.7100000000000009</v>
          </cell>
          <cell r="GU23">
            <v>0</v>
          </cell>
          <cell r="GV23">
            <v>6.8</v>
          </cell>
          <cell r="GW23">
            <v>8.98</v>
          </cell>
          <cell r="GX23">
            <v>6.66</v>
          </cell>
          <cell r="GY23">
            <v>0</v>
          </cell>
          <cell r="GZ23">
            <v>5.45</v>
          </cell>
          <cell r="HA23">
            <v>0</v>
          </cell>
          <cell r="HB23">
            <v>0</v>
          </cell>
          <cell r="HC23">
            <v>7.2233333333333336</v>
          </cell>
          <cell r="HD23">
            <v>0</v>
          </cell>
          <cell r="HE23">
            <v>4.18</v>
          </cell>
          <cell r="HF23">
            <v>0</v>
          </cell>
          <cell r="HG23">
            <v>8.6150000000000002</v>
          </cell>
          <cell r="HH23">
            <v>8.7100000000000009</v>
          </cell>
          <cell r="HI23">
            <v>7.07</v>
          </cell>
          <cell r="HJ23">
            <v>6.06</v>
          </cell>
          <cell r="HK23">
            <v>6.52</v>
          </cell>
          <cell r="HL23">
            <v>8.52</v>
          </cell>
          <cell r="HM23">
            <v>0</v>
          </cell>
          <cell r="HN23">
            <v>8.9499999999999993</v>
          </cell>
          <cell r="HO23">
            <v>6.42</v>
          </cell>
          <cell r="HP23">
            <v>0</v>
          </cell>
          <cell r="HQ23">
            <v>0</v>
          </cell>
          <cell r="HR23">
            <v>8.0449999999999999</v>
          </cell>
          <cell r="HS23">
            <v>0</v>
          </cell>
          <cell r="HT23">
            <v>0</v>
          </cell>
          <cell r="HU23">
            <v>0</v>
          </cell>
          <cell r="HV23">
            <v>9.2000000000000011</v>
          </cell>
          <cell r="HW23">
            <v>0</v>
          </cell>
          <cell r="HX23">
            <v>5.22</v>
          </cell>
          <cell r="HY23">
            <v>9.35</v>
          </cell>
          <cell r="HZ23">
            <v>10.25</v>
          </cell>
          <cell r="IA23">
            <v>0</v>
          </cell>
          <cell r="IB23">
            <v>8.1050000000000004</v>
          </cell>
          <cell r="IC23">
            <v>0</v>
          </cell>
          <cell r="ID23">
            <v>8.49</v>
          </cell>
          <cell r="IE23">
            <v>0</v>
          </cell>
          <cell r="IF23">
            <v>12.49</v>
          </cell>
          <cell r="IG23">
            <v>6.27</v>
          </cell>
          <cell r="IH23">
            <v>0</v>
          </cell>
          <cell r="II23">
            <v>10.574999999999999</v>
          </cell>
          <cell r="IJ23">
            <v>0</v>
          </cell>
          <cell r="IK23">
            <v>8.36</v>
          </cell>
          <cell r="IL23">
            <v>0</v>
          </cell>
          <cell r="IM23">
            <v>10.36</v>
          </cell>
          <cell r="IN23">
            <v>6.95</v>
          </cell>
          <cell r="IO23">
            <v>0</v>
          </cell>
          <cell r="IP23">
            <v>6.85</v>
          </cell>
          <cell r="IQ23">
            <v>7.02</v>
          </cell>
          <cell r="IR23">
            <v>0</v>
          </cell>
          <cell r="IS23">
            <v>8.9499999999999993</v>
          </cell>
          <cell r="IT23">
            <v>0</v>
          </cell>
          <cell r="IU23">
            <v>8.7050000000000001</v>
          </cell>
          <cell r="IV23">
            <v>0</v>
          </cell>
          <cell r="IW23">
            <v>0</v>
          </cell>
          <cell r="IX23">
            <v>9.7200000000000006</v>
          </cell>
          <cell r="IY23">
            <v>5.14</v>
          </cell>
          <cell r="IZ23">
            <v>8.1999999999999993</v>
          </cell>
          <cell r="JA23">
            <v>0</v>
          </cell>
          <cell r="JB23">
            <v>7.7050000000000001</v>
          </cell>
          <cell r="JC23">
            <v>0</v>
          </cell>
          <cell r="JD23">
            <v>0</v>
          </cell>
          <cell r="JE23">
            <v>8.8699999999999992</v>
          </cell>
          <cell r="JF23">
            <v>0</v>
          </cell>
          <cell r="JG23">
            <v>7.14</v>
          </cell>
          <cell r="JH23">
            <v>0</v>
          </cell>
          <cell r="JI23">
            <v>6.66</v>
          </cell>
          <cell r="JJ23">
            <v>0</v>
          </cell>
          <cell r="JK23">
            <v>6.1550000000000002</v>
          </cell>
          <cell r="JL23">
            <v>0</v>
          </cell>
          <cell r="JM23">
            <v>6.2850000000000001</v>
          </cell>
          <cell r="JN23">
            <v>5.32</v>
          </cell>
          <cell r="JO23">
            <v>0</v>
          </cell>
          <cell r="JP23">
            <v>9.5399999999999991</v>
          </cell>
          <cell r="JQ23">
            <v>0</v>
          </cell>
          <cell r="JR23">
            <v>7.1849999999999996</v>
          </cell>
          <cell r="JS23">
            <v>0</v>
          </cell>
          <cell r="JT23">
            <v>0</v>
          </cell>
          <cell r="JU23">
            <v>9.48</v>
          </cell>
          <cell r="JV23">
            <v>5.84</v>
          </cell>
          <cell r="JW23">
            <v>0</v>
          </cell>
          <cell r="JX23">
            <v>0</v>
          </cell>
          <cell r="JY23">
            <v>6.23</v>
          </cell>
          <cell r="JZ23">
            <v>8.73</v>
          </cell>
          <cell r="KA23">
            <v>0</v>
          </cell>
          <cell r="KB23">
            <v>0</v>
          </cell>
          <cell r="KC23">
            <v>0</v>
          </cell>
          <cell r="KD23">
            <v>5.46</v>
          </cell>
          <cell r="KE23">
            <v>0</v>
          </cell>
          <cell r="KF23">
            <v>8.16</v>
          </cell>
          <cell r="KG23">
            <v>6.95</v>
          </cell>
          <cell r="KH23">
            <v>0</v>
          </cell>
          <cell r="KI23">
            <v>8.0500000000000007</v>
          </cell>
          <cell r="KJ23">
            <v>8.7799999999999994</v>
          </cell>
          <cell r="KK23">
            <v>0</v>
          </cell>
          <cell r="KL23">
            <v>0</v>
          </cell>
          <cell r="KM23">
            <v>7.66</v>
          </cell>
          <cell r="KN23">
            <v>0</v>
          </cell>
          <cell r="KO23">
            <v>9.1300000000000008</v>
          </cell>
          <cell r="KP23">
            <v>11.63</v>
          </cell>
          <cell r="KQ23">
            <v>10.92</v>
          </cell>
          <cell r="KR23">
            <v>8.6549999999999994</v>
          </cell>
          <cell r="KS23">
            <v>0</v>
          </cell>
          <cell r="KT23">
            <v>7.63</v>
          </cell>
          <cell r="KU23">
            <v>6.8</v>
          </cell>
          <cell r="KV23">
            <v>7.17</v>
          </cell>
          <cell r="KW23">
            <v>7.08</v>
          </cell>
          <cell r="KX23">
            <v>6.61</v>
          </cell>
          <cell r="KY23">
            <v>0</v>
          </cell>
          <cell r="KZ23">
            <v>0</v>
          </cell>
          <cell r="LA23">
            <v>0</v>
          </cell>
          <cell r="LB23">
            <v>8.08</v>
          </cell>
          <cell r="LC23">
            <v>0</v>
          </cell>
          <cell r="LD23">
            <v>6.87</v>
          </cell>
          <cell r="LE23">
            <v>8.0500000000000007</v>
          </cell>
          <cell r="LF23">
            <v>6.06</v>
          </cell>
          <cell r="LG23">
            <v>0</v>
          </cell>
          <cell r="LH23">
            <v>8.41</v>
          </cell>
          <cell r="LI23">
            <v>0</v>
          </cell>
          <cell r="LJ23">
            <v>0</v>
          </cell>
          <cell r="LK23">
            <v>0</v>
          </cell>
          <cell r="LL23">
            <v>9.4949999999999992</v>
          </cell>
          <cell r="LM23">
            <v>4.2450000000000001</v>
          </cell>
          <cell r="LN23">
            <v>0</v>
          </cell>
          <cell r="LO23">
            <v>0</v>
          </cell>
          <cell r="LP23">
            <v>9.3650000000000002</v>
          </cell>
          <cell r="LQ23">
            <v>0</v>
          </cell>
          <cell r="LR23">
            <v>6.06</v>
          </cell>
          <cell r="LS23">
            <v>0</v>
          </cell>
          <cell r="LT23">
            <v>7.2</v>
          </cell>
          <cell r="LU23">
            <v>0</v>
          </cell>
          <cell r="LV23">
            <v>8.1199999999999992</v>
          </cell>
          <cell r="LW23">
            <v>6.44</v>
          </cell>
          <cell r="LX23">
            <v>6.22</v>
          </cell>
          <cell r="LY23">
            <v>0</v>
          </cell>
          <cell r="LZ23">
            <v>7.5650000000000004</v>
          </cell>
          <cell r="MA23">
            <v>9.91</v>
          </cell>
          <cell r="MB23">
            <v>0</v>
          </cell>
          <cell r="MC23">
            <v>0</v>
          </cell>
          <cell r="MD23">
            <v>19.13</v>
          </cell>
          <cell r="ME23">
            <v>0</v>
          </cell>
          <cell r="MF23">
            <v>6.67</v>
          </cell>
          <cell r="MG23">
            <v>9.2100000000000009</v>
          </cell>
          <cell r="MH23">
            <v>6.27</v>
          </cell>
          <cell r="MI23">
            <v>0</v>
          </cell>
          <cell r="MJ23">
            <v>7.61</v>
          </cell>
          <cell r="MK23">
            <v>7.19</v>
          </cell>
          <cell r="ML23">
            <v>6.24</v>
          </cell>
          <cell r="MM23">
            <v>0</v>
          </cell>
          <cell r="MN23">
            <v>6</v>
          </cell>
          <cell r="MO23">
            <v>8.2149999999999999</v>
          </cell>
          <cell r="MP23">
            <v>0</v>
          </cell>
          <cell r="MQ23">
            <v>9.02</v>
          </cell>
          <cell r="MR23">
            <v>6.085</v>
          </cell>
          <cell r="MS23">
            <v>0</v>
          </cell>
          <cell r="MT23">
            <v>0</v>
          </cell>
          <cell r="MU23">
            <v>5.95</v>
          </cell>
          <cell r="MV23">
            <v>7.6150000000000002</v>
          </cell>
          <cell r="MW23">
            <v>0</v>
          </cell>
          <cell r="MX23">
            <v>0</v>
          </cell>
          <cell r="MY23">
            <v>7.0233333333333334</v>
          </cell>
          <cell r="MZ23">
            <v>0</v>
          </cell>
          <cell r="NA23">
            <v>0</v>
          </cell>
          <cell r="NB23">
            <v>0</v>
          </cell>
          <cell r="NC23">
            <v>9.9600000000000009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J23">
            <v>3</v>
          </cell>
          <cell r="NK23">
            <v>4.0344827586206895</v>
          </cell>
          <cell r="NL23" t="b">
            <v>0</v>
          </cell>
          <cell r="NM23"/>
          <cell r="NN23">
            <v>206</v>
          </cell>
          <cell r="NO23">
            <v>7.1549999999999994</v>
          </cell>
          <cell r="NP23">
            <v>7.3262864077669931</v>
          </cell>
          <cell r="NQ23">
            <v>0.65533980582524276</v>
          </cell>
          <cell r="NR23">
            <v>3.36</v>
          </cell>
          <cell r="NS23">
            <v>19.13</v>
          </cell>
        </row>
        <row r="24">
          <cell r="A24" t="str">
            <v>DOUGLASS ADDITION</v>
          </cell>
          <cell r="B24" t="str">
            <v>DOUGLASS I</v>
          </cell>
          <cell r="C24" t="str">
            <v>W 102ND ST</v>
          </cell>
          <cell r="D24" t="str">
            <v>MANHATTAN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J24">
            <v>0</v>
          </cell>
          <cell r="NK24" t="str">
            <v>removed</v>
          </cell>
          <cell r="NL24" t="b">
            <v>0</v>
          </cell>
          <cell r="NM24"/>
          <cell r="NN24">
            <v>0</v>
          </cell>
          <cell r="NO24" t="str">
            <v/>
          </cell>
          <cell r="NP24" t="str">
            <v/>
          </cell>
          <cell r="NQ24" t="str">
            <v/>
          </cell>
          <cell r="NR24">
            <v>0</v>
          </cell>
          <cell r="NS24">
            <v>0</v>
          </cell>
        </row>
        <row r="25">
          <cell r="A25" t="str">
            <v>AMSTERDAM</v>
          </cell>
          <cell r="B25" t="str">
            <v>AMSTERDAM</v>
          </cell>
          <cell r="C25" t="str">
            <v>W 61ST ST</v>
          </cell>
          <cell r="D25" t="str">
            <v>MANHATTAN</v>
          </cell>
          <cell r="E25">
            <v>8.16</v>
          </cell>
          <cell r="F25">
            <v>0</v>
          </cell>
          <cell r="G25">
            <v>0</v>
          </cell>
          <cell r="H25">
            <v>9.3800000000000008</v>
          </cell>
          <cell r="I25">
            <v>0</v>
          </cell>
          <cell r="J25">
            <v>0</v>
          </cell>
          <cell r="K25">
            <v>0</v>
          </cell>
          <cell r="L25">
            <v>9.7899999999999991</v>
          </cell>
          <cell r="M25">
            <v>0</v>
          </cell>
          <cell r="N25">
            <v>0</v>
          </cell>
          <cell r="O25">
            <v>8.26</v>
          </cell>
          <cell r="P25">
            <v>0</v>
          </cell>
          <cell r="Q25">
            <v>9.0399999999999991</v>
          </cell>
          <cell r="R25">
            <v>0</v>
          </cell>
          <cell r="S25">
            <v>0</v>
          </cell>
          <cell r="T25">
            <v>6.59</v>
          </cell>
          <cell r="U25">
            <v>8.36</v>
          </cell>
          <cell r="V25">
            <v>0</v>
          </cell>
          <cell r="W25">
            <v>6.17</v>
          </cell>
          <cell r="X25">
            <v>0</v>
          </cell>
          <cell r="Y25">
            <v>0</v>
          </cell>
          <cell r="Z25">
            <v>0</v>
          </cell>
          <cell r="AA25">
            <v>4.7699999999999996</v>
          </cell>
          <cell r="AB25">
            <v>4.8</v>
          </cell>
          <cell r="AC25">
            <v>6.78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7.93</v>
          </cell>
          <cell r="AI25">
            <v>0</v>
          </cell>
          <cell r="AJ25">
            <v>9.7799999999999994</v>
          </cell>
          <cell r="AK25">
            <v>0</v>
          </cell>
          <cell r="AL25">
            <v>0</v>
          </cell>
          <cell r="AM25">
            <v>0</v>
          </cell>
          <cell r="AN25">
            <v>7.84</v>
          </cell>
          <cell r="AO25">
            <v>0</v>
          </cell>
          <cell r="AP25">
            <v>0</v>
          </cell>
          <cell r="AQ25">
            <v>8.93</v>
          </cell>
          <cell r="AR25">
            <v>0</v>
          </cell>
          <cell r="AS25">
            <v>8.66</v>
          </cell>
          <cell r="AT25">
            <v>0</v>
          </cell>
          <cell r="AU25">
            <v>4.93</v>
          </cell>
          <cell r="AV25">
            <v>0</v>
          </cell>
          <cell r="AW25">
            <v>0</v>
          </cell>
          <cell r="AX25">
            <v>0</v>
          </cell>
          <cell r="AY25">
            <v>8.33</v>
          </cell>
          <cell r="AZ25">
            <v>0</v>
          </cell>
          <cell r="BA25">
            <v>0</v>
          </cell>
          <cell r="BB25">
            <v>8</v>
          </cell>
          <cell r="BC25">
            <v>0</v>
          </cell>
          <cell r="BD25">
            <v>0</v>
          </cell>
          <cell r="BE25">
            <v>5.82</v>
          </cell>
          <cell r="BF25">
            <v>0</v>
          </cell>
          <cell r="BG25">
            <v>8.9499999999999993</v>
          </cell>
          <cell r="BH25">
            <v>0</v>
          </cell>
          <cell r="BI25">
            <v>0</v>
          </cell>
          <cell r="BJ25">
            <v>0</v>
          </cell>
          <cell r="BK25">
            <v>7.75</v>
          </cell>
          <cell r="BL25">
            <v>0</v>
          </cell>
          <cell r="BM25">
            <v>0</v>
          </cell>
          <cell r="BN25">
            <v>8.31</v>
          </cell>
          <cell r="BO25">
            <v>0</v>
          </cell>
          <cell r="BP25">
            <v>6.15</v>
          </cell>
          <cell r="BQ25">
            <v>4.5199999999999996</v>
          </cell>
          <cell r="BR25">
            <v>0</v>
          </cell>
          <cell r="BS25">
            <v>0</v>
          </cell>
          <cell r="BT25">
            <v>6.76</v>
          </cell>
          <cell r="BU25">
            <v>0</v>
          </cell>
          <cell r="BV25">
            <v>0</v>
          </cell>
          <cell r="BW25">
            <v>0</v>
          </cell>
          <cell r="BX25">
            <v>7.72</v>
          </cell>
          <cell r="BY25">
            <v>0</v>
          </cell>
          <cell r="BZ25">
            <v>5.19</v>
          </cell>
          <cell r="CA25">
            <v>0</v>
          </cell>
          <cell r="CB25">
            <v>8.11</v>
          </cell>
          <cell r="CC25">
            <v>0</v>
          </cell>
          <cell r="CD25">
            <v>0</v>
          </cell>
          <cell r="CE25">
            <v>9.11</v>
          </cell>
          <cell r="CF25">
            <v>0</v>
          </cell>
          <cell r="CG25">
            <v>0</v>
          </cell>
          <cell r="CH25">
            <v>5.03</v>
          </cell>
          <cell r="CI25">
            <v>0</v>
          </cell>
          <cell r="CJ25">
            <v>0</v>
          </cell>
          <cell r="CK25">
            <v>9.15</v>
          </cell>
          <cell r="CL25">
            <v>0</v>
          </cell>
          <cell r="CM25">
            <v>6.07</v>
          </cell>
          <cell r="CN25">
            <v>7.93</v>
          </cell>
          <cell r="CO25">
            <v>0</v>
          </cell>
          <cell r="CP25">
            <v>0</v>
          </cell>
          <cell r="CQ25">
            <v>0</v>
          </cell>
          <cell r="CR25">
            <v>9.2100000000000009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9</v>
          </cell>
          <cell r="CX25">
            <v>0</v>
          </cell>
          <cell r="CY25">
            <v>0</v>
          </cell>
          <cell r="CZ25">
            <v>8.58</v>
          </cell>
          <cell r="DA25">
            <v>0</v>
          </cell>
          <cell r="DB25">
            <v>6.34</v>
          </cell>
          <cell r="DC25">
            <v>0</v>
          </cell>
          <cell r="DD25">
            <v>6.62</v>
          </cell>
          <cell r="DE25">
            <v>0</v>
          </cell>
          <cell r="DF25">
            <v>0</v>
          </cell>
          <cell r="DG25">
            <v>6.96</v>
          </cell>
          <cell r="DH25">
            <v>0</v>
          </cell>
          <cell r="DI25">
            <v>2.98</v>
          </cell>
          <cell r="DJ25">
            <v>0</v>
          </cell>
          <cell r="DK25">
            <v>5.56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8.64</v>
          </cell>
          <cell r="DQ25">
            <v>10.44</v>
          </cell>
          <cell r="DR25">
            <v>6.72</v>
          </cell>
          <cell r="DS25">
            <v>0</v>
          </cell>
          <cell r="DT25">
            <v>0</v>
          </cell>
          <cell r="DU25">
            <v>0</v>
          </cell>
          <cell r="DV25">
            <v>9.24</v>
          </cell>
          <cell r="DW25">
            <v>0</v>
          </cell>
          <cell r="DX25">
            <v>4.32</v>
          </cell>
          <cell r="DY25">
            <v>10.58</v>
          </cell>
          <cell r="DZ25">
            <v>0</v>
          </cell>
          <cell r="EA25">
            <v>0</v>
          </cell>
          <cell r="EB25">
            <v>0</v>
          </cell>
          <cell r="EC25">
            <v>5.33</v>
          </cell>
          <cell r="ED25">
            <v>0</v>
          </cell>
          <cell r="EE25">
            <v>8.2899999999999991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9.9600000000000009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8.98</v>
          </cell>
          <cell r="ER25">
            <v>10.1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9.42</v>
          </cell>
          <cell r="EX25">
            <v>9.16</v>
          </cell>
          <cell r="EY25">
            <v>0</v>
          </cell>
          <cell r="EZ25">
            <v>0</v>
          </cell>
          <cell r="FA25">
            <v>10.050000000000001</v>
          </cell>
          <cell r="FB25">
            <v>0</v>
          </cell>
          <cell r="FC25">
            <v>0</v>
          </cell>
          <cell r="FD25">
            <v>9.14</v>
          </cell>
          <cell r="FE25">
            <v>0</v>
          </cell>
          <cell r="FF25">
            <v>6.65</v>
          </cell>
          <cell r="FG25">
            <v>0</v>
          </cell>
          <cell r="FH25">
            <v>7</v>
          </cell>
          <cell r="FI25">
            <v>0</v>
          </cell>
          <cell r="FJ25">
            <v>0</v>
          </cell>
          <cell r="FK25">
            <v>0</v>
          </cell>
          <cell r="FL25">
            <v>10.36</v>
          </cell>
          <cell r="FM25">
            <v>0</v>
          </cell>
          <cell r="FN25">
            <v>0</v>
          </cell>
          <cell r="FO25">
            <v>10.08</v>
          </cell>
          <cell r="FP25">
            <v>0</v>
          </cell>
          <cell r="FQ25">
            <v>10.33</v>
          </cell>
          <cell r="FR25">
            <v>0</v>
          </cell>
          <cell r="FS25">
            <v>9.1300000000000008</v>
          </cell>
          <cell r="FT25">
            <v>0</v>
          </cell>
          <cell r="FU25">
            <v>8.5299999999999994</v>
          </cell>
          <cell r="FV25">
            <v>0</v>
          </cell>
          <cell r="FW25">
            <v>0</v>
          </cell>
          <cell r="FX25">
            <v>7.94</v>
          </cell>
          <cell r="FY25">
            <v>0</v>
          </cell>
          <cell r="FZ25">
            <v>9.6199999999999992</v>
          </cell>
          <cell r="GA25">
            <v>0</v>
          </cell>
          <cell r="GB25">
            <v>10.49</v>
          </cell>
          <cell r="GC25">
            <v>0</v>
          </cell>
          <cell r="GD25">
            <v>0</v>
          </cell>
          <cell r="GE25">
            <v>9.82</v>
          </cell>
          <cell r="GF25">
            <v>0</v>
          </cell>
          <cell r="GG25">
            <v>0</v>
          </cell>
          <cell r="GH25">
            <v>8.84</v>
          </cell>
          <cell r="GI25">
            <v>0</v>
          </cell>
          <cell r="GJ25">
            <v>8.66</v>
          </cell>
          <cell r="GK25">
            <v>0</v>
          </cell>
          <cell r="GL25">
            <v>8.61</v>
          </cell>
          <cell r="GM25">
            <v>0</v>
          </cell>
          <cell r="GN25">
            <v>0</v>
          </cell>
          <cell r="GO25">
            <v>8.14</v>
          </cell>
          <cell r="GP25">
            <v>6.38</v>
          </cell>
          <cell r="GQ25">
            <v>0</v>
          </cell>
          <cell r="GR25">
            <v>0</v>
          </cell>
          <cell r="GS25">
            <v>0</v>
          </cell>
          <cell r="GT25">
            <v>10.5</v>
          </cell>
          <cell r="GU25">
            <v>8.94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9.91</v>
          </cell>
          <cell r="HB25">
            <v>10.14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10.145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9.85</v>
          </cell>
          <cell r="HM25">
            <v>0</v>
          </cell>
          <cell r="HN25">
            <v>0</v>
          </cell>
          <cell r="HO25">
            <v>11.1</v>
          </cell>
          <cell r="HP25">
            <v>10.63</v>
          </cell>
          <cell r="HQ25">
            <v>0</v>
          </cell>
          <cell r="HR25">
            <v>10.29</v>
          </cell>
          <cell r="HS25">
            <v>0</v>
          </cell>
          <cell r="HT25">
            <v>0</v>
          </cell>
          <cell r="HU25">
            <v>9.52</v>
          </cell>
          <cell r="HV25">
            <v>0</v>
          </cell>
          <cell r="HW25">
            <v>9.93</v>
          </cell>
          <cell r="HX25">
            <v>0</v>
          </cell>
          <cell r="HY25">
            <v>0</v>
          </cell>
          <cell r="HZ25">
            <v>9.52</v>
          </cell>
          <cell r="IA25">
            <v>0</v>
          </cell>
          <cell r="IB25">
            <v>10.87</v>
          </cell>
          <cell r="IC25">
            <v>6.11</v>
          </cell>
          <cell r="ID25">
            <v>0</v>
          </cell>
          <cell r="IE25">
            <v>8.84</v>
          </cell>
          <cell r="IF25">
            <v>0</v>
          </cell>
          <cell r="IG25">
            <v>0</v>
          </cell>
          <cell r="IH25">
            <v>0</v>
          </cell>
          <cell r="II25">
            <v>7.18</v>
          </cell>
          <cell r="IJ25">
            <v>7.49</v>
          </cell>
          <cell r="IK25">
            <v>0</v>
          </cell>
          <cell r="IL25">
            <v>0</v>
          </cell>
          <cell r="IM25">
            <v>7.75</v>
          </cell>
          <cell r="IN25">
            <v>9.1199999999999992</v>
          </cell>
          <cell r="IO25">
            <v>0</v>
          </cell>
          <cell r="IP25">
            <v>0</v>
          </cell>
          <cell r="IQ25">
            <v>0</v>
          </cell>
          <cell r="IR25">
            <v>7.915</v>
          </cell>
          <cell r="IS25">
            <v>0</v>
          </cell>
          <cell r="IT25">
            <v>0</v>
          </cell>
          <cell r="IU25">
            <v>6.78</v>
          </cell>
          <cell r="IV25">
            <v>0</v>
          </cell>
          <cell r="IW25">
            <v>0</v>
          </cell>
          <cell r="IX25">
            <v>9.8800000000000008</v>
          </cell>
          <cell r="IY25">
            <v>0</v>
          </cell>
          <cell r="IZ25">
            <v>0</v>
          </cell>
          <cell r="JA25">
            <v>9.75</v>
          </cell>
          <cell r="JB25">
            <v>0</v>
          </cell>
          <cell r="JC25">
            <v>0</v>
          </cell>
          <cell r="JD25">
            <v>0</v>
          </cell>
          <cell r="JE25">
            <v>6.95</v>
          </cell>
          <cell r="JF25">
            <v>0</v>
          </cell>
          <cell r="JG25">
            <v>0</v>
          </cell>
          <cell r="JH25">
            <v>8.91</v>
          </cell>
          <cell r="JI25">
            <v>0</v>
          </cell>
          <cell r="JJ25">
            <v>0</v>
          </cell>
          <cell r="JK25">
            <v>6.99</v>
          </cell>
          <cell r="JL25">
            <v>0</v>
          </cell>
          <cell r="JM25">
            <v>7</v>
          </cell>
          <cell r="JN25">
            <v>0</v>
          </cell>
          <cell r="JO25">
            <v>6.01</v>
          </cell>
          <cell r="JP25">
            <v>0</v>
          </cell>
          <cell r="JQ25">
            <v>0</v>
          </cell>
          <cell r="JR25">
            <v>7.13</v>
          </cell>
          <cell r="JS25">
            <v>0</v>
          </cell>
          <cell r="JT25">
            <v>11.42</v>
          </cell>
          <cell r="JU25">
            <v>0</v>
          </cell>
          <cell r="JV25">
            <v>0</v>
          </cell>
          <cell r="JW25">
            <v>8.6300000000000008</v>
          </cell>
          <cell r="JX25">
            <v>0</v>
          </cell>
          <cell r="JY25">
            <v>0</v>
          </cell>
          <cell r="JZ25">
            <v>0</v>
          </cell>
          <cell r="KA25">
            <v>8.92</v>
          </cell>
          <cell r="KB25">
            <v>0</v>
          </cell>
          <cell r="KC25">
            <v>10.06</v>
          </cell>
          <cell r="KD25">
            <v>0</v>
          </cell>
          <cell r="KE25">
            <v>0</v>
          </cell>
          <cell r="KF25">
            <v>8.99</v>
          </cell>
          <cell r="KG25">
            <v>0</v>
          </cell>
          <cell r="KH25">
            <v>0</v>
          </cell>
          <cell r="KI25">
            <v>7.9349999999999996</v>
          </cell>
          <cell r="KJ25">
            <v>0</v>
          </cell>
          <cell r="KK25">
            <v>0</v>
          </cell>
          <cell r="KL25">
            <v>0</v>
          </cell>
          <cell r="KM25">
            <v>9.7799999999999994</v>
          </cell>
          <cell r="KN25">
            <v>0</v>
          </cell>
          <cell r="KO25">
            <v>5.41</v>
          </cell>
          <cell r="KP25">
            <v>0</v>
          </cell>
          <cell r="KQ25">
            <v>9.4</v>
          </cell>
          <cell r="KR25">
            <v>0</v>
          </cell>
          <cell r="KS25">
            <v>0</v>
          </cell>
          <cell r="KT25">
            <v>6.9450000000000003</v>
          </cell>
          <cell r="KU25">
            <v>0</v>
          </cell>
          <cell r="KV25">
            <v>0</v>
          </cell>
          <cell r="KW25">
            <v>0</v>
          </cell>
          <cell r="KX25">
            <v>9.41</v>
          </cell>
          <cell r="KY25">
            <v>0</v>
          </cell>
          <cell r="KZ25">
            <v>0</v>
          </cell>
          <cell r="LA25">
            <v>0</v>
          </cell>
          <cell r="LB25">
            <v>5.74</v>
          </cell>
          <cell r="LC25">
            <v>8.02</v>
          </cell>
          <cell r="LD25">
            <v>8.6300000000000008</v>
          </cell>
          <cell r="LE25">
            <v>9.83</v>
          </cell>
          <cell r="LF25">
            <v>7.38</v>
          </cell>
          <cell r="LG25">
            <v>0</v>
          </cell>
          <cell r="LH25">
            <v>0</v>
          </cell>
          <cell r="LI25">
            <v>8.6</v>
          </cell>
          <cell r="LJ25">
            <v>0</v>
          </cell>
          <cell r="LK25">
            <v>0</v>
          </cell>
          <cell r="LL25">
            <v>8.74</v>
          </cell>
          <cell r="LM25">
            <v>0</v>
          </cell>
          <cell r="LN25">
            <v>0</v>
          </cell>
          <cell r="LO25">
            <v>8.73</v>
          </cell>
          <cell r="LP25">
            <v>0</v>
          </cell>
          <cell r="LQ25">
            <v>0</v>
          </cell>
          <cell r="LR25">
            <v>8.7200000000000006</v>
          </cell>
          <cell r="LS25">
            <v>0</v>
          </cell>
          <cell r="LT25">
            <v>7.94</v>
          </cell>
          <cell r="LU25">
            <v>0</v>
          </cell>
          <cell r="LV25">
            <v>6.75</v>
          </cell>
          <cell r="LW25">
            <v>0</v>
          </cell>
          <cell r="LX25">
            <v>0</v>
          </cell>
          <cell r="LY25">
            <v>9.4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7.5350000000000001</v>
          </cell>
          <cell r="ME25">
            <v>8.3800000000000008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6.27</v>
          </cell>
          <cell r="ML25">
            <v>8.11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6.0049999999999999</v>
          </cell>
          <cell r="MR25">
            <v>0</v>
          </cell>
          <cell r="MS25">
            <v>8.73</v>
          </cell>
          <cell r="MT25">
            <v>0</v>
          </cell>
          <cell r="MU25">
            <v>5.99</v>
          </cell>
          <cell r="MV25">
            <v>0</v>
          </cell>
          <cell r="MW25">
            <v>0</v>
          </cell>
          <cell r="MX25">
            <v>5.47</v>
          </cell>
          <cell r="MY25">
            <v>4.97</v>
          </cell>
          <cell r="MZ25">
            <v>0</v>
          </cell>
          <cell r="NA25">
            <v>0</v>
          </cell>
          <cell r="NB25">
            <v>6.68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J25">
            <v>3</v>
          </cell>
          <cell r="NK25">
            <v>2.5862068965517242</v>
          </cell>
          <cell r="NL25" t="b">
            <v>0</v>
          </cell>
          <cell r="NM25"/>
          <cell r="NN25">
            <v>135</v>
          </cell>
          <cell r="NO25">
            <v>8.5299999999999994</v>
          </cell>
          <cell r="NP25">
            <v>8.1328888888888891</v>
          </cell>
          <cell r="NQ25">
            <v>0.4148148148148148</v>
          </cell>
          <cell r="NR25">
            <v>2.98</v>
          </cell>
          <cell r="NS25">
            <v>11.42</v>
          </cell>
        </row>
        <row r="26">
          <cell r="A26" t="str">
            <v>AMSTERDAM ADDITION</v>
          </cell>
          <cell r="B26" t="str">
            <v>AMSTERDAM</v>
          </cell>
          <cell r="C26" t="str">
            <v>W 64TH ST</v>
          </cell>
          <cell r="D26" t="str">
            <v>MANHATTAN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J26">
            <v>0</v>
          </cell>
          <cell r="NK26" t="str">
            <v>removed</v>
          </cell>
          <cell r="NL26" t="b">
            <v>0</v>
          </cell>
          <cell r="NM26"/>
          <cell r="NN26">
            <v>0</v>
          </cell>
          <cell r="NO26" t="str">
            <v/>
          </cell>
          <cell r="NP26" t="str">
            <v/>
          </cell>
          <cell r="NQ26" t="str">
            <v/>
          </cell>
          <cell r="NR26">
            <v>0</v>
          </cell>
          <cell r="NS26">
            <v>0</v>
          </cell>
        </row>
        <row r="27">
          <cell r="A27" t="str">
            <v>ISAACS</v>
          </cell>
          <cell r="B27" t="str">
            <v>ISAACS</v>
          </cell>
          <cell r="C27" t="str">
            <v>E 93RD ST</v>
          </cell>
          <cell r="D27" t="str">
            <v>MANHATTAN</v>
          </cell>
          <cell r="E27">
            <v>0</v>
          </cell>
          <cell r="F27">
            <v>10.210000000000001</v>
          </cell>
          <cell r="G27">
            <v>0</v>
          </cell>
          <cell r="H27">
            <v>0</v>
          </cell>
          <cell r="I27">
            <v>9.66</v>
          </cell>
          <cell r="J27">
            <v>0</v>
          </cell>
          <cell r="K27">
            <v>0</v>
          </cell>
          <cell r="L27">
            <v>0</v>
          </cell>
          <cell r="M27">
            <v>13.23</v>
          </cell>
          <cell r="N27">
            <v>0</v>
          </cell>
          <cell r="O27">
            <v>0</v>
          </cell>
          <cell r="P27">
            <v>8.61</v>
          </cell>
          <cell r="Q27">
            <v>0</v>
          </cell>
          <cell r="R27">
            <v>0</v>
          </cell>
          <cell r="S27">
            <v>0</v>
          </cell>
          <cell r="T27">
            <v>9.49</v>
          </cell>
          <cell r="U27">
            <v>0</v>
          </cell>
          <cell r="V27">
            <v>0</v>
          </cell>
          <cell r="W27">
            <v>8.2100000000000009</v>
          </cell>
          <cell r="X27">
            <v>0</v>
          </cell>
          <cell r="Y27">
            <v>0</v>
          </cell>
          <cell r="Z27">
            <v>0</v>
          </cell>
          <cell r="AA27">
            <v>8.1</v>
          </cell>
          <cell r="AB27">
            <v>0</v>
          </cell>
          <cell r="AC27">
            <v>0</v>
          </cell>
          <cell r="AD27">
            <v>8.6</v>
          </cell>
          <cell r="AE27">
            <v>0</v>
          </cell>
          <cell r="AF27">
            <v>0</v>
          </cell>
          <cell r="AG27">
            <v>0</v>
          </cell>
          <cell r="AH27">
            <v>8.77</v>
          </cell>
          <cell r="AI27">
            <v>0</v>
          </cell>
          <cell r="AJ27">
            <v>0</v>
          </cell>
          <cell r="AK27">
            <v>7.69</v>
          </cell>
          <cell r="AL27">
            <v>0</v>
          </cell>
          <cell r="AM27">
            <v>0</v>
          </cell>
          <cell r="AN27">
            <v>0</v>
          </cell>
          <cell r="AO27">
            <v>9.35</v>
          </cell>
          <cell r="AP27">
            <v>0</v>
          </cell>
          <cell r="AQ27">
            <v>0</v>
          </cell>
          <cell r="AR27">
            <v>9.23</v>
          </cell>
          <cell r="AS27">
            <v>0</v>
          </cell>
          <cell r="AT27">
            <v>0</v>
          </cell>
          <cell r="AU27">
            <v>0</v>
          </cell>
          <cell r="AV27">
            <v>9.08</v>
          </cell>
          <cell r="AW27">
            <v>0</v>
          </cell>
          <cell r="AX27">
            <v>0</v>
          </cell>
          <cell r="AY27">
            <v>8.8800000000000008</v>
          </cell>
          <cell r="AZ27">
            <v>0</v>
          </cell>
          <cell r="BA27">
            <v>0</v>
          </cell>
          <cell r="BB27">
            <v>0</v>
          </cell>
          <cell r="BC27">
            <v>9.17</v>
          </cell>
          <cell r="BD27">
            <v>0</v>
          </cell>
          <cell r="BE27">
            <v>0</v>
          </cell>
          <cell r="BF27">
            <v>7.84</v>
          </cell>
          <cell r="BG27">
            <v>0</v>
          </cell>
          <cell r="BH27">
            <v>0</v>
          </cell>
          <cell r="BI27">
            <v>0</v>
          </cell>
          <cell r="BJ27">
            <v>9.57</v>
          </cell>
          <cell r="BK27">
            <v>0</v>
          </cell>
          <cell r="BL27">
            <v>0</v>
          </cell>
          <cell r="BM27">
            <v>8.6</v>
          </cell>
          <cell r="BN27">
            <v>0</v>
          </cell>
          <cell r="BO27">
            <v>0</v>
          </cell>
          <cell r="BP27">
            <v>0</v>
          </cell>
          <cell r="BQ27">
            <v>8.1300000000000008</v>
          </cell>
          <cell r="BR27">
            <v>0</v>
          </cell>
          <cell r="BS27">
            <v>0</v>
          </cell>
          <cell r="BT27">
            <v>8.32</v>
          </cell>
          <cell r="BU27">
            <v>0</v>
          </cell>
          <cell r="BV27">
            <v>0</v>
          </cell>
          <cell r="BW27">
            <v>0</v>
          </cell>
          <cell r="BX27">
            <v>9.11</v>
          </cell>
          <cell r="BY27">
            <v>0</v>
          </cell>
          <cell r="BZ27">
            <v>0</v>
          </cell>
          <cell r="CA27">
            <v>7.49</v>
          </cell>
          <cell r="CB27">
            <v>0</v>
          </cell>
          <cell r="CC27">
            <v>0</v>
          </cell>
          <cell r="CD27">
            <v>0</v>
          </cell>
          <cell r="CE27">
            <v>9.6</v>
          </cell>
          <cell r="CF27">
            <v>0</v>
          </cell>
          <cell r="CG27">
            <v>0</v>
          </cell>
          <cell r="CH27">
            <v>9.02</v>
          </cell>
          <cell r="CI27">
            <v>0</v>
          </cell>
          <cell r="CJ27">
            <v>0</v>
          </cell>
          <cell r="CK27">
            <v>0</v>
          </cell>
          <cell r="CL27">
            <v>9.0500000000000007</v>
          </cell>
          <cell r="CM27">
            <v>0</v>
          </cell>
          <cell r="CN27">
            <v>0</v>
          </cell>
          <cell r="CO27">
            <v>8.7200000000000006</v>
          </cell>
          <cell r="CP27">
            <v>0</v>
          </cell>
          <cell r="CQ27">
            <v>0</v>
          </cell>
          <cell r="CR27">
            <v>0</v>
          </cell>
          <cell r="CS27">
            <v>9.35</v>
          </cell>
          <cell r="CT27">
            <v>0</v>
          </cell>
          <cell r="CU27">
            <v>0</v>
          </cell>
          <cell r="CV27">
            <v>8.59</v>
          </cell>
          <cell r="CW27">
            <v>0</v>
          </cell>
          <cell r="CX27">
            <v>0</v>
          </cell>
          <cell r="CY27">
            <v>0</v>
          </cell>
          <cell r="CZ27">
            <v>9.11</v>
          </cell>
          <cell r="DA27">
            <v>0</v>
          </cell>
          <cell r="DB27">
            <v>0</v>
          </cell>
          <cell r="DC27">
            <v>7.61</v>
          </cell>
          <cell r="DD27">
            <v>0</v>
          </cell>
          <cell r="DE27">
            <v>0</v>
          </cell>
          <cell r="DF27">
            <v>0</v>
          </cell>
          <cell r="DG27">
            <v>7.67</v>
          </cell>
          <cell r="DH27">
            <v>0</v>
          </cell>
          <cell r="DI27">
            <v>0</v>
          </cell>
          <cell r="DJ27">
            <v>8.6</v>
          </cell>
          <cell r="DK27">
            <v>0</v>
          </cell>
          <cell r="DL27">
            <v>0</v>
          </cell>
          <cell r="DM27">
            <v>0</v>
          </cell>
          <cell r="DN27">
            <v>10.32</v>
          </cell>
          <cell r="DO27">
            <v>0</v>
          </cell>
          <cell r="DP27">
            <v>0</v>
          </cell>
          <cell r="DQ27">
            <v>8.51</v>
          </cell>
          <cell r="DR27">
            <v>0</v>
          </cell>
          <cell r="DS27">
            <v>0</v>
          </cell>
          <cell r="DT27">
            <v>0</v>
          </cell>
          <cell r="DU27">
            <v>9.56</v>
          </cell>
          <cell r="DV27">
            <v>0</v>
          </cell>
          <cell r="DW27">
            <v>0</v>
          </cell>
          <cell r="DX27">
            <v>8.52</v>
          </cell>
          <cell r="DY27">
            <v>0</v>
          </cell>
          <cell r="DZ27">
            <v>0</v>
          </cell>
          <cell r="EA27">
            <v>0</v>
          </cell>
          <cell r="EB27">
            <v>10.52</v>
          </cell>
          <cell r="EC27">
            <v>0</v>
          </cell>
          <cell r="ED27">
            <v>0</v>
          </cell>
          <cell r="EE27">
            <v>8.8800000000000008</v>
          </cell>
          <cell r="EF27">
            <v>0</v>
          </cell>
          <cell r="EG27">
            <v>0</v>
          </cell>
          <cell r="EH27">
            <v>0</v>
          </cell>
          <cell r="EI27">
            <v>9.7899999999999991</v>
          </cell>
          <cell r="EJ27">
            <v>0</v>
          </cell>
          <cell r="EK27">
            <v>0</v>
          </cell>
          <cell r="EL27">
            <v>9.75</v>
          </cell>
          <cell r="EM27">
            <v>0</v>
          </cell>
          <cell r="EN27">
            <v>0</v>
          </cell>
          <cell r="EO27">
            <v>0</v>
          </cell>
          <cell r="EP27">
            <v>10.09</v>
          </cell>
          <cell r="EQ27">
            <v>0</v>
          </cell>
          <cell r="ER27">
            <v>0</v>
          </cell>
          <cell r="ES27">
            <v>9.36</v>
          </cell>
          <cell r="ET27">
            <v>0</v>
          </cell>
          <cell r="EU27">
            <v>0</v>
          </cell>
          <cell r="EV27">
            <v>0</v>
          </cell>
          <cell r="EW27">
            <v>10.35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10.57</v>
          </cell>
          <cell r="FE27">
            <v>0</v>
          </cell>
          <cell r="FF27">
            <v>0</v>
          </cell>
          <cell r="FG27">
            <v>10.26</v>
          </cell>
          <cell r="FH27">
            <v>0</v>
          </cell>
          <cell r="FI27">
            <v>0</v>
          </cell>
          <cell r="FJ27">
            <v>0</v>
          </cell>
          <cell r="FK27">
            <v>10.76</v>
          </cell>
          <cell r="FL27">
            <v>0</v>
          </cell>
          <cell r="FM27">
            <v>0</v>
          </cell>
          <cell r="FN27">
            <v>9.24</v>
          </cell>
          <cell r="FO27">
            <v>0</v>
          </cell>
          <cell r="FP27">
            <v>0</v>
          </cell>
          <cell r="FQ27">
            <v>0</v>
          </cell>
          <cell r="FR27">
            <v>10.4</v>
          </cell>
          <cell r="FS27">
            <v>0</v>
          </cell>
          <cell r="FT27">
            <v>0</v>
          </cell>
          <cell r="FU27">
            <v>9.7100000000000009</v>
          </cell>
          <cell r="FV27">
            <v>0</v>
          </cell>
          <cell r="FW27">
            <v>0</v>
          </cell>
          <cell r="FX27">
            <v>0</v>
          </cell>
          <cell r="FY27">
            <v>11.1</v>
          </cell>
          <cell r="FZ27">
            <v>0</v>
          </cell>
          <cell r="GA27">
            <v>0</v>
          </cell>
          <cell r="GB27">
            <v>9.09</v>
          </cell>
          <cell r="GC27">
            <v>0</v>
          </cell>
          <cell r="GD27">
            <v>0</v>
          </cell>
          <cell r="GE27">
            <v>9.8800000000000008</v>
          </cell>
          <cell r="GF27">
            <v>0</v>
          </cell>
          <cell r="GG27">
            <v>8.1300000000000008</v>
          </cell>
          <cell r="GH27">
            <v>0</v>
          </cell>
          <cell r="GI27">
            <v>7.53</v>
          </cell>
          <cell r="GJ27">
            <v>0</v>
          </cell>
          <cell r="GK27">
            <v>0</v>
          </cell>
          <cell r="GL27">
            <v>0</v>
          </cell>
          <cell r="GM27">
            <v>11.19</v>
          </cell>
          <cell r="GN27">
            <v>0</v>
          </cell>
          <cell r="GO27">
            <v>0</v>
          </cell>
          <cell r="GP27">
            <v>10.33</v>
          </cell>
          <cell r="GQ27">
            <v>0</v>
          </cell>
          <cell r="GR27">
            <v>0</v>
          </cell>
          <cell r="GS27">
            <v>0</v>
          </cell>
          <cell r="GT27">
            <v>12.27</v>
          </cell>
          <cell r="GU27">
            <v>0</v>
          </cell>
          <cell r="GV27">
            <v>0</v>
          </cell>
          <cell r="GW27">
            <v>10.66</v>
          </cell>
          <cell r="GX27">
            <v>0</v>
          </cell>
          <cell r="GY27">
            <v>0</v>
          </cell>
          <cell r="GZ27">
            <v>0</v>
          </cell>
          <cell r="HA27">
            <v>12.04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11.27</v>
          </cell>
          <cell r="HI27">
            <v>0</v>
          </cell>
          <cell r="HJ27">
            <v>0</v>
          </cell>
          <cell r="HK27">
            <v>10.84</v>
          </cell>
          <cell r="HL27">
            <v>0</v>
          </cell>
          <cell r="HM27">
            <v>0</v>
          </cell>
          <cell r="HN27">
            <v>0</v>
          </cell>
          <cell r="HO27">
            <v>11.4</v>
          </cell>
          <cell r="HP27">
            <v>0</v>
          </cell>
          <cell r="HQ27">
            <v>0</v>
          </cell>
          <cell r="HR27">
            <v>10.72</v>
          </cell>
          <cell r="HS27">
            <v>0</v>
          </cell>
          <cell r="HT27">
            <v>0</v>
          </cell>
          <cell r="HU27">
            <v>0</v>
          </cell>
          <cell r="HV27">
            <v>11.68</v>
          </cell>
          <cell r="HW27">
            <v>0</v>
          </cell>
          <cell r="HX27">
            <v>0</v>
          </cell>
          <cell r="HY27">
            <v>10.86</v>
          </cell>
          <cell r="HZ27">
            <v>0</v>
          </cell>
          <cell r="IA27">
            <v>0</v>
          </cell>
          <cell r="IB27">
            <v>0</v>
          </cell>
          <cell r="IC27">
            <v>11.53</v>
          </cell>
          <cell r="ID27">
            <v>0</v>
          </cell>
          <cell r="IE27">
            <v>0</v>
          </cell>
          <cell r="IF27">
            <v>10.24</v>
          </cell>
          <cell r="IG27">
            <v>0</v>
          </cell>
          <cell r="IH27">
            <v>0</v>
          </cell>
          <cell r="II27">
            <v>0</v>
          </cell>
          <cell r="IJ27">
            <v>11.14</v>
          </cell>
          <cell r="IK27">
            <v>0</v>
          </cell>
          <cell r="IL27">
            <v>0</v>
          </cell>
          <cell r="IM27">
            <v>8.89</v>
          </cell>
          <cell r="IN27">
            <v>0</v>
          </cell>
          <cell r="IO27">
            <v>0</v>
          </cell>
          <cell r="IP27">
            <v>0</v>
          </cell>
          <cell r="IQ27">
            <v>11.57</v>
          </cell>
          <cell r="IR27">
            <v>0</v>
          </cell>
          <cell r="IS27">
            <v>0</v>
          </cell>
          <cell r="IT27">
            <v>9.5299999999999994</v>
          </cell>
          <cell r="IU27">
            <v>0</v>
          </cell>
          <cell r="IV27">
            <v>0</v>
          </cell>
          <cell r="IW27">
            <v>0</v>
          </cell>
          <cell r="IX27">
            <v>11.16</v>
          </cell>
          <cell r="IY27">
            <v>0</v>
          </cell>
          <cell r="IZ27">
            <v>0</v>
          </cell>
          <cell r="JA27">
            <v>9.17</v>
          </cell>
          <cell r="JB27">
            <v>0</v>
          </cell>
          <cell r="JC27">
            <v>0</v>
          </cell>
          <cell r="JD27">
            <v>0</v>
          </cell>
          <cell r="JE27">
            <v>10.85</v>
          </cell>
          <cell r="JF27">
            <v>0</v>
          </cell>
          <cell r="JG27">
            <v>0</v>
          </cell>
          <cell r="JH27">
            <v>10.17</v>
          </cell>
          <cell r="JI27">
            <v>0</v>
          </cell>
          <cell r="JJ27">
            <v>0</v>
          </cell>
          <cell r="JK27">
            <v>10.37</v>
          </cell>
          <cell r="JL27">
            <v>0</v>
          </cell>
          <cell r="JM27">
            <v>0</v>
          </cell>
          <cell r="JN27">
            <v>0</v>
          </cell>
          <cell r="JO27">
            <v>9.02</v>
          </cell>
          <cell r="JP27">
            <v>0</v>
          </cell>
          <cell r="JQ27">
            <v>0</v>
          </cell>
          <cell r="JR27">
            <v>0</v>
          </cell>
          <cell r="JS27">
            <v>10.55</v>
          </cell>
          <cell r="JT27">
            <v>0</v>
          </cell>
          <cell r="JU27">
            <v>0</v>
          </cell>
          <cell r="JV27">
            <v>10.48</v>
          </cell>
          <cell r="JW27">
            <v>0</v>
          </cell>
          <cell r="JX27">
            <v>0</v>
          </cell>
          <cell r="JY27">
            <v>0</v>
          </cell>
          <cell r="JZ27">
            <v>10.87</v>
          </cell>
          <cell r="KA27">
            <v>0</v>
          </cell>
          <cell r="KB27">
            <v>0</v>
          </cell>
          <cell r="KC27">
            <v>9.4</v>
          </cell>
          <cell r="KD27">
            <v>0</v>
          </cell>
          <cell r="KE27">
            <v>0</v>
          </cell>
          <cell r="KF27">
            <v>0</v>
          </cell>
          <cell r="KG27">
            <v>10.41</v>
          </cell>
          <cell r="KH27">
            <v>0</v>
          </cell>
          <cell r="KI27">
            <v>0</v>
          </cell>
          <cell r="KJ27">
            <v>8.64</v>
          </cell>
          <cell r="KK27">
            <v>0</v>
          </cell>
          <cell r="KL27">
            <v>0</v>
          </cell>
          <cell r="KM27">
            <v>0</v>
          </cell>
          <cell r="KN27">
            <v>10.57</v>
          </cell>
          <cell r="KO27">
            <v>0</v>
          </cell>
          <cell r="KP27">
            <v>0</v>
          </cell>
          <cell r="KQ27">
            <v>9.49</v>
          </cell>
          <cell r="KR27">
            <v>0</v>
          </cell>
          <cell r="KS27">
            <v>0</v>
          </cell>
          <cell r="KT27">
            <v>0</v>
          </cell>
          <cell r="KU27">
            <v>11.24</v>
          </cell>
          <cell r="KV27">
            <v>0</v>
          </cell>
          <cell r="KW27">
            <v>0</v>
          </cell>
          <cell r="KX27">
            <v>8.02</v>
          </cell>
          <cell r="KY27">
            <v>0</v>
          </cell>
          <cell r="KZ27">
            <v>0</v>
          </cell>
          <cell r="LA27">
            <v>0</v>
          </cell>
          <cell r="LB27">
            <v>10.08</v>
          </cell>
          <cell r="LC27">
            <v>0</v>
          </cell>
          <cell r="LD27">
            <v>0</v>
          </cell>
          <cell r="LE27">
            <v>9.17</v>
          </cell>
          <cell r="LF27">
            <v>0</v>
          </cell>
          <cell r="LG27">
            <v>0</v>
          </cell>
          <cell r="LH27">
            <v>0</v>
          </cell>
          <cell r="LI27">
            <v>10.76</v>
          </cell>
          <cell r="LJ27">
            <v>0</v>
          </cell>
          <cell r="LK27">
            <v>0</v>
          </cell>
          <cell r="LL27">
            <v>9.4</v>
          </cell>
          <cell r="LM27">
            <v>0</v>
          </cell>
          <cell r="LN27">
            <v>0</v>
          </cell>
          <cell r="LO27">
            <v>0</v>
          </cell>
          <cell r="LP27">
            <v>8.36</v>
          </cell>
          <cell r="LQ27">
            <v>0</v>
          </cell>
          <cell r="LR27">
            <v>0</v>
          </cell>
          <cell r="LS27">
            <v>8.14</v>
          </cell>
          <cell r="LT27">
            <v>0</v>
          </cell>
          <cell r="LU27">
            <v>0</v>
          </cell>
          <cell r="LV27">
            <v>0</v>
          </cell>
          <cell r="LW27">
            <v>9.6</v>
          </cell>
          <cell r="LX27">
            <v>0</v>
          </cell>
          <cell r="LY27">
            <v>0</v>
          </cell>
          <cell r="LZ27">
            <v>10.78</v>
          </cell>
          <cell r="MA27">
            <v>0</v>
          </cell>
          <cell r="MB27">
            <v>0</v>
          </cell>
          <cell r="MC27">
            <v>0</v>
          </cell>
          <cell r="MD27">
            <v>11.55</v>
          </cell>
          <cell r="ME27">
            <v>0</v>
          </cell>
          <cell r="MF27">
            <v>0</v>
          </cell>
          <cell r="MG27">
            <v>10.17</v>
          </cell>
          <cell r="MH27">
            <v>0</v>
          </cell>
          <cell r="MI27">
            <v>0</v>
          </cell>
          <cell r="MJ27">
            <v>0</v>
          </cell>
          <cell r="MK27">
            <v>10.09</v>
          </cell>
          <cell r="ML27">
            <v>0</v>
          </cell>
          <cell r="MM27">
            <v>0</v>
          </cell>
          <cell r="MN27">
            <v>8.7799999999999994</v>
          </cell>
          <cell r="MO27">
            <v>0</v>
          </cell>
          <cell r="MP27">
            <v>0</v>
          </cell>
          <cell r="MQ27">
            <v>0</v>
          </cell>
          <cell r="MR27">
            <v>9.4499999999999993</v>
          </cell>
          <cell r="MS27">
            <v>0</v>
          </cell>
          <cell r="MT27">
            <v>0</v>
          </cell>
          <cell r="MU27">
            <v>8.4499999999999993</v>
          </cell>
          <cell r="MV27">
            <v>0</v>
          </cell>
          <cell r="MW27">
            <v>0</v>
          </cell>
          <cell r="MX27">
            <v>0</v>
          </cell>
          <cell r="MY27">
            <v>9.65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J27">
            <v>1</v>
          </cell>
          <cell r="NK27">
            <v>2</v>
          </cell>
          <cell r="NL27" t="b">
            <v>0</v>
          </cell>
          <cell r="NM27"/>
          <cell r="NN27">
            <v>102</v>
          </cell>
          <cell r="NO27">
            <v>9.5650000000000013</v>
          </cell>
          <cell r="NP27">
            <v>9.686078431372545</v>
          </cell>
          <cell r="NQ27">
            <v>5.8823529411764705E-2</v>
          </cell>
          <cell r="NR27">
            <v>7.49</v>
          </cell>
          <cell r="NS27">
            <v>13.23</v>
          </cell>
        </row>
        <row r="28">
          <cell r="A28" t="str">
            <v>AUDUBON</v>
          </cell>
          <cell r="B28" t="str">
            <v>BETHUNE GARDENS</v>
          </cell>
          <cell r="C28" t="str">
            <v>W 154TH ST</v>
          </cell>
          <cell r="D28" t="str">
            <v>MANHATTAN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J28">
            <v>1</v>
          </cell>
          <cell r="NK28" t="str">
            <v>removed</v>
          </cell>
          <cell r="NL28" t="b">
            <v>0</v>
          </cell>
          <cell r="NM28"/>
          <cell r="NN28">
            <v>0</v>
          </cell>
          <cell r="NO28" t="str">
            <v/>
          </cell>
          <cell r="NP28" t="str">
            <v/>
          </cell>
          <cell r="NQ28" t="str">
            <v/>
          </cell>
          <cell r="NR28">
            <v>0</v>
          </cell>
          <cell r="NS28">
            <v>0</v>
          </cell>
        </row>
        <row r="29">
          <cell r="A29" t="str">
            <v>GRANT</v>
          </cell>
          <cell r="B29" t="str">
            <v>GRANT</v>
          </cell>
          <cell r="C29" t="str">
            <v>W 125TH ST</v>
          </cell>
          <cell r="D29" t="str">
            <v>MANHATTAN</v>
          </cell>
          <cell r="E29">
            <v>7.5549999999999997</v>
          </cell>
          <cell r="F29">
            <v>0</v>
          </cell>
          <cell r="G29">
            <v>0</v>
          </cell>
          <cell r="H29">
            <v>7.09</v>
          </cell>
          <cell r="I29">
            <v>7.2549999999999999</v>
          </cell>
          <cell r="J29">
            <v>0</v>
          </cell>
          <cell r="K29">
            <v>0</v>
          </cell>
          <cell r="L29">
            <v>7.8949999999999996</v>
          </cell>
          <cell r="M29">
            <v>0</v>
          </cell>
          <cell r="N29">
            <v>7.3949999999999996</v>
          </cell>
          <cell r="O29">
            <v>0</v>
          </cell>
          <cell r="P29">
            <v>6.6449999999999996</v>
          </cell>
          <cell r="Q29">
            <v>0</v>
          </cell>
          <cell r="R29">
            <v>0</v>
          </cell>
          <cell r="S29">
            <v>7.33</v>
          </cell>
          <cell r="T29">
            <v>0</v>
          </cell>
          <cell r="U29">
            <v>6.68</v>
          </cell>
          <cell r="V29">
            <v>0</v>
          </cell>
          <cell r="W29">
            <v>0</v>
          </cell>
          <cell r="X29">
            <v>7.4649999999999999</v>
          </cell>
          <cell r="Y29">
            <v>0</v>
          </cell>
          <cell r="Z29">
            <v>0</v>
          </cell>
          <cell r="AA29">
            <v>6.77</v>
          </cell>
          <cell r="AB29">
            <v>0</v>
          </cell>
          <cell r="AC29">
            <v>0</v>
          </cell>
          <cell r="AD29">
            <v>6.99</v>
          </cell>
          <cell r="AE29">
            <v>0</v>
          </cell>
          <cell r="AF29">
            <v>0</v>
          </cell>
          <cell r="AG29">
            <v>8.2149999999999999</v>
          </cell>
          <cell r="AH29">
            <v>0</v>
          </cell>
          <cell r="AI29">
            <v>13.1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8.2050000000000001</v>
          </cell>
          <cell r="AQ29">
            <v>0</v>
          </cell>
          <cell r="AR29">
            <v>7.88</v>
          </cell>
          <cell r="AS29">
            <v>8.14</v>
          </cell>
          <cell r="AT29">
            <v>0</v>
          </cell>
          <cell r="AU29">
            <v>7.54</v>
          </cell>
          <cell r="AV29">
            <v>7.53</v>
          </cell>
          <cell r="AW29">
            <v>5.66</v>
          </cell>
          <cell r="AX29">
            <v>6.08</v>
          </cell>
          <cell r="AY29">
            <v>0</v>
          </cell>
          <cell r="AZ29">
            <v>6.81</v>
          </cell>
          <cell r="BA29">
            <v>0</v>
          </cell>
          <cell r="BB29">
            <v>6.9</v>
          </cell>
          <cell r="BC29">
            <v>6.35</v>
          </cell>
          <cell r="BD29">
            <v>6.62</v>
          </cell>
          <cell r="BE29">
            <v>6.57</v>
          </cell>
          <cell r="BF29">
            <v>7.68</v>
          </cell>
          <cell r="BG29">
            <v>6.38</v>
          </cell>
          <cell r="BH29">
            <v>0</v>
          </cell>
          <cell r="BI29">
            <v>6.4550000000000001</v>
          </cell>
          <cell r="BJ29">
            <v>0</v>
          </cell>
          <cell r="BK29">
            <v>5.8449999999999998</v>
          </cell>
          <cell r="BL29">
            <v>0</v>
          </cell>
          <cell r="BM29">
            <v>0</v>
          </cell>
          <cell r="BN29">
            <v>7.34</v>
          </cell>
          <cell r="BO29">
            <v>0</v>
          </cell>
          <cell r="BP29">
            <v>0</v>
          </cell>
          <cell r="BQ29">
            <v>6.665</v>
          </cell>
          <cell r="BR29">
            <v>0</v>
          </cell>
          <cell r="BS29">
            <v>0</v>
          </cell>
          <cell r="BT29">
            <v>7.0949999999999998</v>
          </cell>
          <cell r="BU29">
            <v>0</v>
          </cell>
          <cell r="BV29">
            <v>0</v>
          </cell>
          <cell r="BW29">
            <v>7.38</v>
          </cell>
          <cell r="BX29">
            <v>0</v>
          </cell>
          <cell r="BY29">
            <v>6.97</v>
          </cell>
          <cell r="BZ29">
            <v>0</v>
          </cell>
          <cell r="CA29">
            <v>5.8849999999999998</v>
          </cell>
          <cell r="CB29">
            <v>0</v>
          </cell>
          <cell r="CC29">
            <v>0</v>
          </cell>
          <cell r="CD29">
            <v>7.85</v>
          </cell>
          <cell r="CE29">
            <v>0</v>
          </cell>
          <cell r="CF29">
            <v>7.37</v>
          </cell>
          <cell r="CG29">
            <v>7.91</v>
          </cell>
          <cell r="CH29">
            <v>7.98</v>
          </cell>
          <cell r="CI29">
            <v>0</v>
          </cell>
          <cell r="CJ29">
            <v>0</v>
          </cell>
          <cell r="CK29">
            <v>8.3450000000000006</v>
          </cell>
          <cell r="CL29">
            <v>0</v>
          </cell>
          <cell r="CM29">
            <v>6.7249999999999996</v>
          </cell>
          <cell r="CN29">
            <v>0</v>
          </cell>
          <cell r="CO29">
            <v>0</v>
          </cell>
          <cell r="CP29">
            <v>7.21</v>
          </cell>
          <cell r="CQ29">
            <v>0</v>
          </cell>
          <cell r="CR29">
            <v>0</v>
          </cell>
          <cell r="CS29">
            <v>7.5449999999999999</v>
          </cell>
          <cell r="CT29">
            <v>0</v>
          </cell>
          <cell r="CU29">
            <v>0</v>
          </cell>
          <cell r="CV29">
            <v>8.1449999999999996</v>
          </cell>
          <cell r="CW29">
            <v>0</v>
          </cell>
          <cell r="CX29">
            <v>0</v>
          </cell>
          <cell r="CY29">
            <v>7.63</v>
          </cell>
          <cell r="CZ29">
            <v>0</v>
          </cell>
          <cell r="DA29">
            <v>0</v>
          </cell>
          <cell r="DB29">
            <v>8.1150000000000002</v>
          </cell>
          <cell r="DC29">
            <v>0</v>
          </cell>
          <cell r="DD29">
            <v>5.915</v>
          </cell>
          <cell r="DE29">
            <v>0</v>
          </cell>
          <cell r="DF29">
            <v>0</v>
          </cell>
          <cell r="DG29">
            <v>7.6050000000000004</v>
          </cell>
          <cell r="DH29">
            <v>0</v>
          </cell>
          <cell r="DI29">
            <v>0</v>
          </cell>
          <cell r="DJ29">
            <v>15.21</v>
          </cell>
          <cell r="DK29">
            <v>0</v>
          </cell>
          <cell r="DL29">
            <v>0</v>
          </cell>
          <cell r="DM29">
            <v>7.6449999999999996</v>
          </cell>
          <cell r="DN29">
            <v>0</v>
          </cell>
          <cell r="DO29">
            <v>7.69</v>
          </cell>
          <cell r="DP29">
            <v>6.52</v>
          </cell>
          <cell r="DQ29">
            <v>6.84</v>
          </cell>
          <cell r="DR29">
            <v>7.95</v>
          </cell>
          <cell r="DS29">
            <v>0</v>
          </cell>
          <cell r="DT29">
            <v>6.7</v>
          </cell>
          <cell r="DU29">
            <v>7.07</v>
          </cell>
          <cell r="DV29">
            <v>0</v>
          </cell>
          <cell r="DW29">
            <v>7.97</v>
          </cell>
          <cell r="DX29">
            <v>7.19</v>
          </cell>
          <cell r="DY29">
            <v>0</v>
          </cell>
          <cell r="DZ29">
            <v>0</v>
          </cell>
          <cell r="EA29">
            <v>8.0449999999999999</v>
          </cell>
          <cell r="EB29">
            <v>0</v>
          </cell>
          <cell r="EC29">
            <v>7.26</v>
          </cell>
          <cell r="ED29">
            <v>6.78</v>
          </cell>
          <cell r="EE29">
            <v>0</v>
          </cell>
          <cell r="EF29">
            <v>5.7350000000000003</v>
          </cell>
          <cell r="EG29">
            <v>0</v>
          </cell>
          <cell r="EH29">
            <v>0</v>
          </cell>
          <cell r="EI29">
            <v>7.7450000000000001</v>
          </cell>
          <cell r="EJ29">
            <v>0</v>
          </cell>
          <cell r="EK29">
            <v>6.63</v>
          </cell>
          <cell r="EL29">
            <v>0</v>
          </cell>
          <cell r="EM29">
            <v>6.73</v>
          </cell>
          <cell r="EN29">
            <v>0</v>
          </cell>
          <cell r="EO29">
            <v>5.97</v>
          </cell>
          <cell r="EP29">
            <v>0</v>
          </cell>
          <cell r="EQ29">
            <v>7.91</v>
          </cell>
          <cell r="ER29">
            <v>6.8849999999999998</v>
          </cell>
          <cell r="ES29">
            <v>0</v>
          </cell>
          <cell r="ET29">
            <v>6.29</v>
          </cell>
          <cell r="EU29">
            <v>0</v>
          </cell>
          <cell r="EV29">
            <v>7.39</v>
          </cell>
          <cell r="EW29">
            <v>7.36</v>
          </cell>
          <cell r="EX29">
            <v>7.83</v>
          </cell>
          <cell r="EY29">
            <v>8.94</v>
          </cell>
          <cell r="EZ29">
            <v>5.72</v>
          </cell>
          <cell r="FA29">
            <v>6.46</v>
          </cell>
          <cell r="FB29">
            <v>0</v>
          </cell>
          <cell r="FC29">
            <v>7.98</v>
          </cell>
          <cell r="FD29">
            <v>0</v>
          </cell>
          <cell r="FE29">
            <v>4.67</v>
          </cell>
          <cell r="FF29">
            <v>0</v>
          </cell>
          <cell r="FG29">
            <v>7.2850000000000001</v>
          </cell>
          <cell r="FH29">
            <v>6.4</v>
          </cell>
          <cell r="FI29">
            <v>0</v>
          </cell>
          <cell r="FJ29">
            <v>7.2750000000000004</v>
          </cell>
          <cell r="FK29">
            <v>0</v>
          </cell>
          <cell r="FL29">
            <v>0</v>
          </cell>
          <cell r="FM29">
            <v>7.29</v>
          </cell>
          <cell r="FN29">
            <v>8.35</v>
          </cell>
          <cell r="FO29">
            <v>6.42</v>
          </cell>
          <cell r="FP29">
            <v>0</v>
          </cell>
          <cell r="FQ29">
            <v>0</v>
          </cell>
          <cell r="FR29">
            <v>7.3849999999999998</v>
          </cell>
          <cell r="FS29">
            <v>6.01</v>
          </cell>
          <cell r="FT29">
            <v>6.7549999999999999</v>
          </cell>
          <cell r="FU29">
            <v>0</v>
          </cell>
          <cell r="FV29">
            <v>5.5449999999999999</v>
          </cell>
          <cell r="FW29">
            <v>0</v>
          </cell>
          <cell r="FX29">
            <v>0</v>
          </cell>
          <cell r="FY29">
            <v>7.7249999999999996</v>
          </cell>
          <cell r="FZ29">
            <v>0</v>
          </cell>
          <cell r="GA29">
            <v>6.4450000000000003</v>
          </cell>
          <cell r="GB29">
            <v>8.73</v>
          </cell>
          <cell r="GC29">
            <v>6.8049999999999997</v>
          </cell>
          <cell r="GD29">
            <v>0</v>
          </cell>
          <cell r="GE29">
            <v>0</v>
          </cell>
          <cell r="GF29">
            <v>8.2899999999999991</v>
          </cell>
          <cell r="GG29">
            <v>7.56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8.6300000000000008</v>
          </cell>
          <cell r="GM29">
            <v>7.61</v>
          </cell>
          <cell r="GN29">
            <v>0</v>
          </cell>
          <cell r="GO29">
            <v>0</v>
          </cell>
          <cell r="GP29">
            <v>8.1866666666666656</v>
          </cell>
          <cell r="GQ29">
            <v>0</v>
          </cell>
          <cell r="GR29">
            <v>0</v>
          </cell>
          <cell r="GS29">
            <v>8.9550000000000001</v>
          </cell>
          <cell r="GT29">
            <v>0</v>
          </cell>
          <cell r="GU29">
            <v>8.5150000000000006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7.14</v>
          </cell>
          <cell r="HC29">
            <v>7.5549999999999997</v>
          </cell>
          <cell r="HD29">
            <v>0</v>
          </cell>
          <cell r="HE29">
            <v>6.36</v>
          </cell>
          <cell r="HF29">
            <v>0</v>
          </cell>
          <cell r="HG29">
            <v>6.73</v>
          </cell>
          <cell r="HH29">
            <v>0</v>
          </cell>
          <cell r="HI29">
            <v>6.7249999999999996</v>
          </cell>
          <cell r="HJ29">
            <v>0</v>
          </cell>
          <cell r="HK29">
            <v>7.5650000000000004</v>
          </cell>
          <cell r="HL29">
            <v>0</v>
          </cell>
          <cell r="HM29">
            <v>0</v>
          </cell>
          <cell r="HN29">
            <v>8.9049999999999994</v>
          </cell>
          <cell r="HO29">
            <v>0</v>
          </cell>
          <cell r="HP29">
            <v>7.1749999999999998</v>
          </cell>
          <cell r="HQ29">
            <v>4.9249999999999998</v>
          </cell>
          <cell r="HR29">
            <v>0</v>
          </cell>
          <cell r="HS29">
            <v>7.36</v>
          </cell>
          <cell r="HT29">
            <v>0</v>
          </cell>
          <cell r="HU29">
            <v>7.1449999999999996</v>
          </cell>
          <cell r="HV29">
            <v>0</v>
          </cell>
          <cell r="HW29">
            <v>7.7649999999999997</v>
          </cell>
          <cell r="HX29">
            <v>0</v>
          </cell>
          <cell r="HY29">
            <v>7.7949999999999999</v>
          </cell>
          <cell r="HZ29">
            <v>0</v>
          </cell>
          <cell r="IA29">
            <v>0</v>
          </cell>
          <cell r="IB29">
            <v>8.1150000000000002</v>
          </cell>
          <cell r="IC29">
            <v>0</v>
          </cell>
          <cell r="ID29">
            <v>0</v>
          </cell>
          <cell r="IE29">
            <v>8.7050000000000001</v>
          </cell>
          <cell r="IF29">
            <v>0</v>
          </cell>
          <cell r="IG29">
            <v>7.67</v>
          </cell>
          <cell r="IH29">
            <v>0</v>
          </cell>
          <cell r="II29">
            <v>6.48</v>
          </cell>
          <cell r="IJ29">
            <v>0</v>
          </cell>
          <cell r="IK29">
            <v>6.9950000000000001</v>
          </cell>
          <cell r="IL29">
            <v>0</v>
          </cell>
          <cell r="IM29">
            <v>6.1150000000000002</v>
          </cell>
          <cell r="IN29">
            <v>0</v>
          </cell>
          <cell r="IO29">
            <v>0</v>
          </cell>
          <cell r="IP29">
            <v>10.18</v>
          </cell>
          <cell r="IQ29">
            <v>7.18</v>
          </cell>
          <cell r="IR29">
            <v>0</v>
          </cell>
          <cell r="IS29">
            <v>7.42</v>
          </cell>
          <cell r="IT29">
            <v>0</v>
          </cell>
          <cell r="IU29">
            <v>6.4749999999999996</v>
          </cell>
          <cell r="IV29">
            <v>0</v>
          </cell>
          <cell r="IW29">
            <v>7.1349999999999998</v>
          </cell>
          <cell r="IX29">
            <v>0</v>
          </cell>
          <cell r="IY29">
            <v>6.04</v>
          </cell>
          <cell r="IZ29">
            <v>0</v>
          </cell>
          <cell r="JA29">
            <v>0</v>
          </cell>
          <cell r="JB29">
            <v>8.5549999999999997</v>
          </cell>
          <cell r="JC29">
            <v>0</v>
          </cell>
          <cell r="JD29">
            <v>6.55</v>
          </cell>
          <cell r="JE29">
            <v>0</v>
          </cell>
          <cell r="JF29">
            <v>7.11</v>
          </cell>
          <cell r="JG29">
            <v>0</v>
          </cell>
          <cell r="JH29">
            <v>0</v>
          </cell>
          <cell r="JI29">
            <v>8.3849999999999998</v>
          </cell>
          <cell r="JJ29">
            <v>0</v>
          </cell>
          <cell r="JK29">
            <v>7.7549999999999999</v>
          </cell>
          <cell r="JL29">
            <v>0</v>
          </cell>
          <cell r="JM29">
            <v>7.19</v>
          </cell>
          <cell r="JN29">
            <v>0</v>
          </cell>
          <cell r="JO29">
            <v>6.52</v>
          </cell>
          <cell r="JP29">
            <v>0</v>
          </cell>
          <cell r="JQ29">
            <v>0</v>
          </cell>
          <cell r="JR29">
            <v>8.73</v>
          </cell>
          <cell r="JS29">
            <v>0</v>
          </cell>
          <cell r="JT29">
            <v>7.835</v>
          </cell>
          <cell r="JU29">
            <v>0</v>
          </cell>
          <cell r="JV29">
            <v>6.9</v>
          </cell>
          <cell r="JW29">
            <v>0</v>
          </cell>
          <cell r="JX29">
            <v>0</v>
          </cell>
          <cell r="JY29">
            <v>8.8149999999999995</v>
          </cell>
          <cell r="JZ29">
            <v>0</v>
          </cell>
          <cell r="KA29">
            <v>6.14</v>
          </cell>
          <cell r="KB29">
            <v>5.7</v>
          </cell>
          <cell r="KC29">
            <v>0</v>
          </cell>
          <cell r="KD29">
            <v>6.99</v>
          </cell>
          <cell r="KE29">
            <v>0</v>
          </cell>
          <cell r="KF29">
            <v>0</v>
          </cell>
          <cell r="KG29">
            <v>9.0250000000000004</v>
          </cell>
          <cell r="KH29">
            <v>9.59</v>
          </cell>
          <cell r="KI29">
            <v>0</v>
          </cell>
          <cell r="KJ29">
            <v>7.89</v>
          </cell>
          <cell r="KK29">
            <v>7.36</v>
          </cell>
          <cell r="KL29">
            <v>0</v>
          </cell>
          <cell r="KM29">
            <v>9.08</v>
          </cell>
          <cell r="KN29">
            <v>6.67</v>
          </cell>
          <cell r="KO29">
            <v>6.8849999999999998</v>
          </cell>
          <cell r="KP29">
            <v>0</v>
          </cell>
          <cell r="KQ29">
            <v>6.9</v>
          </cell>
          <cell r="KR29">
            <v>0</v>
          </cell>
          <cell r="KS29">
            <v>0</v>
          </cell>
          <cell r="KT29">
            <v>0</v>
          </cell>
          <cell r="KU29">
            <v>8.61</v>
          </cell>
          <cell r="KV29">
            <v>0</v>
          </cell>
          <cell r="KW29">
            <v>7.8449999999999998</v>
          </cell>
          <cell r="KX29">
            <v>4.68</v>
          </cell>
          <cell r="KY29">
            <v>7.34</v>
          </cell>
          <cell r="KZ29">
            <v>0</v>
          </cell>
          <cell r="LA29">
            <v>8.57</v>
          </cell>
          <cell r="LB29">
            <v>7.21</v>
          </cell>
          <cell r="LC29">
            <v>0</v>
          </cell>
          <cell r="LD29">
            <v>8.1649999999999991</v>
          </cell>
          <cell r="LE29">
            <v>0</v>
          </cell>
          <cell r="LF29">
            <v>7.415</v>
          </cell>
          <cell r="LG29">
            <v>0</v>
          </cell>
          <cell r="LH29">
            <v>6.32</v>
          </cell>
          <cell r="LI29">
            <v>0</v>
          </cell>
          <cell r="LJ29">
            <v>6.3150000000000004</v>
          </cell>
          <cell r="LK29">
            <v>0</v>
          </cell>
          <cell r="LL29">
            <v>0</v>
          </cell>
          <cell r="LM29">
            <v>8.36</v>
          </cell>
          <cell r="LN29">
            <v>0</v>
          </cell>
          <cell r="LO29">
            <v>8.0350000000000001</v>
          </cell>
          <cell r="LP29">
            <v>0</v>
          </cell>
          <cell r="LQ29">
            <v>7.15</v>
          </cell>
          <cell r="LR29">
            <v>0</v>
          </cell>
          <cell r="LS29">
            <v>7.75</v>
          </cell>
          <cell r="LT29">
            <v>0</v>
          </cell>
          <cell r="LU29">
            <v>0</v>
          </cell>
          <cell r="LV29">
            <v>0</v>
          </cell>
          <cell r="LW29">
            <v>6.83</v>
          </cell>
          <cell r="LX29">
            <v>0</v>
          </cell>
          <cell r="LY29">
            <v>9.11</v>
          </cell>
          <cell r="LZ29">
            <v>7.18</v>
          </cell>
          <cell r="MA29">
            <v>7.6050000000000004</v>
          </cell>
          <cell r="MB29">
            <v>0</v>
          </cell>
          <cell r="MC29">
            <v>8.5850000000000009</v>
          </cell>
          <cell r="MD29">
            <v>0</v>
          </cell>
          <cell r="ME29">
            <v>0</v>
          </cell>
          <cell r="MF29">
            <v>8.7149999999999999</v>
          </cell>
          <cell r="MG29">
            <v>0</v>
          </cell>
          <cell r="MH29">
            <v>0</v>
          </cell>
          <cell r="MI29">
            <v>0</v>
          </cell>
          <cell r="MJ29">
            <v>7.9050000000000002</v>
          </cell>
          <cell r="MK29">
            <v>7.0250000000000004</v>
          </cell>
          <cell r="ML29">
            <v>0</v>
          </cell>
          <cell r="MM29">
            <v>7.9450000000000003</v>
          </cell>
          <cell r="MN29">
            <v>0</v>
          </cell>
          <cell r="MO29">
            <v>0</v>
          </cell>
          <cell r="MP29">
            <v>0</v>
          </cell>
          <cell r="MQ29">
            <v>7.24</v>
          </cell>
          <cell r="MR29">
            <v>8.5299999999999994</v>
          </cell>
          <cell r="MS29">
            <v>0</v>
          </cell>
          <cell r="MT29">
            <v>7.1449999999999996</v>
          </cell>
          <cell r="MU29">
            <v>7.81</v>
          </cell>
          <cell r="MV29">
            <v>0</v>
          </cell>
          <cell r="MW29">
            <v>0</v>
          </cell>
          <cell r="MX29">
            <v>5.87</v>
          </cell>
          <cell r="MY29">
            <v>8.6300000000000008</v>
          </cell>
          <cell r="MZ29">
            <v>0</v>
          </cell>
          <cell r="NA29">
            <v>7.09</v>
          </cell>
          <cell r="NB29">
            <v>9.9499999999999993</v>
          </cell>
          <cell r="NC29">
            <v>7.1950000000000003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J29">
            <v>4</v>
          </cell>
          <cell r="NK29">
            <v>3.3793103448275863</v>
          </cell>
          <cell r="NL29" t="b">
            <v>0</v>
          </cell>
          <cell r="NM29"/>
          <cell r="NN29">
            <v>177</v>
          </cell>
          <cell r="NO29">
            <v>7.34</v>
          </cell>
          <cell r="NP29">
            <v>7.4143879472692999</v>
          </cell>
          <cell r="NQ29">
            <v>0.77966101694915257</v>
          </cell>
          <cell r="NR29">
            <v>4.67</v>
          </cell>
          <cell r="NS29">
            <v>15.21</v>
          </cell>
        </row>
        <row r="30">
          <cell r="A30" t="str">
            <v>MANHATTANVILLE</v>
          </cell>
          <cell r="B30" t="str">
            <v>MANHATTANVILLE</v>
          </cell>
          <cell r="C30" t="str">
            <v>W 133RD ST</v>
          </cell>
          <cell r="D30" t="str">
            <v>MANHATTAN</v>
          </cell>
          <cell r="E30">
            <v>5.1050000000000004</v>
          </cell>
          <cell r="F30">
            <v>0</v>
          </cell>
          <cell r="G30">
            <v>8.75</v>
          </cell>
          <cell r="H30">
            <v>6.7</v>
          </cell>
          <cell r="I30">
            <v>7.74</v>
          </cell>
          <cell r="J30">
            <v>0</v>
          </cell>
          <cell r="K30">
            <v>0</v>
          </cell>
          <cell r="L30">
            <v>7.32</v>
          </cell>
          <cell r="M30">
            <v>7.74</v>
          </cell>
          <cell r="N30">
            <v>5.37</v>
          </cell>
          <cell r="O30">
            <v>5.0599999999999996</v>
          </cell>
          <cell r="P30">
            <v>0</v>
          </cell>
          <cell r="Q30">
            <v>6.51</v>
          </cell>
          <cell r="R30">
            <v>0</v>
          </cell>
          <cell r="S30">
            <v>5.16</v>
          </cell>
          <cell r="T30">
            <v>7.12</v>
          </cell>
          <cell r="U30">
            <v>0</v>
          </cell>
          <cell r="V30">
            <v>0</v>
          </cell>
          <cell r="W30">
            <v>9.73</v>
          </cell>
          <cell r="X30">
            <v>4.2300000000000004</v>
          </cell>
          <cell r="Y30">
            <v>0</v>
          </cell>
          <cell r="Z30">
            <v>0</v>
          </cell>
          <cell r="AA30">
            <v>5.92</v>
          </cell>
          <cell r="AB30">
            <v>0</v>
          </cell>
          <cell r="AC30">
            <v>6.81</v>
          </cell>
          <cell r="AD30">
            <v>0</v>
          </cell>
          <cell r="AE30">
            <v>6.2450000000000001</v>
          </cell>
          <cell r="AF30">
            <v>0</v>
          </cell>
          <cell r="AG30">
            <v>0</v>
          </cell>
          <cell r="AH30">
            <v>9.59</v>
          </cell>
          <cell r="AI30">
            <v>3.63</v>
          </cell>
          <cell r="AJ30">
            <v>0</v>
          </cell>
          <cell r="AK30">
            <v>6.99</v>
          </cell>
          <cell r="AL30">
            <v>7.1050000000000004</v>
          </cell>
          <cell r="AM30">
            <v>0</v>
          </cell>
          <cell r="AN30">
            <v>7.97</v>
          </cell>
          <cell r="AO30">
            <v>8.4600000000000009</v>
          </cell>
          <cell r="AP30">
            <v>0</v>
          </cell>
          <cell r="AQ30">
            <v>0</v>
          </cell>
          <cell r="AR30">
            <v>0</v>
          </cell>
          <cell r="AS30">
            <v>3.01</v>
          </cell>
          <cell r="AT30">
            <v>0</v>
          </cell>
          <cell r="AU30">
            <v>9.7799999999999994</v>
          </cell>
          <cell r="AV30">
            <v>0</v>
          </cell>
          <cell r="AW30">
            <v>8.69</v>
          </cell>
          <cell r="AX30">
            <v>0</v>
          </cell>
          <cell r="AY30">
            <v>6.31</v>
          </cell>
          <cell r="AZ30">
            <v>0</v>
          </cell>
          <cell r="BA30">
            <v>0</v>
          </cell>
          <cell r="BB30">
            <v>0</v>
          </cell>
          <cell r="BC30">
            <v>7.37</v>
          </cell>
          <cell r="BD30">
            <v>9.51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8.1166666666666671</v>
          </cell>
          <cell r="BJ30">
            <v>0</v>
          </cell>
          <cell r="BK30">
            <v>0</v>
          </cell>
          <cell r="BL30">
            <v>8.11</v>
          </cell>
          <cell r="BM30">
            <v>0</v>
          </cell>
          <cell r="BN30">
            <v>9.74</v>
          </cell>
          <cell r="BO30">
            <v>0</v>
          </cell>
          <cell r="BP30">
            <v>0</v>
          </cell>
          <cell r="BQ30">
            <v>7.44</v>
          </cell>
          <cell r="BR30">
            <v>0</v>
          </cell>
          <cell r="BS30">
            <v>6.05</v>
          </cell>
          <cell r="BT30">
            <v>8.02</v>
          </cell>
          <cell r="BU30">
            <v>0</v>
          </cell>
          <cell r="BV30">
            <v>0</v>
          </cell>
          <cell r="BW30">
            <v>0</v>
          </cell>
          <cell r="BX30">
            <v>8.2550000000000008</v>
          </cell>
          <cell r="BY30">
            <v>0</v>
          </cell>
          <cell r="BZ30">
            <v>0</v>
          </cell>
          <cell r="CA30">
            <v>0</v>
          </cell>
          <cell r="CB30">
            <v>9.3000000000000007</v>
          </cell>
          <cell r="CC30">
            <v>0</v>
          </cell>
          <cell r="CD30">
            <v>0</v>
          </cell>
          <cell r="CE30">
            <v>6.1749999999999998</v>
          </cell>
          <cell r="CF30">
            <v>0</v>
          </cell>
          <cell r="CG30">
            <v>9.81</v>
          </cell>
          <cell r="CH30">
            <v>5.79</v>
          </cell>
          <cell r="CI30">
            <v>8.06</v>
          </cell>
          <cell r="CJ30">
            <v>0</v>
          </cell>
          <cell r="CK30">
            <v>0</v>
          </cell>
          <cell r="CL30">
            <v>4.8049999999999997</v>
          </cell>
          <cell r="CM30">
            <v>0</v>
          </cell>
          <cell r="CN30">
            <v>0</v>
          </cell>
          <cell r="CO30">
            <v>8.36</v>
          </cell>
          <cell r="CP30">
            <v>7.89</v>
          </cell>
          <cell r="CQ30">
            <v>0</v>
          </cell>
          <cell r="CR30">
            <v>0</v>
          </cell>
          <cell r="CS30">
            <v>10.77</v>
          </cell>
          <cell r="CT30">
            <v>8.4499999999999993</v>
          </cell>
          <cell r="CU30">
            <v>0</v>
          </cell>
          <cell r="CV30">
            <v>0</v>
          </cell>
          <cell r="CW30">
            <v>6.94</v>
          </cell>
          <cell r="CX30">
            <v>0</v>
          </cell>
          <cell r="CY30">
            <v>0</v>
          </cell>
          <cell r="CZ30">
            <v>7.31</v>
          </cell>
          <cell r="DA30">
            <v>5.66</v>
          </cell>
          <cell r="DB30">
            <v>0</v>
          </cell>
          <cell r="DC30">
            <v>0</v>
          </cell>
          <cell r="DD30">
            <v>5.21</v>
          </cell>
          <cell r="DE30">
            <v>0</v>
          </cell>
          <cell r="DF30">
            <v>0</v>
          </cell>
          <cell r="DG30">
            <v>0</v>
          </cell>
          <cell r="DH30">
            <v>7.7949999999999999</v>
          </cell>
          <cell r="DI30">
            <v>0</v>
          </cell>
          <cell r="DJ30">
            <v>0</v>
          </cell>
          <cell r="DK30">
            <v>7.55</v>
          </cell>
          <cell r="DL30">
            <v>0</v>
          </cell>
          <cell r="DM30">
            <v>0</v>
          </cell>
          <cell r="DN30">
            <v>0</v>
          </cell>
          <cell r="DO30">
            <v>7.1</v>
          </cell>
          <cell r="DP30">
            <v>0</v>
          </cell>
          <cell r="DQ30">
            <v>8.5549999999999997</v>
          </cell>
          <cell r="DR30">
            <v>0</v>
          </cell>
          <cell r="DS30">
            <v>0</v>
          </cell>
          <cell r="DT30">
            <v>7.47</v>
          </cell>
          <cell r="DU30">
            <v>0</v>
          </cell>
          <cell r="DV30">
            <v>8.0399999999999991</v>
          </cell>
          <cell r="DW30">
            <v>7</v>
          </cell>
          <cell r="DX30">
            <v>0</v>
          </cell>
          <cell r="DY30">
            <v>4.1900000000000004</v>
          </cell>
          <cell r="DZ30">
            <v>0</v>
          </cell>
          <cell r="EA30">
            <v>0</v>
          </cell>
          <cell r="EB30">
            <v>8.8149999999999995</v>
          </cell>
          <cell r="EC30">
            <v>0</v>
          </cell>
          <cell r="ED30">
            <v>4.5999999999999996</v>
          </cell>
          <cell r="EE30">
            <v>0</v>
          </cell>
          <cell r="EF30">
            <v>0</v>
          </cell>
          <cell r="EG30">
            <v>0</v>
          </cell>
          <cell r="EH30">
            <v>5.33</v>
          </cell>
          <cell r="EI30">
            <v>8.4849999999999994</v>
          </cell>
          <cell r="EJ30">
            <v>0</v>
          </cell>
          <cell r="EK30">
            <v>0</v>
          </cell>
          <cell r="EL30">
            <v>7.07</v>
          </cell>
          <cell r="EM30">
            <v>0</v>
          </cell>
          <cell r="EN30">
            <v>0</v>
          </cell>
          <cell r="EO30">
            <v>8.73</v>
          </cell>
          <cell r="EP30">
            <v>0</v>
          </cell>
          <cell r="EQ30">
            <v>8.06</v>
          </cell>
          <cell r="ER30">
            <v>0</v>
          </cell>
          <cell r="ES30">
            <v>8.15</v>
          </cell>
          <cell r="ET30">
            <v>8.7899999999999991</v>
          </cell>
          <cell r="EU30">
            <v>0</v>
          </cell>
          <cell r="EV30">
            <v>0</v>
          </cell>
          <cell r="EW30">
            <v>8.0299999999999994</v>
          </cell>
          <cell r="EX30">
            <v>10.74</v>
          </cell>
          <cell r="EY30">
            <v>0</v>
          </cell>
          <cell r="EZ30">
            <v>8.52</v>
          </cell>
          <cell r="FA30">
            <v>0</v>
          </cell>
          <cell r="FB30">
            <v>0</v>
          </cell>
          <cell r="FC30">
            <v>0</v>
          </cell>
          <cell r="FD30">
            <v>8.6199999999999992</v>
          </cell>
          <cell r="FE30">
            <v>0</v>
          </cell>
          <cell r="FF30">
            <v>9.2349999999999994</v>
          </cell>
          <cell r="FG30">
            <v>8.92</v>
          </cell>
          <cell r="FH30">
            <v>0</v>
          </cell>
          <cell r="FI30">
            <v>0</v>
          </cell>
          <cell r="FJ30">
            <v>11.08</v>
          </cell>
          <cell r="FK30">
            <v>6.81</v>
          </cell>
          <cell r="FL30">
            <v>0</v>
          </cell>
          <cell r="FM30">
            <v>8.25</v>
          </cell>
          <cell r="FN30">
            <v>8.5500000000000007</v>
          </cell>
          <cell r="FO30">
            <v>6.75</v>
          </cell>
          <cell r="FP30">
            <v>0</v>
          </cell>
          <cell r="FQ30">
            <v>5.32</v>
          </cell>
          <cell r="FR30">
            <v>0</v>
          </cell>
          <cell r="FS30">
            <v>10.48</v>
          </cell>
          <cell r="FT30">
            <v>0</v>
          </cell>
          <cell r="FU30">
            <v>8.9600000000000009</v>
          </cell>
          <cell r="FV30">
            <v>4.74</v>
          </cell>
          <cell r="FW30">
            <v>0</v>
          </cell>
          <cell r="FX30">
            <v>0</v>
          </cell>
          <cell r="FY30">
            <v>6.92</v>
          </cell>
          <cell r="FZ30">
            <v>10.38</v>
          </cell>
          <cell r="GA30">
            <v>0</v>
          </cell>
          <cell r="GB30">
            <v>7.99</v>
          </cell>
          <cell r="GC30">
            <v>0</v>
          </cell>
          <cell r="GD30">
            <v>0</v>
          </cell>
          <cell r="GE30">
            <v>7.11</v>
          </cell>
          <cell r="GF30">
            <v>9.59</v>
          </cell>
          <cell r="GG30">
            <v>9.2899999999999991</v>
          </cell>
          <cell r="GH30">
            <v>0</v>
          </cell>
          <cell r="GI30">
            <v>6.47</v>
          </cell>
          <cell r="GJ30">
            <v>0</v>
          </cell>
          <cell r="GK30">
            <v>0</v>
          </cell>
          <cell r="GL30">
            <v>8.9600000000000009</v>
          </cell>
          <cell r="GM30">
            <v>0</v>
          </cell>
          <cell r="GN30">
            <v>10.06</v>
          </cell>
          <cell r="GO30">
            <v>0</v>
          </cell>
          <cell r="GP30">
            <v>8.65</v>
          </cell>
          <cell r="GQ30">
            <v>9.75</v>
          </cell>
          <cell r="GR30">
            <v>0</v>
          </cell>
          <cell r="GS30">
            <v>9.27</v>
          </cell>
          <cell r="GT30">
            <v>0</v>
          </cell>
          <cell r="GU30">
            <v>8.44</v>
          </cell>
          <cell r="GV30">
            <v>5.57</v>
          </cell>
          <cell r="GW30">
            <v>0</v>
          </cell>
          <cell r="GX30">
            <v>8.4700000000000006</v>
          </cell>
          <cell r="GY30">
            <v>0</v>
          </cell>
          <cell r="GZ30">
            <v>7.03</v>
          </cell>
          <cell r="HA30">
            <v>0</v>
          </cell>
          <cell r="HB30">
            <v>8.6199999999999992</v>
          </cell>
          <cell r="HC30">
            <v>0</v>
          </cell>
          <cell r="HD30">
            <v>7.16</v>
          </cell>
          <cell r="HE30">
            <v>10.97</v>
          </cell>
          <cell r="HF30">
            <v>0</v>
          </cell>
          <cell r="HG30">
            <v>0</v>
          </cell>
          <cell r="HH30">
            <v>9.35</v>
          </cell>
          <cell r="HI30">
            <v>4.63</v>
          </cell>
          <cell r="HJ30">
            <v>0</v>
          </cell>
          <cell r="HK30">
            <v>4.1900000000000004</v>
          </cell>
          <cell r="HL30">
            <v>0</v>
          </cell>
          <cell r="HM30">
            <v>0</v>
          </cell>
          <cell r="HN30">
            <v>0</v>
          </cell>
          <cell r="HO30">
            <v>11.42</v>
          </cell>
          <cell r="HP30">
            <v>0</v>
          </cell>
          <cell r="HQ30">
            <v>8.67</v>
          </cell>
          <cell r="HR30">
            <v>0</v>
          </cell>
          <cell r="HS30">
            <v>9.6300000000000008</v>
          </cell>
          <cell r="HT30">
            <v>0</v>
          </cell>
          <cell r="HU30">
            <v>0</v>
          </cell>
          <cell r="HV30">
            <v>0</v>
          </cell>
          <cell r="HW30">
            <v>11.19</v>
          </cell>
          <cell r="HX30">
            <v>0</v>
          </cell>
          <cell r="HY30">
            <v>8.67</v>
          </cell>
          <cell r="HZ30">
            <v>0</v>
          </cell>
          <cell r="IA30">
            <v>0</v>
          </cell>
          <cell r="IB30">
            <v>10.97</v>
          </cell>
          <cell r="IC30">
            <v>11.97</v>
          </cell>
          <cell r="ID30">
            <v>0</v>
          </cell>
          <cell r="IE30">
            <v>10.91</v>
          </cell>
          <cell r="IF30">
            <v>4.62</v>
          </cell>
          <cell r="IG30">
            <v>0</v>
          </cell>
          <cell r="IH30">
            <v>0</v>
          </cell>
          <cell r="II30">
            <v>11.81</v>
          </cell>
          <cell r="IJ30">
            <v>0</v>
          </cell>
          <cell r="IK30">
            <v>7.72</v>
          </cell>
          <cell r="IL30">
            <v>7.7</v>
          </cell>
          <cell r="IM30">
            <v>0</v>
          </cell>
          <cell r="IN30">
            <v>8.17</v>
          </cell>
          <cell r="IO30">
            <v>0</v>
          </cell>
          <cell r="IP30">
            <v>0</v>
          </cell>
          <cell r="IQ30">
            <v>10.09</v>
          </cell>
          <cell r="IR30">
            <v>9.86</v>
          </cell>
          <cell r="IS30">
            <v>0</v>
          </cell>
          <cell r="IT30">
            <v>0</v>
          </cell>
          <cell r="IU30">
            <v>10.92</v>
          </cell>
          <cell r="IV30">
            <v>0</v>
          </cell>
          <cell r="IW30">
            <v>0</v>
          </cell>
          <cell r="IX30">
            <v>7.4950000000000001</v>
          </cell>
          <cell r="IY30">
            <v>0</v>
          </cell>
          <cell r="IZ30">
            <v>0</v>
          </cell>
          <cell r="JA30">
            <v>10.06</v>
          </cell>
          <cell r="JB30">
            <v>0</v>
          </cell>
          <cell r="JC30">
            <v>0</v>
          </cell>
          <cell r="JD30">
            <v>11.58</v>
          </cell>
          <cell r="JE30">
            <v>0</v>
          </cell>
          <cell r="JF30">
            <v>9.8699999999999992</v>
          </cell>
          <cell r="JG30">
            <v>0</v>
          </cell>
          <cell r="JH30">
            <v>10.119999999999999</v>
          </cell>
          <cell r="JI30">
            <v>9.94</v>
          </cell>
          <cell r="JJ30">
            <v>0</v>
          </cell>
          <cell r="JK30">
            <v>0</v>
          </cell>
          <cell r="JL30">
            <v>9.26</v>
          </cell>
          <cell r="JM30">
            <v>8.27</v>
          </cell>
          <cell r="JN30">
            <v>0</v>
          </cell>
          <cell r="JO30">
            <v>9.02</v>
          </cell>
          <cell r="JP30">
            <v>0</v>
          </cell>
          <cell r="JQ30">
            <v>0</v>
          </cell>
          <cell r="JR30">
            <v>0</v>
          </cell>
          <cell r="JS30">
            <v>10.16</v>
          </cell>
          <cell r="JT30">
            <v>0</v>
          </cell>
          <cell r="JU30">
            <v>9.52</v>
          </cell>
          <cell r="JV30">
            <v>0</v>
          </cell>
          <cell r="JW30">
            <v>0</v>
          </cell>
          <cell r="JX30">
            <v>0</v>
          </cell>
          <cell r="JY30">
            <v>8.99</v>
          </cell>
          <cell r="JZ30">
            <v>10.38</v>
          </cell>
          <cell r="KA30">
            <v>0</v>
          </cell>
          <cell r="KB30">
            <v>0</v>
          </cell>
          <cell r="KC30">
            <v>9.0150000000000006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8.7449999999999992</v>
          </cell>
          <cell r="KI30">
            <v>0</v>
          </cell>
          <cell r="KJ30">
            <v>7.13</v>
          </cell>
          <cell r="KK30">
            <v>9.2100000000000009</v>
          </cell>
          <cell r="KL30">
            <v>0</v>
          </cell>
          <cell r="KM30">
            <v>0</v>
          </cell>
          <cell r="KN30">
            <v>8.75</v>
          </cell>
          <cell r="KO30">
            <v>7.84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10.445</v>
          </cell>
          <cell r="KV30">
            <v>0</v>
          </cell>
          <cell r="KW30">
            <v>0</v>
          </cell>
          <cell r="KX30">
            <v>10.210000000000001</v>
          </cell>
          <cell r="KY30">
            <v>9.51</v>
          </cell>
          <cell r="KZ30">
            <v>0</v>
          </cell>
          <cell r="LA30">
            <v>0</v>
          </cell>
          <cell r="LB30">
            <v>0</v>
          </cell>
          <cell r="LC30">
            <v>10.37</v>
          </cell>
          <cell r="LD30">
            <v>7.61</v>
          </cell>
          <cell r="LE30">
            <v>0</v>
          </cell>
          <cell r="LF30">
            <v>10.06</v>
          </cell>
          <cell r="LG30">
            <v>0</v>
          </cell>
          <cell r="LH30">
            <v>0</v>
          </cell>
          <cell r="LI30">
            <v>0</v>
          </cell>
          <cell r="LJ30">
            <v>9.1300000000000008</v>
          </cell>
          <cell r="LK30">
            <v>10.82</v>
          </cell>
          <cell r="LL30">
            <v>8.8000000000000007</v>
          </cell>
          <cell r="LM30">
            <v>0</v>
          </cell>
          <cell r="LN30">
            <v>0</v>
          </cell>
          <cell r="LO30">
            <v>0</v>
          </cell>
          <cell r="LP30">
            <v>9.1199999999999992</v>
          </cell>
          <cell r="LQ30">
            <v>0</v>
          </cell>
          <cell r="LR30">
            <v>0</v>
          </cell>
          <cell r="LS30">
            <v>8.9</v>
          </cell>
          <cell r="LT30">
            <v>6.46</v>
          </cell>
          <cell r="LU30">
            <v>0</v>
          </cell>
          <cell r="LV30">
            <v>0</v>
          </cell>
          <cell r="LW30">
            <v>8.94</v>
          </cell>
          <cell r="LX30">
            <v>6.64</v>
          </cell>
          <cell r="LY30">
            <v>0</v>
          </cell>
          <cell r="LZ30">
            <v>5.57</v>
          </cell>
          <cell r="MA30">
            <v>0</v>
          </cell>
          <cell r="MB30">
            <v>0</v>
          </cell>
          <cell r="MC30">
            <v>10.26</v>
          </cell>
          <cell r="MD30">
            <v>11.63</v>
          </cell>
          <cell r="ME30">
            <v>0</v>
          </cell>
          <cell r="MF30">
            <v>0</v>
          </cell>
          <cell r="MG30">
            <v>10.28</v>
          </cell>
          <cell r="MH30">
            <v>9.73</v>
          </cell>
          <cell r="MI30">
            <v>0</v>
          </cell>
          <cell r="MJ30">
            <v>0</v>
          </cell>
          <cell r="MK30">
            <v>10.88</v>
          </cell>
          <cell r="ML30">
            <v>0</v>
          </cell>
          <cell r="MM30">
            <v>10.14</v>
          </cell>
          <cell r="MN30">
            <v>0</v>
          </cell>
          <cell r="MO30">
            <v>8.33</v>
          </cell>
          <cell r="MP30">
            <v>0</v>
          </cell>
          <cell r="MQ30">
            <v>0</v>
          </cell>
          <cell r="MR30">
            <v>10.11</v>
          </cell>
          <cell r="MS30">
            <v>9.57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9.6</v>
          </cell>
          <cell r="MY30">
            <v>9.4600000000000009</v>
          </cell>
          <cell r="MZ30">
            <v>0</v>
          </cell>
          <cell r="NA30">
            <v>0</v>
          </cell>
          <cell r="NB30">
            <v>0</v>
          </cell>
          <cell r="NC30">
            <v>9.86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J30">
            <v>3</v>
          </cell>
          <cell r="NK30">
            <v>3.3103448275862069</v>
          </cell>
          <cell r="NL30" t="b">
            <v>0</v>
          </cell>
          <cell r="NM30"/>
          <cell r="NN30">
            <v>165</v>
          </cell>
          <cell r="NO30">
            <v>8.52</v>
          </cell>
          <cell r="NP30">
            <v>8.2781919191919204</v>
          </cell>
          <cell r="NQ30">
            <v>0.38181818181818183</v>
          </cell>
          <cell r="NR30">
            <v>3.01</v>
          </cell>
          <cell r="NS30">
            <v>11.97</v>
          </cell>
        </row>
        <row r="31">
          <cell r="A31" t="str">
            <v>MANHATTANVILLE REHAB (GROUP 2)</v>
          </cell>
          <cell r="B31" t="str">
            <v>CURBSIDE</v>
          </cell>
          <cell r="C31" t="str">
            <v>BROADWAY</v>
          </cell>
          <cell r="D31" t="str">
            <v>MANHATTAN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J31">
            <v>0</v>
          </cell>
          <cell r="NK31" t="str">
            <v>removed</v>
          </cell>
          <cell r="NL31" t="b">
            <v>0</v>
          </cell>
          <cell r="NM31"/>
          <cell r="NN31">
            <v>0</v>
          </cell>
          <cell r="NO31" t="str">
            <v/>
          </cell>
          <cell r="NP31" t="str">
            <v/>
          </cell>
          <cell r="NQ31" t="str">
            <v/>
          </cell>
          <cell r="NR31">
            <v>0</v>
          </cell>
          <cell r="NS31">
            <v>0</v>
          </cell>
        </row>
        <row r="32">
          <cell r="A32" t="str">
            <v>MANHATTANVILLE REHAB (GROUP 3)</v>
          </cell>
          <cell r="B32" t="str">
            <v>CURBSIDE</v>
          </cell>
          <cell r="C32" t="str">
            <v>BROADWAY</v>
          </cell>
          <cell r="D32" t="str">
            <v>MANHATTAN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J32">
            <v>0</v>
          </cell>
          <cell r="NK32" t="str">
            <v>removed</v>
          </cell>
          <cell r="NL32" t="b">
            <v>0</v>
          </cell>
          <cell r="NM32"/>
          <cell r="NN32">
            <v>0</v>
          </cell>
          <cell r="NO32" t="str">
            <v/>
          </cell>
          <cell r="NP32" t="str">
            <v/>
          </cell>
          <cell r="NQ32" t="str">
            <v/>
          </cell>
          <cell r="NR32">
            <v>0</v>
          </cell>
          <cell r="NS32">
            <v>0</v>
          </cell>
        </row>
        <row r="33">
          <cell r="A33" t="str">
            <v>DREW-HAMILTON</v>
          </cell>
          <cell r="B33" t="str">
            <v>DREW-HAMILTON</v>
          </cell>
          <cell r="C33" t="str">
            <v>W 141ST ST</v>
          </cell>
          <cell r="D33" t="str">
            <v>MANHATTAN</v>
          </cell>
          <cell r="E33">
            <v>7.9</v>
          </cell>
          <cell r="F33">
            <v>0</v>
          </cell>
          <cell r="G33">
            <v>8.2899999999999991</v>
          </cell>
          <cell r="H33">
            <v>0</v>
          </cell>
          <cell r="I33">
            <v>8.74</v>
          </cell>
          <cell r="J33">
            <v>0</v>
          </cell>
          <cell r="K33">
            <v>0</v>
          </cell>
          <cell r="L33">
            <v>8.3000000000000007</v>
          </cell>
          <cell r="M33">
            <v>0</v>
          </cell>
          <cell r="N33">
            <v>9.2899999999999991</v>
          </cell>
          <cell r="O33">
            <v>8.15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9.08</v>
          </cell>
          <cell r="U33">
            <v>0</v>
          </cell>
          <cell r="V33">
            <v>0</v>
          </cell>
          <cell r="W33">
            <v>7.27</v>
          </cell>
          <cell r="X33">
            <v>0</v>
          </cell>
          <cell r="Y33">
            <v>0</v>
          </cell>
          <cell r="Z33">
            <v>7.88</v>
          </cell>
          <cell r="AA33">
            <v>0</v>
          </cell>
          <cell r="AB33">
            <v>8.26</v>
          </cell>
          <cell r="AC33">
            <v>0</v>
          </cell>
          <cell r="AD33">
            <v>0</v>
          </cell>
          <cell r="AE33">
            <v>7.79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7.88</v>
          </cell>
          <cell r="AK33">
            <v>7.49</v>
          </cell>
          <cell r="AL33">
            <v>0</v>
          </cell>
          <cell r="AM33">
            <v>0</v>
          </cell>
          <cell r="AN33">
            <v>9.0299999999999994</v>
          </cell>
          <cell r="AO33">
            <v>0</v>
          </cell>
          <cell r="AP33">
            <v>0</v>
          </cell>
          <cell r="AQ33">
            <v>8.82</v>
          </cell>
          <cell r="AR33">
            <v>0</v>
          </cell>
          <cell r="AS33">
            <v>8.84</v>
          </cell>
          <cell r="AT33">
            <v>0</v>
          </cell>
          <cell r="AU33">
            <v>7.02</v>
          </cell>
          <cell r="AV33">
            <v>0</v>
          </cell>
          <cell r="AW33">
            <v>0</v>
          </cell>
          <cell r="AX33">
            <v>0</v>
          </cell>
          <cell r="AY33">
            <v>8.68</v>
          </cell>
          <cell r="AZ33">
            <v>9.1</v>
          </cell>
          <cell r="BA33">
            <v>0</v>
          </cell>
          <cell r="BB33">
            <v>0</v>
          </cell>
          <cell r="BC33">
            <v>8.67</v>
          </cell>
          <cell r="BD33">
            <v>0</v>
          </cell>
          <cell r="BE33">
            <v>0</v>
          </cell>
          <cell r="BF33">
            <v>7.99</v>
          </cell>
          <cell r="BG33">
            <v>0</v>
          </cell>
          <cell r="BH33">
            <v>0</v>
          </cell>
          <cell r="BI33">
            <v>0</v>
          </cell>
          <cell r="BJ33">
            <v>8.32</v>
          </cell>
          <cell r="BK33">
            <v>10.31</v>
          </cell>
          <cell r="BL33">
            <v>0</v>
          </cell>
          <cell r="BM33">
            <v>0</v>
          </cell>
          <cell r="BN33">
            <v>9</v>
          </cell>
          <cell r="BO33">
            <v>0</v>
          </cell>
          <cell r="BP33">
            <v>9.1300000000000008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8.32</v>
          </cell>
          <cell r="BV33">
            <v>0</v>
          </cell>
          <cell r="BW33">
            <v>8.48</v>
          </cell>
          <cell r="BX33">
            <v>7.55</v>
          </cell>
          <cell r="BY33">
            <v>0</v>
          </cell>
          <cell r="BZ33">
            <v>0</v>
          </cell>
          <cell r="CA33">
            <v>9.31</v>
          </cell>
          <cell r="CB33">
            <v>0</v>
          </cell>
          <cell r="CC33">
            <v>0</v>
          </cell>
          <cell r="CD33">
            <v>0</v>
          </cell>
          <cell r="CE33">
            <v>9.2449999999999992</v>
          </cell>
          <cell r="CF33">
            <v>0</v>
          </cell>
          <cell r="CG33">
            <v>7.98</v>
          </cell>
          <cell r="CH33">
            <v>0</v>
          </cell>
          <cell r="CI33">
            <v>7.73</v>
          </cell>
          <cell r="CJ33">
            <v>0</v>
          </cell>
          <cell r="CK33">
            <v>7.93</v>
          </cell>
          <cell r="CL33">
            <v>0</v>
          </cell>
          <cell r="CM33">
            <v>0</v>
          </cell>
          <cell r="CN33">
            <v>8.36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8.58</v>
          </cell>
          <cell r="CT33">
            <v>0</v>
          </cell>
          <cell r="CU33">
            <v>0</v>
          </cell>
          <cell r="CV33">
            <v>0</v>
          </cell>
          <cell r="CW33">
            <v>9.7100000000000009</v>
          </cell>
          <cell r="CX33">
            <v>0</v>
          </cell>
          <cell r="CY33">
            <v>8.33</v>
          </cell>
          <cell r="CZ33">
            <v>0</v>
          </cell>
          <cell r="DA33">
            <v>0</v>
          </cell>
          <cell r="DB33">
            <v>8.49</v>
          </cell>
          <cell r="DC33">
            <v>0</v>
          </cell>
          <cell r="DD33">
            <v>0</v>
          </cell>
          <cell r="DE33">
            <v>0</v>
          </cell>
          <cell r="DF33">
            <v>6.98</v>
          </cell>
          <cell r="DG33">
            <v>0</v>
          </cell>
          <cell r="DH33">
            <v>9.65</v>
          </cell>
          <cell r="DI33">
            <v>11.83</v>
          </cell>
          <cell r="DJ33">
            <v>0</v>
          </cell>
          <cell r="DK33">
            <v>6.77</v>
          </cell>
          <cell r="DL33">
            <v>0</v>
          </cell>
          <cell r="DM33">
            <v>5.29</v>
          </cell>
          <cell r="DN33">
            <v>0</v>
          </cell>
          <cell r="DO33">
            <v>0</v>
          </cell>
          <cell r="DP33">
            <v>0</v>
          </cell>
          <cell r="DQ33">
            <v>8.5299999999999994</v>
          </cell>
          <cell r="DR33">
            <v>0</v>
          </cell>
          <cell r="DS33">
            <v>0</v>
          </cell>
          <cell r="DT33">
            <v>0</v>
          </cell>
          <cell r="DU33">
            <v>9.36</v>
          </cell>
          <cell r="DV33">
            <v>8.68</v>
          </cell>
          <cell r="DW33">
            <v>0</v>
          </cell>
          <cell r="DX33">
            <v>8.58</v>
          </cell>
          <cell r="DY33">
            <v>0</v>
          </cell>
          <cell r="DZ33">
            <v>0</v>
          </cell>
          <cell r="EA33">
            <v>0</v>
          </cell>
          <cell r="EB33">
            <v>8.7799999999999994</v>
          </cell>
          <cell r="EC33">
            <v>0</v>
          </cell>
          <cell r="ED33">
            <v>0</v>
          </cell>
          <cell r="EE33">
            <v>0</v>
          </cell>
          <cell r="EF33">
            <v>8.81</v>
          </cell>
          <cell r="EG33">
            <v>0</v>
          </cell>
          <cell r="EH33">
            <v>8.74</v>
          </cell>
          <cell r="EI33">
            <v>0</v>
          </cell>
          <cell r="EJ33">
            <v>8.56</v>
          </cell>
          <cell r="EK33">
            <v>9.2200000000000006</v>
          </cell>
          <cell r="EL33">
            <v>0</v>
          </cell>
          <cell r="EM33">
            <v>0</v>
          </cell>
          <cell r="EN33">
            <v>0</v>
          </cell>
          <cell r="EO33">
            <v>7.4450000000000003</v>
          </cell>
          <cell r="EP33">
            <v>0</v>
          </cell>
          <cell r="EQ33">
            <v>8.2200000000000006</v>
          </cell>
          <cell r="ER33">
            <v>0</v>
          </cell>
          <cell r="ES33">
            <v>0</v>
          </cell>
          <cell r="ET33">
            <v>9.43</v>
          </cell>
          <cell r="EU33">
            <v>0</v>
          </cell>
          <cell r="EV33">
            <v>0</v>
          </cell>
          <cell r="EW33">
            <v>8.91</v>
          </cell>
          <cell r="EX33">
            <v>0</v>
          </cell>
          <cell r="EY33">
            <v>4.3150000000000004</v>
          </cell>
          <cell r="EZ33">
            <v>8.84</v>
          </cell>
          <cell r="FA33">
            <v>0</v>
          </cell>
          <cell r="FB33">
            <v>0</v>
          </cell>
          <cell r="FC33">
            <v>9.48</v>
          </cell>
          <cell r="FD33">
            <v>0</v>
          </cell>
          <cell r="FE33">
            <v>8.2200000000000006</v>
          </cell>
          <cell r="FF33">
            <v>0</v>
          </cell>
          <cell r="FG33">
            <v>0</v>
          </cell>
          <cell r="FH33">
            <v>9.51</v>
          </cell>
          <cell r="FI33">
            <v>0</v>
          </cell>
          <cell r="FJ33">
            <v>0</v>
          </cell>
          <cell r="FK33">
            <v>8.91</v>
          </cell>
          <cell r="FL33">
            <v>0</v>
          </cell>
          <cell r="FM33">
            <v>0</v>
          </cell>
          <cell r="FN33">
            <v>9.0749999999999993</v>
          </cell>
          <cell r="FO33">
            <v>0</v>
          </cell>
          <cell r="FP33">
            <v>0</v>
          </cell>
          <cell r="FQ33">
            <v>0</v>
          </cell>
          <cell r="FR33">
            <v>10.14</v>
          </cell>
          <cell r="FS33">
            <v>7.74</v>
          </cell>
          <cell r="FT33">
            <v>0</v>
          </cell>
          <cell r="FU33">
            <v>7.61</v>
          </cell>
          <cell r="FV33">
            <v>0</v>
          </cell>
          <cell r="FW33">
            <v>0</v>
          </cell>
          <cell r="FX33">
            <v>0</v>
          </cell>
          <cell r="FY33">
            <v>6.27</v>
          </cell>
          <cell r="FZ33">
            <v>0</v>
          </cell>
          <cell r="GA33">
            <v>6.88</v>
          </cell>
          <cell r="GB33">
            <v>9.67</v>
          </cell>
          <cell r="GC33">
            <v>0</v>
          </cell>
          <cell r="GD33">
            <v>0</v>
          </cell>
          <cell r="GE33">
            <v>0</v>
          </cell>
          <cell r="GF33">
            <v>10.73</v>
          </cell>
          <cell r="GG33">
            <v>10.029999999999999</v>
          </cell>
          <cell r="GH33">
            <v>0</v>
          </cell>
          <cell r="GI33">
            <v>0</v>
          </cell>
          <cell r="GJ33">
            <v>9.57</v>
          </cell>
          <cell r="GK33">
            <v>0</v>
          </cell>
          <cell r="GL33">
            <v>0</v>
          </cell>
          <cell r="GM33">
            <v>9.31</v>
          </cell>
          <cell r="GN33">
            <v>0</v>
          </cell>
          <cell r="GO33">
            <v>9.91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10.744999999999999</v>
          </cell>
          <cell r="GU33">
            <v>0</v>
          </cell>
          <cell r="GV33">
            <v>0</v>
          </cell>
          <cell r="GW33">
            <v>9.19</v>
          </cell>
          <cell r="GX33">
            <v>9.1300000000000008</v>
          </cell>
          <cell r="GY33">
            <v>0</v>
          </cell>
          <cell r="GZ33">
            <v>0</v>
          </cell>
          <cell r="HA33">
            <v>0</v>
          </cell>
          <cell r="HB33">
            <v>9.9700000000000006</v>
          </cell>
          <cell r="HC33">
            <v>10.4</v>
          </cell>
          <cell r="HD33">
            <v>0</v>
          </cell>
          <cell r="HE33">
            <v>0</v>
          </cell>
          <cell r="HF33">
            <v>0</v>
          </cell>
          <cell r="HG33">
            <v>11.09</v>
          </cell>
          <cell r="HH33">
            <v>10.84</v>
          </cell>
          <cell r="HI33">
            <v>0</v>
          </cell>
          <cell r="HJ33">
            <v>10.66</v>
          </cell>
          <cell r="HK33">
            <v>0</v>
          </cell>
          <cell r="HL33">
            <v>7.7</v>
          </cell>
          <cell r="HM33">
            <v>0</v>
          </cell>
          <cell r="HN33">
            <v>9.4600000000000009</v>
          </cell>
          <cell r="HO33">
            <v>0</v>
          </cell>
          <cell r="HP33">
            <v>8.7799999999999994</v>
          </cell>
          <cell r="HQ33">
            <v>0</v>
          </cell>
          <cell r="HR33">
            <v>9.91</v>
          </cell>
          <cell r="HS33">
            <v>0</v>
          </cell>
          <cell r="HT33">
            <v>0</v>
          </cell>
          <cell r="HU33">
            <v>0</v>
          </cell>
          <cell r="HV33">
            <v>10.824999999999999</v>
          </cell>
          <cell r="HW33">
            <v>0</v>
          </cell>
          <cell r="HX33">
            <v>0</v>
          </cell>
          <cell r="HY33">
            <v>9.9</v>
          </cell>
          <cell r="HZ33">
            <v>0</v>
          </cell>
          <cell r="IA33">
            <v>0</v>
          </cell>
          <cell r="IB33">
            <v>9.61</v>
          </cell>
          <cell r="IC33">
            <v>0</v>
          </cell>
          <cell r="ID33">
            <v>9.2200000000000006</v>
          </cell>
          <cell r="IE33">
            <v>0</v>
          </cell>
          <cell r="IF33">
            <v>9.39</v>
          </cell>
          <cell r="IG33">
            <v>8.67</v>
          </cell>
          <cell r="IH33">
            <v>0</v>
          </cell>
          <cell r="II33">
            <v>0</v>
          </cell>
          <cell r="IJ33">
            <v>8.91</v>
          </cell>
          <cell r="IK33">
            <v>0</v>
          </cell>
          <cell r="IL33">
            <v>10.119999999999999</v>
          </cell>
          <cell r="IM33">
            <v>0</v>
          </cell>
          <cell r="IN33">
            <v>0</v>
          </cell>
          <cell r="IO33">
            <v>0</v>
          </cell>
          <cell r="IP33">
            <v>9.15</v>
          </cell>
          <cell r="IQ33">
            <v>9.2899999999999991</v>
          </cell>
          <cell r="IR33">
            <v>0</v>
          </cell>
          <cell r="IS33">
            <v>8.76</v>
          </cell>
          <cell r="IT33">
            <v>0</v>
          </cell>
          <cell r="IU33">
            <v>0</v>
          </cell>
          <cell r="IV33">
            <v>0</v>
          </cell>
          <cell r="IW33">
            <v>10.34</v>
          </cell>
          <cell r="IX33">
            <v>0</v>
          </cell>
          <cell r="IY33">
            <v>10.27</v>
          </cell>
          <cell r="IZ33">
            <v>0</v>
          </cell>
          <cell r="JA33">
            <v>10.41</v>
          </cell>
          <cell r="JB33">
            <v>8.48</v>
          </cell>
          <cell r="JC33">
            <v>0</v>
          </cell>
          <cell r="JD33">
            <v>0</v>
          </cell>
          <cell r="JE33">
            <v>7.79</v>
          </cell>
          <cell r="JF33">
            <v>0</v>
          </cell>
          <cell r="JG33">
            <v>9.3000000000000007</v>
          </cell>
          <cell r="JH33">
            <v>9.4</v>
          </cell>
          <cell r="JI33">
            <v>0</v>
          </cell>
          <cell r="JJ33">
            <v>0</v>
          </cell>
          <cell r="JK33">
            <v>9.2100000000000009</v>
          </cell>
          <cell r="JL33">
            <v>0</v>
          </cell>
          <cell r="JM33">
            <v>0</v>
          </cell>
          <cell r="JN33">
            <v>0</v>
          </cell>
          <cell r="JO33">
            <v>10.47</v>
          </cell>
          <cell r="JP33">
            <v>5.27</v>
          </cell>
          <cell r="JQ33">
            <v>0</v>
          </cell>
          <cell r="JR33">
            <v>8.91</v>
          </cell>
          <cell r="JS33">
            <v>0</v>
          </cell>
          <cell r="JT33">
            <v>7.95</v>
          </cell>
          <cell r="JU33">
            <v>0</v>
          </cell>
          <cell r="JV33">
            <v>10.08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9.23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8.7899999999999991</v>
          </cell>
          <cell r="KH33">
            <v>9.85</v>
          </cell>
          <cell r="KI33">
            <v>0</v>
          </cell>
          <cell r="KJ33">
            <v>8.34</v>
          </cell>
          <cell r="KK33">
            <v>0</v>
          </cell>
          <cell r="KL33">
            <v>0</v>
          </cell>
          <cell r="KM33">
            <v>10.32</v>
          </cell>
          <cell r="KN33">
            <v>7.72</v>
          </cell>
          <cell r="KO33">
            <v>0</v>
          </cell>
          <cell r="KP33">
            <v>0</v>
          </cell>
          <cell r="KQ33">
            <v>0</v>
          </cell>
          <cell r="KR33">
            <v>9.17</v>
          </cell>
          <cell r="KS33">
            <v>0</v>
          </cell>
          <cell r="KT33">
            <v>0</v>
          </cell>
          <cell r="KU33">
            <v>0</v>
          </cell>
          <cell r="KV33">
            <v>10.26</v>
          </cell>
          <cell r="KW33">
            <v>0</v>
          </cell>
          <cell r="KX33">
            <v>8.06</v>
          </cell>
          <cell r="KY33">
            <v>0</v>
          </cell>
          <cell r="KZ33">
            <v>0</v>
          </cell>
          <cell r="LA33">
            <v>11.33</v>
          </cell>
          <cell r="LB33">
            <v>0</v>
          </cell>
          <cell r="LC33">
            <v>0</v>
          </cell>
          <cell r="LD33">
            <v>9.11</v>
          </cell>
          <cell r="LE33">
            <v>7.44</v>
          </cell>
          <cell r="LF33">
            <v>8.98</v>
          </cell>
          <cell r="LG33">
            <v>0</v>
          </cell>
          <cell r="LH33">
            <v>0</v>
          </cell>
          <cell r="LI33">
            <v>0</v>
          </cell>
          <cell r="LJ33">
            <v>7.67</v>
          </cell>
          <cell r="LK33">
            <v>11.17</v>
          </cell>
          <cell r="LL33">
            <v>0</v>
          </cell>
          <cell r="LM33">
            <v>6.81</v>
          </cell>
          <cell r="LN33">
            <v>0</v>
          </cell>
          <cell r="LO33">
            <v>7.72</v>
          </cell>
          <cell r="LP33">
            <v>0</v>
          </cell>
          <cell r="LQ33">
            <v>6.23</v>
          </cell>
          <cell r="LR33">
            <v>0</v>
          </cell>
          <cell r="LS33">
            <v>8.73</v>
          </cell>
          <cell r="LT33">
            <v>7.73</v>
          </cell>
          <cell r="LU33">
            <v>0</v>
          </cell>
          <cell r="LV33">
            <v>6.02</v>
          </cell>
          <cell r="LW33">
            <v>0</v>
          </cell>
          <cell r="LX33">
            <v>8.49</v>
          </cell>
          <cell r="LY33">
            <v>0</v>
          </cell>
          <cell r="LZ33">
            <v>8.7100000000000009</v>
          </cell>
          <cell r="MA33">
            <v>0</v>
          </cell>
          <cell r="MB33">
            <v>0</v>
          </cell>
          <cell r="MC33">
            <v>10.050000000000001</v>
          </cell>
          <cell r="MD33">
            <v>0</v>
          </cell>
          <cell r="ME33">
            <v>9.86</v>
          </cell>
          <cell r="MF33">
            <v>9.3000000000000007</v>
          </cell>
          <cell r="MG33">
            <v>0</v>
          </cell>
          <cell r="MH33">
            <v>0</v>
          </cell>
          <cell r="MI33">
            <v>0</v>
          </cell>
          <cell r="MJ33">
            <v>9.7149999999999999</v>
          </cell>
          <cell r="MK33">
            <v>0</v>
          </cell>
          <cell r="ML33">
            <v>0</v>
          </cell>
          <cell r="MM33">
            <v>9.1199999999999992</v>
          </cell>
          <cell r="MN33">
            <v>7.81</v>
          </cell>
          <cell r="MO33">
            <v>6.04</v>
          </cell>
          <cell r="MP33">
            <v>0</v>
          </cell>
          <cell r="MQ33">
            <v>5.2</v>
          </cell>
          <cell r="MR33">
            <v>0</v>
          </cell>
          <cell r="MS33">
            <v>8.08</v>
          </cell>
          <cell r="MT33">
            <v>0</v>
          </cell>
          <cell r="MU33">
            <v>0</v>
          </cell>
          <cell r="MV33">
            <v>8.1300000000000008</v>
          </cell>
          <cell r="MW33">
            <v>0</v>
          </cell>
          <cell r="MX33">
            <v>9.18</v>
          </cell>
          <cell r="MY33">
            <v>0</v>
          </cell>
          <cell r="MZ33">
            <v>8.4600000000000009</v>
          </cell>
          <cell r="NA33">
            <v>0</v>
          </cell>
          <cell r="NB33">
            <v>0</v>
          </cell>
          <cell r="NC33">
            <v>7.91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J33">
            <v>2</v>
          </cell>
          <cell r="NK33">
            <v>2.6551724137931036</v>
          </cell>
          <cell r="NL33" t="b">
            <v>0</v>
          </cell>
          <cell r="NM33"/>
          <cell r="NN33">
            <v>146</v>
          </cell>
          <cell r="NO33">
            <v>8.8150000000000013</v>
          </cell>
          <cell r="NP33">
            <v>8.7505136986301366</v>
          </cell>
          <cell r="NQ33">
            <v>0.25342465753424659</v>
          </cell>
          <cell r="NR33">
            <v>4.3150000000000004</v>
          </cell>
          <cell r="NS33">
            <v>11.83</v>
          </cell>
        </row>
        <row r="34">
          <cell r="A34" t="str">
            <v>HARLEM RIVER</v>
          </cell>
          <cell r="B34" t="str">
            <v>HARLEM RIVER</v>
          </cell>
          <cell r="C34" t="str">
            <v>MACOMBS PL</v>
          </cell>
          <cell r="D34" t="str">
            <v>MANHATTAN</v>
          </cell>
          <cell r="E34">
            <v>7.59</v>
          </cell>
          <cell r="F34">
            <v>8.27</v>
          </cell>
          <cell r="G34">
            <v>0</v>
          </cell>
          <cell r="H34">
            <v>0</v>
          </cell>
          <cell r="I34">
            <v>7.18</v>
          </cell>
          <cell r="J34">
            <v>0</v>
          </cell>
          <cell r="K34">
            <v>0</v>
          </cell>
          <cell r="L34">
            <v>7.85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8.02</v>
          </cell>
          <cell r="T34">
            <v>0</v>
          </cell>
          <cell r="U34">
            <v>7.8</v>
          </cell>
          <cell r="V34">
            <v>0</v>
          </cell>
          <cell r="W34">
            <v>8.27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7.54</v>
          </cell>
          <cell r="AC34">
            <v>8.3800000000000008</v>
          </cell>
          <cell r="AD34">
            <v>0</v>
          </cell>
          <cell r="AE34">
            <v>0</v>
          </cell>
          <cell r="AF34">
            <v>0</v>
          </cell>
          <cell r="AG34">
            <v>8.33</v>
          </cell>
          <cell r="AH34">
            <v>0</v>
          </cell>
          <cell r="AI34">
            <v>0</v>
          </cell>
          <cell r="AJ34">
            <v>8.0399999999999991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9.35</v>
          </cell>
          <cell r="AP34">
            <v>7.97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8.82</v>
          </cell>
          <cell r="AV34">
            <v>0</v>
          </cell>
          <cell r="AW34">
            <v>8.43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8.23</v>
          </cell>
          <cell r="BD34">
            <v>7.06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7.0649999999999995</v>
          </cell>
          <cell r="BL34">
            <v>0</v>
          </cell>
          <cell r="BM34">
            <v>0</v>
          </cell>
          <cell r="BN34">
            <v>7.56</v>
          </cell>
          <cell r="BO34">
            <v>0</v>
          </cell>
          <cell r="BP34">
            <v>0</v>
          </cell>
          <cell r="BQ34">
            <v>6.74</v>
          </cell>
          <cell r="BR34">
            <v>0</v>
          </cell>
          <cell r="BS34">
            <v>4.0999999999999996</v>
          </cell>
          <cell r="BT34">
            <v>0</v>
          </cell>
          <cell r="BU34">
            <v>0</v>
          </cell>
          <cell r="BV34">
            <v>0</v>
          </cell>
          <cell r="BW34">
            <v>7.62</v>
          </cell>
          <cell r="BX34">
            <v>6.09</v>
          </cell>
          <cell r="BY34">
            <v>0</v>
          </cell>
          <cell r="BZ34">
            <v>6.8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8.0399999999999991</v>
          </cell>
          <cell r="CF34">
            <v>0</v>
          </cell>
          <cell r="CG34">
            <v>0</v>
          </cell>
          <cell r="CH34">
            <v>0</v>
          </cell>
          <cell r="CI34">
            <v>8.77</v>
          </cell>
          <cell r="CJ34">
            <v>0</v>
          </cell>
          <cell r="CK34">
            <v>8.75</v>
          </cell>
          <cell r="CL34">
            <v>0</v>
          </cell>
          <cell r="CM34">
            <v>0</v>
          </cell>
          <cell r="CN34">
            <v>8.92</v>
          </cell>
          <cell r="CO34">
            <v>0</v>
          </cell>
          <cell r="CP34">
            <v>7.01</v>
          </cell>
          <cell r="CQ34">
            <v>0</v>
          </cell>
          <cell r="CR34">
            <v>0</v>
          </cell>
          <cell r="CS34">
            <v>6.77</v>
          </cell>
          <cell r="CT34">
            <v>0</v>
          </cell>
          <cell r="CU34">
            <v>0</v>
          </cell>
          <cell r="CV34">
            <v>7.39</v>
          </cell>
          <cell r="CW34">
            <v>0</v>
          </cell>
          <cell r="CX34">
            <v>0</v>
          </cell>
          <cell r="CY34">
            <v>0</v>
          </cell>
          <cell r="CZ34">
            <v>9.9600000000000009</v>
          </cell>
          <cell r="DA34">
            <v>0</v>
          </cell>
          <cell r="DB34">
            <v>0</v>
          </cell>
          <cell r="DC34">
            <v>8.86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8.5500000000000007</v>
          </cell>
          <cell r="DI34">
            <v>0</v>
          </cell>
          <cell r="DJ34">
            <v>0</v>
          </cell>
          <cell r="DK34">
            <v>8.0299999999999994</v>
          </cell>
          <cell r="DL34">
            <v>0</v>
          </cell>
          <cell r="DM34">
            <v>0</v>
          </cell>
          <cell r="DN34">
            <v>8.1300000000000008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8.98</v>
          </cell>
          <cell r="DV34">
            <v>0</v>
          </cell>
          <cell r="DW34">
            <v>0</v>
          </cell>
          <cell r="DX34">
            <v>8.2899999999999991</v>
          </cell>
          <cell r="DY34">
            <v>0</v>
          </cell>
          <cell r="DZ34">
            <v>0</v>
          </cell>
          <cell r="EA34">
            <v>0</v>
          </cell>
          <cell r="EB34">
            <v>8.52</v>
          </cell>
          <cell r="EC34">
            <v>0</v>
          </cell>
          <cell r="ED34">
            <v>0</v>
          </cell>
          <cell r="EE34">
            <v>8.3800000000000008</v>
          </cell>
          <cell r="EF34">
            <v>0</v>
          </cell>
          <cell r="EG34">
            <v>0</v>
          </cell>
          <cell r="EH34">
            <v>0</v>
          </cell>
          <cell r="EI34">
            <v>8.24</v>
          </cell>
          <cell r="EJ34">
            <v>0</v>
          </cell>
          <cell r="EK34">
            <v>7.28</v>
          </cell>
          <cell r="EL34">
            <v>0</v>
          </cell>
          <cell r="EM34">
            <v>0</v>
          </cell>
          <cell r="EN34">
            <v>0</v>
          </cell>
          <cell r="EO34">
            <v>9.2200000000000006</v>
          </cell>
          <cell r="EP34">
            <v>0</v>
          </cell>
          <cell r="EQ34">
            <v>0</v>
          </cell>
          <cell r="ER34">
            <v>8.7100000000000009</v>
          </cell>
          <cell r="ES34">
            <v>0</v>
          </cell>
          <cell r="ET34">
            <v>0</v>
          </cell>
          <cell r="EU34">
            <v>0</v>
          </cell>
          <cell r="EV34">
            <v>8.01</v>
          </cell>
          <cell r="EW34">
            <v>6.3</v>
          </cell>
          <cell r="EX34">
            <v>0</v>
          </cell>
          <cell r="EY34">
            <v>0</v>
          </cell>
          <cell r="EZ34">
            <v>0</v>
          </cell>
          <cell r="FA34">
            <v>9.25</v>
          </cell>
          <cell r="FB34">
            <v>0</v>
          </cell>
          <cell r="FC34">
            <v>0</v>
          </cell>
          <cell r="FD34">
            <v>8.66</v>
          </cell>
          <cell r="FE34">
            <v>0</v>
          </cell>
          <cell r="FF34">
            <v>0</v>
          </cell>
          <cell r="FG34">
            <v>8.9499999999999993</v>
          </cell>
          <cell r="FH34">
            <v>0</v>
          </cell>
          <cell r="FI34">
            <v>0</v>
          </cell>
          <cell r="FJ34">
            <v>9.0500000000000007</v>
          </cell>
          <cell r="FK34">
            <v>0</v>
          </cell>
          <cell r="FL34">
            <v>8.9499999999999993</v>
          </cell>
          <cell r="FM34">
            <v>0</v>
          </cell>
          <cell r="FN34">
            <v>0</v>
          </cell>
          <cell r="FO34">
            <v>8.3000000000000007</v>
          </cell>
          <cell r="FP34">
            <v>0</v>
          </cell>
          <cell r="FQ34">
            <v>0</v>
          </cell>
          <cell r="FR34">
            <v>9.0399999999999991</v>
          </cell>
          <cell r="FS34">
            <v>0</v>
          </cell>
          <cell r="FT34">
            <v>0</v>
          </cell>
          <cell r="FU34">
            <v>8.9600000000000009</v>
          </cell>
          <cell r="FV34">
            <v>0</v>
          </cell>
          <cell r="FW34">
            <v>0</v>
          </cell>
          <cell r="FX34">
            <v>0</v>
          </cell>
          <cell r="FY34">
            <v>7.43</v>
          </cell>
          <cell r="FZ34">
            <v>7.92</v>
          </cell>
          <cell r="GA34">
            <v>0</v>
          </cell>
          <cell r="GB34">
            <v>0</v>
          </cell>
          <cell r="GC34">
            <v>8.1</v>
          </cell>
          <cell r="GD34">
            <v>0</v>
          </cell>
          <cell r="GE34">
            <v>0</v>
          </cell>
          <cell r="GF34">
            <v>8.56</v>
          </cell>
          <cell r="GG34">
            <v>0</v>
          </cell>
          <cell r="GH34">
            <v>0</v>
          </cell>
          <cell r="GI34">
            <v>0</v>
          </cell>
          <cell r="GJ34">
            <v>8.26</v>
          </cell>
          <cell r="GK34">
            <v>0</v>
          </cell>
          <cell r="GL34">
            <v>7.58</v>
          </cell>
          <cell r="GM34">
            <v>0</v>
          </cell>
          <cell r="GN34">
            <v>5.67</v>
          </cell>
          <cell r="GO34">
            <v>0</v>
          </cell>
          <cell r="GP34">
            <v>0</v>
          </cell>
          <cell r="GQ34">
            <v>8.93</v>
          </cell>
          <cell r="GR34">
            <v>0</v>
          </cell>
          <cell r="GS34">
            <v>0</v>
          </cell>
          <cell r="GT34">
            <v>9.8000000000000007</v>
          </cell>
          <cell r="GU34">
            <v>0</v>
          </cell>
          <cell r="GV34">
            <v>7.57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8.36</v>
          </cell>
          <cell r="HB34">
            <v>0</v>
          </cell>
          <cell r="HC34">
            <v>0</v>
          </cell>
          <cell r="HD34">
            <v>0</v>
          </cell>
          <cell r="HE34">
            <v>7.165</v>
          </cell>
          <cell r="HF34">
            <v>0</v>
          </cell>
          <cell r="HG34">
            <v>0</v>
          </cell>
          <cell r="HH34">
            <v>0</v>
          </cell>
          <cell r="HI34">
            <v>9.08</v>
          </cell>
          <cell r="HJ34">
            <v>0</v>
          </cell>
          <cell r="HK34">
            <v>0</v>
          </cell>
          <cell r="HL34">
            <v>8.4</v>
          </cell>
          <cell r="HM34">
            <v>0</v>
          </cell>
          <cell r="HN34">
            <v>7.72</v>
          </cell>
          <cell r="HO34">
            <v>0</v>
          </cell>
          <cell r="HP34">
            <v>0</v>
          </cell>
          <cell r="HQ34">
            <v>0</v>
          </cell>
          <cell r="HR34">
            <v>8.9600000000000009</v>
          </cell>
          <cell r="HS34">
            <v>0</v>
          </cell>
          <cell r="HT34">
            <v>0</v>
          </cell>
          <cell r="HU34">
            <v>9.67</v>
          </cell>
          <cell r="HV34">
            <v>0</v>
          </cell>
          <cell r="HW34">
            <v>8.48</v>
          </cell>
          <cell r="HX34">
            <v>0</v>
          </cell>
          <cell r="HY34">
            <v>9.82</v>
          </cell>
          <cell r="HZ34">
            <v>8.1199999999999992</v>
          </cell>
          <cell r="IA34">
            <v>0</v>
          </cell>
          <cell r="IB34">
            <v>0</v>
          </cell>
          <cell r="IC34">
            <v>0</v>
          </cell>
          <cell r="ID34">
            <v>9.07</v>
          </cell>
          <cell r="IE34">
            <v>0</v>
          </cell>
          <cell r="IF34">
            <v>9.39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8.9600000000000009</v>
          </cell>
          <cell r="IL34">
            <v>0</v>
          </cell>
          <cell r="IM34">
            <v>0</v>
          </cell>
          <cell r="IN34">
            <v>8.92</v>
          </cell>
          <cell r="IO34">
            <v>0</v>
          </cell>
          <cell r="IP34">
            <v>0</v>
          </cell>
          <cell r="IQ34">
            <v>5.35</v>
          </cell>
          <cell r="IR34">
            <v>0</v>
          </cell>
          <cell r="IS34">
            <v>0</v>
          </cell>
          <cell r="IT34">
            <v>8.1300000000000008</v>
          </cell>
          <cell r="IU34">
            <v>0</v>
          </cell>
          <cell r="IV34">
            <v>0</v>
          </cell>
          <cell r="IW34">
            <v>0</v>
          </cell>
          <cell r="IX34">
            <v>9.56</v>
          </cell>
          <cell r="IY34">
            <v>0</v>
          </cell>
          <cell r="IZ34">
            <v>0</v>
          </cell>
          <cell r="JA34">
            <v>8.33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8.25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7.75</v>
          </cell>
          <cell r="JL34">
            <v>0</v>
          </cell>
          <cell r="JM34">
            <v>0</v>
          </cell>
          <cell r="JN34">
            <v>0</v>
          </cell>
          <cell r="JO34">
            <v>9.56</v>
          </cell>
          <cell r="JP34">
            <v>0</v>
          </cell>
          <cell r="JQ34">
            <v>0</v>
          </cell>
          <cell r="JR34">
            <v>0</v>
          </cell>
          <cell r="JS34">
            <v>5.47</v>
          </cell>
          <cell r="JT34">
            <v>0</v>
          </cell>
          <cell r="JU34">
            <v>8.09</v>
          </cell>
          <cell r="JV34">
            <v>8.23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8.9700000000000006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8.91</v>
          </cell>
          <cell r="KI34">
            <v>0</v>
          </cell>
          <cell r="KJ34">
            <v>8.52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8.83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11.47</v>
          </cell>
          <cell r="KV34">
            <v>8.4499999999999993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8.84</v>
          </cell>
          <cell r="LD34">
            <v>0</v>
          </cell>
          <cell r="LE34">
            <v>7.585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8.2799999999999994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8.84</v>
          </cell>
          <cell r="LR34">
            <v>7.45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8.52</v>
          </cell>
          <cell r="LY34">
            <v>0</v>
          </cell>
          <cell r="LZ34">
            <v>7.86</v>
          </cell>
          <cell r="MA34">
            <v>0</v>
          </cell>
          <cell r="MB34">
            <v>0</v>
          </cell>
          <cell r="MC34">
            <v>8.31</v>
          </cell>
          <cell r="MD34">
            <v>0</v>
          </cell>
          <cell r="ME34">
            <v>9.65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7.39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7.65</v>
          </cell>
          <cell r="MR34">
            <v>0</v>
          </cell>
          <cell r="MS34">
            <v>8.2100000000000009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7.13</v>
          </cell>
          <cell r="MZ34">
            <v>0</v>
          </cell>
          <cell r="NA34">
            <v>0</v>
          </cell>
          <cell r="NB34">
            <v>0</v>
          </cell>
          <cell r="NC34">
            <v>8.379999999999999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J34">
            <v>2</v>
          </cell>
          <cell r="NK34">
            <v>2.2068965517241379</v>
          </cell>
          <cell r="NL34" t="b">
            <v>0</v>
          </cell>
          <cell r="NM34"/>
          <cell r="NN34">
            <v>108</v>
          </cell>
          <cell r="NO34">
            <v>8.2850000000000001</v>
          </cell>
          <cell r="NP34">
            <v>8.196990740740743</v>
          </cell>
          <cell r="NQ34">
            <v>0.32407407407407407</v>
          </cell>
          <cell r="NR34">
            <v>4.0999999999999996</v>
          </cell>
          <cell r="NS34">
            <v>11.47</v>
          </cell>
        </row>
        <row r="35">
          <cell r="A35" t="str">
            <v>HARLEM RIVER II</v>
          </cell>
          <cell r="B35" t="str">
            <v>HARLEM RIVER</v>
          </cell>
          <cell r="C35" t="str">
            <v>DOUGLASS BLVD</v>
          </cell>
          <cell r="D35" t="str">
            <v>MANHATTAN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J35">
            <v>0</v>
          </cell>
          <cell r="NK35" t="str">
            <v>removed</v>
          </cell>
          <cell r="NL35" t="b">
            <v>0</v>
          </cell>
          <cell r="NM35"/>
          <cell r="NN35">
            <v>0</v>
          </cell>
          <cell r="NO35" t="str">
            <v/>
          </cell>
          <cell r="NP35" t="str">
            <v/>
          </cell>
          <cell r="NQ35" t="str">
            <v/>
          </cell>
          <cell r="NR35">
            <v>0</v>
          </cell>
          <cell r="NS35">
            <v>0</v>
          </cell>
        </row>
        <row r="36">
          <cell r="A36" t="str">
            <v>KING TOWERS</v>
          </cell>
          <cell r="B36" t="str">
            <v>KING TOWERS</v>
          </cell>
          <cell r="C36" t="str">
            <v>W 112TH ST</v>
          </cell>
          <cell r="D36" t="str">
            <v>MANHATTAN</v>
          </cell>
          <cell r="E36">
            <v>0</v>
          </cell>
          <cell r="F36">
            <v>6.66</v>
          </cell>
          <cell r="G36">
            <v>9.32</v>
          </cell>
          <cell r="H36">
            <v>0</v>
          </cell>
          <cell r="I36">
            <v>0</v>
          </cell>
          <cell r="J36">
            <v>7.85</v>
          </cell>
          <cell r="K36">
            <v>0</v>
          </cell>
          <cell r="L36">
            <v>0</v>
          </cell>
          <cell r="M36">
            <v>5.5</v>
          </cell>
          <cell r="N36">
            <v>8.3699999999999992</v>
          </cell>
          <cell r="O36">
            <v>0</v>
          </cell>
          <cell r="P36">
            <v>0</v>
          </cell>
          <cell r="Q36">
            <v>7.18</v>
          </cell>
          <cell r="R36">
            <v>0</v>
          </cell>
          <cell r="S36">
            <v>0</v>
          </cell>
          <cell r="T36">
            <v>0</v>
          </cell>
          <cell r="U36">
            <v>7.88</v>
          </cell>
          <cell r="V36">
            <v>0</v>
          </cell>
          <cell r="W36">
            <v>3.32</v>
          </cell>
          <cell r="X36">
            <v>7.4</v>
          </cell>
          <cell r="Y36">
            <v>0</v>
          </cell>
          <cell r="Z36">
            <v>0</v>
          </cell>
          <cell r="AA36">
            <v>0</v>
          </cell>
          <cell r="AB36">
            <v>7.5449999999999999</v>
          </cell>
          <cell r="AC36">
            <v>0</v>
          </cell>
          <cell r="AD36">
            <v>0</v>
          </cell>
          <cell r="AE36">
            <v>6.5350000000000001</v>
          </cell>
          <cell r="AF36">
            <v>0</v>
          </cell>
          <cell r="AG36">
            <v>0</v>
          </cell>
          <cell r="AH36">
            <v>0</v>
          </cell>
          <cell r="AI36">
            <v>7.5750000000000002</v>
          </cell>
          <cell r="AJ36">
            <v>0</v>
          </cell>
          <cell r="AK36">
            <v>0</v>
          </cell>
          <cell r="AL36">
            <v>5.835</v>
          </cell>
          <cell r="AM36">
            <v>0</v>
          </cell>
          <cell r="AN36">
            <v>0</v>
          </cell>
          <cell r="AO36">
            <v>0</v>
          </cell>
          <cell r="AP36">
            <v>8.2750000000000004</v>
          </cell>
          <cell r="AQ36">
            <v>0</v>
          </cell>
          <cell r="AR36">
            <v>0</v>
          </cell>
          <cell r="AS36">
            <v>6.0549999999999997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10.57</v>
          </cell>
          <cell r="AY36">
            <v>0</v>
          </cell>
          <cell r="AZ36">
            <v>7.99</v>
          </cell>
          <cell r="BA36">
            <v>0</v>
          </cell>
          <cell r="BB36">
            <v>0</v>
          </cell>
          <cell r="BC36">
            <v>0</v>
          </cell>
          <cell r="BD36">
            <v>6.6449999999999996</v>
          </cell>
          <cell r="BE36">
            <v>0</v>
          </cell>
          <cell r="BF36">
            <v>0</v>
          </cell>
          <cell r="BG36">
            <v>5.9749999999999996</v>
          </cell>
          <cell r="BH36">
            <v>0</v>
          </cell>
          <cell r="BI36">
            <v>0</v>
          </cell>
          <cell r="BJ36">
            <v>6.09</v>
          </cell>
          <cell r="BK36">
            <v>8.77</v>
          </cell>
          <cell r="BL36">
            <v>0</v>
          </cell>
          <cell r="BM36">
            <v>7.33</v>
          </cell>
          <cell r="BN36">
            <v>3.69</v>
          </cell>
          <cell r="BO36">
            <v>0</v>
          </cell>
          <cell r="BP36">
            <v>6.95</v>
          </cell>
          <cell r="BQ36">
            <v>0</v>
          </cell>
          <cell r="BR36">
            <v>8.0399999999999991</v>
          </cell>
          <cell r="BS36">
            <v>0</v>
          </cell>
          <cell r="BT36">
            <v>0</v>
          </cell>
          <cell r="BU36">
            <v>7.09</v>
          </cell>
          <cell r="BV36">
            <v>0</v>
          </cell>
          <cell r="BW36">
            <v>7.6</v>
          </cell>
          <cell r="BX36">
            <v>0</v>
          </cell>
          <cell r="BY36">
            <v>8.1</v>
          </cell>
          <cell r="BZ36">
            <v>0</v>
          </cell>
          <cell r="CA36">
            <v>7.62</v>
          </cell>
          <cell r="CB36">
            <v>4.28</v>
          </cell>
          <cell r="CC36">
            <v>0</v>
          </cell>
          <cell r="CD36">
            <v>7.56</v>
          </cell>
          <cell r="CE36">
            <v>0</v>
          </cell>
          <cell r="CF36">
            <v>8.5</v>
          </cell>
          <cell r="CG36">
            <v>0</v>
          </cell>
          <cell r="CH36">
            <v>8.11</v>
          </cell>
          <cell r="CI36">
            <v>4.45</v>
          </cell>
          <cell r="CJ36">
            <v>0</v>
          </cell>
          <cell r="CK36">
            <v>7.2</v>
          </cell>
          <cell r="CL36">
            <v>0</v>
          </cell>
          <cell r="CM36">
            <v>8.01</v>
          </cell>
          <cell r="CN36">
            <v>0</v>
          </cell>
          <cell r="CO36">
            <v>6.87</v>
          </cell>
          <cell r="CP36">
            <v>3.97</v>
          </cell>
          <cell r="CQ36">
            <v>0</v>
          </cell>
          <cell r="CR36">
            <v>6.76</v>
          </cell>
          <cell r="CS36">
            <v>0</v>
          </cell>
          <cell r="CT36">
            <v>7.71</v>
          </cell>
          <cell r="CU36">
            <v>0</v>
          </cell>
          <cell r="CV36">
            <v>8.33</v>
          </cell>
          <cell r="CW36">
            <v>4.26</v>
          </cell>
          <cell r="CX36">
            <v>0</v>
          </cell>
          <cell r="CY36">
            <v>7.1</v>
          </cell>
          <cell r="CZ36">
            <v>0</v>
          </cell>
          <cell r="DA36">
            <v>8.06</v>
          </cell>
          <cell r="DB36">
            <v>0</v>
          </cell>
          <cell r="DC36">
            <v>5.6</v>
          </cell>
          <cell r="DD36">
            <v>0</v>
          </cell>
          <cell r="DE36">
            <v>0</v>
          </cell>
          <cell r="DF36">
            <v>7.38</v>
          </cell>
          <cell r="DG36">
            <v>0</v>
          </cell>
          <cell r="DH36">
            <v>7.62</v>
          </cell>
          <cell r="DI36">
            <v>0</v>
          </cell>
          <cell r="DJ36">
            <v>0</v>
          </cell>
          <cell r="DK36">
            <v>5.86</v>
          </cell>
          <cell r="DL36">
            <v>0</v>
          </cell>
          <cell r="DM36">
            <v>0</v>
          </cell>
          <cell r="DN36">
            <v>0</v>
          </cell>
          <cell r="DO36">
            <v>8.34</v>
          </cell>
          <cell r="DP36">
            <v>0</v>
          </cell>
          <cell r="DQ36">
            <v>0</v>
          </cell>
          <cell r="DR36">
            <v>6.3650000000000002</v>
          </cell>
          <cell r="DS36">
            <v>0</v>
          </cell>
          <cell r="DT36">
            <v>0</v>
          </cell>
          <cell r="DU36">
            <v>0</v>
          </cell>
          <cell r="DV36">
            <v>8.2050000000000001</v>
          </cell>
          <cell r="DW36">
            <v>0</v>
          </cell>
          <cell r="DX36">
            <v>0</v>
          </cell>
          <cell r="DY36">
            <v>7.4249999999999998</v>
          </cell>
          <cell r="DZ36">
            <v>0</v>
          </cell>
          <cell r="EA36">
            <v>0</v>
          </cell>
          <cell r="EB36">
            <v>0</v>
          </cell>
          <cell r="EC36">
            <v>8.9849999999999994</v>
          </cell>
          <cell r="ED36">
            <v>0</v>
          </cell>
          <cell r="EE36">
            <v>0</v>
          </cell>
          <cell r="EF36">
            <v>6.6050000000000004</v>
          </cell>
          <cell r="EG36">
            <v>0</v>
          </cell>
          <cell r="EH36">
            <v>0</v>
          </cell>
          <cell r="EI36">
            <v>0</v>
          </cell>
          <cell r="EJ36">
            <v>9.1</v>
          </cell>
          <cell r="EK36">
            <v>0</v>
          </cell>
          <cell r="EL36">
            <v>0</v>
          </cell>
          <cell r="EM36">
            <v>7.0750000000000002</v>
          </cell>
          <cell r="EN36">
            <v>0</v>
          </cell>
          <cell r="EO36">
            <v>0</v>
          </cell>
          <cell r="EP36">
            <v>6.63</v>
          </cell>
          <cell r="EQ36">
            <v>0</v>
          </cell>
          <cell r="ER36">
            <v>0</v>
          </cell>
          <cell r="ES36">
            <v>0</v>
          </cell>
          <cell r="ET36">
            <v>9.9550000000000001</v>
          </cell>
          <cell r="EU36">
            <v>0</v>
          </cell>
          <cell r="EV36">
            <v>0</v>
          </cell>
          <cell r="EW36">
            <v>0</v>
          </cell>
          <cell r="EX36">
            <v>9.4550000000000001</v>
          </cell>
          <cell r="EY36">
            <v>0</v>
          </cell>
          <cell r="EZ36">
            <v>0</v>
          </cell>
          <cell r="FA36">
            <v>6.9649999999999999</v>
          </cell>
          <cell r="FB36">
            <v>0</v>
          </cell>
          <cell r="FC36">
            <v>0</v>
          </cell>
          <cell r="FD36">
            <v>0</v>
          </cell>
          <cell r="FE36">
            <v>9.5</v>
          </cell>
          <cell r="FF36">
            <v>0</v>
          </cell>
          <cell r="FG36">
            <v>0</v>
          </cell>
          <cell r="FH36">
            <v>7.625</v>
          </cell>
          <cell r="FI36">
            <v>0</v>
          </cell>
          <cell r="FJ36">
            <v>0</v>
          </cell>
          <cell r="FK36">
            <v>0</v>
          </cell>
          <cell r="FL36">
            <v>9.7200000000000006</v>
          </cell>
          <cell r="FM36">
            <v>0</v>
          </cell>
          <cell r="FN36">
            <v>0</v>
          </cell>
          <cell r="FO36">
            <v>7.5350000000000001</v>
          </cell>
          <cell r="FP36">
            <v>0</v>
          </cell>
          <cell r="FQ36">
            <v>0</v>
          </cell>
          <cell r="FR36">
            <v>7.665</v>
          </cell>
          <cell r="FS36">
            <v>0</v>
          </cell>
          <cell r="FT36">
            <v>0</v>
          </cell>
          <cell r="FU36">
            <v>0</v>
          </cell>
          <cell r="FV36">
            <v>10.119999999999999</v>
          </cell>
          <cell r="FW36">
            <v>0</v>
          </cell>
          <cell r="FX36">
            <v>0</v>
          </cell>
          <cell r="FY36">
            <v>0</v>
          </cell>
          <cell r="FZ36">
            <v>9.65</v>
          </cell>
          <cell r="GA36">
            <v>0</v>
          </cell>
          <cell r="GB36">
            <v>0</v>
          </cell>
          <cell r="GC36">
            <v>6.3150000000000004</v>
          </cell>
          <cell r="GD36">
            <v>0</v>
          </cell>
          <cell r="GE36">
            <v>0</v>
          </cell>
          <cell r="GF36">
            <v>6.83</v>
          </cell>
          <cell r="GG36">
            <v>10.67</v>
          </cell>
          <cell r="GH36">
            <v>0</v>
          </cell>
          <cell r="GI36">
            <v>0</v>
          </cell>
          <cell r="GJ36">
            <v>8.3800000000000008</v>
          </cell>
          <cell r="GK36">
            <v>0</v>
          </cell>
          <cell r="GL36">
            <v>0</v>
          </cell>
          <cell r="GM36">
            <v>0</v>
          </cell>
          <cell r="GN36">
            <v>9.5950000000000006</v>
          </cell>
          <cell r="GO36">
            <v>0</v>
          </cell>
          <cell r="GP36">
            <v>0</v>
          </cell>
          <cell r="GQ36">
            <v>7.8650000000000002</v>
          </cell>
          <cell r="GR36">
            <v>0</v>
          </cell>
          <cell r="GS36">
            <v>0</v>
          </cell>
          <cell r="GT36">
            <v>0</v>
          </cell>
          <cell r="GU36">
            <v>9.6850000000000005</v>
          </cell>
          <cell r="GV36">
            <v>0</v>
          </cell>
          <cell r="GW36">
            <v>0</v>
          </cell>
          <cell r="GX36">
            <v>7.14</v>
          </cell>
          <cell r="GY36">
            <v>0</v>
          </cell>
          <cell r="GZ36">
            <v>0</v>
          </cell>
          <cell r="HA36">
            <v>0</v>
          </cell>
          <cell r="HB36">
            <v>9.01</v>
          </cell>
          <cell r="HC36">
            <v>0</v>
          </cell>
          <cell r="HD36">
            <v>0</v>
          </cell>
          <cell r="HE36">
            <v>6.8250000000000002</v>
          </cell>
          <cell r="HF36">
            <v>0</v>
          </cell>
          <cell r="HG36">
            <v>0</v>
          </cell>
          <cell r="HH36">
            <v>0</v>
          </cell>
          <cell r="HI36">
            <v>9.33</v>
          </cell>
          <cell r="HJ36">
            <v>0</v>
          </cell>
          <cell r="HK36">
            <v>0</v>
          </cell>
          <cell r="HL36">
            <v>6.7450000000000001</v>
          </cell>
          <cell r="HM36">
            <v>0</v>
          </cell>
          <cell r="HN36">
            <v>0</v>
          </cell>
          <cell r="HO36">
            <v>0</v>
          </cell>
          <cell r="HP36">
            <v>9.49</v>
          </cell>
          <cell r="HQ36">
            <v>0</v>
          </cell>
          <cell r="HR36">
            <v>0</v>
          </cell>
          <cell r="HS36">
            <v>7.09</v>
          </cell>
          <cell r="HT36">
            <v>0</v>
          </cell>
          <cell r="HU36">
            <v>0</v>
          </cell>
          <cell r="HV36">
            <v>0</v>
          </cell>
          <cell r="HW36">
            <v>9.2899999999999991</v>
          </cell>
          <cell r="HX36">
            <v>0</v>
          </cell>
          <cell r="HY36">
            <v>10.08</v>
          </cell>
          <cell r="HZ36">
            <v>0</v>
          </cell>
          <cell r="IA36">
            <v>0</v>
          </cell>
          <cell r="IB36">
            <v>0</v>
          </cell>
          <cell r="IC36">
            <v>10.6</v>
          </cell>
          <cell r="ID36">
            <v>8.31</v>
          </cell>
          <cell r="IE36">
            <v>0</v>
          </cell>
          <cell r="IF36">
            <v>0</v>
          </cell>
          <cell r="IG36">
            <v>9.09</v>
          </cell>
          <cell r="IH36">
            <v>0</v>
          </cell>
          <cell r="II36">
            <v>0</v>
          </cell>
          <cell r="IJ36">
            <v>0</v>
          </cell>
          <cell r="IK36">
            <v>7.08</v>
          </cell>
          <cell r="IL36">
            <v>0</v>
          </cell>
          <cell r="IM36">
            <v>0</v>
          </cell>
          <cell r="IN36">
            <v>8.1199999999999992</v>
          </cell>
          <cell r="IO36">
            <v>0</v>
          </cell>
          <cell r="IP36">
            <v>9.3699999999999992</v>
          </cell>
          <cell r="IQ36">
            <v>0</v>
          </cell>
          <cell r="IR36">
            <v>8.7100000000000009</v>
          </cell>
          <cell r="IS36">
            <v>0</v>
          </cell>
          <cell r="IT36">
            <v>9.9600000000000009</v>
          </cell>
          <cell r="IU36">
            <v>0</v>
          </cell>
          <cell r="IV36">
            <v>0</v>
          </cell>
          <cell r="IW36">
            <v>7.3</v>
          </cell>
          <cell r="IX36">
            <v>0</v>
          </cell>
          <cell r="IY36">
            <v>8.0399999999999991</v>
          </cell>
          <cell r="IZ36">
            <v>0</v>
          </cell>
          <cell r="JA36">
            <v>9.51</v>
          </cell>
          <cell r="JB36">
            <v>7.17</v>
          </cell>
          <cell r="JC36">
            <v>0</v>
          </cell>
          <cell r="JD36">
            <v>7.27</v>
          </cell>
          <cell r="JE36">
            <v>0</v>
          </cell>
          <cell r="JF36">
            <v>8.6999999999999993</v>
          </cell>
          <cell r="JG36">
            <v>0</v>
          </cell>
          <cell r="JH36">
            <v>9.2200000000000006</v>
          </cell>
          <cell r="JI36">
            <v>5.2</v>
          </cell>
          <cell r="JJ36">
            <v>0</v>
          </cell>
          <cell r="JK36">
            <v>0</v>
          </cell>
          <cell r="JL36">
            <v>10.315</v>
          </cell>
          <cell r="JM36">
            <v>0</v>
          </cell>
          <cell r="JN36">
            <v>0</v>
          </cell>
          <cell r="JO36">
            <v>0</v>
          </cell>
          <cell r="JP36">
            <v>7.8049999999999997</v>
          </cell>
          <cell r="JQ36">
            <v>0</v>
          </cell>
          <cell r="JR36">
            <v>0</v>
          </cell>
          <cell r="JS36">
            <v>0</v>
          </cell>
          <cell r="JT36">
            <v>9.52</v>
          </cell>
          <cell r="JU36">
            <v>0</v>
          </cell>
          <cell r="JV36">
            <v>0</v>
          </cell>
          <cell r="JW36">
            <v>11.05</v>
          </cell>
          <cell r="JX36">
            <v>0</v>
          </cell>
          <cell r="JY36">
            <v>9.67</v>
          </cell>
          <cell r="JZ36">
            <v>9.76</v>
          </cell>
          <cell r="KA36">
            <v>6.86</v>
          </cell>
          <cell r="KB36">
            <v>0</v>
          </cell>
          <cell r="KC36">
            <v>0</v>
          </cell>
          <cell r="KD36">
            <v>8.2799999999999994</v>
          </cell>
          <cell r="KE36">
            <v>0</v>
          </cell>
          <cell r="KF36">
            <v>0</v>
          </cell>
          <cell r="KG36">
            <v>0</v>
          </cell>
          <cell r="KH36">
            <v>8.91</v>
          </cell>
          <cell r="KI36">
            <v>0</v>
          </cell>
          <cell r="KJ36">
            <v>0</v>
          </cell>
          <cell r="KK36">
            <v>7.0949999999999998</v>
          </cell>
          <cell r="KL36">
            <v>0</v>
          </cell>
          <cell r="KM36">
            <v>0</v>
          </cell>
          <cell r="KN36">
            <v>0</v>
          </cell>
          <cell r="KO36">
            <v>9.15</v>
          </cell>
          <cell r="KP36">
            <v>0</v>
          </cell>
          <cell r="KQ36">
            <v>0</v>
          </cell>
          <cell r="KR36">
            <v>7.0049999999999999</v>
          </cell>
          <cell r="KS36">
            <v>0</v>
          </cell>
          <cell r="KT36">
            <v>0</v>
          </cell>
          <cell r="KU36">
            <v>0</v>
          </cell>
          <cell r="KV36">
            <v>8.5449999999999999</v>
          </cell>
          <cell r="KW36">
            <v>0</v>
          </cell>
          <cell r="KX36">
            <v>8.6</v>
          </cell>
          <cell r="KY36">
            <v>0</v>
          </cell>
          <cell r="KZ36">
            <v>0</v>
          </cell>
          <cell r="LA36">
            <v>8.6199999999999992</v>
          </cell>
          <cell r="LB36">
            <v>0</v>
          </cell>
          <cell r="LC36">
            <v>7.13</v>
          </cell>
          <cell r="LD36">
            <v>0</v>
          </cell>
          <cell r="LE36">
            <v>0</v>
          </cell>
          <cell r="LF36">
            <v>6.49</v>
          </cell>
          <cell r="LG36">
            <v>0</v>
          </cell>
          <cell r="LH36">
            <v>0</v>
          </cell>
          <cell r="LI36">
            <v>0</v>
          </cell>
          <cell r="LJ36">
            <v>9.2249999999999996</v>
          </cell>
          <cell r="LK36">
            <v>0</v>
          </cell>
          <cell r="LL36">
            <v>0</v>
          </cell>
          <cell r="LM36">
            <v>7.74</v>
          </cell>
          <cell r="LN36">
            <v>0</v>
          </cell>
          <cell r="LO36">
            <v>0</v>
          </cell>
          <cell r="LP36">
            <v>0</v>
          </cell>
          <cell r="LQ36">
            <v>9.14</v>
          </cell>
          <cell r="LR36">
            <v>0</v>
          </cell>
          <cell r="LS36">
            <v>0</v>
          </cell>
          <cell r="LT36">
            <v>6.6849999999999996</v>
          </cell>
          <cell r="LU36">
            <v>0</v>
          </cell>
          <cell r="LV36">
            <v>0</v>
          </cell>
          <cell r="LW36">
            <v>0</v>
          </cell>
          <cell r="LX36">
            <v>8.5150000000000006</v>
          </cell>
          <cell r="LY36">
            <v>0</v>
          </cell>
          <cell r="LZ36">
            <v>0</v>
          </cell>
          <cell r="MA36">
            <v>16.52</v>
          </cell>
          <cell r="MB36">
            <v>0</v>
          </cell>
          <cell r="MC36">
            <v>0</v>
          </cell>
          <cell r="MD36">
            <v>0</v>
          </cell>
          <cell r="ME36">
            <v>9.99</v>
          </cell>
          <cell r="MF36">
            <v>0</v>
          </cell>
          <cell r="MG36">
            <v>0</v>
          </cell>
          <cell r="MH36">
            <v>6.89</v>
          </cell>
          <cell r="MI36">
            <v>0</v>
          </cell>
          <cell r="MJ36">
            <v>0</v>
          </cell>
          <cell r="MK36">
            <v>0</v>
          </cell>
          <cell r="ML36">
            <v>9.1199999999999992</v>
          </cell>
          <cell r="MM36">
            <v>0</v>
          </cell>
          <cell r="MN36">
            <v>0</v>
          </cell>
          <cell r="MO36">
            <v>6.7</v>
          </cell>
          <cell r="MP36">
            <v>0</v>
          </cell>
          <cell r="MQ36">
            <v>0</v>
          </cell>
          <cell r="MR36">
            <v>0</v>
          </cell>
          <cell r="MS36">
            <v>8.0399999999999991</v>
          </cell>
          <cell r="MT36">
            <v>0</v>
          </cell>
          <cell r="MU36">
            <v>0</v>
          </cell>
          <cell r="MV36">
            <v>5.99</v>
          </cell>
          <cell r="MW36">
            <v>0</v>
          </cell>
          <cell r="MX36">
            <v>0</v>
          </cell>
          <cell r="MY36">
            <v>0</v>
          </cell>
          <cell r="MZ36">
            <v>8.35</v>
          </cell>
          <cell r="NA36">
            <v>0</v>
          </cell>
          <cell r="NB36">
            <v>0</v>
          </cell>
          <cell r="NC36">
            <v>6.81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J36">
            <v>2</v>
          </cell>
          <cell r="NK36">
            <v>2.5862068965517242</v>
          </cell>
          <cell r="NL36" t="b">
            <v>0</v>
          </cell>
          <cell r="NM36"/>
          <cell r="NN36">
            <v>130</v>
          </cell>
          <cell r="NO36">
            <v>7.8274999999999997</v>
          </cell>
          <cell r="NP36">
            <v>7.883230769230769</v>
          </cell>
          <cell r="NQ36">
            <v>0.53076923076923077</v>
          </cell>
          <cell r="NR36">
            <v>3.32</v>
          </cell>
          <cell r="NS36">
            <v>16.52</v>
          </cell>
        </row>
        <row r="37">
          <cell r="A37" t="str">
            <v>POLO GROUNDS TOWERS</v>
          </cell>
          <cell r="B37" t="str">
            <v>POLO GROUNDS TOWERS</v>
          </cell>
          <cell r="C37" t="str">
            <v>DOUGLASS BLVD</v>
          </cell>
          <cell r="D37" t="str">
            <v>MANHATTAN</v>
          </cell>
          <cell r="E37">
            <v>7.52</v>
          </cell>
          <cell r="F37">
            <v>6.01</v>
          </cell>
          <cell r="G37">
            <v>0</v>
          </cell>
          <cell r="H37">
            <v>0</v>
          </cell>
          <cell r="I37">
            <v>8.9600000000000009</v>
          </cell>
          <cell r="J37">
            <v>7.33</v>
          </cell>
          <cell r="K37">
            <v>0</v>
          </cell>
          <cell r="L37">
            <v>9.8000000000000007</v>
          </cell>
          <cell r="M37">
            <v>8.3000000000000007</v>
          </cell>
          <cell r="N37">
            <v>5.55</v>
          </cell>
          <cell r="O37">
            <v>0</v>
          </cell>
          <cell r="P37">
            <v>0</v>
          </cell>
          <cell r="Q37">
            <v>7.83</v>
          </cell>
          <cell r="R37">
            <v>0</v>
          </cell>
          <cell r="S37">
            <v>5.86</v>
          </cell>
          <cell r="T37">
            <v>8.4700000000000006</v>
          </cell>
          <cell r="U37">
            <v>0</v>
          </cell>
          <cell r="V37">
            <v>7.11</v>
          </cell>
          <cell r="W37">
            <v>0</v>
          </cell>
          <cell r="X37">
            <v>6.75</v>
          </cell>
          <cell r="Y37">
            <v>0</v>
          </cell>
          <cell r="Z37">
            <v>0</v>
          </cell>
          <cell r="AA37">
            <v>7.13</v>
          </cell>
          <cell r="AB37">
            <v>0</v>
          </cell>
          <cell r="AC37">
            <v>0</v>
          </cell>
          <cell r="AD37">
            <v>0</v>
          </cell>
          <cell r="AE37">
            <v>6.45</v>
          </cell>
          <cell r="AF37">
            <v>0</v>
          </cell>
          <cell r="AG37">
            <v>0</v>
          </cell>
          <cell r="AH37">
            <v>7.83</v>
          </cell>
          <cell r="AI37">
            <v>0</v>
          </cell>
          <cell r="AJ37">
            <v>0</v>
          </cell>
          <cell r="AK37">
            <v>0</v>
          </cell>
          <cell r="AL37">
            <v>8.27</v>
          </cell>
          <cell r="AM37">
            <v>0</v>
          </cell>
          <cell r="AN37">
            <v>6.58</v>
          </cell>
          <cell r="AO37">
            <v>0</v>
          </cell>
          <cell r="AP37">
            <v>5.65</v>
          </cell>
          <cell r="AQ37">
            <v>7.67</v>
          </cell>
          <cell r="AR37">
            <v>0</v>
          </cell>
          <cell r="AS37">
            <v>8.57</v>
          </cell>
          <cell r="AT37">
            <v>0</v>
          </cell>
          <cell r="AU37">
            <v>8.98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8.7899999999999991</v>
          </cell>
          <cell r="BA37">
            <v>0</v>
          </cell>
          <cell r="BB37">
            <v>0</v>
          </cell>
          <cell r="BC37">
            <v>7.5</v>
          </cell>
          <cell r="BD37">
            <v>8.69</v>
          </cell>
          <cell r="BE37">
            <v>0</v>
          </cell>
          <cell r="BF37">
            <v>0</v>
          </cell>
          <cell r="BG37">
            <v>7.0666666666666664</v>
          </cell>
          <cell r="BH37">
            <v>0</v>
          </cell>
          <cell r="BI37">
            <v>0</v>
          </cell>
          <cell r="BJ37">
            <v>5.63</v>
          </cell>
          <cell r="BK37">
            <v>0</v>
          </cell>
          <cell r="BL37">
            <v>8.5299999999999994</v>
          </cell>
          <cell r="BM37">
            <v>0</v>
          </cell>
          <cell r="BN37">
            <v>7.915</v>
          </cell>
          <cell r="BO37">
            <v>0</v>
          </cell>
          <cell r="BP37">
            <v>7.92</v>
          </cell>
          <cell r="BQ37">
            <v>0</v>
          </cell>
          <cell r="BR37">
            <v>0</v>
          </cell>
          <cell r="BS37">
            <v>7.415</v>
          </cell>
          <cell r="BT37">
            <v>0</v>
          </cell>
          <cell r="BU37">
            <v>8.5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7.56</v>
          </cell>
          <cell r="CA37">
            <v>0</v>
          </cell>
          <cell r="CB37">
            <v>8.0050000000000008</v>
          </cell>
          <cell r="CC37">
            <v>0</v>
          </cell>
          <cell r="CD37">
            <v>8.83</v>
          </cell>
          <cell r="CE37">
            <v>0</v>
          </cell>
          <cell r="CF37">
            <v>7.3449999999999998</v>
          </cell>
          <cell r="CG37">
            <v>0</v>
          </cell>
          <cell r="CH37">
            <v>6.25</v>
          </cell>
          <cell r="CI37">
            <v>0</v>
          </cell>
          <cell r="CJ37">
            <v>0</v>
          </cell>
          <cell r="CK37">
            <v>8.4</v>
          </cell>
          <cell r="CL37">
            <v>0</v>
          </cell>
          <cell r="CM37">
            <v>0</v>
          </cell>
          <cell r="CN37">
            <v>8.99</v>
          </cell>
          <cell r="CO37">
            <v>9.0399999999999991</v>
          </cell>
          <cell r="CP37">
            <v>0</v>
          </cell>
          <cell r="CQ37">
            <v>0</v>
          </cell>
          <cell r="CR37">
            <v>0</v>
          </cell>
          <cell r="CS37">
            <v>8.5649999999999995</v>
          </cell>
          <cell r="CT37">
            <v>7.98</v>
          </cell>
          <cell r="CU37">
            <v>0</v>
          </cell>
          <cell r="CV37">
            <v>0</v>
          </cell>
          <cell r="CW37">
            <v>6.88</v>
          </cell>
          <cell r="CX37">
            <v>0</v>
          </cell>
          <cell r="CY37">
            <v>9.4149999999999991</v>
          </cell>
          <cell r="CZ37">
            <v>0</v>
          </cell>
          <cell r="DA37">
            <v>0</v>
          </cell>
          <cell r="DB37">
            <v>7.96</v>
          </cell>
          <cell r="DC37">
            <v>0</v>
          </cell>
          <cell r="DD37">
            <v>5.79</v>
          </cell>
          <cell r="DE37">
            <v>0</v>
          </cell>
          <cell r="DF37">
            <v>8.67</v>
          </cell>
          <cell r="DG37">
            <v>0</v>
          </cell>
          <cell r="DH37">
            <v>6.43</v>
          </cell>
          <cell r="DI37">
            <v>0</v>
          </cell>
          <cell r="DJ37">
            <v>0</v>
          </cell>
          <cell r="DK37">
            <v>8.8800000000000008</v>
          </cell>
          <cell r="DL37">
            <v>0</v>
          </cell>
          <cell r="DM37">
            <v>11.09</v>
          </cell>
          <cell r="DN37">
            <v>9.02</v>
          </cell>
          <cell r="DO37">
            <v>0</v>
          </cell>
          <cell r="DP37">
            <v>0</v>
          </cell>
          <cell r="DQ37">
            <v>7.64</v>
          </cell>
          <cell r="DR37">
            <v>0</v>
          </cell>
          <cell r="DS37">
            <v>0</v>
          </cell>
          <cell r="DT37">
            <v>8.6300000000000008</v>
          </cell>
          <cell r="DU37">
            <v>0</v>
          </cell>
          <cell r="DV37">
            <v>5.92</v>
          </cell>
          <cell r="DW37">
            <v>2.88</v>
          </cell>
          <cell r="DX37">
            <v>8.83</v>
          </cell>
          <cell r="DY37">
            <v>7.33</v>
          </cell>
          <cell r="DZ37">
            <v>0</v>
          </cell>
          <cell r="EA37">
            <v>0</v>
          </cell>
          <cell r="EB37">
            <v>5.54</v>
          </cell>
          <cell r="EC37">
            <v>8.2100000000000009</v>
          </cell>
          <cell r="ED37">
            <v>0</v>
          </cell>
          <cell r="EE37">
            <v>6.82</v>
          </cell>
          <cell r="EF37">
            <v>6.12</v>
          </cell>
          <cell r="EG37">
            <v>0</v>
          </cell>
          <cell r="EH37">
            <v>0</v>
          </cell>
          <cell r="EI37">
            <v>8.1199999999999992</v>
          </cell>
          <cell r="EJ37">
            <v>7.4450000000000003</v>
          </cell>
          <cell r="EK37">
            <v>6.84</v>
          </cell>
          <cell r="EL37">
            <v>0</v>
          </cell>
          <cell r="EM37">
            <v>7.39</v>
          </cell>
          <cell r="EN37">
            <v>0</v>
          </cell>
          <cell r="EO37">
            <v>0</v>
          </cell>
          <cell r="EP37">
            <v>8.23</v>
          </cell>
          <cell r="EQ37">
            <v>0</v>
          </cell>
          <cell r="ER37">
            <v>0</v>
          </cell>
          <cell r="ES37">
            <v>7.1349999999999998</v>
          </cell>
          <cell r="ET37">
            <v>6.6</v>
          </cell>
          <cell r="EU37">
            <v>0</v>
          </cell>
          <cell r="EV37">
            <v>9.19</v>
          </cell>
          <cell r="EW37">
            <v>0</v>
          </cell>
          <cell r="EX37">
            <v>8.98</v>
          </cell>
          <cell r="EY37">
            <v>7.63</v>
          </cell>
          <cell r="EZ37">
            <v>0</v>
          </cell>
          <cell r="FA37">
            <v>7.03</v>
          </cell>
          <cell r="FB37">
            <v>0</v>
          </cell>
          <cell r="FC37">
            <v>0</v>
          </cell>
          <cell r="FD37">
            <v>8.26</v>
          </cell>
          <cell r="FE37">
            <v>6.44</v>
          </cell>
          <cell r="FF37">
            <v>0</v>
          </cell>
          <cell r="FG37">
            <v>8.31</v>
          </cell>
          <cell r="FH37">
            <v>7.73</v>
          </cell>
          <cell r="FI37">
            <v>0</v>
          </cell>
          <cell r="FJ37">
            <v>6.29</v>
          </cell>
          <cell r="FK37">
            <v>8.74</v>
          </cell>
          <cell r="FL37">
            <v>0</v>
          </cell>
          <cell r="FM37">
            <v>0</v>
          </cell>
          <cell r="FN37">
            <v>9.15</v>
          </cell>
          <cell r="FO37">
            <v>0</v>
          </cell>
          <cell r="FP37">
            <v>0</v>
          </cell>
          <cell r="FQ37">
            <v>8.9</v>
          </cell>
          <cell r="FR37">
            <v>7.85</v>
          </cell>
          <cell r="FS37">
            <v>0</v>
          </cell>
          <cell r="FT37">
            <v>7.23</v>
          </cell>
          <cell r="FU37">
            <v>7.9850000000000003</v>
          </cell>
          <cell r="FV37">
            <v>5.6</v>
          </cell>
          <cell r="FW37">
            <v>0</v>
          </cell>
          <cell r="FX37">
            <v>8.56</v>
          </cell>
          <cell r="FY37">
            <v>0</v>
          </cell>
          <cell r="FZ37">
            <v>7.7050000000000001</v>
          </cell>
          <cell r="GA37">
            <v>0</v>
          </cell>
          <cell r="GB37">
            <v>8.2249999999999996</v>
          </cell>
          <cell r="GC37">
            <v>0</v>
          </cell>
          <cell r="GD37">
            <v>0</v>
          </cell>
          <cell r="GE37">
            <v>8.44</v>
          </cell>
          <cell r="GF37">
            <v>0</v>
          </cell>
          <cell r="GG37">
            <v>7.9050000000000002</v>
          </cell>
          <cell r="GH37">
            <v>0</v>
          </cell>
          <cell r="GI37">
            <v>8.5500000000000007</v>
          </cell>
          <cell r="GJ37">
            <v>0</v>
          </cell>
          <cell r="GK37">
            <v>0</v>
          </cell>
          <cell r="GL37">
            <v>5.9249999999999998</v>
          </cell>
          <cell r="GM37">
            <v>0</v>
          </cell>
          <cell r="GN37">
            <v>9.48</v>
          </cell>
          <cell r="GO37">
            <v>8.35</v>
          </cell>
          <cell r="GP37">
            <v>0</v>
          </cell>
          <cell r="GQ37">
            <v>5.3049999999999997</v>
          </cell>
          <cell r="GR37">
            <v>0</v>
          </cell>
          <cell r="GS37">
            <v>0</v>
          </cell>
          <cell r="GT37">
            <v>10.79</v>
          </cell>
          <cell r="GU37">
            <v>8.9700000000000006</v>
          </cell>
          <cell r="GV37">
            <v>0</v>
          </cell>
          <cell r="GW37">
            <v>8.31</v>
          </cell>
          <cell r="GX37">
            <v>0</v>
          </cell>
          <cell r="GY37">
            <v>0</v>
          </cell>
          <cell r="GZ37">
            <v>7.41</v>
          </cell>
          <cell r="HA37">
            <v>7.44</v>
          </cell>
          <cell r="HB37">
            <v>9.82</v>
          </cell>
          <cell r="HC37">
            <v>9.81</v>
          </cell>
          <cell r="HD37">
            <v>8.3000000000000007</v>
          </cell>
          <cell r="HE37">
            <v>7.27</v>
          </cell>
          <cell r="HF37">
            <v>0</v>
          </cell>
          <cell r="HG37">
            <v>0</v>
          </cell>
          <cell r="HH37">
            <v>8.19</v>
          </cell>
          <cell r="HI37">
            <v>7.71</v>
          </cell>
          <cell r="HJ37">
            <v>0</v>
          </cell>
          <cell r="HK37">
            <v>0</v>
          </cell>
          <cell r="HL37">
            <v>7.25</v>
          </cell>
          <cell r="HM37">
            <v>0</v>
          </cell>
          <cell r="HN37">
            <v>0</v>
          </cell>
          <cell r="HO37">
            <v>4.42</v>
          </cell>
          <cell r="HP37">
            <v>15.51</v>
          </cell>
          <cell r="HQ37">
            <v>7.82</v>
          </cell>
          <cell r="HR37">
            <v>0</v>
          </cell>
          <cell r="HS37">
            <v>8.39</v>
          </cell>
          <cell r="HT37">
            <v>0</v>
          </cell>
          <cell r="HU37">
            <v>6.94</v>
          </cell>
          <cell r="HV37">
            <v>9.5500000000000007</v>
          </cell>
          <cell r="HW37">
            <v>7.05</v>
          </cell>
          <cell r="HX37">
            <v>4.1399999999999997</v>
          </cell>
          <cell r="HY37">
            <v>7.2</v>
          </cell>
          <cell r="HZ37">
            <v>0</v>
          </cell>
          <cell r="IA37">
            <v>0</v>
          </cell>
          <cell r="IB37">
            <v>8.85</v>
          </cell>
          <cell r="IC37">
            <v>9</v>
          </cell>
          <cell r="ID37">
            <v>7.26</v>
          </cell>
          <cell r="IE37">
            <v>0</v>
          </cell>
          <cell r="IF37">
            <v>0</v>
          </cell>
          <cell r="IG37">
            <v>10.195</v>
          </cell>
          <cell r="IH37">
            <v>0</v>
          </cell>
          <cell r="II37">
            <v>7.69</v>
          </cell>
          <cell r="IJ37">
            <v>4.2</v>
          </cell>
          <cell r="IK37">
            <v>0</v>
          </cell>
          <cell r="IL37">
            <v>8.82</v>
          </cell>
          <cell r="IM37">
            <v>0</v>
          </cell>
          <cell r="IN37">
            <v>8</v>
          </cell>
          <cell r="IO37">
            <v>0</v>
          </cell>
          <cell r="IP37">
            <v>0</v>
          </cell>
          <cell r="IQ37">
            <v>9.08</v>
          </cell>
          <cell r="IR37">
            <v>0</v>
          </cell>
          <cell r="IS37">
            <v>0</v>
          </cell>
          <cell r="IT37">
            <v>0</v>
          </cell>
          <cell r="IU37">
            <v>10.029999999999999</v>
          </cell>
          <cell r="IV37">
            <v>0</v>
          </cell>
          <cell r="IW37">
            <v>0</v>
          </cell>
          <cell r="IX37">
            <v>7.49</v>
          </cell>
          <cell r="IY37">
            <v>0</v>
          </cell>
          <cell r="IZ37">
            <v>17.23</v>
          </cell>
          <cell r="JA37">
            <v>8.19</v>
          </cell>
          <cell r="JB37">
            <v>7.01</v>
          </cell>
          <cell r="JC37">
            <v>0</v>
          </cell>
          <cell r="JD37">
            <v>0</v>
          </cell>
          <cell r="JE37">
            <v>8.8550000000000004</v>
          </cell>
          <cell r="JF37">
            <v>0</v>
          </cell>
          <cell r="JG37">
            <v>9.32</v>
          </cell>
          <cell r="JH37">
            <v>0</v>
          </cell>
          <cell r="JI37">
            <v>8.73</v>
          </cell>
          <cell r="JJ37">
            <v>0</v>
          </cell>
          <cell r="JK37">
            <v>8.39</v>
          </cell>
          <cell r="JL37">
            <v>0</v>
          </cell>
          <cell r="JM37">
            <v>0</v>
          </cell>
          <cell r="JN37">
            <v>7.77</v>
          </cell>
          <cell r="JO37">
            <v>0</v>
          </cell>
          <cell r="JP37">
            <v>7.61</v>
          </cell>
          <cell r="JQ37">
            <v>0</v>
          </cell>
          <cell r="JR37">
            <v>0</v>
          </cell>
          <cell r="JS37">
            <v>8.7100000000000009</v>
          </cell>
          <cell r="JT37">
            <v>7.11</v>
          </cell>
          <cell r="JU37">
            <v>0</v>
          </cell>
          <cell r="JV37">
            <v>9.5</v>
          </cell>
          <cell r="JW37">
            <v>7.52</v>
          </cell>
          <cell r="JX37">
            <v>0</v>
          </cell>
          <cell r="JY37">
            <v>9.3699999999999992</v>
          </cell>
          <cell r="JZ37">
            <v>5.98</v>
          </cell>
          <cell r="KA37">
            <v>5.37</v>
          </cell>
          <cell r="KB37">
            <v>0</v>
          </cell>
          <cell r="KC37">
            <v>7.16</v>
          </cell>
          <cell r="KD37">
            <v>0</v>
          </cell>
          <cell r="KE37">
            <v>0</v>
          </cell>
          <cell r="KF37">
            <v>8.0766666666666662</v>
          </cell>
          <cell r="KG37">
            <v>0</v>
          </cell>
          <cell r="KH37">
            <v>0</v>
          </cell>
          <cell r="KI37">
            <v>6.9349999999999996</v>
          </cell>
          <cell r="KJ37">
            <v>0</v>
          </cell>
          <cell r="KK37">
            <v>6.68</v>
          </cell>
          <cell r="KL37">
            <v>0</v>
          </cell>
          <cell r="KM37">
            <v>9.11</v>
          </cell>
          <cell r="KN37">
            <v>6.49</v>
          </cell>
          <cell r="KO37">
            <v>0</v>
          </cell>
          <cell r="KP37">
            <v>9.4499999999999993</v>
          </cell>
          <cell r="KQ37">
            <v>6.3</v>
          </cell>
          <cell r="KR37">
            <v>5.78</v>
          </cell>
          <cell r="KS37">
            <v>0</v>
          </cell>
          <cell r="KT37">
            <v>7.55</v>
          </cell>
          <cell r="KU37">
            <v>0</v>
          </cell>
          <cell r="KV37">
            <v>0</v>
          </cell>
          <cell r="KW37">
            <v>7.47</v>
          </cell>
          <cell r="KX37">
            <v>0</v>
          </cell>
          <cell r="KY37">
            <v>7.3</v>
          </cell>
          <cell r="KZ37">
            <v>0</v>
          </cell>
          <cell r="LA37">
            <v>6.44</v>
          </cell>
          <cell r="LB37">
            <v>0</v>
          </cell>
          <cell r="LC37">
            <v>8.7799999999999994</v>
          </cell>
          <cell r="LD37">
            <v>0</v>
          </cell>
          <cell r="LE37">
            <v>8.2200000000000006</v>
          </cell>
          <cell r="LF37">
            <v>0</v>
          </cell>
          <cell r="LG37">
            <v>0</v>
          </cell>
          <cell r="LH37">
            <v>7.72</v>
          </cell>
          <cell r="LI37">
            <v>7.31</v>
          </cell>
          <cell r="LJ37">
            <v>0</v>
          </cell>
          <cell r="LK37">
            <v>9.1050000000000004</v>
          </cell>
          <cell r="LL37">
            <v>0</v>
          </cell>
          <cell r="LM37">
            <v>6.53</v>
          </cell>
          <cell r="LN37">
            <v>0</v>
          </cell>
          <cell r="LO37">
            <v>9.6300000000000008</v>
          </cell>
          <cell r="LP37">
            <v>8.41</v>
          </cell>
          <cell r="LQ37">
            <v>9.35</v>
          </cell>
          <cell r="LR37">
            <v>7.1349999999999998</v>
          </cell>
          <cell r="LS37">
            <v>0</v>
          </cell>
          <cell r="LT37">
            <v>4.76</v>
          </cell>
          <cell r="LU37">
            <v>0</v>
          </cell>
          <cell r="LV37">
            <v>0</v>
          </cell>
          <cell r="LW37">
            <v>0</v>
          </cell>
          <cell r="LX37">
            <v>7</v>
          </cell>
          <cell r="LY37">
            <v>0</v>
          </cell>
          <cell r="LZ37">
            <v>0</v>
          </cell>
          <cell r="MA37">
            <v>9.0449999999999999</v>
          </cell>
          <cell r="MB37">
            <v>0</v>
          </cell>
          <cell r="MC37">
            <v>0</v>
          </cell>
          <cell r="MD37">
            <v>8.5150000000000006</v>
          </cell>
          <cell r="ME37">
            <v>0</v>
          </cell>
          <cell r="MF37">
            <v>0</v>
          </cell>
          <cell r="MG37">
            <v>7.95</v>
          </cell>
          <cell r="MH37">
            <v>7.76</v>
          </cell>
          <cell r="MI37">
            <v>0</v>
          </cell>
          <cell r="MJ37">
            <v>8.64</v>
          </cell>
          <cell r="MK37">
            <v>0</v>
          </cell>
          <cell r="ML37">
            <v>0</v>
          </cell>
          <cell r="MM37">
            <v>7.99</v>
          </cell>
          <cell r="MN37">
            <v>0</v>
          </cell>
          <cell r="MO37">
            <v>7.6550000000000002</v>
          </cell>
          <cell r="MP37">
            <v>0</v>
          </cell>
          <cell r="MQ37">
            <v>8.17</v>
          </cell>
          <cell r="MR37">
            <v>0</v>
          </cell>
          <cell r="MS37">
            <v>0</v>
          </cell>
          <cell r="MT37">
            <v>8.1300000000000008</v>
          </cell>
          <cell r="MU37">
            <v>0</v>
          </cell>
          <cell r="MV37">
            <v>7.99</v>
          </cell>
          <cell r="MW37">
            <v>0</v>
          </cell>
          <cell r="MX37">
            <v>7.87</v>
          </cell>
          <cell r="MY37">
            <v>7.44</v>
          </cell>
          <cell r="MZ37">
            <v>0</v>
          </cell>
          <cell r="NA37">
            <v>6.24</v>
          </cell>
          <cell r="NB37">
            <v>0</v>
          </cell>
          <cell r="NC37">
            <v>6.56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J37">
            <v>3</v>
          </cell>
          <cell r="NK37">
            <v>3.3103448275862069</v>
          </cell>
          <cell r="NL37" t="b">
            <v>0</v>
          </cell>
          <cell r="NM37"/>
          <cell r="NN37">
            <v>180</v>
          </cell>
          <cell r="NO37">
            <v>7.8599999999999994</v>
          </cell>
          <cell r="NP37">
            <v>7.8407407407407419</v>
          </cell>
          <cell r="NQ37">
            <v>0.56111111111111112</v>
          </cell>
          <cell r="NR37">
            <v>2.88</v>
          </cell>
          <cell r="NS37">
            <v>17.23</v>
          </cell>
        </row>
        <row r="38">
          <cell r="A38" t="str">
            <v>RANGEL</v>
          </cell>
          <cell r="B38" t="str">
            <v>RANGEL</v>
          </cell>
          <cell r="C38" t="str">
            <v>HARLEM RIVER DR</v>
          </cell>
          <cell r="D38" t="str">
            <v>MANHATTAN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7.07</v>
          </cell>
          <cell r="J38">
            <v>7.77</v>
          </cell>
          <cell r="K38">
            <v>0</v>
          </cell>
          <cell r="L38">
            <v>7.78</v>
          </cell>
          <cell r="M38">
            <v>8.49</v>
          </cell>
          <cell r="N38">
            <v>0</v>
          </cell>
          <cell r="O38">
            <v>0</v>
          </cell>
          <cell r="P38">
            <v>0</v>
          </cell>
          <cell r="Q38">
            <v>6.39</v>
          </cell>
          <cell r="R38">
            <v>0</v>
          </cell>
          <cell r="S38">
            <v>0</v>
          </cell>
          <cell r="T38">
            <v>7.71</v>
          </cell>
          <cell r="U38">
            <v>0</v>
          </cell>
          <cell r="V38">
            <v>0</v>
          </cell>
          <cell r="W38">
            <v>7.77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6.58</v>
          </cell>
          <cell r="AC38">
            <v>0</v>
          </cell>
          <cell r="AD38">
            <v>7.52</v>
          </cell>
          <cell r="AE38">
            <v>0</v>
          </cell>
          <cell r="AF38">
            <v>0</v>
          </cell>
          <cell r="AG38">
            <v>7.46</v>
          </cell>
          <cell r="AH38">
            <v>0</v>
          </cell>
          <cell r="AI38">
            <v>0</v>
          </cell>
          <cell r="AJ38">
            <v>8.16</v>
          </cell>
          <cell r="AK38">
            <v>0</v>
          </cell>
          <cell r="AL38">
            <v>4.4000000000000004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7.61</v>
          </cell>
          <cell r="AR38">
            <v>0</v>
          </cell>
          <cell r="AS38">
            <v>0</v>
          </cell>
          <cell r="AT38">
            <v>0</v>
          </cell>
          <cell r="AU38">
            <v>7.42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7.75</v>
          </cell>
          <cell r="BA38">
            <v>0</v>
          </cell>
          <cell r="BB38">
            <v>0</v>
          </cell>
          <cell r="BC38">
            <v>7.81</v>
          </cell>
          <cell r="BD38">
            <v>0</v>
          </cell>
          <cell r="BE38">
            <v>0</v>
          </cell>
          <cell r="BF38">
            <v>0</v>
          </cell>
          <cell r="BG38">
            <v>5.64</v>
          </cell>
          <cell r="BH38">
            <v>0</v>
          </cell>
          <cell r="BI38">
            <v>0</v>
          </cell>
          <cell r="BJ38">
            <v>7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7.6849999999999996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7.31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7.9850000000000003</v>
          </cell>
          <cell r="CA38">
            <v>6.58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7.22</v>
          </cell>
          <cell r="CG38">
            <v>0</v>
          </cell>
          <cell r="CH38">
            <v>7.23</v>
          </cell>
          <cell r="CI38">
            <v>0</v>
          </cell>
          <cell r="CJ38">
            <v>0</v>
          </cell>
          <cell r="CK38">
            <v>0</v>
          </cell>
          <cell r="CL38">
            <v>8.7899999999999991</v>
          </cell>
          <cell r="CM38">
            <v>0</v>
          </cell>
          <cell r="CN38">
            <v>0</v>
          </cell>
          <cell r="CO38">
            <v>0</v>
          </cell>
          <cell r="CP38">
            <v>7.3</v>
          </cell>
          <cell r="CQ38">
            <v>0</v>
          </cell>
          <cell r="CR38">
            <v>0</v>
          </cell>
          <cell r="CS38">
            <v>7.63</v>
          </cell>
          <cell r="CT38">
            <v>0</v>
          </cell>
          <cell r="CU38">
            <v>0</v>
          </cell>
          <cell r="CV38">
            <v>7.63</v>
          </cell>
          <cell r="CW38">
            <v>0</v>
          </cell>
          <cell r="CX38">
            <v>0</v>
          </cell>
          <cell r="CY38">
            <v>0</v>
          </cell>
          <cell r="CZ38">
            <v>6.76</v>
          </cell>
          <cell r="DA38">
            <v>0</v>
          </cell>
          <cell r="DB38">
            <v>5.75</v>
          </cell>
          <cell r="DC38">
            <v>0</v>
          </cell>
          <cell r="DD38">
            <v>0</v>
          </cell>
          <cell r="DE38">
            <v>0</v>
          </cell>
          <cell r="DF38">
            <v>7.46</v>
          </cell>
          <cell r="DG38">
            <v>0</v>
          </cell>
          <cell r="DH38">
            <v>6.32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8.0299999999999994</v>
          </cell>
          <cell r="DN38">
            <v>7.51</v>
          </cell>
          <cell r="DO38">
            <v>0</v>
          </cell>
          <cell r="DP38">
            <v>0</v>
          </cell>
          <cell r="DQ38">
            <v>6.14</v>
          </cell>
          <cell r="DR38">
            <v>0</v>
          </cell>
          <cell r="DS38">
            <v>0</v>
          </cell>
          <cell r="DT38">
            <v>0</v>
          </cell>
          <cell r="DU38">
            <v>7.27</v>
          </cell>
          <cell r="DV38">
            <v>7.81</v>
          </cell>
          <cell r="DW38">
            <v>0</v>
          </cell>
          <cell r="DX38">
            <v>0</v>
          </cell>
          <cell r="DY38">
            <v>6.88</v>
          </cell>
          <cell r="DZ38">
            <v>0</v>
          </cell>
          <cell r="EA38">
            <v>0</v>
          </cell>
          <cell r="EB38">
            <v>0</v>
          </cell>
          <cell r="EC38">
            <v>8.6950000000000003</v>
          </cell>
          <cell r="ED38">
            <v>0</v>
          </cell>
          <cell r="EE38">
            <v>0</v>
          </cell>
          <cell r="EF38">
            <v>6.78</v>
          </cell>
          <cell r="EG38">
            <v>0</v>
          </cell>
          <cell r="EH38">
            <v>0</v>
          </cell>
          <cell r="EI38">
            <v>8.07</v>
          </cell>
          <cell r="EJ38">
            <v>0</v>
          </cell>
          <cell r="EK38">
            <v>0</v>
          </cell>
          <cell r="EL38">
            <v>6.54</v>
          </cell>
          <cell r="EM38">
            <v>6.67</v>
          </cell>
          <cell r="EN38">
            <v>0</v>
          </cell>
          <cell r="EO38">
            <v>0</v>
          </cell>
          <cell r="EP38">
            <v>0</v>
          </cell>
          <cell r="EQ38">
            <v>4.92</v>
          </cell>
          <cell r="ER38">
            <v>0</v>
          </cell>
          <cell r="ES38">
            <v>9.43</v>
          </cell>
          <cell r="ET38">
            <v>0</v>
          </cell>
          <cell r="EU38">
            <v>0</v>
          </cell>
          <cell r="EV38">
            <v>0</v>
          </cell>
          <cell r="EW38">
            <v>7.915</v>
          </cell>
          <cell r="EX38">
            <v>0</v>
          </cell>
          <cell r="EY38">
            <v>0</v>
          </cell>
          <cell r="EZ38">
            <v>0</v>
          </cell>
          <cell r="FA38">
            <v>8.81</v>
          </cell>
          <cell r="FB38">
            <v>0</v>
          </cell>
          <cell r="FC38">
            <v>0</v>
          </cell>
          <cell r="FD38">
            <v>7.31</v>
          </cell>
          <cell r="FE38">
            <v>7.28</v>
          </cell>
          <cell r="FF38">
            <v>0</v>
          </cell>
          <cell r="FG38">
            <v>0</v>
          </cell>
          <cell r="FH38">
            <v>9</v>
          </cell>
          <cell r="FI38">
            <v>0</v>
          </cell>
          <cell r="FJ38">
            <v>8.43</v>
          </cell>
          <cell r="FK38">
            <v>0</v>
          </cell>
          <cell r="FL38">
            <v>0</v>
          </cell>
          <cell r="FM38">
            <v>0</v>
          </cell>
          <cell r="FN38">
            <v>8.9600000000000009</v>
          </cell>
          <cell r="FO38">
            <v>5.81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7.34</v>
          </cell>
          <cell r="FV38">
            <v>0</v>
          </cell>
          <cell r="FW38">
            <v>0</v>
          </cell>
          <cell r="FX38">
            <v>6.27</v>
          </cell>
          <cell r="FY38">
            <v>0</v>
          </cell>
          <cell r="FZ38">
            <v>0</v>
          </cell>
          <cell r="GA38">
            <v>9.0500000000000007</v>
          </cell>
          <cell r="GB38">
            <v>7.82</v>
          </cell>
          <cell r="GC38">
            <v>0</v>
          </cell>
          <cell r="GD38">
            <v>0</v>
          </cell>
          <cell r="GE38">
            <v>8.85</v>
          </cell>
          <cell r="GF38">
            <v>0</v>
          </cell>
          <cell r="GG38">
            <v>8.2899999999999991</v>
          </cell>
          <cell r="GH38">
            <v>0</v>
          </cell>
          <cell r="GI38">
            <v>0</v>
          </cell>
          <cell r="GJ38">
            <v>9.49</v>
          </cell>
          <cell r="GK38">
            <v>0</v>
          </cell>
          <cell r="GL38">
            <v>0</v>
          </cell>
          <cell r="GM38">
            <v>0</v>
          </cell>
          <cell r="GN38">
            <v>5</v>
          </cell>
          <cell r="GO38">
            <v>0</v>
          </cell>
          <cell r="GP38">
            <v>7.1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9.73</v>
          </cell>
          <cell r="GX38">
            <v>0</v>
          </cell>
          <cell r="GY38">
            <v>0</v>
          </cell>
          <cell r="GZ38">
            <v>0</v>
          </cell>
          <cell r="HA38">
            <v>5.57</v>
          </cell>
          <cell r="HB38">
            <v>7.56</v>
          </cell>
          <cell r="HC38">
            <v>0</v>
          </cell>
          <cell r="HD38">
            <v>0</v>
          </cell>
          <cell r="HE38">
            <v>7.8150000000000004</v>
          </cell>
          <cell r="HF38">
            <v>0</v>
          </cell>
          <cell r="HG38">
            <v>0</v>
          </cell>
          <cell r="HH38">
            <v>9.0399999999999991</v>
          </cell>
          <cell r="HI38">
            <v>0</v>
          </cell>
          <cell r="HJ38">
            <v>5.74</v>
          </cell>
          <cell r="HK38">
            <v>0</v>
          </cell>
          <cell r="HL38">
            <v>0</v>
          </cell>
          <cell r="HM38">
            <v>0</v>
          </cell>
          <cell r="HN38">
            <v>8.17</v>
          </cell>
          <cell r="HO38">
            <v>0</v>
          </cell>
          <cell r="HP38">
            <v>7.83</v>
          </cell>
          <cell r="HQ38">
            <v>0</v>
          </cell>
          <cell r="HR38">
            <v>5.14</v>
          </cell>
          <cell r="HS38">
            <v>9.1</v>
          </cell>
          <cell r="HT38">
            <v>0</v>
          </cell>
          <cell r="HU38">
            <v>0</v>
          </cell>
          <cell r="HV38">
            <v>8.1199999999999992</v>
          </cell>
          <cell r="HW38">
            <v>0</v>
          </cell>
          <cell r="HX38">
            <v>8.7200000000000006</v>
          </cell>
          <cell r="HY38">
            <v>0</v>
          </cell>
          <cell r="HZ38">
            <v>7.72</v>
          </cell>
          <cell r="IA38">
            <v>0</v>
          </cell>
          <cell r="IB38">
            <v>0</v>
          </cell>
          <cell r="IC38">
            <v>8.7100000000000009</v>
          </cell>
          <cell r="ID38">
            <v>0</v>
          </cell>
          <cell r="IE38">
            <v>0</v>
          </cell>
          <cell r="IF38">
            <v>8.7899999999999991</v>
          </cell>
          <cell r="IG38">
            <v>0</v>
          </cell>
          <cell r="IH38">
            <v>0</v>
          </cell>
          <cell r="II38">
            <v>0</v>
          </cell>
          <cell r="IJ38">
            <v>7.41</v>
          </cell>
          <cell r="IK38">
            <v>0</v>
          </cell>
          <cell r="IL38">
            <v>0</v>
          </cell>
          <cell r="IM38">
            <v>7.29</v>
          </cell>
          <cell r="IN38">
            <v>3.31</v>
          </cell>
          <cell r="IO38">
            <v>0</v>
          </cell>
          <cell r="IP38">
            <v>0</v>
          </cell>
          <cell r="IQ38">
            <v>0</v>
          </cell>
          <cell r="IR38">
            <v>6.9550000000000001</v>
          </cell>
          <cell r="IS38">
            <v>0</v>
          </cell>
          <cell r="IT38">
            <v>0</v>
          </cell>
          <cell r="IU38">
            <v>6.92</v>
          </cell>
          <cell r="IV38">
            <v>0</v>
          </cell>
          <cell r="IW38">
            <v>0</v>
          </cell>
          <cell r="IX38">
            <v>9.01</v>
          </cell>
          <cell r="IY38">
            <v>0</v>
          </cell>
          <cell r="IZ38">
            <v>0</v>
          </cell>
          <cell r="JA38">
            <v>0</v>
          </cell>
          <cell r="JB38">
            <v>4.3600000000000003</v>
          </cell>
          <cell r="JC38">
            <v>0</v>
          </cell>
          <cell r="JD38">
            <v>0</v>
          </cell>
          <cell r="JE38">
            <v>8.08</v>
          </cell>
          <cell r="JF38">
            <v>0</v>
          </cell>
          <cell r="JG38">
            <v>7.53</v>
          </cell>
          <cell r="JH38">
            <v>0</v>
          </cell>
          <cell r="JI38">
            <v>0</v>
          </cell>
          <cell r="JJ38">
            <v>0</v>
          </cell>
          <cell r="JK38">
            <v>9.57</v>
          </cell>
          <cell r="JL38">
            <v>0</v>
          </cell>
          <cell r="JM38">
            <v>0</v>
          </cell>
          <cell r="JN38">
            <v>7.49</v>
          </cell>
          <cell r="JO38">
            <v>7.85</v>
          </cell>
          <cell r="JP38">
            <v>0</v>
          </cell>
          <cell r="JQ38">
            <v>0</v>
          </cell>
          <cell r="JR38">
            <v>0</v>
          </cell>
          <cell r="JS38">
            <v>8.1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8.0150000000000006</v>
          </cell>
          <cell r="JZ38">
            <v>0</v>
          </cell>
          <cell r="KA38">
            <v>0</v>
          </cell>
          <cell r="KB38">
            <v>0</v>
          </cell>
          <cell r="KC38">
            <v>7.8049999999999997</v>
          </cell>
          <cell r="KD38">
            <v>7.19</v>
          </cell>
          <cell r="KE38">
            <v>0</v>
          </cell>
          <cell r="KF38">
            <v>0</v>
          </cell>
          <cell r="KG38">
            <v>0</v>
          </cell>
          <cell r="KH38">
            <v>6.18</v>
          </cell>
          <cell r="KI38">
            <v>0</v>
          </cell>
          <cell r="KJ38">
            <v>0</v>
          </cell>
          <cell r="KK38">
            <v>8.41</v>
          </cell>
          <cell r="KL38">
            <v>0</v>
          </cell>
          <cell r="KM38">
            <v>0</v>
          </cell>
          <cell r="KN38">
            <v>0</v>
          </cell>
          <cell r="KO38">
            <v>7.12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7.04</v>
          </cell>
          <cell r="KU38">
            <v>0</v>
          </cell>
          <cell r="KV38">
            <v>0</v>
          </cell>
          <cell r="KW38">
            <v>0</v>
          </cell>
          <cell r="KX38">
            <v>8.18</v>
          </cell>
          <cell r="KY38">
            <v>0</v>
          </cell>
          <cell r="KZ38">
            <v>0</v>
          </cell>
          <cell r="LA38">
            <v>0</v>
          </cell>
          <cell r="LB38">
            <v>7.8</v>
          </cell>
          <cell r="LC38">
            <v>8.84</v>
          </cell>
          <cell r="LD38">
            <v>0</v>
          </cell>
          <cell r="LE38">
            <v>0</v>
          </cell>
          <cell r="LF38">
            <v>7.92</v>
          </cell>
          <cell r="LG38">
            <v>0</v>
          </cell>
          <cell r="LH38">
            <v>7.89</v>
          </cell>
          <cell r="LI38">
            <v>0</v>
          </cell>
          <cell r="LJ38">
            <v>0</v>
          </cell>
          <cell r="LK38">
            <v>7.12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8.06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7.68</v>
          </cell>
          <cell r="LZ38">
            <v>8.1199999999999992</v>
          </cell>
          <cell r="MA38">
            <v>0</v>
          </cell>
          <cell r="MB38">
            <v>0</v>
          </cell>
          <cell r="MC38">
            <v>8.06</v>
          </cell>
          <cell r="MD38">
            <v>0</v>
          </cell>
          <cell r="ME38">
            <v>8.6</v>
          </cell>
          <cell r="MF38">
            <v>0</v>
          </cell>
          <cell r="MG38">
            <v>8.0050000000000008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8.5500000000000007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6.3049999999999997</v>
          </cell>
          <cell r="MT38">
            <v>0</v>
          </cell>
          <cell r="MU38">
            <v>8.52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J38">
            <v>3</v>
          </cell>
          <cell r="NK38">
            <v>2.1724137931034484</v>
          </cell>
          <cell r="NL38" t="b">
            <v>0</v>
          </cell>
          <cell r="NM38"/>
          <cell r="NN38">
            <v>112</v>
          </cell>
          <cell r="NO38">
            <v>7.6974999999999998</v>
          </cell>
          <cell r="NP38">
            <v>7.5222321428571401</v>
          </cell>
          <cell r="NQ38">
            <v>0.6607142857142857</v>
          </cell>
          <cell r="NR38">
            <v>3.31</v>
          </cell>
          <cell r="NS38">
            <v>9.73</v>
          </cell>
        </row>
        <row r="39">
          <cell r="A39" t="str">
            <v>SAINT NICHOLAS</v>
          </cell>
          <cell r="B39" t="str">
            <v>SAINT NICHOLAS</v>
          </cell>
          <cell r="C39" t="str">
            <v>W 127TH ST</v>
          </cell>
          <cell r="D39" t="str">
            <v>MANHATTAN</v>
          </cell>
          <cell r="E39">
            <v>0</v>
          </cell>
          <cell r="F39">
            <v>7.32</v>
          </cell>
          <cell r="G39">
            <v>4.9400000000000004</v>
          </cell>
          <cell r="H39">
            <v>5.16</v>
          </cell>
          <cell r="I39">
            <v>5.69</v>
          </cell>
          <cell r="J39">
            <v>6.39</v>
          </cell>
          <cell r="K39">
            <v>0</v>
          </cell>
          <cell r="L39">
            <v>4.32</v>
          </cell>
          <cell r="M39">
            <v>0</v>
          </cell>
          <cell r="N39">
            <v>0</v>
          </cell>
          <cell r="O39">
            <v>0</v>
          </cell>
          <cell r="P39">
            <v>6.626666666666666</v>
          </cell>
          <cell r="Q39">
            <v>6.78</v>
          </cell>
          <cell r="R39">
            <v>0</v>
          </cell>
          <cell r="S39">
            <v>5.7</v>
          </cell>
          <cell r="T39">
            <v>4.84</v>
          </cell>
          <cell r="U39">
            <v>5.89</v>
          </cell>
          <cell r="V39">
            <v>0</v>
          </cell>
          <cell r="W39">
            <v>0</v>
          </cell>
          <cell r="X39">
            <v>5.92</v>
          </cell>
          <cell r="Y39">
            <v>0</v>
          </cell>
          <cell r="Z39">
            <v>4.8</v>
          </cell>
          <cell r="AA39">
            <v>0</v>
          </cell>
          <cell r="AB39">
            <v>6.32</v>
          </cell>
          <cell r="AC39">
            <v>4.8899999999999997</v>
          </cell>
          <cell r="AD39">
            <v>0</v>
          </cell>
          <cell r="AE39">
            <v>6.86</v>
          </cell>
          <cell r="AF39">
            <v>0</v>
          </cell>
          <cell r="AG39">
            <v>5.43</v>
          </cell>
          <cell r="AH39">
            <v>0</v>
          </cell>
          <cell r="AI39">
            <v>7.2249999999999996</v>
          </cell>
          <cell r="AJ39">
            <v>0</v>
          </cell>
          <cell r="AK39">
            <v>7.19</v>
          </cell>
          <cell r="AL39">
            <v>0</v>
          </cell>
          <cell r="AM39">
            <v>0</v>
          </cell>
          <cell r="AN39">
            <v>6.37</v>
          </cell>
          <cell r="AO39">
            <v>4.915</v>
          </cell>
          <cell r="AP39">
            <v>0</v>
          </cell>
          <cell r="AQ39">
            <v>5.98</v>
          </cell>
          <cell r="AR39">
            <v>5.47</v>
          </cell>
          <cell r="AS39">
            <v>7.36</v>
          </cell>
          <cell r="AT39">
            <v>0</v>
          </cell>
          <cell r="AU39">
            <v>7.5949999999999998</v>
          </cell>
          <cell r="AV39">
            <v>0</v>
          </cell>
          <cell r="AW39">
            <v>0</v>
          </cell>
          <cell r="AX39">
            <v>7.59</v>
          </cell>
          <cell r="AY39">
            <v>5.0599999999999996</v>
          </cell>
          <cell r="AZ39">
            <v>5.84</v>
          </cell>
          <cell r="BA39">
            <v>0</v>
          </cell>
          <cell r="BB39">
            <v>0</v>
          </cell>
          <cell r="BC39">
            <v>6.48</v>
          </cell>
          <cell r="BD39">
            <v>6.03</v>
          </cell>
          <cell r="BE39">
            <v>0</v>
          </cell>
          <cell r="BF39">
            <v>0</v>
          </cell>
          <cell r="BG39">
            <v>4.97</v>
          </cell>
          <cell r="BH39">
            <v>0</v>
          </cell>
          <cell r="BI39">
            <v>5.33</v>
          </cell>
          <cell r="BJ39">
            <v>0</v>
          </cell>
          <cell r="BK39">
            <v>5.9550000000000001</v>
          </cell>
          <cell r="BL39">
            <v>4.18</v>
          </cell>
          <cell r="BM39">
            <v>6.47</v>
          </cell>
          <cell r="BN39">
            <v>0</v>
          </cell>
          <cell r="BO39">
            <v>0</v>
          </cell>
          <cell r="BP39">
            <v>0</v>
          </cell>
          <cell r="BQ39">
            <v>5.7649999999999997</v>
          </cell>
          <cell r="BR39">
            <v>0</v>
          </cell>
          <cell r="BS39">
            <v>5.415</v>
          </cell>
          <cell r="BT39">
            <v>5.05</v>
          </cell>
          <cell r="BU39">
            <v>3.53</v>
          </cell>
          <cell r="BV39">
            <v>0</v>
          </cell>
          <cell r="BW39">
            <v>7.28</v>
          </cell>
          <cell r="BX39">
            <v>5.69</v>
          </cell>
          <cell r="BY39">
            <v>0</v>
          </cell>
          <cell r="BZ39">
            <v>5.43</v>
          </cell>
          <cell r="CA39">
            <v>0</v>
          </cell>
          <cell r="CB39">
            <v>5.72</v>
          </cell>
          <cell r="CC39">
            <v>0</v>
          </cell>
          <cell r="CD39">
            <v>7.13</v>
          </cell>
          <cell r="CE39">
            <v>0</v>
          </cell>
          <cell r="CF39">
            <v>6.21</v>
          </cell>
          <cell r="CG39">
            <v>0</v>
          </cell>
          <cell r="CH39">
            <v>6.39</v>
          </cell>
          <cell r="CI39">
            <v>0</v>
          </cell>
          <cell r="CJ39">
            <v>0</v>
          </cell>
          <cell r="CK39">
            <v>6</v>
          </cell>
          <cell r="CL39">
            <v>6.46</v>
          </cell>
          <cell r="CM39">
            <v>6.28</v>
          </cell>
          <cell r="CN39">
            <v>4.49</v>
          </cell>
          <cell r="CO39">
            <v>4.55</v>
          </cell>
          <cell r="CP39">
            <v>5.34</v>
          </cell>
          <cell r="CQ39">
            <v>0</v>
          </cell>
          <cell r="CR39">
            <v>4.3499999999999996</v>
          </cell>
          <cell r="CS39">
            <v>0</v>
          </cell>
          <cell r="CT39">
            <v>5.8</v>
          </cell>
          <cell r="CU39">
            <v>7.28</v>
          </cell>
          <cell r="CV39">
            <v>5.19</v>
          </cell>
          <cell r="CW39">
            <v>6.81</v>
          </cell>
          <cell r="CX39">
            <v>0</v>
          </cell>
          <cell r="CY39">
            <v>5.6</v>
          </cell>
          <cell r="CZ39">
            <v>3.73</v>
          </cell>
          <cell r="DA39">
            <v>0</v>
          </cell>
          <cell r="DB39">
            <v>9.26</v>
          </cell>
          <cell r="DC39">
            <v>5.47</v>
          </cell>
          <cell r="DD39">
            <v>0</v>
          </cell>
          <cell r="DE39">
            <v>0</v>
          </cell>
          <cell r="DF39">
            <v>0</v>
          </cell>
          <cell r="DG39">
            <v>6.23</v>
          </cell>
          <cell r="DH39">
            <v>0</v>
          </cell>
          <cell r="DI39">
            <v>7.67</v>
          </cell>
          <cell r="DJ39">
            <v>0</v>
          </cell>
          <cell r="DK39">
            <v>0</v>
          </cell>
          <cell r="DL39">
            <v>0</v>
          </cell>
          <cell r="DM39">
            <v>5.7</v>
          </cell>
          <cell r="DN39">
            <v>5.32</v>
          </cell>
          <cell r="DO39">
            <v>0</v>
          </cell>
          <cell r="DP39">
            <v>5.96</v>
          </cell>
          <cell r="DQ39">
            <v>4.6500000000000004</v>
          </cell>
          <cell r="DR39">
            <v>4.8600000000000003</v>
          </cell>
          <cell r="DS39">
            <v>0</v>
          </cell>
          <cell r="DT39">
            <v>0</v>
          </cell>
          <cell r="DU39">
            <v>4.97</v>
          </cell>
          <cell r="DV39">
            <v>6.11</v>
          </cell>
          <cell r="DW39">
            <v>4.71</v>
          </cell>
          <cell r="DX39">
            <v>0</v>
          </cell>
          <cell r="DY39">
            <v>6.46</v>
          </cell>
          <cell r="DZ39">
            <v>0</v>
          </cell>
          <cell r="EA39">
            <v>0</v>
          </cell>
          <cell r="EB39">
            <v>5.81</v>
          </cell>
          <cell r="EC39">
            <v>6.96</v>
          </cell>
          <cell r="ED39">
            <v>0</v>
          </cell>
          <cell r="EE39">
            <v>6.1</v>
          </cell>
          <cell r="EF39">
            <v>4.45</v>
          </cell>
          <cell r="EG39">
            <v>0</v>
          </cell>
          <cell r="EH39">
            <v>6.34</v>
          </cell>
          <cell r="EI39">
            <v>0</v>
          </cell>
          <cell r="EJ39">
            <v>7.8049999999999997</v>
          </cell>
          <cell r="EK39">
            <v>0</v>
          </cell>
          <cell r="EL39">
            <v>6.2350000000000003</v>
          </cell>
          <cell r="EM39">
            <v>0</v>
          </cell>
          <cell r="EN39">
            <v>0</v>
          </cell>
          <cell r="EO39">
            <v>9.2899999999999991</v>
          </cell>
          <cell r="EP39">
            <v>0</v>
          </cell>
          <cell r="EQ39">
            <v>7.1749999999999998</v>
          </cell>
          <cell r="ER39">
            <v>6.88</v>
          </cell>
          <cell r="ES39">
            <v>6.12</v>
          </cell>
          <cell r="ET39">
            <v>8.3699999999999992</v>
          </cell>
          <cell r="EU39">
            <v>0</v>
          </cell>
          <cell r="EV39">
            <v>0</v>
          </cell>
          <cell r="EW39">
            <v>5.34</v>
          </cell>
          <cell r="EX39">
            <v>0</v>
          </cell>
          <cell r="EY39">
            <v>6.6749999999999998</v>
          </cell>
          <cell r="EZ39">
            <v>4.09</v>
          </cell>
          <cell r="FA39">
            <v>0</v>
          </cell>
          <cell r="FB39">
            <v>0</v>
          </cell>
          <cell r="FC39">
            <v>6.77</v>
          </cell>
          <cell r="FD39">
            <v>0</v>
          </cell>
          <cell r="FE39">
            <v>5.7</v>
          </cell>
          <cell r="FF39">
            <v>6.53</v>
          </cell>
          <cell r="FG39">
            <v>0</v>
          </cell>
          <cell r="FH39">
            <v>6.22</v>
          </cell>
          <cell r="FI39">
            <v>0</v>
          </cell>
          <cell r="FJ39">
            <v>6.48</v>
          </cell>
          <cell r="FK39">
            <v>6.21</v>
          </cell>
          <cell r="FL39">
            <v>10.45</v>
          </cell>
          <cell r="FM39">
            <v>0</v>
          </cell>
          <cell r="FN39">
            <v>5.9550000000000001</v>
          </cell>
          <cell r="FO39">
            <v>8.4600000000000009</v>
          </cell>
          <cell r="FP39">
            <v>0</v>
          </cell>
          <cell r="FQ39">
            <v>7.46</v>
          </cell>
          <cell r="FR39">
            <v>6.5949999999999998</v>
          </cell>
          <cell r="FS39">
            <v>0</v>
          </cell>
          <cell r="FT39">
            <v>7.06</v>
          </cell>
          <cell r="FU39">
            <v>0</v>
          </cell>
          <cell r="FV39">
            <v>6.79</v>
          </cell>
          <cell r="FW39">
            <v>0</v>
          </cell>
          <cell r="FX39">
            <v>8.65</v>
          </cell>
          <cell r="FY39">
            <v>0</v>
          </cell>
          <cell r="FZ39">
            <v>7.83</v>
          </cell>
          <cell r="GA39">
            <v>0</v>
          </cell>
          <cell r="GB39">
            <v>6.5466666666666669</v>
          </cell>
          <cell r="GC39">
            <v>0</v>
          </cell>
          <cell r="GD39">
            <v>0</v>
          </cell>
          <cell r="GE39">
            <v>5.68</v>
          </cell>
          <cell r="GF39">
            <v>0</v>
          </cell>
          <cell r="GG39">
            <v>7.54</v>
          </cell>
          <cell r="GH39">
            <v>7.26</v>
          </cell>
          <cell r="GI39">
            <v>7.1</v>
          </cell>
          <cell r="GJ39">
            <v>0</v>
          </cell>
          <cell r="GK39">
            <v>0</v>
          </cell>
          <cell r="GL39">
            <v>5.65</v>
          </cell>
          <cell r="GM39">
            <v>7.34</v>
          </cell>
          <cell r="GN39">
            <v>9.08</v>
          </cell>
          <cell r="GO39">
            <v>6.3550000000000004</v>
          </cell>
          <cell r="GP39">
            <v>4.5199999999999996</v>
          </cell>
          <cell r="GQ39">
            <v>6.4</v>
          </cell>
          <cell r="GR39">
            <v>0</v>
          </cell>
          <cell r="GS39">
            <v>0</v>
          </cell>
          <cell r="GT39">
            <v>7.1</v>
          </cell>
          <cell r="GU39">
            <v>9.77</v>
          </cell>
          <cell r="GV39">
            <v>6.3</v>
          </cell>
          <cell r="GW39">
            <v>7.4</v>
          </cell>
          <cell r="GX39">
            <v>7.47</v>
          </cell>
          <cell r="GY39">
            <v>0</v>
          </cell>
          <cell r="GZ39">
            <v>0</v>
          </cell>
          <cell r="HA39">
            <v>0</v>
          </cell>
          <cell r="HB39">
            <v>6.01</v>
          </cell>
          <cell r="HC39">
            <v>0</v>
          </cell>
          <cell r="HD39">
            <v>7.28</v>
          </cell>
          <cell r="HE39">
            <v>0</v>
          </cell>
          <cell r="HF39">
            <v>0</v>
          </cell>
          <cell r="HG39">
            <v>7.3849999999999998</v>
          </cell>
          <cell r="HH39">
            <v>8.17</v>
          </cell>
          <cell r="HI39">
            <v>0</v>
          </cell>
          <cell r="HJ39">
            <v>6.085</v>
          </cell>
          <cell r="HK39">
            <v>4.49</v>
          </cell>
          <cell r="HL39">
            <v>5.73</v>
          </cell>
          <cell r="HM39">
            <v>0</v>
          </cell>
          <cell r="HN39">
            <v>6.54</v>
          </cell>
          <cell r="HO39">
            <v>6.08</v>
          </cell>
          <cell r="HP39">
            <v>6.44</v>
          </cell>
          <cell r="HQ39">
            <v>0</v>
          </cell>
          <cell r="HR39">
            <v>6.22</v>
          </cell>
          <cell r="HS39">
            <v>5.4</v>
          </cell>
          <cell r="HT39">
            <v>0</v>
          </cell>
          <cell r="HU39">
            <v>0</v>
          </cell>
          <cell r="HV39">
            <v>6.32</v>
          </cell>
          <cell r="HW39">
            <v>4.67</v>
          </cell>
          <cell r="HX39">
            <v>8</v>
          </cell>
          <cell r="HY39">
            <v>0</v>
          </cell>
          <cell r="HZ39">
            <v>6.39</v>
          </cell>
          <cell r="IA39">
            <v>0</v>
          </cell>
          <cell r="IB39">
            <v>5.81</v>
          </cell>
          <cell r="IC39">
            <v>7.05</v>
          </cell>
          <cell r="ID39">
            <v>6.085</v>
          </cell>
          <cell r="IE39">
            <v>6.06</v>
          </cell>
          <cell r="IF39">
            <v>0</v>
          </cell>
          <cell r="IG39">
            <v>7.56</v>
          </cell>
          <cell r="IH39">
            <v>0</v>
          </cell>
          <cell r="II39">
            <v>5.59</v>
          </cell>
          <cell r="IJ39">
            <v>7.19</v>
          </cell>
          <cell r="IK39">
            <v>7.11</v>
          </cell>
          <cell r="IL39">
            <v>5.82</v>
          </cell>
          <cell r="IM39">
            <v>0</v>
          </cell>
          <cell r="IN39">
            <v>7.29</v>
          </cell>
          <cell r="IO39">
            <v>0</v>
          </cell>
          <cell r="IP39">
            <v>0</v>
          </cell>
          <cell r="IQ39">
            <v>5.7</v>
          </cell>
          <cell r="IR39">
            <v>7.54</v>
          </cell>
          <cell r="IS39">
            <v>0</v>
          </cell>
          <cell r="IT39">
            <v>8.58</v>
          </cell>
          <cell r="IU39">
            <v>0</v>
          </cell>
          <cell r="IV39">
            <v>0</v>
          </cell>
          <cell r="IW39">
            <v>7.4649999999999999</v>
          </cell>
          <cell r="IX39">
            <v>5.72</v>
          </cell>
          <cell r="IY39">
            <v>0</v>
          </cell>
          <cell r="IZ39">
            <v>7.35</v>
          </cell>
          <cell r="JA39">
            <v>5.82</v>
          </cell>
          <cell r="JB39">
            <v>0</v>
          </cell>
          <cell r="JC39">
            <v>0</v>
          </cell>
          <cell r="JD39">
            <v>6.49</v>
          </cell>
          <cell r="JE39">
            <v>5.86</v>
          </cell>
          <cell r="JF39">
            <v>6.4</v>
          </cell>
          <cell r="JG39">
            <v>6.36</v>
          </cell>
          <cell r="JH39">
            <v>0</v>
          </cell>
          <cell r="JI39">
            <v>6.17</v>
          </cell>
          <cell r="JJ39">
            <v>0</v>
          </cell>
          <cell r="JK39">
            <v>5.92</v>
          </cell>
          <cell r="JL39">
            <v>5.77</v>
          </cell>
          <cell r="JM39">
            <v>0</v>
          </cell>
          <cell r="JN39">
            <v>7.02</v>
          </cell>
          <cell r="JO39">
            <v>5.76</v>
          </cell>
          <cell r="JP39">
            <v>7.07</v>
          </cell>
          <cell r="JQ39">
            <v>0</v>
          </cell>
          <cell r="JR39">
            <v>6.23</v>
          </cell>
          <cell r="JS39">
            <v>0</v>
          </cell>
          <cell r="JT39">
            <v>9.42</v>
          </cell>
          <cell r="JU39">
            <v>5.96</v>
          </cell>
          <cell r="JV39">
            <v>7.25</v>
          </cell>
          <cell r="JW39">
            <v>0</v>
          </cell>
          <cell r="JX39">
            <v>0</v>
          </cell>
          <cell r="JY39">
            <v>9.08</v>
          </cell>
          <cell r="JZ39">
            <v>6.93</v>
          </cell>
          <cell r="KA39">
            <v>5.98</v>
          </cell>
          <cell r="KB39">
            <v>0</v>
          </cell>
          <cell r="KC39">
            <v>0</v>
          </cell>
          <cell r="KD39">
            <v>6.6449999999999996</v>
          </cell>
          <cell r="KE39">
            <v>0</v>
          </cell>
          <cell r="KF39">
            <v>5.52</v>
          </cell>
          <cell r="KG39">
            <v>0</v>
          </cell>
          <cell r="KH39">
            <v>1.35</v>
          </cell>
          <cell r="KI39">
            <v>8.3000000000000007</v>
          </cell>
          <cell r="KJ39">
            <v>6.69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7.77</v>
          </cell>
          <cell r="KP39">
            <v>0</v>
          </cell>
          <cell r="KQ39">
            <v>6.61</v>
          </cell>
          <cell r="KR39">
            <v>6.77</v>
          </cell>
          <cell r="KS39">
            <v>0</v>
          </cell>
          <cell r="KT39">
            <v>0</v>
          </cell>
          <cell r="KU39">
            <v>7.67</v>
          </cell>
          <cell r="KV39">
            <v>7.29</v>
          </cell>
          <cell r="KW39">
            <v>5.89</v>
          </cell>
          <cell r="KX39">
            <v>0</v>
          </cell>
          <cell r="KY39">
            <v>8.14</v>
          </cell>
          <cell r="KZ39">
            <v>0</v>
          </cell>
          <cell r="LA39">
            <v>5.7350000000000003</v>
          </cell>
          <cell r="LB39">
            <v>0</v>
          </cell>
          <cell r="LC39">
            <v>0</v>
          </cell>
          <cell r="LD39">
            <v>6.02</v>
          </cell>
          <cell r="LE39">
            <v>6.24</v>
          </cell>
          <cell r="LF39">
            <v>0</v>
          </cell>
          <cell r="LG39">
            <v>0</v>
          </cell>
          <cell r="LH39">
            <v>0</v>
          </cell>
          <cell r="LI39">
            <v>6.69</v>
          </cell>
          <cell r="LJ39">
            <v>0</v>
          </cell>
          <cell r="LK39">
            <v>0</v>
          </cell>
          <cell r="LL39">
            <v>5.915</v>
          </cell>
          <cell r="LM39">
            <v>8.1999999999999993</v>
          </cell>
          <cell r="LN39">
            <v>0</v>
          </cell>
          <cell r="LO39">
            <v>5.73</v>
          </cell>
          <cell r="LP39">
            <v>0</v>
          </cell>
          <cell r="LQ39">
            <v>7.8049999999999997</v>
          </cell>
          <cell r="LR39">
            <v>6.75</v>
          </cell>
          <cell r="LS39">
            <v>0</v>
          </cell>
          <cell r="LT39">
            <v>6.42</v>
          </cell>
          <cell r="LU39">
            <v>0</v>
          </cell>
          <cell r="LV39">
            <v>0</v>
          </cell>
          <cell r="LW39">
            <v>8.1649999999999991</v>
          </cell>
          <cell r="LX39">
            <v>0</v>
          </cell>
          <cell r="LY39">
            <v>0</v>
          </cell>
          <cell r="LZ39">
            <v>0</v>
          </cell>
          <cell r="MA39">
            <v>8.76</v>
          </cell>
          <cell r="MB39">
            <v>0</v>
          </cell>
          <cell r="MC39">
            <v>8.4550000000000001</v>
          </cell>
          <cell r="MD39">
            <v>0</v>
          </cell>
          <cell r="ME39">
            <v>9.36</v>
          </cell>
          <cell r="MF39">
            <v>0</v>
          </cell>
          <cell r="MG39">
            <v>9.43</v>
          </cell>
          <cell r="MH39">
            <v>8.81</v>
          </cell>
          <cell r="MI39">
            <v>0</v>
          </cell>
          <cell r="MJ39">
            <v>8.6300000000000008</v>
          </cell>
          <cell r="MK39">
            <v>0</v>
          </cell>
          <cell r="ML39">
            <v>7.96</v>
          </cell>
          <cell r="MM39">
            <v>7.69</v>
          </cell>
          <cell r="MN39">
            <v>0</v>
          </cell>
          <cell r="MO39">
            <v>7.49</v>
          </cell>
          <cell r="MP39">
            <v>0</v>
          </cell>
          <cell r="MQ39">
            <v>8.4700000000000006</v>
          </cell>
          <cell r="MR39">
            <v>0</v>
          </cell>
          <cell r="MS39">
            <v>8.34</v>
          </cell>
          <cell r="MT39">
            <v>0</v>
          </cell>
          <cell r="MU39">
            <v>7.95</v>
          </cell>
          <cell r="MV39">
            <v>0</v>
          </cell>
          <cell r="MW39">
            <v>0</v>
          </cell>
          <cell r="MX39">
            <v>0</v>
          </cell>
          <cell r="MY39">
            <v>8.2050000000000001</v>
          </cell>
          <cell r="MZ39">
            <v>8.0299999999999994</v>
          </cell>
          <cell r="NA39">
            <v>8.1999999999999993</v>
          </cell>
          <cell r="NB39">
            <v>0</v>
          </cell>
          <cell r="NC39">
            <v>8.16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J39">
            <v>3</v>
          </cell>
          <cell r="NK39">
            <v>4.068965517241379</v>
          </cell>
          <cell r="NL39" t="b">
            <v>0</v>
          </cell>
          <cell r="NM39"/>
          <cell r="NN39">
            <v>207</v>
          </cell>
          <cell r="NO39">
            <v>6.39</v>
          </cell>
          <cell r="NP39">
            <v>6.5310789049919507</v>
          </cell>
          <cell r="NQ39">
            <v>0.86473429951690817</v>
          </cell>
          <cell r="NR39">
            <v>1.35</v>
          </cell>
          <cell r="NS39">
            <v>10.45</v>
          </cell>
        </row>
        <row r="40">
          <cell r="A40" t="str">
            <v>CARVER</v>
          </cell>
          <cell r="B40" t="str">
            <v>CARVER</v>
          </cell>
          <cell r="C40" t="str">
            <v>E 99TH ST</v>
          </cell>
          <cell r="D40" t="str">
            <v>MANHATTAN</v>
          </cell>
          <cell r="E40">
            <v>0</v>
          </cell>
          <cell r="F40">
            <v>6.03</v>
          </cell>
          <cell r="G40">
            <v>0</v>
          </cell>
          <cell r="H40">
            <v>8.17</v>
          </cell>
          <cell r="I40">
            <v>7.7</v>
          </cell>
          <cell r="J40">
            <v>7.53</v>
          </cell>
          <cell r="K40">
            <v>0</v>
          </cell>
          <cell r="L40">
            <v>0</v>
          </cell>
          <cell r="M40">
            <v>7.34</v>
          </cell>
          <cell r="N40">
            <v>0</v>
          </cell>
          <cell r="O40">
            <v>0</v>
          </cell>
          <cell r="P40">
            <v>8.34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7.78</v>
          </cell>
          <cell r="Y40">
            <v>0</v>
          </cell>
          <cell r="Z40">
            <v>7.03</v>
          </cell>
          <cell r="AA40">
            <v>5.55</v>
          </cell>
          <cell r="AB40">
            <v>0</v>
          </cell>
          <cell r="AC40">
            <v>5.07</v>
          </cell>
          <cell r="AD40">
            <v>7.67</v>
          </cell>
          <cell r="AE40">
            <v>0</v>
          </cell>
          <cell r="AF40">
            <v>0</v>
          </cell>
          <cell r="AG40">
            <v>5.84</v>
          </cell>
          <cell r="AH40">
            <v>6.38</v>
          </cell>
          <cell r="AI40">
            <v>0</v>
          </cell>
          <cell r="AJ40">
            <v>0</v>
          </cell>
          <cell r="AK40">
            <v>6.69</v>
          </cell>
          <cell r="AL40">
            <v>6.03</v>
          </cell>
          <cell r="AM40">
            <v>0</v>
          </cell>
          <cell r="AN40">
            <v>0</v>
          </cell>
          <cell r="AO40">
            <v>7.4550000000000001</v>
          </cell>
          <cell r="AP40">
            <v>0</v>
          </cell>
          <cell r="AQ40">
            <v>0</v>
          </cell>
          <cell r="AR40">
            <v>0</v>
          </cell>
          <cell r="AS40">
            <v>7.47</v>
          </cell>
          <cell r="AT40">
            <v>0</v>
          </cell>
          <cell r="AU40">
            <v>5.6</v>
          </cell>
          <cell r="AV40">
            <v>7.42</v>
          </cell>
          <cell r="AW40">
            <v>0</v>
          </cell>
          <cell r="AX40">
            <v>0</v>
          </cell>
          <cell r="AY40">
            <v>8.07</v>
          </cell>
          <cell r="AZ40">
            <v>0</v>
          </cell>
          <cell r="BA40">
            <v>0</v>
          </cell>
          <cell r="BB40">
            <v>6.11</v>
          </cell>
          <cell r="BC40">
            <v>0</v>
          </cell>
          <cell r="BD40">
            <v>7.7</v>
          </cell>
          <cell r="BE40">
            <v>0</v>
          </cell>
          <cell r="BF40">
            <v>7.32</v>
          </cell>
          <cell r="BG40">
            <v>6.06</v>
          </cell>
          <cell r="BH40">
            <v>0</v>
          </cell>
          <cell r="BI40">
            <v>0</v>
          </cell>
          <cell r="BJ40">
            <v>0</v>
          </cell>
          <cell r="BK40">
            <v>7.26</v>
          </cell>
          <cell r="BL40">
            <v>7.21</v>
          </cell>
          <cell r="BM40">
            <v>0</v>
          </cell>
          <cell r="BN40">
            <v>7.23</v>
          </cell>
          <cell r="BO40">
            <v>0</v>
          </cell>
          <cell r="BP40">
            <v>6.57</v>
          </cell>
          <cell r="BQ40">
            <v>0</v>
          </cell>
          <cell r="BR40">
            <v>7.58</v>
          </cell>
          <cell r="BS40">
            <v>0</v>
          </cell>
          <cell r="BT40">
            <v>5.73</v>
          </cell>
          <cell r="BU40">
            <v>0</v>
          </cell>
          <cell r="BV40">
            <v>0</v>
          </cell>
          <cell r="BW40">
            <v>6.44</v>
          </cell>
          <cell r="BX40">
            <v>6.64</v>
          </cell>
          <cell r="BY40">
            <v>0</v>
          </cell>
          <cell r="BZ40">
            <v>7.32</v>
          </cell>
          <cell r="CA40">
            <v>0</v>
          </cell>
          <cell r="CB40">
            <v>7.84</v>
          </cell>
          <cell r="CC40">
            <v>0</v>
          </cell>
          <cell r="CD40">
            <v>0</v>
          </cell>
          <cell r="CE40">
            <v>7.62</v>
          </cell>
          <cell r="CF40">
            <v>0</v>
          </cell>
          <cell r="CG40">
            <v>6.61</v>
          </cell>
          <cell r="CH40">
            <v>7.58</v>
          </cell>
          <cell r="CI40">
            <v>0</v>
          </cell>
          <cell r="CJ40">
            <v>0</v>
          </cell>
          <cell r="CK40">
            <v>6.91</v>
          </cell>
          <cell r="CL40">
            <v>6.88</v>
          </cell>
          <cell r="CM40">
            <v>0</v>
          </cell>
          <cell r="CN40">
            <v>8.0399999999999991</v>
          </cell>
          <cell r="CO40">
            <v>6.55</v>
          </cell>
          <cell r="CP40">
            <v>0</v>
          </cell>
          <cell r="CQ40">
            <v>0</v>
          </cell>
          <cell r="CR40">
            <v>6.08</v>
          </cell>
          <cell r="CS40">
            <v>7.88</v>
          </cell>
          <cell r="CT40">
            <v>3.31</v>
          </cell>
          <cell r="CU40">
            <v>0</v>
          </cell>
          <cell r="CV40">
            <v>6.07</v>
          </cell>
          <cell r="CW40">
            <v>0</v>
          </cell>
          <cell r="CX40">
            <v>0</v>
          </cell>
          <cell r="CY40">
            <v>0</v>
          </cell>
          <cell r="CZ40">
            <v>6.875</v>
          </cell>
          <cell r="DA40">
            <v>0</v>
          </cell>
          <cell r="DB40">
            <v>0</v>
          </cell>
          <cell r="DC40">
            <v>0</v>
          </cell>
          <cell r="DD40">
            <v>7.1</v>
          </cell>
          <cell r="DE40">
            <v>0</v>
          </cell>
          <cell r="DF40">
            <v>0</v>
          </cell>
          <cell r="DG40">
            <v>9.7799999999999994</v>
          </cell>
          <cell r="DH40">
            <v>0</v>
          </cell>
          <cell r="DI40">
            <v>0</v>
          </cell>
          <cell r="DJ40">
            <v>9.3000000000000007</v>
          </cell>
          <cell r="DK40">
            <v>7.93</v>
          </cell>
          <cell r="DL40">
            <v>0</v>
          </cell>
          <cell r="DM40">
            <v>0</v>
          </cell>
          <cell r="DN40">
            <v>7.76</v>
          </cell>
          <cell r="DO40">
            <v>0</v>
          </cell>
          <cell r="DP40">
            <v>8.4499999999999993</v>
          </cell>
          <cell r="DQ40">
            <v>0</v>
          </cell>
          <cell r="DR40">
            <v>0</v>
          </cell>
          <cell r="DS40">
            <v>0</v>
          </cell>
          <cell r="DT40">
            <v>7.835</v>
          </cell>
          <cell r="DU40">
            <v>7.62</v>
          </cell>
          <cell r="DV40">
            <v>0</v>
          </cell>
          <cell r="DW40">
            <v>7.92</v>
          </cell>
          <cell r="DX40">
            <v>8.42</v>
          </cell>
          <cell r="DY40">
            <v>0</v>
          </cell>
          <cell r="DZ40">
            <v>0</v>
          </cell>
          <cell r="EA40">
            <v>8.2200000000000006</v>
          </cell>
          <cell r="EB40">
            <v>0</v>
          </cell>
          <cell r="EC40">
            <v>8.7100000000000009</v>
          </cell>
          <cell r="ED40">
            <v>0</v>
          </cell>
          <cell r="EE40">
            <v>0</v>
          </cell>
          <cell r="EF40">
            <v>8.73</v>
          </cell>
          <cell r="EG40">
            <v>0</v>
          </cell>
          <cell r="EH40">
            <v>6.93</v>
          </cell>
          <cell r="EI40">
            <v>0</v>
          </cell>
          <cell r="EJ40">
            <v>0</v>
          </cell>
          <cell r="EK40">
            <v>0</v>
          </cell>
          <cell r="EL40">
            <v>7.2</v>
          </cell>
          <cell r="EM40">
            <v>0</v>
          </cell>
          <cell r="EN40">
            <v>0</v>
          </cell>
          <cell r="EO40">
            <v>8.39</v>
          </cell>
          <cell r="EP40">
            <v>0</v>
          </cell>
          <cell r="EQ40">
            <v>8.39</v>
          </cell>
          <cell r="ER40">
            <v>8.82</v>
          </cell>
          <cell r="ES40">
            <v>0</v>
          </cell>
          <cell r="ET40">
            <v>6.55</v>
          </cell>
          <cell r="EU40">
            <v>0</v>
          </cell>
          <cell r="EV40">
            <v>0</v>
          </cell>
          <cell r="EW40">
            <v>8.01</v>
          </cell>
          <cell r="EX40">
            <v>7.97</v>
          </cell>
          <cell r="EY40">
            <v>10.49</v>
          </cell>
          <cell r="EZ40">
            <v>6.99</v>
          </cell>
          <cell r="FA40">
            <v>0</v>
          </cell>
          <cell r="FB40">
            <v>0</v>
          </cell>
          <cell r="FC40">
            <v>7.6349999999999998</v>
          </cell>
          <cell r="FD40">
            <v>0</v>
          </cell>
          <cell r="FE40">
            <v>8.6300000000000008</v>
          </cell>
          <cell r="FF40">
            <v>8.14</v>
          </cell>
          <cell r="FG40">
            <v>0</v>
          </cell>
          <cell r="FH40">
            <v>7.72</v>
          </cell>
          <cell r="FI40">
            <v>0</v>
          </cell>
          <cell r="FJ40">
            <v>5.46</v>
          </cell>
          <cell r="FK40">
            <v>6.35</v>
          </cell>
          <cell r="FL40">
            <v>5.21</v>
          </cell>
          <cell r="FM40">
            <v>0</v>
          </cell>
          <cell r="FN40">
            <v>7.52</v>
          </cell>
          <cell r="FO40">
            <v>4.1399999999999997</v>
          </cell>
          <cell r="FP40">
            <v>0</v>
          </cell>
          <cell r="FQ40">
            <v>8.81</v>
          </cell>
          <cell r="FR40">
            <v>6.66</v>
          </cell>
          <cell r="FS40">
            <v>0</v>
          </cell>
          <cell r="FT40">
            <v>0</v>
          </cell>
          <cell r="FU40">
            <v>9.0350000000000001</v>
          </cell>
          <cell r="FV40">
            <v>6.08</v>
          </cell>
          <cell r="FW40">
            <v>0</v>
          </cell>
          <cell r="FX40">
            <v>7.66</v>
          </cell>
          <cell r="FY40">
            <v>0</v>
          </cell>
          <cell r="FZ40">
            <v>0</v>
          </cell>
          <cell r="GA40">
            <v>7.585</v>
          </cell>
          <cell r="GB40">
            <v>0</v>
          </cell>
          <cell r="GC40">
            <v>8.98</v>
          </cell>
          <cell r="GD40">
            <v>0</v>
          </cell>
          <cell r="GE40">
            <v>7.63</v>
          </cell>
          <cell r="GF40">
            <v>0</v>
          </cell>
          <cell r="GG40">
            <v>0</v>
          </cell>
          <cell r="GH40">
            <v>7.88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6.92</v>
          </cell>
          <cell r="GN40">
            <v>6.66</v>
          </cell>
          <cell r="GO40">
            <v>7.4</v>
          </cell>
          <cell r="GP40">
            <v>0</v>
          </cell>
          <cell r="GQ40">
            <v>4.76</v>
          </cell>
          <cell r="GR40">
            <v>0</v>
          </cell>
          <cell r="GS40">
            <v>9.09</v>
          </cell>
          <cell r="GT40">
            <v>0</v>
          </cell>
          <cell r="GU40">
            <v>0</v>
          </cell>
          <cell r="GV40">
            <v>7.57</v>
          </cell>
          <cell r="GW40">
            <v>7.71</v>
          </cell>
          <cell r="GX40">
            <v>7.65</v>
          </cell>
          <cell r="GY40">
            <v>0</v>
          </cell>
          <cell r="GZ40">
            <v>0</v>
          </cell>
          <cell r="HA40">
            <v>7.69</v>
          </cell>
          <cell r="HB40">
            <v>7.28</v>
          </cell>
          <cell r="HC40">
            <v>0</v>
          </cell>
          <cell r="HD40">
            <v>0</v>
          </cell>
          <cell r="HE40">
            <v>8.43</v>
          </cell>
          <cell r="HF40">
            <v>0</v>
          </cell>
          <cell r="HG40">
            <v>8.43</v>
          </cell>
          <cell r="HH40">
            <v>0</v>
          </cell>
          <cell r="HI40">
            <v>6.61</v>
          </cell>
          <cell r="HJ40">
            <v>0</v>
          </cell>
          <cell r="HK40">
            <v>7.98</v>
          </cell>
          <cell r="HL40">
            <v>0</v>
          </cell>
          <cell r="HM40">
            <v>0</v>
          </cell>
          <cell r="HN40">
            <v>8.61</v>
          </cell>
          <cell r="HO40">
            <v>0</v>
          </cell>
          <cell r="HP40">
            <v>7.62</v>
          </cell>
          <cell r="HQ40">
            <v>0</v>
          </cell>
          <cell r="HR40">
            <v>7.82</v>
          </cell>
          <cell r="HS40">
            <v>4.9400000000000004</v>
          </cell>
          <cell r="HT40">
            <v>0</v>
          </cell>
          <cell r="HU40">
            <v>7.56</v>
          </cell>
          <cell r="HV40">
            <v>0</v>
          </cell>
          <cell r="HW40">
            <v>5.26</v>
          </cell>
          <cell r="HX40">
            <v>0</v>
          </cell>
          <cell r="HY40">
            <v>5.44</v>
          </cell>
          <cell r="HZ40">
            <v>9.1300000000000008</v>
          </cell>
          <cell r="IA40">
            <v>0</v>
          </cell>
          <cell r="IB40">
            <v>7.94</v>
          </cell>
          <cell r="IC40">
            <v>0</v>
          </cell>
          <cell r="ID40">
            <v>7.46</v>
          </cell>
          <cell r="IE40">
            <v>0</v>
          </cell>
          <cell r="IF40">
            <v>8.16</v>
          </cell>
          <cell r="IG40">
            <v>0</v>
          </cell>
          <cell r="IH40">
            <v>0</v>
          </cell>
          <cell r="II40">
            <v>8.68</v>
          </cell>
          <cell r="IJ40">
            <v>0</v>
          </cell>
          <cell r="IK40">
            <v>5.46</v>
          </cell>
          <cell r="IL40">
            <v>0</v>
          </cell>
          <cell r="IM40">
            <v>6.45</v>
          </cell>
          <cell r="IN40">
            <v>8.6999999999999993</v>
          </cell>
          <cell r="IO40">
            <v>0</v>
          </cell>
          <cell r="IP40">
            <v>8.1199999999999992</v>
          </cell>
          <cell r="IQ40">
            <v>0</v>
          </cell>
          <cell r="IR40">
            <v>6.26</v>
          </cell>
          <cell r="IS40">
            <v>8.26</v>
          </cell>
          <cell r="IT40">
            <v>0</v>
          </cell>
          <cell r="IU40">
            <v>7.66</v>
          </cell>
          <cell r="IV40">
            <v>0</v>
          </cell>
          <cell r="IW40">
            <v>0</v>
          </cell>
          <cell r="IX40">
            <v>7.83</v>
          </cell>
          <cell r="IY40">
            <v>7.16</v>
          </cell>
          <cell r="IZ40">
            <v>0</v>
          </cell>
          <cell r="JA40">
            <v>8.1</v>
          </cell>
          <cell r="JB40">
            <v>0</v>
          </cell>
          <cell r="JC40">
            <v>0</v>
          </cell>
          <cell r="JD40">
            <v>0</v>
          </cell>
          <cell r="JE40">
            <v>7.89</v>
          </cell>
          <cell r="JF40">
            <v>0</v>
          </cell>
          <cell r="JG40">
            <v>0</v>
          </cell>
          <cell r="JH40">
            <v>0</v>
          </cell>
          <cell r="JI40">
            <v>7.69</v>
          </cell>
          <cell r="JJ40">
            <v>0</v>
          </cell>
          <cell r="JK40">
            <v>7.78</v>
          </cell>
          <cell r="JL40">
            <v>0</v>
          </cell>
          <cell r="JM40">
            <v>8.2899999999999991</v>
          </cell>
          <cell r="JN40">
            <v>0</v>
          </cell>
          <cell r="JO40">
            <v>7.99</v>
          </cell>
          <cell r="JP40">
            <v>4.12</v>
          </cell>
          <cell r="JQ40">
            <v>0</v>
          </cell>
          <cell r="JR40">
            <v>0</v>
          </cell>
          <cell r="JS40">
            <v>7.27</v>
          </cell>
          <cell r="JT40">
            <v>4.6100000000000003</v>
          </cell>
          <cell r="JU40">
            <v>6.86</v>
          </cell>
          <cell r="JV40">
            <v>0</v>
          </cell>
          <cell r="JW40">
            <v>0</v>
          </cell>
          <cell r="JX40">
            <v>0</v>
          </cell>
          <cell r="JY40">
            <v>7.51</v>
          </cell>
          <cell r="JZ40">
            <v>0</v>
          </cell>
          <cell r="KA40">
            <v>7.43</v>
          </cell>
          <cell r="KB40">
            <v>0</v>
          </cell>
          <cell r="KC40">
            <v>0</v>
          </cell>
          <cell r="KD40">
            <v>8.76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9.3699999999999992</v>
          </cell>
          <cell r="KJ40">
            <v>0</v>
          </cell>
          <cell r="KK40">
            <v>7.8</v>
          </cell>
          <cell r="KL40">
            <v>0</v>
          </cell>
          <cell r="KM40">
            <v>0</v>
          </cell>
          <cell r="KN40">
            <v>0</v>
          </cell>
          <cell r="KO40">
            <v>7.73</v>
          </cell>
          <cell r="KP40">
            <v>7.48</v>
          </cell>
          <cell r="KQ40">
            <v>7.7</v>
          </cell>
          <cell r="KR40">
            <v>4.21</v>
          </cell>
          <cell r="KS40">
            <v>0</v>
          </cell>
          <cell r="KT40">
            <v>0</v>
          </cell>
          <cell r="KU40">
            <v>7.93</v>
          </cell>
          <cell r="KV40">
            <v>0</v>
          </cell>
          <cell r="KW40">
            <v>0</v>
          </cell>
          <cell r="KX40">
            <v>8.7200000000000006</v>
          </cell>
          <cell r="KY40">
            <v>9.1199999999999992</v>
          </cell>
          <cell r="KZ40">
            <v>0</v>
          </cell>
          <cell r="LA40">
            <v>6.71</v>
          </cell>
          <cell r="LB40">
            <v>0</v>
          </cell>
          <cell r="LC40">
            <v>7.86</v>
          </cell>
          <cell r="LD40">
            <v>7.34</v>
          </cell>
          <cell r="LE40">
            <v>6.2</v>
          </cell>
          <cell r="LF40">
            <v>0</v>
          </cell>
          <cell r="LG40">
            <v>0</v>
          </cell>
          <cell r="LH40">
            <v>0</v>
          </cell>
          <cell r="LI40">
            <v>8.39</v>
          </cell>
          <cell r="LJ40">
            <v>8.35</v>
          </cell>
          <cell r="LK40">
            <v>0</v>
          </cell>
          <cell r="LL40">
            <v>5.7750000000000004</v>
          </cell>
          <cell r="LM40">
            <v>0</v>
          </cell>
          <cell r="LN40">
            <v>0</v>
          </cell>
          <cell r="LO40">
            <v>7.01</v>
          </cell>
          <cell r="LP40">
            <v>0</v>
          </cell>
          <cell r="LQ40">
            <v>7.44</v>
          </cell>
          <cell r="LR40">
            <v>0</v>
          </cell>
          <cell r="LS40">
            <v>5.49</v>
          </cell>
          <cell r="LT40">
            <v>0</v>
          </cell>
          <cell r="LU40">
            <v>0</v>
          </cell>
          <cell r="LV40">
            <v>0</v>
          </cell>
          <cell r="LW40">
            <v>7.3</v>
          </cell>
          <cell r="LX40">
            <v>0</v>
          </cell>
          <cell r="LY40">
            <v>6.68</v>
          </cell>
          <cell r="LZ40">
            <v>0</v>
          </cell>
          <cell r="MA40">
            <v>7.39</v>
          </cell>
          <cell r="MB40">
            <v>0</v>
          </cell>
          <cell r="MC40">
            <v>7.55</v>
          </cell>
          <cell r="MD40">
            <v>9.23</v>
          </cell>
          <cell r="ME40">
            <v>8.77</v>
          </cell>
          <cell r="MF40">
            <v>0</v>
          </cell>
          <cell r="MG40">
            <v>6.05</v>
          </cell>
          <cell r="MH40">
            <v>6.4</v>
          </cell>
          <cell r="MI40">
            <v>0</v>
          </cell>
          <cell r="MJ40">
            <v>0</v>
          </cell>
          <cell r="MK40">
            <v>7.61</v>
          </cell>
          <cell r="ML40">
            <v>8.0500000000000007</v>
          </cell>
          <cell r="MM40">
            <v>0</v>
          </cell>
          <cell r="MN40">
            <v>7.23</v>
          </cell>
          <cell r="MO40">
            <v>7.04</v>
          </cell>
          <cell r="MP40">
            <v>0</v>
          </cell>
          <cell r="MQ40">
            <v>7.32</v>
          </cell>
          <cell r="MR40">
            <v>0</v>
          </cell>
          <cell r="MS40">
            <v>6.39</v>
          </cell>
          <cell r="MT40">
            <v>0</v>
          </cell>
          <cell r="MU40">
            <v>0</v>
          </cell>
          <cell r="MV40">
            <v>7.59</v>
          </cell>
          <cell r="MW40">
            <v>0</v>
          </cell>
          <cell r="MX40">
            <v>0</v>
          </cell>
          <cell r="MY40">
            <v>6.11</v>
          </cell>
          <cell r="MZ40">
            <v>5.78</v>
          </cell>
          <cell r="NA40">
            <v>7.4</v>
          </cell>
          <cell r="NB40">
            <v>4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J40">
            <v>3</v>
          </cell>
          <cell r="NK40">
            <v>3.2758620689655173</v>
          </cell>
          <cell r="NL40" t="b">
            <v>0</v>
          </cell>
          <cell r="NM40"/>
          <cell r="NN40">
            <v>173</v>
          </cell>
          <cell r="NO40">
            <v>7.53</v>
          </cell>
          <cell r="NP40">
            <v>7.2990462427745673</v>
          </cell>
          <cell r="NQ40">
            <v>0.75722543352601157</v>
          </cell>
          <cell r="NR40">
            <v>3.31</v>
          </cell>
          <cell r="NS40">
            <v>10.49</v>
          </cell>
        </row>
        <row r="41">
          <cell r="A41" t="str">
            <v>CLINTON</v>
          </cell>
          <cell r="B41" t="str">
            <v>CLINTON</v>
          </cell>
          <cell r="C41" t="str">
            <v>PARK &amp; LEX AVES</v>
          </cell>
          <cell r="D41" t="str">
            <v>MANHATTAN</v>
          </cell>
          <cell r="E41">
            <v>0</v>
          </cell>
          <cell r="F41">
            <v>7.79</v>
          </cell>
          <cell r="G41">
            <v>0</v>
          </cell>
          <cell r="H41">
            <v>0</v>
          </cell>
          <cell r="I41">
            <v>5.33</v>
          </cell>
          <cell r="J41">
            <v>4.93</v>
          </cell>
          <cell r="K41">
            <v>0</v>
          </cell>
          <cell r="L41">
            <v>0</v>
          </cell>
          <cell r="M41">
            <v>0</v>
          </cell>
          <cell r="N41">
            <v>5.43</v>
          </cell>
          <cell r="O41">
            <v>0</v>
          </cell>
          <cell r="P41">
            <v>0</v>
          </cell>
          <cell r="Q41">
            <v>7.66</v>
          </cell>
          <cell r="R41">
            <v>0</v>
          </cell>
          <cell r="S41">
            <v>0</v>
          </cell>
          <cell r="T41">
            <v>7.5350000000000001</v>
          </cell>
          <cell r="U41">
            <v>0</v>
          </cell>
          <cell r="V41">
            <v>0</v>
          </cell>
          <cell r="W41">
            <v>5.3</v>
          </cell>
          <cell r="X41">
            <v>4.08</v>
          </cell>
          <cell r="Y41">
            <v>0</v>
          </cell>
          <cell r="Z41">
            <v>0</v>
          </cell>
          <cell r="AA41">
            <v>0</v>
          </cell>
          <cell r="AB41">
            <v>7.06</v>
          </cell>
          <cell r="AC41">
            <v>0</v>
          </cell>
          <cell r="AD41">
            <v>7.4</v>
          </cell>
          <cell r="AE41">
            <v>0</v>
          </cell>
          <cell r="AF41">
            <v>0</v>
          </cell>
          <cell r="AG41">
            <v>7.6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7.2750000000000004</v>
          </cell>
          <cell r="AM41">
            <v>0</v>
          </cell>
          <cell r="AN41">
            <v>0</v>
          </cell>
          <cell r="AO41">
            <v>0</v>
          </cell>
          <cell r="AP41">
            <v>4.7300000000000004</v>
          </cell>
          <cell r="AQ41">
            <v>6.25</v>
          </cell>
          <cell r="AR41">
            <v>0</v>
          </cell>
          <cell r="AS41">
            <v>0</v>
          </cell>
          <cell r="AT41">
            <v>0</v>
          </cell>
          <cell r="AU41">
            <v>5.53</v>
          </cell>
          <cell r="AV41">
            <v>0</v>
          </cell>
          <cell r="AW41">
            <v>0</v>
          </cell>
          <cell r="AX41">
            <v>7.13</v>
          </cell>
          <cell r="AY41">
            <v>7.41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7.1550000000000002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6.68</v>
          </cell>
          <cell r="BM41">
            <v>0</v>
          </cell>
          <cell r="BN41">
            <v>4.6849999999999996</v>
          </cell>
          <cell r="BO41">
            <v>0</v>
          </cell>
          <cell r="BP41">
            <v>0</v>
          </cell>
          <cell r="BQ41">
            <v>0</v>
          </cell>
          <cell r="BR41">
            <v>6.09</v>
          </cell>
          <cell r="BS41">
            <v>3.43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8.84</v>
          </cell>
          <cell r="BY41">
            <v>5.43</v>
          </cell>
          <cell r="BZ41">
            <v>0</v>
          </cell>
          <cell r="CA41">
            <v>0</v>
          </cell>
          <cell r="CB41">
            <v>6.46</v>
          </cell>
          <cell r="CC41">
            <v>0</v>
          </cell>
          <cell r="CD41">
            <v>0</v>
          </cell>
          <cell r="CE41">
            <v>5.71</v>
          </cell>
          <cell r="CF41">
            <v>0</v>
          </cell>
          <cell r="CG41">
            <v>0</v>
          </cell>
          <cell r="CH41">
            <v>0</v>
          </cell>
          <cell r="CI41">
            <v>7.08</v>
          </cell>
          <cell r="CJ41">
            <v>0</v>
          </cell>
          <cell r="CK41">
            <v>4.4400000000000004</v>
          </cell>
          <cell r="CL41">
            <v>0</v>
          </cell>
          <cell r="CM41">
            <v>0</v>
          </cell>
          <cell r="CN41">
            <v>7.03</v>
          </cell>
          <cell r="CO41">
            <v>4.21</v>
          </cell>
          <cell r="CP41">
            <v>0</v>
          </cell>
          <cell r="CQ41">
            <v>0</v>
          </cell>
          <cell r="CR41">
            <v>0</v>
          </cell>
          <cell r="CS41">
            <v>6.29</v>
          </cell>
          <cell r="CT41">
            <v>0</v>
          </cell>
          <cell r="CU41">
            <v>0</v>
          </cell>
          <cell r="CV41">
            <v>7.59</v>
          </cell>
          <cell r="CW41">
            <v>5.04</v>
          </cell>
          <cell r="CX41">
            <v>0</v>
          </cell>
          <cell r="CY41">
            <v>0</v>
          </cell>
          <cell r="CZ41">
            <v>0</v>
          </cell>
          <cell r="DA41">
            <v>7.54</v>
          </cell>
          <cell r="DB41">
            <v>0</v>
          </cell>
          <cell r="DC41">
            <v>7.94</v>
          </cell>
          <cell r="DD41">
            <v>3.85</v>
          </cell>
          <cell r="DE41">
            <v>0</v>
          </cell>
          <cell r="DF41">
            <v>0</v>
          </cell>
          <cell r="DG41">
            <v>0</v>
          </cell>
          <cell r="DH41">
            <v>6.46</v>
          </cell>
          <cell r="DI41">
            <v>8.9499999999999993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8.42</v>
          </cell>
          <cell r="DO41">
            <v>0</v>
          </cell>
          <cell r="DP41">
            <v>6.84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5.0599999999999996</v>
          </cell>
          <cell r="EC41">
            <v>8.61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8.2149999999999999</v>
          </cell>
          <cell r="EJ41">
            <v>0</v>
          </cell>
          <cell r="EK41">
            <v>0</v>
          </cell>
          <cell r="EL41">
            <v>5.91</v>
          </cell>
          <cell r="EM41">
            <v>0</v>
          </cell>
          <cell r="EN41">
            <v>0</v>
          </cell>
          <cell r="EO41">
            <v>0</v>
          </cell>
          <cell r="EP41">
            <v>7.11</v>
          </cell>
          <cell r="EQ41">
            <v>0</v>
          </cell>
          <cell r="ER41">
            <v>0</v>
          </cell>
          <cell r="ES41">
            <v>6.13</v>
          </cell>
          <cell r="ET41">
            <v>4.28</v>
          </cell>
          <cell r="EU41">
            <v>0</v>
          </cell>
          <cell r="EV41">
            <v>0</v>
          </cell>
          <cell r="EW41">
            <v>9.44</v>
          </cell>
          <cell r="EX41">
            <v>0</v>
          </cell>
          <cell r="EY41">
            <v>6.7</v>
          </cell>
          <cell r="EZ41">
            <v>6.02</v>
          </cell>
          <cell r="FA41">
            <v>0</v>
          </cell>
          <cell r="FB41">
            <v>0</v>
          </cell>
          <cell r="FC41">
            <v>0</v>
          </cell>
          <cell r="FD41">
            <v>8.0299999999999994</v>
          </cell>
          <cell r="FE41">
            <v>0</v>
          </cell>
          <cell r="FF41">
            <v>8.09</v>
          </cell>
          <cell r="FG41">
            <v>0</v>
          </cell>
          <cell r="FH41">
            <v>7.49</v>
          </cell>
          <cell r="FI41">
            <v>0</v>
          </cell>
          <cell r="FJ41">
            <v>0</v>
          </cell>
          <cell r="FK41">
            <v>6</v>
          </cell>
          <cell r="FL41">
            <v>0</v>
          </cell>
          <cell r="FM41">
            <v>6.54</v>
          </cell>
          <cell r="FN41">
            <v>0</v>
          </cell>
          <cell r="FO41">
            <v>7.77</v>
          </cell>
          <cell r="FP41">
            <v>0</v>
          </cell>
          <cell r="FQ41">
            <v>0</v>
          </cell>
          <cell r="FR41">
            <v>0</v>
          </cell>
          <cell r="FS41">
            <v>7.77</v>
          </cell>
          <cell r="FT41">
            <v>0</v>
          </cell>
          <cell r="FU41">
            <v>0</v>
          </cell>
          <cell r="FV41">
            <v>3.07</v>
          </cell>
          <cell r="FW41">
            <v>0</v>
          </cell>
          <cell r="FX41">
            <v>0</v>
          </cell>
          <cell r="FY41">
            <v>8.33</v>
          </cell>
          <cell r="FZ41">
            <v>0</v>
          </cell>
          <cell r="GA41">
            <v>0</v>
          </cell>
          <cell r="GB41">
            <v>9.14</v>
          </cell>
          <cell r="GC41">
            <v>0</v>
          </cell>
          <cell r="GD41">
            <v>0</v>
          </cell>
          <cell r="GE41">
            <v>0</v>
          </cell>
          <cell r="GF41">
            <v>3.22</v>
          </cell>
          <cell r="GG41">
            <v>9.9600000000000009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9.7899999999999991</v>
          </cell>
          <cell r="GN41">
            <v>0</v>
          </cell>
          <cell r="GO41">
            <v>0</v>
          </cell>
          <cell r="GP41">
            <v>4.9000000000000004</v>
          </cell>
          <cell r="GQ41">
            <v>4.97</v>
          </cell>
          <cell r="GR41">
            <v>0</v>
          </cell>
          <cell r="GS41">
            <v>0</v>
          </cell>
          <cell r="GT41">
            <v>9.35</v>
          </cell>
          <cell r="GU41">
            <v>0</v>
          </cell>
          <cell r="GV41">
            <v>0</v>
          </cell>
          <cell r="GW41">
            <v>6.55</v>
          </cell>
          <cell r="GX41">
            <v>6.6</v>
          </cell>
          <cell r="GY41">
            <v>0</v>
          </cell>
          <cell r="GZ41">
            <v>0</v>
          </cell>
          <cell r="HA41">
            <v>0</v>
          </cell>
          <cell r="HB41">
            <v>7.56</v>
          </cell>
          <cell r="HC41">
            <v>0</v>
          </cell>
          <cell r="HD41">
            <v>10.32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6.6</v>
          </cell>
          <cell r="HK41">
            <v>0</v>
          </cell>
          <cell r="HL41">
            <v>8.25</v>
          </cell>
          <cell r="HM41">
            <v>0</v>
          </cell>
          <cell r="HN41">
            <v>0</v>
          </cell>
          <cell r="HO41">
            <v>8.34</v>
          </cell>
          <cell r="HP41">
            <v>0</v>
          </cell>
          <cell r="HQ41">
            <v>0</v>
          </cell>
          <cell r="HR41">
            <v>8.19</v>
          </cell>
          <cell r="HS41">
            <v>7.72</v>
          </cell>
          <cell r="HT41">
            <v>0</v>
          </cell>
          <cell r="HU41">
            <v>0</v>
          </cell>
          <cell r="HV41">
            <v>6.4</v>
          </cell>
          <cell r="HW41">
            <v>6.28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8.36</v>
          </cell>
          <cell r="ID41">
            <v>6.75</v>
          </cell>
          <cell r="IE41">
            <v>0</v>
          </cell>
          <cell r="IF41">
            <v>0</v>
          </cell>
          <cell r="IG41">
            <v>4.3600000000000003</v>
          </cell>
          <cell r="IH41">
            <v>0</v>
          </cell>
          <cell r="II41">
            <v>0</v>
          </cell>
          <cell r="IJ41">
            <v>8.4499999999999993</v>
          </cell>
          <cell r="IK41">
            <v>0</v>
          </cell>
          <cell r="IL41">
            <v>0</v>
          </cell>
          <cell r="IM41">
            <v>6.88</v>
          </cell>
          <cell r="IN41">
            <v>8.32</v>
          </cell>
          <cell r="IO41">
            <v>0</v>
          </cell>
          <cell r="IP41">
            <v>7.86</v>
          </cell>
          <cell r="IQ41">
            <v>0</v>
          </cell>
          <cell r="IR41">
            <v>0</v>
          </cell>
          <cell r="IS41">
            <v>0</v>
          </cell>
          <cell r="IT41">
            <v>7.13</v>
          </cell>
          <cell r="IU41">
            <v>7.6</v>
          </cell>
          <cell r="IV41">
            <v>0</v>
          </cell>
          <cell r="IW41">
            <v>0</v>
          </cell>
          <cell r="IX41">
            <v>0</v>
          </cell>
          <cell r="IY41">
            <v>9.89</v>
          </cell>
          <cell r="IZ41">
            <v>6.25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8.27</v>
          </cell>
          <cell r="JF41">
            <v>10.06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10.145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8.0749999999999993</v>
          </cell>
          <cell r="JS41">
            <v>0</v>
          </cell>
          <cell r="JT41">
            <v>0</v>
          </cell>
          <cell r="JU41">
            <v>0</v>
          </cell>
          <cell r="JV41">
            <v>7.03</v>
          </cell>
          <cell r="JW41">
            <v>5.8</v>
          </cell>
          <cell r="JX41">
            <v>0</v>
          </cell>
          <cell r="JY41">
            <v>0</v>
          </cell>
          <cell r="JZ41">
            <v>0</v>
          </cell>
          <cell r="KA41">
            <v>9.91</v>
          </cell>
          <cell r="KB41">
            <v>6.58</v>
          </cell>
          <cell r="KC41">
            <v>0</v>
          </cell>
          <cell r="KD41">
            <v>6.49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9.01</v>
          </cell>
          <cell r="KN41">
            <v>9.86</v>
          </cell>
          <cell r="KO41">
            <v>0</v>
          </cell>
          <cell r="KP41">
            <v>0</v>
          </cell>
          <cell r="KQ41">
            <v>7.65</v>
          </cell>
          <cell r="KR41">
            <v>0</v>
          </cell>
          <cell r="KS41">
            <v>0</v>
          </cell>
          <cell r="KT41">
            <v>5.15</v>
          </cell>
          <cell r="KU41">
            <v>0</v>
          </cell>
          <cell r="KV41">
            <v>0</v>
          </cell>
          <cell r="KW41">
            <v>0</v>
          </cell>
          <cell r="KX41">
            <v>6.65</v>
          </cell>
          <cell r="KY41">
            <v>9.11</v>
          </cell>
          <cell r="KZ41">
            <v>0</v>
          </cell>
          <cell r="LA41">
            <v>0</v>
          </cell>
          <cell r="LB41">
            <v>0</v>
          </cell>
          <cell r="LC41">
            <v>5.46</v>
          </cell>
          <cell r="LD41">
            <v>9.9</v>
          </cell>
          <cell r="LE41">
            <v>0</v>
          </cell>
          <cell r="LF41">
            <v>0</v>
          </cell>
          <cell r="LG41">
            <v>0</v>
          </cell>
          <cell r="LH41">
            <v>7.15</v>
          </cell>
          <cell r="LI41">
            <v>0</v>
          </cell>
          <cell r="LJ41">
            <v>0</v>
          </cell>
          <cell r="LK41">
            <v>0</v>
          </cell>
          <cell r="LL41">
            <v>5.83</v>
          </cell>
          <cell r="LM41">
            <v>9.1999999999999993</v>
          </cell>
          <cell r="LN41">
            <v>0</v>
          </cell>
          <cell r="LO41">
            <v>0</v>
          </cell>
          <cell r="LP41">
            <v>7.82</v>
          </cell>
          <cell r="LQ41">
            <v>0</v>
          </cell>
          <cell r="LR41">
            <v>0</v>
          </cell>
          <cell r="LS41">
            <v>6.86</v>
          </cell>
          <cell r="LT41">
            <v>6.91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9.33</v>
          </cell>
          <cell r="LZ41">
            <v>0</v>
          </cell>
          <cell r="MA41">
            <v>7.59</v>
          </cell>
          <cell r="MB41">
            <v>0</v>
          </cell>
          <cell r="MC41">
            <v>0</v>
          </cell>
          <cell r="MD41">
            <v>9.76</v>
          </cell>
          <cell r="ME41">
            <v>0</v>
          </cell>
          <cell r="MF41">
            <v>0</v>
          </cell>
          <cell r="MG41">
            <v>0</v>
          </cell>
          <cell r="MH41">
            <v>9.17</v>
          </cell>
          <cell r="MI41">
            <v>0</v>
          </cell>
          <cell r="MJ41">
            <v>7.81</v>
          </cell>
          <cell r="MK41">
            <v>0</v>
          </cell>
          <cell r="ML41">
            <v>0</v>
          </cell>
          <cell r="MM41">
            <v>5.3</v>
          </cell>
          <cell r="MN41">
            <v>5.4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8.6</v>
          </cell>
          <cell r="MT41">
            <v>0</v>
          </cell>
          <cell r="MU41">
            <v>0</v>
          </cell>
          <cell r="MV41">
            <v>7.0149999999999997</v>
          </cell>
          <cell r="MW41">
            <v>0</v>
          </cell>
          <cell r="MX41">
            <v>0</v>
          </cell>
          <cell r="MY41">
            <v>0</v>
          </cell>
          <cell r="MZ41">
            <v>5.77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J41">
            <v>2</v>
          </cell>
          <cell r="NK41">
            <v>2.4285714285714284</v>
          </cell>
          <cell r="NL41" t="b">
            <v>0</v>
          </cell>
          <cell r="NM41"/>
          <cell r="NN41">
            <v>121</v>
          </cell>
          <cell r="NO41">
            <v>7.11</v>
          </cell>
          <cell r="NP41">
            <v>7.0728925619834708</v>
          </cell>
          <cell r="NQ41">
            <v>0.71074380165289253</v>
          </cell>
          <cell r="NR41">
            <v>3.07</v>
          </cell>
          <cell r="NS41">
            <v>10.32</v>
          </cell>
        </row>
        <row r="42">
          <cell r="A42" t="str">
            <v>EAST RIVER</v>
          </cell>
          <cell r="B42" t="str">
            <v>EAST RIVER</v>
          </cell>
          <cell r="C42" t="str">
            <v>FIRST AVE</v>
          </cell>
          <cell r="D42" t="str">
            <v>MANHATTAN</v>
          </cell>
          <cell r="E42">
            <v>0</v>
          </cell>
          <cell r="F42">
            <v>6.1</v>
          </cell>
          <cell r="G42">
            <v>0</v>
          </cell>
          <cell r="H42">
            <v>0</v>
          </cell>
          <cell r="I42">
            <v>5.82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6.79</v>
          </cell>
          <cell r="O42">
            <v>0</v>
          </cell>
          <cell r="P42">
            <v>4.42</v>
          </cell>
          <cell r="Q42">
            <v>0</v>
          </cell>
          <cell r="R42">
            <v>0</v>
          </cell>
          <cell r="S42">
            <v>5.9</v>
          </cell>
          <cell r="T42">
            <v>0</v>
          </cell>
          <cell r="U42">
            <v>0</v>
          </cell>
          <cell r="V42">
            <v>0</v>
          </cell>
          <cell r="W42">
            <v>5.01</v>
          </cell>
          <cell r="X42">
            <v>0</v>
          </cell>
          <cell r="Y42">
            <v>0</v>
          </cell>
          <cell r="Z42">
            <v>5.46</v>
          </cell>
          <cell r="AA42">
            <v>0</v>
          </cell>
          <cell r="AB42">
            <v>5.2</v>
          </cell>
          <cell r="AC42">
            <v>0</v>
          </cell>
          <cell r="AD42">
            <v>0</v>
          </cell>
          <cell r="AE42">
            <v>5.84</v>
          </cell>
          <cell r="AF42">
            <v>0</v>
          </cell>
          <cell r="AG42">
            <v>0</v>
          </cell>
          <cell r="AH42">
            <v>7.32</v>
          </cell>
          <cell r="AI42">
            <v>0</v>
          </cell>
          <cell r="AJ42">
            <v>0</v>
          </cell>
          <cell r="AK42">
            <v>6.19</v>
          </cell>
          <cell r="AL42">
            <v>4.1900000000000004</v>
          </cell>
          <cell r="AM42">
            <v>0</v>
          </cell>
          <cell r="AN42">
            <v>6.45</v>
          </cell>
          <cell r="AO42">
            <v>0</v>
          </cell>
          <cell r="AP42">
            <v>5.05</v>
          </cell>
          <cell r="AQ42">
            <v>0</v>
          </cell>
          <cell r="AR42">
            <v>5.42</v>
          </cell>
          <cell r="AS42">
            <v>0</v>
          </cell>
          <cell r="AT42">
            <v>0</v>
          </cell>
          <cell r="AU42">
            <v>6.7</v>
          </cell>
          <cell r="AV42">
            <v>0</v>
          </cell>
          <cell r="AW42">
            <v>6.11</v>
          </cell>
          <cell r="AX42">
            <v>0</v>
          </cell>
          <cell r="AY42">
            <v>6.11</v>
          </cell>
          <cell r="AZ42">
            <v>0</v>
          </cell>
          <cell r="BA42">
            <v>0</v>
          </cell>
          <cell r="BB42">
            <v>6.92</v>
          </cell>
          <cell r="BC42">
            <v>0</v>
          </cell>
          <cell r="BD42">
            <v>5.12</v>
          </cell>
          <cell r="BE42">
            <v>0</v>
          </cell>
          <cell r="BF42">
            <v>4.58</v>
          </cell>
          <cell r="BG42">
            <v>0</v>
          </cell>
          <cell r="BH42">
            <v>0</v>
          </cell>
          <cell r="BI42">
            <v>7.06</v>
          </cell>
          <cell r="BJ42">
            <v>0</v>
          </cell>
          <cell r="BK42">
            <v>6</v>
          </cell>
          <cell r="BL42">
            <v>0</v>
          </cell>
          <cell r="BM42">
            <v>0</v>
          </cell>
          <cell r="BN42">
            <v>6.11</v>
          </cell>
          <cell r="BO42">
            <v>0</v>
          </cell>
          <cell r="BP42">
            <v>0</v>
          </cell>
          <cell r="BQ42">
            <v>0</v>
          </cell>
          <cell r="BR42">
            <v>4.49</v>
          </cell>
          <cell r="BS42">
            <v>0</v>
          </cell>
          <cell r="BT42">
            <v>5.52</v>
          </cell>
          <cell r="BU42">
            <v>0</v>
          </cell>
          <cell r="BV42">
            <v>0</v>
          </cell>
          <cell r="BW42">
            <v>5.69</v>
          </cell>
          <cell r="BX42">
            <v>0</v>
          </cell>
          <cell r="BY42">
            <v>4.88</v>
          </cell>
          <cell r="BZ42">
            <v>0</v>
          </cell>
          <cell r="CA42">
            <v>0</v>
          </cell>
          <cell r="CB42">
            <v>6.9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7.41</v>
          </cell>
          <cell r="DL42">
            <v>0</v>
          </cell>
          <cell r="DM42">
            <v>0</v>
          </cell>
          <cell r="DN42">
            <v>0</v>
          </cell>
          <cell r="DO42">
            <v>8.44</v>
          </cell>
          <cell r="DP42">
            <v>5.65</v>
          </cell>
          <cell r="DQ42">
            <v>5.57</v>
          </cell>
          <cell r="DR42">
            <v>0</v>
          </cell>
          <cell r="DS42">
            <v>0</v>
          </cell>
          <cell r="DT42">
            <v>5.6</v>
          </cell>
          <cell r="DU42">
            <v>0</v>
          </cell>
          <cell r="DV42">
            <v>5.25</v>
          </cell>
          <cell r="DW42">
            <v>9.01</v>
          </cell>
          <cell r="DX42">
            <v>0</v>
          </cell>
          <cell r="DY42">
            <v>6.12</v>
          </cell>
          <cell r="DZ42">
            <v>0</v>
          </cell>
          <cell r="EA42">
            <v>0</v>
          </cell>
          <cell r="EB42">
            <v>6.16</v>
          </cell>
          <cell r="EC42">
            <v>6.39</v>
          </cell>
          <cell r="ED42">
            <v>0</v>
          </cell>
          <cell r="EE42">
            <v>0</v>
          </cell>
          <cell r="EF42">
            <v>5.92</v>
          </cell>
          <cell r="EG42">
            <v>0</v>
          </cell>
          <cell r="EH42">
            <v>8.17</v>
          </cell>
          <cell r="EI42">
            <v>0</v>
          </cell>
          <cell r="EJ42">
            <v>5.38</v>
          </cell>
          <cell r="EK42">
            <v>0</v>
          </cell>
          <cell r="EL42">
            <v>0</v>
          </cell>
          <cell r="EM42">
            <v>8.27</v>
          </cell>
          <cell r="EN42">
            <v>0</v>
          </cell>
          <cell r="EO42">
            <v>6.49</v>
          </cell>
          <cell r="EP42">
            <v>0</v>
          </cell>
          <cell r="EQ42">
            <v>7.89</v>
          </cell>
          <cell r="ER42">
            <v>0</v>
          </cell>
          <cell r="ES42">
            <v>5.36</v>
          </cell>
          <cell r="ET42">
            <v>6.54</v>
          </cell>
          <cell r="EU42">
            <v>0</v>
          </cell>
          <cell r="EV42">
            <v>0</v>
          </cell>
          <cell r="EW42">
            <v>7.01</v>
          </cell>
          <cell r="EX42">
            <v>6.57</v>
          </cell>
          <cell r="EY42">
            <v>0</v>
          </cell>
          <cell r="EZ42">
            <v>0</v>
          </cell>
          <cell r="FA42">
            <v>6.42</v>
          </cell>
          <cell r="FB42">
            <v>0</v>
          </cell>
          <cell r="FC42">
            <v>7.97</v>
          </cell>
          <cell r="FD42">
            <v>0</v>
          </cell>
          <cell r="FE42">
            <v>5.52</v>
          </cell>
          <cell r="FF42">
            <v>0</v>
          </cell>
          <cell r="FG42">
            <v>0</v>
          </cell>
          <cell r="FH42">
            <v>6.67</v>
          </cell>
          <cell r="FI42">
            <v>0</v>
          </cell>
          <cell r="FJ42">
            <v>6.8</v>
          </cell>
          <cell r="FK42">
            <v>0</v>
          </cell>
          <cell r="FL42">
            <v>5.53</v>
          </cell>
          <cell r="FM42">
            <v>0</v>
          </cell>
          <cell r="FN42">
            <v>6.0250000000000004</v>
          </cell>
          <cell r="FO42">
            <v>0</v>
          </cell>
          <cell r="FP42">
            <v>0</v>
          </cell>
          <cell r="FQ42">
            <v>7.64</v>
          </cell>
          <cell r="FR42">
            <v>0</v>
          </cell>
          <cell r="FS42">
            <v>0</v>
          </cell>
          <cell r="FT42">
            <v>7.2</v>
          </cell>
          <cell r="FU42">
            <v>0</v>
          </cell>
          <cell r="FV42">
            <v>6.81</v>
          </cell>
          <cell r="FW42">
            <v>0</v>
          </cell>
          <cell r="FX42">
            <v>0</v>
          </cell>
          <cell r="FY42">
            <v>7.43</v>
          </cell>
          <cell r="FZ42">
            <v>0</v>
          </cell>
          <cell r="GA42">
            <v>9.02</v>
          </cell>
          <cell r="GB42">
            <v>0</v>
          </cell>
          <cell r="GC42">
            <v>0</v>
          </cell>
          <cell r="GD42">
            <v>0</v>
          </cell>
          <cell r="GE42">
            <v>7.38</v>
          </cell>
          <cell r="GF42">
            <v>0</v>
          </cell>
          <cell r="GG42">
            <v>6.4</v>
          </cell>
          <cell r="GH42">
            <v>0</v>
          </cell>
          <cell r="GI42">
            <v>8.7100000000000009</v>
          </cell>
          <cell r="GJ42">
            <v>0</v>
          </cell>
          <cell r="GK42">
            <v>0</v>
          </cell>
          <cell r="GL42">
            <v>0</v>
          </cell>
          <cell r="GM42">
            <v>5.62</v>
          </cell>
          <cell r="GN42">
            <v>0</v>
          </cell>
          <cell r="GO42">
            <v>6.18</v>
          </cell>
          <cell r="GP42">
            <v>8.66</v>
          </cell>
          <cell r="GQ42">
            <v>0</v>
          </cell>
          <cell r="GR42">
            <v>0</v>
          </cell>
          <cell r="GS42">
            <v>10.220000000000001</v>
          </cell>
          <cell r="GT42">
            <v>0</v>
          </cell>
          <cell r="GU42">
            <v>8.51</v>
          </cell>
          <cell r="GV42">
            <v>0</v>
          </cell>
          <cell r="GW42">
            <v>0</v>
          </cell>
          <cell r="GX42">
            <v>7.88</v>
          </cell>
          <cell r="GY42">
            <v>0</v>
          </cell>
          <cell r="GZ42">
            <v>6.97</v>
          </cell>
          <cell r="HA42">
            <v>0</v>
          </cell>
          <cell r="HB42">
            <v>7.92</v>
          </cell>
          <cell r="HC42">
            <v>0</v>
          </cell>
          <cell r="HD42">
            <v>6.96</v>
          </cell>
          <cell r="HE42">
            <v>0</v>
          </cell>
          <cell r="HF42">
            <v>0</v>
          </cell>
          <cell r="HG42">
            <v>9.57</v>
          </cell>
          <cell r="HH42">
            <v>0</v>
          </cell>
          <cell r="HI42">
            <v>7.2</v>
          </cell>
          <cell r="HJ42">
            <v>0</v>
          </cell>
          <cell r="HK42">
            <v>6.02</v>
          </cell>
          <cell r="HL42">
            <v>0</v>
          </cell>
          <cell r="HM42">
            <v>0</v>
          </cell>
          <cell r="HN42">
            <v>6.45</v>
          </cell>
          <cell r="HO42">
            <v>9.67</v>
          </cell>
          <cell r="HP42">
            <v>0</v>
          </cell>
          <cell r="HQ42">
            <v>0</v>
          </cell>
          <cell r="HR42">
            <v>7.09</v>
          </cell>
          <cell r="HS42">
            <v>7.71</v>
          </cell>
          <cell r="HT42">
            <v>0</v>
          </cell>
          <cell r="HU42">
            <v>7.03</v>
          </cell>
          <cell r="HV42">
            <v>0</v>
          </cell>
          <cell r="HW42">
            <v>0</v>
          </cell>
          <cell r="HX42">
            <v>4.57</v>
          </cell>
          <cell r="HY42">
            <v>0</v>
          </cell>
          <cell r="HZ42">
            <v>0</v>
          </cell>
          <cell r="IA42">
            <v>0</v>
          </cell>
          <cell r="IB42">
            <v>10.265000000000001</v>
          </cell>
          <cell r="IC42">
            <v>0</v>
          </cell>
          <cell r="ID42">
            <v>0</v>
          </cell>
          <cell r="IE42">
            <v>9.83</v>
          </cell>
          <cell r="IF42">
            <v>0</v>
          </cell>
          <cell r="IG42">
            <v>6.86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7.15</v>
          </cell>
          <cell r="IM42">
            <v>0</v>
          </cell>
          <cell r="IN42">
            <v>7.33</v>
          </cell>
          <cell r="IO42">
            <v>0</v>
          </cell>
          <cell r="IP42">
            <v>0</v>
          </cell>
          <cell r="IQ42">
            <v>6.76</v>
          </cell>
          <cell r="IR42">
            <v>5.09</v>
          </cell>
          <cell r="IS42">
            <v>0</v>
          </cell>
          <cell r="IT42">
            <v>0</v>
          </cell>
          <cell r="IU42">
            <v>5.74</v>
          </cell>
          <cell r="IV42">
            <v>0</v>
          </cell>
          <cell r="IW42">
            <v>9.09</v>
          </cell>
          <cell r="IX42">
            <v>0</v>
          </cell>
          <cell r="IY42">
            <v>6.41</v>
          </cell>
          <cell r="IZ42">
            <v>0</v>
          </cell>
          <cell r="JA42">
            <v>0</v>
          </cell>
          <cell r="JB42">
            <v>6.84</v>
          </cell>
          <cell r="JC42">
            <v>0</v>
          </cell>
          <cell r="JD42">
            <v>0</v>
          </cell>
          <cell r="JE42">
            <v>8.2100000000000009</v>
          </cell>
          <cell r="JF42">
            <v>6.04</v>
          </cell>
          <cell r="JG42">
            <v>0</v>
          </cell>
          <cell r="JH42">
            <v>0</v>
          </cell>
          <cell r="JI42">
            <v>6.66</v>
          </cell>
          <cell r="JJ42">
            <v>0</v>
          </cell>
          <cell r="JK42">
            <v>7.12</v>
          </cell>
          <cell r="JL42">
            <v>0</v>
          </cell>
          <cell r="JM42">
            <v>0</v>
          </cell>
          <cell r="JN42">
            <v>7.11</v>
          </cell>
          <cell r="JO42">
            <v>6.26</v>
          </cell>
          <cell r="JP42">
            <v>0</v>
          </cell>
          <cell r="JQ42">
            <v>0</v>
          </cell>
          <cell r="JR42">
            <v>5.66</v>
          </cell>
          <cell r="JS42">
            <v>0</v>
          </cell>
          <cell r="JT42">
            <v>6.17</v>
          </cell>
          <cell r="JU42">
            <v>0</v>
          </cell>
          <cell r="JV42">
            <v>6.01</v>
          </cell>
          <cell r="JW42">
            <v>4.8</v>
          </cell>
          <cell r="JX42">
            <v>0</v>
          </cell>
          <cell r="JY42">
            <v>0</v>
          </cell>
          <cell r="JZ42">
            <v>6.81</v>
          </cell>
          <cell r="KA42">
            <v>0</v>
          </cell>
          <cell r="KB42">
            <v>6.54</v>
          </cell>
          <cell r="KC42">
            <v>0</v>
          </cell>
          <cell r="KD42">
            <v>6.45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8.31</v>
          </cell>
          <cell r="KL42">
            <v>0</v>
          </cell>
          <cell r="KM42">
            <v>0</v>
          </cell>
          <cell r="KN42">
            <v>0</v>
          </cell>
          <cell r="KO42">
            <v>5.8</v>
          </cell>
          <cell r="KP42">
            <v>7.66</v>
          </cell>
          <cell r="KQ42">
            <v>0</v>
          </cell>
          <cell r="KR42">
            <v>6.44</v>
          </cell>
          <cell r="KS42">
            <v>0</v>
          </cell>
          <cell r="KT42">
            <v>6.44</v>
          </cell>
          <cell r="KU42">
            <v>0</v>
          </cell>
          <cell r="KV42">
            <v>4.6399999999999997</v>
          </cell>
          <cell r="KW42">
            <v>0</v>
          </cell>
          <cell r="KX42">
            <v>8.1</v>
          </cell>
          <cell r="KY42">
            <v>0</v>
          </cell>
          <cell r="KZ42">
            <v>0</v>
          </cell>
          <cell r="LA42">
            <v>7.36</v>
          </cell>
          <cell r="LB42">
            <v>0</v>
          </cell>
          <cell r="LC42">
            <v>7.87</v>
          </cell>
          <cell r="LD42">
            <v>0</v>
          </cell>
          <cell r="LE42">
            <v>6.13</v>
          </cell>
          <cell r="LF42">
            <v>0</v>
          </cell>
          <cell r="LG42">
            <v>0</v>
          </cell>
          <cell r="LH42">
            <v>7.37</v>
          </cell>
          <cell r="LI42">
            <v>0</v>
          </cell>
          <cell r="LJ42">
            <v>6.24</v>
          </cell>
          <cell r="LK42">
            <v>0</v>
          </cell>
          <cell r="LL42">
            <v>7.11</v>
          </cell>
          <cell r="LM42">
            <v>0</v>
          </cell>
          <cell r="LN42">
            <v>0</v>
          </cell>
          <cell r="LO42">
            <v>7.38</v>
          </cell>
          <cell r="LP42">
            <v>0</v>
          </cell>
          <cell r="LQ42">
            <v>0</v>
          </cell>
          <cell r="LR42">
            <v>0</v>
          </cell>
          <cell r="LS42">
            <v>6.14</v>
          </cell>
          <cell r="LT42">
            <v>7.17</v>
          </cell>
          <cell r="LU42">
            <v>0</v>
          </cell>
          <cell r="LV42">
            <v>6.2</v>
          </cell>
          <cell r="LW42">
            <v>0</v>
          </cell>
          <cell r="LX42">
            <v>0</v>
          </cell>
          <cell r="LY42">
            <v>6.6</v>
          </cell>
          <cell r="LZ42">
            <v>0</v>
          </cell>
          <cell r="MA42">
            <v>8.7799999999999994</v>
          </cell>
          <cell r="MB42">
            <v>0</v>
          </cell>
          <cell r="MC42">
            <v>6.82</v>
          </cell>
          <cell r="MD42">
            <v>0</v>
          </cell>
          <cell r="ME42">
            <v>6.97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5.65</v>
          </cell>
          <cell r="MK42">
            <v>0</v>
          </cell>
          <cell r="ML42">
            <v>7.37</v>
          </cell>
          <cell r="MM42">
            <v>0</v>
          </cell>
          <cell r="MN42">
            <v>4.4400000000000004</v>
          </cell>
          <cell r="MO42">
            <v>0</v>
          </cell>
          <cell r="MP42">
            <v>0</v>
          </cell>
          <cell r="MQ42">
            <v>6.37</v>
          </cell>
          <cell r="MR42">
            <v>0</v>
          </cell>
          <cell r="MS42">
            <v>6.51</v>
          </cell>
          <cell r="MT42">
            <v>0</v>
          </cell>
          <cell r="MU42">
            <v>0</v>
          </cell>
          <cell r="MV42">
            <v>5.4</v>
          </cell>
          <cell r="MW42">
            <v>0</v>
          </cell>
          <cell r="MX42">
            <v>5.3</v>
          </cell>
          <cell r="MY42">
            <v>0</v>
          </cell>
          <cell r="MZ42">
            <v>6.09</v>
          </cell>
          <cell r="NA42">
            <v>0</v>
          </cell>
          <cell r="NB42">
            <v>6.08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J42">
            <v>2</v>
          </cell>
          <cell r="NK42">
            <v>2.8</v>
          </cell>
          <cell r="NL42" t="b">
            <v>0</v>
          </cell>
          <cell r="NM42"/>
          <cell r="NN42">
            <v>136</v>
          </cell>
          <cell r="NO42">
            <v>6.4700000000000006</v>
          </cell>
          <cell r="NP42">
            <v>6.6488970588235299</v>
          </cell>
          <cell r="NQ42">
            <v>0.86764705882352944</v>
          </cell>
          <cell r="NR42">
            <v>4.1900000000000004</v>
          </cell>
          <cell r="NS42">
            <v>10.265000000000001</v>
          </cell>
        </row>
        <row r="43">
          <cell r="A43" t="str">
            <v>JEFFERSON</v>
          </cell>
          <cell r="B43" t="str">
            <v>JEFFERSON</v>
          </cell>
          <cell r="C43" t="str">
            <v>E 112TH ST</v>
          </cell>
          <cell r="D43" t="str">
            <v>MANHATTAN</v>
          </cell>
          <cell r="E43">
            <v>6.33</v>
          </cell>
          <cell r="F43">
            <v>6.54</v>
          </cell>
          <cell r="G43">
            <v>7.19</v>
          </cell>
          <cell r="H43">
            <v>0</v>
          </cell>
          <cell r="I43">
            <v>7.33</v>
          </cell>
          <cell r="J43">
            <v>7.67</v>
          </cell>
          <cell r="K43">
            <v>0</v>
          </cell>
          <cell r="L43">
            <v>6.73</v>
          </cell>
          <cell r="M43">
            <v>0</v>
          </cell>
          <cell r="N43">
            <v>7.57</v>
          </cell>
          <cell r="O43">
            <v>6.625</v>
          </cell>
          <cell r="P43">
            <v>0</v>
          </cell>
          <cell r="Q43">
            <v>0</v>
          </cell>
          <cell r="R43">
            <v>0</v>
          </cell>
          <cell r="S43">
            <v>7.7850000000000001</v>
          </cell>
          <cell r="T43">
            <v>6.61</v>
          </cell>
          <cell r="U43">
            <v>0</v>
          </cell>
          <cell r="V43">
            <v>0</v>
          </cell>
          <cell r="W43">
            <v>6.41</v>
          </cell>
          <cell r="X43">
            <v>0.74</v>
          </cell>
          <cell r="Y43">
            <v>0</v>
          </cell>
          <cell r="Z43">
            <v>0</v>
          </cell>
          <cell r="AA43">
            <v>0</v>
          </cell>
          <cell r="AB43">
            <v>5.5149999999999997</v>
          </cell>
          <cell r="AC43">
            <v>7.26</v>
          </cell>
          <cell r="AD43">
            <v>0</v>
          </cell>
          <cell r="AE43">
            <v>0</v>
          </cell>
          <cell r="AF43">
            <v>0</v>
          </cell>
          <cell r="AG43">
            <v>6.4950000000000001</v>
          </cell>
          <cell r="AH43">
            <v>0</v>
          </cell>
          <cell r="AI43">
            <v>8.14</v>
          </cell>
          <cell r="AJ43">
            <v>0</v>
          </cell>
          <cell r="AK43">
            <v>6.5750000000000002</v>
          </cell>
          <cell r="AL43">
            <v>7.23</v>
          </cell>
          <cell r="AM43">
            <v>0</v>
          </cell>
          <cell r="AN43">
            <v>0</v>
          </cell>
          <cell r="AO43">
            <v>6.2549999999999999</v>
          </cell>
          <cell r="AP43">
            <v>0</v>
          </cell>
          <cell r="AQ43">
            <v>0</v>
          </cell>
          <cell r="AR43">
            <v>7.03</v>
          </cell>
          <cell r="AS43">
            <v>6.1550000000000002</v>
          </cell>
          <cell r="AT43">
            <v>0</v>
          </cell>
          <cell r="AU43">
            <v>0</v>
          </cell>
          <cell r="AV43">
            <v>0</v>
          </cell>
          <cell r="AW43">
            <v>7.36</v>
          </cell>
          <cell r="AX43">
            <v>0</v>
          </cell>
          <cell r="AY43">
            <v>6.17</v>
          </cell>
          <cell r="AZ43">
            <v>7.0949999999999998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4.12</v>
          </cell>
          <cell r="BF43">
            <v>3.64</v>
          </cell>
          <cell r="BG43">
            <v>0</v>
          </cell>
          <cell r="BH43">
            <v>0</v>
          </cell>
          <cell r="BI43">
            <v>6.2949999999999999</v>
          </cell>
          <cell r="BJ43">
            <v>5.0549999999999997</v>
          </cell>
          <cell r="BK43">
            <v>0</v>
          </cell>
          <cell r="BL43">
            <v>0</v>
          </cell>
          <cell r="BM43">
            <v>7.04</v>
          </cell>
          <cell r="BN43">
            <v>7.07</v>
          </cell>
          <cell r="BO43">
            <v>0</v>
          </cell>
          <cell r="BP43">
            <v>0</v>
          </cell>
          <cell r="BQ43">
            <v>6.28</v>
          </cell>
          <cell r="BR43">
            <v>8.3000000000000007</v>
          </cell>
          <cell r="BS43">
            <v>6.2649999999999997</v>
          </cell>
          <cell r="BT43">
            <v>0</v>
          </cell>
          <cell r="BU43">
            <v>0</v>
          </cell>
          <cell r="BV43">
            <v>0</v>
          </cell>
          <cell r="BW43">
            <v>6.63</v>
          </cell>
          <cell r="BX43">
            <v>6.89</v>
          </cell>
          <cell r="BY43">
            <v>0</v>
          </cell>
          <cell r="BZ43">
            <v>6.46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7.415</v>
          </cell>
          <cell r="CF43">
            <v>0</v>
          </cell>
          <cell r="CG43">
            <v>4.665</v>
          </cell>
          <cell r="CH43">
            <v>7.35</v>
          </cell>
          <cell r="CI43">
            <v>0</v>
          </cell>
          <cell r="CJ43">
            <v>0</v>
          </cell>
          <cell r="CK43">
            <v>9.5500000000000007</v>
          </cell>
          <cell r="CL43">
            <v>7.45</v>
          </cell>
          <cell r="CM43">
            <v>0</v>
          </cell>
          <cell r="CN43">
            <v>0</v>
          </cell>
          <cell r="CO43">
            <v>8.52</v>
          </cell>
          <cell r="CP43">
            <v>6.72</v>
          </cell>
          <cell r="CQ43">
            <v>0</v>
          </cell>
          <cell r="CR43">
            <v>0</v>
          </cell>
          <cell r="CS43">
            <v>7.03</v>
          </cell>
          <cell r="CT43">
            <v>0</v>
          </cell>
          <cell r="CU43">
            <v>7.58</v>
          </cell>
          <cell r="CV43">
            <v>5.95</v>
          </cell>
          <cell r="CW43">
            <v>0</v>
          </cell>
          <cell r="CX43">
            <v>0</v>
          </cell>
          <cell r="CY43">
            <v>5.4450000000000003</v>
          </cell>
          <cell r="CZ43">
            <v>7.37</v>
          </cell>
          <cell r="DA43">
            <v>0</v>
          </cell>
          <cell r="DB43">
            <v>0</v>
          </cell>
          <cell r="DC43">
            <v>7.41</v>
          </cell>
          <cell r="DD43">
            <v>0</v>
          </cell>
          <cell r="DE43">
            <v>0</v>
          </cell>
          <cell r="DF43">
            <v>5.8</v>
          </cell>
          <cell r="DG43">
            <v>0</v>
          </cell>
          <cell r="DH43">
            <v>0</v>
          </cell>
          <cell r="DI43">
            <v>7.97</v>
          </cell>
          <cell r="DJ43">
            <v>0</v>
          </cell>
          <cell r="DK43">
            <v>8.2899999999999991</v>
          </cell>
          <cell r="DL43">
            <v>0</v>
          </cell>
          <cell r="DM43">
            <v>7.04</v>
          </cell>
          <cell r="DN43">
            <v>7.45</v>
          </cell>
          <cell r="DO43">
            <v>0</v>
          </cell>
          <cell r="DP43">
            <v>7.16</v>
          </cell>
          <cell r="DQ43">
            <v>5.82</v>
          </cell>
          <cell r="DR43">
            <v>6.9</v>
          </cell>
          <cell r="DS43">
            <v>0</v>
          </cell>
          <cell r="DT43">
            <v>5.77</v>
          </cell>
          <cell r="DU43">
            <v>0</v>
          </cell>
          <cell r="DV43">
            <v>7.1449999999999996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6.45</v>
          </cell>
          <cell r="EC43">
            <v>8.92</v>
          </cell>
          <cell r="ED43">
            <v>0</v>
          </cell>
          <cell r="EE43">
            <v>0</v>
          </cell>
          <cell r="EF43">
            <v>7.0049999999999999</v>
          </cell>
          <cell r="EG43">
            <v>0</v>
          </cell>
          <cell r="EH43">
            <v>7.78</v>
          </cell>
          <cell r="EI43">
            <v>7.22</v>
          </cell>
          <cell r="EJ43">
            <v>0</v>
          </cell>
          <cell r="EK43">
            <v>6.8250000000000002</v>
          </cell>
          <cell r="EL43">
            <v>0</v>
          </cell>
          <cell r="EM43">
            <v>5.2549999999999999</v>
          </cell>
          <cell r="EN43">
            <v>0</v>
          </cell>
          <cell r="EO43">
            <v>4.7</v>
          </cell>
          <cell r="EP43">
            <v>5.59</v>
          </cell>
          <cell r="EQ43">
            <v>5.1950000000000003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7.48</v>
          </cell>
          <cell r="EX43">
            <v>8.51</v>
          </cell>
          <cell r="EY43">
            <v>0</v>
          </cell>
          <cell r="EZ43">
            <v>0</v>
          </cell>
          <cell r="FA43">
            <v>7.2050000000000001</v>
          </cell>
          <cell r="FB43">
            <v>0</v>
          </cell>
          <cell r="FC43">
            <v>0</v>
          </cell>
          <cell r="FD43">
            <v>6.87</v>
          </cell>
          <cell r="FE43">
            <v>0</v>
          </cell>
          <cell r="FF43">
            <v>0</v>
          </cell>
          <cell r="FG43">
            <v>6.99</v>
          </cell>
          <cell r="FH43">
            <v>0</v>
          </cell>
          <cell r="FI43">
            <v>0</v>
          </cell>
          <cell r="FJ43">
            <v>8.0299999999999994</v>
          </cell>
          <cell r="FK43">
            <v>0</v>
          </cell>
          <cell r="FL43">
            <v>6.5949999999999998</v>
          </cell>
          <cell r="FM43">
            <v>0</v>
          </cell>
          <cell r="FN43">
            <v>7.72</v>
          </cell>
          <cell r="FO43">
            <v>5.99</v>
          </cell>
          <cell r="FP43">
            <v>0</v>
          </cell>
          <cell r="FQ43">
            <v>6.77</v>
          </cell>
          <cell r="FR43">
            <v>0</v>
          </cell>
          <cell r="FS43">
            <v>4.74</v>
          </cell>
          <cell r="FT43">
            <v>7.51</v>
          </cell>
          <cell r="FU43">
            <v>0</v>
          </cell>
          <cell r="FV43">
            <v>5.415</v>
          </cell>
          <cell r="FW43">
            <v>0</v>
          </cell>
          <cell r="FX43">
            <v>0</v>
          </cell>
          <cell r="FY43">
            <v>7.73</v>
          </cell>
          <cell r="FZ43">
            <v>5.4550000000000001</v>
          </cell>
          <cell r="GA43">
            <v>0</v>
          </cell>
          <cell r="GB43">
            <v>0</v>
          </cell>
          <cell r="GC43">
            <v>8.0150000000000006</v>
          </cell>
          <cell r="GD43">
            <v>0</v>
          </cell>
          <cell r="GE43">
            <v>6.77</v>
          </cell>
          <cell r="GF43">
            <v>7.67</v>
          </cell>
          <cell r="GG43">
            <v>0</v>
          </cell>
          <cell r="GH43">
            <v>8.61</v>
          </cell>
          <cell r="GI43">
            <v>8.1</v>
          </cell>
          <cell r="GJ43">
            <v>7.87</v>
          </cell>
          <cell r="GK43">
            <v>0</v>
          </cell>
          <cell r="GL43">
            <v>0</v>
          </cell>
          <cell r="GM43">
            <v>8.35</v>
          </cell>
          <cell r="GN43">
            <v>0</v>
          </cell>
          <cell r="GO43">
            <v>8.7550000000000008</v>
          </cell>
          <cell r="GP43">
            <v>0</v>
          </cell>
          <cell r="GQ43">
            <v>5.19</v>
          </cell>
          <cell r="GR43">
            <v>0</v>
          </cell>
          <cell r="GS43">
            <v>0</v>
          </cell>
          <cell r="GT43">
            <v>8.89</v>
          </cell>
          <cell r="GU43">
            <v>0</v>
          </cell>
          <cell r="GV43">
            <v>0</v>
          </cell>
          <cell r="GW43">
            <v>7.33</v>
          </cell>
          <cell r="GX43">
            <v>0</v>
          </cell>
          <cell r="GY43">
            <v>0</v>
          </cell>
          <cell r="GZ43">
            <v>5.2649999999999997</v>
          </cell>
          <cell r="HA43">
            <v>8.74</v>
          </cell>
          <cell r="HB43">
            <v>0</v>
          </cell>
          <cell r="HC43">
            <v>8.2200000000000006</v>
          </cell>
          <cell r="HD43">
            <v>9.33</v>
          </cell>
          <cell r="HE43">
            <v>6.95</v>
          </cell>
          <cell r="HF43">
            <v>0</v>
          </cell>
          <cell r="HG43">
            <v>4.08</v>
          </cell>
          <cell r="HH43">
            <v>5.64</v>
          </cell>
          <cell r="HI43">
            <v>7.48</v>
          </cell>
          <cell r="HJ43">
            <v>6.9</v>
          </cell>
          <cell r="HK43">
            <v>0</v>
          </cell>
          <cell r="HL43">
            <v>8.3000000000000007</v>
          </cell>
          <cell r="HM43">
            <v>0</v>
          </cell>
          <cell r="HN43">
            <v>7.23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8.0150000000000006</v>
          </cell>
          <cell r="HT43">
            <v>0</v>
          </cell>
          <cell r="HU43">
            <v>6.2450000000000001</v>
          </cell>
          <cell r="HV43">
            <v>0</v>
          </cell>
          <cell r="HW43">
            <v>5.89</v>
          </cell>
          <cell r="HX43">
            <v>0</v>
          </cell>
          <cell r="HY43">
            <v>0</v>
          </cell>
          <cell r="HZ43">
            <v>5.9249999999999998</v>
          </cell>
          <cell r="IA43">
            <v>0</v>
          </cell>
          <cell r="IB43">
            <v>0</v>
          </cell>
          <cell r="IC43">
            <v>7.5</v>
          </cell>
          <cell r="ID43">
            <v>0</v>
          </cell>
          <cell r="IE43">
            <v>7.94</v>
          </cell>
          <cell r="IF43">
            <v>7.36</v>
          </cell>
          <cell r="IG43">
            <v>0</v>
          </cell>
          <cell r="IH43">
            <v>0</v>
          </cell>
          <cell r="II43">
            <v>8.41</v>
          </cell>
          <cell r="IJ43">
            <v>7.76</v>
          </cell>
          <cell r="IK43">
            <v>0</v>
          </cell>
          <cell r="IL43">
            <v>0</v>
          </cell>
          <cell r="IM43">
            <v>7.1550000000000002</v>
          </cell>
          <cell r="IN43">
            <v>0</v>
          </cell>
          <cell r="IO43">
            <v>0</v>
          </cell>
          <cell r="IP43">
            <v>6.61</v>
          </cell>
          <cell r="IQ43">
            <v>0</v>
          </cell>
          <cell r="IR43">
            <v>7.02</v>
          </cell>
          <cell r="IS43">
            <v>0</v>
          </cell>
          <cell r="IT43">
            <v>7.28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7.77</v>
          </cell>
          <cell r="IZ43">
            <v>0</v>
          </cell>
          <cell r="JA43">
            <v>8.3550000000000004</v>
          </cell>
          <cell r="JB43">
            <v>0</v>
          </cell>
          <cell r="JC43">
            <v>0</v>
          </cell>
          <cell r="JD43">
            <v>6.9349999999999996</v>
          </cell>
          <cell r="JE43">
            <v>0</v>
          </cell>
          <cell r="JF43">
            <v>8.9149999999999991</v>
          </cell>
          <cell r="JG43">
            <v>0</v>
          </cell>
          <cell r="JH43">
            <v>0</v>
          </cell>
          <cell r="JI43">
            <v>7.3650000000000002</v>
          </cell>
          <cell r="JJ43">
            <v>0</v>
          </cell>
          <cell r="JK43">
            <v>0</v>
          </cell>
          <cell r="JL43">
            <v>6.2</v>
          </cell>
          <cell r="JM43">
            <v>0</v>
          </cell>
          <cell r="JN43">
            <v>7.5549999999999997</v>
          </cell>
          <cell r="JO43">
            <v>0</v>
          </cell>
          <cell r="JP43">
            <v>6.28</v>
          </cell>
          <cell r="JQ43">
            <v>0</v>
          </cell>
          <cell r="JR43">
            <v>7.16</v>
          </cell>
          <cell r="JS43">
            <v>7.28</v>
          </cell>
          <cell r="JT43">
            <v>7.18</v>
          </cell>
          <cell r="JU43">
            <v>0</v>
          </cell>
          <cell r="JV43">
            <v>0</v>
          </cell>
          <cell r="JW43">
            <v>7.6349999999999998</v>
          </cell>
          <cell r="JX43">
            <v>0</v>
          </cell>
          <cell r="JY43">
            <v>7.18</v>
          </cell>
          <cell r="JZ43">
            <v>0</v>
          </cell>
          <cell r="KA43">
            <v>4.5</v>
          </cell>
          <cell r="KB43">
            <v>0</v>
          </cell>
          <cell r="KC43">
            <v>7.7</v>
          </cell>
          <cell r="KD43">
            <v>6.585</v>
          </cell>
          <cell r="KE43">
            <v>0</v>
          </cell>
          <cell r="KF43">
            <v>0</v>
          </cell>
          <cell r="KG43">
            <v>7.95</v>
          </cell>
          <cell r="KH43">
            <v>0</v>
          </cell>
          <cell r="KI43">
            <v>7.16</v>
          </cell>
          <cell r="KJ43">
            <v>6.72</v>
          </cell>
          <cell r="KK43">
            <v>0</v>
          </cell>
          <cell r="KL43">
            <v>0</v>
          </cell>
          <cell r="KM43">
            <v>8.1300000000000008</v>
          </cell>
          <cell r="KN43">
            <v>4.01</v>
          </cell>
          <cell r="KO43">
            <v>0</v>
          </cell>
          <cell r="KP43">
            <v>0</v>
          </cell>
          <cell r="KQ43">
            <v>6.9950000000000001</v>
          </cell>
          <cell r="KR43">
            <v>0</v>
          </cell>
          <cell r="KS43">
            <v>0</v>
          </cell>
          <cell r="KT43">
            <v>6.5549999999999997</v>
          </cell>
          <cell r="KU43">
            <v>0</v>
          </cell>
          <cell r="KV43">
            <v>7.83</v>
          </cell>
          <cell r="KW43">
            <v>7.71</v>
          </cell>
          <cell r="KX43">
            <v>0</v>
          </cell>
          <cell r="KY43">
            <v>0</v>
          </cell>
          <cell r="KZ43">
            <v>0</v>
          </cell>
          <cell r="LA43">
            <v>7.69</v>
          </cell>
          <cell r="LB43">
            <v>6.58</v>
          </cell>
          <cell r="LC43">
            <v>0</v>
          </cell>
          <cell r="LD43">
            <v>0</v>
          </cell>
          <cell r="LE43">
            <v>7.9</v>
          </cell>
          <cell r="LF43">
            <v>7.0350000000000001</v>
          </cell>
          <cell r="LG43">
            <v>0</v>
          </cell>
          <cell r="LH43">
            <v>7.28</v>
          </cell>
          <cell r="LI43">
            <v>7.2850000000000001</v>
          </cell>
          <cell r="LJ43">
            <v>0</v>
          </cell>
          <cell r="LK43">
            <v>7.15</v>
          </cell>
          <cell r="LL43">
            <v>7.63</v>
          </cell>
          <cell r="LM43">
            <v>5.1749999999999998</v>
          </cell>
          <cell r="LN43">
            <v>0</v>
          </cell>
          <cell r="LO43">
            <v>0</v>
          </cell>
          <cell r="LP43">
            <v>5.375</v>
          </cell>
          <cell r="LQ43">
            <v>0</v>
          </cell>
          <cell r="LR43">
            <v>6.37</v>
          </cell>
          <cell r="LS43">
            <v>6.5549999999999997</v>
          </cell>
          <cell r="LT43">
            <v>0</v>
          </cell>
          <cell r="LU43">
            <v>0</v>
          </cell>
          <cell r="LV43">
            <v>7.0449999999999999</v>
          </cell>
          <cell r="LW43">
            <v>0</v>
          </cell>
          <cell r="LX43">
            <v>0</v>
          </cell>
          <cell r="LY43">
            <v>0</v>
          </cell>
          <cell r="LZ43">
            <v>6.7</v>
          </cell>
          <cell r="MA43">
            <v>6.82</v>
          </cell>
          <cell r="MB43">
            <v>0</v>
          </cell>
          <cell r="MC43">
            <v>0</v>
          </cell>
          <cell r="MD43">
            <v>8.1233333333333331</v>
          </cell>
          <cell r="ME43">
            <v>7.07</v>
          </cell>
          <cell r="MF43">
            <v>0</v>
          </cell>
          <cell r="MG43">
            <v>0</v>
          </cell>
          <cell r="MH43">
            <v>6.5449999999999999</v>
          </cell>
          <cell r="MI43">
            <v>0</v>
          </cell>
          <cell r="MJ43">
            <v>7.65</v>
          </cell>
          <cell r="MK43">
            <v>0</v>
          </cell>
          <cell r="ML43">
            <v>12.11</v>
          </cell>
          <cell r="MM43">
            <v>0</v>
          </cell>
          <cell r="MN43">
            <v>6.1133333333333333</v>
          </cell>
          <cell r="MO43">
            <v>0</v>
          </cell>
          <cell r="MP43">
            <v>0</v>
          </cell>
          <cell r="MQ43">
            <v>0</v>
          </cell>
          <cell r="MR43">
            <v>7.0449999999999999</v>
          </cell>
          <cell r="MS43">
            <v>0</v>
          </cell>
          <cell r="MT43">
            <v>0</v>
          </cell>
          <cell r="MU43">
            <v>7.09</v>
          </cell>
          <cell r="MV43">
            <v>0</v>
          </cell>
          <cell r="MW43">
            <v>0</v>
          </cell>
          <cell r="MX43">
            <v>4.87</v>
          </cell>
          <cell r="MY43">
            <v>7.13</v>
          </cell>
          <cell r="MZ43">
            <v>0</v>
          </cell>
          <cell r="NA43">
            <v>0</v>
          </cell>
          <cell r="NB43">
            <v>6.5549999999999997</v>
          </cell>
          <cell r="NC43">
            <v>6.24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J43">
            <v>3</v>
          </cell>
          <cell r="NK43">
            <v>3.2758620689655173</v>
          </cell>
          <cell r="NL43" t="b">
            <v>0</v>
          </cell>
          <cell r="NM43"/>
          <cell r="NN43">
            <v>171</v>
          </cell>
          <cell r="NO43">
            <v>7.07</v>
          </cell>
          <cell r="NP43">
            <v>6.9367641325536065</v>
          </cell>
          <cell r="NQ43">
            <v>0.85380116959064323</v>
          </cell>
          <cell r="NR43">
            <v>0.74</v>
          </cell>
          <cell r="NS43">
            <v>12.11</v>
          </cell>
        </row>
        <row r="44">
          <cell r="A44" t="str">
            <v>JOHNSON</v>
          </cell>
          <cell r="B44" t="str">
            <v>JOHNSON</v>
          </cell>
          <cell r="C44" t="str">
            <v>E 112TH ST</v>
          </cell>
          <cell r="D44" t="str">
            <v>MANHATTAN</v>
          </cell>
          <cell r="E44">
            <v>6.09</v>
          </cell>
          <cell r="F44">
            <v>7.71</v>
          </cell>
          <cell r="G44">
            <v>0</v>
          </cell>
          <cell r="H44">
            <v>7.48</v>
          </cell>
          <cell r="I44">
            <v>0</v>
          </cell>
          <cell r="J44">
            <v>0</v>
          </cell>
          <cell r="K44">
            <v>0</v>
          </cell>
          <cell r="L44">
            <v>7.5650000000000004</v>
          </cell>
          <cell r="M44">
            <v>0</v>
          </cell>
          <cell r="N44">
            <v>0</v>
          </cell>
          <cell r="O44">
            <v>6.415</v>
          </cell>
          <cell r="P44">
            <v>0</v>
          </cell>
          <cell r="Q44">
            <v>0</v>
          </cell>
          <cell r="R44">
            <v>0</v>
          </cell>
          <cell r="S44">
            <v>8.0250000000000004</v>
          </cell>
          <cell r="T44">
            <v>0</v>
          </cell>
          <cell r="U44">
            <v>0</v>
          </cell>
          <cell r="V44">
            <v>6.05</v>
          </cell>
          <cell r="W44">
            <v>0</v>
          </cell>
          <cell r="X44">
            <v>0</v>
          </cell>
          <cell r="Y44">
            <v>0</v>
          </cell>
          <cell r="Z44">
            <v>6.36</v>
          </cell>
          <cell r="AA44">
            <v>0</v>
          </cell>
          <cell r="AB44">
            <v>6.8849999999999998</v>
          </cell>
          <cell r="AC44">
            <v>2.79</v>
          </cell>
          <cell r="AD44">
            <v>0</v>
          </cell>
          <cell r="AE44">
            <v>0</v>
          </cell>
          <cell r="AF44">
            <v>0</v>
          </cell>
          <cell r="AG44">
            <v>6.5149999999999997</v>
          </cell>
          <cell r="AH44">
            <v>0</v>
          </cell>
          <cell r="AI44">
            <v>0</v>
          </cell>
          <cell r="AJ44">
            <v>6.41</v>
          </cell>
          <cell r="AK44">
            <v>0</v>
          </cell>
          <cell r="AL44">
            <v>0</v>
          </cell>
          <cell r="AM44">
            <v>0</v>
          </cell>
          <cell r="AN44">
            <v>6.17</v>
          </cell>
          <cell r="AO44">
            <v>0</v>
          </cell>
          <cell r="AP44">
            <v>0</v>
          </cell>
          <cell r="AQ44">
            <v>5.9649999999999999</v>
          </cell>
          <cell r="AR44">
            <v>0</v>
          </cell>
          <cell r="AS44">
            <v>0</v>
          </cell>
          <cell r="AT44">
            <v>0</v>
          </cell>
          <cell r="AU44">
            <v>6.8650000000000002</v>
          </cell>
          <cell r="AV44">
            <v>0</v>
          </cell>
          <cell r="AW44">
            <v>0</v>
          </cell>
          <cell r="AX44">
            <v>6.3550000000000004</v>
          </cell>
          <cell r="AY44">
            <v>0</v>
          </cell>
          <cell r="AZ44">
            <v>0</v>
          </cell>
          <cell r="BA44">
            <v>0</v>
          </cell>
          <cell r="BB44">
            <v>6.24</v>
          </cell>
          <cell r="BC44">
            <v>0</v>
          </cell>
          <cell r="BD44">
            <v>0</v>
          </cell>
          <cell r="BE44">
            <v>5.65</v>
          </cell>
          <cell r="BF44">
            <v>0</v>
          </cell>
          <cell r="BG44">
            <v>0</v>
          </cell>
          <cell r="BH44">
            <v>0</v>
          </cell>
          <cell r="BI44">
            <v>5.6150000000000002</v>
          </cell>
          <cell r="BJ44">
            <v>0</v>
          </cell>
          <cell r="BK44">
            <v>8.09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4.93</v>
          </cell>
          <cell r="BQ44">
            <v>0</v>
          </cell>
          <cell r="BR44">
            <v>0</v>
          </cell>
          <cell r="BS44">
            <v>6.0949999999999998</v>
          </cell>
          <cell r="BT44">
            <v>0</v>
          </cell>
          <cell r="BU44">
            <v>0</v>
          </cell>
          <cell r="BV44">
            <v>0</v>
          </cell>
          <cell r="BW44">
            <v>7.27</v>
          </cell>
          <cell r="BX44">
            <v>0</v>
          </cell>
          <cell r="BY44">
            <v>0</v>
          </cell>
          <cell r="BZ44">
            <v>5.5350000000000001</v>
          </cell>
          <cell r="CA44">
            <v>0</v>
          </cell>
          <cell r="CB44">
            <v>0</v>
          </cell>
          <cell r="CC44">
            <v>0</v>
          </cell>
          <cell r="CD44">
            <v>7.4850000000000003</v>
          </cell>
          <cell r="CE44">
            <v>0</v>
          </cell>
          <cell r="CF44">
            <v>0</v>
          </cell>
          <cell r="CG44">
            <v>9.3699999999999992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7.9649999999999999</v>
          </cell>
          <cell r="CM44">
            <v>0</v>
          </cell>
          <cell r="CN44">
            <v>3.7749999999999999</v>
          </cell>
          <cell r="CO44">
            <v>0</v>
          </cell>
          <cell r="CP44">
            <v>0</v>
          </cell>
          <cell r="CQ44">
            <v>0</v>
          </cell>
          <cell r="CR44">
            <v>7.01</v>
          </cell>
          <cell r="CS44">
            <v>0</v>
          </cell>
          <cell r="CT44">
            <v>0</v>
          </cell>
          <cell r="CU44">
            <v>6.585</v>
          </cell>
          <cell r="CV44">
            <v>0</v>
          </cell>
          <cell r="CW44">
            <v>0</v>
          </cell>
          <cell r="CX44">
            <v>0</v>
          </cell>
          <cell r="CY44">
            <v>7.2850000000000001</v>
          </cell>
          <cell r="CZ44">
            <v>0</v>
          </cell>
          <cell r="DA44">
            <v>0</v>
          </cell>
          <cell r="DB44">
            <v>5.665</v>
          </cell>
          <cell r="DC44">
            <v>0</v>
          </cell>
          <cell r="DD44">
            <v>0</v>
          </cell>
          <cell r="DE44">
            <v>0</v>
          </cell>
          <cell r="DF44">
            <v>7.2750000000000004</v>
          </cell>
          <cell r="DG44">
            <v>0</v>
          </cell>
          <cell r="DH44">
            <v>0</v>
          </cell>
          <cell r="DI44">
            <v>5.9850000000000003</v>
          </cell>
          <cell r="DJ44">
            <v>0</v>
          </cell>
          <cell r="DK44">
            <v>0</v>
          </cell>
          <cell r="DL44">
            <v>0</v>
          </cell>
          <cell r="DM44">
            <v>6.88</v>
          </cell>
          <cell r="DN44">
            <v>0</v>
          </cell>
          <cell r="DO44">
            <v>0</v>
          </cell>
          <cell r="DP44">
            <v>5.69</v>
          </cell>
          <cell r="DQ44">
            <v>3.21</v>
          </cell>
          <cell r="DR44">
            <v>0</v>
          </cell>
          <cell r="DS44">
            <v>0</v>
          </cell>
          <cell r="DT44">
            <v>8.6999999999999993</v>
          </cell>
          <cell r="DU44">
            <v>0</v>
          </cell>
          <cell r="DV44">
            <v>0</v>
          </cell>
          <cell r="DW44">
            <v>7.2750000000000004</v>
          </cell>
          <cell r="DX44">
            <v>0</v>
          </cell>
          <cell r="DY44">
            <v>7.6749999999999998</v>
          </cell>
          <cell r="DZ44">
            <v>0</v>
          </cell>
          <cell r="EA44">
            <v>8.31</v>
          </cell>
          <cell r="EB44">
            <v>0</v>
          </cell>
          <cell r="EC44">
            <v>0</v>
          </cell>
          <cell r="ED44">
            <v>6.49</v>
          </cell>
          <cell r="EE44">
            <v>0</v>
          </cell>
          <cell r="EF44">
            <v>0</v>
          </cell>
          <cell r="EG44">
            <v>0</v>
          </cell>
          <cell r="EH44">
            <v>15</v>
          </cell>
          <cell r="EI44">
            <v>0</v>
          </cell>
          <cell r="EJ44">
            <v>0</v>
          </cell>
          <cell r="EK44">
            <v>6.9450000000000003</v>
          </cell>
          <cell r="EL44">
            <v>0</v>
          </cell>
          <cell r="EM44">
            <v>0</v>
          </cell>
          <cell r="EN44">
            <v>0</v>
          </cell>
          <cell r="EO44">
            <v>7.86</v>
          </cell>
          <cell r="EP44">
            <v>0</v>
          </cell>
          <cell r="EQ44">
            <v>0</v>
          </cell>
          <cell r="ER44">
            <v>7.835</v>
          </cell>
          <cell r="ES44">
            <v>0</v>
          </cell>
          <cell r="ET44">
            <v>0</v>
          </cell>
          <cell r="EU44">
            <v>0</v>
          </cell>
          <cell r="EV44">
            <v>5.9249999999999998</v>
          </cell>
          <cell r="EW44">
            <v>0</v>
          </cell>
          <cell r="EX44">
            <v>8.26</v>
          </cell>
          <cell r="EY44">
            <v>9.08</v>
          </cell>
          <cell r="EZ44">
            <v>0</v>
          </cell>
          <cell r="FA44">
            <v>0</v>
          </cell>
          <cell r="FB44">
            <v>0</v>
          </cell>
          <cell r="FC44">
            <v>8.7100000000000009</v>
          </cell>
          <cell r="FD44">
            <v>0</v>
          </cell>
          <cell r="FE44">
            <v>0</v>
          </cell>
          <cell r="FF44">
            <v>8.3000000000000007</v>
          </cell>
          <cell r="FG44">
            <v>0</v>
          </cell>
          <cell r="FH44">
            <v>0</v>
          </cell>
          <cell r="FI44">
            <v>0</v>
          </cell>
          <cell r="FJ44">
            <v>8.9849999999999994</v>
          </cell>
          <cell r="FK44">
            <v>0</v>
          </cell>
          <cell r="FL44">
            <v>0</v>
          </cell>
          <cell r="FM44">
            <v>8.08</v>
          </cell>
          <cell r="FN44">
            <v>0</v>
          </cell>
          <cell r="FO44">
            <v>0</v>
          </cell>
          <cell r="FP44">
            <v>0</v>
          </cell>
          <cell r="FQ44">
            <v>9.0050000000000008</v>
          </cell>
          <cell r="FR44">
            <v>0</v>
          </cell>
          <cell r="FS44">
            <v>0</v>
          </cell>
          <cell r="FT44">
            <v>7.66</v>
          </cell>
          <cell r="FU44">
            <v>0</v>
          </cell>
          <cell r="FV44">
            <v>0</v>
          </cell>
          <cell r="FW44">
            <v>0</v>
          </cell>
          <cell r="FX44">
            <v>7.45</v>
          </cell>
          <cell r="FY44">
            <v>0</v>
          </cell>
          <cell r="FZ44">
            <v>0</v>
          </cell>
          <cell r="GA44">
            <v>7.335</v>
          </cell>
          <cell r="GB44">
            <v>0</v>
          </cell>
          <cell r="GC44">
            <v>0</v>
          </cell>
          <cell r="GD44">
            <v>0</v>
          </cell>
          <cell r="GE44">
            <v>7.59</v>
          </cell>
          <cell r="GF44">
            <v>0</v>
          </cell>
          <cell r="GG44">
            <v>0</v>
          </cell>
          <cell r="GH44">
            <v>6.94</v>
          </cell>
          <cell r="GI44">
            <v>0</v>
          </cell>
          <cell r="GJ44">
            <v>8.75</v>
          </cell>
          <cell r="GK44">
            <v>0</v>
          </cell>
          <cell r="GL44">
            <v>7.84</v>
          </cell>
          <cell r="GM44">
            <v>0</v>
          </cell>
          <cell r="GN44">
            <v>0</v>
          </cell>
          <cell r="GO44">
            <v>6.9950000000000001</v>
          </cell>
          <cell r="GP44">
            <v>0</v>
          </cell>
          <cell r="GQ44">
            <v>0</v>
          </cell>
          <cell r="GR44">
            <v>0</v>
          </cell>
          <cell r="GS44">
            <v>8.5950000000000006</v>
          </cell>
          <cell r="GT44">
            <v>0</v>
          </cell>
          <cell r="GU44">
            <v>0</v>
          </cell>
          <cell r="GV44">
            <v>7.1849999999999996</v>
          </cell>
          <cell r="GW44">
            <v>0</v>
          </cell>
          <cell r="GX44">
            <v>9.1</v>
          </cell>
          <cell r="GY44">
            <v>0</v>
          </cell>
          <cell r="GZ44">
            <v>7.62</v>
          </cell>
          <cell r="HA44">
            <v>0</v>
          </cell>
          <cell r="HB44">
            <v>8.73</v>
          </cell>
          <cell r="HC44">
            <v>0</v>
          </cell>
          <cell r="HD44">
            <v>0</v>
          </cell>
          <cell r="HE44">
            <v>9.3699999999999992</v>
          </cell>
          <cell r="HF44">
            <v>0</v>
          </cell>
          <cell r="HG44">
            <v>9.85</v>
          </cell>
          <cell r="HH44">
            <v>0</v>
          </cell>
          <cell r="HI44">
            <v>9.76</v>
          </cell>
          <cell r="HJ44">
            <v>0</v>
          </cell>
          <cell r="HK44">
            <v>9.1300000000000008</v>
          </cell>
          <cell r="HL44">
            <v>5.09</v>
          </cell>
          <cell r="HM44">
            <v>0</v>
          </cell>
          <cell r="HN44">
            <v>8.2200000000000006</v>
          </cell>
          <cell r="HO44">
            <v>0</v>
          </cell>
          <cell r="HP44">
            <v>9.43</v>
          </cell>
          <cell r="HQ44">
            <v>0</v>
          </cell>
          <cell r="HR44">
            <v>9.6</v>
          </cell>
          <cell r="HS44">
            <v>4.4400000000000004</v>
          </cell>
          <cell r="HT44">
            <v>0</v>
          </cell>
          <cell r="HU44">
            <v>8.6</v>
          </cell>
          <cell r="HV44">
            <v>0</v>
          </cell>
          <cell r="HW44">
            <v>0</v>
          </cell>
          <cell r="HX44">
            <v>5.89</v>
          </cell>
          <cell r="HY44">
            <v>7.4450000000000003</v>
          </cell>
          <cell r="HZ44">
            <v>0</v>
          </cell>
          <cell r="IA44">
            <v>0</v>
          </cell>
          <cell r="IB44">
            <v>6.84</v>
          </cell>
          <cell r="IC44">
            <v>0</v>
          </cell>
          <cell r="ID44">
            <v>0</v>
          </cell>
          <cell r="IE44">
            <v>5.415</v>
          </cell>
          <cell r="IF44">
            <v>0</v>
          </cell>
          <cell r="IG44">
            <v>0</v>
          </cell>
          <cell r="IH44">
            <v>0</v>
          </cell>
          <cell r="II44">
            <v>8.4350000000000005</v>
          </cell>
          <cell r="IJ44">
            <v>0</v>
          </cell>
          <cell r="IK44">
            <v>0</v>
          </cell>
          <cell r="IL44">
            <v>7.28</v>
          </cell>
          <cell r="IM44">
            <v>0</v>
          </cell>
          <cell r="IN44">
            <v>0</v>
          </cell>
          <cell r="IO44">
            <v>0</v>
          </cell>
          <cell r="IP44">
            <v>7.9649999999999999</v>
          </cell>
          <cell r="IQ44">
            <v>0</v>
          </cell>
          <cell r="IR44">
            <v>0</v>
          </cell>
          <cell r="IS44">
            <v>8.0050000000000008</v>
          </cell>
          <cell r="IT44">
            <v>0</v>
          </cell>
          <cell r="IU44">
            <v>0</v>
          </cell>
          <cell r="IV44">
            <v>0</v>
          </cell>
          <cell r="IW44">
            <v>7.39</v>
          </cell>
          <cell r="IX44">
            <v>0</v>
          </cell>
          <cell r="IY44">
            <v>0</v>
          </cell>
          <cell r="IZ44">
            <v>7.0449999999999999</v>
          </cell>
          <cell r="JA44">
            <v>0</v>
          </cell>
          <cell r="JB44">
            <v>0</v>
          </cell>
          <cell r="JC44">
            <v>0</v>
          </cell>
          <cell r="JD44">
            <v>8.7750000000000004</v>
          </cell>
          <cell r="JE44">
            <v>0</v>
          </cell>
          <cell r="JF44">
            <v>4.8650000000000002</v>
          </cell>
          <cell r="JG44">
            <v>0</v>
          </cell>
          <cell r="JH44">
            <v>8.3699999999999992</v>
          </cell>
          <cell r="JI44">
            <v>0</v>
          </cell>
          <cell r="JJ44">
            <v>0</v>
          </cell>
          <cell r="JK44">
            <v>0</v>
          </cell>
          <cell r="JL44">
            <v>8.36</v>
          </cell>
          <cell r="JM44">
            <v>0</v>
          </cell>
          <cell r="JN44">
            <v>0</v>
          </cell>
          <cell r="JO44">
            <v>7.07</v>
          </cell>
          <cell r="JP44">
            <v>0</v>
          </cell>
          <cell r="JQ44">
            <v>0</v>
          </cell>
          <cell r="JR44">
            <v>6.41</v>
          </cell>
          <cell r="JS44">
            <v>0</v>
          </cell>
          <cell r="JT44">
            <v>0</v>
          </cell>
          <cell r="JU44">
            <v>8.1199999999999992</v>
          </cell>
          <cell r="JV44">
            <v>8.8800000000000008</v>
          </cell>
          <cell r="JW44">
            <v>0</v>
          </cell>
          <cell r="JX44">
            <v>0</v>
          </cell>
          <cell r="JY44">
            <v>7.2050000000000001</v>
          </cell>
          <cell r="JZ44">
            <v>0</v>
          </cell>
          <cell r="KA44">
            <v>0</v>
          </cell>
          <cell r="KB44">
            <v>6.7850000000000001</v>
          </cell>
          <cell r="KC44">
            <v>0</v>
          </cell>
          <cell r="KD44">
            <v>0</v>
          </cell>
          <cell r="KE44">
            <v>0</v>
          </cell>
          <cell r="KF44">
            <v>6.85</v>
          </cell>
          <cell r="KG44">
            <v>0</v>
          </cell>
          <cell r="KH44">
            <v>0</v>
          </cell>
          <cell r="KI44">
            <v>7.37</v>
          </cell>
          <cell r="KJ44">
            <v>0</v>
          </cell>
          <cell r="KK44">
            <v>0</v>
          </cell>
          <cell r="KL44">
            <v>0</v>
          </cell>
          <cell r="KM44">
            <v>8.27</v>
          </cell>
          <cell r="KN44">
            <v>0</v>
          </cell>
          <cell r="KO44">
            <v>0</v>
          </cell>
          <cell r="KP44">
            <v>7.0049999999999999</v>
          </cell>
          <cell r="KQ44">
            <v>0</v>
          </cell>
          <cell r="KR44">
            <v>0</v>
          </cell>
          <cell r="KS44">
            <v>0</v>
          </cell>
          <cell r="KT44">
            <v>8.61</v>
          </cell>
          <cell r="KU44">
            <v>0</v>
          </cell>
          <cell r="KV44">
            <v>0</v>
          </cell>
          <cell r="KW44">
            <v>7.1950000000000003</v>
          </cell>
          <cell r="KX44">
            <v>0</v>
          </cell>
          <cell r="KY44">
            <v>0</v>
          </cell>
          <cell r="KZ44">
            <v>0</v>
          </cell>
          <cell r="LA44">
            <v>7.6449999999999996</v>
          </cell>
          <cell r="LB44">
            <v>0</v>
          </cell>
          <cell r="LC44">
            <v>0</v>
          </cell>
          <cell r="LD44">
            <v>6.96</v>
          </cell>
          <cell r="LE44">
            <v>0</v>
          </cell>
          <cell r="LF44">
            <v>0</v>
          </cell>
          <cell r="LG44">
            <v>0</v>
          </cell>
          <cell r="LH44">
            <v>8.6050000000000004</v>
          </cell>
          <cell r="LI44">
            <v>0</v>
          </cell>
          <cell r="LJ44">
            <v>0</v>
          </cell>
          <cell r="LK44">
            <v>6.6349999999999998</v>
          </cell>
          <cell r="LL44">
            <v>0</v>
          </cell>
          <cell r="LM44">
            <v>0</v>
          </cell>
          <cell r="LN44">
            <v>0</v>
          </cell>
          <cell r="LO44">
            <v>9.3849999999999998</v>
          </cell>
          <cell r="LP44">
            <v>0</v>
          </cell>
          <cell r="LQ44">
            <v>0</v>
          </cell>
          <cell r="LR44">
            <v>7.24</v>
          </cell>
          <cell r="LS44">
            <v>8.3800000000000008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9.3350000000000009</v>
          </cell>
          <cell r="LZ44">
            <v>0</v>
          </cell>
          <cell r="MA44">
            <v>0</v>
          </cell>
          <cell r="MB44">
            <v>0</v>
          </cell>
          <cell r="MC44">
            <v>9.6150000000000002</v>
          </cell>
          <cell r="MD44">
            <v>0</v>
          </cell>
          <cell r="ME44">
            <v>0</v>
          </cell>
          <cell r="MF44">
            <v>8.34</v>
          </cell>
          <cell r="MG44">
            <v>0</v>
          </cell>
          <cell r="MH44">
            <v>0</v>
          </cell>
          <cell r="MI44">
            <v>0</v>
          </cell>
          <cell r="MJ44">
            <v>9.2850000000000001</v>
          </cell>
          <cell r="MK44">
            <v>0</v>
          </cell>
          <cell r="ML44">
            <v>0</v>
          </cell>
          <cell r="MM44">
            <v>7.835</v>
          </cell>
          <cell r="MN44">
            <v>0</v>
          </cell>
          <cell r="MO44">
            <v>0</v>
          </cell>
          <cell r="MP44">
            <v>0</v>
          </cell>
          <cell r="MQ44">
            <v>8.0150000000000006</v>
          </cell>
          <cell r="MR44">
            <v>0</v>
          </cell>
          <cell r="MS44">
            <v>0</v>
          </cell>
          <cell r="MT44">
            <v>6.69</v>
          </cell>
          <cell r="MU44">
            <v>0</v>
          </cell>
          <cell r="MV44">
            <v>0</v>
          </cell>
          <cell r="MW44">
            <v>0</v>
          </cell>
          <cell r="MX44">
            <v>7.7949999999999999</v>
          </cell>
          <cell r="MY44">
            <v>0</v>
          </cell>
          <cell r="MZ44">
            <v>0</v>
          </cell>
          <cell r="NA44">
            <v>7.1050000000000004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J44">
            <v>2</v>
          </cell>
          <cell r="NK44">
            <v>2.2413793103448274</v>
          </cell>
          <cell r="NL44" t="b">
            <v>0</v>
          </cell>
          <cell r="NM44"/>
          <cell r="NN44">
            <v>119</v>
          </cell>
          <cell r="NO44">
            <v>7.4450000000000003</v>
          </cell>
          <cell r="NP44">
            <v>7.4427310924369774</v>
          </cell>
          <cell r="NQ44">
            <v>0.6470588235294118</v>
          </cell>
          <cell r="NR44">
            <v>2.79</v>
          </cell>
          <cell r="NS44">
            <v>15</v>
          </cell>
        </row>
        <row r="45">
          <cell r="A45" t="str">
            <v>LEHMAN VILLAGE</v>
          </cell>
          <cell r="B45" t="str">
            <v>LEHMAN VILLAGE</v>
          </cell>
          <cell r="C45" t="str">
            <v>MADISON AVE</v>
          </cell>
          <cell r="D45" t="str">
            <v>MANHATTAN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8.1300000000000008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5.49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6.14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6.31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6.87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7.665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8.0050000000000008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4.8250000000000002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6.46</v>
          </cell>
          <cell r="BS45">
            <v>0</v>
          </cell>
          <cell r="BT45">
            <v>5.0650000000000004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9.08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10.3</v>
          </cell>
          <cell r="CM45">
            <v>0</v>
          </cell>
          <cell r="CN45">
            <v>7.54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6.14</v>
          </cell>
          <cell r="CT45">
            <v>0</v>
          </cell>
          <cell r="CU45">
            <v>0</v>
          </cell>
          <cell r="CV45">
            <v>7.55</v>
          </cell>
          <cell r="CW45">
            <v>0</v>
          </cell>
          <cell r="CX45">
            <v>0</v>
          </cell>
          <cell r="CY45">
            <v>0</v>
          </cell>
          <cell r="CZ45">
            <v>6.11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9.0299999999999994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5.56</v>
          </cell>
          <cell r="DO45">
            <v>0</v>
          </cell>
          <cell r="DP45">
            <v>0</v>
          </cell>
          <cell r="DQ45">
            <v>0</v>
          </cell>
          <cell r="DR45">
            <v>9.7200000000000006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9.0299999999999994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6.86</v>
          </cell>
          <cell r="ED45">
            <v>10.66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8.14</v>
          </cell>
          <cell r="EJ45">
            <v>6.55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6.77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9.36</v>
          </cell>
          <cell r="EZ45">
            <v>9.7100000000000009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6.8550000000000004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8.9350000000000005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8.4700000000000006</v>
          </cell>
          <cell r="FU45">
            <v>0</v>
          </cell>
          <cell r="FV45">
            <v>7.93</v>
          </cell>
          <cell r="FW45">
            <v>0</v>
          </cell>
          <cell r="FX45">
            <v>0</v>
          </cell>
          <cell r="FY45">
            <v>10.55</v>
          </cell>
          <cell r="FZ45">
            <v>0</v>
          </cell>
          <cell r="GA45">
            <v>0</v>
          </cell>
          <cell r="GB45">
            <v>8.0299999999999994</v>
          </cell>
          <cell r="GC45">
            <v>0</v>
          </cell>
          <cell r="GD45">
            <v>0</v>
          </cell>
          <cell r="GE45">
            <v>0</v>
          </cell>
          <cell r="GF45">
            <v>8.81</v>
          </cell>
          <cell r="GG45">
            <v>0</v>
          </cell>
          <cell r="GH45">
            <v>0</v>
          </cell>
          <cell r="GI45">
            <v>0</v>
          </cell>
          <cell r="GJ45">
            <v>9.17</v>
          </cell>
          <cell r="GK45">
            <v>0</v>
          </cell>
          <cell r="GL45">
            <v>0</v>
          </cell>
          <cell r="GM45">
            <v>0</v>
          </cell>
          <cell r="GN45">
            <v>9.74</v>
          </cell>
          <cell r="GO45">
            <v>0</v>
          </cell>
          <cell r="GP45">
            <v>6.33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10.515000000000001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5.73</v>
          </cell>
          <cell r="HD45">
            <v>7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5.97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9.24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5.665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8.6300000000000008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9.7050000000000001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8.64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7.52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9.27</v>
          </cell>
          <cell r="JJ45">
            <v>0</v>
          </cell>
          <cell r="JK45">
            <v>0</v>
          </cell>
          <cell r="JL45">
            <v>6.18</v>
          </cell>
          <cell r="JM45">
            <v>0</v>
          </cell>
          <cell r="JN45">
            <v>0</v>
          </cell>
          <cell r="JO45">
            <v>7.8</v>
          </cell>
          <cell r="JP45">
            <v>5.16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7.4649999999999999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8.4049999999999994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10.315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10.15</v>
          </cell>
          <cell r="KX45">
            <v>0</v>
          </cell>
          <cell r="KY45">
            <v>10.220000000000001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7.23</v>
          </cell>
          <cell r="LF45">
            <v>0</v>
          </cell>
          <cell r="LG45">
            <v>0</v>
          </cell>
          <cell r="LH45">
            <v>11.15</v>
          </cell>
          <cell r="LI45">
            <v>5.23</v>
          </cell>
          <cell r="LJ45">
            <v>0</v>
          </cell>
          <cell r="LK45">
            <v>0</v>
          </cell>
          <cell r="LL45">
            <v>0</v>
          </cell>
          <cell r="LM45">
            <v>0</v>
          </cell>
          <cell r="LN45">
            <v>0</v>
          </cell>
          <cell r="LO45">
            <v>0</v>
          </cell>
          <cell r="LP45">
            <v>0</v>
          </cell>
          <cell r="LQ45">
            <v>9.1999999999999993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9.5</v>
          </cell>
          <cell r="MA45">
            <v>6.2</v>
          </cell>
          <cell r="MB45">
            <v>0</v>
          </cell>
          <cell r="MC45">
            <v>0</v>
          </cell>
          <cell r="MD45">
            <v>0</v>
          </cell>
          <cell r="ME45">
            <v>11.05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8.8049999999999997</v>
          </cell>
          <cell r="ML45">
            <v>0</v>
          </cell>
          <cell r="MM45">
            <v>0</v>
          </cell>
          <cell r="MN45">
            <v>0</v>
          </cell>
          <cell r="MO45">
            <v>8.0500000000000007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9.1999999999999993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8.76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J45">
            <v>2</v>
          </cell>
          <cell r="NK45">
            <v>1.4074074074074074</v>
          </cell>
          <cell r="NL45" t="b">
            <v>0</v>
          </cell>
          <cell r="NM45"/>
          <cell r="NN45">
            <v>67</v>
          </cell>
          <cell r="NO45">
            <v>8.0500000000000007</v>
          </cell>
          <cell r="NP45">
            <v>7.9976865671641795</v>
          </cell>
          <cell r="NQ45">
            <v>0.46268656716417911</v>
          </cell>
          <cell r="NR45">
            <v>4.8250000000000002</v>
          </cell>
          <cell r="NS45">
            <v>11.15</v>
          </cell>
        </row>
        <row r="46">
          <cell r="A46" t="str">
            <v>LINCOLN</v>
          </cell>
          <cell r="B46" t="str">
            <v>LINCOLN</v>
          </cell>
          <cell r="C46" t="str">
            <v>E 132ND ST</v>
          </cell>
          <cell r="D46" t="str">
            <v>MANHATTAN</v>
          </cell>
          <cell r="E46">
            <v>5.1449999999999996</v>
          </cell>
          <cell r="F46">
            <v>0</v>
          </cell>
          <cell r="G46">
            <v>0</v>
          </cell>
          <cell r="H46">
            <v>0</v>
          </cell>
          <cell r="I46">
            <v>8.0399999999999991</v>
          </cell>
          <cell r="J46">
            <v>0</v>
          </cell>
          <cell r="K46">
            <v>0</v>
          </cell>
          <cell r="L46">
            <v>6.42</v>
          </cell>
          <cell r="M46">
            <v>0</v>
          </cell>
          <cell r="N46">
            <v>0</v>
          </cell>
          <cell r="O46">
            <v>0</v>
          </cell>
          <cell r="P46">
            <v>5.92</v>
          </cell>
          <cell r="Q46">
            <v>9.2100000000000009</v>
          </cell>
          <cell r="R46">
            <v>0</v>
          </cell>
          <cell r="S46">
            <v>7.01</v>
          </cell>
          <cell r="T46">
            <v>0</v>
          </cell>
          <cell r="U46">
            <v>0</v>
          </cell>
          <cell r="V46">
            <v>8.02</v>
          </cell>
          <cell r="W46">
            <v>0</v>
          </cell>
          <cell r="X46">
            <v>0</v>
          </cell>
          <cell r="Y46">
            <v>0</v>
          </cell>
          <cell r="Z46">
            <v>6.81</v>
          </cell>
          <cell r="AA46">
            <v>7.86</v>
          </cell>
          <cell r="AB46">
            <v>0</v>
          </cell>
          <cell r="AC46">
            <v>6.79</v>
          </cell>
          <cell r="AD46">
            <v>0</v>
          </cell>
          <cell r="AE46">
            <v>0</v>
          </cell>
          <cell r="AF46">
            <v>0</v>
          </cell>
          <cell r="AG46">
            <v>6.93</v>
          </cell>
          <cell r="AH46">
            <v>0</v>
          </cell>
          <cell r="AI46">
            <v>0</v>
          </cell>
          <cell r="AJ46">
            <v>6.39</v>
          </cell>
          <cell r="AK46">
            <v>8.5500000000000007</v>
          </cell>
          <cell r="AL46">
            <v>0</v>
          </cell>
          <cell r="AM46">
            <v>0</v>
          </cell>
          <cell r="AN46">
            <v>7.52</v>
          </cell>
          <cell r="AO46">
            <v>0</v>
          </cell>
          <cell r="AP46">
            <v>0</v>
          </cell>
          <cell r="AQ46">
            <v>7.2649999999999997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7.63</v>
          </cell>
          <cell r="AX46">
            <v>0</v>
          </cell>
          <cell r="AY46">
            <v>7.35</v>
          </cell>
          <cell r="AZ46">
            <v>0</v>
          </cell>
          <cell r="BA46">
            <v>0</v>
          </cell>
          <cell r="BB46">
            <v>9.08</v>
          </cell>
          <cell r="BC46">
            <v>7.6</v>
          </cell>
          <cell r="BD46">
            <v>0</v>
          </cell>
          <cell r="BE46">
            <v>4.82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8.6</v>
          </cell>
          <cell r="BM46">
            <v>4.8899999999999997</v>
          </cell>
          <cell r="BN46">
            <v>0</v>
          </cell>
          <cell r="BO46">
            <v>0</v>
          </cell>
          <cell r="BP46">
            <v>7.2949999999999999</v>
          </cell>
          <cell r="BQ46">
            <v>0</v>
          </cell>
          <cell r="BR46">
            <v>0</v>
          </cell>
          <cell r="BS46">
            <v>6.125</v>
          </cell>
          <cell r="BT46">
            <v>0</v>
          </cell>
          <cell r="BU46">
            <v>0</v>
          </cell>
          <cell r="BV46">
            <v>0</v>
          </cell>
          <cell r="BW46">
            <v>6.0949999999999998</v>
          </cell>
          <cell r="BX46">
            <v>0</v>
          </cell>
          <cell r="BY46">
            <v>0</v>
          </cell>
          <cell r="BZ46">
            <v>5.87</v>
          </cell>
          <cell r="CA46">
            <v>5.68</v>
          </cell>
          <cell r="CB46">
            <v>0</v>
          </cell>
          <cell r="CC46">
            <v>0</v>
          </cell>
          <cell r="CD46">
            <v>6.86</v>
          </cell>
          <cell r="CE46">
            <v>0</v>
          </cell>
          <cell r="CF46">
            <v>8.7899999999999991</v>
          </cell>
          <cell r="CG46">
            <v>6.58</v>
          </cell>
          <cell r="CH46">
            <v>0</v>
          </cell>
          <cell r="CI46">
            <v>0</v>
          </cell>
          <cell r="CJ46">
            <v>0</v>
          </cell>
          <cell r="CK46">
            <v>8.35</v>
          </cell>
          <cell r="CL46">
            <v>10.08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7.2350000000000003</v>
          </cell>
          <cell r="CS46">
            <v>0</v>
          </cell>
          <cell r="CT46">
            <v>7.59</v>
          </cell>
          <cell r="CU46">
            <v>0</v>
          </cell>
          <cell r="CV46">
            <v>0</v>
          </cell>
          <cell r="CW46">
            <v>7.15</v>
          </cell>
          <cell r="CX46">
            <v>0</v>
          </cell>
          <cell r="CY46">
            <v>6.23</v>
          </cell>
          <cell r="CZ46">
            <v>5.32</v>
          </cell>
          <cell r="DA46">
            <v>0</v>
          </cell>
          <cell r="DB46">
            <v>7.04</v>
          </cell>
          <cell r="DC46">
            <v>0</v>
          </cell>
          <cell r="DD46">
            <v>0</v>
          </cell>
          <cell r="DE46">
            <v>0</v>
          </cell>
          <cell r="DF46">
            <v>7.29</v>
          </cell>
          <cell r="DG46">
            <v>0</v>
          </cell>
          <cell r="DH46">
            <v>7.68</v>
          </cell>
          <cell r="DI46">
            <v>5.15</v>
          </cell>
          <cell r="DJ46">
            <v>4.8099999999999996</v>
          </cell>
          <cell r="DK46">
            <v>0</v>
          </cell>
          <cell r="DL46">
            <v>0</v>
          </cell>
          <cell r="DM46">
            <v>5.36</v>
          </cell>
          <cell r="DN46">
            <v>0</v>
          </cell>
          <cell r="DO46">
            <v>0</v>
          </cell>
          <cell r="DP46">
            <v>6.69</v>
          </cell>
          <cell r="DQ46">
            <v>6.76</v>
          </cell>
          <cell r="DR46">
            <v>0</v>
          </cell>
          <cell r="DS46">
            <v>0</v>
          </cell>
          <cell r="DT46">
            <v>6.88</v>
          </cell>
          <cell r="DU46">
            <v>0</v>
          </cell>
          <cell r="DV46">
            <v>0</v>
          </cell>
          <cell r="DW46">
            <v>6.39</v>
          </cell>
          <cell r="DX46">
            <v>9.61</v>
          </cell>
          <cell r="DY46">
            <v>0</v>
          </cell>
          <cell r="DZ46">
            <v>0</v>
          </cell>
          <cell r="EA46">
            <v>6.69</v>
          </cell>
          <cell r="EB46">
            <v>0</v>
          </cell>
          <cell r="EC46">
            <v>0</v>
          </cell>
          <cell r="ED46">
            <v>5.39</v>
          </cell>
          <cell r="EE46">
            <v>9.23</v>
          </cell>
          <cell r="EF46">
            <v>0</v>
          </cell>
          <cell r="EG46">
            <v>0</v>
          </cell>
          <cell r="EH46">
            <v>6.8849999999999998</v>
          </cell>
          <cell r="EI46">
            <v>0</v>
          </cell>
          <cell r="EJ46">
            <v>0</v>
          </cell>
          <cell r="EK46">
            <v>6.02</v>
          </cell>
          <cell r="EL46">
            <v>0</v>
          </cell>
          <cell r="EM46">
            <v>0</v>
          </cell>
          <cell r="EN46">
            <v>0</v>
          </cell>
          <cell r="EO46">
            <v>7.95</v>
          </cell>
          <cell r="EP46">
            <v>0</v>
          </cell>
          <cell r="EQ46">
            <v>0</v>
          </cell>
          <cell r="ER46">
            <v>7.55</v>
          </cell>
          <cell r="ES46">
            <v>0</v>
          </cell>
          <cell r="ET46">
            <v>0</v>
          </cell>
          <cell r="EU46">
            <v>0</v>
          </cell>
          <cell r="EV46">
            <v>7.45</v>
          </cell>
          <cell r="EW46">
            <v>0</v>
          </cell>
          <cell r="EX46">
            <v>0</v>
          </cell>
          <cell r="EY46">
            <v>6.31</v>
          </cell>
          <cell r="EZ46">
            <v>0</v>
          </cell>
          <cell r="FA46">
            <v>0</v>
          </cell>
          <cell r="FB46">
            <v>0</v>
          </cell>
          <cell r="FC46">
            <v>7.2050000000000001</v>
          </cell>
          <cell r="FD46">
            <v>0</v>
          </cell>
          <cell r="FE46">
            <v>0</v>
          </cell>
          <cell r="FF46">
            <v>6.55</v>
          </cell>
          <cell r="FG46">
            <v>0</v>
          </cell>
          <cell r="FH46">
            <v>0</v>
          </cell>
          <cell r="FI46">
            <v>0</v>
          </cell>
          <cell r="FJ46">
            <v>8.2050000000000001</v>
          </cell>
          <cell r="FK46">
            <v>0</v>
          </cell>
          <cell r="FL46">
            <v>0</v>
          </cell>
          <cell r="FM46">
            <v>6.36</v>
          </cell>
          <cell r="FN46">
            <v>0</v>
          </cell>
          <cell r="FO46">
            <v>0</v>
          </cell>
          <cell r="FP46">
            <v>0</v>
          </cell>
          <cell r="FQ46">
            <v>8.0549999999999997</v>
          </cell>
          <cell r="FR46">
            <v>0</v>
          </cell>
          <cell r="FS46">
            <v>0</v>
          </cell>
          <cell r="FT46">
            <v>6.5350000000000001</v>
          </cell>
          <cell r="FU46">
            <v>0</v>
          </cell>
          <cell r="FV46">
            <v>0</v>
          </cell>
          <cell r="FW46">
            <v>0</v>
          </cell>
          <cell r="FX46">
            <v>7.3049999999999997</v>
          </cell>
          <cell r="FY46">
            <v>0</v>
          </cell>
          <cell r="FZ46">
            <v>0</v>
          </cell>
          <cell r="GA46">
            <v>9.8800000000000008</v>
          </cell>
          <cell r="GB46">
            <v>6.37</v>
          </cell>
          <cell r="GC46">
            <v>0</v>
          </cell>
          <cell r="GD46">
            <v>0</v>
          </cell>
          <cell r="GE46">
            <v>8.4649999999999999</v>
          </cell>
          <cell r="GF46">
            <v>0</v>
          </cell>
          <cell r="GG46">
            <v>0</v>
          </cell>
          <cell r="GH46">
            <v>7.4</v>
          </cell>
          <cell r="GI46">
            <v>0</v>
          </cell>
          <cell r="GJ46">
            <v>0</v>
          </cell>
          <cell r="GK46">
            <v>0</v>
          </cell>
          <cell r="GL46">
            <v>8.4649999999999999</v>
          </cell>
          <cell r="GM46">
            <v>0</v>
          </cell>
          <cell r="GN46">
            <v>0</v>
          </cell>
          <cell r="GO46">
            <v>6.62</v>
          </cell>
          <cell r="GP46">
            <v>0</v>
          </cell>
          <cell r="GQ46">
            <v>0</v>
          </cell>
          <cell r="GR46">
            <v>0</v>
          </cell>
          <cell r="GS46">
            <v>9.2550000000000008</v>
          </cell>
          <cell r="GT46">
            <v>0</v>
          </cell>
          <cell r="GU46">
            <v>0</v>
          </cell>
          <cell r="GV46">
            <v>6.625</v>
          </cell>
          <cell r="GW46">
            <v>0</v>
          </cell>
          <cell r="GX46">
            <v>0</v>
          </cell>
          <cell r="GY46">
            <v>0</v>
          </cell>
          <cell r="GZ46">
            <v>8.7799999999999994</v>
          </cell>
          <cell r="HA46">
            <v>0</v>
          </cell>
          <cell r="HB46">
            <v>0</v>
          </cell>
          <cell r="HC46">
            <v>6.8449999999999998</v>
          </cell>
          <cell r="HD46">
            <v>0</v>
          </cell>
          <cell r="HE46">
            <v>0</v>
          </cell>
          <cell r="HF46">
            <v>0</v>
          </cell>
          <cell r="HG46">
            <v>7.9</v>
          </cell>
          <cell r="HH46">
            <v>0</v>
          </cell>
          <cell r="HI46">
            <v>0</v>
          </cell>
          <cell r="HJ46">
            <v>7.01</v>
          </cell>
          <cell r="HK46">
            <v>0</v>
          </cell>
          <cell r="HL46">
            <v>0</v>
          </cell>
          <cell r="HM46">
            <v>0</v>
          </cell>
          <cell r="HN46">
            <v>7.835</v>
          </cell>
          <cell r="HO46">
            <v>0</v>
          </cell>
          <cell r="HP46">
            <v>0</v>
          </cell>
          <cell r="HQ46">
            <v>7.2149999999999999</v>
          </cell>
          <cell r="HR46">
            <v>0</v>
          </cell>
          <cell r="HS46">
            <v>0</v>
          </cell>
          <cell r="HT46">
            <v>0</v>
          </cell>
          <cell r="HU46">
            <v>8.8149999999999995</v>
          </cell>
          <cell r="HV46">
            <v>0</v>
          </cell>
          <cell r="HW46">
            <v>0</v>
          </cell>
          <cell r="HX46">
            <v>7.04</v>
          </cell>
          <cell r="HY46">
            <v>0</v>
          </cell>
          <cell r="HZ46">
            <v>0</v>
          </cell>
          <cell r="IA46">
            <v>0</v>
          </cell>
          <cell r="IB46">
            <v>8.0950000000000006</v>
          </cell>
          <cell r="IC46">
            <v>0</v>
          </cell>
          <cell r="ID46">
            <v>0</v>
          </cell>
          <cell r="IE46">
            <v>6.89</v>
          </cell>
          <cell r="IF46">
            <v>0</v>
          </cell>
          <cell r="IG46">
            <v>0</v>
          </cell>
          <cell r="IH46">
            <v>0</v>
          </cell>
          <cell r="II46">
            <v>7.1150000000000002</v>
          </cell>
          <cell r="IJ46">
            <v>0</v>
          </cell>
          <cell r="IK46">
            <v>0</v>
          </cell>
          <cell r="IL46">
            <v>9.5399999999999991</v>
          </cell>
          <cell r="IM46">
            <v>0</v>
          </cell>
          <cell r="IN46">
            <v>8.56</v>
          </cell>
          <cell r="IO46">
            <v>0</v>
          </cell>
          <cell r="IP46">
            <v>7.56</v>
          </cell>
          <cell r="IQ46">
            <v>0</v>
          </cell>
          <cell r="IR46">
            <v>0</v>
          </cell>
          <cell r="IS46">
            <v>9.09</v>
          </cell>
          <cell r="IT46">
            <v>0</v>
          </cell>
          <cell r="IU46">
            <v>7.94</v>
          </cell>
          <cell r="IV46">
            <v>0</v>
          </cell>
          <cell r="IW46">
            <v>2.2000000000000002</v>
          </cell>
          <cell r="IX46">
            <v>0</v>
          </cell>
          <cell r="IY46">
            <v>8.91</v>
          </cell>
          <cell r="IZ46">
            <v>0</v>
          </cell>
          <cell r="JA46">
            <v>10.17</v>
          </cell>
          <cell r="JB46">
            <v>7.35</v>
          </cell>
          <cell r="JC46">
            <v>0</v>
          </cell>
          <cell r="JD46">
            <v>6.3</v>
          </cell>
          <cell r="JE46">
            <v>0</v>
          </cell>
          <cell r="JF46">
            <v>0</v>
          </cell>
          <cell r="JG46">
            <v>5.86</v>
          </cell>
          <cell r="JH46">
            <v>7.61</v>
          </cell>
          <cell r="JI46">
            <v>0</v>
          </cell>
          <cell r="JJ46">
            <v>0</v>
          </cell>
          <cell r="JK46">
            <v>7.8650000000000002</v>
          </cell>
          <cell r="JL46">
            <v>0</v>
          </cell>
          <cell r="JM46">
            <v>0</v>
          </cell>
          <cell r="JN46">
            <v>7.95</v>
          </cell>
          <cell r="JO46">
            <v>0</v>
          </cell>
          <cell r="JP46">
            <v>0</v>
          </cell>
          <cell r="JQ46">
            <v>0</v>
          </cell>
          <cell r="JR46">
            <v>8.8800000000000008</v>
          </cell>
          <cell r="JS46">
            <v>6.47</v>
          </cell>
          <cell r="JT46">
            <v>0</v>
          </cell>
          <cell r="JU46">
            <v>8.1449999999999996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7.59</v>
          </cell>
          <cell r="KC46">
            <v>0</v>
          </cell>
          <cell r="KD46">
            <v>0</v>
          </cell>
          <cell r="KE46">
            <v>0</v>
          </cell>
          <cell r="KF46">
            <v>7.97</v>
          </cell>
          <cell r="KG46">
            <v>0</v>
          </cell>
          <cell r="KH46">
            <v>9.07</v>
          </cell>
          <cell r="KI46">
            <v>4</v>
          </cell>
          <cell r="KJ46">
            <v>0</v>
          </cell>
          <cell r="KK46">
            <v>8.2200000000000006</v>
          </cell>
          <cell r="KL46">
            <v>0</v>
          </cell>
          <cell r="KM46">
            <v>8.44</v>
          </cell>
          <cell r="KN46">
            <v>0</v>
          </cell>
          <cell r="KO46">
            <v>0</v>
          </cell>
          <cell r="KP46">
            <v>8.2200000000000006</v>
          </cell>
          <cell r="KQ46">
            <v>0</v>
          </cell>
          <cell r="KR46">
            <v>0</v>
          </cell>
          <cell r="KS46">
            <v>0</v>
          </cell>
          <cell r="KT46">
            <v>7.5449999999999999</v>
          </cell>
          <cell r="KU46">
            <v>0</v>
          </cell>
          <cell r="KV46">
            <v>0</v>
          </cell>
          <cell r="KW46">
            <v>6.93</v>
          </cell>
          <cell r="KX46">
            <v>0</v>
          </cell>
          <cell r="KY46">
            <v>0</v>
          </cell>
          <cell r="KZ46">
            <v>0</v>
          </cell>
          <cell r="LA46">
            <v>9.2100000000000009</v>
          </cell>
          <cell r="LB46">
            <v>0</v>
          </cell>
          <cell r="LC46">
            <v>6.12</v>
          </cell>
          <cell r="LD46">
            <v>9.0500000000000007</v>
          </cell>
          <cell r="LE46">
            <v>0</v>
          </cell>
          <cell r="LF46">
            <v>6.58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11.75</v>
          </cell>
          <cell r="LL46">
            <v>0</v>
          </cell>
          <cell r="LM46">
            <v>0</v>
          </cell>
          <cell r="LN46">
            <v>0</v>
          </cell>
          <cell r="LO46">
            <v>9.5850000000000009</v>
          </cell>
          <cell r="LP46">
            <v>0</v>
          </cell>
          <cell r="LQ46">
            <v>0</v>
          </cell>
          <cell r="LR46">
            <v>7.74</v>
          </cell>
          <cell r="LS46">
            <v>0</v>
          </cell>
          <cell r="LT46">
            <v>0</v>
          </cell>
          <cell r="LU46">
            <v>0</v>
          </cell>
          <cell r="LV46">
            <v>7.83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9.31</v>
          </cell>
          <cell r="MB46">
            <v>0</v>
          </cell>
          <cell r="MC46">
            <v>5.7750000000000004</v>
          </cell>
          <cell r="MD46">
            <v>0</v>
          </cell>
          <cell r="ME46">
            <v>0</v>
          </cell>
          <cell r="MF46">
            <v>9.34</v>
          </cell>
          <cell r="MG46">
            <v>0</v>
          </cell>
          <cell r="MH46">
            <v>0</v>
          </cell>
          <cell r="MI46">
            <v>0</v>
          </cell>
          <cell r="MJ46">
            <v>8.0299999999999994</v>
          </cell>
          <cell r="MK46">
            <v>0</v>
          </cell>
          <cell r="ML46">
            <v>0</v>
          </cell>
          <cell r="MM46">
            <v>6.97</v>
          </cell>
          <cell r="MN46">
            <v>0</v>
          </cell>
          <cell r="MO46">
            <v>0</v>
          </cell>
          <cell r="MP46">
            <v>0</v>
          </cell>
          <cell r="MQ46">
            <v>6.7850000000000001</v>
          </cell>
          <cell r="MR46">
            <v>0</v>
          </cell>
          <cell r="MS46">
            <v>0</v>
          </cell>
          <cell r="MT46">
            <v>8.74</v>
          </cell>
          <cell r="MU46">
            <v>0</v>
          </cell>
          <cell r="MV46">
            <v>0</v>
          </cell>
          <cell r="MW46">
            <v>0</v>
          </cell>
          <cell r="MX46">
            <v>7.7649999999999997</v>
          </cell>
          <cell r="MY46">
            <v>0</v>
          </cell>
          <cell r="MZ46">
            <v>0</v>
          </cell>
          <cell r="NA46">
            <v>6.48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J46">
            <v>2</v>
          </cell>
          <cell r="NK46">
            <v>2.4827586206896552</v>
          </cell>
          <cell r="NL46" t="b">
            <v>0</v>
          </cell>
          <cell r="NM46"/>
          <cell r="NN46">
            <v>126</v>
          </cell>
          <cell r="NO46">
            <v>7.35</v>
          </cell>
          <cell r="NP46">
            <v>7.4009126984127001</v>
          </cell>
          <cell r="NQ46">
            <v>0.69047619047619047</v>
          </cell>
          <cell r="NR46">
            <v>2.2000000000000002</v>
          </cell>
          <cell r="NS46">
            <v>11.75</v>
          </cell>
        </row>
        <row r="47">
          <cell r="A47" t="str">
            <v>ROBINSON</v>
          </cell>
          <cell r="B47" t="str">
            <v>UPACA (SITE 6)</v>
          </cell>
          <cell r="C47" t="str">
            <v>E 128TH ST</v>
          </cell>
          <cell r="D47" t="str">
            <v>MANHATTAN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J47">
            <v>2</v>
          </cell>
          <cell r="NK47" t="str">
            <v>removed</v>
          </cell>
          <cell r="NL47" t="b">
            <v>0</v>
          </cell>
          <cell r="NM47"/>
          <cell r="NN47">
            <v>0</v>
          </cell>
          <cell r="NO47" t="str">
            <v/>
          </cell>
          <cell r="NP47" t="str">
            <v/>
          </cell>
          <cell r="NQ47" t="str">
            <v/>
          </cell>
          <cell r="NR47">
            <v>0</v>
          </cell>
          <cell r="NS47">
            <v>0</v>
          </cell>
        </row>
        <row r="48">
          <cell r="A48" t="str">
            <v>TAFT</v>
          </cell>
          <cell r="B48" t="str">
            <v>TAFT</v>
          </cell>
          <cell r="C48" t="str">
            <v>E 112TH ST</v>
          </cell>
          <cell r="D48" t="str">
            <v>MANHATTAN</v>
          </cell>
          <cell r="E48">
            <v>0</v>
          </cell>
          <cell r="F48">
            <v>6.0049999999999999</v>
          </cell>
          <cell r="G48">
            <v>5.45</v>
          </cell>
          <cell r="H48">
            <v>0</v>
          </cell>
          <cell r="I48">
            <v>0</v>
          </cell>
          <cell r="J48">
            <v>6.5449999999999999</v>
          </cell>
          <cell r="K48">
            <v>0</v>
          </cell>
          <cell r="L48">
            <v>8.4499999999999993</v>
          </cell>
          <cell r="M48">
            <v>0</v>
          </cell>
          <cell r="N48">
            <v>5.01</v>
          </cell>
          <cell r="O48">
            <v>6.5049999999999999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6.8</v>
          </cell>
          <cell r="V48">
            <v>0</v>
          </cell>
          <cell r="W48">
            <v>6.8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5.45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7.04</v>
          </cell>
          <cell r="AI48">
            <v>6.83</v>
          </cell>
          <cell r="AJ48">
            <v>6.89</v>
          </cell>
          <cell r="AK48">
            <v>0</v>
          </cell>
          <cell r="AL48">
            <v>0</v>
          </cell>
          <cell r="AM48">
            <v>0</v>
          </cell>
          <cell r="AN48">
            <v>7.55</v>
          </cell>
          <cell r="AO48">
            <v>6.39</v>
          </cell>
          <cell r="AP48">
            <v>0</v>
          </cell>
          <cell r="AQ48">
            <v>5.79</v>
          </cell>
          <cell r="AR48">
            <v>0</v>
          </cell>
          <cell r="AS48">
            <v>6.17</v>
          </cell>
          <cell r="AT48">
            <v>0</v>
          </cell>
          <cell r="AU48">
            <v>0</v>
          </cell>
          <cell r="AV48">
            <v>7.69</v>
          </cell>
          <cell r="AW48">
            <v>0</v>
          </cell>
          <cell r="AX48">
            <v>0</v>
          </cell>
          <cell r="AY48">
            <v>7.37</v>
          </cell>
          <cell r="AZ48">
            <v>10.210000000000001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6.6</v>
          </cell>
          <cell r="BF48">
            <v>7.04</v>
          </cell>
          <cell r="BG48">
            <v>5.16</v>
          </cell>
          <cell r="BH48">
            <v>0</v>
          </cell>
          <cell r="BI48">
            <v>0</v>
          </cell>
          <cell r="BJ48">
            <v>0</v>
          </cell>
          <cell r="BK48">
            <v>4.9533333333333331</v>
          </cell>
          <cell r="BL48">
            <v>0</v>
          </cell>
          <cell r="BM48">
            <v>6.82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6.9725000000000001</v>
          </cell>
          <cell r="BS48">
            <v>0</v>
          </cell>
          <cell r="BT48">
            <v>0</v>
          </cell>
          <cell r="BU48">
            <v>7.38</v>
          </cell>
          <cell r="BV48">
            <v>0</v>
          </cell>
          <cell r="BW48">
            <v>2.97</v>
          </cell>
          <cell r="BX48">
            <v>0</v>
          </cell>
          <cell r="BY48">
            <v>5.33</v>
          </cell>
          <cell r="BZ48">
            <v>6.24</v>
          </cell>
          <cell r="CA48">
            <v>6.78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6.1</v>
          </cell>
          <cell r="CG48">
            <v>7.67</v>
          </cell>
          <cell r="CH48">
            <v>0</v>
          </cell>
          <cell r="CI48">
            <v>0</v>
          </cell>
          <cell r="CJ48">
            <v>0</v>
          </cell>
          <cell r="CK48">
            <v>6.98</v>
          </cell>
          <cell r="CL48">
            <v>6.7033333333333331</v>
          </cell>
          <cell r="CM48">
            <v>0</v>
          </cell>
          <cell r="CN48">
            <v>0</v>
          </cell>
          <cell r="CO48">
            <v>6.88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8.1750000000000007</v>
          </cell>
          <cell r="CU48">
            <v>7.5</v>
          </cell>
          <cell r="CV48">
            <v>7.64</v>
          </cell>
          <cell r="CW48">
            <v>0</v>
          </cell>
          <cell r="CX48">
            <v>0</v>
          </cell>
          <cell r="CY48">
            <v>0</v>
          </cell>
          <cell r="CZ48">
            <v>6.6966666666666663</v>
          </cell>
          <cell r="DA48">
            <v>0</v>
          </cell>
          <cell r="DB48">
            <v>7.17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6.5549999999999997</v>
          </cell>
          <cell r="DH48">
            <v>7.13</v>
          </cell>
          <cell r="DI48">
            <v>7.91</v>
          </cell>
          <cell r="DJ48">
            <v>0</v>
          </cell>
          <cell r="DK48">
            <v>6.19</v>
          </cell>
          <cell r="DL48">
            <v>0</v>
          </cell>
          <cell r="DM48">
            <v>0</v>
          </cell>
          <cell r="DN48">
            <v>4.62</v>
          </cell>
          <cell r="DO48">
            <v>6.66</v>
          </cell>
          <cell r="DP48">
            <v>0</v>
          </cell>
          <cell r="DQ48">
            <v>0</v>
          </cell>
          <cell r="DR48">
            <v>5.78</v>
          </cell>
          <cell r="DS48">
            <v>0</v>
          </cell>
          <cell r="DT48">
            <v>0</v>
          </cell>
          <cell r="DU48">
            <v>0</v>
          </cell>
          <cell r="DV48">
            <v>6.3949999999999996</v>
          </cell>
          <cell r="DW48">
            <v>7.65</v>
          </cell>
          <cell r="DX48">
            <v>0</v>
          </cell>
          <cell r="DY48">
            <v>5.86</v>
          </cell>
          <cell r="DZ48">
            <v>0</v>
          </cell>
          <cell r="EA48">
            <v>5.9950000000000001</v>
          </cell>
          <cell r="EB48">
            <v>7.49</v>
          </cell>
          <cell r="EC48">
            <v>0</v>
          </cell>
          <cell r="ED48">
            <v>0</v>
          </cell>
          <cell r="EE48">
            <v>5.6950000000000003</v>
          </cell>
          <cell r="EF48">
            <v>5.89</v>
          </cell>
          <cell r="EG48">
            <v>0</v>
          </cell>
          <cell r="EH48">
            <v>0</v>
          </cell>
          <cell r="EI48">
            <v>0</v>
          </cell>
          <cell r="EJ48">
            <v>6.665</v>
          </cell>
          <cell r="EK48">
            <v>5.19</v>
          </cell>
          <cell r="EL48">
            <v>0</v>
          </cell>
          <cell r="EM48">
            <v>7.1</v>
          </cell>
          <cell r="EN48">
            <v>0</v>
          </cell>
          <cell r="EO48">
            <v>0</v>
          </cell>
          <cell r="EP48">
            <v>7.36</v>
          </cell>
          <cell r="EQ48">
            <v>6.5866666666666669</v>
          </cell>
          <cell r="ER48">
            <v>0</v>
          </cell>
          <cell r="ES48">
            <v>6.8</v>
          </cell>
          <cell r="ET48">
            <v>0</v>
          </cell>
          <cell r="EU48">
            <v>0</v>
          </cell>
          <cell r="EV48">
            <v>7.69</v>
          </cell>
          <cell r="EW48">
            <v>0</v>
          </cell>
          <cell r="EX48">
            <v>0</v>
          </cell>
          <cell r="EY48">
            <v>0</v>
          </cell>
          <cell r="EZ48">
            <v>8.16</v>
          </cell>
          <cell r="FA48">
            <v>8.2100000000000009</v>
          </cell>
          <cell r="FB48">
            <v>0</v>
          </cell>
          <cell r="FC48">
            <v>0</v>
          </cell>
          <cell r="FD48">
            <v>0</v>
          </cell>
          <cell r="FE48">
            <v>7.583333333333333</v>
          </cell>
          <cell r="FF48">
            <v>0</v>
          </cell>
          <cell r="FG48">
            <v>6.85</v>
          </cell>
          <cell r="FH48">
            <v>0</v>
          </cell>
          <cell r="FI48">
            <v>0</v>
          </cell>
          <cell r="FJ48">
            <v>0</v>
          </cell>
          <cell r="FK48">
            <v>8.19</v>
          </cell>
          <cell r="FL48">
            <v>5.4850000000000003</v>
          </cell>
          <cell r="FM48">
            <v>0</v>
          </cell>
          <cell r="FN48">
            <v>7.22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5.69</v>
          </cell>
          <cell r="FT48">
            <v>8.69</v>
          </cell>
          <cell r="FU48">
            <v>0</v>
          </cell>
          <cell r="FV48">
            <v>4.3600000000000003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6.3449999999999998</v>
          </cell>
          <cell r="GB48">
            <v>8.25</v>
          </cell>
          <cell r="GC48">
            <v>6.85</v>
          </cell>
          <cell r="GD48">
            <v>0</v>
          </cell>
          <cell r="GE48">
            <v>0</v>
          </cell>
          <cell r="GF48">
            <v>0</v>
          </cell>
          <cell r="GG48">
            <v>7.62</v>
          </cell>
          <cell r="GH48">
            <v>8.43</v>
          </cell>
          <cell r="GI48">
            <v>6.73</v>
          </cell>
          <cell r="GJ48">
            <v>0</v>
          </cell>
          <cell r="GK48">
            <v>0</v>
          </cell>
          <cell r="GL48">
            <v>4.6900000000000004</v>
          </cell>
          <cell r="GM48">
            <v>6.04</v>
          </cell>
          <cell r="GN48">
            <v>5.7850000000000001</v>
          </cell>
          <cell r="GO48">
            <v>0</v>
          </cell>
          <cell r="GP48">
            <v>0</v>
          </cell>
          <cell r="GQ48">
            <v>4.9649999999999999</v>
          </cell>
          <cell r="GR48">
            <v>0</v>
          </cell>
          <cell r="GS48">
            <v>7.07</v>
          </cell>
          <cell r="GT48">
            <v>9.09</v>
          </cell>
          <cell r="GU48">
            <v>7.32</v>
          </cell>
          <cell r="GV48">
            <v>0</v>
          </cell>
          <cell r="GW48">
            <v>6.35</v>
          </cell>
          <cell r="GX48">
            <v>6.47</v>
          </cell>
          <cell r="GY48">
            <v>0</v>
          </cell>
          <cell r="GZ48">
            <v>6.83</v>
          </cell>
          <cell r="HA48">
            <v>7.04</v>
          </cell>
          <cell r="HB48">
            <v>5.4</v>
          </cell>
          <cell r="HC48">
            <v>0</v>
          </cell>
          <cell r="HD48">
            <v>7.08</v>
          </cell>
          <cell r="HE48">
            <v>0</v>
          </cell>
          <cell r="HF48">
            <v>0</v>
          </cell>
          <cell r="HG48">
            <v>6.1550000000000002</v>
          </cell>
          <cell r="HH48">
            <v>6.28</v>
          </cell>
          <cell r="HI48">
            <v>0</v>
          </cell>
          <cell r="HJ48">
            <v>7.1</v>
          </cell>
          <cell r="HK48">
            <v>0</v>
          </cell>
          <cell r="HL48">
            <v>6.0350000000000001</v>
          </cell>
          <cell r="HM48">
            <v>0</v>
          </cell>
          <cell r="HN48">
            <v>7.4450000000000003</v>
          </cell>
          <cell r="HO48">
            <v>0</v>
          </cell>
          <cell r="HP48">
            <v>4.54</v>
          </cell>
          <cell r="HQ48">
            <v>8.14</v>
          </cell>
          <cell r="HR48">
            <v>8.17</v>
          </cell>
          <cell r="HS48">
            <v>0</v>
          </cell>
          <cell r="HT48">
            <v>0</v>
          </cell>
          <cell r="HU48">
            <v>6.0449999999999999</v>
          </cell>
          <cell r="HV48">
            <v>7.89</v>
          </cell>
          <cell r="HW48">
            <v>0</v>
          </cell>
          <cell r="HX48">
            <v>5.85</v>
          </cell>
          <cell r="HY48">
            <v>0</v>
          </cell>
          <cell r="HZ48">
            <v>7.4</v>
          </cell>
          <cell r="IA48">
            <v>0</v>
          </cell>
          <cell r="IB48">
            <v>0</v>
          </cell>
          <cell r="IC48">
            <v>7.47</v>
          </cell>
          <cell r="ID48">
            <v>5.87</v>
          </cell>
          <cell r="IE48">
            <v>0</v>
          </cell>
          <cell r="IF48">
            <v>6.64</v>
          </cell>
          <cell r="IG48">
            <v>0</v>
          </cell>
          <cell r="IH48">
            <v>0</v>
          </cell>
          <cell r="II48">
            <v>7.6499999999999995</v>
          </cell>
          <cell r="IJ48">
            <v>0</v>
          </cell>
          <cell r="IK48">
            <v>0</v>
          </cell>
          <cell r="IL48">
            <v>7.54</v>
          </cell>
          <cell r="IM48">
            <v>0</v>
          </cell>
          <cell r="IN48">
            <v>7.2949999999999999</v>
          </cell>
          <cell r="IO48">
            <v>0</v>
          </cell>
          <cell r="IP48">
            <v>6.83</v>
          </cell>
          <cell r="IQ48">
            <v>0</v>
          </cell>
          <cell r="IR48">
            <v>0</v>
          </cell>
          <cell r="IS48">
            <v>7.0049999999999999</v>
          </cell>
          <cell r="IT48">
            <v>0</v>
          </cell>
          <cell r="IU48">
            <v>5.64</v>
          </cell>
          <cell r="IV48">
            <v>0</v>
          </cell>
          <cell r="IW48">
            <v>0</v>
          </cell>
          <cell r="IX48">
            <v>5.83</v>
          </cell>
          <cell r="IY48">
            <v>6.7</v>
          </cell>
          <cell r="IZ48">
            <v>6.85</v>
          </cell>
          <cell r="JA48">
            <v>0</v>
          </cell>
          <cell r="JB48">
            <v>6.83</v>
          </cell>
          <cell r="JC48">
            <v>0</v>
          </cell>
          <cell r="JD48">
            <v>0</v>
          </cell>
          <cell r="JE48">
            <v>6.95</v>
          </cell>
          <cell r="JF48">
            <v>6.49</v>
          </cell>
          <cell r="JG48">
            <v>7.3849999999999998</v>
          </cell>
          <cell r="JH48">
            <v>0</v>
          </cell>
          <cell r="JI48">
            <v>6.43</v>
          </cell>
          <cell r="JJ48">
            <v>0</v>
          </cell>
          <cell r="JK48">
            <v>6.71</v>
          </cell>
          <cell r="JL48">
            <v>0</v>
          </cell>
          <cell r="JM48">
            <v>6.8466666666666667</v>
          </cell>
          <cell r="JN48">
            <v>0</v>
          </cell>
          <cell r="JO48">
            <v>6.51</v>
          </cell>
          <cell r="JP48">
            <v>0</v>
          </cell>
          <cell r="JQ48">
            <v>0</v>
          </cell>
          <cell r="JR48">
            <v>7.16</v>
          </cell>
          <cell r="JS48">
            <v>7.94</v>
          </cell>
          <cell r="JT48">
            <v>7.45</v>
          </cell>
          <cell r="JU48">
            <v>0</v>
          </cell>
          <cell r="JV48">
            <v>0</v>
          </cell>
          <cell r="JW48">
            <v>6.8449999999999998</v>
          </cell>
          <cell r="JX48">
            <v>0</v>
          </cell>
          <cell r="JY48">
            <v>0</v>
          </cell>
          <cell r="JZ48">
            <v>6.72</v>
          </cell>
          <cell r="KA48">
            <v>5.2</v>
          </cell>
          <cell r="KB48">
            <v>0</v>
          </cell>
          <cell r="KC48">
            <v>0</v>
          </cell>
          <cell r="KD48">
            <v>4.92</v>
          </cell>
          <cell r="KE48">
            <v>0</v>
          </cell>
          <cell r="KF48">
            <v>0</v>
          </cell>
          <cell r="KG48">
            <v>7.34</v>
          </cell>
          <cell r="KH48">
            <v>0</v>
          </cell>
          <cell r="KI48">
            <v>0</v>
          </cell>
          <cell r="KJ48">
            <v>4.9800000000000004</v>
          </cell>
          <cell r="KK48">
            <v>0</v>
          </cell>
          <cell r="KL48">
            <v>0</v>
          </cell>
          <cell r="KM48">
            <v>8.0850000000000009</v>
          </cell>
          <cell r="KN48">
            <v>5.68</v>
          </cell>
          <cell r="KO48">
            <v>6.69</v>
          </cell>
          <cell r="KP48">
            <v>6.57</v>
          </cell>
          <cell r="KQ48">
            <v>4.125</v>
          </cell>
          <cell r="KR48">
            <v>0</v>
          </cell>
          <cell r="KS48">
            <v>0</v>
          </cell>
          <cell r="KT48">
            <v>4.3</v>
          </cell>
          <cell r="KU48">
            <v>6.7549999999999999</v>
          </cell>
          <cell r="KV48">
            <v>0</v>
          </cell>
          <cell r="KW48">
            <v>0</v>
          </cell>
          <cell r="KX48">
            <v>6.5</v>
          </cell>
          <cell r="KY48">
            <v>1.88</v>
          </cell>
          <cell r="KZ48">
            <v>0</v>
          </cell>
          <cell r="LA48">
            <v>0</v>
          </cell>
          <cell r="LB48">
            <v>8.6999999999999993</v>
          </cell>
          <cell r="LC48">
            <v>9.4550000000000001</v>
          </cell>
          <cell r="LD48">
            <v>0</v>
          </cell>
          <cell r="LE48">
            <v>0</v>
          </cell>
          <cell r="LF48">
            <v>7.43</v>
          </cell>
          <cell r="LG48">
            <v>0</v>
          </cell>
          <cell r="LH48">
            <v>0</v>
          </cell>
          <cell r="LI48">
            <v>7.51</v>
          </cell>
          <cell r="LJ48">
            <v>0</v>
          </cell>
          <cell r="LK48">
            <v>0</v>
          </cell>
          <cell r="LL48">
            <v>7.16</v>
          </cell>
          <cell r="LM48">
            <v>7.93</v>
          </cell>
          <cell r="LN48">
            <v>0</v>
          </cell>
          <cell r="LO48">
            <v>0</v>
          </cell>
          <cell r="LP48">
            <v>8.32</v>
          </cell>
          <cell r="LQ48">
            <v>7.3</v>
          </cell>
          <cell r="LR48">
            <v>0</v>
          </cell>
          <cell r="LS48">
            <v>7.98</v>
          </cell>
          <cell r="LT48">
            <v>5.4850000000000003</v>
          </cell>
          <cell r="LU48">
            <v>0</v>
          </cell>
          <cell r="LV48">
            <v>7.95</v>
          </cell>
          <cell r="LW48">
            <v>0</v>
          </cell>
          <cell r="LX48">
            <v>7.04</v>
          </cell>
          <cell r="LY48">
            <v>0</v>
          </cell>
          <cell r="LZ48">
            <v>6.78</v>
          </cell>
          <cell r="MA48">
            <v>6.18</v>
          </cell>
          <cell r="MB48">
            <v>0</v>
          </cell>
          <cell r="MC48">
            <v>0</v>
          </cell>
          <cell r="MD48">
            <v>7.2333333333333334</v>
          </cell>
          <cell r="ME48">
            <v>7.77</v>
          </cell>
          <cell r="MF48">
            <v>0</v>
          </cell>
          <cell r="MG48">
            <v>7.13</v>
          </cell>
          <cell r="MH48">
            <v>6.6449999999999996</v>
          </cell>
          <cell r="MI48">
            <v>0</v>
          </cell>
          <cell r="MJ48">
            <v>7.47</v>
          </cell>
          <cell r="MK48">
            <v>5.19</v>
          </cell>
          <cell r="ML48">
            <v>5.58</v>
          </cell>
          <cell r="MM48">
            <v>0</v>
          </cell>
          <cell r="MN48">
            <v>0</v>
          </cell>
          <cell r="MO48">
            <v>6.1349999999999998</v>
          </cell>
          <cell r="MP48">
            <v>0</v>
          </cell>
          <cell r="MQ48">
            <v>5.38</v>
          </cell>
          <cell r="MR48">
            <v>0</v>
          </cell>
          <cell r="MS48">
            <v>7.3550000000000004</v>
          </cell>
          <cell r="MT48">
            <v>0</v>
          </cell>
          <cell r="MU48">
            <v>0</v>
          </cell>
          <cell r="MV48">
            <v>4.8499999999999996</v>
          </cell>
          <cell r="MW48">
            <v>0</v>
          </cell>
          <cell r="MX48">
            <v>0</v>
          </cell>
          <cell r="MY48">
            <v>7.28</v>
          </cell>
          <cell r="MZ48">
            <v>6.41</v>
          </cell>
          <cell r="NA48">
            <v>0</v>
          </cell>
          <cell r="NB48">
            <v>4.62</v>
          </cell>
          <cell r="NC48">
            <v>5.58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J48">
            <v>4</v>
          </cell>
          <cell r="NK48">
            <v>2.9655172413793105</v>
          </cell>
          <cell r="NL48" t="b">
            <v>0</v>
          </cell>
          <cell r="NM48"/>
          <cell r="NN48">
            <v>169</v>
          </cell>
          <cell r="NO48">
            <v>6.8</v>
          </cell>
          <cell r="NP48">
            <v>6.6758629191321539</v>
          </cell>
          <cell r="NQ48">
            <v>0.90532544378698221</v>
          </cell>
          <cell r="NR48">
            <v>1.88</v>
          </cell>
          <cell r="NS48">
            <v>10.210000000000001</v>
          </cell>
        </row>
        <row r="49">
          <cell r="A49" t="str">
            <v>UPACA (SITE 5)</v>
          </cell>
          <cell r="B49" t="str">
            <v>UPACA (SITE 6)</v>
          </cell>
          <cell r="C49" t="str">
            <v>E 121ST ST</v>
          </cell>
          <cell r="D49" t="str">
            <v>MANHATTAN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  <cell r="LJ49">
            <v>0</v>
          </cell>
          <cell r="LK49">
            <v>0</v>
          </cell>
          <cell r="LL49">
            <v>0</v>
          </cell>
          <cell r="LM49">
            <v>0</v>
          </cell>
          <cell r="LN49">
            <v>0</v>
          </cell>
          <cell r="LO49">
            <v>0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J49">
            <v>0</v>
          </cell>
          <cell r="NK49" t="str">
            <v>removed</v>
          </cell>
          <cell r="NL49" t="b">
            <v>0</v>
          </cell>
          <cell r="NM49"/>
          <cell r="NN49">
            <v>0</v>
          </cell>
          <cell r="NO49" t="str">
            <v/>
          </cell>
          <cell r="NP49" t="str">
            <v/>
          </cell>
          <cell r="NQ49" t="str">
            <v/>
          </cell>
          <cell r="NR49">
            <v>0</v>
          </cell>
          <cell r="NS49">
            <v>0</v>
          </cell>
        </row>
        <row r="50">
          <cell r="A50" t="str">
            <v>UPACA (SITE 6)</v>
          </cell>
          <cell r="B50" t="str">
            <v>UPACA (SITE 6)</v>
          </cell>
          <cell r="C50" t="str">
            <v>E 119TH ST</v>
          </cell>
          <cell r="D50" t="str">
            <v>MANHATTAN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8.1850000000000005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5.18</v>
          </cell>
          <cell r="V50">
            <v>0</v>
          </cell>
          <cell r="W50">
            <v>6.84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7.12</v>
          </cell>
          <cell r="AI50">
            <v>5.72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5.58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9.5500000000000007</v>
          </cell>
          <cell r="AZ50">
            <v>7.76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9.01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6.8100000000000005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7.3149999999999995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6.6349999999999998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9.7799999999999994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7.79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6.66</v>
          </cell>
          <cell r="DK50">
            <v>0</v>
          </cell>
          <cell r="DL50">
            <v>0</v>
          </cell>
          <cell r="DM50">
            <v>0</v>
          </cell>
          <cell r="DN50">
            <v>4.97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6.64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8.11</v>
          </cell>
          <cell r="ED50">
            <v>0</v>
          </cell>
          <cell r="EE50">
            <v>11.83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6.625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5.61</v>
          </cell>
          <cell r="ES50">
            <v>0</v>
          </cell>
          <cell r="ET50">
            <v>5</v>
          </cell>
          <cell r="EU50">
            <v>0</v>
          </cell>
          <cell r="EV50">
            <v>0</v>
          </cell>
          <cell r="EW50">
            <v>6.36</v>
          </cell>
          <cell r="EX50">
            <v>0</v>
          </cell>
          <cell r="EY50">
            <v>0</v>
          </cell>
          <cell r="EZ50">
            <v>0</v>
          </cell>
          <cell r="FA50">
            <v>5.51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7.28</v>
          </cell>
          <cell r="FG50">
            <v>6.51</v>
          </cell>
          <cell r="FH50">
            <v>0</v>
          </cell>
          <cell r="FI50">
            <v>0</v>
          </cell>
          <cell r="FJ50">
            <v>0</v>
          </cell>
          <cell r="FK50">
            <v>7.25</v>
          </cell>
          <cell r="FL50">
            <v>0</v>
          </cell>
          <cell r="FM50">
            <v>0</v>
          </cell>
          <cell r="FN50">
            <v>0</v>
          </cell>
          <cell r="FO50">
            <v>6.51</v>
          </cell>
          <cell r="FP50">
            <v>0</v>
          </cell>
          <cell r="FQ50">
            <v>0</v>
          </cell>
          <cell r="FR50">
            <v>3.67</v>
          </cell>
          <cell r="FS50">
            <v>0</v>
          </cell>
          <cell r="FT50">
            <v>0</v>
          </cell>
          <cell r="FU50">
            <v>0</v>
          </cell>
          <cell r="FV50">
            <v>10.09</v>
          </cell>
          <cell r="FW50">
            <v>0</v>
          </cell>
          <cell r="FX50">
            <v>0</v>
          </cell>
          <cell r="FY50">
            <v>5.2</v>
          </cell>
          <cell r="FZ50">
            <v>0</v>
          </cell>
          <cell r="GA50">
            <v>0</v>
          </cell>
          <cell r="GB50">
            <v>5.46</v>
          </cell>
          <cell r="GC50">
            <v>0</v>
          </cell>
          <cell r="GD50">
            <v>0</v>
          </cell>
          <cell r="GE50">
            <v>0</v>
          </cell>
          <cell r="GF50">
            <v>4.78</v>
          </cell>
          <cell r="GG50">
            <v>0</v>
          </cell>
          <cell r="GH50">
            <v>3.38</v>
          </cell>
          <cell r="GI50">
            <v>4.5599999999999996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5.08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7.37</v>
          </cell>
          <cell r="GT50">
            <v>0</v>
          </cell>
          <cell r="GU50">
            <v>7.61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5.15</v>
          </cell>
          <cell r="HA50">
            <v>6.8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7.81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6.0449999999999999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6.89</v>
          </cell>
          <cell r="HW50">
            <v>9.56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4.03</v>
          </cell>
          <cell r="IC50">
            <v>0</v>
          </cell>
          <cell r="ID50">
            <v>7.35</v>
          </cell>
          <cell r="IE50">
            <v>0</v>
          </cell>
          <cell r="IF50">
            <v>0</v>
          </cell>
          <cell r="IG50">
            <v>7.51</v>
          </cell>
          <cell r="IH50">
            <v>0</v>
          </cell>
          <cell r="II50">
            <v>0</v>
          </cell>
          <cell r="IJ50">
            <v>0</v>
          </cell>
          <cell r="IK50">
            <v>4.3600000000000003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8.0299999999999994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9.36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8.25</v>
          </cell>
          <cell r="JG50">
            <v>0</v>
          </cell>
          <cell r="JH50">
            <v>0</v>
          </cell>
          <cell r="JI50">
            <v>6.64</v>
          </cell>
          <cell r="JJ50">
            <v>0</v>
          </cell>
          <cell r="JK50">
            <v>0</v>
          </cell>
          <cell r="JL50">
            <v>0</v>
          </cell>
          <cell r="JM50">
            <v>7.84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9.2899999999999991</v>
          </cell>
          <cell r="JX50">
            <v>0</v>
          </cell>
          <cell r="JY50">
            <v>8.2899999999999991</v>
          </cell>
          <cell r="JZ50">
            <v>0</v>
          </cell>
          <cell r="KA50">
            <v>0</v>
          </cell>
          <cell r="KB50">
            <v>5.14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8.16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7.02</v>
          </cell>
          <cell r="KQ50">
            <v>0</v>
          </cell>
          <cell r="KR50">
            <v>0</v>
          </cell>
          <cell r="KS50">
            <v>0</v>
          </cell>
          <cell r="KT50">
            <v>4.68</v>
          </cell>
          <cell r="KU50">
            <v>0</v>
          </cell>
          <cell r="KV50">
            <v>0</v>
          </cell>
          <cell r="KW50">
            <v>0</v>
          </cell>
          <cell r="KX50">
            <v>10.34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6.79</v>
          </cell>
          <cell r="LF50">
            <v>0</v>
          </cell>
          <cell r="LG50">
            <v>0</v>
          </cell>
          <cell r="LH50">
            <v>6.38</v>
          </cell>
          <cell r="LI50">
            <v>4.6399999999999997</v>
          </cell>
          <cell r="LJ50">
            <v>0</v>
          </cell>
          <cell r="LK50">
            <v>0</v>
          </cell>
          <cell r="LL50">
            <v>4.72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9.32</v>
          </cell>
          <cell r="LT50">
            <v>0</v>
          </cell>
          <cell r="LU50">
            <v>0</v>
          </cell>
          <cell r="LV50">
            <v>7.83</v>
          </cell>
          <cell r="LW50">
            <v>0</v>
          </cell>
          <cell r="LX50">
            <v>0</v>
          </cell>
          <cell r="LY50">
            <v>0</v>
          </cell>
          <cell r="LZ50">
            <v>3.67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8.4649999999999999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8.51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8.1300000000000008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6.62</v>
          </cell>
          <cell r="MZ50">
            <v>0</v>
          </cell>
          <cell r="NA50">
            <v>0</v>
          </cell>
          <cell r="NB50">
            <v>6.75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J50">
            <v>2</v>
          </cell>
          <cell r="NK50">
            <v>1.52</v>
          </cell>
          <cell r="NL50" t="b">
            <v>0</v>
          </cell>
          <cell r="NM50"/>
          <cell r="NN50">
            <v>72</v>
          </cell>
          <cell r="NO50">
            <v>6.8049999999999997</v>
          </cell>
          <cell r="NP50">
            <v>6.8848611111111104</v>
          </cell>
          <cell r="NQ50">
            <v>0.73611111111111116</v>
          </cell>
          <cell r="NR50">
            <v>3.38</v>
          </cell>
          <cell r="NS50">
            <v>11.83</v>
          </cell>
        </row>
        <row r="51">
          <cell r="A51" t="str">
            <v>WAGNER</v>
          </cell>
          <cell r="B51" t="str">
            <v>WAGNER</v>
          </cell>
          <cell r="C51" t="str">
            <v>E 120TH ST</v>
          </cell>
          <cell r="D51" t="str">
            <v>MANHATTAN</v>
          </cell>
          <cell r="E51">
            <v>6.76</v>
          </cell>
          <cell r="F51">
            <v>6.9</v>
          </cell>
          <cell r="G51">
            <v>5.6</v>
          </cell>
          <cell r="H51">
            <v>6.85</v>
          </cell>
          <cell r="I51">
            <v>0</v>
          </cell>
          <cell r="J51">
            <v>8.2550000000000008</v>
          </cell>
          <cell r="K51">
            <v>0</v>
          </cell>
          <cell r="L51">
            <v>7.73</v>
          </cell>
          <cell r="M51">
            <v>7.93</v>
          </cell>
          <cell r="N51">
            <v>5.34</v>
          </cell>
          <cell r="O51">
            <v>0</v>
          </cell>
          <cell r="P51">
            <v>7.8533333333333326</v>
          </cell>
          <cell r="Q51">
            <v>0</v>
          </cell>
          <cell r="R51">
            <v>0</v>
          </cell>
          <cell r="S51">
            <v>5.54</v>
          </cell>
          <cell r="T51">
            <v>3.87</v>
          </cell>
          <cell r="U51">
            <v>0</v>
          </cell>
          <cell r="V51">
            <v>9.25</v>
          </cell>
          <cell r="W51">
            <v>0</v>
          </cell>
          <cell r="X51">
            <v>8.2200000000000006</v>
          </cell>
          <cell r="Y51">
            <v>0</v>
          </cell>
          <cell r="Z51">
            <v>0</v>
          </cell>
          <cell r="AA51">
            <v>7.72</v>
          </cell>
          <cell r="AB51">
            <v>0</v>
          </cell>
          <cell r="AC51">
            <v>6.22</v>
          </cell>
          <cell r="AD51">
            <v>8.3633333333333333</v>
          </cell>
          <cell r="AE51">
            <v>0</v>
          </cell>
          <cell r="AF51">
            <v>0</v>
          </cell>
          <cell r="AG51">
            <v>0</v>
          </cell>
          <cell r="AH51">
            <v>8.32</v>
          </cell>
          <cell r="AI51">
            <v>8.6750000000000007</v>
          </cell>
          <cell r="AJ51">
            <v>0</v>
          </cell>
          <cell r="AK51">
            <v>10.37</v>
          </cell>
          <cell r="AL51">
            <v>5.77</v>
          </cell>
          <cell r="AM51">
            <v>0</v>
          </cell>
          <cell r="AN51">
            <v>4.79</v>
          </cell>
          <cell r="AO51">
            <v>0</v>
          </cell>
          <cell r="AP51">
            <v>6.8266666666666671</v>
          </cell>
          <cell r="AQ51">
            <v>0</v>
          </cell>
          <cell r="AR51">
            <v>1.97</v>
          </cell>
          <cell r="AS51">
            <v>4.51</v>
          </cell>
          <cell r="AT51">
            <v>0</v>
          </cell>
          <cell r="AU51">
            <v>0</v>
          </cell>
          <cell r="AV51">
            <v>7.5066666666666668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7.46</v>
          </cell>
          <cell r="BC51">
            <v>0</v>
          </cell>
          <cell r="BD51">
            <v>8.9700000000000006</v>
          </cell>
          <cell r="BE51">
            <v>9.69</v>
          </cell>
          <cell r="BF51">
            <v>6.36</v>
          </cell>
          <cell r="BG51">
            <v>7.71</v>
          </cell>
          <cell r="BH51">
            <v>0</v>
          </cell>
          <cell r="BI51">
            <v>6.35</v>
          </cell>
          <cell r="BJ51">
            <v>0</v>
          </cell>
          <cell r="BK51">
            <v>7.28</v>
          </cell>
          <cell r="BL51">
            <v>8.11</v>
          </cell>
          <cell r="BM51">
            <v>0</v>
          </cell>
          <cell r="BN51">
            <v>0</v>
          </cell>
          <cell r="BO51">
            <v>0</v>
          </cell>
          <cell r="BP51">
            <v>7.94</v>
          </cell>
          <cell r="BQ51">
            <v>7.48</v>
          </cell>
          <cell r="BR51">
            <v>7.06</v>
          </cell>
          <cell r="BS51">
            <v>0</v>
          </cell>
          <cell r="BT51">
            <v>7.25</v>
          </cell>
          <cell r="BU51">
            <v>5.08</v>
          </cell>
          <cell r="BV51">
            <v>0</v>
          </cell>
          <cell r="BW51">
            <v>0</v>
          </cell>
          <cell r="BX51">
            <v>6.93</v>
          </cell>
          <cell r="BY51">
            <v>6.85</v>
          </cell>
          <cell r="BZ51">
            <v>6.63</v>
          </cell>
          <cell r="CA51">
            <v>7.96</v>
          </cell>
          <cell r="CB51">
            <v>0</v>
          </cell>
          <cell r="CC51">
            <v>0</v>
          </cell>
          <cell r="CD51">
            <v>7.2050000000000001</v>
          </cell>
          <cell r="CE51">
            <v>0</v>
          </cell>
          <cell r="CF51">
            <v>0</v>
          </cell>
          <cell r="CG51">
            <v>6.26</v>
          </cell>
          <cell r="CH51">
            <v>6.69</v>
          </cell>
          <cell r="CI51">
            <v>6.2149999999999999</v>
          </cell>
          <cell r="CJ51">
            <v>0</v>
          </cell>
          <cell r="CK51">
            <v>0</v>
          </cell>
          <cell r="CL51">
            <v>0</v>
          </cell>
          <cell r="CM51">
            <v>8.3000000000000007</v>
          </cell>
          <cell r="CN51">
            <v>7.77</v>
          </cell>
          <cell r="CO51">
            <v>6.99</v>
          </cell>
          <cell r="CP51">
            <v>0</v>
          </cell>
          <cell r="CQ51">
            <v>0</v>
          </cell>
          <cell r="CR51">
            <v>5.31</v>
          </cell>
          <cell r="CS51">
            <v>5.22</v>
          </cell>
          <cell r="CT51">
            <v>7.19</v>
          </cell>
          <cell r="CU51">
            <v>7.14</v>
          </cell>
          <cell r="CV51">
            <v>0</v>
          </cell>
          <cell r="CW51">
            <v>5.91</v>
          </cell>
          <cell r="CX51">
            <v>0</v>
          </cell>
          <cell r="CY51">
            <v>7.7850000000000001</v>
          </cell>
          <cell r="CZ51">
            <v>0</v>
          </cell>
          <cell r="DA51">
            <v>6.33</v>
          </cell>
          <cell r="DB51">
            <v>6.3</v>
          </cell>
          <cell r="DC51">
            <v>8.5299999999999994</v>
          </cell>
          <cell r="DD51">
            <v>5.96</v>
          </cell>
          <cell r="DE51">
            <v>0</v>
          </cell>
          <cell r="DF51">
            <v>8.73</v>
          </cell>
          <cell r="DG51">
            <v>8.66</v>
          </cell>
          <cell r="DH51">
            <v>6.27</v>
          </cell>
          <cell r="DI51">
            <v>7.37</v>
          </cell>
          <cell r="DJ51">
            <v>7.2649999999999997</v>
          </cell>
          <cell r="DK51">
            <v>4.4000000000000004</v>
          </cell>
          <cell r="DL51">
            <v>0</v>
          </cell>
          <cell r="DM51">
            <v>0</v>
          </cell>
          <cell r="DN51">
            <v>0</v>
          </cell>
          <cell r="DO51">
            <v>6.5625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6.52</v>
          </cell>
          <cell r="DU51">
            <v>0</v>
          </cell>
          <cell r="DV51">
            <v>5.51</v>
          </cell>
          <cell r="DW51">
            <v>0</v>
          </cell>
          <cell r="DX51">
            <v>7.626666666666666</v>
          </cell>
          <cell r="DY51">
            <v>0</v>
          </cell>
          <cell r="DZ51">
            <v>0</v>
          </cell>
          <cell r="EA51">
            <v>0</v>
          </cell>
          <cell r="EB51">
            <v>9.4250000000000007</v>
          </cell>
          <cell r="EC51">
            <v>5.53</v>
          </cell>
          <cell r="ED51">
            <v>0</v>
          </cell>
          <cell r="EE51">
            <v>0</v>
          </cell>
          <cell r="EF51">
            <v>8.9966666666666661</v>
          </cell>
          <cell r="EG51">
            <v>0</v>
          </cell>
          <cell r="EH51">
            <v>0</v>
          </cell>
          <cell r="EI51">
            <v>6.16</v>
          </cell>
          <cell r="EJ51">
            <v>0</v>
          </cell>
          <cell r="EK51">
            <v>8.99</v>
          </cell>
          <cell r="EL51">
            <v>0</v>
          </cell>
          <cell r="EM51">
            <v>6.6866666666666665</v>
          </cell>
          <cell r="EN51">
            <v>0</v>
          </cell>
          <cell r="EO51">
            <v>0</v>
          </cell>
          <cell r="EP51">
            <v>6.8366666666666669</v>
          </cell>
          <cell r="EQ51">
            <v>0</v>
          </cell>
          <cell r="ER51">
            <v>10.46</v>
          </cell>
          <cell r="ES51">
            <v>0</v>
          </cell>
          <cell r="ET51">
            <v>6.14</v>
          </cell>
          <cell r="EU51">
            <v>0</v>
          </cell>
          <cell r="EV51">
            <v>0</v>
          </cell>
          <cell r="EW51">
            <v>6.0049999999999999</v>
          </cell>
          <cell r="EX51">
            <v>8.5299999999999994</v>
          </cell>
          <cell r="EY51">
            <v>8.44</v>
          </cell>
          <cell r="EZ51">
            <v>3.9950000000000001</v>
          </cell>
          <cell r="FA51">
            <v>7.14</v>
          </cell>
          <cell r="FB51">
            <v>0</v>
          </cell>
          <cell r="FC51">
            <v>0</v>
          </cell>
          <cell r="FD51">
            <v>6.625</v>
          </cell>
          <cell r="FE51">
            <v>7.98</v>
          </cell>
          <cell r="FF51">
            <v>4.6550000000000002</v>
          </cell>
          <cell r="FG51">
            <v>8.5399999999999991</v>
          </cell>
          <cell r="FH51">
            <v>5.1100000000000003</v>
          </cell>
          <cell r="FI51">
            <v>0</v>
          </cell>
          <cell r="FJ51">
            <v>8.59</v>
          </cell>
          <cell r="FK51">
            <v>8.39</v>
          </cell>
          <cell r="FL51">
            <v>6.08</v>
          </cell>
          <cell r="FM51">
            <v>0</v>
          </cell>
          <cell r="FN51">
            <v>0</v>
          </cell>
          <cell r="FO51">
            <v>9.5950000000000006</v>
          </cell>
          <cell r="FP51">
            <v>0</v>
          </cell>
          <cell r="FQ51">
            <v>0</v>
          </cell>
          <cell r="FR51">
            <v>7.9633333333333338</v>
          </cell>
          <cell r="FS51">
            <v>0</v>
          </cell>
          <cell r="FT51">
            <v>7.5949999999999998</v>
          </cell>
          <cell r="FU51">
            <v>0</v>
          </cell>
          <cell r="FV51">
            <v>0</v>
          </cell>
          <cell r="FW51">
            <v>0</v>
          </cell>
          <cell r="FX51">
            <v>7.7466666666666661</v>
          </cell>
          <cell r="FY51">
            <v>8.3699999999999992</v>
          </cell>
          <cell r="FZ51">
            <v>0</v>
          </cell>
          <cell r="GA51">
            <v>0</v>
          </cell>
          <cell r="GB51">
            <v>0</v>
          </cell>
          <cell r="GC51">
            <v>7.72</v>
          </cell>
          <cell r="GD51">
            <v>0</v>
          </cell>
          <cell r="GE51">
            <v>7.91</v>
          </cell>
          <cell r="GF51">
            <v>6.32</v>
          </cell>
          <cell r="GG51">
            <v>5.62</v>
          </cell>
          <cell r="GH51">
            <v>4.82</v>
          </cell>
          <cell r="GI51">
            <v>0</v>
          </cell>
          <cell r="GJ51">
            <v>0</v>
          </cell>
          <cell r="GK51">
            <v>0</v>
          </cell>
          <cell r="GL51">
            <v>8.5</v>
          </cell>
          <cell r="GM51">
            <v>7.7850000000000001</v>
          </cell>
          <cell r="GN51">
            <v>0</v>
          </cell>
          <cell r="GO51">
            <v>0</v>
          </cell>
          <cell r="GP51">
            <v>6.59</v>
          </cell>
          <cell r="GQ51">
            <v>9.3000000000000007</v>
          </cell>
          <cell r="GR51">
            <v>0</v>
          </cell>
          <cell r="GS51">
            <v>10.625</v>
          </cell>
          <cell r="GT51">
            <v>8.4499999999999993</v>
          </cell>
          <cell r="GU51">
            <v>7.6749999999999998</v>
          </cell>
          <cell r="GV51">
            <v>0</v>
          </cell>
          <cell r="GW51">
            <v>0</v>
          </cell>
          <cell r="GX51">
            <v>9.1999999999999993</v>
          </cell>
          <cell r="GY51">
            <v>0</v>
          </cell>
          <cell r="GZ51">
            <v>7.5933333333333337</v>
          </cell>
          <cell r="HA51">
            <v>8.61</v>
          </cell>
          <cell r="HB51">
            <v>0</v>
          </cell>
          <cell r="HC51">
            <v>0</v>
          </cell>
          <cell r="HD51">
            <v>5.21</v>
          </cell>
          <cell r="HE51">
            <v>7.1050000000000004</v>
          </cell>
          <cell r="HF51">
            <v>0</v>
          </cell>
          <cell r="HG51">
            <v>8.9949999999999992</v>
          </cell>
          <cell r="HH51">
            <v>6.875</v>
          </cell>
          <cell r="HI51">
            <v>0</v>
          </cell>
          <cell r="HJ51">
            <v>7.59</v>
          </cell>
          <cell r="HK51">
            <v>5.3449999999999998</v>
          </cell>
          <cell r="HL51">
            <v>0</v>
          </cell>
          <cell r="HM51">
            <v>0</v>
          </cell>
          <cell r="HN51">
            <v>11.27</v>
          </cell>
          <cell r="HO51">
            <v>7.49</v>
          </cell>
          <cell r="HP51">
            <v>0</v>
          </cell>
          <cell r="HQ51">
            <v>10.17</v>
          </cell>
          <cell r="HR51">
            <v>9.32</v>
          </cell>
          <cell r="HS51">
            <v>9.15</v>
          </cell>
          <cell r="HT51">
            <v>0</v>
          </cell>
          <cell r="HU51">
            <v>8.0399999999999991</v>
          </cell>
          <cell r="HV51">
            <v>5.63</v>
          </cell>
          <cell r="HW51">
            <v>6.19</v>
          </cell>
          <cell r="HX51">
            <v>6.42</v>
          </cell>
          <cell r="HY51">
            <v>0</v>
          </cell>
          <cell r="HZ51">
            <v>8.9149999999999991</v>
          </cell>
          <cell r="IA51">
            <v>0</v>
          </cell>
          <cell r="IB51">
            <v>0</v>
          </cell>
          <cell r="IC51">
            <v>6.3849999999999998</v>
          </cell>
          <cell r="ID51">
            <v>11.12</v>
          </cell>
          <cell r="IE51">
            <v>9.94</v>
          </cell>
          <cell r="IF51">
            <v>6.76</v>
          </cell>
          <cell r="IG51">
            <v>8.16</v>
          </cell>
          <cell r="IH51">
            <v>0</v>
          </cell>
          <cell r="II51">
            <v>6.585</v>
          </cell>
          <cell r="IJ51">
            <v>7.26</v>
          </cell>
          <cell r="IK51">
            <v>0</v>
          </cell>
          <cell r="IL51">
            <v>7.91</v>
          </cell>
          <cell r="IM51">
            <v>5.5</v>
          </cell>
          <cell r="IN51">
            <v>6.41</v>
          </cell>
          <cell r="IO51">
            <v>0</v>
          </cell>
          <cell r="IP51">
            <v>9.5350000000000001</v>
          </cell>
          <cell r="IQ51">
            <v>8.75</v>
          </cell>
          <cell r="IR51">
            <v>0</v>
          </cell>
          <cell r="IS51">
            <v>10.39</v>
          </cell>
          <cell r="IT51">
            <v>7.43</v>
          </cell>
          <cell r="IU51">
            <v>7.31</v>
          </cell>
          <cell r="IV51">
            <v>0</v>
          </cell>
          <cell r="IW51">
            <v>0</v>
          </cell>
          <cell r="IX51">
            <v>5.55</v>
          </cell>
          <cell r="IY51">
            <v>7.5799999999999992</v>
          </cell>
          <cell r="IZ51">
            <v>8.7899999999999991</v>
          </cell>
          <cell r="JA51">
            <v>0</v>
          </cell>
          <cell r="JB51">
            <v>5.92</v>
          </cell>
          <cell r="JC51">
            <v>0</v>
          </cell>
          <cell r="JD51">
            <v>0</v>
          </cell>
          <cell r="JE51">
            <v>10.39</v>
          </cell>
          <cell r="JF51">
            <v>6.9</v>
          </cell>
          <cell r="JG51">
            <v>0</v>
          </cell>
          <cell r="JH51">
            <v>7.7866666666666662</v>
          </cell>
          <cell r="JI51">
            <v>8.86</v>
          </cell>
          <cell r="JJ51">
            <v>0</v>
          </cell>
          <cell r="JK51">
            <v>0</v>
          </cell>
          <cell r="JL51">
            <v>7.08</v>
          </cell>
          <cell r="JM51">
            <v>6.62</v>
          </cell>
          <cell r="JN51">
            <v>0</v>
          </cell>
          <cell r="JO51">
            <v>8.58</v>
          </cell>
          <cell r="JP51">
            <v>6.86</v>
          </cell>
          <cell r="JQ51">
            <v>0</v>
          </cell>
          <cell r="JR51">
            <v>7.29</v>
          </cell>
          <cell r="JS51">
            <v>0</v>
          </cell>
          <cell r="JT51">
            <v>0</v>
          </cell>
          <cell r="JU51">
            <v>0</v>
          </cell>
          <cell r="JV51">
            <v>9.25</v>
          </cell>
          <cell r="JW51">
            <v>9.1549999999999994</v>
          </cell>
          <cell r="JX51">
            <v>0</v>
          </cell>
          <cell r="JY51">
            <v>0</v>
          </cell>
          <cell r="JZ51">
            <v>0</v>
          </cell>
          <cell r="KA51">
            <v>7.7050000000000001</v>
          </cell>
          <cell r="KB51">
            <v>0</v>
          </cell>
          <cell r="KC51">
            <v>7.4550000000000001</v>
          </cell>
          <cell r="KD51">
            <v>0</v>
          </cell>
          <cell r="KE51">
            <v>0</v>
          </cell>
          <cell r="KF51">
            <v>0</v>
          </cell>
          <cell r="KG51">
            <v>9.57</v>
          </cell>
          <cell r="KH51">
            <v>8.59</v>
          </cell>
          <cell r="KI51">
            <v>0</v>
          </cell>
          <cell r="KJ51">
            <v>7.49</v>
          </cell>
          <cell r="KK51">
            <v>13.27</v>
          </cell>
          <cell r="KL51">
            <v>0</v>
          </cell>
          <cell r="KM51">
            <v>0</v>
          </cell>
          <cell r="KN51">
            <v>0</v>
          </cell>
          <cell r="KO51">
            <v>9.7100000000000009</v>
          </cell>
          <cell r="KP51">
            <v>9.83</v>
          </cell>
          <cell r="KQ51">
            <v>0</v>
          </cell>
          <cell r="KR51">
            <v>7.62</v>
          </cell>
          <cell r="KS51">
            <v>0</v>
          </cell>
          <cell r="KT51">
            <v>9.82</v>
          </cell>
          <cell r="KU51">
            <v>5.95</v>
          </cell>
          <cell r="KV51">
            <v>0</v>
          </cell>
          <cell r="KW51">
            <v>0</v>
          </cell>
          <cell r="KX51">
            <v>0</v>
          </cell>
          <cell r="KY51">
            <v>9.4250000000000007</v>
          </cell>
          <cell r="KZ51">
            <v>0</v>
          </cell>
          <cell r="LA51">
            <v>0</v>
          </cell>
          <cell r="LB51">
            <v>6.915</v>
          </cell>
          <cell r="LC51">
            <v>9.2899999999999991</v>
          </cell>
          <cell r="LD51">
            <v>0</v>
          </cell>
          <cell r="LE51">
            <v>0</v>
          </cell>
          <cell r="LF51">
            <v>8.8350000000000009</v>
          </cell>
          <cell r="LG51">
            <v>0</v>
          </cell>
          <cell r="LH51">
            <v>7.75</v>
          </cell>
          <cell r="LI51">
            <v>6.125</v>
          </cell>
          <cell r="LJ51">
            <v>0</v>
          </cell>
          <cell r="LK51">
            <v>0</v>
          </cell>
          <cell r="LL51">
            <v>7.9249999999999998</v>
          </cell>
          <cell r="LM51">
            <v>7.915</v>
          </cell>
          <cell r="LN51">
            <v>0</v>
          </cell>
          <cell r="LO51">
            <v>0</v>
          </cell>
          <cell r="LP51">
            <v>7.29</v>
          </cell>
          <cell r="LQ51">
            <v>7.62</v>
          </cell>
          <cell r="LR51">
            <v>0</v>
          </cell>
          <cell r="LS51">
            <v>0</v>
          </cell>
          <cell r="LT51">
            <v>6.9</v>
          </cell>
          <cell r="LU51">
            <v>0</v>
          </cell>
          <cell r="LV51">
            <v>6.5066666666666668</v>
          </cell>
          <cell r="LW51">
            <v>0</v>
          </cell>
          <cell r="LX51">
            <v>9.33</v>
          </cell>
          <cell r="LY51">
            <v>0</v>
          </cell>
          <cell r="LZ51">
            <v>0</v>
          </cell>
          <cell r="MA51">
            <v>8.2566666666666659</v>
          </cell>
          <cell r="MB51">
            <v>0</v>
          </cell>
          <cell r="MC51">
            <v>6.44</v>
          </cell>
          <cell r="MD51">
            <v>8.06</v>
          </cell>
          <cell r="ME51">
            <v>0</v>
          </cell>
          <cell r="MF51">
            <v>7.72</v>
          </cell>
          <cell r="MG51">
            <v>0</v>
          </cell>
          <cell r="MH51">
            <v>0</v>
          </cell>
          <cell r="MI51">
            <v>0</v>
          </cell>
          <cell r="MJ51">
            <v>7.6825000000000001</v>
          </cell>
          <cell r="MK51">
            <v>0</v>
          </cell>
          <cell r="ML51">
            <v>0</v>
          </cell>
          <cell r="MM51">
            <v>7.98</v>
          </cell>
          <cell r="MN51">
            <v>5.73</v>
          </cell>
          <cell r="MO51">
            <v>0</v>
          </cell>
          <cell r="MP51">
            <v>0</v>
          </cell>
          <cell r="MQ51">
            <v>6.92</v>
          </cell>
          <cell r="MR51">
            <v>5.0166666666666666</v>
          </cell>
          <cell r="MS51">
            <v>7.55</v>
          </cell>
          <cell r="MT51">
            <v>0</v>
          </cell>
          <cell r="MU51">
            <v>0</v>
          </cell>
          <cell r="MV51">
            <v>6.4</v>
          </cell>
          <cell r="MW51">
            <v>0</v>
          </cell>
          <cell r="MX51">
            <v>0</v>
          </cell>
          <cell r="MY51">
            <v>7.2833333333333341</v>
          </cell>
          <cell r="MZ51">
            <v>4.2699999999999996</v>
          </cell>
          <cell r="NA51">
            <v>0</v>
          </cell>
          <cell r="NB51">
            <v>0</v>
          </cell>
          <cell r="NC51">
            <v>8.7200000000000006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J51">
            <v>5</v>
          </cell>
          <cell r="NK51">
            <v>3.7586206896551726</v>
          </cell>
          <cell r="NL51" t="b">
            <v>0</v>
          </cell>
          <cell r="NM51"/>
          <cell r="NN51">
            <v>195</v>
          </cell>
          <cell r="NO51">
            <v>7.49</v>
          </cell>
          <cell r="NP51">
            <v>7.4574358974358921</v>
          </cell>
          <cell r="NQ51">
            <v>0.67692307692307696</v>
          </cell>
          <cell r="NR51">
            <v>1.97</v>
          </cell>
          <cell r="NS51">
            <v>13.27</v>
          </cell>
        </row>
        <row r="52">
          <cell r="A52" t="str">
            <v>WASHINGTON</v>
          </cell>
          <cell r="B52" t="str">
            <v>WASHINGTON</v>
          </cell>
          <cell r="C52" t="str">
            <v>E 104TH ST</v>
          </cell>
          <cell r="D52" t="str">
            <v>MANHATTAN</v>
          </cell>
          <cell r="E52">
            <v>6.99</v>
          </cell>
          <cell r="F52">
            <v>0</v>
          </cell>
          <cell r="G52">
            <v>0</v>
          </cell>
          <cell r="H52">
            <v>7.13</v>
          </cell>
          <cell r="I52">
            <v>7.2</v>
          </cell>
          <cell r="J52">
            <v>6.56</v>
          </cell>
          <cell r="K52">
            <v>0</v>
          </cell>
          <cell r="L52">
            <v>0</v>
          </cell>
          <cell r="M52">
            <v>7.76</v>
          </cell>
          <cell r="N52">
            <v>6.32</v>
          </cell>
          <cell r="O52">
            <v>7.86</v>
          </cell>
          <cell r="P52">
            <v>0</v>
          </cell>
          <cell r="Q52">
            <v>8.7999999999999989</v>
          </cell>
          <cell r="R52">
            <v>0</v>
          </cell>
          <cell r="S52">
            <v>0</v>
          </cell>
          <cell r="T52">
            <v>7.78</v>
          </cell>
          <cell r="U52">
            <v>7.01</v>
          </cell>
          <cell r="V52">
            <v>7.15</v>
          </cell>
          <cell r="W52">
            <v>6.97</v>
          </cell>
          <cell r="X52">
            <v>0</v>
          </cell>
          <cell r="Y52">
            <v>0</v>
          </cell>
          <cell r="Z52">
            <v>0</v>
          </cell>
          <cell r="AA52">
            <v>7.28</v>
          </cell>
          <cell r="AB52">
            <v>7.32</v>
          </cell>
          <cell r="AC52">
            <v>0</v>
          </cell>
          <cell r="AD52">
            <v>6.8166666666666664</v>
          </cell>
          <cell r="AE52">
            <v>0</v>
          </cell>
          <cell r="AF52">
            <v>0</v>
          </cell>
          <cell r="AG52">
            <v>0</v>
          </cell>
          <cell r="AH52">
            <v>8.07</v>
          </cell>
          <cell r="AI52">
            <v>7.45</v>
          </cell>
          <cell r="AJ52">
            <v>7.48</v>
          </cell>
          <cell r="AK52">
            <v>6.89</v>
          </cell>
          <cell r="AL52">
            <v>0</v>
          </cell>
          <cell r="AM52">
            <v>0</v>
          </cell>
          <cell r="AN52">
            <v>0</v>
          </cell>
          <cell r="AO52">
            <v>7.31</v>
          </cell>
          <cell r="AP52">
            <v>0</v>
          </cell>
          <cell r="AQ52">
            <v>8.0500000000000007</v>
          </cell>
          <cell r="AR52">
            <v>8.1449999999999996</v>
          </cell>
          <cell r="AS52">
            <v>6.63</v>
          </cell>
          <cell r="AT52">
            <v>0</v>
          </cell>
          <cell r="AU52">
            <v>0</v>
          </cell>
          <cell r="AV52">
            <v>7.11</v>
          </cell>
          <cell r="AW52">
            <v>0</v>
          </cell>
          <cell r="AX52">
            <v>5.9450000000000003</v>
          </cell>
          <cell r="AY52">
            <v>4.07</v>
          </cell>
          <cell r="AZ52">
            <v>8.59</v>
          </cell>
          <cell r="BA52">
            <v>0</v>
          </cell>
          <cell r="BB52">
            <v>0</v>
          </cell>
          <cell r="BC52">
            <v>0</v>
          </cell>
          <cell r="BD52">
            <v>6.92</v>
          </cell>
          <cell r="BE52">
            <v>7.9</v>
          </cell>
          <cell r="BF52">
            <v>7.09</v>
          </cell>
          <cell r="BG52">
            <v>7.5149999999999997</v>
          </cell>
          <cell r="BH52">
            <v>0</v>
          </cell>
          <cell r="BI52">
            <v>0</v>
          </cell>
          <cell r="BJ52">
            <v>5.6449999999999996</v>
          </cell>
          <cell r="BK52">
            <v>6.47</v>
          </cell>
          <cell r="BL52">
            <v>7.06</v>
          </cell>
          <cell r="BM52">
            <v>0</v>
          </cell>
          <cell r="BN52">
            <v>0</v>
          </cell>
          <cell r="BO52">
            <v>0</v>
          </cell>
          <cell r="BP52">
            <v>7.0149999999999997</v>
          </cell>
          <cell r="BQ52">
            <v>5.9833333333333334</v>
          </cell>
          <cell r="BR52">
            <v>0</v>
          </cell>
          <cell r="BS52">
            <v>0</v>
          </cell>
          <cell r="BT52">
            <v>0</v>
          </cell>
          <cell r="BU52">
            <v>5.9349999999999996</v>
          </cell>
          <cell r="BV52">
            <v>0</v>
          </cell>
          <cell r="BW52">
            <v>4.08</v>
          </cell>
          <cell r="BX52">
            <v>6.05</v>
          </cell>
          <cell r="BY52">
            <v>8.27</v>
          </cell>
          <cell r="BZ52">
            <v>7.13</v>
          </cell>
          <cell r="CA52">
            <v>4.99</v>
          </cell>
          <cell r="CB52">
            <v>6.7333333333333334</v>
          </cell>
          <cell r="CC52">
            <v>0</v>
          </cell>
          <cell r="CD52">
            <v>0</v>
          </cell>
          <cell r="CE52">
            <v>5.4349999999999996</v>
          </cell>
          <cell r="CF52">
            <v>6.16</v>
          </cell>
          <cell r="CG52">
            <v>7.85</v>
          </cell>
          <cell r="CH52">
            <v>0</v>
          </cell>
          <cell r="CI52">
            <v>5.9850000000000003</v>
          </cell>
          <cell r="CJ52">
            <v>0</v>
          </cell>
          <cell r="CK52">
            <v>0</v>
          </cell>
          <cell r="CL52">
            <v>2.99</v>
          </cell>
          <cell r="CM52">
            <v>0</v>
          </cell>
          <cell r="CN52">
            <v>6.6749999999999998</v>
          </cell>
          <cell r="CO52">
            <v>0</v>
          </cell>
          <cell r="CP52">
            <v>4.7699999999999996</v>
          </cell>
          <cell r="CQ52">
            <v>0</v>
          </cell>
          <cell r="CR52">
            <v>8.0850000000000009</v>
          </cell>
          <cell r="CS52">
            <v>8.6999999999999993</v>
          </cell>
          <cell r="CT52">
            <v>3.86</v>
          </cell>
          <cell r="CU52">
            <v>0</v>
          </cell>
          <cell r="CV52">
            <v>0</v>
          </cell>
          <cell r="CW52">
            <v>7.2033333333333331</v>
          </cell>
          <cell r="CX52">
            <v>0</v>
          </cell>
          <cell r="CY52">
            <v>0</v>
          </cell>
          <cell r="CZ52">
            <v>7.84</v>
          </cell>
          <cell r="DA52">
            <v>6.54</v>
          </cell>
          <cell r="DB52">
            <v>0</v>
          </cell>
          <cell r="DC52">
            <v>4.1399999999999997</v>
          </cell>
          <cell r="DD52">
            <v>6.335</v>
          </cell>
          <cell r="DE52">
            <v>0</v>
          </cell>
          <cell r="DF52">
            <v>0</v>
          </cell>
          <cell r="DG52">
            <v>0</v>
          </cell>
          <cell r="DH52">
            <v>8.65</v>
          </cell>
          <cell r="DI52">
            <v>8.77</v>
          </cell>
          <cell r="DJ52">
            <v>8.23</v>
          </cell>
          <cell r="DK52">
            <v>0</v>
          </cell>
          <cell r="DL52">
            <v>0</v>
          </cell>
          <cell r="DM52">
            <v>0</v>
          </cell>
          <cell r="DN52">
            <v>6.8</v>
          </cell>
          <cell r="DO52">
            <v>0</v>
          </cell>
          <cell r="DP52">
            <v>6.4</v>
          </cell>
          <cell r="DQ52">
            <v>0</v>
          </cell>
          <cell r="DR52">
            <v>7.84</v>
          </cell>
          <cell r="DS52">
            <v>0</v>
          </cell>
          <cell r="DT52">
            <v>0</v>
          </cell>
          <cell r="DU52">
            <v>6.27</v>
          </cell>
          <cell r="DV52">
            <v>8.206666666666667</v>
          </cell>
          <cell r="DW52">
            <v>7.45</v>
          </cell>
          <cell r="DX52">
            <v>0</v>
          </cell>
          <cell r="DY52">
            <v>0</v>
          </cell>
          <cell r="DZ52">
            <v>0</v>
          </cell>
          <cell r="EA52">
            <v>8.1999999999999993</v>
          </cell>
          <cell r="EB52">
            <v>9.5500000000000007</v>
          </cell>
          <cell r="EC52">
            <v>6.835</v>
          </cell>
          <cell r="ED52">
            <v>0</v>
          </cell>
          <cell r="EE52">
            <v>7.88</v>
          </cell>
          <cell r="EF52">
            <v>7.1725000000000003</v>
          </cell>
          <cell r="EG52">
            <v>0</v>
          </cell>
          <cell r="EH52">
            <v>0</v>
          </cell>
          <cell r="EI52">
            <v>0</v>
          </cell>
          <cell r="EJ52">
            <v>7.27</v>
          </cell>
          <cell r="EK52">
            <v>5.55</v>
          </cell>
          <cell r="EL52">
            <v>0</v>
          </cell>
          <cell r="EM52">
            <v>6.6050000000000004</v>
          </cell>
          <cell r="EN52">
            <v>0</v>
          </cell>
          <cell r="EO52">
            <v>0</v>
          </cell>
          <cell r="EP52">
            <v>8.69</v>
          </cell>
          <cell r="EQ52">
            <v>5.26</v>
          </cell>
          <cell r="ER52">
            <v>6.23</v>
          </cell>
          <cell r="ES52">
            <v>7.55</v>
          </cell>
          <cell r="ET52">
            <v>6.75</v>
          </cell>
          <cell r="EU52">
            <v>0</v>
          </cell>
          <cell r="EV52">
            <v>0</v>
          </cell>
          <cell r="EW52">
            <v>0</v>
          </cell>
          <cell r="EX52">
            <v>9.0500000000000007</v>
          </cell>
          <cell r="EY52">
            <v>8.0333333333333332</v>
          </cell>
          <cell r="EZ52">
            <v>6.65</v>
          </cell>
          <cell r="FA52">
            <v>0</v>
          </cell>
          <cell r="FB52">
            <v>0</v>
          </cell>
          <cell r="FC52">
            <v>8.2550000000000008</v>
          </cell>
          <cell r="FD52">
            <v>7.55</v>
          </cell>
          <cell r="FE52">
            <v>4.63</v>
          </cell>
          <cell r="FF52">
            <v>8.1999999999999993</v>
          </cell>
          <cell r="FG52">
            <v>0</v>
          </cell>
          <cell r="FH52">
            <v>7.16</v>
          </cell>
          <cell r="FI52">
            <v>0</v>
          </cell>
          <cell r="FJ52">
            <v>0</v>
          </cell>
          <cell r="FK52">
            <v>7.3650000000000002</v>
          </cell>
          <cell r="FL52">
            <v>6.48</v>
          </cell>
          <cell r="FM52">
            <v>0</v>
          </cell>
          <cell r="FN52">
            <v>4.63</v>
          </cell>
          <cell r="FO52">
            <v>7.5149999999999997</v>
          </cell>
          <cell r="FP52">
            <v>0</v>
          </cell>
          <cell r="FQ52">
            <v>0</v>
          </cell>
          <cell r="FR52">
            <v>8.67</v>
          </cell>
          <cell r="FS52">
            <v>7.12</v>
          </cell>
          <cell r="FT52">
            <v>0</v>
          </cell>
          <cell r="FU52">
            <v>5.69</v>
          </cell>
          <cell r="FV52">
            <v>7.39</v>
          </cell>
          <cell r="FW52">
            <v>0</v>
          </cell>
          <cell r="FX52">
            <v>1.1399999999999999</v>
          </cell>
          <cell r="FY52">
            <v>0</v>
          </cell>
          <cell r="FZ52">
            <v>6.74</v>
          </cell>
          <cell r="GA52">
            <v>7.31</v>
          </cell>
          <cell r="GB52">
            <v>0</v>
          </cell>
          <cell r="GC52">
            <v>1.1100000000000001</v>
          </cell>
          <cell r="GD52">
            <v>0</v>
          </cell>
          <cell r="GE52">
            <v>8.6300000000000008</v>
          </cell>
          <cell r="GF52">
            <v>6.07</v>
          </cell>
          <cell r="GG52">
            <v>7.2549999999999999</v>
          </cell>
          <cell r="GH52">
            <v>4.2</v>
          </cell>
          <cell r="GI52">
            <v>5.6099999999999994</v>
          </cell>
          <cell r="GJ52">
            <v>0</v>
          </cell>
          <cell r="GK52">
            <v>0</v>
          </cell>
          <cell r="GL52">
            <v>0</v>
          </cell>
          <cell r="GM52">
            <v>5.48</v>
          </cell>
          <cell r="GN52">
            <v>7.7450000000000001</v>
          </cell>
          <cell r="GO52">
            <v>0.44</v>
          </cell>
          <cell r="GP52">
            <v>7.0250000000000004</v>
          </cell>
          <cell r="GQ52">
            <v>2.31</v>
          </cell>
          <cell r="GR52">
            <v>0</v>
          </cell>
          <cell r="GS52">
            <v>0</v>
          </cell>
          <cell r="GT52">
            <v>6.5</v>
          </cell>
          <cell r="GU52">
            <v>5.2366666666666672</v>
          </cell>
          <cell r="GV52">
            <v>5.415</v>
          </cell>
          <cell r="GW52">
            <v>0</v>
          </cell>
          <cell r="GX52">
            <v>7.62</v>
          </cell>
          <cell r="GY52">
            <v>0</v>
          </cell>
          <cell r="GZ52">
            <v>5.9924999999999997</v>
          </cell>
          <cell r="HA52">
            <v>7.21</v>
          </cell>
          <cell r="HB52">
            <v>6.88</v>
          </cell>
          <cell r="HC52">
            <v>5.88</v>
          </cell>
          <cell r="HD52">
            <v>4.6500000000000004</v>
          </cell>
          <cell r="HE52">
            <v>6.73</v>
          </cell>
          <cell r="HF52">
            <v>0</v>
          </cell>
          <cell r="HG52">
            <v>6.52</v>
          </cell>
          <cell r="HH52">
            <v>7.5333333333333341</v>
          </cell>
          <cell r="HI52">
            <v>4.62</v>
          </cell>
          <cell r="HJ52">
            <v>6.56</v>
          </cell>
          <cell r="HK52">
            <v>0</v>
          </cell>
          <cell r="HL52">
            <v>6.78</v>
          </cell>
          <cell r="HM52">
            <v>0</v>
          </cell>
          <cell r="HN52">
            <v>4.8499999999999996</v>
          </cell>
          <cell r="HO52">
            <v>7.3066666666666675</v>
          </cell>
          <cell r="HP52">
            <v>0</v>
          </cell>
          <cell r="HQ52">
            <v>9.0500000000000007</v>
          </cell>
          <cell r="HR52">
            <v>4.33</v>
          </cell>
          <cell r="HS52">
            <v>8.11</v>
          </cell>
          <cell r="HT52">
            <v>0</v>
          </cell>
          <cell r="HU52">
            <v>0</v>
          </cell>
          <cell r="HV52">
            <v>9.1449999999999996</v>
          </cell>
          <cell r="HW52">
            <v>8.17</v>
          </cell>
          <cell r="HX52">
            <v>4.6900000000000004</v>
          </cell>
          <cell r="HY52">
            <v>8.0500000000000007</v>
          </cell>
          <cell r="HZ52">
            <v>7.73</v>
          </cell>
          <cell r="IA52">
            <v>0</v>
          </cell>
          <cell r="IB52">
            <v>0</v>
          </cell>
          <cell r="IC52">
            <v>7.77</v>
          </cell>
          <cell r="ID52">
            <v>5.6</v>
          </cell>
          <cell r="IE52">
            <v>0</v>
          </cell>
          <cell r="IF52">
            <v>7.11</v>
          </cell>
          <cell r="IG52">
            <v>6.99</v>
          </cell>
          <cell r="IH52">
            <v>0</v>
          </cell>
          <cell r="II52">
            <v>0</v>
          </cell>
          <cell r="IJ52">
            <v>6.085</v>
          </cell>
          <cell r="IK52">
            <v>0</v>
          </cell>
          <cell r="IL52">
            <v>6.53</v>
          </cell>
          <cell r="IM52">
            <v>0</v>
          </cell>
          <cell r="IN52">
            <v>5.2033333333333331</v>
          </cell>
          <cell r="IO52">
            <v>0</v>
          </cell>
          <cell r="IP52">
            <v>4.97</v>
          </cell>
          <cell r="IQ52">
            <v>7.31</v>
          </cell>
          <cell r="IR52">
            <v>0</v>
          </cell>
          <cell r="IS52">
            <v>0</v>
          </cell>
          <cell r="IT52">
            <v>7.2633333333333328</v>
          </cell>
          <cell r="IU52">
            <v>0</v>
          </cell>
          <cell r="IV52">
            <v>0</v>
          </cell>
          <cell r="IW52">
            <v>0</v>
          </cell>
          <cell r="IX52">
            <v>8.625</v>
          </cell>
          <cell r="IY52">
            <v>6.5449999999999999</v>
          </cell>
          <cell r="IZ52">
            <v>7.65</v>
          </cell>
          <cell r="JA52">
            <v>7.3</v>
          </cell>
          <cell r="JB52">
            <v>9.0399999999999991</v>
          </cell>
          <cell r="JC52">
            <v>0</v>
          </cell>
          <cell r="JD52">
            <v>0</v>
          </cell>
          <cell r="JE52">
            <v>8.7449999999999992</v>
          </cell>
          <cell r="JF52">
            <v>7.62</v>
          </cell>
          <cell r="JG52">
            <v>0</v>
          </cell>
          <cell r="JH52">
            <v>4.2</v>
          </cell>
          <cell r="JI52">
            <v>15.58</v>
          </cell>
          <cell r="JJ52">
            <v>0</v>
          </cell>
          <cell r="JK52">
            <v>7.7949999999999999</v>
          </cell>
          <cell r="JL52">
            <v>6.46</v>
          </cell>
          <cell r="JM52">
            <v>7.57</v>
          </cell>
          <cell r="JN52">
            <v>5.79</v>
          </cell>
          <cell r="JO52">
            <v>3.65</v>
          </cell>
          <cell r="JP52">
            <v>6.13</v>
          </cell>
          <cell r="JQ52">
            <v>0</v>
          </cell>
          <cell r="JR52">
            <v>1.74</v>
          </cell>
          <cell r="JS52">
            <v>5.15</v>
          </cell>
          <cell r="JT52">
            <v>8.34</v>
          </cell>
          <cell r="JU52">
            <v>0</v>
          </cell>
          <cell r="JV52">
            <v>5.623333333333334</v>
          </cell>
          <cell r="JW52">
            <v>3.12</v>
          </cell>
          <cell r="JX52">
            <v>0</v>
          </cell>
          <cell r="JY52">
            <v>9.49</v>
          </cell>
          <cell r="JZ52">
            <v>5.1266666666666669</v>
          </cell>
          <cell r="KA52">
            <v>6.27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8.66</v>
          </cell>
          <cell r="KH52">
            <v>0</v>
          </cell>
          <cell r="KI52">
            <v>7.66</v>
          </cell>
          <cell r="KJ52">
            <v>7.7533333333333339</v>
          </cell>
          <cell r="KK52">
            <v>6.3274999999999997</v>
          </cell>
          <cell r="KL52">
            <v>0</v>
          </cell>
          <cell r="KM52">
            <v>0</v>
          </cell>
          <cell r="KN52">
            <v>7.4666666666666659</v>
          </cell>
          <cell r="KO52">
            <v>7.82</v>
          </cell>
          <cell r="KP52">
            <v>0</v>
          </cell>
          <cell r="KQ52">
            <v>6.6933333333333325</v>
          </cell>
          <cell r="KR52">
            <v>0</v>
          </cell>
          <cell r="KS52">
            <v>0</v>
          </cell>
          <cell r="KT52">
            <v>0</v>
          </cell>
          <cell r="KU52">
            <v>5.65</v>
          </cell>
          <cell r="KV52">
            <v>6.99</v>
          </cell>
          <cell r="KW52">
            <v>0</v>
          </cell>
          <cell r="KX52">
            <v>0</v>
          </cell>
          <cell r="KY52">
            <v>7.27</v>
          </cell>
          <cell r="KZ52">
            <v>0</v>
          </cell>
          <cell r="LA52">
            <v>4.01</v>
          </cell>
          <cell r="LB52">
            <v>0</v>
          </cell>
          <cell r="LC52">
            <v>0</v>
          </cell>
          <cell r="LD52">
            <v>7.51</v>
          </cell>
          <cell r="LE52">
            <v>8.17</v>
          </cell>
          <cell r="LF52">
            <v>9.1199999999999992</v>
          </cell>
          <cell r="LG52">
            <v>0</v>
          </cell>
          <cell r="LH52">
            <v>6.67</v>
          </cell>
          <cell r="LI52">
            <v>6.04</v>
          </cell>
          <cell r="LJ52">
            <v>7.58</v>
          </cell>
          <cell r="LK52">
            <v>6.42</v>
          </cell>
          <cell r="LL52">
            <v>0</v>
          </cell>
          <cell r="LM52">
            <v>8.3049999999999997</v>
          </cell>
          <cell r="LN52">
            <v>0</v>
          </cell>
          <cell r="LO52">
            <v>0</v>
          </cell>
          <cell r="LP52">
            <v>8.4849999999999994</v>
          </cell>
          <cell r="LQ52">
            <v>8.17</v>
          </cell>
          <cell r="LR52">
            <v>5.38</v>
          </cell>
          <cell r="LS52">
            <v>0</v>
          </cell>
          <cell r="LT52">
            <v>9.4499999999999993</v>
          </cell>
          <cell r="LU52">
            <v>0</v>
          </cell>
          <cell r="LV52">
            <v>0</v>
          </cell>
          <cell r="LW52">
            <v>0</v>
          </cell>
          <cell r="LX52">
            <v>7.79</v>
          </cell>
          <cell r="LY52">
            <v>6.94</v>
          </cell>
          <cell r="LZ52">
            <v>0</v>
          </cell>
          <cell r="MA52">
            <v>0</v>
          </cell>
          <cell r="MB52">
            <v>0</v>
          </cell>
          <cell r="MC52">
            <v>8.44</v>
          </cell>
          <cell r="MD52">
            <v>9.2349999999999994</v>
          </cell>
          <cell r="ME52">
            <v>0</v>
          </cell>
          <cell r="MF52">
            <v>8.9749999999999996</v>
          </cell>
          <cell r="MG52">
            <v>9.31</v>
          </cell>
          <cell r="MH52">
            <v>6.6866666666666665</v>
          </cell>
          <cell r="MI52">
            <v>0</v>
          </cell>
          <cell r="MJ52">
            <v>0.25</v>
          </cell>
          <cell r="MK52">
            <v>9.6633333333333322</v>
          </cell>
          <cell r="ML52">
            <v>0</v>
          </cell>
          <cell r="MM52">
            <v>7.32</v>
          </cell>
          <cell r="MN52">
            <v>0</v>
          </cell>
          <cell r="MO52">
            <v>8.11</v>
          </cell>
          <cell r="MP52">
            <v>0</v>
          </cell>
          <cell r="MQ52">
            <v>6.68</v>
          </cell>
          <cell r="MR52">
            <v>12.234999999999999</v>
          </cell>
          <cell r="MS52">
            <v>7.01</v>
          </cell>
          <cell r="MT52">
            <v>0</v>
          </cell>
          <cell r="MU52">
            <v>0</v>
          </cell>
          <cell r="MV52">
            <v>6.4833333333333334</v>
          </cell>
          <cell r="MW52">
            <v>0</v>
          </cell>
          <cell r="MX52">
            <v>0</v>
          </cell>
          <cell r="MY52">
            <v>6.3</v>
          </cell>
          <cell r="MZ52">
            <v>0</v>
          </cell>
          <cell r="NA52">
            <v>7.53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J52">
            <v>4</v>
          </cell>
          <cell r="NK52">
            <v>3.9310344827586206</v>
          </cell>
          <cell r="NL52" t="b">
            <v>0</v>
          </cell>
          <cell r="NM52"/>
          <cell r="NN52">
            <v>208</v>
          </cell>
          <cell r="NO52">
            <v>7.0749999999999993</v>
          </cell>
          <cell r="NP52">
            <v>6.846943108974358</v>
          </cell>
          <cell r="NQ52">
            <v>0.77884615384615385</v>
          </cell>
          <cell r="NR52">
            <v>0.25</v>
          </cell>
          <cell r="NS52">
            <v>15.58</v>
          </cell>
        </row>
        <row r="53">
          <cell r="A53" t="str">
            <v>WILSON</v>
          </cell>
          <cell r="B53" t="str">
            <v>WILSON</v>
          </cell>
          <cell r="C53" t="str">
            <v>FDR DRIVE</v>
          </cell>
          <cell r="D53" t="str">
            <v>MANHATTAN</v>
          </cell>
          <cell r="E53">
            <v>5.49</v>
          </cell>
          <cell r="F53">
            <v>6.41</v>
          </cell>
          <cell r="G53">
            <v>6.1</v>
          </cell>
          <cell r="H53">
            <v>0</v>
          </cell>
          <cell r="I53">
            <v>8.31</v>
          </cell>
          <cell r="J53">
            <v>6.11</v>
          </cell>
          <cell r="K53">
            <v>0</v>
          </cell>
          <cell r="L53">
            <v>0</v>
          </cell>
          <cell r="M53">
            <v>9.2899999999999991</v>
          </cell>
          <cell r="N53">
            <v>0</v>
          </cell>
          <cell r="O53">
            <v>4.33</v>
          </cell>
          <cell r="P53">
            <v>0</v>
          </cell>
          <cell r="Q53">
            <v>5.47</v>
          </cell>
          <cell r="R53">
            <v>0</v>
          </cell>
          <cell r="S53">
            <v>0</v>
          </cell>
          <cell r="T53">
            <v>7.17</v>
          </cell>
          <cell r="U53">
            <v>0</v>
          </cell>
          <cell r="V53">
            <v>7.51</v>
          </cell>
          <cell r="W53">
            <v>0</v>
          </cell>
          <cell r="X53">
            <v>4.57</v>
          </cell>
          <cell r="Y53">
            <v>0</v>
          </cell>
          <cell r="Z53">
            <v>0</v>
          </cell>
          <cell r="AA53">
            <v>0</v>
          </cell>
          <cell r="AB53">
            <v>6.1</v>
          </cell>
          <cell r="AC53">
            <v>0</v>
          </cell>
          <cell r="AD53">
            <v>7.52</v>
          </cell>
          <cell r="AE53">
            <v>4.3550000000000004</v>
          </cell>
          <cell r="AF53">
            <v>0</v>
          </cell>
          <cell r="AG53">
            <v>0</v>
          </cell>
          <cell r="AH53">
            <v>0</v>
          </cell>
          <cell r="AI53">
            <v>8.86</v>
          </cell>
          <cell r="AJ53">
            <v>0</v>
          </cell>
          <cell r="AK53">
            <v>0</v>
          </cell>
          <cell r="AL53">
            <v>6.54</v>
          </cell>
          <cell r="AM53">
            <v>0</v>
          </cell>
          <cell r="AN53">
            <v>6.64</v>
          </cell>
          <cell r="AO53">
            <v>0</v>
          </cell>
          <cell r="AP53">
            <v>0</v>
          </cell>
          <cell r="AQ53">
            <v>6.35</v>
          </cell>
          <cell r="AR53">
            <v>0</v>
          </cell>
          <cell r="AS53">
            <v>7.63</v>
          </cell>
          <cell r="AT53">
            <v>0</v>
          </cell>
          <cell r="AU53">
            <v>0</v>
          </cell>
          <cell r="AV53">
            <v>0.02</v>
          </cell>
          <cell r="AW53">
            <v>0</v>
          </cell>
          <cell r="AX53">
            <v>0</v>
          </cell>
          <cell r="AY53">
            <v>8.64</v>
          </cell>
          <cell r="AZ53">
            <v>6.97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8.6300000000000008</v>
          </cell>
          <cell r="BF53">
            <v>6.52</v>
          </cell>
          <cell r="BG53">
            <v>0</v>
          </cell>
          <cell r="BH53">
            <v>0</v>
          </cell>
          <cell r="BI53">
            <v>7.75</v>
          </cell>
          <cell r="BJ53">
            <v>4.43</v>
          </cell>
          <cell r="BK53">
            <v>0</v>
          </cell>
          <cell r="BL53">
            <v>5.92</v>
          </cell>
          <cell r="BM53">
            <v>0</v>
          </cell>
          <cell r="BN53">
            <v>5.91</v>
          </cell>
          <cell r="BO53">
            <v>0</v>
          </cell>
          <cell r="BP53">
            <v>0</v>
          </cell>
          <cell r="BQ53">
            <v>5.8</v>
          </cell>
          <cell r="BR53">
            <v>0</v>
          </cell>
          <cell r="BS53">
            <v>6.86</v>
          </cell>
          <cell r="BT53">
            <v>0</v>
          </cell>
          <cell r="BU53">
            <v>0</v>
          </cell>
          <cell r="BV53">
            <v>0</v>
          </cell>
          <cell r="BW53">
            <v>6.79</v>
          </cell>
          <cell r="BX53">
            <v>0</v>
          </cell>
          <cell r="BY53">
            <v>0</v>
          </cell>
          <cell r="BZ53">
            <v>8.85</v>
          </cell>
          <cell r="CA53">
            <v>0</v>
          </cell>
          <cell r="CB53">
            <v>6.44</v>
          </cell>
          <cell r="CC53">
            <v>0</v>
          </cell>
          <cell r="CD53">
            <v>0</v>
          </cell>
          <cell r="CE53">
            <v>7.19</v>
          </cell>
          <cell r="CF53">
            <v>0</v>
          </cell>
          <cell r="CG53">
            <v>7.51</v>
          </cell>
          <cell r="CH53">
            <v>0</v>
          </cell>
          <cell r="CI53">
            <v>6.37</v>
          </cell>
          <cell r="CJ53">
            <v>0</v>
          </cell>
          <cell r="CK53">
            <v>0</v>
          </cell>
          <cell r="CL53">
            <v>15</v>
          </cell>
          <cell r="CM53">
            <v>7.97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7.14</v>
          </cell>
          <cell r="CS53">
            <v>0</v>
          </cell>
          <cell r="CT53">
            <v>7.41</v>
          </cell>
          <cell r="CU53">
            <v>0</v>
          </cell>
          <cell r="CV53">
            <v>6.6</v>
          </cell>
          <cell r="CW53">
            <v>0</v>
          </cell>
          <cell r="CX53">
            <v>0</v>
          </cell>
          <cell r="CY53">
            <v>7.14</v>
          </cell>
          <cell r="CZ53">
            <v>0</v>
          </cell>
          <cell r="DA53">
            <v>6.79</v>
          </cell>
          <cell r="DB53">
            <v>0</v>
          </cell>
          <cell r="DC53">
            <v>4.74</v>
          </cell>
          <cell r="DD53">
            <v>0</v>
          </cell>
          <cell r="DE53">
            <v>0</v>
          </cell>
          <cell r="DF53">
            <v>5.27</v>
          </cell>
          <cell r="DG53">
            <v>0</v>
          </cell>
          <cell r="DH53">
            <v>7.72</v>
          </cell>
          <cell r="DI53">
            <v>0</v>
          </cell>
          <cell r="DJ53">
            <v>4.42</v>
          </cell>
          <cell r="DK53">
            <v>0</v>
          </cell>
          <cell r="DL53">
            <v>0</v>
          </cell>
          <cell r="DM53">
            <v>6.47</v>
          </cell>
          <cell r="DN53">
            <v>0</v>
          </cell>
          <cell r="DO53">
            <v>6.39</v>
          </cell>
          <cell r="DP53">
            <v>0</v>
          </cell>
          <cell r="DQ53">
            <v>0</v>
          </cell>
          <cell r="DR53">
            <v>6.52</v>
          </cell>
          <cell r="DS53">
            <v>0</v>
          </cell>
          <cell r="DT53">
            <v>0</v>
          </cell>
          <cell r="DU53">
            <v>7.05</v>
          </cell>
          <cell r="DV53">
            <v>0</v>
          </cell>
          <cell r="DW53">
            <v>7.17</v>
          </cell>
          <cell r="DX53">
            <v>0</v>
          </cell>
          <cell r="DY53">
            <v>6.41</v>
          </cell>
          <cell r="DZ53">
            <v>0</v>
          </cell>
          <cell r="EA53">
            <v>0</v>
          </cell>
          <cell r="EB53">
            <v>6.6</v>
          </cell>
          <cell r="EC53">
            <v>0</v>
          </cell>
          <cell r="ED53">
            <v>6.62</v>
          </cell>
          <cell r="EE53">
            <v>0</v>
          </cell>
          <cell r="EF53">
            <v>6.75</v>
          </cell>
          <cell r="EG53">
            <v>0</v>
          </cell>
          <cell r="EH53">
            <v>5.79</v>
          </cell>
          <cell r="EI53">
            <v>0</v>
          </cell>
          <cell r="EJ53">
            <v>6.37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5.97</v>
          </cell>
          <cell r="EP53">
            <v>0</v>
          </cell>
          <cell r="EQ53">
            <v>5.87</v>
          </cell>
          <cell r="ER53">
            <v>0</v>
          </cell>
          <cell r="ES53">
            <v>7.12</v>
          </cell>
          <cell r="ET53">
            <v>0</v>
          </cell>
          <cell r="EU53">
            <v>0</v>
          </cell>
          <cell r="EV53">
            <v>8.15</v>
          </cell>
          <cell r="EW53">
            <v>0</v>
          </cell>
          <cell r="EX53">
            <v>8.06</v>
          </cell>
          <cell r="EY53">
            <v>0</v>
          </cell>
          <cell r="EZ53">
            <v>7.23</v>
          </cell>
          <cell r="FA53">
            <v>0</v>
          </cell>
          <cell r="FB53">
            <v>0</v>
          </cell>
          <cell r="FC53">
            <v>7.19</v>
          </cell>
          <cell r="FD53">
            <v>0</v>
          </cell>
          <cell r="FE53">
            <v>5.0999999999999996</v>
          </cell>
          <cell r="FF53">
            <v>0</v>
          </cell>
          <cell r="FG53">
            <v>7.05</v>
          </cell>
          <cell r="FH53">
            <v>0</v>
          </cell>
          <cell r="FI53">
            <v>0</v>
          </cell>
          <cell r="FJ53">
            <v>9.0299999999999994</v>
          </cell>
          <cell r="FK53">
            <v>0</v>
          </cell>
          <cell r="FL53">
            <v>6.4</v>
          </cell>
          <cell r="FM53">
            <v>0</v>
          </cell>
          <cell r="FN53">
            <v>8.24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6.46</v>
          </cell>
          <cell r="FT53">
            <v>0</v>
          </cell>
          <cell r="FU53">
            <v>6.85</v>
          </cell>
          <cell r="FV53">
            <v>0</v>
          </cell>
          <cell r="FW53">
            <v>0</v>
          </cell>
          <cell r="FX53">
            <v>9.44</v>
          </cell>
          <cell r="FY53">
            <v>0</v>
          </cell>
          <cell r="FZ53">
            <v>6.91</v>
          </cell>
          <cell r="GA53">
            <v>0</v>
          </cell>
          <cell r="GB53">
            <v>6.13</v>
          </cell>
          <cell r="GC53">
            <v>0</v>
          </cell>
          <cell r="GD53">
            <v>0</v>
          </cell>
          <cell r="GE53">
            <v>8.43</v>
          </cell>
          <cell r="GF53">
            <v>0</v>
          </cell>
          <cell r="GG53">
            <v>0.35</v>
          </cell>
          <cell r="GH53">
            <v>10.210000000000001</v>
          </cell>
          <cell r="GI53">
            <v>0</v>
          </cell>
          <cell r="GJ53">
            <v>0</v>
          </cell>
          <cell r="GK53">
            <v>0</v>
          </cell>
          <cell r="GL53">
            <v>10.46</v>
          </cell>
          <cell r="GM53">
            <v>0</v>
          </cell>
          <cell r="GN53">
            <v>8.24</v>
          </cell>
          <cell r="GO53">
            <v>0</v>
          </cell>
          <cell r="GP53">
            <v>0</v>
          </cell>
          <cell r="GQ53">
            <v>7.53</v>
          </cell>
          <cell r="GR53">
            <v>0</v>
          </cell>
          <cell r="GS53">
            <v>6.03</v>
          </cell>
          <cell r="GT53">
            <v>0</v>
          </cell>
          <cell r="GU53">
            <v>8.69</v>
          </cell>
          <cell r="GV53">
            <v>0</v>
          </cell>
          <cell r="GW53">
            <v>6.18</v>
          </cell>
          <cell r="GX53">
            <v>0</v>
          </cell>
          <cell r="GY53">
            <v>0</v>
          </cell>
          <cell r="GZ53">
            <v>10.220000000000001</v>
          </cell>
          <cell r="HA53">
            <v>0</v>
          </cell>
          <cell r="HB53">
            <v>6.63</v>
          </cell>
          <cell r="HC53">
            <v>0</v>
          </cell>
          <cell r="HD53">
            <v>5.84</v>
          </cell>
          <cell r="HE53">
            <v>0</v>
          </cell>
          <cell r="HF53">
            <v>0</v>
          </cell>
          <cell r="HG53">
            <v>8.02</v>
          </cell>
          <cell r="HH53">
            <v>5.07</v>
          </cell>
          <cell r="HI53">
            <v>0</v>
          </cell>
          <cell r="HJ53">
            <v>0</v>
          </cell>
          <cell r="HK53">
            <v>8.67</v>
          </cell>
          <cell r="HL53">
            <v>4.6500000000000004</v>
          </cell>
          <cell r="HM53">
            <v>0</v>
          </cell>
          <cell r="HN53">
            <v>0</v>
          </cell>
          <cell r="HO53">
            <v>9</v>
          </cell>
          <cell r="HP53">
            <v>0</v>
          </cell>
          <cell r="HQ53">
            <v>5.64</v>
          </cell>
          <cell r="HR53">
            <v>0</v>
          </cell>
          <cell r="HS53">
            <v>8.14</v>
          </cell>
          <cell r="HT53">
            <v>0</v>
          </cell>
          <cell r="HU53">
            <v>6.33</v>
          </cell>
          <cell r="HV53">
            <v>0</v>
          </cell>
          <cell r="HW53">
            <v>0</v>
          </cell>
          <cell r="HX53">
            <v>6.13</v>
          </cell>
          <cell r="HY53">
            <v>0</v>
          </cell>
          <cell r="HZ53">
            <v>8.83</v>
          </cell>
          <cell r="IA53">
            <v>0</v>
          </cell>
          <cell r="IB53">
            <v>6.04</v>
          </cell>
          <cell r="IC53">
            <v>6.68</v>
          </cell>
          <cell r="ID53">
            <v>0</v>
          </cell>
          <cell r="IE53">
            <v>0</v>
          </cell>
          <cell r="IF53">
            <v>7.27</v>
          </cell>
          <cell r="IG53">
            <v>6.75</v>
          </cell>
          <cell r="IH53">
            <v>0</v>
          </cell>
          <cell r="II53">
            <v>0</v>
          </cell>
          <cell r="IJ53">
            <v>3.58</v>
          </cell>
          <cell r="IK53">
            <v>7.81</v>
          </cell>
          <cell r="IL53">
            <v>0</v>
          </cell>
          <cell r="IM53">
            <v>0</v>
          </cell>
          <cell r="IN53">
            <v>7.93</v>
          </cell>
          <cell r="IO53">
            <v>0</v>
          </cell>
          <cell r="IP53">
            <v>0</v>
          </cell>
          <cell r="IQ53">
            <v>7.68</v>
          </cell>
          <cell r="IR53">
            <v>0</v>
          </cell>
          <cell r="IS53">
            <v>6.39</v>
          </cell>
          <cell r="IT53">
            <v>0</v>
          </cell>
          <cell r="IU53">
            <v>6.81</v>
          </cell>
          <cell r="IV53">
            <v>0</v>
          </cell>
          <cell r="IW53">
            <v>0</v>
          </cell>
          <cell r="IX53">
            <v>8.41</v>
          </cell>
          <cell r="IY53">
            <v>0</v>
          </cell>
          <cell r="IZ53">
            <v>6.49</v>
          </cell>
          <cell r="JA53">
            <v>0</v>
          </cell>
          <cell r="JB53">
            <v>5.37</v>
          </cell>
          <cell r="JC53">
            <v>0</v>
          </cell>
          <cell r="JD53">
            <v>0</v>
          </cell>
          <cell r="JE53">
            <v>7.93</v>
          </cell>
          <cell r="JF53">
            <v>6.91</v>
          </cell>
          <cell r="JG53">
            <v>0</v>
          </cell>
          <cell r="JH53">
            <v>6.85</v>
          </cell>
          <cell r="JI53">
            <v>0</v>
          </cell>
          <cell r="JJ53">
            <v>0</v>
          </cell>
          <cell r="JK53">
            <v>6.9</v>
          </cell>
          <cell r="JL53">
            <v>0</v>
          </cell>
          <cell r="JM53">
            <v>7.01</v>
          </cell>
          <cell r="JN53">
            <v>0</v>
          </cell>
          <cell r="JO53">
            <v>6.72</v>
          </cell>
          <cell r="JP53">
            <v>6.17</v>
          </cell>
          <cell r="JQ53">
            <v>0</v>
          </cell>
          <cell r="JR53">
            <v>8.19</v>
          </cell>
          <cell r="JS53">
            <v>0</v>
          </cell>
          <cell r="JT53">
            <v>6.71</v>
          </cell>
          <cell r="JU53">
            <v>0</v>
          </cell>
          <cell r="JV53">
            <v>0</v>
          </cell>
          <cell r="JW53">
            <v>7.78</v>
          </cell>
          <cell r="JX53">
            <v>0</v>
          </cell>
          <cell r="JY53">
            <v>5.77</v>
          </cell>
          <cell r="JZ53">
            <v>0</v>
          </cell>
          <cell r="KA53">
            <v>7.54</v>
          </cell>
          <cell r="KB53">
            <v>0</v>
          </cell>
          <cell r="KC53">
            <v>0</v>
          </cell>
          <cell r="KD53">
            <v>4.1500000000000004</v>
          </cell>
          <cell r="KE53">
            <v>0</v>
          </cell>
          <cell r="KF53">
            <v>6.1349999999999998</v>
          </cell>
          <cell r="KG53">
            <v>0</v>
          </cell>
          <cell r="KH53">
            <v>0</v>
          </cell>
          <cell r="KI53">
            <v>10</v>
          </cell>
          <cell r="KJ53">
            <v>7.06</v>
          </cell>
          <cell r="KK53">
            <v>0</v>
          </cell>
          <cell r="KL53">
            <v>0</v>
          </cell>
          <cell r="KM53">
            <v>7.37</v>
          </cell>
          <cell r="KN53">
            <v>0</v>
          </cell>
          <cell r="KO53">
            <v>5.62</v>
          </cell>
          <cell r="KP53">
            <v>0</v>
          </cell>
          <cell r="KQ53">
            <v>7.79</v>
          </cell>
          <cell r="KR53">
            <v>0</v>
          </cell>
          <cell r="KS53">
            <v>0</v>
          </cell>
          <cell r="KT53">
            <v>7.61</v>
          </cell>
          <cell r="KU53">
            <v>0</v>
          </cell>
          <cell r="KV53">
            <v>7.03</v>
          </cell>
          <cell r="KW53">
            <v>0</v>
          </cell>
          <cell r="KX53">
            <v>6.34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5.6</v>
          </cell>
          <cell r="LD53">
            <v>0</v>
          </cell>
          <cell r="LE53">
            <v>0</v>
          </cell>
          <cell r="LF53">
            <v>8.15</v>
          </cell>
          <cell r="LG53">
            <v>0</v>
          </cell>
          <cell r="LH53">
            <v>0.47214285714285714</v>
          </cell>
          <cell r="LI53">
            <v>0</v>
          </cell>
          <cell r="LJ53">
            <v>6.75</v>
          </cell>
          <cell r="LK53">
            <v>4.9400000000000004</v>
          </cell>
          <cell r="LL53">
            <v>0</v>
          </cell>
          <cell r="LM53">
            <v>6.29</v>
          </cell>
          <cell r="LN53">
            <v>0</v>
          </cell>
          <cell r="LO53">
            <v>0</v>
          </cell>
          <cell r="LP53">
            <v>0</v>
          </cell>
          <cell r="LQ53">
            <v>6.23</v>
          </cell>
          <cell r="LR53">
            <v>0</v>
          </cell>
          <cell r="LS53">
            <v>0</v>
          </cell>
          <cell r="LT53">
            <v>8.1</v>
          </cell>
          <cell r="LU53">
            <v>0</v>
          </cell>
          <cell r="LV53">
            <v>0</v>
          </cell>
          <cell r="LW53">
            <v>6.6</v>
          </cell>
          <cell r="LX53">
            <v>0</v>
          </cell>
          <cell r="LY53">
            <v>0</v>
          </cell>
          <cell r="LZ53">
            <v>0</v>
          </cell>
          <cell r="MA53">
            <v>8.64</v>
          </cell>
          <cell r="MB53">
            <v>0</v>
          </cell>
          <cell r="MC53">
            <v>7.67</v>
          </cell>
          <cell r="MD53">
            <v>0</v>
          </cell>
          <cell r="ME53">
            <v>7.45</v>
          </cell>
          <cell r="MF53">
            <v>0</v>
          </cell>
          <cell r="MG53">
            <v>0</v>
          </cell>
          <cell r="MH53">
            <v>7.92</v>
          </cell>
          <cell r="MI53">
            <v>0</v>
          </cell>
          <cell r="MJ53">
            <v>7.22</v>
          </cell>
          <cell r="MK53">
            <v>6.84</v>
          </cell>
          <cell r="ML53">
            <v>0</v>
          </cell>
          <cell r="MM53">
            <v>6.73</v>
          </cell>
          <cell r="MN53">
            <v>0</v>
          </cell>
          <cell r="MO53">
            <v>6.13</v>
          </cell>
          <cell r="MP53">
            <v>0</v>
          </cell>
          <cell r="MQ53">
            <v>0</v>
          </cell>
          <cell r="MR53">
            <v>7.7</v>
          </cell>
          <cell r="MS53">
            <v>0</v>
          </cell>
          <cell r="MT53">
            <v>0</v>
          </cell>
          <cell r="MU53">
            <v>0</v>
          </cell>
          <cell r="MV53">
            <v>6.47</v>
          </cell>
          <cell r="MW53">
            <v>0</v>
          </cell>
          <cell r="MX53">
            <v>8.5500000000000007</v>
          </cell>
          <cell r="MY53">
            <v>0</v>
          </cell>
          <cell r="MZ53">
            <v>5.98</v>
          </cell>
          <cell r="NA53">
            <v>0</v>
          </cell>
          <cell r="NB53">
            <v>5.98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J53">
            <v>2</v>
          </cell>
          <cell r="NK53">
            <v>2.896551724137931</v>
          </cell>
          <cell r="NL53" t="b">
            <v>0</v>
          </cell>
          <cell r="NM53"/>
          <cell r="NN53">
            <v>154</v>
          </cell>
          <cell r="NO53">
            <v>6.79</v>
          </cell>
          <cell r="NP53">
            <v>6.8531957328385893</v>
          </cell>
          <cell r="NQ53">
            <v>0.80519480519480524</v>
          </cell>
          <cell r="NR53">
            <v>0.02</v>
          </cell>
          <cell r="NS53">
            <v>15</v>
          </cell>
        </row>
        <row r="54">
          <cell r="A54" t="str">
            <v>BETHUNE GARDENS</v>
          </cell>
          <cell r="B54" t="str">
            <v>BETHUNE GARDENS</v>
          </cell>
          <cell r="C54" t="str">
            <v>W 156TH ST</v>
          </cell>
          <cell r="D54" t="str">
            <v>MANHATTAN</v>
          </cell>
          <cell r="E54">
            <v>7.93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5.95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9.14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9.5500000000000007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8.18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9.07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9.99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6.88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8.2100000000000009</v>
          </cell>
          <cell r="BX54">
            <v>0</v>
          </cell>
          <cell r="BY54">
            <v>0</v>
          </cell>
          <cell r="BZ54">
            <v>0</v>
          </cell>
          <cell r="CA54">
            <v>7.23</v>
          </cell>
          <cell r="CB54">
            <v>0</v>
          </cell>
          <cell r="CC54">
            <v>0</v>
          </cell>
          <cell r="CD54">
            <v>0</v>
          </cell>
          <cell r="CE54">
            <v>6.27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5.21</v>
          </cell>
          <cell r="CL54">
            <v>7.46</v>
          </cell>
          <cell r="CM54">
            <v>0</v>
          </cell>
          <cell r="CN54">
            <v>0</v>
          </cell>
          <cell r="CO54">
            <v>6.41</v>
          </cell>
          <cell r="CP54">
            <v>0</v>
          </cell>
          <cell r="CQ54">
            <v>0</v>
          </cell>
          <cell r="CR54">
            <v>8.4499999999999993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8.08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6.61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11.21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10.050000000000001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8.2799999999999994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9.94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7.43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8.9700000000000006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10.53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10.09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7.56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10.81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11.51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10.75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8.17</v>
          </cell>
          <cell r="HB54">
            <v>0</v>
          </cell>
          <cell r="HC54">
            <v>0</v>
          </cell>
          <cell r="HD54">
            <v>0</v>
          </cell>
          <cell r="HE54">
            <v>8.99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9.35</v>
          </cell>
          <cell r="HL54">
            <v>0</v>
          </cell>
          <cell r="HM54">
            <v>0</v>
          </cell>
          <cell r="HN54">
            <v>0</v>
          </cell>
          <cell r="HO54">
            <v>7.94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9.3000000000000007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8.58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8.7100000000000009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9.75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11.6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9.3699999999999992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11.05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10.87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10.47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10.57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10.53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8.6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11.24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8.81</v>
          </cell>
          <cell r="LL54">
            <v>0</v>
          </cell>
          <cell r="LM54">
            <v>0</v>
          </cell>
          <cell r="LN54">
            <v>0</v>
          </cell>
          <cell r="LO54">
            <v>0</v>
          </cell>
          <cell r="LP54">
            <v>0</v>
          </cell>
          <cell r="LQ54">
            <v>9.09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9.4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7.17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9.41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10.46</v>
          </cell>
          <cell r="MY54">
            <v>0</v>
          </cell>
          <cell r="MZ54">
            <v>0</v>
          </cell>
          <cell r="NA54">
            <v>0</v>
          </cell>
          <cell r="NB54">
            <v>9.92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J54">
            <v>1</v>
          </cell>
          <cell r="NK54">
            <v>1.1153846153846154</v>
          </cell>
          <cell r="NL54" t="b">
            <v>0</v>
          </cell>
          <cell r="NM54"/>
          <cell r="NN54">
            <v>53</v>
          </cell>
          <cell r="NO54">
            <v>9.09</v>
          </cell>
          <cell r="NP54">
            <v>9.0018867924528312</v>
          </cell>
          <cell r="NQ54">
            <v>0.24528301886792453</v>
          </cell>
          <cell r="NR54">
            <v>5.21</v>
          </cell>
          <cell r="NS54">
            <v>11.6</v>
          </cell>
        </row>
        <row r="55">
          <cell r="A55" t="str">
            <v>DYCKMAN</v>
          </cell>
          <cell r="B55" t="str">
            <v>DYCKMAN</v>
          </cell>
          <cell r="C55" t="str">
            <v>DYCKMAN ST</v>
          </cell>
          <cell r="D55" t="str">
            <v>MANHATTAN</v>
          </cell>
          <cell r="E55">
            <v>0</v>
          </cell>
          <cell r="F55">
            <v>8.41</v>
          </cell>
          <cell r="G55">
            <v>0</v>
          </cell>
          <cell r="H55">
            <v>9.68</v>
          </cell>
          <cell r="I55">
            <v>0</v>
          </cell>
          <cell r="J55">
            <v>6.17</v>
          </cell>
          <cell r="K55">
            <v>0</v>
          </cell>
          <cell r="L55">
            <v>0</v>
          </cell>
          <cell r="M55">
            <v>5.59</v>
          </cell>
          <cell r="N55">
            <v>0</v>
          </cell>
          <cell r="O55">
            <v>0</v>
          </cell>
          <cell r="P55">
            <v>0</v>
          </cell>
          <cell r="Q55">
            <v>8.35</v>
          </cell>
          <cell r="R55">
            <v>0</v>
          </cell>
          <cell r="S55">
            <v>0</v>
          </cell>
          <cell r="T55">
            <v>6.9249999999999998</v>
          </cell>
          <cell r="U55">
            <v>0</v>
          </cell>
          <cell r="V55">
            <v>0</v>
          </cell>
          <cell r="W55">
            <v>7.7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9.6</v>
          </cell>
          <cell r="AC55">
            <v>6.72</v>
          </cell>
          <cell r="AD55">
            <v>0</v>
          </cell>
          <cell r="AE55">
            <v>9.14</v>
          </cell>
          <cell r="AF55">
            <v>0</v>
          </cell>
          <cell r="AG55">
            <v>0</v>
          </cell>
          <cell r="AH55">
            <v>0</v>
          </cell>
          <cell r="AI55">
            <v>7.4249999999999998</v>
          </cell>
          <cell r="AJ55">
            <v>0</v>
          </cell>
          <cell r="AK55">
            <v>0</v>
          </cell>
          <cell r="AL55">
            <v>7.82</v>
          </cell>
          <cell r="AM55">
            <v>0</v>
          </cell>
          <cell r="AN55">
            <v>0</v>
          </cell>
          <cell r="AO55">
            <v>10.039999999999999</v>
          </cell>
          <cell r="AP55">
            <v>0</v>
          </cell>
          <cell r="AQ55">
            <v>0</v>
          </cell>
          <cell r="AR55">
            <v>6.62</v>
          </cell>
          <cell r="AS55">
            <v>0</v>
          </cell>
          <cell r="AT55">
            <v>0</v>
          </cell>
          <cell r="AU55">
            <v>0</v>
          </cell>
          <cell r="AV55">
            <v>8.6</v>
          </cell>
          <cell r="AW55">
            <v>0</v>
          </cell>
          <cell r="AX55">
            <v>0</v>
          </cell>
          <cell r="AY55">
            <v>8.14</v>
          </cell>
          <cell r="AZ55">
            <v>7.27</v>
          </cell>
          <cell r="BA55">
            <v>0</v>
          </cell>
          <cell r="BB55">
            <v>0</v>
          </cell>
          <cell r="BC55">
            <v>7.84</v>
          </cell>
          <cell r="BD55">
            <v>0</v>
          </cell>
          <cell r="BE55">
            <v>0</v>
          </cell>
          <cell r="BF55">
            <v>8.2200000000000006</v>
          </cell>
          <cell r="BG55">
            <v>0</v>
          </cell>
          <cell r="BH55">
            <v>0</v>
          </cell>
          <cell r="BI55">
            <v>0</v>
          </cell>
          <cell r="BJ55">
            <v>8.69</v>
          </cell>
          <cell r="BK55">
            <v>0</v>
          </cell>
          <cell r="BL55">
            <v>0</v>
          </cell>
          <cell r="BM55">
            <v>8.66</v>
          </cell>
          <cell r="BN55">
            <v>0</v>
          </cell>
          <cell r="BO55">
            <v>0</v>
          </cell>
          <cell r="BP55">
            <v>7.54</v>
          </cell>
          <cell r="BQ55">
            <v>0</v>
          </cell>
          <cell r="BR55">
            <v>6.47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7.89</v>
          </cell>
          <cell r="BY55">
            <v>9.23</v>
          </cell>
          <cell r="BZ55">
            <v>8.74</v>
          </cell>
          <cell r="CA55">
            <v>0</v>
          </cell>
          <cell r="CB55">
            <v>6.75</v>
          </cell>
          <cell r="CC55">
            <v>0</v>
          </cell>
          <cell r="CD55">
            <v>0</v>
          </cell>
          <cell r="CE55">
            <v>7.44</v>
          </cell>
          <cell r="CF55">
            <v>6.5</v>
          </cell>
          <cell r="CG55">
            <v>0</v>
          </cell>
          <cell r="CH55">
            <v>6.7</v>
          </cell>
          <cell r="CI55">
            <v>0</v>
          </cell>
          <cell r="CJ55">
            <v>0</v>
          </cell>
          <cell r="CK55">
            <v>0</v>
          </cell>
          <cell r="CL55">
            <v>8.86</v>
          </cell>
          <cell r="CM55">
            <v>6.53</v>
          </cell>
          <cell r="CN55">
            <v>0</v>
          </cell>
          <cell r="CO55">
            <v>0</v>
          </cell>
          <cell r="CP55">
            <v>7.9</v>
          </cell>
          <cell r="CQ55">
            <v>0</v>
          </cell>
          <cell r="CR55">
            <v>7.34</v>
          </cell>
          <cell r="CS55">
            <v>0</v>
          </cell>
          <cell r="CT55">
            <v>0</v>
          </cell>
          <cell r="CU55">
            <v>8.1199999999999992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10.130000000000001</v>
          </cell>
          <cell r="DA55">
            <v>0</v>
          </cell>
          <cell r="DB55">
            <v>7.89</v>
          </cell>
          <cell r="DC55">
            <v>4.28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7.97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9.9600000000000009</v>
          </cell>
          <cell r="DO55">
            <v>0</v>
          </cell>
          <cell r="DP55">
            <v>7.72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8.2799999999999994</v>
          </cell>
          <cell r="DV55">
            <v>0</v>
          </cell>
          <cell r="DW55">
            <v>8.3800000000000008</v>
          </cell>
          <cell r="DX55">
            <v>0</v>
          </cell>
          <cell r="DY55">
            <v>7.66</v>
          </cell>
          <cell r="DZ55">
            <v>0</v>
          </cell>
          <cell r="EA55">
            <v>0</v>
          </cell>
          <cell r="EB55">
            <v>10.16</v>
          </cell>
          <cell r="EC55">
            <v>0</v>
          </cell>
          <cell r="ED55">
            <v>0</v>
          </cell>
          <cell r="EE55">
            <v>6.77</v>
          </cell>
          <cell r="EF55">
            <v>0</v>
          </cell>
          <cell r="EG55">
            <v>0</v>
          </cell>
          <cell r="EH55">
            <v>0</v>
          </cell>
          <cell r="EI55">
            <v>8.8650000000000002</v>
          </cell>
          <cell r="EJ55">
            <v>0</v>
          </cell>
          <cell r="EK55">
            <v>0</v>
          </cell>
          <cell r="EL55">
            <v>9.1199999999999992</v>
          </cell>
          <cell r="EM55">
            <v>0</v>
          </cell>
          <cell r="EN55">
            <v>0</v>
          </cell>
          <cell r="EO55">
            <v>9.11</v>
          </cell>
          <cell r="EP55">
            <v>7.53</v>
          </cell>
          <cell r="EQ55">
            <v>0</v>
          </cell>
          <cell r="ER55">
            <v>0</v>
          </cell>
          <cell r="ES55">
            <v>6.61</v>
          </cell>
          <cell r="ET55">
            <v>0</v>
          </cell>
          <cell r="EU55">
            <v>0</v>
          </cell>
          <cell r="EV55">
            <v>7.63</v>
          </cell>
          <cell r="EW55">
            <v>0</v>
          </cell>
          <cell r="EX55">
            <v>9.76</v>
          </cell>
          <cell r="EY55">
            <v>9.43</v>
          </cell>
          <cell r="EZ55">
            <v>0</v>
          </cell>
          <cell r="FA55">
            <v>7.65</v>
          </cell>
          <cell r="FB55">
            <v>0</v>
          </cell>
          <cell r="FC55">
            <v>0</v>
          </cell>
          <cell r="FD55">
            <v>11.05</v>
          </cell>
          <cell r="FE55">
            <v>0</v>
          </cell>
          <cell r="FF55">
            <v>0</v>
          </cell>
          <cell r="FG55">
            <v>7.6</v>
          </cell>
          <cell r="FH55">
            <v>8.9600000000000009</v>
          </cell>
          <cell r="FI55">
            <v>0</v>
          </cell>
          <cell r="FJ55">
            <v>0</v>
          </cell>
          <cell r="FK55">
            <v>9.0399999999999991</v>
          </cell>
          <cell r="FL55">
            <v>0</v>
          </cell>
          <cell r="FM55">
            <v>0</v>
          </cell>
          <cell r="FN55">
            <v>10.43</v>
          </cell>
          <cell r="FO55">
            <v>0</v>
          </cell>
          <cell r="FP55">
            <v>0</v>
          </cell>
          <cell r="FQ55">
            <v>5.86</v>
          </cell>
          <cell r="FR55">
            <v>0</v>
          </cell>
          <cell r="FS55">
            <v>11.3</v>
          </cell>
          <cell r="FT55">
            <v>0</v>
          </cell>
          <cell r="FU55">
            <v>6.87</v>
          </cell>
          <cell r="FV55">
            <v>0</v>
          </cell>
          <cell r="FW55">
            <v>0</v>
          </cell>
          <cell r="FX55">
            <v>10.93</v>
          </cell>
          <cell r="FY55">
            <v>0</v>
          </cell>
          <cell r="FZ55">
            <v>7.56</v>
          </cell>
          <cell r="GA55">
            <v>0</v>
          </cell>
          <cell r="GB55">
            <v>10.98</v>
          </cell>
          <cell r="GC55">
            <v>0</v>
          </cell>
          <cell r="GD55">
            <v>0</v>
          </cell>
          <cell r="GE55">
            <v>4</v>
          </cell>
          <cell r="GF55">
            <v>0</v>
          </cell>
          <cell r="GG55">
            <v>8.6549999999999994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9.4350000000000005</v>
          </cell>
          <cell r="GN55">
            <v>0</v>
          </cell>
          <cell r="GO55">
            <v>10.49</v>
          </cell>
          <cell r="GP55">
            <v>8.33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11.57</v>
          </cell>
          <cell r="GV55">
            <v>7.74</v>
          </cell>
          <cell r="GW55">
            <v>0</v>
          </cell>
          <cell r="GX55">
            <v>8.0500000000000007</v>
          </cell>
          <cell r="GY55">
            <v>0</v>
          </cell>
          <cell r="GZ55">
            <v>0</v>
          </cell>
          <cell r="HA55">
            <v>9.43</v>
          </cell>
          <cell r="HB55">
            <v>0</v>
          </cell>
          <cell r="HC55">
            <v>0</v>
          </cell>
          <cell r="HD55">
            <v>8.0350000000000001</v>
          </cell>
          <cell r="HE55">
            <v>0</v>
          </cell>
          <cell r="HF55">
            <v>0</v>
          </cell>
          <cell r="HG55">
            <v>0</v>
          </cell>
          <cell r="HH55">
            <v>10.14</v>
          </cell>
          <cell r="HI55">
            <v>9.44</v>
          </cell>
          <cell r="HJ55">
            <v>0</v>
          </cell>
          <cell r="HK55">
            <v>7.37</v>
          </cell>
          <cell r="HL55">
            <v>0</v>
          </cell>
          <cell r="HM55">
            <v>0</v>
          </cell>
          <cell r="HN55">
            <v>0</v>
          </cell>
          <cell r="HO55">
            <v>9.42</v>
          </cell>
          <cell r="HP55">
            <v>8.2200000000000006</v>
          </cell>
          <cell r="HQ55">
            <v>0</v>
          </cell>
          <cell r="HR55">
            <v>9.15</v>
          </cell>
          <cell r="HS55">
            <v>0</v>
          </cell>
          <cell r="HT55">
            <v>0</v>
          </cell>
          <cell r="HU55">
            <v>0</v>
          </cell>
          <cell r="HV55">
            <v>8.6349999999999998</v>
          </cell>
          <cell r="HW55">
            <v>0</v>
          </cell>
          <cell r="HX55">
            <v>0</v>
          </cell>
          <cell r="HY55">
            <v>9.77</v>
          </cell>
          <cell r="HZ55">
            <v>6.6</v>
          </cell>
          <cell r="IA55">
            <v>0</v>
          </cell>
          <cell r="IB55">
            <v>0</v>
          </cell>
          <cell r="IC55">
            <v>8.98</v>
          </cell>
          <cell r="ID55">
            <v>0</v>
          </cell>
          <cell r="IE55">
            <v>8.83</v>
          </cell>
          <cell r="IF55">
            <v>0</v>
          </cell>
          <cell r="IG55">
            <v>7.94</v>
          </cell>
          <cell r="IH55">
            <v>0</v>
          </cell>
          <cell r="II55">
            <v>0</v>
          </cell>
          <cell r="IJ55">
            <v>10.29</v>
          </cell>
          <cell r="IK55">
            <v>0</v>
          </cell>
          <cell r="IL55">
            <v>0</v>
          </cell>
          <cell r="IM55">
            <v>8.6300000000000008</v>
          </cell>
          <cell r="IN55">
            <v>0</v>
          </cell>
          <cell r="IO55">
            <v>0</v>
          </cell>
          <cell r="IP55">
            <v>10.68</v>
          </cell>
          <cell r="IQ55">
            <v>0</v>
          </cell>
          <cell r="IR55">
            <v>10.96</v>
          </cell>
          <cell r="IS55">
            <v>0</v>
          </cell>
          <cell r="IT55">
            <v>0</v>
          </cell>
          <cell r="IU55">
            <v>11.78</v>
          </cell>
          <cell r="IV55">
            <v>0</v>
          </cell>
          <cell r="IW55">
            <v>0</v>
          </cell>
          <cell r="IX55">
            <v>8.84</v>
          </cell>
          <cell r="IY55">
            <v>0</v>
          </cell>
          <cell r="IZ55">
            <v>9.8800000000000008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8.69</v>
          </cell>
          <cell r="JF55">
            <v>0</v>
          </cell>
          <cell r="JG55">
            <v>0</v>
          </cell>
          <cell r="JH55">
            <v>9.43</v>
          </cell>
          <cell r="JI55">
            <v>0</v>
          </cell>
          <cell r="JJ55">
            <v>0</v>
          </cell>
          <cell r="JK55">
            <v>9.15</v>
          </cell>
          <cell r="JL55">
            <v>0</v>
          </cell>
          <cell r="JM55">
            <v>7.4</v>
          </cell>
          <cell r="JN55">
            <v>0</v>
          </cell>
          <cell r="JO55">
            <v>6.79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9.57</v>
          </cell>
          <cell r="JX55">
            <v>0</v>
          </cell>
          <cell r="JY55">
            <v>0</v>
          </cell>
          <cell r="JZ55">
            <v>0</v>
          </cell>
          <cell r="KA55">
            <v>6.88</v>
          </cell>
          <cell r="KB55">
            <v>0</v>
          </cell>
          <cell r="KC55">
            <v>7.98</v>
          </cell>
          <cell r="KD55">
            <v>0</v>
          </cell>
          <cell r="KE55">
            <v>0</v>
          </cell>
          <cell r="KF55">
            <v>0</v>
          </cell>
          <cell r="KG55">
            <v>5.92</v>
          </cell>
          <cell r="KH55">
            <v>0</v>
          </cell>
          <cell r="KI55">
            <v>10.47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9.32</v>
          </cell>
          <cell r="KO55">
            <v>10.66</v>
          </cell>
          <cell r="KP55">
            <v>7.19</v>
          </cell>
          <cell r="KQ55">
            <v>0</v>
          </cell>
          <cell r="KR55">
            <v>0</v>
          </cell>
          <cell r="KS55">
            <v>0</v>
          </cell>
          <cell r="KT55">
            <v>7.56</v>
          </cell>
          <cell r="KU55">
            <v>0</v>
          </cell>
          <cell r="KV55">
            <v>0</v>
          </cell>
          <cell r="KW55">
            <v>8.73</v>
          </cell>
          <cell r="KX55">
            <v>0</v>
          </cell>
          <cell r="KY55">
            <v>0</v>
          </cell>
          <cell r="KZ55">
            <v>0</v>
          </cell>
          <cell r="LA55">
            <v>6.93</v>
          </cell>
          <cell r="LB55">
            <v>0</v>
          </cell>
          <cell r="LC55">
            <v>8.5</v>
          </cell>
          <cell r="LD55">
            <v>0</v>
          </cell>
          <cell r="LE55">
            <v>0</v>
          </cell>
          <cell r="LF55">
            <v>8.17</v>
          </cell>
          <cell r="LG55">
            <v>0</v>
          </cell>
          <cell r="LH55">
            <v>0</v>
          </cell>
          <cell r="LI55">
            <v>8.3000000000000007</v>
          </cell>
          <cell r="LJ55">
            <v>0</v>
          </cell>
          <cell r="LK55">
            <v>0</v>
          </cell>
          <cell r="LL55">
            <v>7.5</v>
          </cell>
          <cell r="LM55">
            <v>7.39</v>
          </cell>
          <cell r="LN55">
            <v>0</v>
          </cell>
          <cell r="LO55">
            <v>0</v>
          </cell>
          <cell r="LP55">
            <v>7.85</v>
          </cell>
          <cell r="LQ55">
            <v>6.01</v>
          </cell>
          <cell r="LR55">
            <v>0</v>
          </cell>
          <cell r="LS55">
            <v>0</v>
          </cell>
          <cell r="LT55">
            <v>7.98</v>
          </cell>
          <cell r="LU55">
            <v>0</v>
          </cell>
          <cell r="LV55">
            <v>0</v>
          </cell>
          <cell r="LW55">
            <v>0</v>
          </cell>
          <cell r="LX55">
            <v>8.3699999999999992</v>
          </cell>
          <cell r="LY55">
            <v>0</v>
          </cell>
          <cell r="LZ55">
            <v>0</v>
          </cell>
          <cell r="MA55">
            <v>9.3000000000000007</v>
          </cell>
          <cell r="MB55">
            <v>0</v>
          </cell>
          <cell r="MC55">
            <v>10.32</v>
          </cell>
          <cell r="MD55">
            <v>0</v>
          </cell>
          <cell r="ME55">
            <v>7.21</v>
          </cell>
          <cell r="MF55">
            <v>0</v>
          </cell>
          <cell r="MG55">
            <v>0</v>
          </cell>
          <cell r="MH55">
            <v>8.66</v>
          </cell>
          <cell r="MI55">
            <v>0</v>
          </cell>
          <cell r="MJ55">
            <v>0</v>
          </cell>
          <cell r="MK55">
            <v>9.7899999999999991</v>
          </cell>
          <cell r="ML55">
            <v>0</v>
          </cell>
          <cell r="MM55">
            <v>0</v>
          </cell>
          <cell r="MN55">
            <v>7.7850000000000001</v>
          </cell>
          <cell r="MO55">
            <v>0</v>
          </cell>
          <cell r="MP55">
            <v>0</v>
          </cell>
          <cell r="MQ55">
            <v>0</v>
          </cell>
          <cell r="MR55">
            <v>7.05</v>
          </cell>
          <cell r="MS55">
            <v>6.66</v>
          </cell>
          <cell r="MT55">
            <v>0</v>
          </cell>
          <cell r="MU55">
            <v>6.69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10.199999999999999</v>
          </cell>
          <cell r="NA55">
            <v>8.19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J55">
            <v>2</v>
          </cell>
          <cell r="NK55">
            <v>2.5517241379310347</v>
          </cell>
          <cell r="NL55" t="b">
            <v>0</v>
          </cell>
          <cell r="NM55"/>
          <cell r="NN55">
            <v>131</v>
          </cell>
          <cell r="NO55">
            <v>8.2799999999999994</v>
          </cell>
          <cell r="NP55">
            <v>8.3587022900763355</v>
          </cell>
          <cell r="NQ55">
            <v>0.4351145038167939</v>
          </cell>
          <cell r="NR55">
            <v>4</v>
          </cell>
          <cell r="NS55">
            <v>11.78</v>
          </cell>
        </row>
        <row r="56">
          <cell r="A56" t="str">
            <v>CASSIDY-LAFAYETTE</v>
          </cell>
          <cell r="B56" t="str">
            <v>CASSIDY-LAFAYETTE</v>
          </cell>
          <cell r="C56" t="str">
            <v>CASSIDY PL</v>
          </cell>
          <cell r="D56" t="str">
            <v>STATEN ISLAND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7.23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7.22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7.98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7.59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8.15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8.07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8.68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  <cell r="LN56">
            <v>0</v>
          </cell>
          <cell r="LO56">
            <v>0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4.37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9.02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J56">
            <v>1</v>
          </cell>
          <cell r="NK56">
            <v>1</v>
          </cell>
          <cell r="NL56" t="b">
            <v>0</v>
          </cell>
          <cell r="NM56"/>
          <cell r="NN56">
            <v>9</v>
          </cell>
          <cell r="NO56">
            <v>7.98</v>
          </cell>
          <cell r="NP56">
            <v>7.59</v>
          </cell>
          <cell r="NQ56">
            <v>0.55555555555555558</v>
          </cell>
          <cell r="NR56">
            <v>4.37</v>
          </cell>
          <cell r="NS56">
            <v>9.02</v>
          </cell>
        </row>
        <row r="57">
          <cell r="A57" t="str">
            <v>MARINER'S HARBOR</v>
          </cell>
          <cell r="B57" t="str">
            <v>MARINER'S HARBOR</v>
          </cell>
          <cell r="C57" t="str">
            <v>GRAND VIEW AVE</v>
          </cell>
          <cell r="D57" t="str">
            <v>STATEN ISLAND</v>
          </cell>
          <cell r="E57">
            <v>6.54</v>
          </cell>
          <cell r="F57">
            <v>0</v>
          </cell>
          <cell r="G57">
            <v>0</v>
          </cell>
          <cell r="H57">
            <v>7</v>
          </cell>
          <cell r="I57">
            <v>0</v>
          </cell>
          <cell r="J57">
            <v>0</v>
          </cell>
          <cell r="K57">
            <v>0</v>
          </cell>
          <cell r="L57">
            <v>7.24</v>
          </cell>
          <cell r="M57">
            <v>0</v>
          </cell>
          <cell r="N57">
            <v>0</v>
          </cell>
          <cell r="O57">
            <v>8.07</v>
          </cell>
          <cell r="P57">
            <v>0</v>
          </cell>
          <cell r="Q57">
            <v>0</v>
          </cell>
          <cell r="R57">
            <v>0</v>
          </cell>
          <cell r="S57">
            <v>7.67</v>
          </cell>
          <cell r="T57">
            <v>0</v>
          </cell>
          <cell r="U57">
            <v>0</v>
          </cell>
          <cell r="V57">
            <v>6.63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7.03</v>
          </cell>
          <cell r="AB57">
            <v>0</v>
          </cell>
          <cell r="AC57">
            <v>0</v>
          </cell>
          <cell r="AD57">
            <v>7.48</v>
          </cell>
          <cell r="AE57">
            <v>0</v>
          </cell>
          <cell r="AF57">
            <v>0</v>
          </cell>
          <cell r="AG57">
            <v>6.64</v>
          </cell>
          <cell r="AH57">
            <v>0</v>
          </cell>
          <cell r="AI57">
            <v>0</v>
          </cell>
          <cell r="AJ57">
            <v>7.23</v>
          </cell>
          <cell r="AK57">
            <v>0</v>
          </cell>
          <cell r="AL57">
            <v>0</v>
          </cell>
          <cell r="AM57">
            <v>0</v>
          </cell>
          <cell r="AN57">
            <v>6.33</v>
          </cell>
          <cell r="AO57">
            <v>0</v>
          </cell>
          <cell r="AP57">
            <v>0</v>
          </cell>
          <cell r="AQ57">
            <v>5.3</v>
          </cell>
          <cell r="AR57">
            <v>0</v>
          </cell>
          <cell r="AS57">
            <v>0</v>
          </cell>
          <cell r="AT57">
            <v>0</v>
          </cell>
          <cell r="AU57">
            <v>6.48</v>
          </cell>
          <cell r="AV57">
            <v>0</v>
          </cell>
          <cell r="AW57">
            <v>0</v>
          </cell>
          <cell r="AX57">
            <v>6.92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8.41</v>
          </cell>
          <cell r="BD57">
            <v>0</v>
          </cell>
          <cell r="BE57">
            <v>6.25</v>
          </cell>
          <cell r="BF57">
            <v>0</v>
          </cell>
          <cell r="BG57">
            <v>0</v>
          </cell>
          <cell r="BH57">
            <v>0</v>
          </cell>
          <cell r="BI57">
            <v>6.25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3.95</v>
          </cell>
          <cell r="BQ57">
            <v>0</v>
          </cell>
          <cell r="BR57">
            <v>0</v>
          </cell>
          <cell r="BS57">
            <v>7.43</v>
          </cell>
          <cell r="BT57">
            <v>0</v>
          </cell>
          <cell r="BU57">
            <v>0</v>
          </cell>
          <cell r="BV57">
            <v>0</v>
          </cell>
          <cell r="BW57">
            <v>7.14</v>
          </cell>
          <cell r="BX57">
            <v>0</v>
          </cell>
          <cell r="BY57">
            <v>0</v>
          </cell>
          <cell r="BZ57">
            <v>7.23</v>
          </cell>
          <cell r="CA57">
            <v>0</v>
          </cell>
          <cell r="CB57">
            <v>0</v>
          </cell>
          <cell r="CC57">
            <v>0</v>
          </cell>
          <cell r="CD57">
            <v>6.76</v>
          </cell>
          <cell r="CE57">
            <v>0</v>
          </cell>
          <cell r="CF57">
            <v>0</v>
          </cell>
          <cell r="CG57">
            <v>7.8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7.83</v>
          </cell>
          <cell r="CM57">
            <v>0</v>
          </cell>
          <cell r="CN57">
            <v>8.39</v>
          </cell>
          <cell r="CO57">
            <v>0</v>
          </cell>
          <cell r="CP57">
            <v>0</v>
          </cell>
          <cell r="CQ57">
            <v>0</v>
          </cell>
          <cell r="CR57">
            <v>5.52</v>
          </cell>
          <cell r="CS57">
            <v>0</v>
          </cell>
          <cell r="CT57">
            <v>0</v>
          </cell>
          <cell r="CU57">
            <v>7.1</v>
          </cell>
          <cell r="CV57">
            <v>0</v>
          </cell>
          <cell r="CW57">
            <v>0</v>
          </cell>
          <cell r="CX57">
            <v>0</v>
          </cell>
          <cell r="CY57">
            <v>7.18</v>
          </cell>
          <cell r="CZ57">
            <v>0</v>
          </cell>
          <cell r="DA57">
            <v>0</v>
          </cell>
          <cell r="DB57">
            <v>6.47</v>
          </cell>
          <cell r="DC57">
            <v>0</v>
          </cell>
          <cell r="DD57">
            <v>0</v>
          </cell>
          <cell r="DE57">
            <v>0</v>
          </cell>
          <cell r="DF57">
            <v>6.54</v>
          </cell>
          <cell r="DG57">
            <v>0</v>
          </cell>
          <cell r="DH57">
            <v>0</v>
          </cell>
          <cell r="DI57">
            <v>8.34</v>
          </cell>
          <cell r="DJ57">
            <v>0</v>
          </cell>
          <cell r="DK57">
            <v>0</v>
          </cell>
          <cell r="DL57">
            <v>0</v>
          </cell>
          <cell r="DM57">
            <v>7.31</v>
          </cell>
          <cell r="DN57">
            <v>0</v>
          </cell>
          <cell r="DO57">
            <v>0</v>
          </cell>
          <cell r="DP57">
            <v>6.9</v>
          </cell>
          <cell r="DQ57">
            <v>0</v>
          </cell>
          <cell r="DR57">
            <v>0</v>
          </cell>
          <cell r="DS57">
            <v>0</v>
          </cell>
          <cell r="DT57">
            <v>6.65</v>
          </cell>
          <cell r="DU57">
            <v>0</v>
          </cell>
          <cell r="DV57">
            <v>0</v>
          </cell>
          <cell r="DW57">
            <v>7.96</v>
          </cell>
          <cell r="DX57">
            <v>0</v>
          </cell>
          <cell r="DY57">
            <v>0</v>
          </cell>
          <cell r="DZ57">
            <v>0</v>
          </cell>
          <cell r="EA57">
            <v>7.29</v>
          </cell>
          <cell r="EB57">
            <v>0</v>
          </cell>
          <cell r="EC57">
            <v>0</v>
          </cell>
          <cell r="ED57">
            <v>6.83</v>
          </cell>
          <cell r="EE57">
            <v>0</v>
          </cell>
          <cell r="EF57">
            <v>0</v>
          </cell>
          <cell r="EG57">
            <v>0</v>
          </cell>
          <cell r="EH57">
            <v>7.57</v>
          </cell>
          <cell r="EI57">
            <v>0</v>
          </cell>
          <cell r="EJ57">
            <v>0</v>
          </cell>
          <cell r="EK57">
            <v>8.8000000000000007</v>
          </cell>
          <cell r="EL57">
            <v>0</v>
          </cell>
          <cell r="EM57">
            <v>0</v>
          </cell>
          <cell r="EN57">
            <v>0</v>
          </cell>
          <cell r="EO57">
            <v>7.41</v>
          </cell>
          <cell r="EP57">
            <v>0</v>
          </cell>
          <cell r="EQ57">
            <v>0</v>
          </cell>
          <cell r="ER57">
            <v>7.61</v>
          </cell>
          <cell r="ES57">
            <v>8.06</v>
          </cell>
          <cell r="ET57">
            <v>0</v>
          </cell>
          <cell r="EU57">
            <v>0</v>
          </cell>
          <cell r="EV57">
            <v>0</v>
          </cell>
          <cell r="EW57">
            <v>7.59</v>
          </cell>
          <cell r="EX57">
            <v>0</v>
          </cell>
          <cell r="EY57">
            <v>6.45</v>
          </cell>
          <cell r="EZ57">
            <v>0</v>
          </cell>
          <cell r="FA57">
            <v>0</v>
          </cell>
          <cell r="FB57">
            <v>0</v>
          </cell>
          <cell r="FC57">
            <v>7.54</v>
          </cell>
          <cell r="FD57">
            <v>0</v>
          </cell>
          <cell r="FE57">
            <v>7.83</v>
          </cell>
          <cell r="FF57">
            <v>7.83</v>
          </cell>
          <cell r="FG57">
            <v>0</v>
          </cell>
          <cell r="FH57">
            <v>0</v>
          </cell>
          <cell r="FI57">
            <v>0</v>
          </cell>
          <cell r="FJ57">
            <v>8.07</v>
          </cell>
          <cell r="FK57">
            <v>0</v>
          </cell>
          <cell r="FL57">
            <v>0</v>
          </cell>
          <cell r="FM57">
            <v>9.1999999999999993</v>
          </cell>
          <cell r="FN57">
            <v>0</v>
          </cell>
          <cell r="FO57">
            <v>0</v>
          </cell>
          <cell r="FP57">
            <v>0</v>
          </cell>
          <cell r="FQ57">
            <v>7.34</v>
          </cell>
          <cell r="FR57">
            <v>0</v>
          </cell>
          <cell r="FS57">
            <v>0</v>
          </cell>
          <cell r="FT57">
            <v>8.0299999999999994</v>
          </cell>
          <cell r="FU57">
            <v>0</v>
          </cell>
          <cell r="FV57">
            <v>0</v>
          </cell>
          <cell r="FW57">
            <v>0</v>
          </cell>
          <cell r="FX57">
            <v>8.7100000000000009</v>
          </cell>
          <cell r="FY57">
            <v>0</v>
          </cell>
          <cell r="FZ57">
            <v>0</v>
          </cell>
          <cell r="GA57">
            <v>8.16</v>
          </cell>
          <cell r="GB57">
            <v>0</v>
          </cell>
          <cell r="GC57">
            <v>0</v>
          </cell>
          <cell r="GD57">
            <v>0</v>
          </cell>
          <cell r="GE57">
            <v>7.72</v>
          </cell>
          <cell r="GF57">
            <v>0</v>
          </cell>
          <cell r="GG57">
            <v>0</v>
          </cell>
          <cell r="GH57">
            <v>8.9600000000000009</v>
          </cell>
          <cell r="GI57">
            <v>0</v>
          </cell>
          <cell r="GJ57">
            <v>0</v>
          </cell>
          <cell r="GK57">
            <v>0</v>
          </cell>
          <cell r="GL57">
            <v>7.77</v>
          </cell>
          <cell r="GM57">
            <v>0</v>
          </cell>
          <cell r="GN57">
            <v>0</v>
          </cell>
          <cell r="GO57">
            <v>8.5399999999999991</v>
          </cell>
          <cell r="GP57">
            <v>0</v>
          </cell>
          <cell r="GQ57">
            <v>0</v>
          </cell>
          <cell r="GR57">
            <v>0</v>
          </cell>
          <cell r="GS57">
            <v>9.0399999999999991</v>
          </cell>
          <cell r="GT57">
            <v>0</v>
          </cell>
          <cell r="GU57">
            <v>0</v>
          </cell>
          <cell r="GV57">
            <v>8.93</v>
          </cell>
          <cell r="GW57">
            <v>0</v>
          </cell>
          <cell r="GX57">
            <v>0</v>
          </cell>
          <cell r="GY57">
            <v>0</v>
          </cell>
          <cell r="GZ57">
            <v>8.52</v>
          </cell>
          <cell r="HA57">
            <v>0</v>
          </cell>
          <cell r="HB57">
            <v>0</v>
          </cell>
          <cell r="HC57">
            <v>8.5399999999999991</v>
          </cell>
          <cell r="HD57">
            <v>0</v>
          </cell>
          <cell r="HE57">
            <v>0</v>
          </cell>
          <cell r="HF57">
            <v>0</v>
          </cell>
          <cell r="HG57">
            <v>8.25</v>
          </cell>
          <cell r="HH57">
            <v>0</v>
          </cell>
          <cell r="HI57">
            <v>0</v>
          </cell>
          <cell r="HJ57">
            <v>8.66</v>
          </cell>
          <cell r="HK57">
            <v>0</v>
          </cell>
          <cell r="HL57">
            <v>0</v>
          </cell>
          <cell r="HM57">
            <v>0</v>
          </cell>
          <cell r="HN57">
            <v>8.5399999999999991</v>
          </cell>
          <cell r="HO57">
            <v>0</v>
          </cell>
          <cell r="HP57">
            <v>0</v>
          </cell>
          <cell r="HQ57">
            <v>8.9700000000000006</v>
          </cell>
          <cell r="HR57">
            <v>0</v>
          </cell>
          <cell r="HS57">
            <v>0</v>
          </cell>
          <cell r="HT57">
            <v>0</v>
          </cell>
          <cell r="HU57">
            <v>8.1999999999999993</v>
          </cell>
          <cell r="HV57">
            <v>0</v>
          </cell>
          <cell r="HW57">
            <v>0</v>
          </cell>
          <cell r="HX57">
            <v>9.6999999999999993</v>
          </cell>
          <cell r="HY57">
            <v>0</v>
          </cell>
          <cell r="HZ57">
            <v>0</v>
          </cell>
          <cell r="IA57">
            <v>0</v>
          </cell>
          <cell r="IB57">
            <v>9.5299999999999994</v>
          </cell>
          <cell r="IC57">
            <v>0</v>
          </cell>
          <cell r="ID57">
            <v>0</v>
          </cell>
          <cell r="IE57">
            <v>7.99</v>
          </cell>
          <cell r="IF57">
            <v>0</v>
          </cell>
          <cell r="IG57">
            <v>0</v>
          </cell>
          <cell r="IH57">
            <v>0</v>
          </cell>
          <cell r="II57">
            <v>9.2799999999999994</v>
          </cell>
          <cell r="IJ57">
            <v>0</v>
          </cell>
          <cell r="IK57">
            <v>0</v>
          </cell>
          <cell r="IL57">
            <v>8.01</v>
          </cell>
          <cell r="IM57">
            <v>0</v>
          </cell>
          <cell r="IN57">
            <v>0</v>
          </cell>
          <cell r="IO57">
            <v>0</v>
          </cell>
          <cell r="IP57">
            <v>7.79</v>
          </cell>
          <cell r="IQ57">
            <v>0</v>
          </cell>
          <cell r="IR57">
            <v>0</v>
          </cell>
          <cell r="IS57">
            <v>9.19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8.16</v>
          </cell>
          <cell r="IY57">
            <v>0</v>
          </cell>
          <cell r="IZ57">
            <v>9.92</v>
          </cell>
          <cell r="JA57">
            <v>0</v>
          </cell>
          <cell r="JB57">
            <v>0</v>
          </cell>
          <cell r="JC57">
            <v>0</v>
          </cell>
          <cell r="JD57">
            <v>8.15</v>
          </cell>
          <cell r="JE57">
            <v>0</v>
          </cell>
          <cell r="JF57">
            <v>0</v>
          </cell>
          <cell r="JG57">
            <v>7.56</v>
          </cell>
          <cell r="JH57">
            <v>0</v>
          </cell>
          <cell r="JI57">
            <v>0</v>
          </cell>
          <cell r="JJ57">
            <v>0</v>
          </cell>
          <cell r="JK57">
            <v>8.1300000000000008</v>
          </cell>
          <cell r="JL57">
            <v>0</v>
          </cell>
          <cell r="JM57">
            <v>0</v>
          </cell>
          <cell r="JN57">
            <v>7.76</v>
          </cell>
          <cell r="JO57">
            <v>0</v>
          </cell>
          <cell r="JP57">
            <v>0</v>
          </cell>
          <cell r="JQ57">
            <v>0</v>
          </cell>
          <cell r="JR57">
            <v>8.2799999999999994</v>
          </cell>
          <cell r="JS57">
            <v>0</v>
          </cell>
          <cell r="JT57">
            <v>0</v>
          </cell>
          <cell r="JU57">
            <v>8.39</v>
          </cell>
          <cell r="JV57">
            <v>0</v>
          </cell>
          <cell r="JW57">
            <v>0</v>
          </cell>
          <cell r="JX57">
            <v>0</v>
          </cell>
          <cell r="JY57">
            <v>8.92</v>
          </cell>
          <cell r="JZ57">
            <v>0</v>
          </cell>
          <cell r="KA57">
            <v>0</v>
          </cell>
          <cell r="KB57">
            <v>0</v>
          </cell>
          <cell r="KC57">
            <v>8.15</v>
          </cell>
          <cell r="KD57">
            <v>0</v>
          </cell>
          <cell r="KE57">
            <v>0</v>
          </cell>
          <cell r="KF57">
            <v>0</v>
          </cell>
          <cell r="KG57">
            <v>8.15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7.19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8.8699999999999992</v>
          </cell>
          <cell r="KU57">
            <v>0</v>
          </cell>
          <cell r="KV57">
            <v>0</v>
          </cell>
          <cell r="KW57">
            <v>7.7</v>
          </cell>
          <cell r="KX57">
            <v>0</v>
          </cell>
          <cell r="KY57">
            <v>0</v>
          </cell>
          <cell r="KZ57">
            <v>0</v>
          </cell>
          <cell r="LA57">
            <v>8.8699999999999992</v>
          </cell>
          <cell r="LB57">
            <v>0</v>
          </cell>
          <cell r="LC57">
            <v>0</v>
          </cell>
          <cell r="LD57">
            <v>9.14</v>
          </cell>
          <cell r="LE57">
            <v>0</v>
          </cell>
          <cell r="LF57">
            <v>0</v>
          </cell>
          <cell r="LG57">
            <v>0</v>
          </cell>
          <cell r="LH57">
            <v>8.83</v>
          </cell>
          <cell r="LI57">
            <v>0</v>
          </cell>
          <cell r="LJ57">
            <v>0</v>
          </cell>
          <cell r="LK57">
            <v>6.58</v>
          </cell>
          <cell r="LL57">
            <v>0</v>
          </cell>
          <cell r="LM57">
            <v>0</v>
          </cell>
          <cell r="LN57">
            <v>0</v>
          </cell>
          <cell r="LO57">
            <v>8.32</v>
          </cell>
          <cell r="LP57">
            <v>0</v>
          </cell>
          <cell r="LQ57">
            <v>0</v>
          </cell>
          <cell r="LR57">
            <v>7.53</v>
          </cell>
          <cell r="LS57">
            <v>0</v>
          </cell>
          <cell r="LT57">
            <v>0</v>
          </cell>
          <cell r="LU57">
            <v>0</v>
          </cell>
          <cell r="LV57">
            <v>7.21</v>
          </cell>
          <cell r="LW57">
            <v>0</v>
          </cell>
          <cell r="LX57">
            <v>8.16</v>
          </cell>
          <cell r="LY57">
            <v>0</v>
          </cell>
          <cell r="LZ57">
            <v>8.3699999999999992</v>
          </cell>
          <cell r="MA57">
            <v>0</v>
          </cell>
          <cell r="MB57">
            <v>0</v>
          </cell>
          <cell r="MC57">
            <v>8.34</v>
          </cell>
          <cell r="MD57">
            <v>0</v>
          </cell>
          <cell r="ME57">
            <v>0</v>
          </cell>
          <cell r="MF57">
            <v>7.57</v>
          </cell>
          <cell r="MG57">
            <v>0</v>
          </cell>
          <cell r="MH57">
            <v>0</v>
          </cell>
          <cell r="MI57">
            <v>0</v>
          </cell>
          <cell r="MJ57">
            <v>8.6300000000000008</v>
          </cell>
          <cell r="MK57">
            <v>0</v>
          </cell>
          <cell r="ML57">
            <v>0</v>
          </cell>
          <cell r="MM57">
            <v>8.15</v>
          </cell>
          <cell r="MN57">
            <v>0</v>
          </cell>
          <cell r="MO57">
            <v>0</v>
          </cell>
          <cell r="MP57">
            <v>0</v>
          </cell>
          <cell r="MQ57">
            <v>7.63</v>
          </cell>
          <cell r="MR57">
            <v>0</v>
          </cell>
          <cell r="MS57">
            <v>0</v>
          </cell>
          <cell r="MT57">
            <v>7.5</v>
          </cell>
          <cell r="MU57">
            <v>0</v>
          </cell>
          <cell r="MV57">
            <v>0</v>
          </cell>
          <cell r="MW57">
            <v>0</v>
          </cell>
          <cell r="MX57">
            <v>7.45</v>
          </cell>
          <cell r="MY57">
            <v>0</v>
          </cell>
          <cell r="MZ57">
            <v>0</v>
          </cell>
          <cell r="NA57">
            <v>7.35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J57">
            <v>2</v>
          </cell>
          <cell r="NK57">
            <v>2.0344827586206895</v>
          </cell>
          <cell r="NL57" t="b">
            <v>0</v>
          </cell>
          <cell r="NM57"/>
          <cell r="NN57">
            <v>104</v>
          </cell>
          <cell r="NO57">
            <v>7.7949999999999999</v>
          </cell>
          <cell r="NP57">
            <v>7.7632692307692315</v>
          </cell>
          <cell r="NQ57">
            <v>0.55769230769230771</v>
          </cell>
          <cell r="NR57">
            <v>3.95</v>
          </cell>
          <cell r="NS57">
            <v>9.92</v>
          </cell>
        </row>
        <row r="58">
          <cell r="A58" t="str">
            <v>RICHMOND TERRACE</v>
          </cell>
          <cell r="B58" t="str">
            <v>RICHMOND TERRACE</v>
          </cell>
          <cell r="C58" t="str">
            <v>JERSEY ST</v>
          </cell>
          <cell r="D58" t="str">
            <v>STATEN ISLAND</v>
          </cell>
          <cell r="E58">
            <v>0</v>
          </cell>
          <cell r="F58">
            <v>5.41</v>
          </cell>
          <cell r="G58">
            <v>0</v>
          </cell>
          <cell r="H58">
            <v>0</v>
          </cell>
          <cell r="I58">
            <v>6.35</v>
          </cell>
          <cell r="J58">
            <v>0</v>
          </cell>
          <cell r="K58">
            <v>0</v>
          </cell>
          <cell r="L58">
            <v>0</v>
          </cell>
          <cell r="M58">
            <v>7.8</v>
          </cell>
          <cell r="N58">
            <v>0</v>
          </cell>
          <cell r="O58">
            <v>0</v>
          </cell>
          <cell r="P58">
            <v>5.91</v>
          </cell>
          <cell r="Q58">
            <v>0</v>
          </cell>
          <cell r="R58">
            <v>0</v>
          </cell>
          <cell r="S58">
            <v>0</v>
          </cell>
          <cell r="T58">
            <v>7.44</v>
          </cell>
          <cell r="U58">
            <v>0</v>
          </cell>
          <cell r="V58">
            <v>0</v>
          </cell>
          <cell r="W58">
            <v>7.24</v>
          </cell>
          <cell r="X58">
            <v>0</v>
          </cell>
          <cell r="Y58">
            <v>0</v>
          </cell>
          <cell r="Z58">
            <v>0</v>
          </cell>
          <cell r="AA58">
            <v>7.88</v>
          </cell>
          <cell r="AB58">
            <v>0</v>
          </cell>
          <cell r="AC58">
            <v>0</v>
          </cell>
          <cell r="AD58">
            <v>6.52</v>
          </cell>
          <cell r="AE58">
            <v>0</v>
          </cell>
          <cell r="AF58">
            <v>0</v>
          </cell>
          <cell r="AG58">
            <v>0</v>
          </cell>
          <cell r="AH58">
            <v>5.79</v>
          </cell>
          <cell r="AI58">
            <v>0</v>
          </cell>
          <cell r="AJ58">
            <v>0</v>
          </cell>
          <cell r="AK58">
            <v>6.71</v>
          </cell>
          <cell r="AL58">
            <v>0</v>
          </cell>
          <cell r="AM58">
            <v>0</v>
          </cell>
          <cell r="AN58">
            <v>0</v>
          </cell>
          <cell r="AO58">
            <v>8.34</v>
          </cell>
          <cell r="AP58">
            <v>0</v>
          </cell>
          <cell r="AQ58">
            <v>0</v>
          </cell>
          <cell r="AR58">
            <v>4.8</v>
          </cell>
          <cell r="AS58">
            <v>0</v>
          </cell>
          <cell r="AT58">
            <v>0</v>
          </cell>
          <cell r="AU58">
            <v>0</v>
          </cell>
          <cell r="AV58">
            <v>6.98</v>
          </cell>
          <cell r="AW58">
            <v>0</v>
          </cell>
          <cell r="AX58">
            <v>0</v>
          </cell>
          <cell r="AY58">
            <v>7.95</v>
          </cell>
          <cell r="AZ58">
            <v>0</v>
          </cell>
          <cell r="BA58">
            <v>0</v>
          </cell>
          <cell r="BB58">
            <v>0</v>
          </cell>
          <cell r="BC58">
            <v>8.4499999999999993</v>
          </cell>
          <cell r="BD58">
            <v>0</v>
          </cell>
          <cell r="BE58">
            <v>0</v>
          </cell>
          <cell r="BF58">
            <v>3.87</v>
          </cell>
          <cell r="BG58">
            <v>0</v>
          </cell>
          <cell r="BH58">
            <v>0</v>
          </cell>
          <cell r="BI58">
            <v>0</v>
          </cell>
          <cell r="BJ58">
            <v>7.51</v>
          </cell>
          <cell r="BK58">
            <v>0</v>
          </cell>
          <cell r="BL58">
            <v>0</v>
          </cell>
          <cell r="BM58">
            <v>8.15</v>
          </cell>
          <cell r="BN58">
            <v>0</v>
          </cell>
          <cell r="BO58">
            <v>0</v>
          </cell>
          <cell r="BP58">
            <v>0</v>
          </cell>
          <cell r="BQ58">
            <v>6.96</v>
          </cell>
          <cell r="BR58">
            <v>0</v>
          </cell>
          <cell r="BS58">
            <v>0</v>
          </cell>
          <cell r="BT58">
            <v>7.7</v>
          </cell>
          <cell r="BU58">
            <v>0</v>
          </cell>
          <cell r="BV58">
            <v>0</v>
          </cell>
          <cell r="BW58">
            <v>0</v>
          </cell>
          <cell r="BX58">
            <v>8.5</v>
          </cell>
          <cell r="BY58">
            <v>0</v>
          </cell>
          <cell r="BZ58">
            <v>0</v>
          </cell>
          <cell r="CA58">
            <v>4.46</v>
          </cell>
          <cell r="CB58">
            <v>0</v>
          </cell>
          <cell r="CC58">
            <v>0</v>
          </cell>
          <cell r="CD58">
            <v>0</v>
          </cell>
          <cell r="CE58">
            <v>8.61</v>
          </cell>
          <cell r="CF58">
            <v>0</v>
          </cell>
          <cell r="CG58">
            <v>0</v>
          </cell>
          <cell r="CH58">
            <v>5.0599999999999996</v>
          </cell>
          <cell r="CI58">
            <v>0</v>
          </cell>
          <cell r="CJ58">
            <v>0</v>
          </cell>
          <cell r="CK58">
            <v>0</v>
          </cell>
          <cell r="CL58">
            <v>9.02</v>
          </cell>
          <cell r="CM58">
            <v>0</v>
          </cell>
          <cell r="CN58">
            <v>0</v>
          </cell>
          <cell r="CO58">
            <v>7.35</v>
          </cell>
          <cell r="CP58">
            <v>0</v>
          </cell>
          <cell r="CQ58">
            <v>0</v>
          </cell>
          <cell r="CR58">
            <v>0</v>
          </cell>
          <cell r="CS58">
            <v>7.94</v>
          </cell>
          <cell r="CT58">
            <v>0</v>
          </cell>
          <cell r="CU58">
            <v>0</v>
          </cell>
          <cell r="CV58">
            <v>7.63</v>
          </cell>
          <cell r="CW58">
            <v>0</v>
          </cell>
          <cell r="CX58">
            <v>0</v>
          </cell>
          <cell r="CY58">
            <v>0</v>
          </cell>
          <cell r="CZ58">
            <v>9.64</v>
          </cell>
          <cell r="DA58">
            <v>0</v>
          </cell>
          <cell r="DB58">
            <v>0</v>
          </cell>
          <cell r="DC58">
            <v>6.89</v>
          </cell>
          <cell r="DD58">
            <v>0</v>
          </cell>
          <cell r="DE58">
            <v>0</v>
          </cell>
          <cell r="DF58">
            <v>0</v>
          </cell>
          <cell r="DG58">
            <v>8.34</v>
          </cell>
          <cell r="DH58">
            <v>0</v>
          </cell>
          <cell r="DI58">
            <v>0</v>
          </cell>
          <cell r="DJ58">
            <v>6.68</v>
          </cell>
          <cell r="DK58">
            <v>0</v>
          </cell>
          <cell r="DL58">
            <v>0</v>
          </cell>
          <cell r="DM58">
            <v>0</v>
          </cell>
          <cell r="DN58">
            <v>7.45</v>
          </cell>
          <cell r="DO58">
            <v>0</v>
          </cell>
          <cell r="DP58">
            <v>0</v>
          </cell>
          <cell r="DQ58">
            <v>6.67</v>
          </cell>
          <cell r="DR58">
            <v>0</v>
          </cell>
          <cell r="DS58">
            <v>0</v>
          </cell>
          <cell r="DT58">
            <v>0</v>
          </cell>
          <cell r="DU58">
            <v>8.43</v>
          </cell>
          <cell r="DV58">
            <v>0</v>
          </cell>
          <cell r="DW58">
            <v>0</v>
          </cell>
          <cell r="DX58">
            <v>5.72</v>
          </cell>
          <cell r="DY58">
            <v>0</v>
          </cell>
          <cell r="DZ58">
            <v>0</v>
          </cell>
          <cell r="EA58">
            <v>0</v>
          </cell>
          <cell r="EB58">
            <v>6.51</v>
          </cell>
          <cell r="EC58">
            <v>0</v>
          </cell>
          <cell r="ED58">
            <v>0</v>
          </cell>
          <cell r="EE58">
            <v>7.47</v>
          </cell>
          <cell r="EF58">
            <v>0</v>
          </cell>
          <cell r="EG58">
            <v>0</v>
          </cell>
          <cell r="EH58">
            <v>0</v>
          </cell>
          <cell r="EI58">
            <v>8.3800000000000008</v>
          </cell>
          <cell r="EJ58">
            <v>0</v>
          </cell>
          <cell r="EK58">
            <v>0</v>
          </cell>
          <cell r="EL58">
            <v>6.74</v>
          </cell>
          <cell r="EM58">
            <v>0</v>
          </cell>
          <cell r="EN58">
            <v>0</v>
          </cell>
          <cell r="EO58">
            <v>0</v>
          </cell>
          <cell r="EP58">
            <v>7.58</v>
          </cell>
          <cell r="EQ58">
            <v>0</v>
          </cell>
          <cell r="ER58">
            <v>0</v>
          </cell>
          <cell r="ES58">
            <v>8.4499999999999993</v>
          </cell>
          <cell r="ET58">
            <v>0</v>
          </cell>
          <cell r="EU58">
            <v>0</v>
          </cell>
          <cell r="EV58">
            <v>0</v>
          </cell>
          <cell r="EW58">
            <v>8.6199999999999992</v>
          </cell>
          <cell r="EX58">
            <v>0</v>
          </cell>
          <cell r="EY58">
            <v>0</v>
          </cell>
          <cell r="EZ58">
            <v>8.33</v>
          </cell>
          <cell r="FA58">
            <v>0</v>
          </cell>
          <cell r="FB58">
            <v>0</v>
          </cell>
          <cell r="FC58">
            <v>0</v>
          </cell>
          <cell r="FD58">
            <v>9.44</v>
          </cell>
          <cell r="FE58">
            <v>0</v>
          </cell>
          <cell r="FF58">
            <v>0</v>
          </cell>
          <cell r="FG58">
            <v>7.5</v>
          </cell>
          <cell r="FH58">
            <v>0</v>
          </cell>
          <cell r="FI58">
            <v>0</v>
          </cell>
          <cell r="FJ58">
            <v>0</v>
          </cell>
          <cell r="FK58">
            <v>8.7899999999999991</v>
          </cell>
          <cell r="FL58">
            <v>0</v>
          </cell>
          <cell r="FM58">
            <v>0</v>
          </cell>
          <cell r="FN58">
            <v>0</v>
          </cell>
          <cell r="FO58">
            <v>8.44</v>
          </cell>
          <cell r="FP58">
            <v>0</v>
          </cell>
          <cell r="FQ58">
            <v>0</v>
          </cell>
          <cell r="FR58">
            <v>7.5</v>
          </cell>
          <cell r="FS58">
            <v>0</v>
          </cell>
          <cell r="FT58">
            <v>0</v>
          </cell>
          <cell r="FU58">
            <v>8.64</v>
          </cell>
          <cell r="FV58">
            <v>0</v>
          </cell>
          <cell r="FW58">
            <v>0</v>
          </cell>
          <cell r="FX58">
            <v>0</v>
          </cell>
          <cell r="FY58">
            <v>8.2200000000000006</v>
          </cell>
          <cell r="FZ58">
            <v>0</v>
          </cell>
          <cell r="GA58">
            <v>0</v>
          </cell>
          <cell r="GB58">
            <v>8.4</v>
          </cell>
          <cell r="GC58">
            <v>0</v>
          </cell>
          <cell r="GD58">
            <v>0</v>
          </cell>
          <cell r="GE58">
            <v>0</v>
          </cell>
          <cell r="GF58">
            <v>8.7899999999999991</v>
          </cell>
          <cell r="GG58">
            <v>0</v>
          </cell>
          <cell r="GH58">
            <v>0</v>
          </cell>
          <cell r="GI58">
            <v>7.23</v>
          </cell>
          <cell r="GJ58">
            <v>0</v>
          </cell>
          <cell r="GK58">
            <v>0</v>
          </cell>
          <cell r="GL58">
            <v>0</v>
          </cell>
          <cell r="GM58">
            <v>8.6999999999999993</v>
          </cell>
          <cell r="GN58">
            <v>0</v>
          </cell>
          <cell r="GO58">
            <v>0</v>
          </cell>
          <cell r="GP58">
            <v>9.2799999999999994</v>
          </cell>
          <cell r="GQ58">
            <v>0</v>
          </cell>
          <cell r="GR58">
            <v>0</v>
          </cell>
          <cell r="GS58">
            <v>0</v>
          </cell>
          <cell r="GT58">
            <v>8.14</v>
          </cell>
          <cell r="GU58">
            <v>0</v>
          </cell>
          <cell r="GV58">
            <v>0</v>
          </cell>
          <cell r="GW58">
            <v>10.49</v>
          </cell>
          <cell r="GX58">
            <v>0</v>
          </cell>
          <cell r="GY58">
            <v>0</v>
          </cell>
          <cell r="GZ58">
            <v>0</v>
          </cell>
          <cell r="HA58">
            <v>9.8699999999999992</v>
          </cell>
          <cell r="HB58">
            <v>0</v>
          </cell>
          <cell r="HC58">
            <v>0</v>
          </cell>
          <cell r="HD58">
            <v>0.12</v>
          </cell>
          <cell r="HE58">
            <v>0</v>
          </cell>
          <cell r="HF58">
            <v>0</v>
          </cell>
          <cell r="HG58">
            <v>0</v>
          </cell>
          <cell r="HH58">
            <v>9.3699999999999992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9.65</v>
          </cell>
          <cell r="HP58">
            <v>0</v>
          </cell>
          <cell r="HQ58">
            <v>0</v>
          </cell>
          <cell r="HR58">
            <v>8.81</v>
          </cell>
          <cell r="HS58">
            <v>0</v>
          </cell>
          <cell r="HT58">
            <v>0</v>
          </cell>
          <cell r="HU58">
            <v>0</v>
          </cell>
          <cell r="HV58">
            <v>6.59</v>
          </cell>
          <cell r="HW58">
            <v>0</v>
          </cell>
          <cell r="HX58">
            <v>0</v>
          </cell>
          <cell r="HY58">
            <v>7.88</v>
          </cell>
          <cell r="HZ58">
            <v>0</v>
          </cell>
          <cell r="IA58">
            <v>0</v>
          </cell>
          <cell r="IB58">
            <v>0</v>
          </cell>
          <cell r="IC58">
            <v>8.43</v>
          </cell>
          <cell r="ID58">
            <v>0</v>
          </cell>
          <cell r="IE58">
            <v>0</v>
          </cell>
          <cell r="IF58">
            <v>5.99</v>
          </cell>
          <cell r="IG58">
            <v>0</v>
          </cell>
          <cell r="IH58">
            <v>0</v>
          </cell>
          <cell r="II58">
            <v>0</v>
          </cell>
          <cell r="IJ58">
            <v>8.7899999999999991</v>
          </cell>
          <cell r="IK58">
            <v>0</v>
          </cell>
          <cell r="IL58">
            <v>0</v>
          </cell>
          <cell r="IM58">
            <v>9.01</v>
          </cell>
          <cell r="IN58">
            <v>0</v>
          </cell>
          <cell r="IO58">
            <v>0</v>
          </cell>
          <cell r="IP58">
            <v>0</v>
          </cell>
          <cell r="IQ58">
            <v>8.7899999999999991</v>
          </cell>
          <cell r="IR58">
            <v>0</v>
          </cell>
          <cell r="IS58">
            <v>0</v>
          </cell>
          <cell r="IT58">
            <v>9.1199999999999992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8.9</v>
          </cell>
          <cell r="IZ58">
            <v>0</v>
          </cell>
          <cell r="JA58">
            <v>9.26</v>
          </cell>
          <cell r="JB58">
            <v>0</v>
          </cell>
          <cell r="JC58">
            <v>0</v>
          </cell>
          <cell r="JD58">
            <v>0</v>
          </cell>
          <cell r="JE58">
            <v>9.41</v>
          </cell>
          <cell r="JF58">
            <v>0</v>
          </cell>
          <cell r="JG58">
            <v>0</v>
          </cell>
          <cell r="JH58">
            <v>8.65</v>
          </cell>
          <cell r="JI58">
            <v>0</v>
          </cell>
          <cell r="JJ58">
            <v>0</v>
          </cell>
          <cell r="JK58">
            <v>0</v>
          </cell>
          <cell r="JL58">
            <v>6.55</v>
          </cell>
          <cell r="JM58">
            <v>0</v>
          </cell>
          <cell r="JN58">
            <v>0</v>
          </cell>
          <cell r="JO58">
            <v>7.85</v>
          </cell>
          <cell r="JP58">
            <v>0</v>
          </cell>
          <cell r="JQ58">
            <v>0</v>
          </cell>
          <cell r="JR58">
            <v>0</v>
          </cell>
          <cell r="JS58">
            <v>8.18</v>
          </cell>
          <cell r="JT58">
            <v>0</v>
          </cell>
          <cell r="JU58">
            <v>0</v>
          </cell>
          <cell r="JV58">
            <v>7.74</v>
          </cell>
          <cell r="JW58">
            <v>0</v>
          </cell>
          <cell r="JX58">
            <v>0</v>
          </cell>
          <cell r="JY58">
            <v>0</v>
          </cell>
          <cell r="JZ58">
            <v>6.42</v>
          </cell>
          <cell r="KA58">
            <v>0</v>
          </cell>
          <cell r="KB58">
            <v>6.75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6.19</v>
          </cell>
          <cell r="KH58">
            <v>0</v>
          </cell>
          <cell r="KI58">
            <v>6.75</v>
          </cell>
          <cell r="KJ58">
            <v>4.6900000000000004</v>
          </cell>
          <cell r="KK58">
            <v>0</v>
          </cell>
          <cell r="KL58">
            <v>0</v>
          </cell>
          <cell r="KM58">
            <v>0</v>
          </cell>
          <cell r="KN58">
            <v>7.91</v>
          </cell>
          <cell r="KO58">
            <v>0</v>
          </cell>
          <cell r="KP58">
            <v>8.68</v>
          </cell>
          <cell r="KQ58">
            <v>8.2899999999999991</v>
          </cell>
          <cell r="KR58">
            <v>0</v>
          </cell>
          <cell r="KS58">
            <v>0</v>
          </cell>
          <cell r="KT58">
            <v>0</v>
          </cell>
          <cell r="KU58">
            <v>8.5</v>
          </cell>
          <cell r="KV58">
            <v>0</v>
          </cell>
          <cell r="KW58">
            <v>0</v>
          </cell>
          <cell r="KX58">
            <v>8.56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8.19</v>
          </cell>
          <cell r="LD58">
            <v>0</v>
          </cell>
          <cell r="LE58">
            <v>9.33</v>
          </cell>
          <cell r="LF58">
            <v>0</v>
          </cell>
          <cell r="LG58">
            <v>0</v>
          </cell>
          <cell r="LH58">
            <v>0</v>
          </cell>
          <cell r="LI58">
            <v>8.5</v>
          </cell>
          <cell r="LJ58">
            <v>0</v>
          </cell>
          <cell r="LK58">
            <v>0</v>
          </cell>
          <cell r="LL58">
            <v>8.3699999999999992</v>
          </cell>
          <cell r="LM58">
            <v>0</v>
          </cell>
          <cell r="LN58">
            <v>0</v>
          </cell>
          <cell r="LO58">
            <v>0</v>
          </cell>
          <cell r="LP58">
            <v>7.67</v>
          </cell>
          <cell r="LQ58">
            <v>0</v>
          </cell>
          <cell r="LR58">
            <v>0</v>
          </cell>
          <cell r="LS58">
            <v>5.88</v>
          </cell>
          <cell r="LT58">
            <v>0</v>
          </cell>
          <cell r="LU58">
            <v>0</v>
          </cell>
          <cell r="LV58">
            <v>0</v>
          </cell>
          <cell r="LW58">
            <v>7.33</v>
          </cell>
          <cell r="LX58">
            <v>0</v>
          </cell>
          <cell r="LY58">
            <v>0</v>
          </cell>
          <cell r="LZ58">
            <v>7.94</v>
          </cell>
          <cell r="MA58">
            <v>0</v>
          </cell>
          <cell r="MB58">
            <v>0</v>
          </cell>
          <cell r="MC58">
            <v>0</v>
          </cell>
          <cell r="MD58">
            <v>7.37</v>
          </cell>
          <cell r="ME58">
            <v>0</v>
          </cell>
          <cell r="MF58">
            <v>0</v>
          </cell>
          <cell r="MG58">
            <v>8.3800000000000008</v>
          </cell>
          <cell r="MH58">
            <v>0</v>
          </cell>
          <cell r="MI58">
            <v>0</v>
          </cell>
          <cell r="MJ58">
            <v>0</v>
          </cell>
          <cell r="MK58">
            <v>8.2200000000000006</v>
          </cell>
          <cell r="ML58">
            <v>0</v>
          </cell>
          <cell r="MM58">
            <v>0</v>
          </cell>
          <cell r="MN58">
            <v>7.68</v>
          </cell>
          <cell r="MO58">
            <v>0</v>
          </cell>
          <cell r="MP58">
            <v>0</v>
          </cell>
          <cell r="MQ58">
            <v>0</v>
          </cell>
          <cell r="MR58">
            <v>7.5</v>
          </cell>
          <cell r="MS58">
            <v>0</v>
          </cell>
          <cell r="MT58">
            <v>0</v>
          </cell>
          <cell r="MU58">
            <v>7.85</v>
          </cell>
          <cell r="MV58">
            <v>0</v>
          </cell>
          <cell r="MW58">
            <v>0</v>
          </cell>
          <cell r="MX58">
            <v>0</v>
          </cell>
          <cell r="MY58">
            <v>8.0399999999999991</v>
          </cell>
          <cell r="MZ58">
            <v>0</v>
          </cell>
          <cell r="NA58">
            <v>0</v>
          </cell>
          <cell r="NB58">
            <v>0</v>
          </cell>
          <cell r="NC58">
            <v>7.92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J58">
            <v>2</v>
          </cell>
          <cell r="NK58">
            <v>2</v>
          </cell>
          <cell r="NL58" t="b">
            <v>0</v>
          </cell>
          <cell r="NM58"/>
          <cell r="NN58">
            <v>105</v>
          </cell>
          <cell r="NO58">
            <v>7.92</v>
          </cell>
          <cell r="NP58">
            <v>7.6729523809523785</v>
          </cell>
          <cell r="NQ58">
            <v>0.53333333333333333</v>
          </cell>
          <cell r="NR58">
            <v>0.12</v>
          </cell>
          <cell r="NS58">
            <v>10.49</v>
          </cell>
        </row>
        <row r="59">
          <cell r="A59" t="str">
            <v>STAPLETON</v>
          </cell>
          <cell r="B59" t="str">
            <v>STAPLETON</v>
          </cell>
          <cell r="C59" t="str">
            <v>BROAD &amp; HILL STS</v>
          </cell>
          <cell r="D59" t="str">
            <v>STATEN ISLAND</v>
          </cell>
          <cell r="E59">
            <v>5.87</v>
          </cell>
          <cell r="F59">
            <v>0</v>
          </cell>
          <cell r="G59">
            <v>0</v>
          </cell>
          <cell r="H59">
            <v>6.07</v>
          </cell>
          <cell r="I59">
            <v>0</v>
          </cell>
          <cell r="J59">
            <v>0</v>
          </cell>
          <cell r="K59">
            <v>0</v>
          </cell>
          <cell r="L59">
            <v>7.86</v>
          </cell>
          <cell r="M59">
            <v>0</v>
          </cell>
          <cell r="N59">
            <v>0</v>
          </cell>
          <cell r="O59">
            <v>4.97</v>
          </cell>
          <cell r="P59">
            <v>0</v>
          </cell>
          <cell r="Q59">
            <v>0</v>
          </cell>
          <cell r="R59">
            <v>0</v>
          </cell>
          <cell r="S59">
            <v>3.1</v>
          </cell>
          <cell r="T59">
            <v>0</v>
          </cell>
          <cell r="U59">
            <v>0</v>
          </cell>
          <cell r="V59">
            <v>8.6300000000000008</v>
          </cell>
          <cell r="W59">
            <v>6.59</v>
          </cell>
          <cell r="X59">
            <v>0</v>
          </cell>
          <cell r="Y59">
            <v>0</v>
          </cell>
          <cell r="Z59">
            <v>0</v>
          </cell>
          <cell r="AA59">
            <v>6.62</v>
          </cell>
          <cell r="AB59">
            <v>0</v>
          </cell>
          <cell r="AC59">
            <v>5.41</v>
          </cell>
          <cell r="AD59">
            <v>0</v>
          </cell>
          <cell r="AE59">
            <v>0</v>
          </cell>
          <cell r="AF59">
            <v>0</v>
          </cell>
          <cell r="AG59">
            <v>4.8949999999999996</v>
          </cell>
          <cell r="AH59">
            <v>0</v>
          </cell>
          <cell r="AI59">
            <v>0</v>
          </cell>
          <cell r="AJ59">
            <v>0</v>
          </cell>
          <cell r="AK59">
            <v>5.73</v>
          </cell>
          <cell r="AL59">
            <v>0</v>
          </cell>
          <cell r="AM59">
            <v>0</v>
          </cell>
          <cell r="AN59">
            <v>5.66</v>
          </cell>
          <cell r="AO59">
            <v>0</v>
          </cell>
          <cell r="AP59">
            <v>0</v>
          </cell>
          <cell r="AQ59">
            <v>7.43</v>
          </cell>
          <cell r="AR59">
            <v>0</v>
          </cell>
          <cell r="AS59">
            <v>0</v>
          </cell>
          <cell r="AT59">
            <v>0</v>
          </cell>
          <cell r="AU59">
            <v>7.8</v>
          </cell>
          <cell r="AV59">
            <v>0</v>
          </cell>
          <cell r="AW59">
            <v>0</v>
          </cell>
          <cell r="AX59">
            <v>3.41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7.68</v>
          </cell>
          <cell r="BD59">
            <v>0</v>
          </cell>
          <cell r="BE59">
            <v>6.55</v>
          </cell>
          <cell r="BF59">
            <v>0</v>
          </cell>
          <cell r="BG59">
            <v>0</v>
          </cell>
          <cell r="BH59">
            <v>0</v>
          </cell>
          <cell r="BI59">
            <v>5.98</v>
          </cell>
          <cell r="BJ59">
            <v>6.96</v>
          </cell>
          <cell r="BK59">
            <v>0</v>
          </cell>
          <cell r="BL59">
            <v>3.13</v>
          </cell>
          <cell r="BM59">
            <v>0</v>
          </cell>
          <cell r="BN59">
            <v>0</v>
          </cell>
          <cell r="BO59">
            <v>0</v>
          </cell>
          <cell r="BP59">
            <v>5.87</v>
          </cell>
          <cell r="BQ59">
            <v>0</v>
          </cell>
          <cell r="BR59">
            <v>5.0199999999999996</v>
          </cell>
          <cell r="BS59">
            <v>4.66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5.71</v>
          </cell>
          <cell r="BY59">
            <v>0</v>
          </cell>
          <cell r="BZ59">
            <v>6.7</v>
          </cell>
          <cell r="CA59">
            <v>0</v>
          </cell>
          <cell r="CB59">
            <v>0</v>
          </cell>
          <cell r="CC59">
            <v>0</v>
          </cell>
          <cell r="CD59">
            <v>6.56</v>
          </cell>
          <cell r="CE59">
            <v>0</v>
          </cell>
          <cell r="CF59">
            <v>0</v>
          </cell>
          <cell r="CG59">
            <v>6.23</v>
          </cell>
          <cell r="CH59">
            <v>5.59</v>
          </cell>
          <cell r="CI59">
            <v>0</v>
          </cell>
          <cell r="CJ59">
            <v>0</v>
          </cell>
          <cell r="CK59">
            <v>0</v>
          </cell>
          <cell r="CL59">
            <v>6.34</v>
          </cell>
          <cell r="CM59">
            <v>0</v>
          </cell>
          <cell r="CN59">
            <v>4.5199999999999996</v>
          </cell>
          <cell r="CO59">
            <v>0</v>
          </cell>
          <cell r="CP59">
            <v>0</v>
          </cell>
          <cell r="CQ59">
            <v>0</v>
          </cell>
          <cell r="CR59">
            <v>4.43</v>
          </cell>
          <cell r="CS59">
            <v>0</v>
          </cell>
          <cell r="CT59">
            <v>4.6399999999999997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5.25</v>
          </cell>
          <cell r="CZ59">
            <v>0</v>
          </cell>
          <cell r="DA59">
            <v>0</v>
          </cell>
          <cell r="DB59">
            <v>3.51</v>
          </cell>
          <cell r="DC59">
            <v>0</v>
          </cell>
          <cell r="DD59">
            <v>0</v>
          </cell>
          <cell r="DE59">
            <v>0</v>
          </cell>
          <cell r="DF59">
            <v>8.26</v>
          </cell>
          <cell r="DG59">
            <v>0</v>
          </cell>
          <cell r="DH59">
            <v>0</v>
          </cell>
          <cell r="DI59">
            <v>6.62</v>
          </cell>
          <cell r="DJ59">
            <v>0</v>
          </cell>
          <cell r="DK59">
            <v>0</v>
          </cell>
          <cell r="DL59">
            <v>0</v>
          </cell>
          <cell r="DM59">
            <v>7.35</v>
          </cell>
          <cell r="DN59">
            <v>0</v>
          </cell>
          <cell r="DO59">
            <v>0</v>
          </cell>
          <cell r="DP59">
            <v>4.8600000000000003</v>
          </cell>
          <cell r="DQ59">
            <v>0</v>
          </cell>
          <cell r="DR59">
            <v>0</v>
          </cell>
          <cell r="DS59">
            <v>0</v>
          </cell>
          <cell r="DT59">
            <v>7.71</v>
          </cell>
          <cell r="DU59">
            <v>0</v>
          </cell>
          <cell r="DV59">
            <v>0</v>
          </cell>
          <cell r="DW59">
            <v>7.36</v>
          </cell>
          <cell r="DX59">
            <v>5.3</v>
          </cell>
          <cell r="DY59">
            <v>0</v>
          </cell>
          <cell r="DZ59">
            <v>0</v>
          </cell>
          <cell r="EA59">
            <v>8.51</v>
          </cell>
          <cell r="EB59">
            <v>0</v>
          </cell>
          <cell r="EC59">
            <v>0</v>
          </cell>
          <cell r="ED59">
            <v>5.23</v>
          </cell>
          <cell r="EE59">
            <v>0</v>
          </cell>
          <cell r="EF59">
            <v>0</v>
          </cell>
          <cell r="EG59">
            <v>0</v>
          </cell>
          <cell r="EH59">
            <v>7.37</v>
          </cell>
          <cell r="EI59">
            <v>7.41</v>
          </cell>
          <cell r="EJ59">
            <v>0</v>
          </cell>
          <cell r="EK59">
            <v>6.95</v>
          </cell>
          <cell r="EL59">
            <v>0</v>
          </cell>
          <cell r="EM59">
            <v>0</v>
          </cell>
          <cell r="EN59">
            <v>0</v>
          </cell>
          <cell r="EO59">
            <v>5.66</v>
          </cell>
          <cell r="EP59">
            <v>0</v>
          </cell>
          <cell r="EQ59">
            <v>0</v>
          </cell>
          <cell r="ER59">
            <v>8.99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7.31</v>
          </cell>
          <cell r="EX59">
            <v>6.65</v>
          </cell>
          <cell r="EY59">
            <v>3.5</v>
          </cell>
          <cell r="EZ59">
            <v>0</v>
          </cell>
          <cell r="FA59">
            <v>0</v>
          </cell>
          <cell r="FB59">
            <v>0</v>
          </cell>
          <cell r="FC59">
            <v>7.56</v>
          </cell>
          <cell r="FD59">
            <v>0</v>
          </cell>
          <cell r="FE59">
            <v>7.33</v>
          </cell>
          <cell r="FF59">
            <v>7.33</v>
          </cell>
          <cell r="FG59">
            <v>0</v>
          </cell>
          <cell r="FH59">
            <v>0</v>
          </cell>
          <cell r="FI59">
            <v>0</v>
          </cell>
          <cell r="FJ59">
            <v>7.1749999999999998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6.42</v>
          </cell>
          <cell r="FR59">
            <v>0</v>
          </cell>
          <cell r="FS59">
            <v>0</v>
          </cell>
          <cell r="FT59">
            <v>8.26</v>
          </cell>
          <cell r="FU59">
            <v>0</v>
          </cell>
          <cell r="FV59">
            <v>0</v>
          </cell>
          <cell r="FW59">
            <v>0</v>
          </cell>
          <cell r="FX59">
            <v>6.8049999999999997</v>
          </cell>
          <cell r="FY59">
            <v>0</v>
          </cell>
          <cell r="FZ59">
            <v>0</v>
          </cell>
          <cell r="GA59">
            <v>7.31</v>
          </cell>
          <cell r="GB59">
            <v>0</v>
          </cell>
          <cell r="GC59">
            <v>0</v>
          </cell>
          <cell r="GD59">
            <v>0</v>
          </cell>
          <cell r="GE59">
            <v>6.44</v>
          </cell>
          <cell r="GF59">
            <v>6.26</v>
          </cell>
          <cell r="GG59">
            <v>0</v>
          </cell>
          <cell r="GH59">
            <v>4.37</v>
          </cell>
          <cell r="GI59">
            <v>0</v>
          </cell>
          <cell r="GJ59">
            <v>0</v>
          </cell>
          <cell r="GK59">
            <v>0</v>
          </cell>
          <cell r="GL59">
            <v>7.25</v>
          </cell>
          <cell r="GM59">
            <v>0</v>
          </cell>
          <cell r="GN59">
            <v>0</v>
          </cell>
          <cell r="GO59">
            <v>7.96</v>
          </cell>
          <cell r="GP59">
            <v>0</v>
          </cell>
          <cell r="GQ59">
            <v>0</v>
          </cell>
          <cell r="GR59">
            <v>0</v>
          </cell>
          <cell r="GS59">
            <v>6.61</v>
          </cell>
          <cell r="GT59">
            <v>0</v>
          </cell>
          <cell r="GU59">
            <v>0</v>
          </cell>
          <cell r="GV59">
            <v>7.22</v>
          </cell>
          <cell r="GW59">
            <v>0</v>
          </cell>
          <cell r="GX59">
            <v>0</v>
          </cell>
          <cell r="GY59">
            <v>0</v>
          </cell>
          <cell r="GZ59">
            <v>7.83</v>
          </cell>
          <cell r="HA59">
            <v>0</v>
          </cell>
          <cell r="HB59">
            <v>0</v>
          </cell>
          <cell r="HC59">
            <v>6.85</v>
          </cell>
          <cell r="HD59">
            <v>0</v>
          </cell>
          <cell r="HE59">
            <v>0</v>
          </cell>
          <cell r="HF59">
            <v>0</v>
          </cell>
          <cell r="HG59">
            <v>8.94</v>
          </cell>
          <cell r="HH59">
            <v>0</v>
          </cell>
          <cell r="HI59">
            <v>7.94</v>
          </cell>
          <cell r="HJ59">
            <v>0</v>
          </cell>
          <cell r="HK59">
            <v>6.74</v>
          </cell>
          <cell r="HL59">
            <v>0</v>
          </cell>
          <cell r="HM59">
            <v>0</v>
          </cell>
          <cell r="HN59">
            <v>5.76</v>
          </cell>
          <cell r="HO59">
            <v>0</v>
          </cell>
          <cell r="HP59">
            <v>0</v>
          </cell>
          <cell r="HQ59">
            <v>0</v>
          </cell>
          <cell r="HR59">
            <v>7.4</v>
          </cell>
          <cell r="HS59">
            <v>0</v>
          </cell>
          <cell r="HT59">
            <v>0</v>
          </cell>
          <cell r="HU59">
            <v>6.48</v>
          </cell>
          <cell r="HV59">
            <v>0</v>
          </cell>
          <cell r="HW59">
            <v>0</v>
          </cell>
          <cell r="HX59">
            <v>8.9499999999999993</v>
          </cell>
          <cell r="HY59">
            <v>0</v>
          </cell>
          <cell r="HZ59">
            <v>0</v>
          </cell>
          <cell r="IA59">
            <v>0</v>
          </cell>
          <cell r="IB59">
            <v>9.3699999999999992</v>
          </cell>
          <cell r="IC59">
            <v>0</v>
          </cell>
          <cell r="ID59">
            <v>0</v>
          </cell>
          <cell r="IE59">
            <v>6.94</v>
          </cell>
          <cell r="IF59">
            <v>0</v>
          </cell>
          <cell r="IG59">
            <v>0</v>
          </cell>
          <cell r="IH59">
            <v>0</v>
          </cell>
          <cell r="II59">
            <v>8.5</v>
          </cell>
          <cell r="IJ59">
            <v>0</v>
          </cell>
          <cell r="IK59">
            <v>0</v>
          </cell>
          <cell r="IL59">
            <v>6.8150000000000004</v>
          </cell>
          <cell r="IM59">
            <v>0</v>
          </cell>
          <cell r="IN59">
            <v>0</v>
          </cell>
          <cell r="IO59">
            <v>0</v>
          </cell>
          <cell r="IP59">
            <v>6.55</v>
          </cell>
          <cell r="IQ59">
            <v>0</v>
          </cell>
          <cell r="IR59">
            <v>0</v>
          </cell>
          <cell r="IS59">
            <v>7.07</v>
          </cell>
          <cell r="IT59">
            <v>5.59</v>
          </cell>
          <cell r="IU59">
            <v>0</v>
          </cell>
          <cell r="IV59">
            <v>0</v>
          </cell>
          <cell r="IW59">
            <v>0</v>
          </cell>
          <cell r="IX59">
            <v>8.17</v>
          </cell>
          <cell r="IY59">
            <v>0</v>
          </cell>
          <cell r="IZ59">
            <v>4.1100000000000003</v>
          </cell>
          <cell r="JA59">
            <v>0</v>
          </cell>
          <cell r="JB59">
            <v>0</v>
          </cell>
          <cell r="JC59">
            <v>0</v>
          </cell>
          <cell r="JD59">
            <v>8.9600000000000009</v>
          </cell>
          <cell r="JE59">
            <v>0</v>
          </cell>
          <cell r="JF59">
            <v>0</v>
          </cell>
          <cell r="JG59">
            <v>7.23</v>
          </cell>
          <cell r="JH59">
            <v>0</v>
          </cell>
          <cell r="JI59">
            <v>0</v>
          </cell>
          <cell r="JJ59">
            <v>0</v>
          </cell>
          <cell r="JK59">
            <v>8.08</v>
          </cell>
          <cell r="JL59">
            <v>0</v>
          </cell>
          <cell r="JM59">
            <v>0</v>
          </cell>
          <cell r="JN59">
            <v>7.37</v>
          </cell>
          <cell r="JO59">
            <v>0</v>
          </cell>
          <cell r="JP59">
            <v>0</v>
          </cell>
          <cell r="JQ59">
            <v>0</v>
          </cell>
          <cell r="JR59">
            <v>8.1999999999999993</v>
          </cell>
          <cell r="JS59">
            <v>0</v>
          </cell>
          <cell r="JT59">
            <v>8.31</v>
          </cell>
          <cell r="JU59">
            <v>0</v>
          </cell>
          <cell r="JV59">
            <v>4.95</v>
          </cell>
          <cell r="JW59">
            <v>0</v>
          </cell>
          <cell r="JX59">
            <v>0</v>
          </cell>
          <cell r="JY59">
            <v>6.99</v>
          </cell>
          <cell r="JZ59">
            <v>0</v>
          </cell>
          <cell r="KA59">
            <v>6.1</v>
          </cell>
          <cell r="KB59">
            <v>0</v>
          </cell>
          <cell r="KC59">
            <v>7.77</v>
          </cell>
          <cell r="KD59">
            <v>0</v>
          </cell>
          <cell r="KE59">
            <v>0</v>
          </cell>
          <cell r="KF59">
            <v>0</v>
          </cell>
          <cell r="KG59">
            <v>6.54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8.7200000000000006</v>
          </cell>
          <cell r="KN59">
            <v>0</v>
          </cell>
          <cell r="KO59">
            <v>4.22</v>
          </cell>
          <cell r="KP59">
            <v>7.26</v>
          </cell>
          <cell r="KQ59">
            <v>0</v>
          </cell>
          <cell r="KR59">
            <v>0</v>
          </cell>
          <cell r="KS59">
            <v>0</v>
          </cell>
          <cell r="KT59">
            <v>7.36</v>
          </cell>
          <cell r="KU59">
            <v>0</v>
          </cell>
          <cell r="KV59">
            <v>0</v>
          </cell>
          <cell r="KW59">
            <v>6.36</v>
          </cell>
          <cell r="KX59">
            <v>0</v>
          </cell>
          <cell r="KY59">
            <v>0</v>
          </cell>
          <cell r="KZ59">
            <v>0</v>
          </cell>
          <cell r="LA59">
            <v>7.36</v>
          </cell>
          <cell r="LB59">
            <v>0</v>
          </cell>
          <cell r="LC59">
            <v>0</v>
          </cell>
          <cell r="LD59">
            <v>4.8899999999999997</v>
          </cell>
          <cell r="LE59">
            <v>0</v>
          </cell>
          <cell r="LF59">
            <v>0</v>
          </cell>
          <cell r="LG59">
            <v>0</v>
          </cell>
          <cell r="LH59">
            <v>7.59</v>
          </cell>
          <cell r="LI59">
            <v>0</v>
          </cell>
          <cell r="LJ59">
            <v>0</v>
          </cell>
          <cell r="LK59">
            <v>7.2</v>
          </cell>
          <cell r="LL59">
            <v>9.01</v>
          </cell>
          <cell r="LM59">
            <v>0</v>
          </cell>
          <cell r="LN59">
            <v>0</v>
          </cell>
          <cell r="LO59">
            <v>8.01</v>
          </cell>
          <cell r="LP59">
            <v>0</v>
          </cell>
          <cell r="LQ59">
            <v>0</v>
          </cell>
          <cell r="LR59">
            <v>6.52</v>
          </cell>
          <cell r="LS59">
            <v>0</v>
          </cell>
          <cell r="LT59">
            <v>0</v>
          </cell>
          <cell r="LU59">
            <v>0</v>
          </cell>
          <cell r="LV59">
            <v>8.52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6.79</v>
          </cell>
          <cell r="MD59">
            <v>0</v>
          </cell>
          <cell r="ME59">
            <v>0</v>
          </cell>
          <cell r="MF59">
            <v>7.18</v>
          </cell>
          <cell r="MG59">
            <v>0</v>
          </cell>
          <cell r="MH59">
            <v>0</v>
          </cell>
          <cell r="MI59">
            <v>0</v>
          </cell>
          <cell r="MJ59">
            <v>8.7100000000000009</v>
          </cell>
          <cell r="MK59">
            <v>0</v>
          </cell>
          <cell r="ML59">
            <v>7.15</v>
          </cell>
          <cell r="MM59">
            <v>0</v>
          </cell>
          <cell r="MN59">
            <v>5.19</v>
          </cell>
          <cell r="MO59">
            <v>0</v>
          </cell>
          <cell r="MP59">
            <v>0</v>
          </cell>
          <cell r="MQ59">
            <v>7.22</v>
          </cell>
          <cell r="MR59">
            <v>5.45</v>
          </cell>
          <cell r="MS59">
            <v>0</v>
          </cell>
          <cell r="MT59">
            <v>3.93</v>
          </cell>
          <cell r="MU59">
            <v>0</v>
          </cell>
          <cell r="MV59">
            <v>0</v>
          </cell>
          <cell r="MW59">
            <v>0</v>
          </cell>
          <cell r="MX59">
            <v>6.25</v>
          </cell>
          <cell r="MY59">
            <v>0</v>
          </cell>
          <cell r="MZ59">
            <v>0</v>
          </cell>
          <cell r="NA59">
            <v>5.61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J59">
            <v>2</v>
          </cell>
          <cell r="NK59">
            <v>2.2758620689655173</v>
          </cell>
          <cell r="NL59" t="b">
            <v>0</v>
          </cell>
          <cell r="NM59"/>
          <cell r="NN59">
            <v>118</v>
          </cell>
          <cell r="NO59">
            <v>6.7974999999999994</v>
          </cell>
          <cell r="NP59">
            <v>6.6247457627118669</v>
          </cell>
          <cell r="NQ59">
            <v>0.83898305084745761</v>
          </cell>
          <cell r="NR59">
            <v>3.1</v>
          </cell>
          <cell r="NS59">
            <v>9.3699999999999992</v>
          </cell>
        </row>
        <row r="60">
          <cell r="A60" t="str">
            <v>WEST BRIGHTON I</v>
          </cell>
          <cell r="B60" t="str">
            <v>WEST BRIGHTON I</v>
          </cell>
          <cell r="C60" t="str">
            <v>CASTLETON AVE</v>
          </cell>
          <cell r="D60" t="str">
            <v>STATEN ISLAND</v>
          </cell>
          <cell r="E60">
            <v>0</v>
          </cell>
          <cell r="F60">
            <v>6.94</v>
          </cell>
          <cell r="G60">
            <v>0</v>
          </cell>
          <cell r="H60">
            <v>6.16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6.38</v>
          </cell>
          <cell r="N60">
            <v>0</v>
          </cell>
          <cell r="O60">
            <v>8.1199999999999992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6.21</v>
          </cell>
          <cell r="U60">
            <v>0</v>
          </cell>
          <cell r="V60">
            <v>7.75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6.53</v>
          </cell>
          <cell r="AB60">
            <v>0</v>
          </cell>
          <cell r="AC60">
            <v>6.02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5.44</v>
          </cell>
          <cell r="AI60">
            <v>0</v>
          </cell>
          <cell r="AJ60">
            <v>7.05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  <cell r="AP60">
            <v>0</v>
          </cell>
          <cell r="AQ60">
            <v>7.86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7.04</v>
          </cell>
          <cell r="AW60">
            <v>0</v>
          </cell>
          <cell r="AX60">
            <v>6.65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5.34</v>
          </cell>
          <cell r="BD60">
            <v>0</v>
          </cell>
          <cell r="BE60">
            <v>7.01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6.65</v>
          </cell>
          <cell r="BK60">
            <v>0</v>
          </cell>
          <cell r="BL60">
            <v>6.18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5.94</v>
          </cell>
          <cell r="BR60">
            <v>5.54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6.74</v>
          </cell>
          <cell r="BY60">
            <v>5.59</v>
          </cell>
          <cell r="BZ60">
            <v>7.47</v>
          </cell>
          <cell r="CA60">
            <v>0</v>
          </cell>
          <cell r="CB60">
            <v>0</v>
          </cell>
          <cell r="CC60">
            <v>0</v>
          </cell>
          <cell r="CD60">
            <v>7.66</v>
          </cell>
          <cell r="CE60">
            <v>6.09</v>
          </cell>
          <cell r="CF60">
            <v>0</v>
          </cell>
          <cell r="CG60">
            <v>6.77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6.61</v>
          </cell>
          <cell r="CM60">
            <v>0</v>
          </cell>
          <cell r="CN60">
            <v>7.0150000000000006</v>
          </cell>
          <cell r="CO60">
            <v>0</v>
          </cell>
          <cell r="CP60">
            <v>0</v>
          </cell>
          <cell r="CQ60">
            <v>0</v>
          </cell>
          <cell r="CR60">
            <v>5.99</v>
          </cell>
          <cell r="CS60">
            <v>7.45</v>
          </cell>
          <cell r="CT60">
            <v>0</v>
          </cell>
          <cell r="CU60">
            <v>5.18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6.27</v>
          </cell>
          <cell r="DA60">
            <v>0</v>
          </cell>
          <cell r="DB60">
            <v>3.0649999999999999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6.71</v>
          </cell>
          <cell r="DH60">
            <v>0</v>
          </cell>
          <cell r="DI60">
            <v>3.895</v>
          </cell>
          <cell r="DJ60">
            <v>0</v>
          </cell>
          <cell r="DK60">
            <v>0</v>
          </cell>
          <cell r="DL60">
            <v>0</v>
          </cell>
          <cell r="DM60">
            <v>6.54</v>
          </cell>
          <cell r="DN60">
            <v>8.68</v>
          </cell>
          <cell r="DO60">
            <v>0</v>
          </cell>
          <cell r="DP60">
            <v>5.31</v>
          </cell>
          <cell r="DQ60">
            <v>0</v>
          </cell>
          <cell r="DR60">
            <v>0</v>
          </cell>
          <cell r="DS60">
            <v>0</v>
          </cell>
          <cell r="DT60">
            <v>5.81</v>
          </cell>
          <cell r="DU60">
            <v>6.05</v>
          </cell>
          <cell r="DV60">
            <v>0</v>
          </cell>
          <cell r="DW60">
            <v>5.1950000000000003</v>
          </cell>
          <cell r="DX60">
            <v>0</v>
          </cell>
          <cell r="DY60">
            <v>0</v>
          </cell>
          <cell r="DZ60">
            <v>0</v>
          </cell>
          <cell r="EA60">
            <v>6.59</v>
          </cell>
          <cell r="EB60">
            <v>7.32</v>
          </cell>
          <cell r="EC60">
            <v>0</v>
          </cell>
          <cell r="ED60">
            <v>5.7249999999999996</v>
          </cell>
          <cell r="EE60">
            <v>0</v>
          </cell>
          <cell r="EF60">
            <v>0</v>
          </cell>
          <cell r="EG60">
            <v>0</v>
          </cell>
          <cell r="EH60">
            <v>5.36</v>
          </cell>
          <cell r="EI60">
            <v>6.77</v>
          </cell>
          <cell r="EJ60">
            <v>0</v>
          </cell>
          <cell r="EK60">
            <v>5.62</v>
          </cell>
          <cell r="EL60">
            <v>0</v>
          </cell>
          <cell r="EM60">
            <v>0</v>
          </cell>
          <cell r="EN60">
            <v>0</v>
          </cell>
          <cell r="EO60">
            <v>5.99</v>
          </cell>
          <cell r="EP60">
            <v>6.13</v>
          </cell>
          <cell r="EQ60">
            <v>0</v>
          </cell>
          <cell r="ER60">
            <v>5.0199999999999996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6.47</v>
          </cell>
          <cell r="EX60">
            <v>7.65</v>
          </cell>
          <cell r="EY60">
            <v>5.6549999999999994</v>
          </cell>
          <cell r="EZ60">
            <v>0</v>
          </cell>
          <cell r="FA60">
            <v>0</v>
          </cell>
          <cell r="FB60">
            <v>0</v>
          </cell>
          <cell r="FC60">
            <v>6.29</v>
          </cell>
          <cell r="FD60">
            <v>8.0500000000000007</v>
          </cell>
          <cell r="FE60">
            <v>5.625</v>
          </cell>
          <cell r="FF60">
            <v>5.625</v>
          </cell>
          <cell r="FG60">
            <v>0</v>
          </cell>
          <cell r="FH60">
            <v>0</v>
          </cell>
          <cell r="FI60">
            <v>0</v>
          </cell>
          <cell r="FJ60">
            <v>6.32</v>
          </cell>
          <cell r="FK60">
            <v>8.64</v>
          </cell>
          <cell r="FL60">
            <v>0</v>
          </cell>
          <cell r="FM60">
            <v>6.18</v>
          </cell>
          <cell r="FN60">
            <v>0</v>
          </cell>
          <cell r="FO60">
            <v>0</v>
          </cell>
          <cell r="FP60">
            <v>0</v>
          </cell>
          <cell r="FQ60">
            <v>6.6</v>
          </cell>
          <cell r="FR60">
            <v>7.5650000000000004</v>
          </cell>
          <cell r="FS60">
            <v>0</v>
          </cell>
          <cell r="FT60">
            <v>3.82</v>
          </cell>
          <cell r="FU60">
            <v>0</v>
          </cell>
          <cell r="FV60">
            <v>0</v>
          </cell>
          <cell r="FW60">
            <v>0</v>
          </cell>
          <cell r="FX60">
            <v>6.26</v>
          </cell>
          <cell r="FY60">
            <v>7.44</v>
          </cell>
          <cell r="FZ60">
            <v>0</v>
          </cell>
          <cell r="GA60">
            <v>4.8650000000000002</v>
          </cell>
          <cell r="GB60">
            <v>0</v>
          </cell>
          <cell r="GC60">
            <v>0</v>
          </cell>
          <cell r="GD60">
            <v>0</v>
          </cell>
          <cell r="GE60">
            <v>6.3</v>
          </cell>
          <cell r="GF60">
            <v>8.16</v>
          </cell>
          <cell r="GG60">
            <v>0</v>
          </cell>
          <cell r="GH60">
            <v>6.4849999999999994</v>
          </cell>
          <cell r="GI60">
            <v>0</v>
          </cell>
          <cell r="GJ60">
            <v>0</v>
          </cell>
          <cell r="GK60">
            <v>0</v>
          </cell>
          <cell r="GL60">
            <v>6.77</v>
          </cell>
          <cell r="GM60">
            <v>6.84</v>
          </cell>
          <cell r="GN60">
            <v>0</v>
          </cell>
          <cell r="GO60">
            <v>4.6500000000000004</v>
          </cell>
          <cell r="GP60">
            <v>0</v>
          </cell>
          <cell r="GQ60">
            <v>0</v>
          </cell>
          <cell r="GR60">
            <v>0</v>
          </cell>
          <cell r="GS60">
            <v>6.81</v>
          </cell>
          <cell r="GT60">
            <v>8.18</v>
          </cell>
          <cell r="GU60">
            <v>0</v>
          </cell>
          <cell r="GV60">
            <v>5.41</v>
          </cell>
          <cell r="GW60">
            <v>0</v>
          </cell>
          <cell r="GX60">
            <v>0</v>
          </cell>
          <cell r="GY60">
            <v>0</v>
          </cell>
          <cell r="GZ60">
            <v>6.43</v>
          </cell>
          <cell r="HA60">
            <v>7.58</v>
          </cell>
          <cell r="HB60">
            <v>0</v>
          </cell>
          <cell r="HC60">
            <v>5.8049999999999997</v>
          </cell>
          <cell r="HD60">
            <v>0</v>
          </cell>
          <cell r="HE60">
            <v>0</v>
          </cell>
          <cell r="HF60">
            <v>0</v>
          </cell>
          <cell r="HG60">
            <v>6.78</v>
          </cell>
          <cell r="HH60">
            <v>9.17</v>
          </cell>
          <cell r="HI60">
            <v>0</v>
          </cell>
          <cell r="HJ60">
            <v>5.8949999999999996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7.67</v>
          </cell>
          <cell r="HP60">
            <v>8.2799999999999994</v>
          </cell>
          <cell r="HQ60">
            <v>6.64</v>
          </cell>
          <cell r="HR60">
            <v>5.67</v>
          </cell>
          <cell r="HS60">
            <v>0</v>
          </cell>
          <cell r="HT60">
            <v>0</v>
          </cell>
          <cell r="HU60">
            <v>5.04</v>
          </cell>
          <cell r="HV60">
            <v>7.38</v>
          </cell>
          <cell r="HW60">
            <v>0</v>
          </cell>
          <cell r="HX60">
            <v>5.8650000000000002</v>
          </cell>
          <cell r="HY60">
            <v>0</v>
          </cell>
          <cell r="HZ60">
            <v>0</v>
          </cell>
          <cell r="IA60">
            <v>0</v>
          </cell>
          <cell r="IB60">
            <v>6.85</v>
          </cell>
          <cell r="IC60">
            <v>7.78</v>
          </cell>
          <cell r="ID60">
            <v>0</v>
          </cell>
          <cell r="IE60">
            <v>6.3</v>
          </cell>
          <cell r="IF60">
            <v>0</v>
          </cell>
          <cell r="IG60">
            <v>0</v>
          </cell>
          <cell r="IH60">
            <v>0</v>
          </cell>
          <cell r="II60">
            <v>5.81</v>
          </cell>
          <cell r="IJ60">
            <v>7.65</v>
          </cell>
          <cell r="IK60">
            <v>0</v>
          </cell>
          <cell r="IL60">
            <v>5.83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9.9499999999999993</v>
          </cell>
          <cell r="IR60">
            <v>7.95</v>
          </cell>
          <cell r="IS60">
            <v>7.22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9.6300000000000008</v>
          </cell>
          <cell r="IY60">
            <v>7.96</v>
          </cell>
          <cell r="IZ60">
            <v>8.2799999999999994</v>
          </cell>
          <cell r="JA60">
            <v>5.49</v>
          </cell>
          <cell r="JB60">
            <v>0</v>
          </cell>
          <cell r="JC60">
            <v>0</v>
          </cell>
          <cell r="JD60">
            <v>0</v>
          </cell>
          <cell r="JE60">
            <v>7.7099999999999991</v>
          </cell>
          <cell r="JF60">
            <v>0</v>
          </cell>
          <cell r="JG60">
            <v>5.92</v>
          </cell>
          <cell r="JH60">
            <v>0</v>
          </cell>
          <cell r="JI60">
            <v>0</v>
          </cell>
          <cell r="JJ60">
            <v>0</v>
          </cell>
          <cell r="JK60">
            <v>9.58</v>
          </cell>
          <cell r="JL60">
            <v>5.9550000000000001</v>
          </cell>
          <cell r="JM60">
            <v>0</v>
          </cell>
          <cell r="JN60">
            <v>4.26</v>
          </cell>
          <cell r="JO60">
            <v>6.62</v>
          </cell>
          <cell r="JP60">
            <v>0</v>
          </cell>
          <cell r="JQ60">
            <v>0</v>
          </cell>
          <cell r="JR60">
            <v>0</v>
          </cell>
          <cell r="JS60">
            <v>6.67</v>
          </cell>
          <cell r="JT60">
            <v>7.54</v>
          </cell>
          <cell r="JU60">
            <v>7.08</v>
          </cell>
          <cell r="JV60">
            <v>0</v>
          </cell>
          <cell r="JW60">
            <v>0</v>
          </cell>
          <cell r="JX60">
            <v>0</v>
          </cell>
          <cell r="JY60">
            <v>8.25</v>
          </cell>
          <cell r="JZ60">
            <v>5.97</v>
          </cell>
          <cell r="KA60">
            <v>0</v>
          </cell>
          <cell r="KB60">
            <v>5.29</v>
          </cell>
          <cell r="KC60">
            <v>7.21</v>
          </cell>
          <cell r="KD60">
            <v>0</v>
          </cell>
          <cell r="KE60">
            <v>0</v>
          </cell>
          <cell r="KF60">
            <v>0</v>
          </cell>
          <cell r="KG60">
            <v>6.62</v>
          </cell>
          <cell r="KH60">
            <v>8.49</v>
          </cell>
          <cell r="KI60">
            <v>5.29</v>
          </cell>
          <cell r="KJ60">
            <v>0</v>
          </cell>
          <cell r="KK60">
            <v>0</v>
          </cell>
          <cell r="KL60">
            <v>0</v>
          </cell>
          <cell r="KM60">
            <v>8.43</v>
          </cell>
          <cell r="KN60">
            <v>8.7100000000000009</v>
          </cell>
          <cell r="KO60">
            <v>0</v>
          </cell>
          <cell r="KP60">
            <v>5.43</v>
          </cell>
          <cell r="KQ60">
            <v>8.3000000000000007</v>
          </cell>
          <cell r="KR60">
            <v>0</v>
          </cell>
          <cell r="KS60">
            <v>0</v>
          </cell>
          <cell r="KT60">
            <v>8.02</v>
          </cell>
          <cell r="KU60">
            <v>0</v>
          </cell>
          <cell r="KV60">
            <v>7.35</v>
          </cell>
          <cell r="KW60">
            <v>0</v>
          </cell>
          <cell r="KX60">
            <v>4.43</v>
          </cell>
          <cell r="KY60">
            <v>0</v>
          </cell>
          <cell r="KZ60">
            <v>0</v>
          </cell>
          <cell r="LA60">
            <v>8.19</v>
          </cell>
          <cell r="LB60">
            <v>0</v>
          </cell>
          <cell r="LC60">
            <v>3.11</v>
          </cell>
          <cell r="LD60">
            <v>7.08</v>
          </cell>
          <cell r="LE60">
            <v>6.75</v>
          </cell>
          <cell r="LF60">
            <v>0</v>
          </cell>
          <cell r="LG60">
            <v>0</v>
          </cell>
          <cell r="LH60">
            <v>0</v>
          </cell>
          <cell r="LI60">
            <v>6.63</v>
          </cell>
          <cell r="LJ60">
            <v>0</v>
          </cell>
          <cell r="LK60">
            <v>8.31</v>
          </cell>
          <cell r="LL60">
            <v>0</v>
          </cell>
          <cell r="LM60">
            <v>0</v>
          </cell>
          <cell r="LN60">
            <v>0</v>
          </cell>
          <cell r="LO60">
            <v>7.47</v>
          </cell>
          <cell r="LP60">
            <v>7.7450000000000001</v>
          </cell>
          <cell r="LQ60">
            <v>0</v>
          </cell>
          <cell r="LR60">
            <v>5.97</v>
          </cell>
          <cell r="LS60">
            <v>6.47</v>
          </cell>
          <cell r="LT60">
            <v>0</v>
          </cell>
          <cell r="LU60">
            <v>0</v>
          </cell>
          <cell r="LV60">
            <v>0</v>
          </cell>
          <cell r="LW60">
            <v>5.73</v>
          </cell>
          <cell r="LX60">
            <v>8.5299999999999994</v>
          </cell>
          <cell r="LY60">
            <v>0</v>
          </cell>
          <cell r="LZ60">
            <v>6.83</v>
          </cell>
          <cell r="MA60">
            <v>0</v>
          </cell>
          <cell r="MB60">
            <v>0</v>
          </cell>
          <cell r="MC60">
            <v>9.89</v>
          </cell>
          <cell r="MD60">
            <v>7.84</v>
          </cell>
          <cell r="ME60">
            <v>7.91</v>
          </cell>
          <cell r="MF60">
            <v>6.56</v>
          </cell>
          <cell r="MG60">
            <v>9.0500000000000007</v>
          </cell>
          <cell r="MH60">
            <v>0</v>
          </cell>
          <cell r="MI60">
            <v>0</v>
          </cell>
          <cell r="MJ60">
            <v>6.7</v>
          </cell>
          <cell r="MK60">
            <v>6.92</v>
          </cell>
          <cell r="ML60">
            <v>4.87</v>
          </cell>
          <cell r="MM60">
            <v>5.47</v>
          </cell>
          <cell r="MN60">
            <v>0</v>
          </cell>
          <cell r="MO60">
            <v>0</v>
          </cell>
          <cell r="MP60">
            <v>0</v>
          </cell>
          <cell r="MQ60">
            <v>8.6999999999999993</v>
          </cell>
          <cell r="MR60">
            <v>6.2</v>
          </cell>
          <cell r="MS60">
            <v>4.91</v>
          </cell>
          <cell r="MT60">
            <v>7.66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7.4649999999999999</v>
          </cell>
          <cell r="MZ60">
            <v>0</v>
          </cell>
          <cell r="NA60">
            <v>6.94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J60">
            <v>2</v>
          </cell>
          <cell r="NK60">
            <v>2.5862068965517242</v>
          </cell>
          <cell r="NL60" t="b">
            <v>0</v>
          </cell>
          <cell r="NM60"/>
          <cell r="NN60">
            <v>152</v>
          </cell>
          <cell r="NO60">
            <v>6.6349999999999998</v>
          </cell>
          <cell r="NP60">
            <v>6.6974671052631578</v>
          </cell>
          <cell r="NQ60">
            <v>0.84210526315789469</v>
          </cell>
          <cell r="NR60">
            <v>3.0649999999999999</v>
          </cell>
          <cell r="NS60">
            <v>9.9499999999999993</v>
          </cell>
        </row>
        <row r="61">
          <cell r="A61" t="str">
            <v>WEST BRIGHTON II</v>
          </cell>
          <cell r="B61" t="str">
            <v>WEST BRIGHTON I</v>
          </cell>
          <cell r="C61" t="str">
            <v>CASTLETON AVE</v>
          </cell>
          <cell r="D61" t="str">
            <v>STATEN ISLAND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J61">
            <v>0</v>
          </cell>
          <cell r="NK61" t="str">
            <v>removed</v>
          </cell>
          <cell r="NL61" t="b">
            <v>0</v>
          </cell>
          <cell r="NM61"/>
          <cell r="NN61">
            <v>0</v>
          </cell>
          <cell r="NO61" t="str">
            <v/>
          </cell>
          <cell r="NP61" t="str">
            <v/>
          </cell>
          <cell r="NQ61" t="str">
            <v/>
          </cell>
          <cell r="NR61">
            <v>0</v>
          </cell>
          <cell r="NS61">
            <v>0</v>
          </cell>
        </row>
        <row r="62">
          <cell r="A62" t="str">
            <v>BERRY</v>
          </cell>
          <cell r="B62" t="str">
            <v>BERRY</v>
          </cell>
          <cell r="C62" t="str">
            <v>RICHMOND RD</v>
          </cell>
          <cell r="D62" t="str">
            <v>STATEN ISLAND</v>
          </cell>
          <cell r="E62">
            <v>5.26</v>
          </cell>
          <cell r="F62">
            <v>0</v>
          </cell>
          <cell r="G62">
            <v>0</v>
          </cell>
          <cell r="H62">
            <v>6.65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6.5</v>
          </cell>
          <cell r="N62">
            <v>0</v>
          </cell>
          <cell r="O62">
            <v>6.15</v>
          </cell>
          <cell r="P62">
            <v>0</v>
          </cell>
          <cell r="Q62">
            <v>0</v>
          </cell>
          <cell r="R62">
            <v>0</v>
          </cell>
          <cell r="S62">
            <v>5.07</v>
          </cell>
          <cell r="T62">
            <v>0</v>
          </cell>
          <cell r="U62">
            <v>0</v>
          </cell>
          <cell r="V62">
            <v>0</v>
          </cell>
          <cell r="W62">
            <v>5.51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5.08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6.79</v>
          </cell>
          <cell r="AH62">
            <v>0</v>
          </cell>
          <cell r="AI62">
            <v>0</v>
          </cell>
          <cell r="AJ62">
            <v>0</v>
          </cell>
          <cell r="AK62">
            <v>6.23</v>
          </cell>
          <cell r="AL62">
            <v>0</v>
          </cell>
          <cell r="AM62">
            <v>0</v>
          </cell>
          <cell r="AN62">
            <v>0</v>
          </cell>
          <cell r="AO62">
            <v>6.83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6.19</v>
          </cell>
          <cell r="AV62">
            <v>0</v>
          </cell>
          <cell r="AW62">
            <v>0</v>
          </cell>
          <cell r="AX62">
            <v>0</v>
          </cell>
          <cell r="AY62">
            <v>6.68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7.15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6.45</v>
          </cell>
          <cell r="BJ62">
            <v>0</v>
          </cell>
          <cell r="BK62">
            <v>0</v>
          </cell>
          <cell r="BL62">
            <v>9.39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6.71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7.43</v>
          </cell>
          <cell r="BX62">
            <v>0</v>
          </cell>
          <cell r="BY62">
            <v>0</v>
          </cell>
          <cell r="BZ62">
            <v>0</v>
          </cell>
          <cell r="CA62">
            <v>5.21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6.09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3.95</v>
          </cell>
          <cell r="CM62">
            <v>0</v>
          </cell>
          <cell r="CN62">
            <v>0</v>
          </cell>
          <cell r="CO62">
            <v>4.05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6.09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5.14</v>
          </cell>
          <cell r="CZ62">
            <v>0</v>
          </cell>
          <cell r="DA62">
            <v>6.34</v>
          </cell>
          <cell r="DB62">
            <v>0</v>
          </cell>
          <cell r="DC62">
            <v>4.0999999999999996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4.6500000000000004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6.12</v>
          </cell>
          <cell r="DN62">
            <v>0</v>
          </cell>
          <cell r="DO62">
            <v>0</v>
          </cell>
          <cell r="DP62">
            <v>0</v>
          </cell>
          <cell r="DQ62">
            <v>6.13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5.56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6.18</v>
          </cell>
          <cell r="EB62">
            <v>0</v>
          </cell>
          <cell r="EC62">
            <v>0</v>
          </cell>
          <cell r="ED62">
            <v>0</v>
          </cell>
          <cell r="EE62">
            <v>6.47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6.35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5.84</v>
          </cell>
          <cell r="EP62">
            <v>5.71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6.23</v>
          </cell>
          <cell r="EX62">
            <v>0</v>
          </cell>
          <cell r="EY62">
            <v>0</v>
          </cell>
          <cell r="EZ62">
            <v>5.86</v>
          </cell>
          <cell r="FA62">
            <v>0</v>
          </cell>
          <cell r="FB62">
            <v>0</v>
          </cell>
          <cell r="FC62">
            <v>0</v>
          </cell>
          <cell r="FD62">
            <v>5.64</v>
          </cell>
          <cell r="FE62">
            <v>0</v>
          </cell>
          <cell r="FF62">
            <v>0</v>
          </cell>
          <cell r="FG62">
            <v>5.71</v>
          </cell>
          <cell r="FH62">
            <v>0</v>
          </cell>
          <cell r="FI62">
            <v>0</v>
          </cell>
          <cell r="FJ62">
            <v>0</v>
          </cell>
          <cell r="FK62">
            <v>5.0599999999999996</v>
          </cell>
          <cell r="FL62">
            <v>0</v>
          </cell>
          <cell r="FM62">
            <v>0</v>
          </cell>
          <cell r="FN62">
            <v>0</v>
          </cell>
          <cell r="FO62">
            <v>5</v>
          </cell>
          <cell r="FP62">
            <v>0</v>
          </cell>
          <cell r="FQ62">
            <v>0</v>
          </cell>
          <cell r="FR62">
            <v>6.59</v>
          </cell>
          <cell r="FS62">
            <v>0</v>
          </cell>
          <cell r="FT62">
            <v>0</v>
          </cell>
          <cell r="FU62">
            <v>5.05</v>
          </cell>
          <cell r="FV62">
            <v>0</v>
          </cell>
          <cell r="FW62">
            <v>0</v>
          </cell>
          <cell r="FX62">
            <v>0</v>
          </cell>
          <cell r="FY62">
            <v>5.66</v>
          </cell>
          <cell r="FZ62">
            <v>0</v>
          </cell>
          <cell r="GA62">
            <v>0</v>
          </cell>
          <cell r="GB62">
            <v>5.56</v>
          </cell>
          <cell r="GC62">
            <v>0</v>
          </cell>
          <cell r="GD62">
            <v>0</v>
          </cell>
          <cell r="GE62">
            <v>0</v>
          </cell>
          <cell r="GF62">
            <v>5.57</v>
          </cell>
          <cell r="GG62">
            <v>0</v>
          </cell>
          <cell r="GH62">
            <v>0</v>
          </cell>
          <cell r="GI62">
            <v>5.43</v>
          </cell>
          <cell r="GJ62">
            <v>0</v>
          </cell>
          <cell r="GK62">
            <v>0</v>
          </cell>
          <cell r="GL62">
            <v>0</v>
          </cell>
          <cell r="GM62">
            <v>7.06</v>
          </cell>
          <cell r="GN62">
            <v>0</v>
          </cell>
          <cell r="GO62">
            <v>0</v>
          </cell>
          <cell r="GP62">
            <v>5.92</v>
          </cell>
          <cell r="GQ62">
            <v>0</v>
          </cell>
          <cell r="GR62">
            <v>0</v>
          </cell>
          <cell r="GS62">
            <v>0</v>
          </cell>
          <cell r="GT62">
            <v>5.9</v>
          </cell>
          <cell r="GU62">
            <v>0</v>
          </cell>
          <cell r="GV62">
            <v>0</v>
          </cell>
          <cell r="GW62">
            <v>3.73</v>
          </cell>
          <cell r="GX62">
            <v>0</v>
          </cell>
          <cell r="GY62">
            <v>0</v>
          </cell>
          <cell r="GZ62">
            <v>0</v>
          </cell>
          <cell r="HA62">
            <v>3.47</v>
          </cell>
          <cell r="HB62">
            <v>0</v>
          </cell>
          <cell r="HC62">
            <v>0</v>
          </cell>
          <cell r="HD62">
            <v>7.56</v>
          </cell>
          <cell r="HE62">
            <v>0</v>
          </cell>
          <cell r="HF62">
            <v>0</v>
          </cell>
          <cell r="HG62">
            <v>0</v>
          </cell>
          <cell r="HH62">
            <v>5.85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5.97</v>
          </cell>
          <cell r="HP62">
            <v>0</v>
          </cell>
          <cell r="HQ62">
            <v>0</v>
          </cell>
          <cell r="HR62">
            <v>4.6900000000000004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5.89</v>
          </cell>
          <cell r="HZ62">
            <v>0</v>
          </cell>
          <cell r="IA62">
            <v>0</v>
          </cell>
          <cell r="IB62">
            <v>0</v>
          </cell>
          <cell r="IC62">
            <v>5.72</v>
          </cell>
          <cell r="ID62">
            <v>0</v>
          </cell>
          <cell r="IE62">
            <v>0</v>
          </cell>
          <cell r="IF62">
            <v>4.8600000000000003</v>
          </cell>
          <cell r="IG62">
            <v>0</v>
          </cell>
          <cell r="IH62">
            <v>0</v>
          </cell>
          <cell r="II62">
            <v>0</v>
          </cell>
          <cell r="IJ62">
            <v>6.23</v>
          </cell>
          <cell r="IK62">
            <v>0</v>
          </cell>
          <cell r="IL62">
            <v>0</v>
          </cell>
          <cell r="IM62">
            <v>3.57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5.41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6.76</v>
          </cell>
          <cell r="IY62">
            <v>0</v>
          </cell>
          <cell r="IZ62">
            <v>0</v>
          </cell>
          <cell r="JA62">
            <v>6.25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7.95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6.17</v>
          </cell>
          <cell r="JL62">
            <v>0</v>
          </cell>
          <cell r="JM62">
            <v>0</v>
          </cell>
          <cell r="JN62">
            <v>0</v>
          </cell>
          <cell r="JO62">
            <v>6.68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3.02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7.27</v>
          </cell>
          <cell r="JZ62">
            <v>0</v>
          </cell>
          <cell r="KA62">
            <v>0</v>
          </cell>
          <cell r="KB62">
            <v>0</v>
          </cell>
          <cell r="KC62">
            <v>6.72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5.77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7.15</v>
          </cell>
          <cell r="KN62">
            <v>0</v>
          </cell>
          <cell r="KO62">
            <v>0</v>
          </cell>
          <cell r="KP62">
            <v>0</v>
          </cell>
          <cell r="KQ62">
            <v>7.51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8.3699999999999992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8.27</v>
          </cell>
          <cell r="LB62">
            <v>0</v>
          </cell>
          <cell r="LC62">
            <v>0</v>
          </cell>
          <cell r="LD62">
            <v>0</v>
          </cell>
          <cell r="LE62">
            <v>7.84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  <cell r="LJ62">
            <v>0</v>
          </cell>
          <cell r="LK62">
            <v>7.98</v>
          </cell>
          <cell r="LL62">
            <v>0</v>
          </cell>
          <cell r="LM62">
            <v>0</v>
          </cell>
          <cell r="LN62">
            <v>0</v>
          </cell>
          <cell r="LO62">
            <v>6.7</v>
          </cell>
          <cell r="LP62">
            <v>0</v>
          </cell>
          <cell r="LQ62">
            <v>0</v>
          </cell>
          <cell r="LR62">
            <v>0</v>
          </cell>
          <cell r="LS62">
            <v>5.83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5.03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4.49</v>
          </cell>
          <cell r="MD62">
            <v>0</v>
          </cell>
          <cell r="ME62">
            <v>0</v>
          </cell>
          <cell r="MF62">
            <v>0</v>
          </cell>
          <cell r="MG62">
            <v>5.81</v>
          </cell>
          <cell r="MH62">
            <v>5.36</v>
          </cell>
          <cell r="MI62">
            <v>0</v>
          </cell>
          <cell r="MJ62">
            <v>0</v>
          </cell>
          <cell r="MK62">
            <v>0</v>
          </cell>
          <cell r="ML62">
            <v>4.4800000000000004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5.86</v>
          </cell>
          <cell r="MR62">
            <v>5.95</v>
          </cell>
          <cell r="MS62">
            <v>0</v>
          </cell>
          <cell r="MT62">
            <v>0</v>
          </cell>
          <cell r="MU62">
            <v>3.32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5.05</v>
          </cell>
          <cell r="NA62">
            <v>5.25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J62">
            <v>1</v>
          </cell>
          <cell r="NK62">
            <v>1.7241379310344827</v>
          </cell>
          <cell r="NL62" t="b">
            <v>0</v>
          </cell>
          <cell r="NM62"/>
          <cell r="NN62">
            <v>88</v>
          </cell>
          <cell r="NO62">
            <v>5.8949999999999996</v>
          </cell>
          <cell r="NP62">
            <v>5.91</v>
          </cell>
          <cell r="NQ62">
            <v>0.96590909090909094</v>
          </cell>
          <cell r="NR62">
            <v>3.02</v>
          </cell>
          <cell r="NS62">
            <v>9.39</v>
          </cell>
        </row>
        <row r="63">
          <cell r="A63" t="str">
            <v>SOUTH BEACH</v>
          </cell>
          <cell r="B63" t="str">
            <v>SOUTH BEACH</v>
          </cell>
          <cell r="C63" t="str">
            <v>KRAMER ST</v>
          </cell>
          <cell r="D63" t="str">
            <v>STATEN ISLAND</v>
          </cell>
          <cell r="E63">
            <v>6.72</v>
          </cell>
          <cell r="F63">
            <v>0</v>
          </cell>
          <cell r="G63">
            <v>0</v>
          </cell>
          <cell r="H63">
            <v>0</v>
          </cell>
          <cell r="I63">
            <v>5.41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6.01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6.72</v>
          </cell>
          <cell r="T63">
            <v>0</v>
          </cell>
          <cell r="U63">
            <v>0</v>
          </cell>
          <cell r="V63">
            <v>0</v>
          </cell>
          <cell r="W63">
            <v>5.31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5.6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</v>
          </cell>
          <cell r="AH63">
            <v>0</v>
          </cell>
          <cell r="AI63">
            <v>0</v>
          </cell>
          <cell r="AJ63">
            <v>0</v>
          </cell>
          <cell r="AK63">
            <v>6.36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5.56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5.95</v>
          </cell>
          <cell r="AV63">
            <v>0</v>
          </cell>
          <cell r="AW63">
            <v>0</v>
          </cell>
          <cell r="AX63">
            <v>0</v>
          </cell>
          <cell r="AY63">
            <v>6.03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5.89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6.22</v>
          </cell>
          <cell r="BJ63">
            <v>0</v>
          </cell>
          <cell r="BK63">
            <v>0</v>
          </cell>
          <cell r="BL63">
            <v>0</v>
          </cell>
          <cell r="BM63">
            <v>4.67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7.32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7.25</v>
          </cell>
          <cell r="BX63">
            <v>0</v>
          </cell>
          <cell r="BY63">
            <v>0</v>
          </cell>
          <cell r="BZ63">
            <v>0</v>
          </cell>
          <cell r="CA63">
            <v>6.32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6.18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6.97</v>
          </cell>
          <cell r="CM63">
            <v>0</v>
          </cell>
          <cell r="CN63">
            <v>0</v>
          </cell>
          <cell r="CO63">
            <v>4.47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6.03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5.33</v>
          </cell>
          <cell r="CZ63">
            <v>0</v>
          </cell>
          <cell r="DA63">
            <v>0</v>
          </cell>
          <cell r="DB63">
            <v>0</v>
          </cell>
          <cell r="DC63">
            <v>5.33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6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5.52</v>
          </cell>
          <cell r="DN63">
            <v>0</v>
          </cell>
          <cell r="DO63">
            <v>0</v>
          </cell>
          <cell r="DP63">
            <v>0</v>
          </cell>
          <cell r="DQ63">
            <v>4.6900000000000004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6.48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6.19</v>
          </cell>
          <cell r="EB63">
            <v>0</v>
          </cell>
          <cell r="EC63">
            <v>0</v>
          </cell>
          <cell r="ED63">
            <v>0</v>
          </cell>
          <cell r="EE63">
            <v>5.99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6.49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7.69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5.67</v>
          </cell>
          <cell r="EX63">
            <v>0</v>
          </cell>
          <cell r="EY63">
            <v>0</v>
          </cell>
          <cell r="EZ63">
            <v>3.95</v>
          </cell>
          <cell r="FA63">
            <v>0</v>
          </cell>
          <cell r="FB63">
            <v>0</v>
          </cell>
          <cell r="FC63">
            <v>0</v>
          </cell>
          <cell r="FD63">
            <v>5.46</v>
          </cell>
          <cell r="FE63">
            <v>0</v>
          </cell>
          <cell r="FF63">
            <v>0</v>
          </cell>
          <cell r="FG63">
            <v>3.99</v>
          </cell>
          <cell r="FH63">
            <v>0</v>
          </cell>
          <cell r="FI63">
            <v>0</v>
          </cell>
          <cell r="FJ63">
            <v>0</v>
          </cell>
          <cell r="FK63">
            <v>5.79</v>
          </cell>
          <cell r="FL63">
            <v>0</v>
          </cell>
          <cell r="FM63">
            <v>0</v>
          </cell>
          <cell r="FN63">
            <v>0</v>
          </cell>
          <cell r="FO63">
            <v>4.3899999999999997</v>
          </cell>
          <cell r="FP63">
            <v>0</v>
          </cell>
          <cell r="FQ63">
            <v>0</v>
          </cell>
          <cell r="FR63">
            <v>5.2</v>
          </cell>
          <cell r="FS63">
            <v>0</v>
          </cell>
          <cell r="FT63">
            <v>0</v>
          </cell>
          <cell r="FU63">
            <v>4.95</v>
          </cell>
          <cell r="FV63">
            <v>0</v>
          </cell>
          <cell r="FW63">
            <v>0</v>
          </cell>
          <cell r="FX63">
            <v>0</v>
          </cell>
          <cell r="FY63">
            <v>5.1100000000000003</v>
          </cell>
          <cell r="FZ63">
            <v>0</v>
          </cell>
          <cell r="GA63">
            <v>0</v>
          </cell>
          <cell r="GB63">
            <v>4.25</v>
          </cell>
          <cell r="GC63">
            <v>0</v>
          </cell>
          <cell r="GD63">
            <v>0</v>
          </cell>
          <cell r="GE63">
            <v>0</v>
          </cell>
          <cell r="GF63">
            <v>5.0999999999999996</v>
          </cell>
          <cell r="GG63">
            <v>0</v>
          </cell>
          <cell r="GH63">
            <v>0</v>
          </cell>
          <cell r="GI63">
            <v>4.09</v>
          </cell>
          <cell r="GJ63">
            <v>0</v>
          </cell>
          <cell r="GK63">
            <v>0</v>
          </cell>
          <cell r="GL63">
            <v>0</v>
          </cell>
          <cell r="GM63">
            <v>5.0199999999999996</v>
          </cell>
          <cell r="GN63">
            <v>0</v>
          </cell>
          <cell r="GO63">
            <v>0</v>
          </cell>
          <cell r="GP63">
            <v>4.1399999999999997</v>
          </cell>
          <cell r="GQ63">
            <v>0</v>
          </cell>
          <cell r="GR63">
            <v>0</v>
          </cell>
          <cell r="GS63">
            <v>0</v>
          </cell>
          <cell r="GT63">
            <v>6.02</v>
          </cell>
          <cell r="GU63">
            <v>0</v>
          </cell>
          <cell r="GV63">
            <v>0</v>
          </cell>
          <cell r="GW63">
            <v>4.18</v>
          </cell>
          <cell r="GX63">
            <v>0</v>
          </cell>
          <cell r="GY63">
            <v>0</v>
          </cell>
          <cell r="GZ63">
            <v>0</v>
          </cell>
          <cell r="HA63">
            <v>5.42</v>
          </cell>
          <cell r="HB63">
            <v>0</v>
          </cell>
          <cell r="HC63">
            <v>0</v>
          </cell>
          <cell r="HD63">
            <v>4.17</v>
          </cell>
          <cell r="HE63">
            <v>0</v>
          </cell>
          <cell r="HF63">
            <v>0</v>
          </cell>
          <cell r="HG63">
            <v>0</v>
          </cell>
          <cell r="HH63">
            <v>5.07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5.24</v>
          </cell>
          <cell r="HP63">
            <v>0</v>
          </cell>
          <cell r="HQ63">
            <v>0</v>
          </cell>
          <cell r="HR63">
            <v>4.88</v>
          </cell>
          <cell r="HS63">
            <v>0</v>
          </cell>
          <cell r="HT63">
            <v>0</v>
          </cell>
          <cell r="HU63">
            <v>0</v>
          </cell>
          <cell r="HV63">
            <v>5.28</v>
          </cell>
          <cell r="HW63">
            <v>0</v>
          </cell>
          <cell r="HX63">
            <v>0</v>
          </cell>
          <cell r="HY63">
            <v>4.53</v>
          </cell>
          <cell r="HZ63">
            <v>0</v>
          </cell>
          <cell r="IA63">
            <v>0</v>
          </cell>
          <cell r="IB63">
            <v>0</v>
          </cell>
          <cell r="IC63">
            <v>5.84</v>
          </cell>
          <cell r="ID63">
            <v>0</v>
          </cell>
          <cell r="IE63">
            <v>0</v>
          </cell>
          <cell r="IF63">
            <v>4.05</v>
          </cell>
          <cell r="IG63">
            <v>0</v>
          </cell>
          <cell r="IH63">
            <v>0</v>
          </cell>
          <cell r="II63">
            <v>0</v>
          </cell>
          <cell r="IJ63">
            <v>5.09</v>
          </cell>
          <cell r="IK63">
            <v>0</v>
          </cell>
          <cell r="IL63">
            <v>0</v>
          </cell>
          <cell r="IM63">
            <v>4.2699999999999996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6.4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9.0399999999999991</v>
          </cell>
          <cell r="IY63">
            <v>0</v>
          </cell>
          <cell r="IZ63">
            <v>0</v>
          </cell>
          <cell r="JA63">
            <v>5.08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7.22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6.64</v>
          </cell>
          <cell r="JL63">
            <v>0</v>
          </cell>
          <cell r="JM63">
            <v>0</v>
          </cell>
          <cell r="JN63">
            <v>0</v>
          </cell>
          <cell r="JO63">
            <v>5.97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6.66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6.87</v>
          </cell>
          <cell r="JZ63">
            <v>0</v>
          </cell>
          <cell r="KA63">
            <v>0</v>
          </cell>
          <cell r="KB63">
            <v>0</v>
          </cell>
          <cell r="KC63">
            <v>6.57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6.74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6.64</v>
          </cell>
          <cell r="KN63">
            <v>0</v>
          </cell>
          <cell r="KO63">
            <v>0</v>
          </cell>
          <cell r="KP63">
            <v>0</v>
          </cell>
          <cell r="KQ63">
            <v>5.72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7.12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7.1</v>
          </cell>
          <cell r="LB63">
            <v>0</v>
          </cell>
          <cell r="LC63">
            <v>0</v>
          </cell>
          <cell r="LD63">
            <v>0</v>
          </cell>
          <cell r="LE63">
            <v>5.92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  <cell r="LJ63">
            <v>0</v>
          </cell>
          <cell r="LK63">
            <v>8.08</v>
          </cell>
          <cell r="LL63">
            <v>0</v>
          </cell>
          <cell r="LM63">
            <v>0</v>
          </cell>
          <cell r="LN63">
            <v>0</v>
          </cell>
          <cell r="LO63">
            <v>5.38</v>
          </cell>
          <cell r="LP63">
            <v>0</v>
          </cell>
          <cell r="LQ63">
            <v>0</v>
          </cell>
          <cell r="LR63">
            <v>0</v>
          </cell>
          <cell r="LS63">
            <v>7.01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6.82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8.39</v>
          </cell>
          <cell r="MD63">
            <v>0</v>
          </cell>
          <cell r="ME63">
            <v>0</v>
          </cell>
          <cell r="MF63">
            <v>0</v>
          </cell>
          <cell r="MG63">
            <v>6.2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7.01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6.89</v>
          </cell>
          <cell r="MR63">
            <v>0</v>
          </cell>
          <cell r="MS63">
            <v>0</v>
          </cell>
          <cell r="MT63">
            <v>0</v>
          </cell>
          <cell r="MU63">
            <v>5.29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5.88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J63">
            <v>1</v>
          </cell>
          <cell r="NK63">
            <v>1.6206896551724137</v>
          </cell>
          <cell r="NL63" t="b">
            <v>0</v>
          </cell>
          <cell r="NM63"/>
          <cell r="NN63">
            <v>83</v>
          </cell>
          <cell r="NO63">
            <v>5.89</v>
          </cell>
          <cell r="NP63">
            <v>5.8372289156626502</v>
          </cell>
          <cell r="NQ63">
            <v>0.96385542168674698</v>
          </cell>
          <cell r="NR63">
            <v>3.95</v>
          </cell>
          <cell r="NS63">
            <v>9.0399999999999991</v>
          </cell>
        </row>
        <row r="64">
          <cell r="A64" t="str">
            <v>GOWANUS</v>
          </cell>
          <cell r="B64" t="str">
            <v>GOWANUS</v>
          </cell>
          <cell r="C64" t="str">
            <v>WYCKOFF ST</v>
          </cell>
          <cell r="D64" t="str">
            <v>BROOKLYN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7.96</v>
          </cell>
          <cell r="U64">
            <v>7.03</v>
          </cell>
          <cell r="V64">
            <v>6.11</v>
          </cell>
          <cell r="W64">
            <v>0</v>
          </cell>
          <cell r="X64">
            <v>6.5</v>
          </cell>
          <cell r="Y64">
            <v>0</v>
          </cell>
          <cell r="Z64">
            <v>0</v>
          </cell>
          <cell r="AA64">
            <v>7.64</v>
          </cell>
          <cell r="AB64">
            <v>0</v>
          </cell>
          <cell r="AC64">
            <v>6.32</v>
          </cell>
          <cell r="AD64">
            <v>0</v>
          </cell>
          <cell r="AE64">
            <v>5.62</v>
          </cell>
          <cell r="AF64">
            <v>0</v>
          </cell>
          <cell r="AG64">
            <v>0</v>
          </cell>
          <cell r="AH64">
            <v>6.54</v>
          </cell>
          <cell r="AI64">
            <v>0</v>
          </cell>
          <cell r="AJ64">
            <v>5.0999999999999996</v>
          </cell>
          <cell r="AK64">
            <v>0</v>
          </cell>
          <cell r="AL64">
            <v>7.47</v>
          </cell>
          <cell r="AM64">
            <v>0</v>
          </cell>
          <cell r="AN64">
            <v>0</v>
          </cell>
          <cell r="AO64">
            <v>7.25</v>
          </cell>
          <cell r="AP64">
            <v>0</v>
          </cell>
          <cell r="AQ64">
            <v>5.7850000000000001</v>
          </cell>
          <cell r="AR64">
            <v>0</v>
          </cell>
          <cell r="AS64">
            <v>6.53</v>
          </cell>
          <cell r="AT64">
            <v>0</v>
          </cell>
          <cell r="AU64">
            <v>0</v>
          </cell>
          <cell r="AV64">
            <v>7.67</v>
          </cell>
          <cell r="AW64">
            <v>0</v>
          </cell>
          <cell r="AX64">
            <v>0</v>
          </cell>
          <cell r="AY64">
            <v>8.2100000000000009</v>
          </cell>
          <cell r="AZ64">
            <v>4.43</v>
          </cell>
          <cell r="BA64">
            <v>0</v>
          </cell>
          <cell r="BB64">
            <v>0</v>
          </cell>
          <cell r="BC64">
            <v>6.69</v>
          </cell>
          <cell r="BD64">
            <v>0</v>
          </cell>
          <cell r="BE64">
            <v>6.64</v>
          </cell>
          <cell r="BF64">
            <v>0</v>
          </cell>
          <cell r="BG64">
            <v>6.5</v>
          </cell>
          <cell r="BH64">
            <v>0</v>
          </cell>
          <cell r="BI64">
            <v>0</v>
          </cell>
          <cell r="BJ64">
            <v>5.71</v>
          </cell>
          <cell r="BK64">
            <v>7.82</v>
          </cell>
          <cell r="BL64">
            <v>6.75</v>
          </cell>
          <cell r="BM64">
            <v>0</v>
          </cell>
          <cell r="BN64">
            <v>5.3</v>
          </cell>
          <cell r="BO64">
            <v>0</v>
          </cell>
          <cell r="BP64">
            <v>6.57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6.35</v>
          </cell>
          <cell r="DX64">
            <v>0</v>
          </cell>
          <cell r="DY64">
            <v>7.82</v>
          </cell>
          <cell r="DZ64">
            <v>0</v>
          </cell>
          <cell r="EA64">
            <v>0</v>
          </cell>
          <cell r="EB64">
            <v>6.35</v>
          </cell>
          <cell r="EC64">
            <v>0</v>
          </cell>
          <cell r="ED64">
            <v>6.11</v>
          </cell>
          <cell r="EE64">
            <v>0</v>
          </cell>
          <cell r="EF64">
            <v>5.5</v>
          </cell>
          <cell r="EG64">
            <v>0</v>
          </cell>
          <cell r="EH64">
            <v>0</v>
          </cell>
          <cell r="EI64">
            <v>5.93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1.2949999999999999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6.41</v>
          </cell>
          <cell r="HP64">
            <v>0</v>
          </cell>
          <cell r="HQ64">
            <v>7.3</v>
          </cell>
          <cell r="HR64">
            <v>0</v>
          </cell>
          <cell r="HS64">
            <v>7.02</v>
          </cell>
          <cell r="HT64">
            <v>0</v>
          </cell>
          <cell r="HU64">
            <v>0</v>
          </cell>
          <cell r="HV64">
            <v>8.06</v>
          </cell>
          <cell r="HW64">
            <v>0</v>
          </cell>
          <cell r="HX64">
            <v>0</v>
          </cell>
          <cell r="HY64">
            <v>0</v>
          </cell>
          <cell r="HZ64">
            <v>8.1</v>
          </cell>
          <cell r="IA64">
            <v>0</v>
          </cell>
          <cell r="IB64">
            <v>0</v>
          </cell>
          <cell r="IC64">
            <v>7.33</v>
          </cell>
          <cell r="ID64">
            <v>0</v>
          </cell>
          <cell r="IE64">
            <v>8.77</v>
          </cell>
          <cell r="IF64">
            <v>0</v>
          </cell>
          <cell r="IG64">
            <v>6.07</v>
          </cell>
          <cell r="IH64">
            <v>0</v>
          </cell>
          <cell r="II64">
            <v>0</v>
          </cell>
          <cell r="IJ64">
            <v>8.41</v>
          </cell>
          <cell r="IK64">
            <v>0</v>
          </cell>
          <cell r="IL64">
            <v>6.68</v>
          </cell>
          <cell r="IM64">
            <v>8.51</v>
          </cell>
          <cell r="IN64">
            <v>0</v>
          </cell>
          <cell r="IO64">
            <v>0</v>
          </cell>
          <cell r="IP64">
            <v>0</v>
          </cell>
          <cell r="IQ64">
            <v>7.18</v>
          </cell>
          <cell r="IR64">
            <v>0</v>
          </cell>
          <cell r="IS64">
            <v>7.6449999999999996</v>
          </cell>
          <cell r="IT64">
            <v>0</v>
          </cell>
          <cell r="IU64">
            <v>6.17</v>
          </cell>
          <cell r="IV64">
            <v>0</v>
          </cell>
          <cell r="IW64">
            <v>0</v>
          </cell>
          <cell r="IX64">
            <v>7.8</v>
          </cell>
          <cell r="IY64">
            <v>0</v>
          </cell>
          <cell r="IZ64">
            <v>8.6999999999999993</v>
          </cell>
          <cell r="JA64">
            <v>0</v>
          </cell>
          <cell r="JB64">
            <v>7.5949999999999998</v>
          </cell>
          <cell r="JC64">
            <v>0</v>
          </cell>
          <cell r="JD64">
            <v>0</v>
          </cell>
          <cell r="JE64">
            <v>8.6199999999999992</v>
          </cell>
          <cell r="JF64">
            <v>0</v>
          </cell>
          <cell r="JG64">
            <v>7.74</v>
          </cell>
          <cell r="JH64">
            <v>0</v>
          </cell>
          <cell r="JI64">
            <v>5.48</v>
          </cell>
          <cell r="JJ64">
            <v>0</v>
          </cell>
          <cell r="JK64">
            <v>0</v>
          </cell>
          <cell r="JL64">
            <v>9.1999999999999993</v>
          </cell>
          <cell r="JM64">
            <v>0</v>
          </cell>
          <cell r="JN64">
            <v>7.6</v>
          </cell>
          <cell r="JO64">
            <v>0</v>
          </cell>
          <cell r="JP64">
            <v>5.49</v>
          </cell>
          <cell r="JQ64">
            <v>0</v>
          </cell>
          <cell r="JR64">
            <v>0</v>
          </cell>
          <cell r="JS64">
            <v>6.67</v>
          </cell>
          <cell r="JT64">
            <v>9.18</v>
          </cell>
          <cell r="JU64">
            <v>8.61</v>
          </cell>
          <cell r="JV64">
            <v>0</v>
          </cell>
          <cell r="JW64">
            <v>6.9</v>
          </cell>
          <cell r="JX64">
            <v>0</v>
          </cell>
          <cell r="JY64">
            <v>0</v>
          </cell>
          <cell r="JZ64">
            <v>8.83</v>
          </cell>
          <cell r="KA64">
            <v>7.17</v>
          </cell>
          <cell r="KB64">
            <v>6.56</v>
          </cell>
          <cell r="KC64">
            <v>0</v>
          </cell>
          <cell r="KD64">
            <v>6.27</v>
          </cell>
          <cell r="KE64">
            <v>0</v>
          </cell>
          <cell r="KF64">
            <v>0</v>
          </cell>
          <cell r="KG64">
            <v>7.6749999999999998</v>
          </cell>
          <cell r="KH64">
            <v>0</v>
          </cell>
          <cell r="KI64">
            <v>7.46</v>
          </cell>
          <cell r="KJ64">
            <v>0</v>
          </cell>
          <cell r="KK64">
            <v>5.13</v>
          </cell>
          <cell r="KL64">
            <v>0</v>
          </cell>
          <cell r="KM64">
            <v>0</v>
          </cell>
          <cell r="KN64">
            <v>5.84</v>
          </cell>
          <cell r="KO64">
            <v>0</v>
          </cell>
          <cell r="KP64">
            <v>8.2799999999999994</v>
          </cell>
          <cell r="KQ64">
            <v>0</v>
          </cell>
          <cell r="KR64">
            <v>8.34</v>
          </cell>
          <cell r="KS64">
            <v>0</v>
          </cell>
          <cell r="KT64">
            <v>0</v>
          </cell>
          <cell r="KU64">
            <v>8.8699999999999992</v>
          </cell>
          <cell r="KV64">
            <v>0</v>
          </cell>
          <cell r="KW64">
            <v>6.44</v>
          </cell>
          <cell r="KX64">
            <v>0</v>
          </cell>
          <cell r="KY64">
            <v>8.65</v>
          </cell>
          <cell r="KZ64">
            <v>0</v>
          </cell>
          <cell r="LA64">
            <v>8.1300000000000008</v>
          </cell>
          <cell r="LB64">
            <v>0</v>
          </cell>
          <cell r="LC64">
            <v>0</v>
          </cell>
          <cell r="LD64">
            <v>6.47</v>
          </cell>
          <cell r="LE64">
            <v>0</v>
          </cell>
          <cell r="LF64">
            <v>7.46</v>
          </cell>
          <cell r="LG64">
            <v>0</v>
          </cell>
          <cell r="LH64">
            <v>0</v>
          </cell>
          <cell r="LI64">
            <v>8.06</v>
          </cell>
          <cell r="LJ64">
            <v>0</v>
          </cell>
          <cell r="LK64">
            <v>7.9</v>
          </cell>
          <cell r="LL64">
            <v>7.69</v>
          </cell>
          <cell r="LM64">
            <v>7.1</v>
          </cell>
          <cell r="LN64">
            <v>0</v>
          </cell>
          <cell r="LO64">
            <v>0</v>
          </cell>
          <cell r="LP64">
            <v>8.44</v>
          </cell>
          <cell r="LQ64">
            <v>0</v>
          </cell>
          <cell r="LR64">
            <v>7.46</v>
          </cell>
          <cell r="LS64">
            <v>0</v>
          </cell>
          <cell r="LT64">
            <v>7.81</v>
          </cell>
          <cell r="LU64">
            <v>0</v>
          </cell>
          <cell r="LV64">
            <v>0</v>
          </cell>
          <cell r="LW64">
            <v>6.67</v>
          </cell>
          <cell r="LX64">
            <v>6.82</v>
          </cell>
          <cell r="LY64">
            <v>0</v>
          </cell>
          <cell r="LZ64">
            <v>0</v>
          </cell>
          <cell r="MA64">
            <v>8.7799999999999994</v>
          </cell>
          <cell r="MB64">
            <v>0</v>
          </cell>
          <cell r="MC64">
            <v>0</v>
          </cell>
          <cell r="MD64">
            <v>8.27</v>
          </cell>
          <cell r="ME64">
            <v>0</v>
          </cell>
          <cell r="MF64">
            <v>8.5299999999999994</v>
          </cell>
          <cell r="MG64">
            <v>0</v>
          </cell>
          <cell r="MH64">
            <v>6.29</v>
          </cell>
          <cell r="MI64">
            <v>0</v>
          </cell>
          <cell r="MJ64">
            <v>0</v>
          </cell>
          <cell r="MK64">
            <v>6.76</v>
          </cell>
          <cell r="ML64">
            <v>0</v>
          </cell>
          <cell r="MM64">
            <v>7.35</v>
          </cell>
          <cell r="MN64">
            <v>0</v>
          </cell>
          <cell r="MO64">
            <v>7.52</v>
          </cell>
          <cell r="MP64">
            <v>0</v>
          </cell>
          <cell r="MQ64">
            <v>0</v>
          </cell>
          <cell r="MR64">
            <v>7.25</v>
          </cell>
          <cell r="MS64">
            <v>7.1</v>
          </cell>
          <cell r="MT64">
            <v>0</v>
          </cell>
          <cell r="MU64">
            <v>0</v>
          </cell>
          <cell r="MV64">
            <v>6.87</v>
          </cell>
          <cell r="MW64">
            <v>0</v>
          </cell>
          <cell r="MX64">
            <v>0</v>
          </cell>
          <cell r="MY64">
            <v>7.4</v>
          </cell>
          <cell r="MZ64">
            <v>0</v>
          </cell>
          <cell r="NA64">
            <v>7.2</v>
          </cell>
          <cell r="NB64">
            <v>0</v>
          </cell>
          <cell r="NC64">
            <v>8.15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J64">
            <v>3</v>
          </cell>
          <cell r="NK64">
            <v>2.5833333333333335</v>
          </cell>
          <cell r="NL64" t="b">
            <v>0</v>
          </cell>
          <cell r="NM64"/>
          <cell r="NN64">
            <v>96</v>
          </cell>
          <cell r="NO64">
            <v>7.2249999999999996</v>
          </cell>
          <cell r="NP64">
            <v>7.1222395833333332</v>
          </cell>
          <cell r="NQ64">
            <v>0.76041666666666663</v>
          </cell>
          <cell r="NR64">
            <v>1.2949999999999999</v>
          </cell>
          <cell r="NS64">
            <v>9.1999999999999993</v>
          </cell>
        </row>
        <row r="65">
          <cell r="A65" t="str">
            <v>572 WARREN STREET</v>
          </cell>
          <cell r="B65" t="str">
            <v>WYCKOFF GARDENS</v>
          </cell>
          <cell r="C65" t="str">
            <v>WARREN ST</v>
          </cell>
          <cell r="D65" t="str">
            <v>BROOKLYN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J65">
            <v>0</v>
          </cell>
          <cell r="NK65" t="str">
            <v>removed</v>
          </cell>
          <cell r="NL65" t="b">
            <v>0</v>
          </cell>
          <cell r="NM65"/>
          <cell r="NN65">
            <v>0</v>
          </cell>
          <cell r="NO65" t="str">
            <v/>
          </cell>
          <cell r="NP65" t="str">
            <v/>
          </cell>
          <cell r="NQ65" t="str">
            <v/>
          </cell>
          <cell r="NR65">
            <v>0</v>
          </cell>
          <cell r="NS65">
            <v>0</v>
          </cell>
        </row>
        <row r="66">
          <cell r="A66" t="str">
            <v>RED HOOK I</v>
          </cell>
          <cell r="B66" t="str">
            <v>RED HOOK EAST</v>
          </cell>
          <cell r="C66" t="str">
            <v>DWIGHT ST</v>
          </cell>
          <cell r="D66" t="str">
            <v>BROOKLYN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J66" t="e">
            <v>#N/A</v>
          </cell>
          <cell r="NK66" t="str">
            <v>removed</v>
          </cell>
          <cell r="NL66" t="e">
            <v>#N/A</v>
          </cell>
          <cell r="NM66"/>
          <cell r="NN66">
            <v>0</v>
          </cell>
          <cell r="NO66" t="str">
            <v/>
          </cell>
          <cell r="NP66" t="str">
            <v/>
          </cell>
          <cell r="NQ66" t="str">
            <v/>
          </cell>
          <cell r="NR66">
            <v>0</v>
          </cell>
          <cell r="NS66">
            <v>0</v>
          </cell>
        </row>
        <row r="67">
          <cell r="A67" t="str">
            <v>RED HOOK EAST</v>
          </cell>
          <cell r="B67" t="str">
            <v>RED HOOK EAST</v>
          </cell>
          <cell r="C67" t="str">
            <v>CLINTON ST</v>
          </cell>
          <cell r="D67" t="str">
            <v>BROOKLYN</v>
          </cell>
          <cell r="E67">
            <v>0</v>
          </cell>
          <cell r="F67">
            <v>9.9</v>
          </cell>
          <cell r="G67">
            <v>0</v>
          </cell>
          <cell r="H67">
            <v>7.9</v>
          </cell>
          <cell r="I67">
            <v>0</v>
          </cell>
          <cell r="J67">
            <v>11.03</v>
          </cell>
          <cell r="K67">
            <v>0</v>
          </cell>
          <cell r="L67">
            <v>10.5</v>
          </cell>
          <cell r="M67">
            <v>10.24</v>
          </cell>
          <cell r="N67">
            <v>9.49</v>
          </cell>
          <cell r="O67">
            <v>0</v>
          </cell>
          <cell r="P67">
            <v>0</v>
          </cell>
          <cell r="Q67">
            <v>7.62</v>
          </cell>
          <cell r="R67">
            <v>0</v>
          </cell>
          <cell r="S67">
            <v>0</v>
          </cell>
          <cell r="T67">
            <v>9.0399999999999991</v>
          </cell>
          <cell r="U67">
            <v>9.8699999999999992</v>
          </cell>
          <cell r="V67">
            <v>0</v>
          </cell>
          <cell r="W67">
            <v>0</v>
          </cell>
          <cell r="X67">
            <v>9.9600000000000009</v>
          </cell>
          <cell r="Y67">
            <v>0</v>
          </cell>
          <cell r="Z67">
            <v>0</v>
          </cell>
          <cell r="AA67">
            <v>9.6300000000000008</v>
          </cell>
          <cell r="AB67">
            <v>7.89</v>
          </cell>
          <cell r="AC67">
            <v>0</v>
          </cell>
          <cell r="AD67">
            <v>0</v>
          </cell>
          <cell r="AE67">
            <v>9.2899999999999991</v>
          </cell>
          <cell r="AF67">
            <v>0</v>
          </cell>
          <cell r="AG67">
            <v>0</v>
          </cell>
          <cell r="AH67">
            <v>10.02</v>
          </cell>
          <cell r="AI67">
            <v>8.76</v>
          </cell>
          <cell r="AJ67">
            <v>0</v>
          </cell>
          <cell r="AK67">
            <v>0</v>
          </cell>
          <cell r="AL67">
            <v>11.64</v>
          </cell>
          <cell r="AM67">
            <v>0</v>
          </cell>
          <cell r="AN67">
            <v>0</v>
          </cell>
          <cell r="AO67">
            <v>10.42</v>
          </cell>
          <cell r="AP67">
            <v>11.47</v>
          </cell>
          <cell r="AQ67">
            <v>0</v>
          </cell>
          <cell r="AR67">
            <v>0</v>
          </cell>
          <cell r="AS67">
            <v>9.4700000000000006</v>
          </cell>
          <cell r="AT67">
            <v>0</v>
          </cell>
          <cell r="AU67">
            <v>0</v>
          </cell>
          <cell r="AV67">
            <v>9.7799999999999994</v>
          </cell>
          <cell r="AW67">
            <v>0</v>
          </cell>
          <cell r="AX67">
            <v>7.91</v>
          </cell>
          <cell r="AY67">
            <v>0</v>
          </cell>
          <cell r="AZ67">
            <v>7.3</v>
          </cell>
          <cell r="BA67">
            <v>0</v>
          </cell>
          <cell r="BB67">
            <v>0</v>
          </cell>
          <cell r="BC67">
            <v>9.8000000000000007</v>
          </cell>
          <cell r="BD67">
            <v>9.08</v>
          </cell>
          <cell r="BE67">
            <v>0</v>
          </cell>
          <cell r="BF67">
            <v>0</v>
          </cell>
          <cell r="BG67">
            <v>7.7</v>
          </cell>
          <cell r="BH67">
            <v>0</v>
          </cell>
          <cell r="BI67">
            <v>0</v>
          </cell>
          <cell r="BJ67">
            <v>10.210000000000001</v>
          </cell>
          <cell r="BK67">
            <v>7.63</v>
          </cell>
          <cell r="BL67">
            <v>0</v>
          </cell>
          <cell r="BM67">
            <v>0</v>
          </cell>
          <cell r="BN67">
            <v>8</v>
          </cell>
          <cell r="BO67">
            <v>0</v>
          </cell>
          <cell r="BP67">
            <v>0</v>
          </cell>
          <cell r="BQ67">
            <v>8.24</v>
          </cell>
          <cell r="BR67">
            <v>7.4</v>
          </cell>
          <cell r="BS67">
            <v>0</v>
          </cell>
          <cell r="BT67">
            <v>0</v>
          </cell>
          <cell r="BU67">
            <v>9.84</v>
          </cell>
          <cell r="BV67">
            <v>0</v>
          </cell>
          <cell r="BW67">
            <v>0</v>
          </cell>
          <cell r="BX67">
            <v>8.39</v>
          </cell>
          <cell r="BY67">
            <v>9.99</v>
          </cell>
          <cell r="BZ67">
            <v>0</v>
          </cell>
          <cell r="CA67">
            <v>0</v>
          </cell>
          <cell r="CB67">
            <v>10.19</v>
          </cell>
          <cell r="CC67">
            <v>0</v>
          </cell>
          <cell r="CD67">
            <v>0</v>
          </cell>
          <cell r="CE67">
            <v>10.39</v>
          </cell>
          <cell r="CF67">
            <v>7.46</v>
          </cell>
          <cell r="CG67">
            <v>0</v>
          </cell>
          <cell r="CH67">
            <v>0</v>
          </cell>
          <cell r="CI67">
            <v>7.82</v>
          </cell>
          <cell r="CJ67">
            <v>0</v>
          </cell>
          <cell r="CK67">
            <v>6.4450000000000003</v>
          </cell>
          <cell r="CL67">
            <v>0</v>
          </cell>
          <cell r="CM67">
            <v>0</v>
          </cell>
          <cell r="CN67">
            <v>0</v>
          </cell>
          <cell r="CO67">
            <v>5.8250000000000002</v>
          </cell>
          <cell r="CP67">
            <v>0</v>
          </cell>
          <cell r="CQ67">
            <v>0</v>
          </cell>
          <cell r="CR67">
            <v>0</v>
          </cell>
          <cell r="CS67">
            <v>8.09</v>
          </cell>
          <cell r="CT67">
            <v>10.17</v>
          </cell>
          <cell r="CU67">
            <v>0</v>
          </cell>
          <cell r="CV67">
            <v>0</v>
          </cell>
          <cell r="CW67">
            <v>9.26</v>
          </cell>
          <cell r="CX67">
            <v>0</v>
          </cell>
          <cell r="CY67">
            <v>0</v>
          </cell>
          <cell r="CZ67">
            <v>10.55</v>
          </cell>
          <cell r="DA67">
            <v>6.86</v>
          </cell>
          <cell r="DB67">
            <v>0</v>
          </cell>
          <cell r="DC67">
            <v>0</v>
          </cell>
          <cell r="DD67">
            <v>9.5500000000000007</v>
          </cell>
          <cell r="DE67">
            <v>0</v>
          </cell>
          <cell r="DF67">
            <v>0</v>
          </cell>
          <cell r="DG67">
            <v>9.73</v>
          </cell>
          <cell r="DH67">
            <v>10.65</v>
          </cell>
          <cell r="DI67">
            <v>0</v>
          </cell>
          <cell r="DJ67">
            <v>0</v>
          </cell>
          <cell r="DK67">
            <v>9.59</v>
          </cell>
          <cell r="DL67">
            <v>0</v>
          </cell>
          <cell r="DM67">
            <v>0</v>
          </cell>
          <cell r="DN67">
            <v>10.84</v>
          </cell>
          <cell r="DO67">
            <v>7.33</v>
          </cell>
          <cell r="DP67">
            <v>0</v>
          </cell>
          <cell r="DQ67">
            <v>0</v>
          </cell>
          <cell r="DR67">
            <v>10.45</v>
          </cell>
          <cell r="DS67">
            <v>0</v>
          </cell>
          <cell r="DT67">
            <v>0</v>
          </cell>
          <cell r="DU67">
            <v>9.8699999999999992</v>
          </cell>
          <cell r="DV67">
            <v>9.32</v>
          </cell>
          <cell r="DW67">
            <v>0</v>
          </cell>
          <cell r="DX67">
            <v>0</v>
          </cell>
          <cell r="DY67">
            <v>9.81</v>
          </cell>
          <cell r="DZ67">
            <v>0</v>
          </cell>
          <cell r="EA67">
            <v>0</v>
          </cell>
          <cell r="EB67">
            <v>10.72</v>
          </cell>
          <cell r="EC67">
            <v>11.56</v>
          </cell>
          <cell r="ED67">
            <v>0</v>
          </cell>
          <cell r="EE67">
            <v>0</v>
          </cell>
          <cell r="EF67">
            <v>10.07</v>
          </cell>
          <cell r="EG67">
            <v>0</v>
          </cell>
          <cell r="EH67">
            <v>0</v>
          </cell>
          <cell r="EI67">
            <v>9.84</v>
          </cell>
          <cell r="EJ67">
            <v>9.77</v>
          </cell>
          <cell r="EK67">
            <v>0</v>
          </cell>
          <cell r="EL67">
            <v>0</v>
          </cell>
          <cell r="EM67">
            <v>10.32</v>
          </cell>
          <cell r="EN67">
            <v>0</v>
          </cell>
          <cell r="EO67">
            <v>0</v>
          </cell>
          <cell r="EP67">
            <v>11.23</v>
          </cell>
          <cell r="EQ67">
            <v>10.77</v>
          </cell>
          <cell r="ER67">
            <v>0</v>
          </cell>
          <cell r="ES67">
            <v>0</v>
          </cell>
          <cell r="ET67">
            <v>10.31</v>
          </cell>
          <cell r="EU67">
            <v>0</v>
          </cell>
          <cell r="EV67">
            <v>0</v>
          </cell>
          <cell r="EW67">
            <v>10.67</v>
          </cell>
          <cell r="EX67">
            <v>9.69</v>
          </cell>
          <cell r="EY67">
            <v>6.41</v>
          </cell>
          <cell r="EZ67">
            <v>0</v>
          </cell>
          <cell r="FA67">
            <v>11.72</v>
          </cell>
          <cell r="FB67">
            <v>0</v>
          </cell>
          <cell r="FC67">
            <v>0</v>
          </cell>
          <cell r="FD67">
            <v>0</v>
          </cell>
          <cell r="FE67">
            <v>10.63</v>
          </cell>
          <cell r="FF67">
            <v>11.13</v>
          </cell>
          <cell r="FG67">
            <v>0</v>
          </cell>
          <cell r="FH67">
            <v>9.25</v>
          </cell>
          <cell r="FI67">
            <v>0</v>
          </cell>
          <cell r="FJ67">
            <v>0</v>
          </cell>
          <cell r="FK67">
            <v>12.44</v>
          </cell>
          <cell r="FL67">
            <v>11.21</v>
          </cell>
          <cell r="FM67">
            <v>0</v>
          </cell>
          <cell r="FN67">
            <v>0</v>
          </cell>
          <cell r="FO67">
            <v>10.06</v>
          </cell>
          <cell r="FP67">
            <v>0</v>
          </cell>
          <cell r="FQ67">
            <v>0</v>
          </cell>
          <cell r="FR67">
            <v>12.79</v>
          </cell>
          <cell r="FS67">
            <v>8.91</v>
          </cell>
          <cell r="FT67">
            <v>0</v>
          </cell>
          <cell r="FU67">
            <v>0</v>
          </cell>
          <cell r="FV67">
            <v>10.53</v>
          </cell>
          <cell r="FW67">
            <v>0</v>
          </cell>
          <cell r="FX67">
            <v>0</v>
          </cell>
          <cell r="FY67">
            <v>11.84</v>
          </cell>
          <cell r="FZ67">
            <v>10.71</v>
          </cell>
          <cell r="GA67">
            <v>0</v>
          </cell>
          <cell r="GB67">
            <v>0</v>
          </cell>
          <cell r="GC67">
            <v>12.05</v>
          </cell>
          <cell r="GD67">
            <v>0</v>
          </cell>
          <cell r="GE67">
            <v>0</v>
          </cell>
          <cell r="GF67">
            <v>9.61</v>
          </cell>
          <cell r="GG67">
            <v>12.65</v>
          </cell>
          <cell r="GH67">
            <v>0</v>
          </cell>
          <cell r="GI67">
            <v>12.03</v>
          </cell>
          <cell r="GJ67">
            <v>0</v>
          </cell>
          <cell r="GK67">
            <v>0</v>
          </cell>
          <cell r="GL67">
            <v>0</v>
          </cell>
          <cell r="GM67">
            <v>11.98</v>
          </cell>
          <cell r="GN67">
            <v>13.47</v>
          </cell>
          <cell r="GO67">
            <v>0</v>
          </cell>
          <cell r="GP67">
            <v>0</v>
          </cell>
          <cell r="GQ67">
            <v>13.1</v>
          </cell>
          <cell r="GR67">
            <v>0</v>
          </cell>
          <cell r="GS67">
            <v>0</v>
          </cell>
          <cell r="GT67">
            <v>11.69</v>
          </cell>
          <cell r="GU67">
            <v>12.18</v>
          </cell>
          <cell r="GV67">
            <v>0</v>
          </cell>
          <cell r="GW67">
            <v>0</v>
          </cell>
          <cell r="GX67">
            <v>12.36</v>
          </cell>
          <cell r="GY67">
            <v>0</v>
          </cell>
          <cell r="GZ67">
            <v>0</v>
          </cell>
          <cell r="HA67">
            <v>9.68</v>
          </cell>
          <cell r="HB67">
            <v>8.67</v>
          </cell>
          <cell r="HC67">
            <v>0</v>
          </cell>
          <cell r="HD67">
            <v>0</v>
          </cell>
          <cell r="HE67">
            <v>10.36</v>
          </cell>
          <cell r="HF67">
            <v>0</v>
          </cell>
          <cell r="HG67">
            <v>0</v>
          </cell>
          <cell r="HH67">
            <v>11.63</v>
          </cell>
          <cell r="HI67">
            <v>10.65</v>
          </cell>
          <cell r="HJ67">
            <v>0</v>
          </cell>
          <cell r="HK67">
            <v>0</v>
          </cell>
          <cell r="HL67">
            <v>9.7899999999999991</v>
          </cell>
          <cell r="HM67">
            <v>0</v>
          </cell>
          <cell r="HN67">
            <v>0</v>
          </cell>
          <cell r="HO67">
            <v>10.11</v>
          </cell>
          <cell r="HP67">
            <v>11.35</v>
          </cell>
          <cell r="HQ67">
            <v>0</v>
          </cell>
          <cell r="HR67">
            <v>0</v>
          </cell>
          <cell r="HS67">
            <v>10.43</v>
          </cell>
          <cell r="HT67">
            <v>0</v>
          </cell>
          <cell r="HU67">
            <v>0</v>
          </cell>
          <cell r="HV67">
            <v>11.99</v>
          </cell>
          <cell r="HW67">
            <v>9.2200000000000006</v>
          </cell>
          <cell r="HX67">
            <v>0</v>
          </cell>
          <cell r="HY67">
            <v>0</v>
          </cell>
          <cell r="HZ67">
            <v>8.6999999999999993</v>
          </cell>
          <cell r="IA67">
            <v>0</v>
          </cell>
          <cell r="IB67">
            <v>0</v>
          </cell>
          <cell r="IC67">
            <v>10.61</v>
          </cell>
          <cell r="ID67">
            <v>10.08</v>
          </cell>
          <cell r="IE67">
            <v>0</v>
          </cell>
          <cell r="IF67">
            <v>0</v>
          </cell>
          <cell r="IG67">
            <v>10.050000000000001</v>
          </cell>
          <cell r="IH67">
            <v>0</v>
          </cell>
          <cell r="II67">
            <v>0</v>
          </cell>
          <cell r="IJ67">
            <v>10.76</v>
          </cell>
          <cell r="IK67">
            <v>11.25</v>
          </cell>
          <cell r="IL67">
            <v>7.68</v>
          </cell>
          <cell r="IM67">
            <v>8.92</v>
          </cell>
          <cell r="IN67">
            <v>0</v>
          </cell>
          <cell r="IO67">
            <v>0</v>
          </cell>
          <cell r="IP67">
            <v>0</v>
          </cell>
          <cell r="IQ67">
            <v>11.43</v>
          </cell>
          <cell r="IR67">
            <v>8.0500000000000007</v>
          </cell>
          <cell r="IS67">
            <v>0</v>
          </cell>
          <cell r="IT67">
            <v>0</v>
          </cell>
          <cell r="IU67">
            <v>12.28</v>
          </cell>
          <cell r="IV67">
            <v>0</v>
          </cell>
          <cell r="IW67">
            <v>0</v>
          </cell>
          <cell r="IX67">
            <v>10.71</v>
          </cell>
          <cell r="IY67">
            <v>7.16</v>
          </cell>
          <cell r="IZ67">
            <v>0</v>
          </cell>
          <cell r="JA67">
            <v>0</v>
          </cell>
          <cell r="JB67">
            <v>12.01</v>
          </cell>
          <cell r="JC67">
            <v>0</v>
          </cell>
          <cell r="JD67">
            <v>0</v>
          </cell>
          <cell r="JE67">
            <v>9.48</v>
          </cell>
          <cell r="JF67">
            <v>9.36</v>
          </cell>
          <cell r="JG67">
            <v>0</v>
          </cell>
          <cell r="JH67">
            <v>0</v>
          </cell>
          <cell r="JI67">
            <v>10.38</v>
          </cell>
          <cell r="JJ67">
            <v>0</v>
          </cell>
          <cell r="JK67">
            <v>0</v>
          </cell>
          <cell r="JL67">
            <v>8.5299999999999994</v>
          </cell>
          <cell r="JM67">
            <v>10.77</v>
          </cell>
          <cell r="JN67">
            <v>0</v>
          </cell>
          <cell r="JO67">
            <v>0</v>
          </cell>
          <cell r="JP67">
            <v>9.32</v>
          </cell>
          <cell r="JQ67">
            <v>0</v>
          </cell>
          <cell r="JR67">
            <v>0</v>
          </cell>
          <cell r="JS67">
            <v>11.09</v>
          </cell>
          <cell r="JT67">
            <v>13.99</v>
          </cell>
          <cell r="JU67">
            <v>0</v>
          </cell>
          <cell r="JV67">
            <v>0</v>
          </cell>
          <cell r="JW67">
            <v>9.67</v>
          </cell>
          <cell r="JX67">
            <v>0</v>
          </cell>
          <cell r="JY67">
            <v>0</v>
          </cell>
          <cell r="JZ67">
            <v>10.73</v>
          </cell>
          <cell r="KA67">
            <v>10.29</v>
          </cell>
          <cell r="KB67">
            <v>0</v>
          </cell>
          <cell r="KC67">
            <v>0</v>
          </cell>
          <cell r="KD67">
            <v>10.130000000000001</v>
          </cell>
          <cell r="KE67">
            <v>0</v>
          </cell>
          <cell r="KF67">
            <v>0</v>
          </cell>
          <cell r="KG67">
            <v>9.41</v>
          </cell>
          <cell r="KH67">
            <v>9.8800000000000008</v>
          </cell>
          <cell r="KI67">
            <v>0</v>
          </cell>
          <cell r="KJ67">
            <v>0</v>
          </cell>
          <cell r="KK67">
            <v>8.3800000000000008</v>
          </cell>
          <cell r="KL67">
            <v>0</v>
          </cell>
          <cell r="KM67">
            <v>0</v>
          </cell>
          <cell r="KN67">
            <v>9.9</v>
          </cell>
          <cell r="KO67">
            <v>9.27</v>
          </cell>
          <cell r="KP67">
            <v>0</v>
          </cell>
          <cell r="KQ67">
            <v>0</v>
          </cell>
          <cell r="KR67">
            <v>12.79</v>
          </cell>
          <cell r="KS67">
            <v>0</v>
          </cell>
          <cell r="KT67">
            <v>0</v>
          </cell>
          <cell r="KU67">
            <v>11.5</v>
          </cell>
          <cell r="KV67">
            <v>12.06</v>
          </cell>
          <cell r="KW67">
            <v>0</v>
          </cell>
          <cell r="KX67">
            <v>0</v>
          </cell>
          <cell r="KY67">
            <v>11.72</v>
          </cell>
          <cell r="KZ67">
            <v>0</v>
          </cell>
          <cell r="LA67">
            <v>9.9499999999999993</v>
          </cell>
          <cell r="LB67">
            <v>0</v>
          </cell>
          <cell r="LC67">
            <v>8.2100000000000009</v>
          </cell>
          <cell r="LD67">
            <v>0</v>
          </cell>
          <cell r="LE67">
            <v>0</v>
          </cell>
          <cell r="LF67">
            <v>9.67</v>
          </cell>
          <cell r="LG67">
            <v>0</v>
          </cell>
          <cell r="LH67">
            <v>0</v>
          </cell>
          <cell r="LI67">
            <v>8.4700000000000006</v>
          </cell>
          <cell r="LJ67">
            <v>0</v>
          </cell>
          <cell r="LK67">
            <v>9.8000000000000007</v>
          </cell>
          <cell r="LL67">
            <v>8.4700000000000006</v>
          </cell>
          <cell r="LM67">
            <v>0</v>
          </cell>
          <cell r="LN67">
            <v>0</v>
          </cell>
          <cell r="LO67">
            <v>0</v>
          </cell>
          <cell r="LP67">
            <v>11.51</v>
          </cell>
          <cell r="LQ67">
            <v>8.06</v>
          </cell>
          <cell r="LR67">
            <v>0</v>
          </cell>
          <cell r="LS67">
            <v>0</v>
          </cell>
          <cell r="LT67">
            <v>9.34</v>
          </cell>
          <cell r="LU67">
            <v>0</v>
          </cell>
          <cell r="LV67">
            <v>0</v>
          </cell>
          <cell r="LW67">
            <v>10.31</v>
          </cell>
          <cell r="LX67">
            <v>10.52</v>
          </cell>
          <cell r="LY67">
            <v>0</v>
          </cell>
          <cell r="LZ67">
            <v>0</v>
          </cell>
          <cell r="MA67">
            <v>10.43</v>
          </cell>
          <cell r="MB67">
            <v>0</v>
          </cell>
          <cell r="MC67">
            <v>0</v>
          </cell>
          <cell r="MD67">
            <v>10.3</v>
          </cell>
          <cell r="ME67">
            <v>11.55</v>
          </cell>
          <cell r="MF67">
            <v>0</v>
          </cell>
          <cell r="MG67">
            <v>0</v>
          </cell>
          <cell r="MH67">
            <v>11.79</v>
          </cell>
          <cell r="MI67">
            <v>0</v>
          </cell>
          <cell r="MJ67">
            <v>0</v>
          </cell>
          <cell r="MK67">
            <v>11.92</v>
          </cell>
          <cell r="ML67">
            <v>11.62</v>
          </cell>
          <cell r="MM67">
            <v>10.52</v>
          </cell>
          <cell r="MN67">
            <v>0</v>
          </cell>
          <cell r="MO67">
            <v>9.1300000000000008</v>
          </cell>
          <cell r="MP67">
            <v>0</v>
          </cell>
          <cell r="MQ67">
            <v>0</v>
          </cell>
          <cell r="MR67">
            <v>9.33</v>
          </cell>
          <cell r="MS67">
            <v>9.8000000000000007</v>
          </cell>
          <cell r="MT67">
            <v>0</v>
          </cell>
          <cell r="MU67">
            <v>0</v>
          </cell>
          <cell r="MV67">
            <v>8.1999999999999993</v>
          </cell>
          <cell r="MW67">
            <v>0</v>
          </cell>
          <cell r="MX67">
            <v>0</v>
          </cell>
          <cell r="MY67">
            <v>9.84</v>
          </cell>
          <cell r="MZ67">
            <v>7.7</v>
          </cell>
          <cell r="NA67">
            <v>0</v>
          </cell>
          <cell r="NB67">
            <v>0</v>
          </cell>
          <cell r="NC67">
            <v>9.31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J67">
            <v>2</v>
          </cell>
          <cell r="NK67">
            <v>3.0344827586206895</v>
          </cell>
          <cell r="NL67" t="b">
            <v>0</v>
          </cell>
          <cell r="NM67"/>
          <cell r="NN67">
            <v>159</v>
          </cell>
          <cell r="NO67">
            <v>9.99</v>
          </cell>
          <cell r="NP67">
            <v>9.9828930817610075</v>
          </cell>
          <cell r="NQ67">
            <v>0.11949685534591195</v>
          </cell>
          <cell r="NR67">
            <v>5.8250000000000002</v>
          </cell>
          <cell r="NS67">
            <v>13.99</v>
          </cell>
        </row>
        <row r="68">
          <cell r="A68" t="str">
            <v>RED HOOK WEST</v>
          </cell>
          <cell r="B68" t="str">
            <v>RED HOOK WEST</v>
          </cell>
          <cell r="C68" t="str">
            <v>RICHARDS ST</v>
          </cell>
          <cell r="D68" t="str">
            <v>BROOKLYN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9.1999999999999993</v>
          </cell>
          <cell r="U68">
            <v>8.01</v>
          </cell>
          <cell r="V68">
            <v>0</v>
          </cell>
          <cell r="W68">
            <v>9.0399999999999991</v>
          </cell>
          <cell r="X68">
            <v>4.92</v>
          </cell>
          <cell r="Y68">
            <v>0</v>
          </cell>
          <cell r="Z68">
            <v>0</v>
          </cell>
          <cell r="AA68">
            <v>9.0299999999999994</v>
          </cell>
          <cell r="AB68">
            <v>5.08</v>
          </cell>
          <cell r="AC68">
            <v>0</v>
          </cell>
          <cell r="AD68">
            <v>0</v>
          </cell>
          <cell r="AE68">
            <v>9.69</v>
          </cell>
          <cell r="AF68">
            <v>0</v>
          </cell>
          <cell r="AG68">
            <v>0</v>
          </cell>
          <cell r="AH68">
            <v>8.35</v>
          </cell>
          <cell r="AI68">
            <v>10.06</v>
          </cell>
          <cell r="AJ68">
            <v>0</v>
          </cell>
          <cell r="AK68">
            <v>0</v>
          </cell>
          <cell r="AL68">
            <v>8.1199999999999992</v>
          </cell>
          <cell r="AM68">
            <v>0</v>
          </cell>
          <cell r="AN68">
            <v>0</v>
          </cell>
          <cell r="AO68">
            <v>8.18</v>
          </cell>
          <cell r="AP68">
            <v>8.3000000000000007</v>
          </cell>
          <cell r="AQ68">
            <v>0</v>
          </cell>
          <cell r="AR68">
            <v>0</v>
          </cell>
          <cell r="AS68">
            <v>9.66</v>
          </cell>
          <cell r="AT68">
            <v>0</v>
          </cell>
          <cell r="AU68">
            <v>0</v>
          </cell>
          <cell r="AV68">
            <v>7.82</v>
          </cell>
          <cell r="AW68">
            <v>0</v>
          </cell>
          <cell r="AX68">
            <v>9.94</v>
          </cell>
          <cell r="AY68">
            <v>0</v>
          </cell>
          <cell r="AZ68">
            <v>7.2</v>
          </cell>
          <cell r="BA68">
            <v>0</v>
          </cell>
          <cell r="BB68">
            <v>0</v>
          </cell>
          <cell r="BC68">
            <v>8.44</v>
          </cell>
          <cell r="BD68">
            <v>8.48</v>
          </cell>
          <cell r="BE68">
            <v>0</v>
          </cell>
          <cell r="BF68">
            <v>0</v>
          </cell>
          <cell r="BG68">
            <v>9.93</v>
          </cell>
          <cell r="BH68">
            <v>0</v>
          </cell>
          <cell r="BI68">
            <v>0</v>
          </cell>
          <cell r="BJ68">
            <v>8.17</v>
          </cell>
          <cell r="BK68">
            <v>8.02</v>
          </cell>
          <cell r="BL68">
            <v>0</v>
          </cell>
          <cell r="BM68">
            <v>0</v>
          </cell>
          <cell r="BN68">
            <v>7.37</v>
          </cell>
          <cell r="BO68">
            <v>0</v>
          </cell>
          <cell r="BP68">
            <v>0</v>
          </cell>
          <cell r="BQ68">
            <v>9.5299999999999994</v>
          </cell>
          <cell r="BR68">
            <v>7.72</v>
          </cell>
          <cell r="BS68">
            <v>0</v>
          </cell>
          <cell r="BT68">
            <v>0</v>
          </cell>
          <cell r="BU68">
            <v>8.44</v>
          </cell>
          <cell r="BV68">
            <v>0</v>
          </cell>
          <cell r="BW68">
            <v>0</v>
          </cell>
          <cell r="BX68">
            <v>9.08</v>
          </cell>
          <cell r="BY68">
            <v>9.2799999999999994</v>
          </cell>
          <cell r="BZ68">
            <v>0</v>
          </cell>
          <cell r="CA68">
            <v>0</v>
          </cell>
          <cell r="CB68">
            <v>8.5399999999999991</v>
          </cell>
          <cell r="CC68">
            <v>0</v>
          </cell>
          <cell r="CD68">
            <v>0</v>
          </cell>
          <cell r="CE68">
            <v>9.39</v>
          </cell>
          <cell r="CF68">
            <v>7.77</v>
          </cell>
          <cell r="CG68">
            <v>0</v>
          </cell>
          <cell r="CH68">
            <v>0</v>
          </cell>
          <cell r="CI68">
            <v>8.56</v>
          </cell>
          <cell r="CJ68">
            <v>0</v>
          </cell>
          <cell r="CK68">
            <v>7.36</v>
          </cell>
          <cell r="CL68">
            <v>8.7850000000000001</v>
          </cell>
          <cell r="CM68">
            <v>0</v>
          </cell>
          <cell r="CN68">
            <v>0</v>
          </cell>
          <cell r="CO68">
            <v>7.6225000000000005</v>
          </cell>
          <cell r="CP68">
            <v>0</v>
          </cell>
          <cell r="CQ68">
            <v>0</v>
          </cell>
          <cell r="CR68">
            <v>0</v>
          </cell>
          <cell r="CS68">
            <v>8.3800000000000008</v>
          </cell>
          <cell r="CT68">
            <v>8.4700000000000006</v>
          </cell>
          <cell r="CU68">
            <v>0</v>
          </cell>
          <cell r="CV68">
            <v>0</v>
          </cell>
          <cell r="CW68">
            <v>8.51</v>
          </cell>
          <cell r="CX68">
            <v>0</v>
          </cell>
          <cell r="CY68">
            <v>0</v>
          </cell>
          <cell r="CZ68">
            <v>9.18</v>
          </cell>
          <cell r="DA68">
            <v>9.4</v>
          </cell>
          <cell r="DB68">
            <v>0</v>
          </cell>
          <cell r="DC68">
            <v>0</v>
          </cell>
          <cell r="DD68">
            <v>10.4</v>
          </cell>
          <cell r="DE68">
            <v>0</v>
          </cell>
          <cell r="DF68">
            <v>0</v>
          </cell>
          <cell r="DG68">
            <v>7.7</v>
          </cell>
          <cell r="DH68">
            <v>10.58</v>
          </cell>
          <cell r="DI68">
            <v>0</v>
          </cell>
          <cell r="DJ68">
            <v>0</v>
          </cell>
          <cell r="DK68">
            <v>9.65</v>
          </cell>
          <cell r="DL68">
            <v>0</v>
          </cell>
          <cell r="DM68">
            <v>0</v>
          </cell>
          <cell r="DN68">
            <v>9.1999999999999993</v>
          </cell>
          <cell r="DO68">
            <v>10.199999999999999</v>
          </cell>
          <cell r="DP68">
            <v>0</v>
          </cell>
          <cell r="DQ68">
            <v>0</v>
          </cell>
          <cell r="DR68">
            <v>8.76</v>
          </cell>
          <cell r="DS68">
            <v>0</v>
          </cell>
          <cell r="DT68">
            <v>0</v>
          </cell>
          <cell r="DU68">
            <v>9.1199999999999992</v>
          </cell>
          <cell r="DV68">
            <v>9.5399999999999991</v>
          </cell>
          <cell r="DW68">
            <v>0</v>
          </cell>
          <cell r="DX68">
            <v>0</v>
          </cell>
          <cell r="DY68">
            <v>9.6999999999999993</v>
          </cell>
          <cell r="DZ68">
            <v>0</v>
          </cell>
          <cell r="EA68">
            <v>0</v>
          </cell>
          <cell r="EB68">
            <v>10.17</v>
          </cell>
          <cell r="EC68">
            <v>10.34</v>
          </cell>
          <cell r="ED68">
            <v>0</v>
          </cell>
          <cell r="EE68">
            <v>0</v>
          </cell>
          <cell r="EF68">
            <v>10.38</v>
          </cell>
          <cell r="EG68">
            <v>0</v>
          </cell>
          <cell r="EH68">
            <v>0</v>
          </cell>
          <cell r="EI68">
            <v>9.25</v>
          </cell>
          <cell r="EJ68">
            <v>9.2100000000000009</v>
          </cell>
          <cell r="EK68">
            <v>0</v>
          </cell>
          <cell r="EL68">
            <v>0</v>
          </cell>
          <cell r="EM68">
            <v>10.09</v>
          </cell>
          <cell r="EN68">
            <v>0</v>
          </cell>
          <cell r="EO68">
            <v>0</v>
          </cell>
          <cell r="EP68">
            <v>9.26</v>
          </cell>
          <cell r="EQ68">
            <v>9.23</v>
          </cell>
          <cell r="ER68">
            <v>0</v>
          </cell>
          <cell r="ES68">
            <v>0</v>
          </cell>
          <cell r="ET68">
            <v>6.56</v>
          </cell>
          <cell r="EU68">
            <v>0</v>
          </cell>
          <cell r="EV68">
            <v>0</v>
          </cell>
          <cell r="EW68">
            <v>10.7</v>
          </cell>
          <cell r="EX68">
            <v>10.199999999999999</v>
          </cell>
          <cell r="EY68">
            <v>0</v>
          </cell>
          <cell r="EZ68">
            <v>0</v>
          </cell>
          <cell r="FA68">
            <v>10.79</v>
          </cell>
          <cell r="FB68">
            <v>0</v>
          </cell>
          <cell r="FC68">
            <v>0</v>
          </cell>
          <cell r="FD68">
            <v>11.09</v>
          </cell>
          <cell r="FE68">
            <v>6.72</v>
          </cell>
          <cell r="FF68">
            <v>0</v>
          </cell>
          <cell r="FG68">
            <v>0</v>
          </cell>
          <cell r="FH68">
            <v>11.3</v>
          </cell>
          <cell r="FI68">
            <v>0</v>
          </cell>
          <cell r="FJ68">
            <v>0</v>
          </cell>
          <cell r="FK68">
            <v>10.38</v>
          </cell>
          <cell r="FL68">
            <v>10.31</v>
          </cell>
          <cell r="FM68">
            <v>0</v>
          </cell>
          <cell r="FN68">
            <v>0</v>
          </cell>
          <cell r="FO68">
            <v>11.82</v>
          </cell>
          <cell r="FP68">
            <v>0</v>
          </cell>
          <cell r="FQ68">
            <v>0</v>
          </cell>
          <cell r="FR68">
            <v>11.42</v>
          </cell>
          <cell r="FS68">
            <v>11.73</v>
          </cell>
          <cell r="FT68">
            <v>0</v>
          </cell>
          <cell r="FU68">
            <v>0</v>
          </cell>
          <cell r="FV68">
            <v>10.79</v>
          </cell>
          <cell r="FW68">
            <v>0</v>
          </cell>
          <cell r="FX68">
            <v>0</v>
          </cell>
          <cell r="FY68">
            <v>11.62</v>
          </cell>
          <cell r="FZ68">
            <v>11.82</v>
          </cell>
          <cell r="GA68">
            <v>0</v>
          </cell>
          <cell r="GB68">
            <v>0</v>
          </cell>
          <cell r="GC68">
            <v>10.5</v>
          </cell>
          <cell r="GD68">
            <v>0</v>
          </cell>
          <cell r="GE68">
            <v>0</v>
          </cell>
          <cell r="GF68">
            <v>10.55</v>
          </cell>
          <cell r="GG68">
            <v>11.16</v>
          </cell>
          <cell r="GH68">
            <v>0</v>
          </cell>
          <cell r="GI68">
            <v>8.64</v>
          </cell>
          <cell r="GJ68">
            <v>0</v>
          </cell>
          <cell r="GK68">
            <v>0</v>
          </cell>
          <cell r="GL68">
            <v>0</v>
          </cell>
          <cell r="GM68">
            <v>11.13</v>
          </cell>
          <cell r="GN68">
            <v>9.7100000000000009</v>
          </cell>
          <cell r="GO68">
            <v>0</v>
          </cell>
          <cell r="GP68">
            <v>0</v>
          </cell>
          <cell r="GQ68">
            <v>11.17</v>
          </cell>
          <cell r="GR68">
            <v>0</v>
          </cell>
          <cell r="GS68">
            <v>0</v>
          </cell>
          <cell r="GT68">
            <v>11.68</v>
          </cell>
          <cell r="GU68">
            <v>11.74</v>
          </cell>
          <cell r="GV68">
            <v>0</v>
          </cell>
          <cell r="GW68">
            <v>0</v>
          </cell>
          <cell r="GX68">
            <v>9.14</v>
          </cell>
          <cell r="GY68">
            <v>0</v>
          </cell>
          <cell r="GZ68">
            <v>0</v>
          </cell>
          <cell r="HA68">
            <v>11.515000000000001</v>
          </cell>
          <cell r="HB68">
            <v>11.8</v>
          </cell>
          <cell r="HC68">
            <v>0</v>
          </cell>
          <cell r="HD68">
            <v>0</v>
          </cell>
          <cell r="HE68">
            <v>11.41</v>
          </cell>
          <cell r="HF68">
            <v>0</v>
          </cell>
          <cell r="HG68">
            <v>0</v>
          </cell>
          <cell r="HH68">
            <v>10.32</v>
          </cell>
          <cell r="HI68">
            <v>9.98</v>
          </cell>
          <cell r="HJ68">
            <v>0</v>
          </cell>
          <cell r="HK68">
            <v>0</v>
          </cell>
          <cell r="HL68">
            <v>10.69</v>
          </cell>
          <cell r="HM68">
            <v>0</v>
          </cell>
          <cell r="HN68">
            <v>0</v>
          </cell>
          <cell r="HO68">
            <v>10.5</v>
          </cell>
          <cell r="HP68">
            <v>10.6</v>
          </cell>
          <cell r="HQ68">
            <v>0</v>
          </cell>
          <cell r="HR68">
            <v>0</v>
          </cell>
          <cell r="HS68">
            <v>8.25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11.324999999999999</v>
          </cell>
          <cell r="IA68">
            <v>0</v>
          </cell>
          <cell r="IB68">
            <v>0</v>
          </cell>
          <cell r="IC68">
            <v>11.18</v>
          </cell>
          <cell r="ID68">
            <v>11.59</v>
          </cell>
          <cell r="IE68">
            <v>0</v>
          </cell>
          <cell r="IF68">
            <v>0</v>
          </cell>
          <cell r="IG68">
            <v>10.220000000000001</v>
          </cell>
          <cell r="IH68">
            <v>0</v>
          </cell>
          <cell r="II68">
            <v>0</v>
          </cell>
          <cell r="IJ68">
            <v>10.63</v>
          </cell>
          <cell r="IK68">
            <v>8.7200000000000006</v>
          </cell>
          <cell r="IL68">
            <v>10.63</v>
          </cell>
          <cell r="IM68">
            <v>9.6999999999999993</v>
          </cell>
          <cell r="IN68">
            <v>0</v>
          </cell>
          <cell r="IO68">
            <v>0</v>
          </cell>
          <cell r="IP68">
            <v>0</v>
          </cell>
          <cell r="IQ68">
            <v>8.48</v>
          </cell>
          <cell r="IR68">
            <v>7.35</v>
          </cell>
          <cell r="IS68">
            <v>0</v>
          </cell>
          <cell r="IT68">
            <v>0</v>
          </cell>
          <cell r="IU68">
            <v>8.91</v>
          </cell>
          <cell r="IV68">
            <v>0</v>
          </cell>
          <cell r="IW68">
            <v>0</v>
          </cell>
          <cell r="IX68">
            <v>9.9600000000000009</v>
          </cell>
          <cell r="IY68">
            <v>9.8800000000000008</v>
          </cell>
          <cell r="IZ68">
            <v>0</v>
          </cell>
          <cell r="JA68">
            <v>0</v>
          </cell>
          <cell r="JB68">
            <v>10.94</v>
          </cell>
          <cell r="JC68">
            <v>0</v>
          </cell>
          <cell r="JD68">
            <v>0</v>
          </cell>
          <cell r="JE68">
            <v>9.7200000000000006</v>
          </cell>
          <cell r="JF68">
            <v>9.76</v>
          </cell>
          <cell r="JG68">
            <v>0</v>
          </cell>
          <cell r="JH68">
            <v>0</v>
          </cell>
          <cell r="JI68">
            <v>8.44</v>
          </cell>
          <cell r="JJ68">
            <v>0</v>
          </cell>
          <cell r="JK68">
            <v>0</v>
          </cell>
          <cell r="JL68">
            <v>9.34</v>
          </cell>
          <cell r="JM68">
            <v>8.81</v>
          </cell>
          <cell r="JN68">
            <v>0</v>
          </cell>
          <cell r="JO68">
            <v>0</v>
          </cell>
          <cell r="JP68">
            <v>10.29</v>
          </cell>
          <cell r="JQ68">
            <v>0</v>
          </cell>
          <cell r="JR68">
            <v>0</v>
          </cell>
          <cell r="JS68">
            <v>8.33</v>
          </cell>
          <cell r="JT68">
            <v>8.0449999999999999</v>
          </cell>
          <cell r="JU68">
            <v>0</v>
          </cell>
          <cell r="JV68">
            <v>0</v>
          </cell>
          <cell r="JW68">
            <v>11.2</v>
          </cell>
          <cell r="JX68">
            <v>0</v>
          </cell>
          <cell r="JY68">
            <v>0</v>
          </cell>
          <cell r="JZ68">
            <v>10.9</v>
          </cell>
          <cell r="KA68">
            <v>8.92</v>
          </cell>
          <cell r="KB68">
            <v>0</v>
          </cell>
          <cell r="KC68">
            <v>0</v>
          </cell>
          <cell r="KD68">
            <v>10.130000000000001</v>
          </cell>
          <cell r="KE68">
            <v>0</v>
          </cell>
          <cell r="KF68">
            <v>0</v>
          </cell>
          <cell r="KG68">
            <v>8.9</v>
          </cell>
          <cell r="KH68">
            <v>10.07</v>
          </cell>
          <cell r="KI68">
            <v>0</v>
          </cell>
          <cell r="KJ68">
            <v>0</v>
          </cell>
          <cell r="KK68">
            <v>10.49</v>
          </cell>
          <cell r="KL68">
            <v>0</v>
          </cell>
          <cell r="KM68">
            <v>0</v>
          </cell>
          <cell r="KN68">
            <v>9.4700000000000006</v>
          </cell>
          <cell r="KO68">
            <v>10.050000000000001</v>
          </cell>
          <cell r="KP68">
            <v>10.48</v>
          </cell>
          <cell r="KQ68">
            <v>0</v>
          </cell>
          <cell r="KR68">
            <v>9.76</v>
          </cell>
          <cell r="KS68">
            <v>0</v>
          </cell>
          <cell r="KT68">
            <v>0</v>
          </cell>
          <cell r="KU68">
            <v>9.9</v>
          </cell>
          <cell r="KV68">
            <v>10.48</v>
          </cell>
          <cell r="KW68">
            <v>0</v>
          </cell>
          <cell r="KX68">
            <v>0</v>
          </cell>
          <cell r="KY68">
            <v>9.9600000000000009</v>
          </cell>
          <cell r="KZ68">
            <v>0</v>
          </cell>
          <cell r="LA68">
            <v>9.7200000000000006</v>
          </cell>
          <cell r="LB68">
            <v>0</v>
          </cell>
          <cell r="LC68">
            <v>9.67</v>
          </cell>
          <cell r="LD68">
            <v>0</v>
          </cell>
          <cell r="LE68">
            <v>0</v>
          </cell>
          <cell r="LF68">
            <v>9.17</v>
          </cell>
          <cell r="LG68">
            <v>0</v>
          </cell>
          <cell r="LH68">
            <v>0</v>
          </cell>
          <cell r="LI68">
            <v>9.44</v>
          </cell>
          <cell r="LJ68">
            <v>0</v>
          </cell>
          <cell r="LK68">
            <v>8.6300000000000008</v>
          </cell>
          <cell r="LL68">
            <v>0</v>
          </cell>
          <cell r="LM68">
            <v>11.13</v>
          </cell>
          <cell r="LN68">
            <v>0</v>
          </cell>
          <cell r="LO68">
            <v>0</v>
          </cell>
          <cell r="LP68">
            <v>10.8</v>
          </cell>
          <cell r="LQ68">
            <v>9.9600000000000009</v>
          </cell>
          <cell r="LR68">
            <v>0</v>
          </cell>
          <cell r="LS68">
            <v>0</v>
          </cell>
          <cell r="LT68">
            <v>9.49</v>
          </cell>
          <cell r="LU68">
            <v>0</v>
          </cell>
          <cell r="LV68">
            <v>0</v>
          </cell>
          <cell r="LW68">
            <v>9.36</v>
          </cell>
          <cell r="LX68">
            <v>10.59</v>
          </cell>
          <cell r="LY68">
            <v>0</v>
          </cell>
          <cell r="LZ68">
            <v>0</v>
          </cell>
          <cell r="MA68">
            <v>10.79</v>
          </cell>
          <cell r="MB68">
            <v>0</v>
          </cell>
          <cell r="MC68">
            <v>0</v>
          </cell>
          <cell r="MD68">
            <v>9.98</v>
          </cell>
          <cell r="ME68">
            <v>11.13</v>
          </cell>
          <cell r="MF68">
            <v>10.119999999999999</v>
          </cell>
          <cell r="MG68">
            <v>0</v>
          </cell>
          <cell r="MH68">
            <v>9.17</v>
          </cell>
          <cell r="MI68">
            <v>0</v>
          </cell>
          <cell r="MJ68">
            <v>0</v>
          </cell>
          <cell r="MK68">
            <v>9.76</v>
          </cell>
          <cell r="ML68">
            <v>9.6</v>
          </cell>
          <cell r="MM68">
            <v>0</v>
          </cell>
          <cell r="MN68">
            <v>0</v>
          </cell>
          <cell r="MO68">
            <v>8.4499999999999993</v>
          </cell>
          <cell r="MP68">
            <v>0</v>
          </cell>
          <cell r="MQ68">
            <v>0</v>
          </cell>
          <cell r="MR68">
            <v>9.27</v>
          </cell>
          <cell r="MS68">
            <v>9.24</v>
          </cell>
          <cell r="MT68">
            <v>0</v>
          </cell>
          <cell r="MU68">
            <v>0</v>
          </cell>
          <cell r="MV68">
            <v>8.32</v>
          </cell>
          <cell r="MW68">
            <v>0</v>
          </cell>
          <cell r="MX68">
            <v>0</v>
          </cell>
          <cell r="MY68">
            <v>9.9600000000000009</v>
          </cell>
          <cell r="MZ68">
            <v>8.9600000000000009</v>
          </cell>
          <cell r="NA68">
            <v>0</v>
          </cell>
          <cell r="NB68">
            <v>0</v>
          </cell>
          <cell r="NC68">
            <v>9.35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J68">
            <v>2</v>
          </cell>
          <cell r="NK68">
            <v>3.0370370370370372</v>
          </cell>
          <cell r="NL68" t="b">
            <v>0</v>
          </cell>
          <cell r="NM68"/>
          <cell r="NN68">
            <v>152</v>
          </cell>
          <cell r="NO68">
            <v>9.68</v>
          </cell>
          <cell r="NP68">
            <v>9.5694901315789505</v>
          </cell>
          <cell r="NQ68">
            <v>8.5526315789473686E-2</v>
          </cell>
          <cell r="NR68">
            <v>4.92</v>
          </cell>
          <cell r="NS68">
            <v>11.82</v>
          </cell>
        </row>
        <row r="69">
          <cell r="A69" t="str">
            <v>RED HOOK II</v>
          </cell>
          <cell r="B69" t="str">
            <v>RED HOOK WEST</v>
          </cell>
          <cell r="C69" t="str">
            <v>RICHARDS ST</v>
          </cell>
          <cell r="D69" t="str">
            <v>BROOKLYN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>
            <v>0</v>
          </cell>
          <cell r="LK69">
            <v>0</v>
          </cell>
          <cell r="LL69">
            <v>0</v>
          </cell>
          <cell r="LM69">
            <v>0</v>
          </cell>
          <cell r="LN69">
            <v>0</v>
          </cell>
          <cell r="LO69">
            <v>0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J69" t="e">
            <v>#N/A</v>
          </cell>
          <cell r="NK69" t="str">
            <v>removed</v>
          </cell>
          <cell r="NL69" t="e">
            <v>#N/A</v>
          </cell>
          <cell r="NM69"/>
          <cell r="NN69">
            <v>0</v>
          </cell>
          <cell r="NO69" t="str">
            <v/>
          </cell>
          <cell r="NP69" t="str">
            <v/>
          </cell>
          <cell r="NQ69" t="str">
            <v/>
          </cell>
          <cell r="NR69">
            <v>0</v>
          </cell>
          <cell r="NS69">
            <v>0</v>
          </cell>
        </row>
        <row r="70">
          <cell r="A70" t="str">
            <v>WYCKOFF GARDENS</v>
          </cell>
          <cell r="B70" t="str">
            <v>WYCKOFF GARDENS</v>
          </cell>
          <cell r="C70" t="str">
            <v>THIRD AVE</v>
          </cell>
          <cell r="D70" t="str">
            <v>BROOKLYN</v>
          </cell>
          <cell r="E70">
            <v>0</v>
          </cell>
          <cell r="F70">
            <v>7.48</v>
          </cell>
          <cell r="G70">
            <v>0</v>
          </cell>
          <cell r="H70">
            <v>6.39</v>
          </cell>
          <cell r="I70">
            <v>0</v>
          </cell>
          <cell r="J70">
            <v>7.12</v>
          </cell>
          <cell r="K70">
            <v>0</v>
          </cell>
          <cell r="L70">
            <v>0</v>
          </cell>
          <cell r="M70">
            <v>7.08</v>
          </cell>
          <cell r="N70">
            <v>0</v>
          </cell>
          <cell r="O70">
            <v>0</v>
          </cell>
          <cell r="P70">
            <v>0</v>
          </cell>
          <cell r="Q70">
            <v>7.63</v>
          </cell>
          <cell r="R70">
            <v>0</v>
          </cell>
          <cell r="S70">
            <v>0</v>
          </cell>
          <cell r="T70">
            <v>4.95</v>
          </cell>
          <cell r="U70">
            <v>0</v>
          </cell>
          <cell r="V70">
            <v>0</v>
          </cell>
          <cell r="W70">
            <v>0</v>
          </cell>
          <cell r="X70">
            <v>7.72</v>
          </cell>
          <cell r="Y70">
            <v>0</v>
          </cell>
          <cell r="Z70">
            <v>0</v>
          </cell>
          <cell r="AA70">
            <v>7.14</v>
          </cell>
          <cell r="AB70">
            <v>0</v>
          </cell>
          <cell r="AC70">
            <v>0</v>
          </cell>
          <cell r="AD70">
            <v>0</v>
          </cell>
          <cell r="AE70">
            <v>6.99</v>
          </cell>
          <cell r="AF70">
            <v>0</v>
          </cell>
          <cell r="AG70">
            <v>0</v>
          </cell>
          <cell r="AH70">
            <v>6.11</v>
          </cell>
          <cell r="AI70">
            <v>0</v>
          </cell>
          <cell r="AJ70">
            <v>0</v>
          </cell>
          <cell r="AK70">
            <v>0</v>
          </cell>
          <cell r="AL70">
            <v>6.91</v>
          </cell>
          <cell r="AM70">
            <v>0</v>
          </cell>
          <cell r="AN70">
            <v>0</v>
          </cell>
          <cell r="AO70">
            <v>7.09</v>
          </cell>
          <cell r="AP70">
            <v>0</v>
          </cell>
          <cell r="AQ70">
            <v>0</v>
          </cell>
          <cell r="AR70">
            <v>0</v>
          </cell>
          <cell r="AS70">
            <v>7.83</v>
          </cell>
          <cell r="AT70">
            <v>0</v>
          </cell>
          <cell r="AU70">
            <v>0</v>
          </cell>
          <cell r="AV70">
            <v>6.91</v>
          </cell>
          <cell r="AW70">
            <v>0</v>
          </cell>
          <cell r="AX70">
            <v>0</v>
          </cell>
          <cell r="AY70">
            <v>0</v>
          </cell>
          <cell r="AZ70">
            <v>7.47</v>
          </cell>
          <cell r="BA70">
            <v>0</v>
          </cell>
          <cell r="BB70">
            <v>0</v>
          </cell>
          <cell r="BC70">
            <v>5.17</v>
          </cell>
          <cell r="BD70">
            <v>0</v>
          </cell>
          <cell r="BE70">
            <v>0</v>
          </cell>
          <cell r="BF70">
            <v>0</v>
          </cell>
          <cell r="BG70">
            <v>8.0500000000000007</v>
          </cell>
          <cell r="BH70">
            <v>0</v>
          </cell>
          <cell r="BI70">
            <v>0</v>
          </cell>
          <cell r="BJ70">
            <v>6.03</v>
          </cell>
          <cell r="BK70">
            <v>0</v>
          </cell>
          <cell r="BL70">
            <v>0</v>
          </cell>
          <cell r="BM70">
            <v>0</v>
          </cell>
          <cell r="BN70">
            <v>7</v>
          </cell>
          <cell r="BO70">
            <v>0</v>
          </cell>
          <cell r="BP70">
            <v>0</v>
          </cell>
          <cell r="BQ70">
            <v>3.97</v>
          </cell>
          <cell r="BR70">
            <v>0</v>
          </cell>
          <cell r="BS70">
            <v>0</v>
          </cell>
          <cell r="BT70">
            <v>0</v>
          </cell>
          <cell r="BU70">
            <v>6.95</v>
          </cell>
          <cell r="BV70">
            <v>0</v>
          </cell>
          <cell r="BW70">
            <v>0</v>
          </cell>
          <cell r="BX70">
            <v>6.93</v>
          </cell>
          <cell r="BY70">
            <v>0</v>
          </cell>
          <cell r="BZ70">
            <v>0</v>
          </cell>
          <cell r="CA70">
            <v>0</v>
          </cell>
          <cell r="CB70">
            <v>7.15</v>
          </cell>
          <cell r="CC70">
            <v>0</v>
          </cell>
          <cell r="CD70">
            <v>0</v>
          </cell>
          <cell r="CE70">
            <v>6.32</v>
          </cell>
          <cell r="CF70">
            <v>0</v>
          </cell>
          <cell r="CG70">
            <v>0</v>
          </cell>
          <cell r="CH70">
            <v>0</v>
          </cell>
          <cell r="CI70">
            <v>7.16</v>
          </cell>
          <cell r="CJ70">
            <v>0</v>
          </cell>
          <cell r="CK70">
            <v>10.71</v>
          </cell>
          <cell r="CL70">
            <v>5.9799999999999995</v>
          </cell>
          <cell r="CM70">
            <v>0</v>
          </cell>
          <cell r="CN70">
            <v>0</v>
          </cell>
          <cell r="CO70">
            <v>7.6450000000000005</v>
          </cell>
          <cell r="CP70">
            <v>0</v>
          </cell>
          <cell r="CQ70">
            <v>0</v>
          </cell>
          <cell r="CR70">
            <v>0</v>
          </cell>
          <cell r="CS70">
            <v>7.42</v>
          </cell>
          <cell r="CT70">
            <v>0</v>
          </cell>
          <cell r="CU70">
            <v>0</v>
          </cell>
          <cell r="CV70">
            <v>0</v>
          </cell>
          <cell r="CW70">
            <v>6.07</v>
          </cell>
          <cell r="CX70">
            <v>0</v>
          </cell>
          <cell r="CY70">
            <v>0</v>
          </cell>
          <cell r="CZ70">
            <v>7.47</v>
          </cell>
          <cell r="DA70">
            <v>0</v>
          </cell>
          <cell r="DB70">
            <v>0</v>
          </cell>
          <cell r="DC70">
            <v>0</v>
          </cell>
          <cell r="DD70">
            <v>6.59</v>
          </cell>
          <cell r="DE70">
            <v>0</v>
          </cell>
          <cell r="DF70">
            <v>0</v>
          </cell>
          <cell r="DG70">
            <v>7.83</v>
          </cell>
          <cell r="DH70">
            <v>0</v>
          </cell>
          <cell r="DI70">
            <v>0</v>
          </cell>
          <cell r="DJ70">
            <v>0</v>
          </cell>
          <cell r="DK70">
            <v>7.46</v>
          </cell>
          <cell r="DL70">
            <v>0</v>
          </cell>
          <cell r="DM70">
            <v>0</v>
          </cell>
          <cell r="DN70">
            <v>7.34</v>
          </cell>
          <cell r="DO70">
            <v>0</v>
          </cell>
          <cell r="DP70">
            <v>0</v>
          </cell>
          <cell r="DQ70">
            <v>0</v>
          </cell>
          <cell r="DR70">
            <v>6.62</v>
          </cell>
          <cell r="DS70">
            <v>0</v>
          </cell>
          <cell r="DT70">
            <v>0</v>
          </cell>
          <cell r="DU70">
            <v>7.91</v>
          </cell>
          <cell r="DV70">
            <v>0</v>
          </cell>
          <cell r="DW70">
            <v>0</v>
          </cell>
          <cell r="DX70">
            <v>0</v>
          </cell>
          <cell r="DY70">
            <v>6.78</v>
          </cell>
          <cell r="DZ70">
            <v>0</v>
          </cell>
          <cell r="EA70">
            <v>0</v>
          </cell>
          <cell r="EB70">
            <v>7.97</v>
          </cell>
          <cell r="EC70">
            <v>0</v>
          </cell>
          <cell r="ED70">
            <v>0</v>
          </cell>
          <cell r="EE70">
            <v>0</v>
          </cell>
          <cell r="EF70">
            <v>7.28</v>
          </cell>
          <cell r="EG70">
            <v>0</v>
          </cell>
          <cell r="EH70">
            <v>0</v>
          </cell>
          <cell r="EI70">
            <v>8.6999999999999993</v>
          </cell>
          <cell r="EJ70">
            <v>0</v>
          </cell>
          <cell r="EK70">
            <v>0</v>
          </cell>
          <cell r="EL70">
            <v>0</v>
          </cell>
          <cell r="EM70">
            <v>9.73</v>
          </cell>
          <cell r="EN70">
            <v>0</v>
          </cell>
          <cell r="EO70">
            <v>0</v>
          </cell>
          <cell r="EP70">
            <v>7.34</v>
          </cell>
          <cell r="EQ70">
            <v>0</v>
          </cell>
          <cell r="ER70">
            <v>0</v>
          </cell>
          <cell r="ES70">
            <v>7.6</v>
          </cell>
          <cell r="ET70">
            <v>7.6</v>
          </cell>
          <cell r="EU70">
            <v>0</v>
          </cell>
          <cell r="EV70">
            <v>0</v>
          </cell>
          <cell r="EW70">
            <v>7.09</v>
          </cell>
          <cell r="EX70">
            <v>0</v>
          </cell>
          <cell r="EY70">
            <v>0</v>
          </cell>
          <cell r="EZ70">
            <v>0</v>
          </cell>
          <cell r="FA70">
            <v>6.51</v>
          </cell>
          <cell r="FB70">
            <v>0</v>
          </cell>
          <cell r="FC70">
            <v>0</v>
          </cell>
          <cell r="FD70">
            <v>7.6849999999999996</v>
          </cell>
          <cell r="FE70">
            <v>0</v>
          </cell>
          <cell r="FF70">
            <v>0</v>
          </cell>
          <cell r="FG70">
            <v>0</v>
          </cell>
          <cell r="FH70">
            <v>6.76</v>
          </cell>
          <cell r="FI70">
            <v>0</v>
          </cell>
          <cell r="FJ70">
            <v>0</v>
          </cell>
          <cell r="FK70">
            <v>9.85</v>
          </cell>
          <cell r="FL70">
            <v>0</v>
          </cell>
          <cell r="FM70">
            <v>5.97</v>
          </cell>
          <cell r="FN70">
            <v>0</v>
          </cell>
          <cell r="FO70">
            <v>5.65</v>
          </cell>
          <cell r="FP70">
            <v>0</v>
          </cell>
          <cell r="FQ70">
            <v>0</v>
          </cell>
          <cell r="FR70">
            <v>7.1</v>
          </cell>
          <cell r="FS70">
            <v>0</v>
          </cell>
          <cell r="FT70">
            <v>0</v>
          </cell>
          <cell r="FU70">
            <v>0</v>
          </cell>
          <cell r="FV70">
            <v>8.33</v>
          </cell>
          <cell r="FW70">
            <v>0</v>
          </cell>
          <cell r="FX70">
            <v>0</v>
          </cell>
          <cell r="FY70">
            <v>7.24</v>
          </cell>
          <cell r="FZ70">
            <v>0</v>
          </cell>
          <cell r="GA70">
            <v>0</v>
          </cell>
          <cell r="GB70">
            <v>0</v>
          </cell>
          <cell r="GC70">
            <v>9.17</v>
          </cell>
          <cell r="GD70">
            <v>0</v>
          </cell>
          <cell r="GE70">
            <v>0</v>
          </cell>
          <cell r="GF70">
            <v>8.31</v>
          </cell>
          <cell r="GG70">
            <v>0</v>
          </cell>
          <cell r="GH70">
            <v>8.67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9.2200000000000006</v>
          </cell>
          <cell r="GN70">
            <v>0</v>
          </cell>
          <cell r="GO70">
            <v>0</v>
          </cell>
          <cell r="GP70">
            <v>0</v>
          </cell>
          <cell r="GQ70">
            <v>7.77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7.81</v>
          </cell>
          <cell r="GY70">
            <v>0</v>
          </cell>
          <cell r="GZ70">
            <v>0</v>
          </cell>
          <cell r="HA70">
            <v>8.48</v>
          </cell>
          <cell r="HB70">
            <v>0</v>
          </cell>
          <cell r="HC70">
            <v>0</v>
          </cell>
          <cell r="HD70">
            <v>0</v>
          </cell>
          <cell r="HE70">
            <v>7.43</v>
          </cell>
          <cell r="HF70">
            <v>0</v>
          </cell>
          <cell r="HG70">
            <v>0</v>
          </cell>
          <cell r="HH70">
            <v>8.2899999999999991</v>
          </cell>
          <cell r="HI70">
            <v>0</v>
          </cell>
          <cell r="HJ70">
            <v>0</v>
          </cell>
          <cell r="HK70">
            <v>0</v>
          </cell>
          <cell r="HL70">
            <v>8.74</v>
          </cell>
          <cell r="HM70">
            <v>0</v>
          </cell>
          <cell r="HN70">
            <v>0</v>
          </cell>
          <cell r="HO70">
            <v>9.08</v>
          </cell>
          <cell r="HP70">
            <v>0</v>
          </cell>
          <cell r="HQ70">
            <v>0</v>
          </cell>
          <cell r="HR70">
            <v>0</v>
          </cell>
          <cell r="HS70">
            <v>9.16</v>
          </cell>
          <cell r="HT70">
            <v>0</v>
          </cell>
          <cell r="HU70">
            <v>0</v>
          </cell>
          <cell r="HV70">
            <v>8.67</v>
          </cell>
          <cell r="HW70">
            <v>0</v>
          </cell>
          <cell r="HX70">
            <v>6.87</v>
          </cell>
          <cell r="HY70">
            <v>0</v>
          </cell>
          <cell r="HZ70">
            <v>9.4700000000000006</v>
          </cell>
          <cell r="IA70">
            <v>0</v>
          </cell>
          <cell r="IB70">
            <v>0</v>
          </cell>
          <cell r="IC70">
            <v>10.23</v>
          </cell>
          <cell r="ID70">
            <v>0</v>
          </cell>
          <cell r="IE70">
            <v>0</v>
          </cell>
          <cell r="IF70">
            <v>0</v>
          </cell>
          <cell r="IG70">
            <v>7.08</v>
          </cell>
          <cell r="IH70">
            <v>0</v>
          </cell>
          <cell r="II70">
            <v>0</v>
          </cell>
          <cell r="IJ70">
            <v>8.77</v>
          </cell>
          <cell r="IK70">
            <v>0</v>
          </cell>
          <cell r="IL70">
            <v>0</v>
          </cell>
          <cell r="IM70">
            <v>9.33</v>
          </cell>
          <cell r="IN70">
            <v>0</v>
          </cell>
          <cell r="IO70">
            <v>0</v>
          </cell>
          <cell r="IP70">
            <v>0</v>
          </cell>
          <cell r="IQ70">
            <v>7.65</v>
          </cell>
          <cell r="IR70">
            <v>0</v>
          </cell>
          <cell r="IS70">
            <v>0</v>
          </cell>
          <cell r="IT70">
            <v>0</v>
          </cell>
          <cell r="IU70">
            <v>8.94</v>
          </cell>
          <cell r="IV70">
            <v>0</v>
          </cell>
          <cell r="IW70">
            <v>0</v>
          </cell>
          <cell r="IX70">
            <v>9.1300000000000008</v>
          </cell>
          <cell r="IY70">
            <v>0</v>
          </cell>
          <cell r="IZ70">
            <v>0</v>
          </cell>
          <cell r="JA70">
            <v>0</v>
          </cell>
          <cell r="JB70">
            <v>8.86</v>
          </cell>
          <cell r="JC70">
            <v>0</v>
          </cell>
          <cell r="JD70">
            <v>0</v>
          </cell>
          <cell r="JE70">
            <v>9.0500000000000007</v>
          </cell>
          <cell r="JF70">
            <v>0</v>
          </cell>
          <cell r="JG70">
            <v>0</v>
          </cell>
          <cell r="JH70">
            <v>0</v>
          </cell>
          <cell r="JI70">
            <v>8.3699999999999992</v>
          </cell>
          <cell r="JJ70">
            <v>0</v>
          </cell>
          <cell r="JK70">
            <v>0</v>
          </cell>
          <cell r="JL70">
            <v>7.7</v>
          </cell>
          <cell r="JM70">
            <v>0</v>
          </cell>
          <cell r="JN70">
            <v>0</v>
          </cell>
          <cell r="JO70">
            <v>0</v>
          </cell>
          <cell r="JP70">
            <v>7.59</v>
          </cell>
          <cell r="JQ70">
            <v>0</v>
          </cell>
          <cell r="JR70">
            <v>0</v>
          </cell>
          <cell r="JS70">
            <v>7.98</v>
          </cell>
          <cell r="JT70">
            <v>0</v>
          </cell>
          <cell r="JU70">
            <v>0</v>
          </cell>
          <cell r="JV70">
            <v>0</v>
          </cell>
          <cell r="JW70">
            <v>8.69</v>
          </cell>
          <cell r="JX70">
            <v>0</v>
          </cell>
          <cell r="JY70">
            <v>0</v>
          </cell>
          <cell r="JZ70">
            <v>8.86</v>
          </cell>
          <cell r="KA70">
            <v>0</v>
          </cell>
          <cell r="KB70">
            <v>0</v>
          </cell>
          <cell r="KC70">
            <v>0</v>
          </cell>
          <cell r="KD70">
            <v>7.95</v>
          </cell>
          <cell r="KE70">
            <v>0</v>
          </cell>
          <cell r="KF70">
            <v>0</v>
          </cell>
          <cell r="KG70">
            <v>0</v>
          </cell>
          <cell r="KH70">
            <v>4.79</v>
          </cell>
          <cell r="KI70">
            <v>0</v>
          </cell>
          <cell r="KJ70">
            <v>0</v>
          </cell>
          <cell r="KK70">
            <v>3.01</v>
          </cell>
          <cell r="KL70">
            <v>0</v>
          </cell>
          <cell r="KM70">
            <v>0</v>
          </cell>
          <cell r="KN70">
            <v>5.75</v>
          </cell>
          <cell r="KO70">
            <v>0</v>
          </cell>
          <cell r="KP70">
            <v>0</v>
          </cell>
          <cell r="KQ70">
            <v>0</v>
          </cell>
          <cell r="KR70">
            <v>6.88</v>
          </cell>
          <cell r="KS70">
            <v>0</v>
          </cell>
          <cell r="KT70">
            <v>0</v>
          </cell>
          <cell r="KU70">
            <v>6.16</v>
          </cell>
          <cell r="KV70">
            <v>0</v>
          </cell>
          <cell r="KW70">
            <v>0</v>
          </cell>
          <cell r="KX70">
            <v>0</v>
          </cell>
          <cell r="KY70">
            <v>8.35</v>
          </cell>
          <cell r="KZ70">
            <v>0</v>
          </cell>
          <cell r="LA70">
            <v>3.53</v>
          </cell>
          <cell r="LB70">
            <v>0</v>
          </cell>
          <cell r="LC70">
            <v>6.22</v>
          </cell>
          <cell r="LD70">
            <v>0</v>
          </cell>
          <cell r="LE70">
            <v>0</v>
          </cell>
          <cell r="LF70">
            <v>7.8</v>
          </cell>
          <cell r="LG70">
            <v>0</v>
          </cell>
          <cell r="LH70">
            <v>0</v>
          </cell>
          <cell r="LI70">
            <v>8.32</v>
          </cell>
          <cell r="LJ70">
            <v>0</v>
          </cell>
          <cell r="LK70">
            <v>0</v>
          </cell>
          <cell r="LL70">
            <v>0</v>
          </cell>
          <cell r="LM70">
            <v>3.4550000000000001</v>
          </cell>
          <cell r="LN70">
            <v>0</v>
          </cell>
          <cell r="LO70">
            <v>0</v>
          </cell>
          <cell r="LP70">
            <v>6.34</v>
          </cell>
          <cell r="LQ70">
            <v>0</v>
          </cell>
          <cell r="LR70">
            <v>0</v>
          </cell>
          <cell r="LS70">
            <v>0</v>
          </cell>
          <cell r="LT70">
            <v>8.18</v>
          </cell>
          <cell r="LU70">
            <v>0</v>
          </cell>
          <cell r="LV70">
            <v>0</v>
          </cell>
          <cell r="LW70">
            <v>8.24</v>
          </cell>
          <cell r="LX70">
            <v>0</v>
          </cell>
          <cell r="LY70">
            <v>0</v>
          </cell>
          <cell r="LZ70">
            <v>0</v>
          </cell>
          <cell r="MA70">
            <v>8.16</v>
          </cell>
          <cell r="MB70">
            <v>0</v>
          </cell>
          <cell r="MC70">
            <v>0</v>
          </cell>
          <cell r="MD70">
            <v>8.1300000000000008</v>
          </cell>
          <cell r="ME70">
            <v>0</v>
          </cell>
          <cell r="MF70">
            <v>0</v>
          </cell>
          <cell r="MG70">
            <v>0</v>
          </cell>
          <cell r="MH70">
            <v>5.9</v>
          </cell>
          <cell r="MI70">
            <v>0</v>
          </cell>
          <cell r="MJ70">
            <v>0</v>
          </cell>
          <cell r="MK70">
            <v>7.49</v>
          </cell>
          <cell r="ML70">
            <v>0</v>
          </cell>
          <cell r="MM70">
            <v>0</v>
          </cell>
          <cell r="MN70">
            <v>0</v>
          </cell>
          <cell r="MO70">
            <v>7.48</v>
          </cell>
          <cell r="MP70">
            <v>0</v>
          </cell>
          <cell r="MQ70">
            <v>0</v>
          </cell>
          <cell r="MR70">
            <v>6.58</v>
          </cell>
          <cell r="MS70">
            <v>0</v>
          </cell>
          <cell r="MT70">
            <v>0</v>
          </cell>
          <cell r="MU70">
            <v>0</v>
          </cell>
          <cell r="MV70">
            <v>7.88</v>
          </cell>
          <cell r="MW70">
            <v>0</v>
          </cell>
          <cell r="MX70">
            <v>0</v>
          </cell>
          <cell r="MY70">
            <v>6.34</v>
          </cell>
          <cell r="MZ70">
            <v>0</v>
          </cell>
          <cell r="NA70">
            <v>0</v>
          </cell>
          <cell r="NB70">
            <v>0</v>
          </cell>
          <cell r="NC70">
            <v>6.16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J70">
            <v>2</v>
          </cell>
          <cell r="NK70">
            <v>2.103448275862069</v>
          </cell>
          <cell r="NL70" t="b">
            <v>0</v>
          </cell>
          <cell r="NM70"/>
          <cell r="NN70">
            <v>109</v>
          </cell>
          <cell r="NO70">
            <v>7.48</v>
          </cell>
          <cell r="NP70">
            <v>7.4150917431192704</v>
          </cell>
          <cell r="NQ70">
            <v>0.69724770642201839</v>
          </cell>
          <cell r="NR70">
            <v>3.01</v>
          </cell>
          <cell r="NS70">
            <v>10.71</v>
          </cell>
        </row>
        <row r="71">
          <cell r="A71" t="str">
            <v>CAREY GARDENS</v>
          </cell>
          <cell r="B71" t="str">
            <v>CAREY GARDENS</v>
          </cell>
          <cell r="C71" t="str">
            <v>W 24TH ST</v>
          </cell>
          <cell r="D71" t="str">
            <v>BROOKLYN</v>
          </cell>
          <cell r="E71">
            <v>5.97</v>
          </cell>
          <cell r="F71">
            <v>0</v>
          </cell>
          <cell r="G71">
            <v>0</v>
          </cell>
          <cell r="H71">
            <v>0</v>
          </cell>
          <cell r="I71">
            <v>7.51</v>
          </cell>
          <cell r="J71">
            <v>0</v>
          </cell>
          <cell r="K71">
            <v>0</v>
          </cell>
          <cell r="L71">
            <v>7.54</v>
          </cell>
          <cell r="M71">
            <v>0</v>
          </cell>
          <cell r="N71">
            <v>7.07</v>
          </cell>
          <cell r="O71">
            <v>0</v>
          </cell>
          <cell r="P71">
            <v>5.24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7.77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7.14</v>
          </cell>
          <cell r="AE71">
            <v>0</v>
          </cell>
          <cell r="AF71">
            <v>0</v>
          </cell>
          <cell r="AG71">
            <v>5.93</v>
          </cell>
          <cell r="AH71">
            <v>0</v>
          </cell>
          <cell r="AI71">
            <v>5.69</v>
          </cell>
          <cell r="AJ71">
            <v>0</v>
          </cell>
          <cell r="AK71">
            <v>4.71</v>
          </cell>
          <cell r="AL71">
            <v>0</v>
          </cell>
          <cell r="AM71">
            <v>0</v>
          </cell>
          <cell r="AN71">
            <v>6.71</v>
          </cell>
          <cell r="AO71">
            <v>0</v>
          </cell>
          <cell r="AP71">
            <v>5.42</v>
          </cell>
          <cell r="AQ71">
            <v>0</v>
          </cell>
          <cell r="AR71">
            <v>5.09</v>
          </cell>
          <cell r="AS71">
            <v>0</v>
          </cell>
          <cell r="AT71">
            <v>0</v>
          </cell>
          <cell r="AU71">
            <v>5.85</v>
          </cell>
          <cell r="AV71">
            <v>0</v>
          </cell>
          <cell r="AW71">
            <v>0</v>
          </cell>
          <cell r="AX71">
            <v>0</v>
          </cell>
          <cell r="AY71">
            <v>7.85</v>
          </cell>
          <cell r="AZ71">
            <v>0</v>
          </cell>
          <cell r="BA71">
            <v>0</v>
          </cell>
          <cell r="BB71">
            <v>0</v>
          </cell>
          <cell r="BC71">
            <v>7.43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7.13</v>
          </cell>
          <cell r="BJ71">
            <v>0</v>
          </cell>
          <cell r="BK71">
            <v>5.57</v>
          </cell>
          <cell r="BL71">
            <v>0</v>
          </cell>
          <cell r="BM71">
            <v>4.8600000000000003</v>
          </cell>
          <cell r="BN71">
            <v>0</v>
          </cell>
          <cell r="BO71">
            <v>0</v>
          </cell>
          <cell r="BP71">
            <v>6.42</v>
          </cell>
          <cell r="BQ71">
            <v>0</v>
          </cell>
          <cell r="BR71">
            <v>5.14</v>
          </cell>
          <cell r="BS71">
            <v>0</v>
          </cell>
          <cell r="BT71">
            <v>4.6500000000000004</v>
          </cell>
          <cell r="BU71">
            <v>0</v>
          </cell>
          <cell r="BV71">
            <v>0</v>
          </cell>
          <cell r="BW71">
            <v>6.66</v>
          </cell>
          <cell r="BX71">
            <v>0</v>
          </cell>
          <cell r="BY71">
            <v>5.78</v>
          </cell>
          <cell r="BZ71">
            <v>0</v>
          </cell>
          <cell r="CA71">
            <v>0</v>
          </cell>
          <cell r="CB71">
            <v>6.94</v>
          </cell>
          <cell r="CC71">
            <v>0</v>
          </cell>
          <cell r="CD71">
            <v>1.74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7.59</v>
          </cell>
          <cell r="CL71">
            <v>9.3800000000000008</v>
          </cell>
          <cell r="CM71">
            <v>0</v>
          </cell>
          <cell r="CN71">
            <v>0</v>
          </cell>
          <cell r="CO71">
            <v>0</v>
          </cell>
          <cell r="CP71">
            <v>8.15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5.04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4.79</v>
          </cell>
          <cell r="DD71">
            <v>0</v>
          </cell>
          <cell r="DE71">
            <v>0</v>
          </cell>
          <cell r="DF71">
            <v>4.42</v>
          </cell>
          <cell r="DG71">
            <v>0</v>
          </cell>
          <cell r="DH71">
            <v>6.48</v>
          </cell>
          <cell r="DI71">
            <v>0</v>
          </cell>
          <cell r="DJ71">
            <v>6.15</v>
          </cell>
          <cell r="DK71">
            <v>0</v>
          </cell>
          <cell r="DL71">
            <v>0</v>
          </cell>
          <cell r="DM71">
            <v>7.12</v>
          </cell>
          <cell r="DN71">
            <v>0</v>
          </cell>
          <cell r="DO71">
            <v>6.03</v>
          </cell>
          <cell r="DP71">
            <v>0</v>
          </cell>
          <cell r="DQ71">
            <v>5.81</v>
          </cell>
          <cell r="DR71">
            <v>0</v>
          </cell>
          <cell r="DS71">
            <v>0</v>
          </cell>
          <cell r="DT71">
            <v>6.28</v>
          </cell>
          <cell r="DU71">
            <v>0</v>
          </cell>
          <cell r="DV71">
            <v>7.25</v>
          </cell>
          <cell r="DW71">
            <v>0</v>
          </cell>
          <cell r="DX71">
            <v>6.32</v>
          </cell>
          <cell r="DY71">
            <v>0</v>
          </cell>
          <cell r="DZ71">
            <v>0</v>
          </cell>
          <cell r="EA71">
            <v>7.08</v>
          </cell>
          <cell r="EB71">
            <v>0</v>
          </cell>
          <cell r="EC71">
            <v>6.35</v>
          </cell>
          <cell r="ED71">
            <v>0</v>
          </cell>
          <cell r="EE71">
            <v>5.36</v>
          </cell>
          <cell r="EF71">
            <v>0</v>
          </cell>
          <cell r="EG71">
            <v>0</v>
          </cell>
          <cell r="EH71">
            <v>6.51</v>
          </cell>
          <cell r="EI71">
            <v>0</v>
          </cell>
          <cell r="EJ71">
            <v>6.94</v>
          </cell>
          <cell r="EK71">
            <v>0</v>
          </cell>
          <cell r="EL71">
            <v>4.58</v>
          </cell>
          <cell r="EM71">
            <v>0</v>
          </cell>
          <cell r="EN71">
            <v>0</v>
          </cell>
          <cell r="EO71">
            <v>6.9</v>
          </cell>
          <cell r="EP71">
            <v>0</v>
          </cell>
          <cell r="EQ71">
            <v>6.81</v>
          </cell>
          <cell r="ER71">
            <v>0</v>
          </cell>
          <cell r="ES71">
            <v>6.61</v>
          </cell>
          <cell r="ET71">
            <v>0</v>
          </cell>
          <cell r="EU71">
            <v>0</v>
          </cell>
          <cell r="EV71">
            <v>0</v>
          </cell>
          <cell r="EW71">
            <v>6.91</v>
          </cell>
          <cell r="EX71">
            <v>7.57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7.65</v>
          </cell>
          <cell r="FD71">
            <v>0</v>
          </cell>
          <cell r="FE71">
            <v>7.55</v>
          </cell>
          <cell r="FF71">
            <v>0</v>
          </cell>
          <cell r="FG71">
            <v>6.75</v>
          </cell>
          <cell r="FH71">
            <v>0</v>
          </cell>
          <cell r="FI71">
            <v>0</v>
          </cell>
          <cell r="FJ71">
            <v>8.2100000000000009</v>
          </cell>
          <cell r="FK71">
            <v>0</v>
          </cell>
          <cell r="FL71">
            <v>6.47</v>
          </cell>
          <cell r="FM71">
            <v>0</v>
          </cell>
          <cell r="FN71">
            <v>6.98</v>
          </cell>
          <cell r="FO71">
            <v>0</v>
          </cell>
          <cell r="FP71">
            <v>0</v>
          </cell>
          <cell r="FQ71">
            <v>6.95</v>
          </cell>
          <cell r="FR71">
            <v>0</v>
          </cell>
          <cell r="FS71">
            <v>8.1199999999999992</v>
          </cell>
          <cell r="FT71">
            <v>0</v>
          </cell>
          <cell r="FU71">
            <v>6.34</v>
          </cell>
          <cell r="FV71">
            <v>0</v>
          </cell>
          <cell r="FW71">
            <v>0</v>
          </cell>
          <cell r="FX71">
            <v>6.62</v>
          </cell>
          <cell r="FY71">
            <v>0</v>
          </cell>
          <cell r="FZ71">
            <v>6.85</v>
          </cell>
          <cell r="GA71">
            <v>0</v>
          </cell>
          <cell r="GB71">
            <v>6.89</v>
          </cell>
          <cell r="GC71">
            <v>0</v>
          </cell>
          <cell r="GD71">
            <v>0</v>
          </cell>
          <cell r="GE71">
            <v>6.49</v>
          </cell>
          <cell r="GF71">
            <v>0</v>
          </cell>
          <cell r="GG71">
            <v>7.51</v>
          </cell>
          <cell r="GH71">
            <v>0</v>
          </cell>
          <cell r="GI71">
            <v>7.1</v>
          </cell>
          <cell r="GJ71">
            <v>0</v>
          </cell>
          <cell r="GK71">
            <v>0</v>
          </cell>
          <cell r="GL71">
            <v>7.15</v>
          </cell>
          <cell r="GM71">
            <v>0</v>
          </cell>
          <cell r="GN71">
            <v>7.05</v>
          </cell>
          <cell r="GO71">
            <v>0</v>
          </cell>
          <cell r="GP71">
            <v>7.33</v>
          </cell>
          <cell r="GQ71">
            <v>0</v>
          </cell>
          <cell r="GR71">
            <v>0</v>
          </cell>
          <cell r="GS71">
            <v>8.5299999999999994</v>
          </cell>
          <cell r="GT71">
            <v>0</v>
          </cell>
          <cell r="GU71">
            <v>6.78</v>
          </cell>
          <cell r="GV71">
            <v>0</v>
          </cell>
          <cell r="GW71">
            <v>7.79</v>
          </cell>
          <cell r="GX71">
            <v>0</v>
          </cell>
          <cell r="GY71">
            <v>0</v>
          </cell>
          <cell r="GZ71">
            <v>8.15</v>
          </cell>
          <cell r="HA71">
            <v>0</v>
          </cell>
          <cell r="HB71">
            <v>6.9</v>
          </cell>
          <cell r="HC71">
            <v>0</v>
          </cell>
          <cell r="HD71">
            <v>6.2</v>
          </cell>
          <cell r="HE71">
            <v>0</v>
          </cell>
          <cell r="HF71">
            <v>0</v>
          </cell>
          <cell r="HG71">
            <v>7.64</v>
          </cell>
          <cell r="HH71">
            <v>0</v>
          </cell>
          <cell r="HI71">
            <v>6.15</v>
          </cell>
          <cell r="HJ71">
            <v>0</v>
          </cell>
          <cell r="HK71">
            <v>5.62</v>
          </cell>
          <cell r="HL71">
            <v>0</v>
          </cell>
          <cell r="HM71">
            <v>0</v>
          </cell>
          <cell r="HN71">
            <v>6.27</v>
          </cell>
          <cell r="HO71">
            <v>0</v>
          </cell>
          <cell r="HP71">
            <v>7.34</v>
          </cell>
          <cell r="HQ71">
            <v>0</v>
          </cell>
          <cell r="HR71">
            <v>7.42</v>
          </cell>
          <cell r="HS71">
            <v>0</v>
          </cell>
          <cell r="HT71">
            <v>0</v>
          </cell>
          <cell r="HU71">
            <v>7.73</v>
          </cell>
          <cell r="HV71">
            <v>0</v>
          </cell>
          <cell r="HW71">
            <v>0</v>
          </cell>
          <cell r="HX71">
            <v>5.52</v>
          </cell>
          <cell r="HY71">
            <v>5.41</v>
          </cell>
          <cell r="HZ71">
            <v>0</v>
          </cell>
          <cell r="IA71">
            <v>0</v>
          </cell>
          <cell r="IB71">
            <v>7.49</v>
          </cell>
          <cell r="IC71">
            <v>0</v>
          </cell>
          <cell r="ID71">
            <v>5.46</v>
          </cell>
          <cell r="IE71">
            <v>0</v>
          </cell>
          <cell r="IF71">
            <v>6.78</v>
          </cell>
          <cell r="IG71">
            <v>0</v>
          </cell>
          <cell r="IH71">
            <v>0</v>
          </cell>
          <cell r="II71">
            <v>7.07</v>
          </cell>
          <cell r="IJ71">
            <v>0</v>
          </cell>
          <cell r="IK71">
            <v>5.42</v>
          </cell>
          <cell r="IL71">
            <v>5.92</v>
          </cell>
          <cell r="IM71">
            <v>0</v>
          </cell>
          <cell r="IN71">
            <v>0</v>
          </cell>
          <cell r="IO71">
            <v>0</v>
          </cell>
          <cell r="IP71">
            <v>6.98</v>
          </cell>
          <cell r="IQ71">
            <v>0</v>
          </cell>
          <cell r="IR71">
            <v>0</v>
          </cell>
          <cell r="IS71">
            <v>0</v>
          </cell>
          <cell r="IT71">
            <v>5.74</v>
          </cell>
          <cell r="IU71">
            <v>0</v>
          </cell>
          <cell r="IV71">
            <v>0</v>
          </cell>
          <cell r="IW71">
            <v>0</v>
          </cell>
          <cell r="IX71">
            <v>6.85</v>
          </cell>
          <cell r="IY71">
            <v>0</v>
          </cell>
          <cell r="IZ71">
            <v>5.64</v>
          </cell>
          <cell r="JA71">
            <v>4.5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5.83</v>
          </cell>
          <cell r="JI71">
            <v>0</v>
          </cell>
          <cell r="JJ71">
            <v>0</v>
          </cell>
          <cell r="JK71">
            <v>6.03</v>
          </cell>
          <cell r="JL71">
            <v>0</v>
          </cell>
          <cell r="JM71">
            <v>0</v>
          </cell>
          <cell r="JN71">
            <v>0</v>
          </cell>
          <cell r="JO71">
            <v>6.93</v>
          </cell>
          <cell r="JP71">
            <v>0</v>
          </cell>
          <cell r="JQ71">
            <v>0</v>
          </cell>
          <cell r="JR71">
            <v>6.42</v>
          </cell>
          <cell r="JS71">
            <v>0</v>
          </cell>
          <cell r="JT71">
            <v>7.21</v>
          </cell>
          <cell r="JU71">
            <v>0</v>
          </cell>
          <cell r="JV71">
            <v>5.7</v>
          </cell>
          <cell r="JW71">
            <v>0</v>
          </cell>
          <cell r="JX71">
            <v>0</v>
          </cell>
          <cell r="JY71">
            <v>6.9</v>
          </cell>
          <cell r="JZ71">
            <v>0</v>
          </cell>
          <cell r="KA71">
            <v>7.64</v>
          </cell>
          <cell r="KB71">
            <v>0</v>
          </cell>
          <cell r="KC71">
            <v>5.32</v>
          </cell>
          <cell r="KD71">
            <v>0</v>
          </cell>
          <cell r="KE71">
            <v>0</v>
          </cell>
          <cell r="KF71">
            <v>0</v>
          </cell>
          <cell r="KG71">
            <v>7.87</v>
          </cell>
          <cell r="KH71">
            <v>12.09</v>
          </cell>
          <cell r="KI71">
            <v>0</v>
          </cell>
          <cell r="KJ71">
            <v>6.85</v>
          </cell>
          <cell r="KK71">
            <v>0</v>
          </cell>
          <cell r="KL71">
            <v>0</v>
          </cell>
          <cell r="KM71">
            <v>7.38</v>
          </cell>
          <cell r="KN71">
            <v>0</v>
          </cell>
          <cell r="KO71">
            <v>6.39</v>
          </cell>
          <cell r="KP71">
            <v>0</v>
          </cell>
          <cell r="KQ71">
            <v>6.29</v>
          </cell>
          <cell r="KR71">
            <v>0</v>
          </cell>
          <cell r="KS71">
            <v>0</v>
          </cell>
          <cell r="KT71">
            <v>7.23</v>
          </cell>
          <cell r="KU71">
            <v>0</v>
          </cell>
          <cell r="KV71">
            <v>6.55</v>
          </cell>
          <cell r="KW71">
            <v>0</v>
          </cell>
          <cell r="KX71">
            <v>5.37</v>
          </cell>
          <cell r="KY71">
            <v>0</v>
          </cell>
          <cell r="KZ71">
            <v>0</v>
          </cell>
          <cell r="LA71">
            <v>7.11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6.13</v>
          </cell>
          <cell r="LI71">
            <v>0</v>
          </cell>
          <cell r="LJ71">
            <v>0</v>
          </cell>
          <cell r="LK71">
            <v>5.5</v>
          </cell>
          <cell r="LL71">
            <v>3.94</v>
          </cell>
          <cell r="LM71">
            <v>0</v>
          </cell>
          <cell r="LN71">
            <v>0</v>
          </cell>
          <cell r="LO71">
            <v>7.34</v>
          </cell>
          <cell r="LP71">
            <v>0</v>
          </cell>
          <cell r="LQ71">
            <v>5.99</v>
          </cell>
          <cell r="LR71">
            <v>0</v>
          </cell>
          <cell r="LS71">
            <v>5.37</v>
          </cell>
          <cell r="LT71">
            <v>0</v>
          </cell>
          <cell r="LU71">
            <v>0</v>
          </cell>
          <cell r="LV71">
            <v>6.71</v>
          </cell>
          <cell r="LW71">
            <v>0</v>
          </cell>
          <cell r="LX71">
            <v>0</v>
          </cell>
          <cell r="LY71">
            <v>0</v>
          </cell>
          <cell r="LZ71">
            <v>7.09</v>
          </cell>
          <cell r="MA71">
            <v>0</v>
          </cell>
          <cell r="MB71">
            <v>0</v>
          </cell>
          <cell r="MC71">
            <v>7.72</v>
          </cell>
          <cell r="MD71">
            <v>0</v>
          </cell>
          <cell r="ME71">
            <v>6.21</v>
          </cell>
          <cell r="MF71">
            <v>0</v>
          </cell>
          <cell r="MG71">
            <v>5.96</v>
          </cell>
          <cell r="MH71">
            <v>0</v>
          </cell>
          <cell r="MI71">
            <v>0</v>
          </cell>
          <cell r="MJ71">
            <v>7.24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7.43</v>
          </cell>
          <cell r="MY71">
            <v>0</v>
          </cell>
          <cell r="MZ71">
            <v>5.84</v>
          </cell>
          <cell r="NA71">
            <v>5.61</v>
          </cell>
          <cell r="NB71">
            <v>0</v>
          </cell>
          <cell r="NC71">
            <v>4.38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J71">
            <v>2</v>
          </cell>
          <cell r="NK71">
            <v>2.4827586206896552</v>
          </cell>
          <cell r="NL71" t="b">
            <v>0</v>
          </cell>
          <cell r="NM71"/>
          <cell r="NN71">
            <v>130</v>
          </cell>
          <cell r="NO71">
            <v>6.6850000000000005</v>
          </cell>
          <cell r="NP71">
            <v>6.5316923076923077</v>
          </cell>
          <cell r="NQ71">
            <v>0.94615384615384612</v>
          </cell>
          <cell r="NR71">
            <v>1.74</v>
          </cell>
          <cell r="NS71">
            <v>12.09</v>
          </cell>
        </row>
        <row r="72">
          <cell r="A72" t="str">
            <v>MARLBORO</v>
          </cell>
          <cell r="B72" t="str">
            <v>MARLBORO</v>
          </cell>
          <cell r="C72" t="str">
            <v>STILLWELL AVE</v>
          </cell>
          <cell r="D72" t="str">
            <v>BROOKLYN</v>
          </cell>
          <cell r="E72">
            <v>0</v>
          </cell>
          <cell r="F72">
            <v>8.34</v>
          </cell>
          <cell r="G72">
            <v>0</v>
          </cell>
          <cell r="H72">
            <v>0</v>
          </cell>
          <cell r="I72">
            <v>8.65</v>
          </cell>
          <cell r="J72">
            <v>7.91</v>
          </cell>
          <cell r="K72">
            <v>0</v>
          </cell>
          <cell r="L72">
            <v>0</v>
          </cell>
          <cell r="M72">
            <v>9.24</v>
          </cell>
          <cell r="N72">
            <v>0</v>
          </cell>
          <cell r="O72">
            <v>0</v>
          </cell>
          <cell r="P72">
            <v>7.0650000000000004</v>
          </cell>
          <cell r="Q72">
            <v>0</v>
          </cell>
          <cell r="R72">
            <v>0</v>
          </cell>
          <cell r="S72">
            <v>0</v>
          </cell>
          <cell r="T72">
            <v>9.39</v>
          </cell>
          <cell r="U72">
            <v>0</v>
          </cell>
          <cell r="V72">
            <v>0</v>
          </cell>
          <cell r="W72">
            <v>8.85</v>
          </cell>
          <cell r="X72">
            <v>0</v>
          </cell>
          <cell r="Y72">
            <v>0</v>
          </cell>
          <cell r="Z72">
            <v>0</v>
          </cell>
          <cell r="AA72">
            <v>6.5549999999999997</v>
          </cell>
          <cell r="AB72">
            <v>0</v>
          </cell>
          <cell r="AC72">
            <v>0</v>
          </cell>
          <cell r="AD72">
            <v>8.02</v>
          </cell>
          <cell r="AE72">
            <v>0</v>
          </cell>
          <cell r="AF72">
            <v>0</v>
          </cell>
          <cell r="AG72">
            <v>0</v>
          </cell>
          <cell r="AH72">
            <v>7.66</v>
          </cell>
          <cell r="AI72">
            <v>0</v>
          </cell>
          <cell r="AJ72">
            <v>0</v>
          </cell>
          <cell r="AK72">
            <v>9.1449999999999996</v>
          </cell>
          <cell r="AL72">
            <v>0</v>
          </cell>
          <cell r="AM72">
            <v>0</v>
          </cell>
          <cell r="AN72">
            <v>0</v>
          </cell>
          <cell r="AO72">
            <v>7.9749999999999996</v>
          </cell>
          <cell r="AP72">
            <v>0</v>
          </cell>
          <cell r="AQ72">
            <v>0</v>
          </cell>
          <cell r="AR72">
            <v>7.2149999999999999</v>
          </cell>
          <cell r="AS72">
            <v>0</v>
          </cell>
          <cell r="AT72">
            <v>0</v>
          </cell>
          <cell r="AU72">
            <v>0</v>
          </cell>
          <cell r="AV72">
            <v>8.84</v>
          </cell>
          <cell r="AW72">
            <v>0</v>
          </cell>
          <cell r="AX72">
            <v>0</v>
          </cell>
          <cell r="AY72">
            <v>7.52</v>
          </cell>
          <cell r="AZ72">
            <v>0</v>
          </cell>
          <cell r="BA72">
            <v>0</v>
          </cell>
          <cell r="BB72">
            <v>0</v>
          </cell>
          <cell r="BC72">
            <v>6.875</v>
          </cell>
          <cell r="BD72">
            <v>0</v>
          </cell>
          <cell r="BE72">
            <v>0</v>
          </cell>
          <cell r="BF72">
            <v>8.2200000000000006</v>
          </cell>
          <cell r="BG72">
            <v>0</v>
          </cell>
          <cell r="BH72">
            <v>0</v>
          </cell>
          <cell r="BI72">
            <v>0</v>
          </cell>
          <cell r="BJ72">
            <v>8.43</v>
          </cell>
          <cell r="BK72">
            <v>0</v>
          </cell>
          <cell r="BL72">
            <v>0</v>
          </cell>
          <cell r="BM72">
            <v>7.22</v>
          </cell>
          <cell r="BN72">
            <v>0</v>
          </cell>
          <cell r="BO72">
            <v>0</v>
          </cell>
          <cell r="BP72">
            <v>0</v>
          </cell>
          <cell r="BQ72">
            <v>7.8250000000000002</v>
          </cell>
          <cell r="BR72">
            <v>0</v>
          </cell>
          <cell r="BS72">
            <v>0</v>
          </cell>
          <cell r="BT72">
            <v>8.76</v>
          </cell>
          <cell r="BU72">
            <v>0</v>
          </cell>
          <cell r="BV72">
            <v>0</v>
          </cell>
          <cell r="BW72">
            <v>0</v>
          </cell>
          <cell r="BX72">
            <v>8.65</v>
          </cell>
          <cell r="BY72">
            <v>0</v>
          </cell>
          <cell r="BZ72">
            <v>0</v>
          </cell>
          <cell r="CA72">
            <v>7.76</v>
          </cell>
          <cell r="CB72">
            <v>0</v>
          </cell>
          <cell r="CC72">
            <v>0</v>
          </cell>
          <cell r="CD72">
            <v>0</v>
          </cell>
          <cell r="CE72">
            <v>8.57</v>
          </cell>
          <cell r="CF72">
            <v>0</v>
          </cell>
          <cell r="CG72">
            <v>0</v>
          </cell>
          <cell r="CH72">
            <v>8.7550000000000008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7.82</v>
          </cell>
          <cell r="CN72">
            <v>0</v>
          </cell>
          <cell r="CO72">
            <v>0</v>
          </cell>
          <cell r="CP72">
            <v>8.5399999999999991</v>
          </cell>
          <cell r="CQ72">
            <v>0</v>
          </cell>
          <cell r="CR72">
            <v>0</v>
          </cell>
          <cell r="CS72">
            <v>8.7850000000000001</v>
          </cell>
          <cell r="CT72">
            <v>0</v>
          </cell>
          <cell r="CU72">
            <v>0</v>
          </cell>
          <cell r="CV72">
            <v>8.59</v>
          </cell>
          <cell r="CW72">
            <v>0</v>
          </cell>
          <cell r="CX72">
            <v>0</v>
          </cell>
          <cell r="CY72">
            <v>0</v>
          </cell>
          <cell r="CZ72">
            <v>8.86</v>
          </cell>
          <cell r="DA72">
            <v>0</v>
          </cell>
          <cell r="DB72">
            <v>0</v>
          </cell>
          <cell r="DC72">
            <v>7.55</v>
          </cell>
          <cell r="DD72">
            <v>0</v>
          </cell>
          <cell r="DE72">
            <v>0</v>
          </cell>
          <cell r="DF72">
            <v>0</v>
          </cell>
          <cell r="DG72">
            <v>9.66</v>
          </cell>
          <cell r="DH72">
            <v>0</v>
          </cell>
          <cell r="DI72">
            <v>0</v>
          </cell>
          <cell r="DJ72">
            <v>7.47</v>
          </cell>
          <cell r="DK72">
            <v>0</v>
          </cell>
          <cell r="DL72">
            <v>0</v>
          </cell>
          <cell r="DM72">
            <v>0</v>
          </cell>
          <cell r="DN72">
            <v>8.4250000000000007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9.3949999999999996</v>
          </cell>
          <cell r="DV72">
            <v>0</v>
          </cell>
          <cell r="DW72">
            <v>0</v>
          </cell>
          <cell r="DX72">
            <v>7.94</v>
          </cell>
          <cell r="DY72">
            <v>0</v>
          </cell>
          <cell r="DZ72">
            <v>0</v>
          </cell>
          <cell r="EA72">
            <v>0</v>
          </cell>
          <cell r="EB72">
            <v>9.2650000000000006</v>
          </cell>
          <cell r="EC72">
            <v>0</v>
          </cell>
          <cell r="ED72">
            <v>0</v>
          </cell>
          <cell r="EE72">
            <v>8.3699999999999992</v>
          </cell>
          <cell r="EF72">
            <v>0</v>
          </cell>
          <cell r="EG72">
            <v>0</v>
          </cell>
          <cell r="EH72">
            <v>0</v>
          </cell>
          <cell r="EI72">
            <v>8.7100000000000009</v>
          </cell>
          <cell r="EJ72">
            <v>0</v>
          </cell>
          <cell r="EK72">
            <v>0</v>
          </cell>
          <cell r="EL72">
            <v>8.8049999999999997</v>
          </cell>
          <cell r="EM72">
            <v>0</v>
          </cell>
          <cell r="EN72">
            <v>0</v>
          </cell>
          <cell r="EO72">
            <v>0</v>
          </cell>
          <cell r="EP72">
            <v>8.99</v>
          </cell>
          <cell r="EQ72">
            <v>0</v>
          </cell>
          <cell r="ER72">
            <v>0</v>
          </cell>
          <cell r="ES72">
            <v>9.19</v>
          </cell>
          <cell r="ET72">
            <v>0</v>
          </cell>
          <cell r="EU72">
            <v>0</v>
          </cell>
          <cell r="EV72">
            <v>0</v>
          </cell>
          <cell r="EW72">
            <v>9.1999999999999993</v>
          </cell>
          <cell r="EX72">
            <v>0</v>
          </cell>
          <cell r="EY72">
            <v>0</v>
          </cell>
          <cell r="EZ72">
            <v>9.8650000000000002</v>
          </cell>
          <cell r="FA72">
            <v>0</v>
          </cell>
          <cell r="FB72">
            <v>0</v>
          </cell>
          <cell r="FC72">
            <v>0</v>
          </cell>
          <cell r="FD72">
            <v>9.2050000000000001</v>
          </cell>
          <cell r="FE72">
            <v>0</v>
          </cell>
          <cell r="FF72">
            <v>0</v>
          </cell>
          <cell r="FG72">
            <v>10.31</v>
          </cell>
          <cell r="FH72">
            <v>0</v>
          </cell>
          <cell r="FI72">
            <v>0</v>
          </cell>
          <cell r="FJ72">
            <v>0</v>
          </cell>
          <cell r="FK72">
            <v>10.18</v>
          </cell>
          <cell r="FL72">
            <v>0</v>
          </cell>
          <cell r="FM72">
            <v>0</v>
          </cell>
          <cell r="FN72">
            <v>9.68</v>
          </cell>
          <cell r="FO72">
            <v>0</v>
          </cell>
          <cell r="FP72">
            <v>0</v>
          </cell>
          <cell r="FQ72">
            <v>0</v>
          </cell>
          <cell r="FR72">
            <v>8.9049999999999994</v>
          </cell>
          <cell r="FS72">
            <v>0</v>
          </cell>
          <cell r="FT72">
            <v>0</v>
          </cell>
          <cell r="FU72">
            <v>10.074999999999999</v>
          </cell>
          <cell r="FV72">
            <v>0</v>
          </cell>
          <cell r="FW72">
            <v>0</v>
          </cell>
          <cell r="FX72">
            <v>0</v>
          </cell>
          <cell r="FY72">
            <v>10.135</v>
          </cell>
          <cell r="FZ72">
            <v>0</v>
          </cell>
          <cell r="GA72">
            <v>0</v>
          </cell>
          <cell r="GB72">
            <v>8.4600000000000009</v>
          </cell>
          <cell r="GC72">
            <v>0</v>
          </cell>
          <cell r="GD72">
            <v>0</v>
          </cell>
          <cell r="GE72">
            <v>0</v>
          </cell>
          <cell r="GF72">
            <v>9.9649999999999999</v>
          </cell>
          <cell r="GG72">
            <v>0</v>
          </cell>
          <cell r="GH72">
            <v>0</v>
          </cell>
          <cell r="GI72">
            <v>5.12</v>
          </cell>
          <cell r="GJ72">
            <v>0</v>
          </cell>
          <cell r="GK72">
            <v>0</v>
          </cell>
          <cell r="GL72">
            <v>8.57</v>
          </cell>
          <cell r="GM72">
            <v>9.3550000000000004</v>
          </cell>
          <cell r="GN72">
            <v>0</v>
          </cell>
          <cell r="GO72">
            <v>0</v>
          </cell>
          <cell r="GP72">
            <v>9.24</v>
          </cell>
          <cell r="GQ72">
            <v>0</v>
          </cell>
          <cell r="GR72">
            <v>0</v>
          </cell>
          <cell r="GS72">
            <v>0</v>
          </cell>
          <cell r="GT72">
            <v>9.9649999999999999</v>
          </cell>
          <cell r="GU72">
            <v>0</v>
          </cell>
          <cell r="GV72">
            <v>0</v>
          </cell>
          <cell r="GW72">
            <v>9.5</v>
          </cell>
          <cell r="GX72">
            <v>0</v>
          </cell>
          <cell r="GY72">
            <v>0</v>
          </cell>
          <cell r="GZ72">
            <v>0</v>
          </cell>
          <cell r="HA72">
            <v>8.43</v>
          </cell>
          <cell r="HB72">
            <v>0</v>
          </cell>
          <cell r="HC72">
            <v>0</v>
          </cell>
          <cell r="HD72">
            <v>7.835</v>
          </cell>
          <cell r="HE72">
            <v>0</v>
          </cell>
          <cell r="HF72">
            <v>0</v>
          </cell>
          <cell r="HG72">
            <v>0</v>
          </cell>
          <cell r="HH72">
            <v>8.6750000000000007</v>
          </cell>
          <cell r="HI72">
            <v>0</v>
          </cell>
          <cell r="HJ72">
            <v>0</v>
          </cell>
          <cell r="HK72">
            <v>9.14</v>
          </cell>
          <cell r="HL72">
            <v>0</v>
          </cell>
          <cell r="HM72">
            <v>0</v>
          </cell>
          <cell r="HN72">
            <v>0</v>
          </cell>
          <cell r="HO72">
            <v>9.68</v>
          </cell>
          <cell r="HP72">
            <v>0</v>
          </cell>
          <cell r="HQ72">
            <v>0</v>
          </cell>
          <cell r="HR72">
            <v>9.4550000000000001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11.82</v>
          </cell>
          <cell r="HY72">
            <v>9.2050000000000001</v>
          </cell>
          <cell r="HZ72">
            <v>0</v>
          </cell>
          <cell r="IA72">
            <v>0</v>
          </cell>
          <cell r="IB72">
            <v>0</v>
          </cell>
          <cell r="IC72">
            <v>9.6950000000000003</v>
          </cell>
          <cell r="ID72">
            <v>0</v>
          </cell>
          <cell r="IE72">
            <v>0</v>
          </cell>
          <cell r="IF72">
            <v>8.94</v>
          </cell>
          <cell r="IG72">
            <v>0</v>
          </cell>
          <cell r="IH72">
            <v>0</v>
          </cell>
          <cell r="II72">
            <v>0</v>
          </cell>
          <cell r="IJ72">
            <v>9.6</v>
          </cell>
          <cell r="IK72">
            <v>0</v>
          </cell>
          <cell r="IL72">
            <v>8.44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10.074999999999999</v>
          </cell>
          <cell r="IR72">
            <v>0</v>
          </cell>
          <cell r="IS72">
            <v>0</v>
          </cell>
          <cell r="IT72">
            <v>8.43</v>
          </cell>
          <cell r="IU72">
            <v>0</v>
          </cell>
          <cell r="IV72">
            <v>0</v>
          </cell>
          <cell r="IW72">
            <v>0</v>
          </cell>
          <cell r="IX72">
            <v>5.7949999999999999</v>
          </cell>
          <cell r="IY72">
            <v>0</v>
          </cell>
          <cell r="IZ72">
            <v>0</v>
          </cell>
          <cell r="JA72">
            <v>9.9499999999999993</v>
          </cell>
          <cell r="JB72">
            <v>0</v>
          </cell>
          <cell r="JC72">
            <v>0</v>
          </cell>
          <cell r="JD72">
            <v>0</v>
          </cell>
          <cell r="JE72">
            <v>9.8800000000000008</v>
          </cell>
          <cell r="JF72">
            <v>0</v>
          </cell>
          <cell r="JG72">
            <v>0</v>
          </cell>
          <cell r="JH72">
            <v>9.2200000000000006</v>
          </cell>
          <cell r="JI72">
            <v>0</v>
          </cell>
          <cell r="JJ72">
            <v>0</v>
          </cell>
          <cell r="JK72">
            <v>0</v>
          </cell>
          <cell r="JL72">
            <v>8.1950000000000003</v>
          </cell>
          <cell r="JM72">
            <v>0</v>
          </cell>
          <cell r="JN72">
            <v>0</v>
          </cell>
          <cell r="JO72">
            <v>9.0250000000000004</v>
          </cell>
          <cell r="JP72">
            <v>0</v>
          </cell>
          <cell r="JQ72">
            <v>0</v>
          </cell>
          <cell r="JR72">
            <v>0</v>
          </cell>
          <cell r="JS72">
            <v>8.9649999999999999</v>
          </cell>
          <cell r="JT72">
            <v>0</v>
          </cell>
          <cell r="JU72">
            <v>0</v>
          </cell>
          <cell r="JV72">
            <v>9.89</v>
          </cell>
          <cell r="JW72">
            <v>0</v>
          </cell>
          <cell r="JX72">
            <v>0</v>
          </cell>
          <cell r="JY72">
            <v>0</v>
          </cell>
          <cell r="JZ72">
            <v>9.4649999999999999</v>
          </cell>
          <cell r="KA72">
            <v>0</v>
          </cell>
          <cell r="KB72">
            <v>0</v>
          </cell>
          <cell r="KC72">
            <v>8.93</v>
          </cell>
          <cell r="KD72">
            <v>0</v>
          </cell>
          <cell r="KE72">
            <v>0</v>
          </cell>
          <cell r="KF72">
            <v>0</v>
          </cell>
          <cell r="KG72">
            <v>9.3650000000000002</v>
          </cell>
          <cell r="KH72">
            <v>0</v>
          </cell>
          <cell r="KI72">
            <v>0</v>
          </cell>
          <cell r="KJ72">
            <v>10.085000000000001</v>
          </cell>
          <cell r="KK72">
            <v>0</v>
          </cell>
          <cell r="KL72">
            <v>0</v>
          </cell>
          <cell r="KM72">
            <v>0</v>
          </cell>
          <cell r="KN72">
            <v>10.42</v>
          </cell>
          <cell r="KO72">
            <v>0</v>
          </cell>
          <cell r="KP72">
            <v>0</v>
          </cell>
          <cell r="KQ72">
            <v>10.08</v>
          </cell>
          <cell r="KR72">
            <v>0</v>
          </cell>
          <cell r="KS72">
            <v>0</v>
          </cell>
          <cell r="KT72">
            <v>0</v>
          </cell>
          <cell r="KU72">
            <v>8.58</v>
          </cell>
          <cell r="KV72">
            <v>0</v>
          </cell>
          <cell r="KW72">
            <v>9.5399999999999991</v>
          </cell>
          <cell r="KX72">
            <v>0</v>
          </cell>
          <cell r="KY72">
            <v>0</v>
          </cell>
          <cell r="KZ72">
            <v>0</v>
          </cell>
          <cell r="LA72">
            <v>9.8550000000000004</v>
          </cell>
          <cell r="LB72">
            <v>0</v>
          </cell>
          <cell r="LC72">
            <v>0</v>
          </cell>
          <cell r="LD72">
            <v>0</v>
          </cell>
          <cell r="LE72">
            <v>8.8049999999999997</v>
          </cell>
          <cell r="LF72">
            <v>0</v>
          </cell>
          <cell r="LG72">
            <v>0</v>
          </cell>
          <cell r="LH72">
            <v>0</v>
          </cell>
          <cell r="LI72">
            <v>9.2899999999999991</v>
          </cell>
          <cell r="LJ72">
            <v>0</v>
          </cell>
          <cell r="LK72">
            <v>0</v>
          </cell>
          <cell r="LL72">
            <v>9.3149999999999995</v>
          </cell>
          <cell r="LM72">
            <v>0</v>
          </cell>
          <cell r="LN72">
            <v>0</v>
          </cell>
          <cell r="LO72">
            <v>0</v>
          </cell>
          <cell r="LP72">
            <v>8.94</v>
          </cell>
          <cell r="LQ72">
            <v>0</v>
          </cell>
          <cell r="LR72">
            <v>0</v>
          </cell>
          <cell r="LS72">
            <v>9.2650000000000006</v>
          </cell>
          <cell r="LT72">
            <v>0</v>
          </cell>
          <cell r="LU72">
            <v>0</v>
          </cell>
          <cell r="LV72">
            <v>0</v>
          </cell>
          <cell r="LW72">
            <v>8.6850000000000005</v>
          </cell>
          <cell r="LX72">
            <v>0</v>
          </cell>
          <cell r="LY72">
            <v>0</v>
          </cell>
          <cell r="LZ72">
            <v>7.8933333333333335</v>
          </cell>
          <cell r="MA72">
            <v>0</v>
          </cell>
          <cell r="MB72">
            <v>0</v>
          </cell>
          <cell r="MC72">
            <v>10.19</v>
          </cell>
          <cell r="MD72">
            <v>7.8650000000000002</v>
          </cell>
          <cell r="ME72">
            <v>0</v>
          </cell>
          <cell r="MF72">
            <v>0</v>
          </cell>
          <cell r="MG72">
            <v>8.9450000000000003</v>
          </cell>
          <cell r="MH72">
            <v>0</v>
          </cell>
          <cell r="MI72">
            <v>0</v>
          </cell>
          <cell r="MJ72">
            <v>0</v>
          </cell>
          <cell r="MK72">
            <v>8.6349999999999998</v>
          </cell>
          <cell r="ML72">
            <v>0</v>
          </cell>
          <cell r="MM72">
            <v>9.3800000000000008</v>
          </cell>
          <cell r="MN72">
            <v>6.64</v>
          </cell>
          <cell r="MO72">
            <v>0</v>
          </cell>
          <cell r="MP72">
            <v>0</v>
          </cell>
          <cell r="MQ72">
            <v>0</v>
          </cell>
          <cell r="MR72">
            <v>9.1750000000000007</v>
          </cell>
          <cell r="MS72">
            <v>0</v>
          </cell>
          <cell r="MT72">
            <v>0</v>
          </cell>
          <cell r="MU72">
            <v>7.7249999999999996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9.09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J72">
            <v>4</v>
          </cell>
          <cell r="NK72">
            <v>2.0344827586206895</v>
          </cell>
          <cell r="NL72" t="b">
            <v>0</v>
          </cell>
          <cell r="NM72"/>
          <cell r="NN72">
            <v>106</v>
          </cell>
          <cell r="NO72">
            <v>8.9175000000000004</v>
          </cell>
          <cell r="NP72">
            <v>8.8116352201257886</v>
          </cell>
          <cell r="NQ72">
            <v>0.20754716981132076</v>
          </cell>
          <cell r="NR72">
            <v>5.12</v>
          </cell>
          <cell r="NS72">
            <v>11.82</v>
          </cell>
        </row>
        <row r="73">
          <cell r="A73" t="str">
            <v>SURFSIDE GARDENS</v>
          </cell>
          <cell r="B73" t="str">
            <v>SURFSIDE GARDENS</v>
          </cell>
          <cell r="C73" t="str">
            <v>W 31ST ST</v>
          </cell>
          <cell r="D73" t="str">
            <v>BROOKLYN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7.3500000000000005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7.79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6.3525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5.9933333333333332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7.376666666666666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6.043333333333333</v>
          </cell>
          <cell r="AT73">
            <v>0</v>
          </cell>
          <cell r="AU73">
            <v>0</v>
          </cell>
          <cell r="AV73">
            <v>3.44</v>
          </cell>
          <cell r="AW73">
            <v>0</v>
          </cell>
          <cell r="AX73">
            <v>0</v>
          </cell>
          <cell r="AY73">
            <v>0</v>
          </cell>
          <cell r="AZ73">
            <v>8.07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6.7</v>
          </cell>
          <cell r="BG73">
            <v>5.24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5.9733333333333336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6.19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6.95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7.86</v>
          </cell>
          <cell r="CJ73">
            <v>0</v>
          </cell>
          <cell r="CK73">
            <v>9.18</v>
          </cell>
          <cell r="CL73">
            <v>0</v>
          </cell>
          <cell r="CM73">
            <v>8.31</v>
          </cell>
          <cell r="CN73">
            <v>0</v>
          </cell>
          <cell r="CO73">
            <v>8.61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5.31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4.79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5.7949999999999999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7.3650000000000002</v>
          </cell>
          <cell r="DS73">
            <v>0</v>
          </cell>
          <cell r="DT73">
            <v>3.79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5.9233333333333329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6.3566666666666665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6.833333333333333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6.93</v>
          </cell>
          <cell r="EU73">
            <v>0</v>
          </cell>
          <cell r="EV73">
            <v>0</v>
          </cell>
          <cell r="EW73">
            <v>0</v>
          </cell>
          <cell r="EX73">
            <v>3.77</v>
          </cell>
          <cell r="EY73">
            <v>0</v>
          </cell>
          <cell r="EZ73">
            <v>0</v>
          </cell>
          <cell r="FA73">
            <v>6.5333333333333341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7.57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7.3266666666666671</v>
          </cell>
          <cell r="FP73">
            <v>0</v>
          </cell>
          <cell r="FQ73">
            <v>3.56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5.8900000000000006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6.4249999999999998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8.16</v>
          </cell>
          <cell r="GJ73">
            <v>0</v>
          </cell>
          <cell r="GK73">
            <v>0</v>
          </cell>
          <cell r="GL73">
            <v>0</v>
          </cell>
          <cell r="GM73">
            <v>3.96</v>
          </cell>
          <cell r="GN73">
            <v>0</v>
          </cell>
          <cell r="GO73">
            <v>0</v>
          </cell>
          <cell r="GP73">
            <v>0</v>
          </cell>
          <cell r="GQ73">
            <v>7.7533333333333339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2.64</v>
          </cell>
          <cell r="GW73">
            <v>0</v>
          </cell>
          <cell r="GX73">
            <v>6.8966666666666674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8.31</v>
          </cell>
          <cell r="HF73">
            <v>0</v>
          </cell>
          <cell r="HG73">
            <v>5.36</v>
          </cell>
          <cell r="HH73">
            <v>0</v>
          </cell>
          <cell r="HI73">
            <v>0</v>
          </cell>
          <cell r="HJ73">
            <v>0</v>
          </cell>
          <cell r="HK73">
            <v>8.8699999999999992</v>
          </cell>
          <cell r="HL73">
            <v>5.22</v>
          </cell>
          <cell r="HM73">
            <v>0</v>
          </cell>
          <cell r="HN73">
            <v>0</v>
          </cell>
          <cell r="HO73">
            <v>8.6300000000000008</v>
          </cell>
          <cell r="HP73">
            <v>0</v>
          </cell>
          <cell r="HQ73">
            <v>0</v>
          </cell>
          <cell r="HR73">
            <v>0</v>
          </cell>
          <cell r="HS73">
            <v>5.0049999999999999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7.3900000000000006</v>
          </cell>
          <cell r="IA73">
            <v>0</v>
          </cell>
          <cell r="IB73">
            <v>0</v>
          </cell>
          <cell r="IC73">
            <v>0</v>
          </cell>
          <cell r="ID73">
            <v>4.46</v>
          </cell>
          <cell r="IE73">
            <v>0</v>
          </cell>
          <cell r="IF73">
            <v>0</v>
          </cell>
          <cell r="IG73">
            <v>8.0399999999999991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8.4849999999999994</v>
          </cell>
          <cell r="IN73">
            <v>0</v>
          </cell>
          <cell r="IO73">
            <v>0</v>
          </cell>
          <cell r="IP73">
            <v>7.7249999999999996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6.6849999999999996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7.4550000000000001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7.0350000000000001</v>
          </cell>
          <cell r="JH73">
            <v>0</v>
          </cell>
          <cell r="JI73">
            <v>5.2450000000000001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8.2949999999999999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9.16</v>
          </cell>
          <cell r="JX73">
            <v>0</v>
          </cell>
          <cell r="JY73">
            <v>3.31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7.3566666666666665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6.2399999999999993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4.87</v>
          </cell>
          <cell r="KQ73">
            <v>0</v>
          </cell>
          <cell r="KR73">
            <v>7.44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3.97</v>
          </cell>
          <cell r="KX73">
            <v>0</v>
          </cell>
          <cell r="KY73">
            <v>8.0500000000000007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7.2350000000000003</v>
          </cell>
          <cell r="LG73">
            <v>0</v>
          </cell>
          <cell r="LH73">
            <v>0</v>
          </cell>
          <cell r="LI73">
            <v>0</v>
          </cell>
          <cell r="LJ73">
            <v>0</v>
          </cell>
          <cell r="LK73">
            <v>0</v>
          </cell>
          <cell r="LL73">
            <v>0</v>
          </cell>
          <cell r="LM73">
            <v>8.41</v>
          </cell>
          <cell r="LN73">
            <v>0</v>
          </cell>
          <cell r="LO73">
            <v>4.6500000000000004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6.41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6.8633333333333333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6.78</v>
          </cell>
          <cell r="MI73">
            <v>0</v>
          </cell>
          <cell r="MJ73">
            <v>0</v>
          </cell>
          <cell r="MK73">
            <v>8.23</v>
          </cell>
          <cell r="ML73">
            <v>0</v>
          </cell>
          <cell r="MM73">
            <v>0</v>
          </cell>
          <cell r="MN73">
            <v>6.76</v>
          </cell>
          <cell r="MO73">
            <v>7.07</v>
          </cell>
          <cell r="MP73">
            <v>0</v>
          </cell>
          <cell r="MQ73">
            <v>3.9</v>
          </cell>
          <cell r="MR73">
            <v>4.13</v>
          </cell>
          <cell r="MS73">
            <v>0</v>
          </cell>
          <cell r="MT73">
            <v>5.2</v>
          </cell>
          <cell r="MU73">
            <v>0</v>
          </cell>
          <cell r="MV73">
            <v>6.93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7.33</v>
          </cell>
          <cell r="NB73">
            <v>0</v>
          </cell>
          <cell r="NC73">
            <v>5.78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J73">
            <v>2</v>
          </cell>
          <cell r="NK73">
            <v>1.3103448275862069</v>
          </cell>
          <cell r="NL73" t="b">
            <v>0</v>
          </cell>
          <cell r="NM73"/>
          <cell r="NN73">
            <v>77</v>
          </cell>
          <cell r="NO73">
            <v>6.78</v>
          </cell>
          <cell r="NP73">
            <v>6.4843181818181836</v>
          </cell>
          <cell r="NQ73">
            <v>0.80519480519480524</v>
          </cell>
          <cell r="NR73">
            <v>2.64</v>
          </cell>
          <cell r="NS73">
            <v>9.18</v>
          </cell>
        </row>
        <row r="74">
          <cell r="A74" t="str">
            <v>NOSTRAND</v>
          </cell>
          <cell r="B74" t="str">
            <v>BETHUNE GARDENS</v>
          </cell>
          <cell r="C74" t="str">
            <v>AVENUE V</v>
          </cell>
          <cell r="D74" t="str">
            <v>BROOKLYN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</v>
          </cell>
          <cell r="LK74">
            <v>0</v>
          </cell>
          <cell r="LL74">
            <v>0</v>
          </cell>
          <cell r="LM74">
            <v>0</v>
          </cell>
          <cell r="LN74">
            <v>0</v>
          </cell>
          <cell r="LO74">
            <v>0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J74">
            <v>1</v>
          </cell>
          <cell r="NK74" t="str">
            <v>removed</v>
          </cell>
          <cell r="NL74" t="b">
            <v>0</v>
          </cell>
          <cell r="NM74"/>
          <cell r="NN74">
            <v>0</v>
          </cell>
          <cell r="NO74" t="str">
            <v/>
          </cell>
          <cell r="NP74" t="str">
            <v/>
          </cell>
          <cell r="NQ74" t="str">
            <v/>
          </cell>
          <cell r="NR74">
            <v>0</v>
          </cell>
          <cell r="NS74">
            <v>0</v>
          </cell>
        </row>
        <row r="75">
          <cell r="A75" t="str">
            <v>SHEEPSHEAD BAY</v>
          </cell>
          <cell r="B75" t="str">
            <v>SHEEPSHEAD BAY</v>
          </cell>
          <cell r="C75" t="str">
            <v>AVENUE X</v>
          </cell>
          <cell r="D75" t="str">
            <v>BROOKLYN</v>
          </cell>
          <cell r="E75">
            <v>7.0250000000000004</v>
          </cell>
          <cell r="F75">
            <v>6.5449999999999999</v>
          </cell>
          <cell r="G75">
            <v>0</v>
          </cell>
          <cell r="H75">
            <v>0</v>
          </cell>
          <cell r="I75">
            <v>8.4250000000000007</v>
          </cell>
          <cell r="J75">
            <v>0</v>
          </cell>
          <cell r="K75">
            <v>0</v>
          </cell>
          <cell r="L75">
            <v>7.97</v>
          </cell>
          <cell r="M75">
            <v>0</v>
          </cell>
          <cell r="N75">
            <v>7.3949999999999996</v>
          </cell>
          <cell r="O75">
            <v>0</v>
          </cell>
          <cell r="P75">
            <v>6.4749999999999996</v>
          </cell>
          <cell r="Q75">
            <v>0</v>
          </cell>
          <cell r="R75">
            <v>0</v>
          </cell>
          <cell r="S75">
            <v>6.9749999999999996</v>
          </cell>
          <cell r="T75">
            <v>0</v>
          </cell>
          <cell r="U75">
            <v>6.06</v>
          </cell>
          <cell r="V75">
            <v>7.583333333333333</v>
          </cell>
          <cell r="W75">
            <v>6.78</v>
          </cell>
          <cell r="X75">
            <v>0</v>
          </cell>
          <cell r="Y75">
            <v>0</v>
          </cell>
          <cell r="Z75">
            <v>0</v>
          </cell>
          <cell r="AA75">
            <v>6.335</v>
          </cell>
          <cell r="AB75">
            <v>6.3150000000000004</v>
          </cell>
          <cell r="AC75">
            <v>6.6</v>
          </cell>
          <cell r="AD75">
            <v>6.3250000000000002</v>
          </cell>
          <cell r="AE75">
            <v>0</v>
          </cell>
          <cell r="AF75">
            <v>0</v>
          </cell>
          <cell r="AG75">
            <v>7.9050000000000002</v>
          </cell>
          <cell r="AH75">
            <v>0</v>
          </cell>
          <cell r="AI75">
            <v>5.84</v>
          </cell>
          <cell r="AJ75">
            <v>0</v>
          </cell>
          <cell r="AK75">
            <v>6.9550000000000001</v>
          </cell>
          <cell r="AL75">
            <v>0</v>
          </cell>
          <cell r="AM75">
            <v>0</v>
          </cell>
          <cell r="AN75">
            <v>6.28</v>
          </cell>
          <cell r="AO75">
            <v>0</v>
          </cell>
          <cell r="AP75">
            <v>4.7850000000000001</v>
          </cell>
          <cell r="AQ75">
            <v>0</v>
          </cell>
          <cell r="AR75">
            <v>6.52</v>
          </cell>
          <cell r="AS75">
            <v>0</v>
          </cell>
          <cell r="AT75">
            <v>0</v>
          </cell>
          <cell r="AU75">
            <v>7.35</v>
          </cell>
          <cell r="AV75">
            <v>7.3449999999999998</v>
          </cell>
          <cell r="AW75">
            <v>0</v>
          </cell>
          <cell r="AX75">
            <v>0</v>
          </cell>
          <cell r="AY75">
            <v>7.7166666666666659</v>
          </cell>
          <cell r="AZ75">
            <v>0</v>
          </cell>
          <cell r="BA75">
            <v>0</v>
          </cell>
          <cell r="BB75">
            <v>0</v>
          </cell>
          <cell r="BC75">
            <v>7.16</v>
          </cell>
          <cell r="BD75">
            <v>6.33</v>
          </cell>
          <cell r="BE75">
            <v>0</v>
          </cell>
          <cell r="BF75">
            <v>6.68</v>
          </cell>
          <cell r="BG75">
            <v>0</v>
          </cell>
          <cell r="BH75">
            <v>0</v>
          </cell>
          <cell r="BI75">
            <v>6.2766666666666664</v>
          </cell>
          <cell r="BJ75">
            <v>0</v>
          </cell>
          <cell r="BK75">
            <v>6.4550000000000001</v>
          </cell>
          <cell r="BL75">
            <v>0</v>
          </cell>
          <cell r="BM75">
            <v>6.5949999999999998</v>
          </cell>
          <cell r="BN75">
            <v>0</v>
          </cell>
          <cell r="BO75">
            <v>0</v>
          </cell>
          <cell r="BP75">
            <v>7.3449999999999998</v>
          </cell>
          <cell r="BQ75">
            <v>0</v>
          </cell>
          <cell r="BR75">
            <v>6.6349999999999998</v>
          </cell>
          <cell r="BS75">
            <v>0</v>
          </cell>
          <cell r="BT75">
            <v>6.88</v>
          </cell>
          <cell r="BU75">
            <v>0</v>
          </cell>
          <cell r="BV75">
            <v>0</v>
          </cell>
          <cell r="BW75">
            <v>5.5650000000000004</v>
          </cell>
          <cell r="BX75">
            <v>7.63</v>
          </cell>
          <cell r="BY75">
            <v>5.88</v>
          </cell>
          <cell r="BZ75">
            <v>0</v>
          </cell>
          <cell r="CA75">
            <v>5.76</v>
          </cell>
          <cell r="CB75">
            <v>0</v>
          </cell>
          <cell r="CC75">
            <v>0</v>
          </cell>
          <cell r="CD75">
            <v>7.6849999999999996</v>
          </cell>
          <cell r="CE75">
            <v>0</v>
          </cell>
          <cell r="CF75">
            <v>5.72</v>
          </cell>
          <cell r="CG75">
            <v>0</v>
          </cell>
          <cell r="CH75">
            <v>6.7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5.52</v>
          </cell>
          <cell r="CN75">
            <v>0</v>
          </cell>
          <cell r="CO75">
            <v>0</v>
          </cell>
          <cell r="CP75">
            <v>7.37</v>
          </cell>
          <cell r="CQ75">
            <v>0</v>
          </cell>
          <cell r="CR75">
            <v>7.4133333333333331</v>
          </cell>
          <cell r="CS75">
            <v>0</v>
          </cell>
          <cell r="CT75">
            <v>7.34</v>
          </cell>
          <cell r="CU75">
            <v>0</v>
          </cell>
          <cell r="CV75">
            <v>7.05</v>
          </cell>
          <cell r="CW75">
            <v>0</v>
          </cell>
          <cell r="CX75">
            <v>0</v>
          </cell>
          <cell r="CY75">
            <v>6.47</v>
          </cell>
          <cell r="CZ75">
            <v>0</v>
          </cell>
          <cell r="DA75">
            <v>6.3849999999999998</v>
          </cell>
          <cell r="DB75">
            <v>0</v>
          </cell>
          <cell r="DC75">
            <v>7.4249999999999998</v>
          </cell>
          <cell r="DD75">
            <v>0</v>
          </cell>
          <cell r="DE75">
            <v>0</v>
          </cell>
          <cell r="DF75">
            <v>8.7733333333333334</v>
          </cell>
          <cell r="DG75">
            <v>0</v>
          </cell>
          <cell r="DH75">
            <v>6.4850000000000003</v>
          </cell>
          <cell r="DI75">
            <v>0</v>
          </cell>
          <cell r="DJ75">
            <v>9.2850000000000001</v>
          </cell>
          <cell r="DK75">
            <v>0</v>
          </cell>
          <cell r="DL75">
            <v>0</v>
          </cell>
          <cell r="DM75">
            <v>6.23</v>
          </cell>
          <cell r="DN75">
            <v>0</v>
          </cell>
          <cell r="DO75">
            <v>7.1550000000000002</v>
          </cell>
          <cell r="DP75">
            <v>0</v>
          </cell>
          <cell r="DQ75">
            <v>6.3849999999999998</v>
          </cell>
          <cell r="DR75">
            <v>0</v>
          </cell>
          <cell r="DS75">
            <v>0</v>
          </cell>
          <cell r="DT75">
            <v>8.3550000000000004</v>
          </cell>
          <cell r="DU75">
            <v>0</v>
          </cell>
          <cell r="DV75">
            <v>6.3250000000000002</v>
          </cell>
          <cell r="DW75">
            <v>0</v>
          </cell>
          <cell r="DX75">
            <v>7.9450000000000003</v>
          </cell>
          <cell r="DY75">
            <v>0</v>
          </cell>
          <cell r="DZ75">
            <v>0</v>
          </cell>
          <cell r="EA75">
            <v>6.8849999999999998</v>
          </cell>
          <cell r="EB75">
            <v>0</v>
          </cell>
          <cell r="EC75">
            <v>8.5950000000000006</v>
          </cell>
          <cell r="ED75">
            <v>0</v>
          </cell>
          <cell r="EE75">
            <v>5.62</v>
          </cell>
          <cell r="EF75">
            <v>5.65</v>
          </cell>
          <cell r="EG75">
            <v>0</v>
          </cell>
          <cell r="EH75">
            <v>7.3</v>
          </cell>
          <cell r="EI75">
            <v>0</v>
          </cell>
          <cell r="EJ75">
            <v>9.24</v>
          </cell>
          <cell r="EK75">
            <v>15.27</v>
          </cell>
          <cell r="EL75">
            <v>6.7966666666666669</v>
          </cell>
          <cell r="EM75">
            <v>0</v>
          </cell>
          <cell r="EN75">
            <v>0</v>
          </cell>
          <cell r="EO75">
            <v>6.4366666666666665</v>
          </cell>
          <cell r="EP75">
            <v>0</v>
          </cell>
          <cell r="EQ75">
            <v>7.36</v>
          </cell>
          <cell r="ER75">
            <v>0</v>
          </cell>
          <cell r="ES75">
            <v>6.65</v>
          </cell>
          <cell r="ET75">
            <v>0</v>
          </cell>
          <cell r="EU75">
            <v>0</v>
          </cell>
          <cell r="EV75">
            <v>0</v>
          </cell>
          <cell r="EW75">
            <v>6.4850000000000003</v>
          </cell>
          <cell r="EX75">
            <v>6.52</v>
          </cell>
          <cell r="EY75">
            <v>0</v>
          </cell>
          <cell r="EZ75">
            <v>0</v>
          </cell>
          <cell r="FA75">
            <v>6.67</v>
          </cell>
          <cell r="FB75">
            <v>0</v>
          </cell>
          <cell r="FC75">
            <v>5.9249999999999998</v>
          </cell>
          <cell r="FD75">
            <v>5.14</v>
          </cell>
          <cell r="FE75">
            <v>6.9349999999999996</v>
          </cell>
          <cell r="FF75">
            <v>0</v>
          </cell>
          <cell r="FG75">
            <v>9.0050000000000008</v>
          </cell>
          <cell r="FH75">
            <v>0</v>
          </cell>
          <cell r="FI75">
            <v>0</v>
          </cell>
          <cell r="FJ75">
            <v>6.8250000000000002</v>
          </cell>
          <cell r="FK75">
            <v>0</v>
          </cell>
          <cell r="FL75">
            <v>8.8650000000000002</v>
          </cell>
          <cell r="FM75">
            <v>0</v>
          </cell>
          <cell r="FN75">
            <v>6.7633333333333328</v>
          </cell>
          <cell r="FO75">
            <v>0</v>
          </cell>
          <cell r="FP75">
            <v>0</v>
          </cell>
          <cell r="FQ75">
            <v>5.2299999999999995</v>
          </cell>
          <cell r="FR75">
            <v>0</v>
          </cell>
          <cell r="FS75">
            <v>8.11</v>
          </cell>
          <cell r="FT75">
            <v>0</v>
          </cell>
          <cell r="FU75">
            <v>7.7533333333333339</v>
          </cell>
          <cell r="FV75">
            <v>0</v>
          </cell>
          <cell r="FW75">
            <v>0</v>
          </cell>
          <cell r="FX75">
            <v>7.73</v>
          </cell>
          <cell r="FY75">
            <v>0</v>
          </cell>
          <cell r="FZ75">
            <v>7.76</v>
          </cell>
          <cell r="GA75">
            <v>0</v>
          </cell>
          <cell r="GB75">
            <v>6.41</v>
          </cell>
          <cell r="GC75">
            <v>0</v>
          </cell>
          <cell r="GD75">
            <v>0</v>
          </cell>
          <cell r="GE75">
            <v>8.44</v>
          </cell>
          <cell r="GF75">
            <v>0</v>
          </cell>
          <cell r="GG75">
            <v>5.8966666666666674</v>
          </cell>
          <cell r="GH75">
            <v>0</v>
          </cell>
          <cell r="GI75">
            <v>8.9</v>
          </cell>
          <cell r="GJ75">
            <v>0</v>
          </cell>
          <cell r="GK75">
            <v>0</v>
          </cell>
          <cell r="GL75">
            <v>8.6050000000000004</v>
          </cell>
          <cell r="GM75">
            <v>0</v>
          </cell>
          <cell r="GN75">
            <v>6.9950000000000001</v>
          </cell>
          <cell r="GO75">
            <v>0</v>
          </cell>
          <cell r="GP75">
            <v>8.4749999999999996</v>
          </cell>
          <cell r="GQ75">
            <v>7.11</v>
          </cell>
          <cell r="GR75">
            <v>0</v>
          </cell>
          <cell r="GS75">
            <v>7.65</v>
          </cell>
          <cell r="GT75">
            <v>8.51</v>
          </cell>
          <cell r="GU75">
            <v>7.18</v>
          </cell>
          <cell r="GV75">
            <v>0</v>
          </cell>
          <cell r="GW75">
            <v>7.42</v>
          </cell>
          <cell r="GX75">
            <v>0</v>
          </cell>
          <cell r="GY75">
            <v>0</v>
          </cell>
          <cell r="GZ75">
            <v>7.5650000000000004</v>
          </cell>
          <cell r="HA75">
            <v>0</v>
          </cell>
          <cell r="HB75">
            <v>6.06</v>
          </cell>
          <cell r="HC75">
            <v>0</v>
          </cell>
          <cell r="HD75">
            <v>6.84</v>
          </cell>
          <cell r="HE75">
            <v>0</v>
          </cell>
          <cell r="HF75">
            <v>0</v>
          </cell>
          <cell r="HG75">
            <v>6.8233333333333333</v>
          </cell>
          <cell r="HH75">
            <v>8.76</v>
          </cell>
          <cell r="HI75">
            <v>5.2149999999999999</v>
          </cell>
          <cell r="HJ75">
            <v>0</v>
          </cell>
          <cell r="HK75">
            <v>7.09</v>
          </cell>
          <cell r="HL75">
            <v>0</v>
          </cell>
          <cell r="HM75">
            <v>0</v>
          </cell>
          <cell r="HN75">
            <v>8.2766666666666655</v>
          </cell>
          <cell r="HO75">
            <v>5.93</v>
          </cell>
          <cell r="HP75">
            <v>7.375</v>
          </cell>
          <cell r="HQ75">
            <v>0</v>
          </cell>
          <cell r="HR75">
            <v>8.9075000000000006</v>
          </cell>
          <cell r="HS75">
            <v>8.19</v>
          </cell>
          <cell r="HT75">
            <v>0</v>
          </cell>
          <cell r="HU75">
            <v>5.6133333333333333</v>
          </cell>
          <cell r="HV75">
            <v>0</v>
          </cell>
          <cell r="HW75">
            <v>5.7733333333333334</v>
          </cell>
          <cell r="HX75">
            <v>0</v>
          </cell>
          <cell r="HY75">
            <v>6.6333333333333329</v>
          </cell>
          <cell r="HZ75">
            <v>0</v>
          </cell>
          <cell r="IA75">
            <v>0</v>
          </cell>
          <cell r="IB75">
            <v>6.61</v>
          </cell>
          <cell r="IC75">
            <v>0</v>
          </cell>
          <cell r="ID75">
            <v>6.3999999999999995</v>
          </cell>
          <cell r="IE75">
            <v>5.89</v>
          </cell>
          <cell r="IF75">
            <v>4.6550000000000002</v>
          </cell>
          <cell r="IG75">
            <v>0</v>
          </cell>
          <cell r="IH75">
            <v>0</v>
          </cell>
          <cell r="II75">
            <v>7.1766666666666667</v>
          </cell>
          <cell r="IJ75">
            <v>0</v>
          </cell>
          <cell r="IK75">
            <v>6.42</v>
          </cell>
          <cell r="IL75">
            <v>5.375</v>
          </cell>
          <cell r="IM75">
            <v>4.97</v>
          </cell>
          <cell r="IN75">
            <v>0</v>
          </cell>
          <cell r="IO75">
            <v>0</v>
          </cell>
          <cell r="IP75">
            <v>7.25</v>
          </cell>
          <cell r="IQ75">
            <v>0</v>
          </cell>
          <cell r="IR75">
            <v>6.4749999999999996</v>
          </cell>
          <cell r="IS75">
            <v>0</v>
          </cell>
          <cell r="IT75">
            <v>6.3</v>
          </cell>
          <cell r="IU75">
            <v>0</v>
          </cell>
          <cell r="IV75">
            <v>0</v>
          </cell>
          <cell r="IW75">
            <v>0</v>
          </cell>
          <cell r="IX75">
            <v>7.1449999999999996</v>
          </cell>
          <cell r="IY75">
            <v>6.88</v>
          </cell>
          <cell r="IZ75">
            <v>5.92</v>
          </cell>
          <cell r="JA75">
            <v>6.04</v>
          </cell>
          <cell r="JB75">
            <v>0</v>
          </cell>
          <cell r="JC75">
            <v>0</v>
          </cell>
          <cell r="JD75">
            <v>7.1349999999999998</v>
          </cell>
          <cell r="JE75">
            <v>6.89</v>
          </cell>
          <cell r="JF75">
            <v>8.4</v>
          </cell>
          <cell r="JG75">
            <v>0</v>
          </cell>
          <cell r="JH75">
            <v>4.5199999999999996</v>
          </cell>
          <cell r="JI75">
            <v>7.45</v>
          </cell>
          <cell r="JJ75">
            <v>0</v>
          </cell>
          <cell r="JK75">
            <v>6.65</v>
          </cell>
          <cell r="JL75">
            <v>6.4349999999999996</v>
          </cell>
          <cell r="JM75">
            <v>6.0549999999999997</v>
          </cell>
          <cell r="JN75">
            <v>0</v>
          </cell>
          <cell r="JO75">
            <v>6.125</v>
          </cell>
          <cell r="JP75">
            <v>0</v>
          </cell>
          <cell r="JQ75">
            <v>0</v>
          </cell>
          <cell r="JR75">
            <v>6.29</v>
          </cell>
          <cell r="JS75">
            <v>0</v>
          </cell>
          <cell r="JT75">
            <v>7.36</v>
          </cell>
          <cell r="JU75">
            <v>8.0500000000000007</v>
          </cell>
          <cell r="JV75">
            <v>5.23</v>
          </cell>
          <cell r="JW75">
            <v>0</v>
          </cell>
          <cell r="JX75">
            <v>0</v>
          </cell>
          <cell r="JY75">
            <v>8</v>
          </cell>
          <cell r="JZ75">
            <v>6.72</v>
          </cell>
          <cell r="KA75">
            <v>7.6</v>
          </cell>
          <cell r="KB75">
            <v>7.57</v>
          </cell>
          <cell r="KC75">
            <v>7.2649999999999997</v>
          </cell>
          <cell r="KD75">
            <v>0</v>
          </cell>
          <cell r="KE75">
            <v>0</v>
          </cell>
          <cell r="KF75">
            <v>0</v>
          </cell>
          <cell r="KG75">
            <v>6.415</v>
          </cell>
          <cell r="KH75">
            <v>5.9450000000000003</v>
          </cell>
          <cell r="KI75">
            <v>0</v>
          </cell>
          <cell r="KJ75">
            <v>8.2750000000000004</v>
          </cell>
          <cell r="KK75">
            <v>0</v>
          </cell>
          <cell r="KL75">
            <v>0</v>
          </cell>
          <cell r="KM75">
            <v>6.0650000000000004</v>
          </cell>
          <cell r="KN75">
            <v>0</v>
          </cell>
          <cell r="KO75">
            <v>5.59</v>
          </cell>
          <cell r="KP75">
            <v>6.7249999999999996</v>
          </cell>
          <cell r="KQ75">
            <v>8.52</v>
          </cell>
          <cell r="KR75">
            <v>0</v>
          </cell>
          <cell r="KS75">
            <v>0</v>
          </cell>
          <cell r="KT75">
            <v>7.44</v>
          </cell>
          <cell r="KU75">
            <v>0</v>
          </cell>
          <cell r="KV75">
            <v>7.18</v>
          </cell>
          <cell r="KW75">
            <v>6.58</v>
          </cell>
          <cell r="KX75">
            <v>6.77</v>
          </cell>
          <cell r="KY75">
            <v>0</v>
          </cell>
          <cell r="KZ75">
            <v>0</v>
          </cell>
          <cell r="LA75">
            <v>5.78</v>
          </cell>
          <cell r="LB75">
            <v>0</v>
          </cell>
          <cell r="LC75">
            <v>5.31</v>
          </cell>
          <cell r="LD75">
            <v>7.96</v>
          </cell>
          <cell r="LE75">
            <v>0</v>
          </cell>
          <cell r="LF75">
            <v>0</v>
          </cell>
          <cell r="LG75">
            <v>0</v>
          </cell>
          <cell r="LH75">
            <v>6.25</v>
          </cell>
          <cell r="LI75">
            <v>0</v>
          </cell>
          <cell r="LJ75">
            <v>0</v>
          </cell>
          <cell r="LK75">
            <v>6.34</v>
          </cell>
          <cell r="LL75">
            <v>7.6</v>
          </cell>
          <cell r="LM75">
            <v>7.89</v>
          </cell>
          <cell r="LN75">
            <v>0</v>
          </cell>
          <cell r="LO75">
            <v>6.68</v>
          </cell>
          <cell r="LP75">
            <v>0</v>
          </cell>
          <cell r="LQ75">
            <v>9.1850000000000005</v>
          </cell>
          <cell r="LR75">
            <v>0</v>
          </cell>
          <cell r="LS75">
            <v>5.79</v>
          </cell>
          <cell r="LT75">
            <v>0</v>
          </cell>
          <cell r="LU75">
            <v>0</v>
          </cell>
          <cell r="LV75">
            <v>6.3666666666666671</v>
          </cell>
          <cell r="LW75">
            <v>0</v>
          </cell>
          <cell r="LX75">
            <v>6.16</v>
          </cell>
          <cell r="LY75">
            <v>0</v>
          </cell>
          <cell r="LZ75">
            <v>6.2850000000000001</v>
          </cell>
          <cell r="MA75">
            <v>6.65</v>
          </cell>
          <cell r="MB75">
            <v>0</v>
          </cell>
          <cell r="MC75">
            <v>8.33</v>
          </cell>
          <cell r="MD75">
            <v>8.2799999999999994</v>
          </cell>
          <cell r="ME75">
            <v>9.3949999999999996</v>
          </cell>
          <cell r="MF75">
            <v>7.19</v>
          </cell>
          <cell r="MG75">
            <v>6.7450000000000001</v>
          </cell>
          <cell r="MH75">
            <v>0</v>
          </cell>
          <cell r="MI75">
            <v>0</v>
          </cell>
          <cell r="MJ75">
            <v>7.3650000000000002</v>
          </cell>
          <cell r="MK75">
            <v>0</v>
          </cell>
          <cell r="ML75">
            <v>6.9249999999999998</v>
          </cell>
          <cell r="MM75">
            <v>0</v>
          </cell>
          <cell r="MN75">
            <v>6.335</v>
          </cell>
          <cell r="MO75">
            <v>7.78</v>
          </cell>
          <cell r="MP75">
            <v>0</v>
          </cell>
          <cell r="MQ75">
            <v>6.8650000000000002</v>
          </cell>
          <cell r="MR75">
            <v>7.1950000000000003</v>
          </cell>
          <cell r="MS75">
            <v>0</v>
          </cell>
          <cell r="MT75">
            <v>6.9950000000000001</v>
          </cell>
          <cell r="MU75">
            <v>0</v>
          </cell>
          <cell r="MV75">
            <v>5.38</v>
          </cell>
          <cell r="MW75">
            <v>0</v>
          </cell>
          <cell r="MX75">
            <v>6.09</v>
          </cell>
          <cell r="MY75">
            <v>0</v>
          </cell>
          <cell r="MZ75">
            <v>5.71</v>
          </cell>
          <cell r="NA75">
            <v>6.37</v>
          </cell>
          <cell r="NB75">
            <v>0</v>
          </cell>
          <cell r="NC75">
            <v>4.97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J75">
            <v>4</v>
          </cell>
          <cell r="NK75">
            <v>3.2413793103448274</v>
          </cell>
          <cell r="NL75" t="b">
            <v>0</v>
          </cell>
          <cell r="NM75"/>
          <cell r="NN75">
            <v>184</v>
          </cell>
          <cell r="NO75">
            <v>6.788333333333334</v>
          </cell>
          <cell r="NP75">
            <v>6.9445697463768088</v>
          </cell>
          <cell r="NQ75">
            <v>0.85326086956521741</v>
          </cell>
          <cell r="NR75">
            <v>4.5199999999999996</v>
          </cell>
          <cell r="NS75">
            <v>15.27</v>
          </cell>
        </row>
        <row r="76">
          <cell r="A76" t="str">
            <v>BAY VIEW</v>
          </cell>
          <cell r="B76" t="str">
            <v>BAY VIEW</v>
          </cell>
          <cell r="C76" t="str">
            <v>SEAVIEW AVE</v>
          </cell>
          <cell r="D76" t="str">
            <v>BROOKLYN</v>
          </cell>
          <cell r="E76">
            <v>0</v>
          </cell>
          <cell r="F76">
            <v>6.85</v>
          </cell>
          <cell r="G76">
            <v>0</v>
          </cell>
          <cell r="H76">
            <v>7.79</v>
          </cell>
          <cell r="I76">
            <v>7.3</v>
          </cell>
          <cell r="J76">
            <v>0</v>
          </cell>
          <cell r="K76">
            <v>0</v>
          </cell>
          <cell r="L76">
            <v>7.56</v>
          </cell>
          <cell r="M76">
            <v>0</v>
          </cell>
          <cell r="N76">
            <v>8.0399999999999991</v>
          </cell>
          <cell r="O76">
            <v>0</v>
          </cell>
          <cell r="P76">
            <v>7.835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6.915</v>
          </cell>
          <cell r="V76">
            <v>0</v>
          </cell>
          <cell r="W76">
            <v>6.89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7.1950000000000003</v>
          </cell>
          <cell r="AC76">
            <v>6.89</v>
          </cell>
          <cell r="AD76">
            <v>5.8550000000000004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7.14</v>
          </cell>
          <cell r="AJ76">
            <v>0</v>
          </cell>
          <cell r="AK76">
            <v>7.2450000000000001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7.57</v>
          </cell>
          <cell r="AQ76">
            <v>0</v>
          </cell>
          <cell r="AR76">
            <v>7.2649999999999997</v>
          </cell>
          <cell r="AS76">
            <v>0</v>
          </cell>
          <cell r="AT76">
            <v>0</v>
          </cell>
          <cell r="AU76">
            <v>0</v>
          </cell>
          <cell r="AV76">
            <v>7.51</v>
          </cell>
          <cell r="AW76">
            <v>0</v>
          </cell>
          <cell r="AX76">
            <v>0</v>
          </cell>
          <cell r="AY76">
            <v>7.2</v>
          </cell>
          <cell r="AZ76">
            <v>0</v>
          </cell>
          <cell r="BA76">
            <v>0</v>
          </cell>
          <cell r="BB76">
            <v>0</v>
          </cell>
          <cell r="BC76">
            <v>6.64</v>
          </cell>
          <cell r="BD76">
            <v>7.1349999999999998</v>
          </cell>
          <cell r="BE76">
            <v>0</v>
          </cell>
          <cell r="BF76">
            <v>6.6349999999999998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6.81</v>
          </cell>
          <cell r="BL76">
            <v>0</v>
          </cell>
          <cell r="BM76">
            <v>7.125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7.38</v>
          </cell>
          <cell r="BS76">
            <v>0</v>
          </cell>
          <cell r="BT76">
            <v>5.5250000000000004</v>
          </cell>
          <cell r="BU76">
            <v>0</v>
          </cell>
          <cell r="BV76">
            <v>0</v>
          </cell>
          <cell r="BW76">
            <v>0</v>
          </cell>
          <cell r="BX76">
            <v>8.44</v>
          </cell>
          <cell r="BY76">
            <v>6.165</v>
          </cell>
          <cell r="BZ76">
            <v>0</v>
          </cell>
          <cell r="CA76">
            <v>3.4249999999999998</v>
          </cell>
          <cell r="CB76">
            <v>0</v>
          </cell>
          <cell r="CC76">
            <v>0</v>
          </cell>
          <cell r="CD76">
            <v>0</v>
          </cell>
          <cell r="CE76">
            <v>7.7</v>
          </cell>
          <cell r="CF76">
            <v>0</v>
          </cell>
          <cell r="CG76">
            <v>0</v>
          </cell>
          <cell r="CH76">
            <v>7.3849999999999998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6.82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6.2850000000000001</v>
          </cell>
          <cell r="CS76">
            <v>0</v>
          </cell>
          <cell r="CT76">
            <v>7.64</v>
          </cell>
          <cell r="CU76">
            <v>6.08</v>
          </cell>
          <cell r="CV76">
            <v>6.09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6.89</v>
          </cell>
          <cell r="DB76">
            <v>0</v>
          </cell>
          <cell r="DC76">
            <v>7.9950000000000001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6.9</v>
          </cell>
          <cell r="DI76">
            <v>0</v>
          </cell>
          <cell r="DJ76">
            <v>7.8849999999999998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8.3000000000000007</v>
          </cell>
          <cell r="DP76">
            <v>0</v>
          </cell>
          <cell r="DQ76">
            <v>6.7249999999999996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7.0533333333333337</v>
          </cell>
          <cell r="DW76">
            <v>0</v>
          </cell>
          <cell r="DX76">
            <v>6.9550000000000001</v>
          </cell>
          <cell r="DY76">
            <v>0</v>
          </cell>
          <cell r="DZ76">
            <v>0</v>
          </cell>
          <cell r="EA76">
            <v>0</v>
          </cell>
          <cell r="EB76">
            <v>7.3</v>
          </cell>
          <cell r="EC76">
            <v>6.6550000000000002</v>
          </cell>
          <cell r="ED76">
            <v>0</v>
          </cell>
          <cell r="EE76">
            <v>6.26</v>
          </cell>
          <cell r="EF76">
            <v>0</v>
          </cell>
          <cell r="EG76">
            <v>0</v>
          </cell>
          <cell r="EH76">
            <v>0</v>
          </cell>
          <cell r="EI76">
            <v>7.12</v>
          </cell>
          <cell r="EJ76">
            <v>7.41</v>
          </cell>
          <cell r="EK76">
            <v>0</v>
          </cell>
          <cell r="EL76">
            <v>5.77</v>
          </cell>
          <cell r="EM76">
            <v>0</v>
          </cell>
          <cell r="EN76">
            <v>0</v>
          </cell>
          <cell r="EO76">
            <v>7.23</v>
          </cell>
          <cell r="EP76">
            <v>0</v>
          </cell>
          <cell r="EQ76">
            <v>6.585</v>
          </cell>
          <cell r="ER76">
            <v>0</v>
          </cell>
          <cell r="ES76">
            <v>5.7133333333333338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7.25</v>
          </cell>
          <cell r="EY76">
            <v>6.35</v>
          </cell>
          <cell r="EZ76">
            <v>6.54</v>
          </cell>
          <cell r="FA76">
            <v>0</v>
          </cell>
          <cell r="FB76">
            <v>0</v>
          </cell>
          <cell r="FC76">
            <v>0</v>
          </cell>
          <cell r="FD76">
            <v>7.82</v>
          </cell>
          <cell r="FE76">
            <v>6.6550000000000002</v>
          </cell>
          <cell r="FF76">
            <v>0</v>
          </cell>
          <cell r="FG76">
            <v>7.63</v>
          </cell>
          <cell r="FH76">
            <v>0</v>
          </cell>
          <cell r="FI76">
            <v>0</v>
          </cell>
          <cell r="FJ76">
            <v>0</v>
          </cell>
          <cell r="FK76">
            <v>7.87</v>
          </cell>
          <cell r="FL76">
            <v>7.9950000000000001</v>
          </cell>
          <cell r="FM76">
            <v>0</v>
          </cell>
          <cell r="FN76">
            <v>7.13</v>
          </cell>
          <cell r="FO76">
            <v>0</v>
          </cell>
          <cell r="FP76">
            <v>0</v>
          </cell>
          <cell r="FQ76">
            <v>0</v>
          </cell>
          <cell r="FR76">
            <v>7.86</v>
          </cell>
          <cell r="FS76">
            <v>7.35</v>
          </cell>
          <cell r="FT76">
            <v>0</v>
          </cell>
          <cell r="FU76">
            <v>6.78</v>
          </cell>
          <cell r="FV76">
            <v>0</v>
          </cell>
          <cell r="FW76">
            <v>0</v>
          </cell>
          <cell r="FX76">
            <v>0</v>
          </cell>
          <cell r="FY76">
            <v>7.72</v>
          </cell>
          <cell r="FZ76">
            <v>8.125</v>
          </cell>
          <cell r="GA76">
            <v>0</v>
          </cell>
          <cell r="GB76">
            <v>6.165</v>
          </cell>
          <cell r="GC76">
            <v>0</v>
          </cell>
          <cell r="GD76">
            <v>0</v>
          </cell>
          <cell r="GE76">
            <v>0</v>
          </cell>
          <cell r="GF76">
            <v>7.66</v>
          </cell>
          <cell r="GG76">
            <v>7.9950000000000001</v>
          </cell>
          <cell r="GH76">
            <v>0</v>
          </cell>
          <cell r="GI76">
            <v>7.665</v>
          </cell>
          <cell r="GJ76">
            <v>0</v>
          </cell>
          <cell r="GK76">
            <v>0</v>
          </cell>
          <cell r="GL76">
            <v>0</v>
          </cell>
          <cell r="GM76">
            <v>7.28</v>
          </cell>
          <cell r="GN76">
            <v>7.4649999999999999</v>
          </cell>
          <cell r="GO76">
            <v>0</v>
          </cell>
          <cell r="GP76">
            <v>7.53</v>
          </cell>
          <cell r="GQ76">
            <v>0</v>
          </cell>
          <cell r="GR76">
            <v>0</v>
          </cell>
          <cell r="GS76">
            <v>0</v>
          </cell>
          <cell r="GT76">
            <v>8.44</v>
          </cell>
          <cell r="GU76">
            <v>8.39</v>
          </cell>
          <cell r="GV76">
            <v>0</v>
          </cell>
          <cell r="GW76">
            <v>8.77</v>
          </cell>
          <cell r="GX76">
            <v>0</v>
          </cell>
          <cell r="GY76">
            <v>0</v>
          </cell>
          <cell r="GZ76">
            <v>0</v>
          </cell>
          <cell r="HA76">
            <v>7.75</v>
          </cell>
          <cell r="HB76">
            <v>8.07</v>
          </cell>
          <cell r="HC76">
            <v>0</v>
          </cell>
          <cell r="HD76">
            <v>7.79</v>
          </cell>
          <cell r="HE76">
            <v>0</v>
          </cell>
          <cell r="HF76">
            <v>0</v>
          </cell>
          <cell r="HG76">
            <v>0</v>
          </cell>
          <cell r="HH76">
            <v>5</v>
          </cell>
          <cell r="HI76">
            <v>8.9049999999999994</v>
          </cell>
          <cell r="HJ76">
            <v>7.5650000000000004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7.92</v>
          </cell>
          <cell r="HP76">
            <v>7.7450000000000001</v>
          </cell>
          <cell r="HQ76">
            <v>0</v>
          </cell>
          <cell r="HR76">
            <v>7.3</v>
          </cell>
          <cell r="HS76">
            <v>0</v>
          </cell>
          <cell r="HT76">
            <v>0</v>
          </cell>
          <cell r="HU76">
            <v>0</v>
          </cell>
          <cell r="HV76">
            <v>8.0500000000000007</v>
          </cell>
          <cell r="HW76">
            <v>7.7350000000000003</v>
          </cell>
          <cell r="HX76">
            <v>0</v>
          </cell>
          <cell r="HY76">
            <v>6.35</v>
          </cell>
          <cell r="HZ76">
            <v>0</v>
          </cell>
          <cell r="IA76">
            <v>0</v>
          </cell>
          <cell r="IB76">
            <v>0</v>
          </cell>
          <cell r="IC76">
            <v>6.74</v>
          </cell>
          <cell r="ID76">
            <v>7.9749999999999996</v>
          </cell>
          <cell r="IE76">
            <v>0</v>
          </cell>
          <cell r="IF76">
            <v>7.7</v>
          </cell>
          <cell r="IG76">
            <v>0</v>
          </cell>
          <cell r="IH76">
            <v>0</v>
          </cell>
          <cell r="II76">
            <v>0</v>
          </cell>
          <cell r="IJ76">
            <v>5.65</v>
          </cell>
          <cell r="IK76">
            <v>7.915</v>
          </cell>
          <cell r="IL76">
            <v>7.0949999999999998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8.1750000000000007</v>
          </cell>
          <cell r="IS76">
            <v>0</v>
          </cell>
          <cell r="IT76">
            <v>8.58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7.65</v>
          </cell>
          <cell r="IZ76">
            <v>0</v>
          </cell>
          <cell r="JA76">
            <v>8.3249999999999993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10.14</v>
          </cell>
          <cell r="JG76">
            <v>7.99</v>
          </cell>
          <cell r="JH76">
            <v>6.33</v>
          </cell>
          <cell r="JI76">
            <v>0</v>
          </cell>
          <cell r="JJ76">
            <v>0</v>
          </cell>
          <cell r="JK76">
            <v>0</v>
          </cell>
          <cell r="JL76">
            <v>6.83</v>
          </cell>
          <cell r="JM76">
            <v>7.1749999999999998</v>
          </cell>
          <cell r="JN76">
            <v>0</v>
          </cell>
          <cell r="JO76">
            <v>7.86</v>
          </cell>
          <cell r="JP76">
            <v>0</v>
          </cell>
          <cell r="JQ76">
            <v>0</v>
          </cell>
          <cell r="JR76">
            <v>0</v>
          </cell>
          <cell r="JS76">
            <v>7.25</v>
          </cell>
          <cell r="JT76">
            <v>7.335</v>
          </cell>
          <cell r="JU76">
            <v>0</v>
          </cell>
          <cell r="JV76">
            <v>7.93</v>
          </cell>
          <cell r="JW76">
            <v>0</v>
          </cell>
          <cell r="JX76">
            <v>0</v>
          </cell>
          <cell r="JY76">
            <v>0</v>
          </cell>
          <cell r="JZ76">
            <v>7.95</v>
          </cell>
          <cell r="KA76">
            <v>8.3849999999999998</v>
          </cell>
          <cell r="KB76">
            <v>0</v>
          </cell>
          <cell r="KC76">
            <v>6.7649999999999997</v>
          </cell>
          <cell r="KD76">
            <v>0</v>
          </cell>
          <cell r="KE76">
            <v>0</v>
          </cell>
          <cell r="KF76">
            <v>0</v>
          </cell>
          <cell r="KG76">
            <v>7.23</v>
          </cell>
          <cell r="KH76">
            <v>5.9249999999999998</v>
          </cell>
          <cell r="KI76">
            <v>0</v>
          </cell>
          <cell r="KJ76">
            <v>7.2350000000000003</v>
          </cell>
          <cell r="KK76">
            <v>0</v>
          </cell>
          <cell r="KL76">
            <v>0</v>
          </cell>
          <cell r="KM76">
            <v>0</v>
          </cell>
          <cell r="KN76">
            <v>7.88</v>
          </cell>
          <cell r="KO76">
            <v>8.375</v>
          </cell>
          <cell r="KP76">
            <v>0</v>
          </cell>
          <cell r="KQ76">
            <v>7.375</v>
          </cell>
          <cell r="KR76">
            <v>0</v>
          </cell>
          <cell r="KS76">
            <v>0</v>
          </cell>
          <cell r="KT76">
            <v>0</v>
          </cell>
          <cell r="KU76">
            <v>8.1300000000000008</v>
          </cell>
          <cell r="KV76">
            <v>7.2149999999999999</v>
          </cell>
          <cell r="KW76">
            <v>0</v>
          </cell>
          <cell r="KX76">
            <v>6.02</v>
          </cell>
          <cell r="KY76">
            <v>0</v>
          </cell>
          <cell r="KZ76">
            <v>0</v>
          </cell>
          <cell r="LA76">
            <v>6.9</v>
          </cell>
          <cell r="LB76">
            <v>0</v>
          </cell>
          <cell r="LC76">
            <v>7.4</v>
          </cell>
          <cell r="LD76">
            <v>0</v>
          </cell>
          <cell r="LE76">
            <v>6.44</v>
          </cell>
          <cell r="LF76">
            <v>0</v>
          </cell>
          <cell r="LG76">
            <v>0</v>
          </cell>
          <cell r="LH76">
            <v>0</v>
          </cell>
          <cell r="LI76">
            <v>7.3550000000000004</v>
          </cell>
          <cell r="LJ76">
            <v>0</v>
          </cell>
          <cell r="LK76">
            <v>0</v>
          </cell>
          <cell r="LL76">
            <v>6.81</v>
          </cell>
          <cell r="LM76">
            <v>0</v>
          </cell>
          <cell r="LN76">
            <v>0</v>
          </cell>
          <cell r="LO76">
            <v>0</v>
          </cell>
          <cell r="LP76">
            <v>0</v>
          </cell>
          <cell r="LQ76">
            <v>8.0250000000000004</v>
          </cell>
          <cell r="LR76">
            <v>0</v>
          </cell>
          <cell r="LS76">
            <v>7.7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7.4450000000000003</v>
          </cell>
          <cell r="LY76">
            <v>0</v>
          </cell>
          <cell r="LZ76">
            <v>8.7850000000000001</v>
          </cell>
          <cell r="MA76">
            <v>0</v>
          </cell>
          <cell r="MB76">
            <v>0</v>
          </cell>
          <cell r="MC76">
            <v>0</v>
          </cell>
          <cell r="MD76">
            <v>8.94</v>
          </cell>
          <cell r="ME76">
            <v>9.2249999999999996</v>
          </cell>
          <cell r="MF76">
            <v>0</v>
          </cell>
          <cell r="MG76">
            <v>8.76</v>
          </cell>
          <cell r="MH76">
            <v>0</v>
          </cell>
          <cell r="MI76">
            <v>0</v>
          </cell>
          <cell r="MJ76">
            <v>0</v>
          </cell>
          <cell r="MK76">
            <v>8.24</v>
          </cell>
          <cell r="ML76">
            <v>7.3650000000000002</v>
          </cell>
          <cell r="MM76">
            <v>0</v>
          </cell>
          <cell r="MN76">
            <v>8.1349999999999998</v>
          </cell>
          <cell r="MO76">
            <v>0</v>
          </cell>
          <cell r="MP76">
            <v>0</v>
          </cell>
          <cell r="MQ76">
            <v>0</v>
          </cell>
          <cell r="MR76">
            <v>7.29</v>
          </cell>
          <cell r="MS76">
            <v>4.12</v>
          </cell>
          <cell r="MT76">
            <v>0</v>
          </cell>
          <cell r="MU76">
            <v>6.7</v>
          </cell>
          <cell r="MV76">
            <v>0</v>
          </cell>
          <cell r="MW76">
            <v>0</v>
          </cell>
          <cell r="MX76">
            <v>0</v>
          </cell>
          <cell r="MY76">
            <v>6.7</v>
          </cell>
          <cell r="MZ76">
            <v>7.1749999999999998</v>
          </cell>
          <cell r="NA76">
            <v>6.17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J76">
            <v>4</v>
          </cell>
          <cell r="NK76">
            <v>2.5862068965517242</v>
          </cell>
          <cell r="NL76" t="b">
            <v>0</v>
          </cell>
          <cell r="NM76"/>
          <cell r="NN76">
            <v>139</v>
          </cell>
          <cell r="NO76">
            <v>7.335</v>
          </cell>
          <cell r="NP76">
            <v>7.2985731414868118</v>
          </cell>
          <cell r="NQ76">
            <v>0.82733812949640284</v>
          </cell>
          <cell r="NR76">
            <v>3.4249999999999998</v>
          </cell>
          <cell r="NS76">
            <v>10.14</v>
          </cell>
        </row>
        <row r="77">
          <cell r="A77" t="str">
            <v>BREUKELEN</v>
          </cell>
          <cell r="B77" t="str">
            <v>BREUKELEN</v>
          </cell>
          <cell r="C77" t="str">
            <v>STANLEY AVE</v>
          </cell>
          <cell r="D77" t="str">
            <v>BROOKLYN</v>
          </cell>
          <cell r="E77">
            <v>6.67</v>
          </cell>
          <cell r="F77">
            <v>0</v>
          </cell>
          <cell r="G77">
            <v>0</v>
          </cell>
          <cell r="H77">
            <v>7.56</v>
          </cell>
          <cell r="I77">
            <v>7.59</v>
          </cell>
          <cell r="J77">
            <v>0</v>
          </cell>
          <cell r="K77">
            <v>0</v>
          </cell>
          <cell r="L77">
            <v>6.77</v>
          </cell>
          <cell r="M77">
            <v>0</v>
          </cell>
          <cell r="N77">
            <v>7.15</v>
          </cell>
          <cell r="O77">
            <v>0</v>
          </cell>
          <cell r="P77">
            <v>6.23</v>
          </cell>
          <cell r="Q77">
            <v>0</v>
          </cell>
          <cell r="R77">
            <v>0</v>
          </cell>
          <cell r="S77">
            <v>5.45</v>
          </cell>
          <cell r="T77">
            <v>5.97</v>
          </cell>
          <cell r="U77">
            <v>7.63</v>
          </cell>
          <cell r="V77">
            <v>0</v>
          </cell>
          <cell r="W77">
            <v>4.97</v>
          </cell>
          <cell r="X77">
            <v>0</v>
          </cell>
          <cell r="Y77">
            <v>0</v>
          </cell>
          <cell r="Z77">
            <v>0</v>
          </cell>
          <cell r="AA77">
            <v>6.92</v>
          </cell>
          <cell r="AB77">
            <v>6.4249999999999998</v>
          </cell>
          <cell r="AC77">
            <v>0</v>
          </cell>
          <cell r="AD77">
            <v>5.32</v>
          </cell>
          <cell r="AE77">
            <v>0</v>
          </cell>
          <cell r="AF77">
            <v>0</v>
          </cell>
          <cell r="AG77">
            <v>5.4050000000000002</v>
          </cell>
          <cell r="AH77">
            <v>0</v>
          </cell>
          <cell r="AI77">
            <v>6.1449999999999996</v>
          </cell>
          <cell r="AJ77">
            <v>0</v>
          </cell>
          <cell r="AK77">
            <v>5.98</v>
          </cell>
          <cell r="AL77">
            <v>0</v>
          </cell>
          <cell r="AM77">
            <v>0</v>
          </cell>
          <cell r="AN77">
            <v>6.66</v>
          </cell>
          <cell r="AO77">
            <v>0</v>
          </cell>
          <cell r="AP77">
            <v>5.1749999999999998</v>
          </cell>
          <cell r="AQ77">
            <v>0</v>
          </cell>
          <cell r="AR77">
            <v>3.915</v>
          </cell>
          <cell r="AS77">
            <v>0</v>
          </cell>
          <cell r="AT77">
            <v>0</v>
          </cell>
          <cell r="AU77">
            <v>5.6449999999999996</v>
          </cell>
          <cell r="AV77">
            <v>0</v>
          </cell>
          <cell r="AW77">
            <v>0</v>
          </cell>
          <cell r="AX77">
            <v>7.32</v>
          </cell>
          <cell r="AY77">
            <v>7.1950000000000003</v>
          </cell>
          <cell r="AZ77">
            <v>0</v>
          </cell>
          <cell r="BA77">
            <v>0</v>
          </cell>
          <cell r="BB77">
            <v>0</v>
          </cell>
          <cell r="BC77">
            <v>6.7450000000000001</v>
          </cell>
          <cell r="BD77">
            <v>7.07</v>
          </cell>
          <cell r="BE77">
            <v>0</v>
          </cell>
          <cell r="BF77">
            <v>5.84</v>
          </cell>
          <cell r="BG77">
            <v>0</v>
          </cell>
          <cell r="BH77">
            <v>0</v>
          </cell>
          <cell r="BI77">
            <v>5.72</v>
          </cell>
          <cell r="BJ77">
            <v>0</v>
          </cell>
          <cell r="BK77">
            <v>6.76</v>
          </cell>
          <cell r="BL77">
            <v>0</v>
          </cell>
          <cell r="BM77">
            <v>6.54</v>
          </cell>
          <cell r="BN77">
            <v>0</v>
          </cell>
          <cell r="BO77">
            <v>0</v>
          </cell>
          <cell r="BP77">
            <v>6.5449999999999999</v>
          </cell>
          <cell r="BQ77">
            <v>0</v>
          </cell>
          <cell r="BR77">
            <v>6.335</v>
          </cell>
          <cell r="BS77">
            <v>0</v>
          </cell>
          <cell r="BT77">
            <v>5.01</v>
          </cell>
          <cell r="BU77">
            <v>0</v>
          </cell>
          <cell r="BV77">
            <v>0</v>
          </cell>
          <cell r="BW77">
            <v>6.3449999999999998</v>
          </cell>
          <cell r="BX77">
            <v>0</v>
          </cell>
          <cell r="BY77">
            <v>6.62</v>
          </cell>
          <cell r="BZ77">
            <v>0</v>
          </cell>
          <cell r="CA77">
            <v>5.8550000000000004</v>
          </cell>
          <cell r="CB77">
            <v>0</v>
          </cell>
          <cell r="CC77">
            <v>0</v>
          </cell>
          <cell r="CD77">
            <v>5.47</v>
          </cell>
          <cell r="CE77">
            <v>0</v>
          </cell>
          <cell r="CF77">
            <v>4.7949999999999999</v>
          </cell>
          <cell r="CG77">
            <v>0</v>
          </cell>
          <cell r="CH77">
            <v>5.91</v>
          </cell>
          <cell r="CI77">
            <v>0</v>
          </cell>
          <cell r="CJ77">
            <v>0</v>
          </cell>
          <cell r="CK77">
            <v>0</v>
          </cell>
          <cell r="CL77">
            <v>6.8250000000000002</v>
          </cell>
          <cell r="CM77">
            <v>0</v>
          </cell>
          <cell r="CN77">
            <v>0</v>
          </cell>
          <cell r="CO77">
            <v>5.5650000000000004</v>
          </cell>
          <cell r="CP77">
            <v>7.44</v>
          </cell>
          <cell r="CQ77">
            <v>0</v>
          </cell>
          <cell r="CR77">
            <v>6.62</v>
          </cell>
          <cell r="CS77">
            <v>0</v>
          </cell>
          <cell r="CT77">
            <v>5.2649999999999997</v>
          </cell>
          <cell r="CU77">
            <v>0</v>
          </cell>
          <cell r="CV77">
            <v>4.125</v>
          </cell>
          <cell r="CW77">
            <v>0</v>
          </cell>
          <cell r="CX77">
            <v>0</v>
          </cell>
          <cell r="CY77">
            <v>5.2350000000000003</v>
          </cell>
          <cell r="CZ77">
            <v>0</v>
          </cell>
          <cell r="DA77">
            <v>5.6349999999999998</v>
          </cell>
          <cell r="DB77">
            <v>0</v>
          </cell>
          <cell r="DC77">
            <v>4.6849999999999996</v>
          </cell>
          <cell r="DD77">
            <v>0</v>
          </cell>
          <cell r="DE77">
            <v>0</v>
          </cell>
          <cell r="DF77">
            <v>5</v>
          </cell>
          <cell r="DG77">
            <v>0</v>
          </cell>
          <cell r="DH77">
            <v>5.87</v>
          </cell>
          <cell r="DI77">
            <v>0</v>
          </cell>
          <cell r="DJ77">
            <v>5.24</v>
          </cell>
          <cell r="DK77">
            <v>0</v>
          </cell>
          <cell r="DL77">
            <v>0</v>
          </cell>
          <cell r="DM77">
            <v>5.69</v>
          </cell>
          <cell r="DN77">
            <v>0</v>
          </cell>
          <cell r="DO77">
            <v>5.79</v>
          </cell>
          <cell r="DP77">
            <v>0</v>
          </cell>
          <cell r="DQ77">
            <v>5.1150000000000002</v>
          </cell>
          <cell r="DR77">
            <v>0</v>
          </cell>
          <cell r="DS77">
            <v>0</v>
          </cell>
          <cell r="DT77">
            <v>6.2149999999999999</v>
          </cell>
          <cell r="DU77">
            <v>0</v>
          </cell>
          <cell r="DV77">
            <v>5.415</v>
          </cell>
          <cell r="DW77">
            <v>0</v>
          </cell>
          <cell r="DX77">
            <v>5.585</v>
          </cell>
          <cell r="DY77">
            <v>0</v>
          </cell>
          <cell r="DZ77">
            <v>0</v>
          </cell>
          <cell r="EA77">
            <v>5.5650000000000004</v>
          </cell>
          <cell r="EB77">
            <v>0</v>
          </cell>
          <cell r="EC77">
            <v>7.1449999999999996</v>
          </cell>
          <cell r="ED77">
            <v>0</v>
          </cell>
          <cell r="EE77">
            <v>5.94</v>
          </cell>
          <cell r="EF77">
            <v>0</v>
          </cell>
          <cell r="EG77">
            <v>0</v>
          </cell>
          <cell r="EH77">
            <v>6.1050000000000004</v>
          </cell>
          <cell r="EI77">
            <v>0</v>
          </cell>
          <cell r="EJ77">
            <v>6.33</v>
          </cell>
          <cell r="EK77">
            <v>0</v>
          </cell>
          <cell r="EL77">
            <v>6.29</v>
          </cell>
          <cell r="EM77">
            <v>0</v>
          </cell>
          <cell r="EN77">
            <v>0</v>
          </cell>
          <cell r="EO77">
            <v>6.6950000000000003</v>
          </cell>
          <cell r="EP77">
            <v>0</v>
          </cell>
          <cell r="EQ77">
            <v>5.74</v>
          </cell>
          <cell r="ER77">
            <v>0</v>
          </cell>
          <cell r="ES77">
            <v>6.2450000000000001</v>
          </cell>
          <cell r="ET77">
            <v>0</v>
          </cell>
          <cell r="EU77">
            <v>0</v>
          </cell>
          <cell r="EV77">
            <v>0</v>
          </cell>
          <cell r="EW77">
            <v>6.13</v>
          </cell>
          <cell r="EX77">
            <v>7.9349999999999996</v>
          </cell>
          <cell r="EY77">
            <v>0</v>
          </cell>
          <cell r="EZ77">
            <v>6.7050000000000001</v>
          </cell>
          <cell r="FA77">
            <v>0</v>
          </cell>
          <cell r="FB77">
            <v>0</v>
          </cell>
          <cell r="FC77">
            <v>6.415</v>
          </cell>
          <cell r="FD77">
            <v>0</v>
          </cell>
          <cell r="FE77">
            <v>6.3949999999999996</v>
          </cell>
          <cell r="FF77">
            <v>0</v>
          </cell>
          <cell r="FG77">
            <v>7.2249999999999996</v>
          </cell>
          <cell r="FH77">
            <v>0</v>
          </cell>
          <cell r="FI77">
            <v>0</v>
          </cell>
          <cell r="FJ77">
            <v>7.14</v>
          </cell>
          <cell r="FK77">
            <v>0</v>
          </cell>
          <cell r="FL77">
            <v>6.72</v>
          </cell>
          <cell r="FM77">
            <v>0</v>
          </cell>
          <cell r="FN77">
            <v>6.6349999999999998</v>
          </cell>
          <cell r="FO77">
            <v>0</v>
          </cell>
          <cell r="FP77">
            <v>0</v>
          </cell>
          <cell r="FQ77">
            <v>6.6950000000000003</v>
          </cell>
          <cell r="FR77">
            <v>0</v>
          </cell>
          <cell r="FS77">
            <v>5.8650000000000002</v>
          </cell>
          <cell r="FT77">
            <v>0</v>
          </cell>
          <cell r="FU77">
            <v>6.6449999999999996</v>
          </cell>
          <cell r="FV77">
            <v>0</v>
          </cell>
          <cell r="FW77">
            <v>0</v>
          </cell>
          <cell r="FX77">
            <v>7.1449999999999996</v>
          </cell>
          <cell r="FY77">
            <v>0</v>
          </cell>
          <cell r="FZ77">
            <v>6.6150000000000002</v>
          </cell>
          <cell r="GA77">
            <v>0</v>
          </cell>
          <cell r="GB77">
            <v>6.5949999999999998</v>
          </cell>
          <cell r="GC77">
            <v>0</v>
          </cell>
          <cell r="GD77">
            <v>0</v>
          </cell>
          <cell r="GE77">
            <v>7.0549999999999997</v>
          </cell>
          <cell r="GF77">
            <v>0</v>
          </cell>
          <cell r="GG77">
            <v>6.2649999999999997</v>
          </cell>
          <cell r="GH77">
            <v>0</v>
          </cell>
          <cell r="GI77">
            <v>7.22</v>
          </cell>
          <cell r="GJ77">
            <v>0</v>
          </cell>
          <cell r="GK77">
            <v>0</v>
          </cell>
          <cell r="GL77">
            <v>7.4266666666666667</v>
          </cell>
          <cell r="GM77">
            <v>0</v>
          </cell>
          <cell r="GN77">
            <v>7.415</v>
          </cell>
          <cell r="GO77">
            <v>0</v>
          </cell>
          <cell r="GP77">
            <v>4.6849999999999996</v>
          </cell>
          <cell r="GQ77">
            <v>0</v>
          </cell>
          <cell r="GR77">
            <v>0</v>
          </cell>
          <cell r="GS77">
            <v>8.7750000000000004</v>
          </cell>
          <cell r="GT77">
            <v>0</v>
          </cell>
          <cell r="GU77">
            <v>6.2050000000000001</v>
          </cell>
          <cell r="GV77">
            <v>0</v>
          </cell>
          <cell r="GW77">
            <v>6.6349999999999998</v>
          </cell>
          <cell r="GX77">
            <v>0</v>
          </cell>
          <cell r="GY77">
            <v>0</v>
          </cell>
          <cell r="GZ77">
            <v>4.97</v>
          </cell>
          <cell r="HA77">
            <v>0</v>
          </cell>
          <cell r="HB77">
            <v>8.1649999999999991</v>
          </cell>
          <cell r="HC77">
            <v>0</v>
          </cell>
          <cell r="HD77">
            <v>6.45</v>
          </cell>
          <cell r="HE77">
            <v>0</v>
          </cell>
          <cell r="HF77">
            <v>0</v>
          </cell>
          <cell r="HG77">
            <v>6.19</v>
          </cell>
          <cell r="HH77">
            <v>0</v>
          </cell>
          <cell r="HI77">
            <v>7.12</v>
          </cell>
          <cell r="HJ77">
            <v>7.7</v>
          </cell>
          <cell r="HK77">
            <v>0</v>
          </cell>
          <cell r="HL77">
            <v>0</v>
          </cell>
          <cell r="HM77">
            <v>0</v>
          </cell>
          <cell r="HN77">
            <v>6.59</v>
          </cell>
          <cell r="HO77">
            <v>0</v>
          </cell>
          <cell r="HP77">
            <v>7.0949999999999998</v>
          </cell>
          <cell r="HQ77">
            <v>0</v>
          </cell>
          <cell r="HR77">
            <v>7.71</v>
          </cell>
          <cell r="HS77">
            <v>0</v>
          </cell>
          <cell r="HT77">
            <v>0</v>
          </cell>
          <cell r="HU77">
            <v>8.17</v>
          </cell>
          <cell r="HV77">
            <v>0</v>
          </cell>
          <cell r="HW77">
            <v>5.8650000000000002</v>
          </cell>
          <cell r="HX77">
            <v>0</v>
          </cell>
          <cell r="HY77">
            <v>7.1550000000000002</v>
          </cell>
          <cell r="HZ77">
            <v>0</v>
          </cell>
          <cell r="IA77">
            <v>0</v>
          </cell>
          <cell r="IB77">
            <v>6.7850000000000001</v>
          </cell>
          <cell r="IC77">
            <v>0</v>
          </cell>
          <cell r="ID77">
            <v>7.915</v>
          </cell>
          <cell r="IE77">
            <v>0</v>
          </cell>
          <cell r="IF77">
            <v>7.4649999999999999</v>
          </cell>
          <cell r="IG77">
            <v>0</v>
          </cell>
          <cell r="IH77">
            <v>0</v>
          </cell>
          <cell r="II77">
            <v>7.8449999999999998</v>
          </cell>
          <cell r="IJ77">
            <v>0</v>
          </cell>
          <cell r="IK77">
            <v>6.0750000000000002</v>
          </cell>
          <cell r="IL77">
            <v>6.49</v>
          </cell>
          <cell r="IM77">
            <v>0</v>
          </cell>
          <cell r="IN77">
            <v>0</v>
          </cell>
          <cell r="IO77">
            <v>0</v>
          </cell>
          <cell r="IP77">
            <v>5.57</v>
          </cell>
          <cell r="IQ77">
            <v>0</v>
          </cell>
          <cell r="IR77">
            <v>6.7050000000000001</v>
          </cell>
          <cell r="IS77">
            <v>0</v>
          </cell>
          <cell r="IT77">
            <v>6.7</v>
          </cell>
          <cell r="IU77">
            <v>0</v>
          </cell>
          <cell r="IV77">
            <v>0</v>
          </cell>
          <cell r="IW77">
            <v>0</v>
          </cell>
          <cell r="IX77">
            <v>8.1449999999999996</v>
          </cell>
          <cell r="IY77">
            <v>6.53</v>
          </cell>
          <cell r="IZ77">
            <v>0</v>
          </cell>
          <cell r="JA77">
            <v>7.35</v>
          </cell>
          <cell r="JB77">
            <v>0</v>
          </cell>
          <cell r="JC77">
            <v>0</v>
          </cell>
          <cell r="JD77">
            <v>6.6849999999999996</v>
          </cell>
          <cell r="JE77">
            <v>0</v>
          </cell>
          <cell r="JF77">
            <v>7.93</v>
          </cell>
          <cell r="JG77">
            <v>0</v>
          </cell>
          <cell r="JH77">
            <v>6.43</v>
          </cell>
          <cell r="JI77">
            <v>0</v>
          </cell>
          <cell r="JJ77">
            <v>0</v>
          </cell>
          <cell r="JK77">
            <v>7.6150000000000002</v>
          </cell>
          <cell r="JL77">
            <v>0</v>
          </cell>
          <cell r="JM77">
            <v>6.835</v>
          </cell>
          <cell r="JN77">
            <v>0</v>
          </cell>
          <cell r="JO77">
            <v>6.93</v>
          </cell>
          <cell r="JP77">
            <v>0</v>
          </cell>
          <cell r="JQ77">
            <v>0</v>
          </cell>
          <cell r="JR77">
            <v>8.01</v>
          </cell>
          <cell r="JS77">
            <v>0</v>
          </cell>
          <cell r="JT77">
            <v>6.43</v>
          </cell>
          <cell r="JU77">
            <v>0</v>
          </cell>
          <cell r="JV77">
            <v>6.83</v>
          </cell>
          <cell r="JW77">
            <v>0</v>
          </cell>
          <cell r="JX77">
            <v>0</v>
          </cell>
          <cell r="JY77">
            <v>5.7549999999999999</v>
          </cell>
          <cell r="JZ77">
            <v>0</v>
          </cell>
          <cell r="KA77">
            <v>6.8449999999999998</v>
          </cell>
          <cell r="KB77">
            <v>0</v>
          </cell>
          <cell r="KC77">
            <v>4.49</v>
          </cell>
          <cell r="KD77">
            <v>0</v>
          </cell>
          <cell r="KE77">
            <v>0</v>
          </cell>
          <cell r="KF77">
            <v>0</v>
          </cell>
          <cell r="KG77">
            <v>7.3150000000000004</v>
          </cell>
          <cell r="KH77">
            <v>7.14</v>
          </cell>
          <cell r="KI77">
            <v>0</v>
          </cell>
          <cell r="KJ77">
            <v>7.21</v>
          </cell>
          <cell r="KK77">
            <v>0</v>
          </cell>
          <cell r="KL77">
            <v>0</v>
          </cell>
          <cell r="KM77">
            <v>4.625</v>
          </cell>
          <cell r="KN77">
            <v>0</v>
          </cell>
          <cell r="KO77">
            <v>7.48</v>
          </cell>
          <cell r="KP77">
            <v>0</v>
          </cell>
          <cell r="KQ77">
            <v>5.915</v>
          </cell>
          <cell r="KR77">
            <v>0</v>
          </cell>
          <cell r="KS77">
            <v>0</v>
          </cell>
          <cell r="KT77">
            <v>6.2</v>
          </cell>
          <cell r="KU77">
            <v>0</v>
          </cell>
          <cell r="KV77">
            <v>7.39</v>
          </cell>
          <cell r="KW77">
            <v>0</v>
          </cell>
          <cell r="KX77">
            <v>7.3650000000000002</v>
          </cell>
          <cell r="KY77">
            <v>0</v>
          </cell>
          <cell r="KZ77">
            <v>0</v>
          </cell>
          <cell r="LA77">
            <v>7.08</v>
          </cell>
          <cell r="LB77">
            <v>0</v>
          </cell>
          <cell r="LC77">
            <v>7.21</v>
          </cell>
          <cell r="LD77">
            <v>0</v>
          </cell>
          <cell r="LE77">
            <v>6.64</v>
          </cell>
          <cell r="LF77">
            <v>0</v>
          </cell>
          <cell r="LG77">
            <v>0</v>
          </cell>
          <cell r="LH77">
            <v>5.91</v>
          </cell>
          <cell r="LI77">
            <v>0</v>
          </cell>
          <cell r="LJ77">
            <v>0</v>
          </cell>
          <cell r="LK77">
            <v>6.41</v>
          </cell>
          <cell r="LL77">
            <v>7.63</v>
          </cell>
          <cell r="LM77">
            <v>0</v>
          </cell>
          <cell r="LN77">
            <v>0</v>
          </cell>
          <cell r="LO77">
            <v>6.5449999999999999</v>
          </cell>
          <cell r="LP77">
            <v>0</v>
          </cell>
          <cell r="LQ77">
            <v>7.7249999999999996</v>
          </cell>
          <cell r="LR77">
            <v>0</v>
          </cell>
          <cell r="LS77">
            <v>6.4749999999999996</v>
          </cell>
          <cell r="LT77">
            <v>0</v>
          </cell>
          <cell r="LU77">
            <v>0</v>
          </cell>
          <cell r="LV77">
            <v>5.63</v>
          </cell>
          <cell r="LW77">
            <v>0</v>
          </cell>
          <cell r="LX77">
            <v>5.75</v>
          </cell>
          <cell r="LY77">
            <v>0</v>
          </cell>
          <cell r="LZ77">
            <v>7.38</v>
          </cell>
          <cell r="MA77">
            <v>0</v>
          </cell>
          <cell r="MB77">
            <v>0</v>
          </cell>
          <cell r="MC77">
            <v>7.11</v>
          </cell>
          <cell r="MD77">
            <v>0</v>
          </cell>
          <cell r="ME77">
            <v>8.4450000000000003</v>
          </cell>
          <cell r="MF77">
            <v>0</v>
          </cell>
          <cell r="MG77">
            <v>6.7949999999999999</v>
          </cell>
          <cell r="MH77">
            <v>0</v>
          </cell>
          <cell r="MI77">
            <v>0</v>
          </cell>
          <cell r="MJ77">
            <v>7.88</v>
          </cell>
          <cell r="MK77">
            <v>0</v>
          </cell>
          <cell r="ML77">
            <v>6.74</v>
          </cell>
          <cell r="MM77">
            <v>0</v>
          </cell>
          <cell r="MN77">
            <v>6.34</v>
          </cell>
          <cell r="MO77">
            <v>0</v>
          </cell>
          <cell r="MP77">
            <v>0</v>
          </cell>
          <cell r="MQ77">
            <v>5.3</v>
          </cell>
          <cell r="MR77">
            <v>0</v>
          </cell>
          <cell r="MS77">
            <v>6.76</v>
          </cell>
          <cell r="MT77">
            <v>0</v>
          </cell>
          <cell r="MU77">
            <v>5.3049999999999997</v>
          </cell>
          <cell r="MV77">
            <v>0</v>
          </cell>
          <cell r="MW77">
            <v>0</v>
          </cell>
          <cell r="MX77">
            <v>5.5049999999999999</v>
          </cell>
          <cell r="MY77">
            <v>0</v>
          </cell>
          <cell r="MZ77">
            <v>6.8550000000000004</v>
          </cell>
          <cell r="NA77">
            <v>0</v>
          </cell>
          <cell r="NB77">
            <v>0</v>
          </cell>
          <cell r="NC77">
            <v>6.27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J77">
            <v>4</v>
          </cell>
          <cell r="NK77">
            <v>3.0344827586206895</v>
          </cell>
          <cell r="NL77" t="b">
            <v>0</v>
          </cell>
          <cell r="NM77"/>
          <cell r="NN77">
            <v>157</v>
          </cell>
          <cell r="NO77">
            <v>6.59</v>
          </cell>
          <cell r="NP77">
            <v>6.4804883227176227</v>
          </cell>
          <cell r="NQ77">
            <v>0.96178343949044587</v>
          </cell>
          <cell r="NR77">
            <v>3.915</v>
          </cell>
          <cell r="NS77">
            <v>8.7750000000000004</v>
          </cell>
        </row>
        <row r="78">
          <cell r="A78" t="str">
            <v>GLENWOOD</v>
          </cell>
          <cell r="B78" t="str">
            <v>GLENWOOD</v>
          </cell>
          <cell r="C78" t="str">
            <v>E 56TH ST</v>
          </cell>
          <cell r="D78" t="str">
            <v>BROOKLYN</v>
          </cell>
          <cell r="E78">
            <v>9</v>
          </cell>
          <cell r="F78">
            <v>0</v>
          </cell>
          <cell r="G78">
            <v>0</v>
          </cell>
          <cell r="H78">
            <v>10.37</v>
          </cell>
          <cell r="I78">
            <v>0</v>
          </cell>
          <cell r="J78">
            <v>7.39</v>
          </cell>
          <cell r="K78">
            <v>0</v>
          </cell>
          <cell r="L78">
            <v>8.7100000000000009</v>
          </cell>
          <cell r="M78">
            <v>0</v>
          </cell>
          <cell r="N78">
            <v>0</v>
          </cell>
          <cell r="O78">
            <v>0</v>
          </cell>
          <cell r="P78">
            <v>9.25</v>
          </cell>
          <cell r="Q78">
            <v>5.26</v>
          </cell>
          <cell r="R78">
            <v>0</v>
          </cell>
          <cell r="S78">
            <v>8.1999999999999993</v>
          </cell>
          <cell r="T78">
            <v>0</v>
          </cell>
          <cell r="U78">
            <v>0</v>
          </cell>
          <cell r="V78">
            <v>7.8</v>
          </cell>
          <cell r="W78">
            <v>0</v>
          </cell>
          <cell r="X78">
            <v>5.47</v>
          </cell>
          <cell r="Y78">
            <v>0</v>
          </cell>
          <cell r="Z78">
            <v>0</v>
          </cell>
          <cell r="AA78">
            <v>0</v>
          </cell>
          <cell r="AB78">
            <v>7.87</v>
          </cell>
          <cell r="AC78">
            <v>6.23</v>
          </cell>
          <cell r="AD78">
            <v>0</v>
          </cell>
          <cell r="AE78">
            <v>6.74</v>
          </cell>
          <cell r="AF78">
            <v>0</v>
          </cell>
          <cell r="AG78">
            <v>7.85</v>
          </cell>
          <cell r="AH78">
            <v>5.04</v>
          </cell>
          <cell r="AI78">
            <v>4.6399999999999997</v>
          </cell>
          <cell r="AJ78">
            <v>4.87</v>
          </cell>
          <cell r="AK78">
            <v>0</v>
          </cell>
          <cell r="AL78">
            <v>6.04</v>
          </cell>
          <cell r="AM78">
            <v>0</v>
          </cell>
          <cell r="AN78">
            <v>5.79</v>
          </cell>
          <cell r="AO78">
            <v>0</v>
          </cell>
          <cell r="AP78">
            <v>0</v>
          </cell>
          <cell r="AQ78">
            <v>7.63</v>
          </cell>
          <cell r="AR78">
            <v>0</v>
          </cell>
          <cell r="AS78">
            <v>6.47</v>
          </cell>
          <cell r="AT78">
            <v>0</v>
          </cell>
          <cell r="AU78">
            <v>8.49</v>
          </cell>
          <cell r="AV78">
            <v>0</v>
          </cell>
          <cell r="AW78">
            <v>0</v>
          </cell>
          <cell r="AX78">
            <v>7.15</v>
          </cell>
          <cell r="AY78">
            <v>0</v>
          </cell>
          <cell r="AZ78">
            <v>8.7100000000000009</v>
          </cell>
          <cell r="BA78">
            <v>0</v>
          </cell>
          <cell r="BB78">
            <v>0</v>
          </cell>
          <cell r="BC78">
            <v>8.33</v>
          </cell>
          <cell r="BD78">
            <v>0</v>
          </cell>
          <cell r="BE78">
            <v>7.44</v>
          </cell>
          <cell r="BF78">
            <v>0</v>
          </cell>
          <cell r="BG78">
            <v>6.06</v>
          </cell>
          <cell r="BH78">
            <v>0</v>
          </cell>
          <cell r="BI78">
            <v>7.94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7.19</v>
          </cell>
          <cell r="BO78">
            <v>0</v>
          </cell>
          <cell r="BP78">
            <v>7.73</v>
          </cell>
          <cell r="BQ78">
            <v>0</v>
          </cell>
          <cell r="BR78">
            <v>0</v>
          </cell>
          <cell r="BS78">
            <v>8.07</v>
          </cell>
          <cell r="BT78">
            <v>0</v>
          </cell>
          <cell r="BU78">
            <v>3.87</v>
          </cell>
          <cell r="BV78">
            <v>0</v>
          </cell>
          <cell r="BW78">
            <v>8.59</v>
          </cell>
          <cell r="BX78">
            <v>0</v>
          </cell>
          <cell r="BY78">
            <v>0</v>
          </cell>
          <cell r="BZ78">
            <v>6.54</v>
          </cell>
          <cell r="CA78">
            <v>0</v>
          </cell>
          <cell r="CB78">
            <v>6.79</v>
          </cell>
          <cell r="CC78">
            <v>0</v>
          </cell>
          <cell r="CD78">
            <v>7.06</v>
          </cell>
          <cell r="CE78">
            <v>0</v>
          </cell>
          <cell r="CF78">
            <v>0</v>
          </cell>
          <cell r="CG78">
            <v>6.87</v>
          </cell>
          <cell r="CH78">
            <v>0</v>
          </cell>
          <cell r="CI78">
            <v>8.82</v>
          </cell>
          <cell r="CJ78">
            <v>0</v>
          </cell>
          <cell r="CK78">
            <v>9.86</v>
          </cell>
          <cell r="CL78">
            <v>0</v>
          </cell>
          <cell r="CM78">
            <v>9.7899999999999991</v>
          </cell>
          <cell r="CN78">
            <v>0</v>
          </cell>
          <cell r="CO78">
            <v>9.33</v>
          </cell>
          <cell r="CP78">
            <v>0</v>
          </cell>
          <cell r="CQ78">
            <v>0</v>
          </cell>
          <cell r="CR78">
            <v>7.14</v>
          </cell>
          <cell r="CS78">
            <v>0</v>
          </cell>
          <cell r="CT78">
            <v>0</v>
          </cell>
          <cell r="CU78">
            <v>6.42</v>
          </cell>
          <cell r="CV78">
            <v>0</v>
          </cell>
          <cell r="CW78">
            <v>8.9499999999999993</v>
          </cell>
          <cell r="CX78">
            <v>0</v>
          </cell>
          <cell r="CY78">
            <v>9.39</v>
          </cell>
          <cell r="CZ78">
            <v>0</v>
          </cell>
          <cell r="DA78">
            <v>0</v>
          </cell>
          <cell r="DB78">
            <v>8.2899999999999991</v>
          </cell>
          <cell r="DC78">
            <v>0</v>
          </cell>
          <cell r="DD78">
            <v>8.1999999999999993</v>
          </cell>
          <cell r="DE78">
            <v>0</v>
          </cell>
          <cell r="DF78">
            <v>7</v>
          </cell>
          <cell r="DG78">
            <v>0</v>
          </cell>
          <cell r="DH78">
            <v>0</v>
          </cell>
          <cell r="DI78">
            <v>7.62</v>
          </cell>
          <cell r="DJ78">
            <v>0</v>
          </cell>
          <cell r="DK78">
            <v>9.1199999999999992</v>
          </cell>
          <cell r="DL78">
            <v>0</v>
          </cell>
          <cell r="DM78">
            <v>6.14</v>
          </cell>
          <cell r="DN78">
            <v>0</v>
          </cell>
          <cell r="DO78">
            <v>0</v>
          </cell>
          <cell r="DP78">
            <v>8</v>
          </cell>
          <cell r="DQ78">
            <v>0</v>
          </cell>
          <cell r="DR78">
            <v>7.36</v>
          </cell>
          <cell r="DS78">
            <v>0</v>
          </cell>
          <cell r="DT78">
            <v>6.38</v>
          </cell>
          <cell r="DU78">
            <v>0</v>
          </cell>
          <cell r="DV78">
            <v>0</v>
          </cell>
          <cell r="DW78">
            <v>8.57</v>
          </cell>
          <cell r="DX78">
            <v>0</v>
          </cell>
          <cell r="DY78">
            <v>7.55</v>
          </cell>
          <cell r="DZ78">
            <v>0</v>
          </cell>
          <cell r="EA78">
            <v>9.75</v>
          </cell>
          <cell r="EB78">
            <v>0</v>
          </cell>
          <cell r="EC78">
            <v>0</v>
          </cell>
          <cell r="ED78">
            <v>8.48</v>
          </cell>
          <cell r="EE78">
            <v>0</v>
          </cell>
          <cell r="EF78">
            <v>7.11</v>
          </cell>
          <cell r="EG78">
            <v>0</v>
          </cell>
          <cell r="EH78">
            <v>7.55</v>
          </cell>
          <cell r="EI78">
            <v>0</v>
          </cell>
          <cell r="EJ78">
            <v>0</v>
          </cell>
          <cell r="EK78">
            <v>5.85</v>
          </cell>
          <cell r="EL78">
            <v>0</v>
          </cell>
          <cell r="EM78">
            <v>7.07</v>
          </cell>
          <cell r="EN78">
            <v>0</v>
          </cell>
          <cell r="EO78">
            <v>7.78</v>
          </cell>
          <cell r="EP78">
            <v>0</v>
          </cell>
          <cell r="EQ78">
            <v>0</v>
          </cell>
          <cell r="ER78">
            <v>5.55</v>
          </cell>
          <cell r="ES78">
            <v>0</v>
          </cell>
          <cell r="ET78">
            <v>8.11</v>
          </cell>
          <cell r="EU78">
            <v>0</v>
          </cell>
          <cell r="EV78">
            <v>0</v>
          </cell>
          <cell r="EW78">
            <v>5.81</v>
          </cell>
          <cell r="EX78">
            <v>0</v>
          </cell>
          <cell r="EY78">
            <v>0</v>
          </cell>
          <cell r="EZ78">
            <v>0</v>
          </cell>
          <cell r="FA78">
            <v>9.1199999999999992</v>
          </cell>
          <cell r="FB78">
            <v>0</v>
          </cell>
          <cell r="FC78">
            <v>7.69</v>
          </cell>
          <cell r="FD78">
            <v>0</v>
          </cell>
          <cell r="FE78">
            <v>0</v>
          </cell>
          <cell r="FF78">
            <v>7.11</v>
          </cell>
          <cell r="FG78">
            <v>0</v>
          </cell>
          <cell r="FH78">
            <v>8.18</v>
          </cell>
          <cell r="FI78">
            <v>0</v>
          </cell>
          <cell r="FJ78">
            <v>7.39</v>
          </cell>
          <cell r="FK78">
            <v>0</v>
          </cell>
          <cell r="FL78">
            <v>0</v>
          </cell>
          <cell r="FM78">
            <v>8.52</v>
          </cell>
          <cell r="FN78">
            <v>0</v>
          </cell>
          <cell r="FO78">
            <v>7.93</v>
          </cell>
          <cell r="FP78">
            <v>0</v>
          </cell>
          <cell r="FQ78">
            <v>7.07</v>
          </cell>
          <cell r="FR78">
            <v>0</v>
          </cell>
          <cell r="FS78">
            <v>0</v>
          </cell>
          <cell r="FT78">
            <v>8.85</v>
          </cell>
          <cell r="FU78">
            <v>0</v>
          </cell>
          <cell r="FV78">
            <v>7.2249999999999996</v>
          </cell>
          <cell r="FW78">
            <v>0</v>
          </cell>
          <cell r="FX78">
            <v>7.53</v>
          </cell>
          <cell r="FY78">
            <v>0</v>
          </cell>
          <cell r="FZ78">
            <v>0</v>
          </cell>
          <cell r="GA78">
            <v>6.21</v>
          </cell>
          <cell r="GB78">
            <v>0</v>
          </cell>
          <cell r="GC78">
            <v>7.28</v>
          </cell>
          <cell r="GD78">
            <v>0</v>
          </cell>
          <cell r="GE78">
            <v>9.81</v>
          </cell>
          <cell r="GF78">
            <v>0</v>
          </cell>
          <cell r="GG78">
            <v>0</v>
          </cell>
          <cell r="GH78">
            <v>7.63</v>
          </cell>
          <cell r="GI78">
            <v>0</v>
          </cell>
          <cell r="GJ78">
            <v>0</v>
          </cell>
          <cell r="GK78">
            <v>0</v>
          </cell>
          <cell r="GL78">
            <v>8.1999999999999993</v>
          </cell>
          <cell r="GM78">
            <v>0</v>
          </cell>
          <cell r="GN78">
            <v>0</v>
          </cell>
          <cell r="GO78">
            <v>7.42</v>
          </cell>
          <cell r="GP78">
            <v>0</v>
          </cell>
          <cell r="GQ78">
            <v>9.2100000000000009</v>
          </cell>
          <cell r="GR78">
            <v>0</v>
          </cell>
          <cell r="GS78">
            <v>8.15</v>
          </cell>
          <cell r="GT78">
            <v>0</v>
          </cell>
          <cell r="GU78">
            <v>0</v>
          </cell>
          <cell r="GV78">
            <v>6.6</v>
          </cell>
          <cell r="GW78">
            <v>7.69</v>
          </cell>
          <cell r="GX78">
            <v>9.25</v>
          </cell>
          <cell r="GY78">
            <v>0</v>
          </cell>
          <cell r="GZ78">
            <v>8.02</v>
          </cell>
          <cell r="HA78">
            <v>0</v>
          </cell>
          <cell r="HB78">
            <v>0</v>
          </cell>
          <cell r="HC78">
            <v>6.75</v>
          </cell>
          <cell r="HD78">
            <v>0</v>
          </cell>
          <cell r="HE78">
            <v>8.1300000000000008</v>
          </cell>
          <cell r="HF78">
            <v>0</v>
          </cell>
          <cell r="HG78">
            <v>8.06</v>
          </cell>
          <cell r="HH78">
            <v>0</v>
          </cell>
          <cell r="HI78">
            <v>0</v>
          </cell>
          <cell r="HJ78">
            <v>7.62</v>
          </cell>
          <cell r="HK78">
            <v>0</v>
          </cell>
          <cell r="HL78">
            <v>4.96</v>
          </cell>
          <cell r="HM78">
            <v>0</v>
          </cell>
          <cell r="HN78">
            <v>5.9</v>
          </cell>
          <cell r="HO78">
            <v>0</v>
          </cell>
          <cell r="HP78">
            <v>0</v>
          </cell>
          <cell r="HQ78">
            <v>7.75</v>
          </cell>
          <cell r="HR78">
            <v>0</v>
          </cell>
          <cell r="HS78">
            <v>9.77</v>
          </cell>
          <cell r="HT78">
            <v>0</v>
          </cell>
          <cell r="HU78">
            <v>7.68</v>
          </cell>
          <cell r="HV78">
            <v>0</v>
          </cell>
          <cell r="HW78">
            <v>5.96</v>
          </cell>
          <cell r="HX78">
            <v>8.9</v>
          </cell>
          <cell r="HY78">
            <v>0</v>
          </cell>
          <cell r="HZ78">
            <v>6.84</v>
          </cell>
          <cell r="IA78">
            <v>0</v>
          </cell>
          <cell r="IB78">
            <v>5.84</v>
          </cell>
          <cell r="IC78">
            <v>0</v>
          </cell>
          <cell r="ID78">
            <v>0</v>
          </cell>
          <cell r="IE78">
            <v>7.49</v>
          </cell>
          <cell r="IF78">
            <v>0</v>
          </cell>
          <cell r="IG78">
            <v>7.24</v>
          </cell>
          <cell r="IH78">
            <v>0</v>
          </cell>
          <cell r="II78">
            <v>7.46</v>
          </cell>
          <cell r="IJ78">
            <v>0</v>
          </cell>
          <cell r="IK78">
            <v>0</v>
          </cell>
          <cell r="IL78">
            <v>7.16</v>
          </cell>
          <cell r="IM78">
            <v>8.7899999999999991</v>
          </cell>
          <cell r="IN78">
            <v>0</v>
          </cell>
          <cell r="IO78">
            <v>0</v>
          </cell>
          <cell r="IP78">
            <v>6.8</v>
          </cell>
          <cell r="IQ78">
            <v>0</v>
          </cell>
          <cell r="IR78">
            <v>0</v>
          </cell>
          <cell r="IS78">
            <v>8.2100000000000009</v>
          </cell>
          <cell r="IT78">
            <v>0</v>
          </cell>
          <cell r="IU78">
            <v>6.25</v>
          </cell>
          <cell r="IV78">
            <v>0</v>
          </cell>
          <cell r="IW78">
            <v>0</v>
          </cell>
          <cell r="IX78">
            <v>0</v>
          </cell>
          <cell r="IY78">
            <v>7.66</v>
          </cell>
          <cell r="IZ78">
            <v>0</v>
          </cell>
          <cell r="JA78">
            <v>9.65</v>
          </cell>
          <cell r="JB78">
            <v>7.13</v>
          </cell>
          <cell r="JC78">
            <v>0</v>
          </cell>
          <cell r="JD78">
            <v>7.99</v>
          </cell>
          <cell r="JE78">
            <v>0</v>
          </cell>
          <cell r="JF78">
            <v>0</v>
          </cell>
          <cell r="JG78">
            <v>9.18</v>
          </cell>
          <cell r="JH78">
            <v>0</v>
          </cell>
          <cell r="JI78">
            <v>6.53</v>
          </cell>
          <cell r="JJ78">
            <v>0</v>
          </cell>
          <cell r="JK78">
            <v>8.2799999999999994</v>
          </cell>
          <cell r="JL78">
            <v>0</v>
          </cell>
          <cell r="JM78">
            <v>0</v>
          </cell>
          <cell r="JN78">
            <v>6.835</v>
          </cell>
          <cell r="JO78">
            <v>0</v>
          </cell>
          <cell r="JP78">
            <v>7.34</v>
          </cell>
          <cell r="JQ78">
            <v>0</v>
          </cell>
          <cell r="JR78">
            <v>5.77</v>
          </cell>
          <cell r="JS78">
            <v>0</v>
          </cell>
          <cell r="JT78">
            <v>0</v>
          </cell>
          <cell r="JU78">
            <v>6.65</v>
          </cell>
          <cell r="JV78">
            <v>6.74</v>
          </cell>
          <cell r="JW78">
            <v>7.17</v>
          </cell>
          <cell r="JX78">
            <v>0</v>
          </cell>
          <cell r="JY78">
            <v>7.55</v>
          </cell>
          <cell r="JZ78">
            <v>0</v>
          </cell>
          <cell r="KA78">
            <v>0</v>
          </cell>
          <cell r="KB78">
            <v>5.97</v>
          </cell>
          <cell r="KC78">
            <v>0</v>
          </cell>
          <cell r="KD78">
            <v>8.02</v>
          </cell>
          <cell r="KE78">
            <v>0</v>
          </cell>
          <cell r="KF78">
            <v>0</v>
          </cell>
          <cell r="KG78">
            <v>0</v>
          </cell>
          <cell r="KH78">
            <v>9.17</v>
          </cell>
          <cell r="KI78">
            <v>7.89</v>
          </cell>
          <cell r="KJ78">
            <v>0</v>
          </cell>
          <cell r="KK78">
            <v>7.58</v>
          </cell>
          <cell r="KL78">
            <v>0</v>
          </cell>
          <cell r="KM78">
            <v>8.09</v>
          </cell>
          <cell r="KN78">
            <v>0</v>
          </cell>
          <cell r="KO78">
            <v>0</v>
          </cell>
          <cell r="KP78">
            <v>6.04</v>
          </cell>
          <cell r="KQ78">
            <v>0</v>
          </cell>
          <cell r="KR78">
            <v>8.08</v>
          </cell>
          <cell r="KS78">
            <v>0</v>
          </cell>
          <cell r="KT78">
            <v>5.46</v>
          </cell>
          <cell r="KU78">
            <v>0</v>
          </cell>
          <cell r="KV78">
            <v>0</v>
          </cell>
          <cell r="KW78">
            <v>6.51</v>
          </cell>
          <cell r="KX78">
            <v>0</v>
          </cell>
          <cell r="KY78">
            <v>8.1999999999999993</v>
          </cell>
          <cell r="KZ78">
            <v>0</v>
          </cell>
          <cell r="LA78">
            <v>8.3000000000000007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6.65</v>
          </cell>
          <cell r="LG78">
            <v>0</v>
          </cell>
          <cell r="LH78">
            <v>5.67</v>
          </cell>
          <cell r="LI78">
            <v>5.375</v>
          </cell>
          <cell r="LJ78">
            <v>0</v>
          </cell>
          <cell r="LK78">
            <v>0</v>
          </cell>
          <cell r="LL78">
            <v>0</v>
          </cell>
          <cell r="LM78">
            <v>5.665</v>
          </cell>
          <cell r="LN78">
            <v>0</v>
          </cell>
          <cell r="LO78">
            <v>8.0299999999999994</v>
          </cell>
          <cell r="LP78">
            <v>0</v>
          </cell>
          <cell r="LQ78">
            <v>0</v>
          </cell>
          <cell r="LR78">
            <v>7.62</v>
          </cell>
          <cell r="LS78">
            <v>0</v>
          </cell>
          <cell r="LT78">
            <v>5.44</v>
          </cell>
          <cell r="LU78">
            <v>0</v>
          </cell>
          <cell r="LV78">
            <v>0</v>
          </cell>
          <cell r="LW78">
            <v>6.55</v>
          </cell>
          <cell r="LX78">
            <v>7.75</v>
          </cell>
          <cell r="LY78">
            <v>0</v>
          </cell>
          <cell r="LZ78">
            <v>0</v>
          </cell>
          <cell r="MA78">
            <v>8.81</v>
          </cell>
          <cell r="MB78">
            <v>0</v>
          </cell>
          <cell r="MC78">
            <v>9.14</v>
          </cell>
          <cell r="MD78">
            <v>8.86</v>
          </cell>
          <cell r="ME78">
            <v>0</v>
          </cell>
          <cell r="MF78">
            <v>9.02</v>
          </cell>
          <cell r="MG78">
            <v>0</v>
          </cell>
          <cell r="MH78">
            <v>8.35</v>
          </cell>
          <cell r="MI78">
            <v>0</v>
          </cell>
          <cell r="MJ78">
            <v>7.73</v>
          </cell>
          <cell r="MK78">
            <v>0</v>
          </cell>
          <cell r="ML78">
            <v>0</v>
          </cell>
          <cell r="MM78">
            <v>7.67</v>
          </cell>
          <cell r="MN78">
            <v>0</v>
          </cell>
          <cell r="MO78">
            <v>7.4</v>
          </cell>
          <cell r="MP78">
            <v>0</v>
          </cell>
          <cell r="MQ78">
            <v>7.22</v>
          </cell>
          <cell r="MR78">
            <v>0</v>
          </cell>
          <cell r="MS78">
            <v>6.69</v>
          </cell>
          <cell r="MT78">
            <v>0</v>
          </cell>
          <cell r="MU78">
            <v>9.3000000000000007</v>
          </cell>
          <cell r="MV78">
            <v>6.17</v>
          </cell>
          <cell r="MW78">
            <v>0</v>
          </cell>
          <cell r="MX78">
            <v>8.06</v>
          </cell>
          <cell r="MY78">
            <v>0</v>
          </cell>
          <cell r="MZ78">
            <v>0</v>
          </cell>
          <cell r="NA78">
            <v>6.73</v>
          </cell>
          <cell r="NB78">
            <v>0</v>
          </cell>
          <cell r="NC78">
            <v>8.39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J78">
            <v>3</v>
          </cell>
          <cell r="NK78">
            <v>3</v>
          </cell>
          <cell r="NL78" t="b">
            <v>0</v>
          </cell>
          <cell r="NM78"/>
          <cell r="NN78">
            <v>159</v>
          </cell>
          <cell r="NO78">
            <v>7.62</v>
          </cell>
          <cell r="NP78">
            <v>7.4978616352201248</v>
          </cell>
          <cell r="NQ78">
            <v>0.64150943396226412</v>
          </cell>
          <cell r="NR78">
            <v>3.87</v>
          </cell>
          <cell r="NS78">
            <v>10.37</v>
          </cell>
        </row>
        <row r="79">
          <cell r="A79" t="str">
            <v>BROWNSVILLE #1</v>
          </cell>
          <cell r="B79" t="str">
            <v>BROWNSVILLE</v>
          </cell>
          <cell r="C79" t="str">
            <v>SUTTER AVE</v>
          </cell>
          <cell r="D79" t="str">
            <v>BROOKLYN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  <cell r="LJ79">
            <v>0</v>
          </cell>
          <cell r="LK79">
            <v>0</v>
          </cell>
          <cell r="LL79">
            <v>0</v>
          </cell>
          <cell r="LM79">
            <v>0</v>
          </cell>
          <cell r="LN79">
            <v>0</v>
          </cell>
          <cell r="LO79">
            <v>0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J79" t="e">
            <v>#N/A</v>
          </cell>
          <cell r="NK79" t="str">
            <v>removed</v>
          </cell>
          <cell r="NL79" t="e">
            <v>#N/A</v>
          </cell>
          <cell r="NM79"/>
          <cell r="NN79">
            <v>0</v>
          </cell>
          <cell r="NO79" t="str">
            <v/>
          </cell>
          <cell r="NP79" t="str">
            <v/>
          </cell>
          <cell r="NQ79" t="str">
            <v/>
          </cell>
          <cell r="NR79">
            <v>0</v>
          </cell>
          <cell r="NS79">
            <v>0</v>
          </cell>
        </row>
        <row r="80">
          <cell r="A80" t="str">
            <v>BROWNSVILLE #2</v>
          </cell>
          <cell r="B80" t="str">
            <v>BROWNSVILLE</v>
          </cell>
          <cell r="C80" t="str">
            <v>SUTTER AVE</v>
          </cell>
          <cell r="D80" t="str">
            <v>BROOKLYN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>
            <v>0</v>
          </cell>
          <cell r="LM80">
            <v>0</v>
          </cell>
          <cell r="LN80">
            <v>0</v>
          </cell>
          <cell r="LO80">
            <v>0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J80" t="e">
            <v>#N/A</v>
          </cell>
          <cell r="NK80" t="str">
            <v>removed</v>
          </cell>
          <cell r="NL80" t="e">
            <v>#N/A</v>
          </cell>
          <cell r="NM80"/>
          <cell r="NN80">
            <v>0</v>
          </cell>
          <cell r="NO80" t="str">
            <v/>
          </cell>
          <cell r="NP80" t="str">
            <v/>
          </cell>
          <cell r="NQ80" t="str">
            <v/>
          </cell>
          <cell r="NR80">
            <v>0</v>
          </cell>
          <cell r="NS80">
            <v>0</v>
          </cell>
        </row>
        <row r="81">
          <cell r="A81" t="str">
            <v>BROWNSVILLE #3</v>
          </cell>
          <cell r="B81" t="str">
            <v>BROWNSVILLE</v>
          </cell>
          <cell r="C81" t="str">
            <v>SUTTER AVE</v>
          </cell>
          <cell r="D81" t="str">
            <v>BROOKLYN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J81" t="e">
            <v>#N/A</v>
          </cell>
          <cell r="NK81" t="str">
            <v>removed</v>
          </cell>
          <cell r="NL81" t="e">
            <v>#N/A</v>
          </cell>
          <cell r="NM81"/>
          <cell r="NN81">
            <v>0</v>
          </cell>
          <cell r="NO81" t="str">
            <v/>
          </cell>
          <cell r="NP81" t="str">
            <v/>
          </cell>
          <cell r="NQ81" t="str">
            <v/>
          </cell>
          <cell r="NR81">
            <v>0</v>
          </cell>
          <cell r="NS81">
            <v>0</v>
          </cell>
        </row>
        <row r="82">
          <cell r="A82" t="str">
            <v>HUGHES APARTMENTS</v>
          </cell>
          <cell r="B82" t="str">
            <v>HUGHES APARTMENTS</v>
          </cell>
          <cell r="C82" t="str">
            <v>ROCKAWAY AVE</v>
          </cell>
          <cell r="D82" t="str">
            <v>BROOKLYN</v>
          </cell>
          <cell r="E82">
            <v>0</v>
          </cell>
          <cell r="F82">
            <v>8.3800000000000008</v>
          </cell>
          <cell r="G82">
            <v>0</v>
          </cell>
          <cell r="H82">
            <v>0</v>
          </cell>
          <cell r="I82">
            <v>5.78</v>
          </cell>
          <cell r="J82">
            <v>0</v>
          </cell>
          <cell r="K82">
            <v>0</v>
          </cell>
          <cell r="L82">
            <v>0</v>
          </cell>
          <cell r="M82">
            <v>7.04</v>
          </cell>
          <cell r="N82">
            <v>0</v>
          </cell>
          <cell r="O82">
            <v>0</v>
          </cell>
          <cell r="P82">
            <v>5.71</v>
          </cell>
          <cell r="Q82">
            <v>0</v>
          </cell>
          <cell r="R82">
            <v>0</v>
          </cell>
          <cell r="S82">
            <v>0</v>
          </cell>
          <cell r="T82">
            <v>6.97</v>
          </cell>
          <cell r="U82">
            <v>0</v>
          </cell>
          <cell r="V82">
            <v>0</v>
          </cell>
          <cell r="W82">
            <v>5.78</v>
          </cell>
          <cell r="X82">
            <v>0</v>
          </cell>
          <cell r="Y82">
            <v>0</v>
          </cell>
          <cell r="Z82">
            <v>0</v>
          </cell>
          <cell r="AA82">
            <v>6.9</v>
          </cell>
          <cell r="AB82">
            <v>0</v>
          </cell>
          <cell r="AC82">
            <v>0</v>
          </cell>
          <cell r="AD82">
            <v>5.4</v>
          </cell>
          <cell r="AE82">
            <v>0</v>
          </cell>
          <cell r="AF82">
            <v>0</v>
          </cell>
          <cell r="AG82">
            <v>0</v>
          </cell>
          <cell r="AH82">
            <v>6.88</v>
          </cell>
          <cell r="AI82">
            <v>0</v>
          </cell>
          <cell r="AJ82">
            <v>0</v>
          </cell>
          <cell r="AK82">
            <v>4.5</v>
          </cell>
          <cell r="AL82">
            <v>0</v>
          </cell>
          <cell r="AM82">
            <v>0</v>
          </cell>
          <cell r="AN82">
            <v>0</v>
          </cell>
          <cell r="AO82">
            <v>7.14</v>
          </cell>
          <cell r="AP82">
            <v>0</v>
          </cell>
          <cell r="AQ82">
            <v>0</v>
          </cell>
          <cell r="AR82">
            <v>4.96</v>
          </cell>
          <cell r="AS82">
            <v>0</v>
          </cell>
          <cell r="AT82">
            <v>0</v>
          </cell>
          <cell r="AU82">
            <v>0</v>
          </cell>
          <cell r="AV82">
            <v>7.82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9.33</v>
          </cell>
          <cell r="BD82">
            <v>0</v>
          </cell>
          <cell r="BE82">
            <v>0</v>
          </cell>
          <cell r="BF82">
            <v>7.37</v>
          </cell>
          <cell r="BG82">
            <v>0</v>
          </cell>
          <cell r="BH82">
            <v>0</v>
          </cell>
          <cell r="BI82">
            <v>0</v>
          </cell>
          <cell r="BJ82">
            <v>6.58</v>
          </cell>
          <cell r="BK82">
            <v>0</v>
          </cell>
          <cell r="BL82">
            <v>0</v>
          </cell>
          <cell r="BM82">
            <v>5.39</v>
          </cell>
          <cell r="BN82">
            <v>0</v>
          </cell>
          <cell r="BO82">
            <v>0</v>
          </cell>
          <cell r="BP82">
            <v>0</v>
          </cell>
          <cell r="BQ82">
            <v>7.81</v>
          </cell>
          <cell r="BR82">
            <v>0</v>
          </cell>
          <cell r="BS82">
            <v>0</v>
          </cell>
          <cell r="BT82">
            <v>8.19</v>
          </cell>
          <cell r="BU82">
            <v>0</v>
          </cell>
          <cell r="BV82">
            <v>0</v>
          </cell>
          <cell r="BW82">
            <v>0</v>
          </cell>
          <cell r="BX82">
            <v>7.55</v>
          </cell>
          <cell r="BY82">
            <v>0</v>
          </cell>
          <cell r="BZ82">
            <v>0</v>
          </cell>
          <cell r="CA82">
            <v>8.16</v>
          </cell>
          <cell r="CB82">
            <v>0</v>
          </cell>
          <cell r="CC82">
            <v>0</v>
          </cell>
          <cell r="CD82">
            <v>0</v>
          </cell>
          <cell r="CE82">
            <v>7.68</v>
          </cell>
          <cell r="CF82">
            <v>0</v>
          </cell>
          <cell r="CG82">
            <v>0</v>
          </cell>
          <cell r="CH82">
            <v>6.88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8.7249999999999996</v>
          </cell>
          <cell r="CP82">
            <v>0</v>
          </cell>
          <cell r="CQ82">
            <v>0</v>
          </cell>
          <cell r="CR82">
            <v>0</v>
          </cell>
          <cell r="CS82">
            <v>7.53</v>
          </cell>
          <cell r="CT82">
            <v>0</v>
          </cell>
          <cell r="CU82">
            <v>0</v>
          </cell>
          <cell r="CV82">
            <v>9.74</v>
          </cell>
          <cell r="CW82">
            <v>0</v>
          </cell>
          <cell r="CX82">
            <v>0</v>
          </cell>
          <cell r="CY82">
            <v>0</v>
          </cell>
          <cell r="CZ82">
            <v>7.58</v>
          </cell>
          <cell r="DA82">
            <v>0</v>
          </cell>
          <cell r="DB82">
            <v>0</v>
          </cell>
          <cell r="DC82">
            <v>8.07</v>
          </cell>
          <cell r="DD82">
            <v>0</v>
          </cell>
          <cell r="DE82">
            <v>0</v>
          </cell>
          <cell r="DF82">
            <v>0</v>
          </cell>
          <cell r="DG82">
            <v>8.34</v>
          </cell>
          <cell r="DH82">
            <v>0</v>
          </cell>
          <cell r="DI82">
            <v>0</v>
          </cell>
          <cell r="DJ82">
            <v>8.68</v>
          </cell>
          <cell r="DK82">
            <v>0</v>
          </cell>
          <cell r="DL82">
            <v>0</v>
          </cell>
          <cell r="DM82">
            <v>0</v>
          </cell>
          <cell r="DN82">
            <v>6.89</v>
          </cell>
          <cell r="DO82">
            <v>0</v>
          </cell>
          <cell r="DP82">
            <v>0</v>
          </cell>
          <cell r="DQ82">
            <v>8.5399999999999991</v>
          </cell>
          <cell r="DR82">
            <v>0</v>
          </cell>
          <cell r="DS82">
            <v>0</v>
          </cell>
          <cell r="DT82">
            <v>0</v>
          </cell>
          <cell r="DU82">
            <v>7.79</v>
          </cell>
          <cell r="DV82">
            <v>0</v>
          </cell>
          <cell r="DW82">
            <v>0</v>
          </cell>
          <cell r="DX82">
            <v>6.07</v>
          </cell>
          <cell r="DY82">
            <v>0</v>
          </cell>
          <cell r="DZ82">
            <v>0</v>
          </cell>
          <cell r="EA82">
            <v>0</v>
          </cell>
          <cell r="EB82">
            <v>8.2100000000000009</v>
          </cell>
          <cell r="EC82">
            <v>0</v>
          </cell>
          <cell r="ED82">
            <v>0</v>
          </cell>
          <cell r="EE82">
            <v>7.77</v>
          </cell>
          <cell r="EF82">
            <v>0</v>
          </cell>
          <cell r="EG82">
            <v>0</v>
          </cell>
          <cell r="EH82">
            <v>0</v>
          </cell>
          <cell r="EI82">
            <v>8.61</v>
          </cell>
          <cell r="EJ82">
            <v>0</v>
          </cell>
          <cell r="EK82">
            <v>0</v>
          </cell>
          <cell r="EL82">
            <v>6.63</v>
          </cell>
          <cell r="EM82">
            <v>0</v>
          </cell>
          <cell r="EN82">
            <v>0</v>
          </cell>
          <cell r="EO82">
            <v>0</v>
          </cell>
          <cell r="EP82">
            <v>8.32</v>
          </cell>
          <cell r="EQ82">
            <v>0</v>
          </cell>
          <cell r="ER82">
            <v>0</v>
          </cell>
          <cell r="ES82">
            <v>6.54</v>
          </cell>
          <cell r="ET82">
            <v>0</v>
          </cell>
          <cell r="EU82">
            <v>0</v>
          </cell>
          <cell r="EV82">
            <v>0</v>
          </cell>
          <cell r="EW82">
            <v>8.94</v>
          </cell>
          <cell r="EX82">
            <v>0</v>
          </cell>
          <cell r="EY82">
            <v>0</v>
          </cell>
          <cell r="EZ82">
            <v>7.25</v>
          </cell>
          <cell r="FA82">
            <v>0</v>
          </cell>
          <cell r="FB82">
            <v>0</v>
          </cell>
          <cell r="FC82">
            <v>0</v>
          </cell>
          <cell r="FD82">
            <v>8.75</v>
          </cell>
          <cell r="FE82">
            <v>0</v>
          </cell>
          <cell r="FF82">
            <v>0</v>
          </cell>
          <cell r="FG82">
            <v>6.44</v>
          </cell>
          <cell r="FH82">
            <v>0</v>
          </cell>
          <cell r="FI82">
            <v>0</v>
          </cell>
          <cell r="FJ82">
            <v>0</v>
          </cell>
          <cell r="FK82">
            <v>9.1300000000000008</v>
          </cell>
          <cell r="FL82">
            <v>0</v>
          </cell>
          <cell r="FM82">
            <v>0</v>
          </cell>
          <cell r="FN82">
            <v>7.06</v>
          </cell>
          <cell r="FO82">
            <v>0</v>
          </cell>
          <cell r="FP82">
            <v>0</v>
          </cell>
          <cell r="FQ82">
            <v>0</v>
          </cell>
          <cell r="FR82">
            <v>9.18</v>
          </cell>
          <cell r="FS82">
            <v>0</v>
          </cell>
          <cell r="FT82">
            <v>0</v>
          </cell>
          <cell r="FU82">
            <v>6.46</v>
          </cell>
          <cell r="FV82">
            <v>0</v>
          </cell>
          <cell r="FW82">
            <v>0</v>
          </cell>
          <cell r="FX82">
            <v>0</v>
          </cell>
          <cell r="FY82">
            <v>10.029999999999999</v>
          </cell>
          <cell r="FZ82">
            <v>0</v>
          </cell>
          <cell r="GA82">
            <v>0</v>
          </cell>
          <cell r="GB82">
            <v>7.08</v>
          </cell>
          <cell r="GC82">
            <v>0</v>
          </cell>
          <cell r="GD82">
            <v>0</v>
          </cell>
          <cell r="GE82">
            <v>0</v>
          </cell>
          <cell r="GF82">
            <v>9</v>
          </cell>
          <cell r="GG82">
            <v>0</v>
          </cell>
          <cell r="GH82">
            <v>0</v>
          </cell>
          <cell r="GI82">
            <v>5.31</v>
          </cell>
          <cell r="GJ82">
            <v>0</v>
          </cell>
          <cell r="GK82">
            <v>0</v>
          </cell>
          <cell r="GL82">
            <v>0</v>
          </cell>
          <cell r="GM82">
            <v>9.1199999999999992</v>
          </cell>
          <cell r="GN82">
            <v>0</v>
          </cell>
          <cell r="GO82">
            <v>0</v>
          </cell>
          <cell r="GP82">
            <v>7.74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10.36</v>
          </cell>
          <cell r="GV82">
            <v>0</v>
          </cell>
          <cell r="GW82">
            <v>5.98</v>
          </cell>
          <cell r="GX82">
            <v>0</v>
          </cell>
          <cell r="GY82">
            <v>0</v>
          </cell>
          <cell r="GZ82">
            <v>0</v>
          </cell>
          <cell r="HA82">
            <v>8.5299999999999994</v>
          </cell>
          <cell r="HB82">
            <v>0</v>
          </cell>
          <cell r="HC82">
            <v>0</v>
          </cell>
          <cell r="HD82">
            <v>6.91</v>
          </cell>
          <cell r="HE82">
            <v>0</v>
          </cell>
          <cell r="HF82">
            <v>0</v>
          </cell>
          <cell r="HG82">
            <v>0</v>
          </cell>
          <cell r="HH82">
            <v>8.66</v>
          </cell>
          <cell r="HI82">
            <v>0</v>
          </cell>
          <cell r="HJ82">
            <v>0</v>
          </cell>
          <cell r="HK82">
            <v>6.66</v>
          </cell>
          <cell r="HL82">
            <v>0</v>
          </cell>
          <cell r="HM82">
            <v>0</v>
          </cell>
          <cell r="HN82">
            <v>0</v>
          </cell>
          <cell r="HO82">
            <v>9</v>
          </cell>
          <cell r="HP82">
            <v>0</v>
          </cell>
          <cell r="HQ82">
            <v>0</v>
          </cell>
          <cell r="HR82">
            <v>7.36</v>
          </cell>
          <cell r="HS82">
            <v>0</v>
          </cell>
          <cell r="HT82">
            <v>0</v>
          </cell>
          <cell r="HU82">
            <v>0</v>
          </cell>
          <cell r="HV82">
            <v>9.89</v>
          </cell>
          <cell r="HW82">
            <v>0</v>
          </cell>
          <cell r="HX82">
            <v>0</v>
          </cell>
          <cell r="HY82">
            <v>4.07</v>
          </cell>
          <cell r="HZ82">
            <v>0</v>
          </cell>
          <cell r="IA82">
            <v>0</v>
          </cell>
          <cell r="IB82">
            <v>0</v>
          </cell>
          <cell r="IC82">
            <v>9.09</v>
          </cell>
          <cell r="ID82">
            <v>0</v>
          </cell>
          <cell r="IE82">
            <v>0</v>
          </cell>
          <cell r="IF82">
            <v>5.2</v>
          </cell>
          <cell r="IG82">
            <v>0</v>
          </cell>
          <cell r="IH82">
            <v>0</v>
          </cell>
          <cell r="II82">
            <v>0</v>
          </cell>
          <cell r="IJ82">
            <v>7.15</v>
          </cell>
          <cell r="IK82">
            <v>0</v>
          </cell>
          <cell r="IL82">
            <v>5.88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8.7200000000000006</v>
          </cell>
          <cell r="IR82">
            <v>0</v>
          </cell>
          <cell r="IS82">
            <v>0</v>
          </cell>
          <cell r="IT82">
            <v>7.09</v>
          </cell>
          <cell r="IU82">
            <v>0</v>
          </cell>
          <cell r="IV82">
            <v>0</v>
          </cell>
          <cell r="IW82">
            <v>0</v>
          </cell>
          <cell r="IX82">
            <v>8.42</v>
          </cell>
          <cell r="IY82">
            <v>0</v>
          </cell>
          <cell r="IZ82">
            <v>0</v>
          </cell>
          <cell r="JA82">
            <v>9.75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10.93</v>
          </cell>
          <cell r="JI82">
            <v>0</v>
          </cell>
          <cell r="JJ82">
            <v>0</v>
          </cell>
          <cell r="JK82">
            <v>0</v>
          </cell>
          <cell r="JL82">
            <v>8.36</v>
          </cell>
          <cell r="JM82">
            <v>0</v>
          </cell>
          <cell r="JN82">
            <v>0</v>
          </cell>
          <cell r="JO82">
            <v>6.79</v>
          </cell>
          <cell r="JP82">
            <v>0</v>
          </cell>
          <cell r="JQ82">
            <v>0</v>
          </cell>
          <cell r="JR82">
            <v>0</v>
          </cell>
          <cell r="JS82">
            <v>8.61</v>
          </cell>
          <cell r="JT82">
            <v>0</v>
          </cell>
          <cell r="JU82">
            <v>0</v>
          </cell>
          <cell r="JV82">
            <v>5.5</v>
          </cell>
          <cell r="JW82">
            <v>0</v>
          </cell>
          <cell r="JX82">
            <v>0</v>
          </cell>
          <cell r="JY82">
            <v>0</v>
          </cell>
          <cell r="JZ82">
            <v>8.93</v>
          </cell>
          <cell r="KA82">
            <v>0</v>
          </cell>
          <cell r="KB82">
            <v>0</v>
          </cell>
          <cell r="KC82">
            <v>6.81</v>
          </cell>
          <cell r="KD82">
            <v>0</v>
          </cell>
          <cell r="KE82">
            <v>0</v>
          </cell>
          <cell r="KF82">
            <v>0</v>
          </cell>
          <cell r="KG82">
            <v>7.89</v>
          </cell>
          <cell r="KH82">
            <v>0</v>
          </cell>
          <cell r="KI82">
            <v>0</v>
          </cell>
          <cell r="KJ82">
            <v>6.73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6.72</v>
          </cell>
          <cell r="KR82">
            <v>0</v>
          </cell>
          <cell r="KS82">
            <v>0</v>
          </cell>
          <cell r="KT82">
            <v>0</v>
          </cell>
          <cell r="KU82">
            <v>8.49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5.8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9.8699999999999992</v>
          </cell>
          <cell r="LM82">
            <v>0</v>
          </cell>
          <cell r="LN82">
            <v>0</v>
          </cell>
          <cell r="LO82">
            <v>0</v>
          </cell>
          <cell r="LP82">
            <v>8.91</v>
          </cell>
          <cell r="LQ82">
            <v>0</v>
          </cell>
          <cell r="LR82">
            <v>0</v>
          </cell>
          <cell r="LS82">
            <v>4.47</v>
          </cell>
          <cell r="LT82">
            <v>0</v>
          </cell>
          <cell r="LU82">
            <v>0</v>
          </cell>
          <cell r="LV82">
            <v>0</v>
          </cell>
          <cell r="LW82">
            <v>8.5</v>
          </cell>
          <cell r="LX82">
            <v>0</v>
          </cell>
          <cell r="LY82">
            <v>0</v>
          </cell>
          <cell r="LZ82">
            <v>6.06</v>
          </cell>
          <cell r="MA82">
            <v>0</v>
          </cell>
          <cell r="MB82">
            <v>0</v>
          </cell>
          <cell r="MC82">
            <v>0</v>
          </cell>
          <cell r="MD82">
            <v>9.3000000000000007</v>
          </cell>
          <cell r="ME82">
            <v>0</v>
          </cell>
          <cell r="MF82">
            <v>0</v>
          </cell>
          <cell r="MG82">
            <v>6.61</v>
          </cell>
          <cell r="MH82">
            <v>0</v>
          </cell>
          <cell r="MI82">
            <v>0</v>
          </cell>
          <cell r="MJ82">
            <v>0</v>
          </cell>
          <cell r="MK82">
            <v>8.84</v>
          </cell>
          <cell r="ML82">
            <v>0</v>
          </cell>
          <cell r="MM82">
            <v>0</v>
          </cell>
          <cell r="MN82">
            <v>5.3</v>
          </cell>
          <cell r="MO82">
            <v>0</v>
          </cell>
          <cell r="MP82">
            <v>0</v>
          </cell>
          <cell r="MQ82">
            <v>0</v>
          </cell>
          <cell r="MR82">
            <v>8.3000000000000007</v>
          </cell>
          <cell r="MS82">
            <v>0</v>
          </cell>
          <cell r="MT82">
            <v>0</v>
          </cell>
          <cell r="MU82">
            <v>6.11</v>
          </cell>
          <cell r="MV82">
            <v>0</v>
          </cell>
          <cell r="MW82">
            <v>0</v>
          </cell>
          <cell r="MX82">
            <v>0</v>
          </cell>
          <cell r="MY82">
            <v>7.78</v>
          </cell>
          <cell r="MZ82">
            <v>0</v>
          </cell>
          <cell r="NA82">
            <v>3.72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J82">
            <v>1</v>
          </cell>
          <cell r="NK82">
            <v>1.9310344827586208</v>
          </cell>
          <cell r="NL82" t="b">
            <v>0</v>
          </cell>
          <cell r="NM82"/>
          <cell r="NN82">
            <v>97</v>
          </cell>
          <cell r="NO82">
            <v>7.58</v>
          </cell>
          <cell r="NP82">
            <v>7.5028350515463877</v>
          </cell>
          <cell r="NQ82">
            <v>0.58762886597938147</v>
          </cell>
          <cell r="NR82">
            <v>3.72</v>
          </cell>
          <cell r="NS82">
            <v>10.93</v>
          </cell>
        </row>
        <row r="83">
          <cell r="A83" t="str">
            <v>TILDEN</v>
          </cell>
          <cell r="B83" t="str">
            <v>TILDEN</v>
          </cell>
          <cell r="C83" t="str">
            <v>DUMONT AVE</v>
          </cell>
          <cell r="D83" t="str">
            <v>BROOKLYN</v>
          </cell>
          <cell r="E83">
            <v>0</v>
          </cell>
          <cell r="F83">
            <v>7.75</v>
          </cell>
          <cell r="G83">
            <v>0</v>
          </cell>
          <cell r="H83">
            <v>6.87</v>
          </cell>
          <cell r="I83">
            <v>0</v>
          </cell>
          <cell r="J83">
            <v>8.0500000000000007</v>
          </cell>
          <cell r="K83">
            <v>0</v>
          </cell>
          <cell r="L83">
            <v>0</v>
          </cell>
          <cell r="M83">
            <v>8.1999999999999993</v>
          </cell>
          <cell r="N83">
            <v>0</v>
          </cell>
          <cell r="O83">
            <v>6.01</v>
          </cell>
          <cell r="P83">
            <v>0</v>
          </cell>
          <cell r="Q83">
            <v>7.2</v>
          </cell>
          <cell r="R83">
            <v>0</v>
          </cell>
          <cell r="S83">
            <v>0</v>
          </cell>
          <cell r="T83">
            <v>8.1199999999999992</v>
          </cell>
          <cell r="U83">
            <v>0</v>
          </cell>
          <cell r="V83">
            <v>7.2</v>
          </cell>
          <cell r="W83">
            <v>0</v>
          </cell>
          <cell r="X83">
            <v>7.52</v>
          </cell>
          <cell r="Y83">
            <v>0</v>
          </cell>
          <cell r="Z83">
            <v>0</v>
          </cell>
          <cell r="AA83">
            <v>7.98</v>
          </cell>
          <cell r="AB83">
            <v>0</v>
          </cell>
          <cell r="AC83">
            <v>8.5299999999999994</v>
          </cell>
          <cell r="AD83">
            <v>0</v>
          </cell>
          <cell r="AE83">
            <v>6.54</v>
          </cell>
          <cell r="AF83">
            <v>0</v>
          </cell>
          <cell r="AG83">
            <v>0</v>
          </cell>
          <cell r="AH83">
            <v>6.18</v>
          </cell>
          <cell r="AI83">
            <v>0</v>
          </cell>
          <cell r="AJ83">
            <v>7.73</v>
          </cell>
          <cell r="AK83">
            <v>0</v>
          </cell>
          <cell r="AL83">
            <v>5.77</v>
          </cell>
          <cell r="AM83">
            <v>0</v>
          </cell>
          <cell r="AN83">
            <v>0</v>
          </cell>
          <cell r="AO83">
            <v>7.38</v>
          </cell>
          <cell r="AP83">
            <v>0</v>
          </cell>
          <cell r="AQ83">
            <v>6.45</v>
          </cell>
          <cell r="AR83">
            <v>0</v>
          </cell>
          <cell r="AS83">
            <v>5.19</v>
          </cell>
          <cell r="AT83">
            <v>0</v>
          </cell>
          <cell r="AU83">
            <v>0</v>
          </cell>
          <cell r="AV83">
            <v>8.98</v>
          </cell>
          <cell r="AW83">
            <v>0</v>
          </cell>
          <cell r="AX83">
            <v>6.67</v>
          </cell>
          <cell r="AY83">
            <v>0</v>
          </cell>
          <cell r="AZ83">
            <v>6.67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8.5</v>
          </cell>
          <cell r="BF83">
            <v>0</v>
          </cell>
          <cell r="BG83">
            <v>7.46</v>
          </cell>
          <cell r="BH83">
            <v>0</v>
          </cell>
          <cell r="BI83">
            <v>0</v>
          </cell>
          <cell r="BJ83">
            <v>7.89</v>
          </cell>
          <cell r="BK83">
            <v>0</v>
          </cell>
          <cell r="BL83">
            <v>7.25</v>
          </cell>
          <cell r="BM83">
            <v>6</v>
          </cell>
          <cell r="BN83">
            <v>0</v>
          </cell>
          <cell r="BO83">
            <v>0</v>
          </cell>
          <cell r="BP83">
            <v>0</v>
          </cell>
          <cell r="BQ83">
            <v>6.72</v>
          </cell>
          <cell r="BR83">
            <v>0</v>
          </cell>
          <cell r="BS83">
            <v>5.43</v>
          </cell>
          <cell r="BT83">
            <v>0</v>
          </cell>
          <cell r="BU83">
            <v>6.04</v>
          </cell>
          <cell r="BV83">
            <v>0</v>
          </cell>
          <cell r="BW83">
            <v>0</v>
          </cell>
          <cell r="BX83">
            <v>6.85</v>
          </cell>
          <cell r="BY83">
            <v>0</v>
          </cell>
          <cell r="BZ83">
            <v>6.97</v>
          </cell>
          <cell r="CA83">
            <v>0</v>
          </cell>
          <cell r="CB83">
            <v>7.3</v>
          </cell>
          <cell r="CC83">
            <v>0</v>
          </cell>
          <cell r="CD83">
            <v>0</v>
          </cell>
          <cell r="CE83">
            <v>8.0299999999999994</v>
          </cell>
          <cell r="CF83">
            <v>0</v>
          </cell>
          <cell r="CG83">
            <v>8.33</v>
          </cell>
          <cell r="CH83">
            <v>0</v>
          </cell>
          <cell r="CI83">
            <v>5.71</v>
          </cell>
          <cell r="CJ83">
            <v>0</v>
          </cell>
          <cell r="CK83">
            <v>0</v>
          </cell>
          <cell r="CL83">
            <v>6.0049999999999999</v>
          </cell>
          <cell r="CM83">
            <v>0</v>
          </cell>
          <cell r="CN83">
            <v>0</v>
          </cell>
          <cell r="CO83">
            <v>0</v>
          </cell>
          <cell r="CP83">
            <v>7.52</v>
          </cell>
          <cell r="CQ83">
            <v>0</v>
          </cell>
          <cell r="CR83">
            <v>0</v>
          </cell>
          <cell r="CS83">
            <v>9.18</v>
          </cell>
          <cell r="CT83">
            <v>0</v>
          </cell>
          <cell r="CU83">
            <v>5.84</v>
          </cell>
          <cell r="CV83">
            <v>0</v>
          </cell>
          <cell r="CW83">
            <v>5.93</v>
          </cell>
          <cell r="CX83">
            <v>0</v>
          </cell>
          <cell r="CY83">
            <v>0</v>
          </cell>
          <cell r="CZ83">
            <v>8.77</v>
          </cell>
          <cell r="DA83">
            <v>0</v>
          </cell>
          <cell r="DB83">
            <v>5.65</v>
          </cell>
          <cell r="DC83">
            <v>0</v>
          </cell>
          <cell r="DD83">
            <v>5.46</v>
          </cell>
          <cell r="DE83">
            <v>0</v>
          </cell>
          <cell r="DF83">
            <v>0</v>
          </cell>
          <cell r="DG83">
            <v>7.54</v>
          </cell>
          <cell r="DH83">
            <v>0</v>
          </cell>
          <cell r="DI83">
            <v>8.08</v>
          </cell>
          <cell r="DJ83">
            <v>0</v>
          </cell>
          <cell r="DK83">
            <v>6.68</v>
          </cell>
          <cell r="DL83">
            <v>0</v>
          </cell>
          <cell r="DM83">
            <v>0</v>
          </cell>
          <cell r="DN83">
            <v>7.19</v>
          </cell>
          <cell r="DO83">
            <v>0</v>
          </cell>
          <cell r="DP83">
            <v>8.34</v>
          </cell>
          <cell r="DQ83">
            <v>0</v>
          </cell>
          <cell r="DR83">
            <v>6.26</v>
          </cell>
          <cell r="DS83">
            <v>0</v>
          </cell>
          <cell r="DT83">
            <v>0</v>
          </cell>
          <cell r="DU83">
            <v>8.77</v>
          </cell>
          <cell r="DV83">
            <v>0</v>
          </cell>
          <cell r="DW83">
            <v>5.86</v>
          </cell>
          <cell r="DX83">
            <v>0</v>
          </cell>
          <cell r="DY83">
            <v>8.6</v>
          </cell>
          <cell r="DZ83">
            <v>0</v>
          </cell>
          <cell r="EA83">
            <v>0</v>
          </cell>
          <cell r="EB83">
            <v>8.5399999999999991</v>
          </cell>
          <cell r="EC83">
            <v>0</v>
          </cell>
          <cell r="ED83">
            <v>7.74</v>
          </cell>
          <cell r="EE83">
            <v>0</v>
          </cell>
          <cell r="EF83">
            <v>7.88</v>
          </cell>
          <cell r="EG83">
            <v>0</v>
          </cell>
          <cell r="EH83">
            <v>0</v>
          </cell>
          <cell r="EI83">
            <v>8.6999999999999993</v>
          </cell>
          <cell r="EJ83">
            <v>0</v>
          </cell>
          <cell r="EK83">
            <v>8.69</v>
          </cell>
          <cell r="EL83">
            <v>0</v>
          </cell>
          <cell r="EM83">
            <v>6.77</v>
          </cell>
          <cell r="EN83">
            <v>0</v>
          </cell>
          <cell r="EO83">
            <v>0</v>
          </cell>
          <cell r="EP83">
            <v>8.5500000000000007</v>
          </cell>
          <cell r="EQ83">
            <v>0</v>
          </cell>
          <cell r="ER83">
            <v>8.85</v>
          </cell>
          <cell r="ES83">
            <v>0</v>
          </cell>
          <cell r="ET83">
            <v>7.36</v>
          </cell>
          <cell r="EU83">
            <v>0</v>
          </cell>
          <cell r="EV83">
            <v>0</v>
          </cell>
          <cell r="EW83">
            <v>9.6300000000000008</v>
          </cell>
          <cell r="EX83">
            <v>0</v>
          </cell>
          <cell r="EY83">
            <v>9.58</v>
          </cell>
          <cell r="EZ83">
            <v>0</v>
          </cell>
          <cell r="FA83">
            <v>5.0199999999999996</v>
          </cell>
          <cell r="FB83">
            <v>0</v>
          </cell>
          <cell r="FC83">
            <v>0</v>
          </cell>
          <cell r="FD83">
            <v>8.7899999999999991</v>
          </cell>
          <cell r="FE83">
            <v>0</v>
          </cell>
          <cell r="FF83">
            <v>7.5</v>
          </cell>
          <cell r="FG83">
            <v>0</v>
          </cell>
          <cell r="FH83">
            <v>8.01</v>
          </cell>
          <cell r="FI83">
            <v>0</v>
          </cell>
          <cell r="FJ83">
            <v>0</v>
          </cell>
          <cell r="FK83">
            <v>9.0299999999999994</v>
          </cell>
          <cell r="FL83">
            <v>0</v>
          </cell>
          <cell r="FM83">
            <v>7.01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8.48</v>
          </cell>
          <cell r="FV83">
            <v>10.029999999999999</v>
          </cell>
          <cell r="FW83">
            <v>0</v>
          </cell>
          <cell r="FX83">
            <v>0</v>
          </cell>
          <cell r="FY83">
            <v>8.8699999999999992</v>
          </cell>
          <cell r="FZ83">
            <v>0</v>
          </cell>
          <cell r="GA83">
            <v>9.58</v>
          </cell>
          <cell r="GB83">
            <v>0</v>
          </cell>
          <cell r="GC83">
            <v>6.89</v>
          </cell>
          <cell r="GD83">
            <v>0</v>
          </cell>
          <cell r="GE83">
            <v>0</v>
          </cell>
          <cell r="GF83">
            <v>10.7</v>
          </cell>
          <cell r="GG83">
            <v>0</v>
          </cell>
          <cell r="GH83">
            <v>8.6999999999999993</v>
          </cell>
          <cell r="GI83">
            <v>0</v>
          </cell>
          <cell r="GJ83">
            <v>0</v>
          </cell>
          <cell r="GK83">
            <v>0</v>
          </cell>
          <cell r="GL83">
            <v>9.49</v>
          </cell>
          <cell r="GM83">
            <v>8.64</v>
          </cell>
          <cell r="GN83">
            <v>0</v>
          </cell>
          <cell r="GO83">
            <v>7.76</v>
          </cell>
          <cell r="GP83">
            <v>0</v>
          </cell>
          <cell r="GQ83">
            <v>7.18</v>
          </cell>
          <cell r="GR83">
            <v>0</v>
          </cell>
          <cell r="GS83">
            <v>0</v>
          </cell>
          <cell r="GT83">
            <v>9.7799999999999994</v>
          </cell>
          <cell r="GU83">
            <v>0</v>
          </cell>
          <cell r="GV83">
            <v>7.93</v>
          </cell>
          <cell r="GW83">
            <v>0</v>
          </cell>
          <cell r="GX83">
            <v>9.7899999999999991</v>
          </cell>
          <cell r="GY83">
            <v>0</v>
          </cell>
          <cell r="GZ83">
            <v>0</v>
          </cell>
          <cell r="HA83">
            <v>8.39</v>
          </cell>
          <cell r="HB83">
            <v>0</v>
          </cell>
          <cell r="HC83">
            <v>9.75</v>
          </cell>
          <cell r="HD83">
            <v>0</v>
          </cell>
          <cell r="HE83">
            <v>8.07</v>
          </cell>
          <cell r="HF83">
            <v>0</v>
          </cell>
          <cell r="HG83">
            <v>0</v>
          </cell>
          <cell r="HH83">
            <v>8.8699999999999992</v>
          </cell>
          <cell r="HI83">
            <v>0</v>
          </cell>
          <cell r="HJ83">
            <v>8.7200000000000006</v>
          </cell>
          <cell r="HK83">
            <v>0</v>
          </cell>
          <cell r="HL83">
            <v>9.0500000000000007</v>
          </cell>
          <cell r="HM83">
            <v>0</v>
          </cell>
          <cell r="HN83">
            <v>0</v>
          </cell>
          <cell r="HO83">
            <v>8.0500000000000007</v>
          </cell>
          <cell r="HP83">
            <v>0</v>
          </cell>
          <cell r="HQ83">
            <v>9.5500000000000007</v>
          </cell>
          <cell r="HR83">
            <v>0</v>
          </cell>
          <cell r="HS83">
            <v>5.44</v>
          </cell>
          <cell r="HT83">
            <v>0</v>
          </cell>
          <cell r="HU83">
            <v>0</v>
          </cell>
          <cell r="HV83">
            <v>9.82</v>
          </cell>
          <cell r="HW83">
            <v>0</v>
          </cell>
          <cell r="HX83">
            <v>10.130000000000001</v>
          </cell>
          <cell r="HY83">
            <v>0</v>
          </cell>
          <cell r="HZ83">
            <v>8.6999999999999993</v>
          </cell>
          <cell r="IA83">
            <v>0</v>
          </cell>
          <cell r="IB83">
            <v>0</v>
          </cell>
          <cell r="IC83">
            <v>7.74</v>
          </cell>
          <cell r="ID83">
            <v>0</v>
          </cell>
          <cell r="IE83">
            <v>8.77</v>
          </cell>
          <cell r="IF83">
            <v>0</v>
          </cell>
          <cell r="IG83">
            <v>8.65</v>
          </cell>
          <cell r="IH83">
            <v>0</v>
          </cell>
          <cell r="II83">
            <v>0</v>
          </cell>
          <cell r="IJ83">
            <v>9.99</v>
          </cell>
          <cell r="IK83">
            <v>0</v>
          </cell>
          <cell r="IL83">
            <v>6.95</v>
          </cell>
          <cell r="IM83">
            <v>8.59</v>
          </cell>
          <cell r="IN83">
            <v>0</v>
          </cell>
          <cell r="IO83">
            <v>0</v>
          </cell>
          <cell r="IP83">
            <v>0</v>
          </cell>
          <cell r="IQ83">
            <v>9.1199999999999992</v>
          </cell>
          <cell r="IR83">
            <v>0</v>
          </cell>
          <cell r="IS83">
            <v>6.75</v>
          </cell>
          <cell r="IT83">
            <v>0</v>
          </cell>
          <cell r="IU83">
            <v>7.16</v>
          </cell>
          <cell r="IV83">
            <v>0</v>
          </cell>
          <cell r="IW83">
            <v>0</v>
          </cell>
          <cell r="IX83">
            <v>8.2899999999999991</v>
          </cell>
          <cell r="IY83">
            <v>0</v>
          </cell>
          <cell r="IZ83">
            <v>8.74</v>
          </cell>
          <cell r="JA83">
            <v>0</v>
          </cell>
          <cell r="JB83">
            <v>9.6999999999999993</v>
          </cell>
          <cell r="JC83">
            <v>0</v>
          </cell>
          <cell r="JD83">
            <v>0</v>
          </cell>
          <cell r="JE83">
            <v>8.18</v>
          </cell>
          <cell r="JF83">
            <v>0</v>
          </cell>
          <cell r="JG83">
            <v>7.31</v>
          </cell>
          <cell r="JH83">
            <v>0</v>
          </cell>
          <cell r="JI83">
            <v>9.02</v>
          </cell>
          <cell r="JJ83">
            <v>0</v>
          </cell>
          <cell r="JK83">
            <v>0</v>
          </cell>
          <cell r="JL83">
            <v>8.36</v>
          </cell>
          <cell r="JM83">
            <v>0</v>
          </cell>
          <cell r="JN83">
            <v>9.7799999999999994</v>
          </cell>
          <cell r="JO83">
            <v>0</v>
          </cell>
          <cell r="JP83">
            <v>7.97</v>
          </cell>
          <cell r="JQ83">
            <v>0</v>
          </cell>
          <cell r="JR83">
            <v>0</v>
          </cell>
          <cell r="JS83">
            <v>7.92</v>
          </cell>
          <cell r="JT83">
            <v>0</v>
          </cell>
          <cell r="JU83">
            <v>8.31</v>
          </cell>
          <cell r="JV83">
            <v>0</v>
          </cell>
          <cell r="JW83">
            <v>7.98</v>
          </cell>
          <cell r="JX83">
            <v>0</v>
          </cell>
          <cell r="JY83">
            <v>0</v>
          </cell>
          <cell r="JZ83">
            <v>9.2799999999999994</v>
          </cell>
          <cell r="KA83">
            <v>0</v>
          </cell>
          <cell r="KB83">
            <v>7.69</v>
          </cell>
          <cell r="KC83">
            <v>0</v>
          </cell>
          <cell r="KD83">
            <v>7.99</v>
          </cell>
          <cell r="KE83">
            <v>0</v>
          </cell>
          <cell r="KF83">
            <v>0</v>
          </cell>
          <cell r="KG83">
            <v>7.57</v>
          </cell>
          <cell r="KH83">
            <v>0</v>
          </cell>
          <cell r="KI83">
            <v>7.35</v>
          </cell>
          <cell r="KJ83">
            <v>6.89</v>
          </cell>
          <cell r="KK83">
            <v>7.46</v>
          </cell>
          <cell r="KL83">
            <v>0</v>
          </cell>
          <cell r="KM83">
            <v>0</v>
          </cell>
          <cell r="KN83">
            <v>9.48</v>
          </cell>
          <cell r="KO83">
            <v>0</v>
          </cell>
          <cell r="KP83">
            <v>6.39</v>
          </cell>
          <cell r="KQ83">
            <v>0</v>
          </cell>
          <cell r="KR83">
            <v>8.09</v>
          </cell>
          <cell r="KS83">
            <v>0</v>
          </cell>
          <cell r="KT83">
            <v>0</v>
          </cell>
          <cell r="KU83">
            <v>8.98</v>
          </cell>
          <cell r="KV83">
            <v>0</v>
          </cell>
          <cell r="KW83">
            <v>7.88</v>
          </cell>
          <cell r="KX83">
            <v>0</v>
          </cell>
          <cell r="KY83">
            <v>7.29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9.7899999999999991</v>
          </cell>
          <cell r="LE83">
            <v>0</v>
          </cell>
          <cell r="LF83">
            <v>9.1999999999999993</v>
          </cell>
          <cell r="LG83">
            <v>0</v>
          </cell>
          <cell r="LH83">
            <v>0</v>
          </cell>
          <cell r="LI83">
            <v>0</v>
          </cell>
          <cell r="LJ83">
            <v>0</v>
          </cell>
          <cell r="LK83">
            <v>10.26</v>
          </cell>
          <cell r="LL83">
            <v>0</v>
          </cell>
          <cell r="LM83">
            <v>9.1050000000000004</v>
          </cell>
          <cell r="LN83">
            <v>0</v>
          </cell>
          <cell r="LO83">
            <v>0</v>
          </cell>
          <cell r="LP83">
            <v>8.6199999999999992</v>
          </cell>
          <cell r="LQ83">
            <v>0</v>
          </cell>
          <cell r="LR83">
            <v>4.51</v>
          </cell>
          <cell r="LS83">
            <v>0</v>
          </cell>
          <cell r="LT83">
            <v>6.12</v>
          </cell>
          <cell r="LU83">
            <v>0</v>
          </cell>
          <cell r="LV83">
            <v>0</v>
          </cell>
          <cell r="LW83">
            <v>7.41</v>
          </cell>
          <cell r="LX83">
            <v>6.31</v>
          </cell>
          <cell r="LY83">
            <v>0</v>
          </cell>
          <cell r="LZ83">
            <v>0</v>
          </cell>
          <cell r="MA83">
            <v>10.45</v>
          </cell>
          <cell r="MB83">
            <v>0</v>
          </cell>
          <cell r="MC83">
            <v>0</v>
          </cell>
          <cell r="MD83">
            <v>10.37</v>
          </cell>
          <cell r="ME83">
            <v>0</v>
          </cell>
          <cell r="MF83">
            <v>9.52</v>
          </cell>
          <cell r="MG83">
            <v>0</v>
          </cell>
          <cell r="MH83">
            <v>6.41</v>
          </cell>
          <cell r="MI83">
            <v>0</v>
          </cell>
          <cell r="MJ83">
            <v>0</v>
          </cell>
          <cell r="MK83">
            <v>9</v>
          </cell>
          <cell r="ML83">
            <v>0</v>
          </cell>
          <cell r="MM83">
            <v>8.02</v>
          </cell>
          <cell r="MN83">
            <v>0</v>
          </cell>
          <cell r="MO83">
            <v>5.8</v>
          </cell>
          <cell r="MP83">
            <v>0</v>
          </cell>
          <cell r="MQ83">
            <v>0</v>
          </cell>
          <cell r="MR83">
            <v>8.34</v>
          </cell>
          <cell r="MS83">
            <v>6.52</v>
          </cell>
          <cell r="MT83">
            <v>0</v>
          </cell>
          <cell r="MU83">
            <v>0</v>
          </cell>
          <cell r="MV83">
            <v>6.62</v>
          </cell>
          <cell r="MW83">
            <v>0</v>
          </cell>
          <cell r="MX83">
            <v>0</v>
          </cell>
          <cell r="MY83">
            <v>7.83</v>
          </cell>
          <cell r="MZ83">
            <v>0</v>
          </cell>
          <cell r="NA83">
            <v>7.95</v>
          </cell>
          <cell r="NB83">
            <v>0</v>
          </cell>
          <cell r="NC83">
            <v>4.18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J83">
            <v>2</v>
          </cell>
          <cell r="NK83">
            <v>2.8620689655172415</v>
          </cell>
          <cell r="NL83" t="b">
            <v>0</v>
          </cell>
          <cell r="NM83"/>
          <cell r="NN83">
            <v>151</v>
          </cell>
          <cell r="NO83">
            <v>7.98</v>
          </cell>
          <cell r="NP83">
            <v>7.8616556291390696</v>
          </cell>
          <cell r="NQ83">
            <v>0.51655629139072845</v>
          </cell>
          <cell r="NR83">
            <v>4.18</v>
          </cell>
          <cell r="NS83">
            <v>10.7</v>
          </cell>
        </row>
        <row r="84">
          <cell r="A84" t="str">
            <v>VAN DYKE I</v>
          </cell>
          <cell r="B84" t="str">
            <v>VAN DYKE I</v>
          </cell>
          <cell r="C84" t="str">
            <v>SUTTER AVE</v>
          </cell>
          <cell r="D84" t="str">
            <v>BROOKLYN</v>
          </cell>
          <cell r="E84">
            <v>6.7949999999999999</v>
          </cell>
          <cell r="F84">
            <v>0</v>
          </cell>
          <cell r="G84">
            <v>0</v>
          </cell>
          <cell r="H84">
            <v>0</v>
          </cell>
          <cell r="I84">
            <v>7.67</v>
          </cell>
          <cell r="J84">
            <v>0</v>
          </cell>
          <cell r="K84">
            <v>0</v>
          </cell>
          <cell r="L84">
            <v>8.1300000000000008</v>
          </cell>
          <cell r="M84">
            <v>7.94</v>
          </cell>
          <cell r="N84">
            <v>7.5</v>
          </cell>
          <cell r="O84">
            <v>0</v>
          </cell>
          <cell r="P84">
            <v>7.39</v>
          </cell>
          <cell r="Q84">
            <v>0</v>
          </cell>
          <cell r="R84">
            <v>0</v>
          </cell>
          <cell r="S84">
            <v>7.2249999999999996</v>
          </cell>
          <cell r="T84">
            <v>0</v>
          </cell>
          <cell r="U84">
            <v>0</v>
          </cell>
          <cell r="V84">
            <v>0</v>
          </cell>
          <cell r="W84">
            <v>7.29</v>
          </cell>
          <cell r="X84">
            <v>0</v>
          </cell>
          <cell r="Y84">
            <v>0</v>
          </cell>
          <cell r="Z84">
            <v>0</v>
          </cell>
          <cell r="AA84">
            <v>7.07</v>
          </cell>
          <cell r="AB84">
            <v>7.28</v>
          </cell>
          <cell r="AC84">
            <v>0</v>
          </cell>
          <cell r="AD84">
            <v>9.01</v>
          </cell>
          <cell r="AE84">
            <v>7.3</v>
          </cell>
          <cell r="AF84">
            <v>0</v>
          </cell>
          <cell r="AG84">
            <v>7.38</v>
          </cell>
          <cell r="AH84">
            <v>0</v>
          </cell>
          <cell r="AI84">
            <v>8.2200000000000006</v>
          </cell>
          <cell r="AJ84">
            <v>7.59</v>
          </cell>
          <cell r="AK84">
            <v>6.22</v>
          </cell>
          <cell r="AL84">
            <v>0</v>
          </cell>
          <cell r="AM84">
            <v>0</v>
          </cell>
          <cell r="AN84">
            <v>7.335</v>
          </cell>
          <cell r="AO84">
            <v>0</v>
          </cell>
          <cell r="AP84">
            <v>4.25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7.47</v>
          </cell>
          <cell r="AV84">
            <v>0</v>
          </cell>
          <cell r="AW84">
            <v>0</v>
          </cell>
          <cell r="AX84">
            <v>7.52</v>
          </cell>
          <cell r="AY84">
            <v>6.51</v>
          </cell>
          <cell r="AZ84">
            <v>0</v>
          </cell>
          <cell r="BA84">
            <v>0</v>
          </cell>
          <cell r="BB84">
            <v>0</v>
          </cell>
          <cell r="BC84">
            <v>5.94</v>
          </cell>
          <cell r="BD84">
            <v>6.18</v>
          </cell>
          <cell r="BE84">
            <v>0</v>
          </cell>
          <cell r="BF84">
            <v>6.95</v>
          </cell>
          <cell r="BG84">
            <v>0</v>
          </cell>
          <cell r="BH84">
            <v>0</v>
          </cell>
          <cell r="BI84">
            <v>6.84</v>
          </cell>
          <cell r="BJ84">
            <v>0</v>
          </cell>
          <cell r="BK84">
            <v>7.29</v>
          </cell>
          <cell r="BL84">
            <v>0</v>
          </cell>
          <cell r="BM84">
            <v>7.07</v>
          </cell>
          <cell r="BN84">
            <v>0</v>
          </cell>
          <cell r="BO84">
            <v>0</v>
          </cell>
          <cell r="BP84">
            <v>8.42</v>
          </cell>
          <cell r="BQ84">
            <v>0</v>
          </cell>
          <cell r="BR84">
            <v>6.54</v>
          </cell>
          <cell r="BS84">
            <v>0</v>
          </cell>
          <cell r="BT84">
            <v>6.7149999999999999</v>
          </cell>
          <cell r="BU84">
            <v>0</v>
          </cell>
          <cell r="BV84">
            <v>0</v>
          </cell>
          <cell r="BW84">
            <v>7.68</v>
          </cell>
          <cell r="BX84">
            <v>0</v>
          </cell>
          <cell r="BY84">
            <v>8.5449999999999999</v>
          </cell>
          <cell r="BZ84">
            <v>0</v>
          </cell>
          <cell r="CA84">
            <v>7.3449999999999998</v>
          </cell>
          <cell r="CB84">
            <v>0</v>
          </cell>
          <cell r="CC84">
            <v>0</v>
          </cell>
          <cell r="CD84">
            <v>7.0149999999999997</v>
          </cell>
          <cell r="CE84">
            <v>0</v>
          </cell>
          <cell r="CF84">
            <v>7.87</v>
          </cell>
          <cell r="CG84">
            <v>0</v>
          </cell>
          <cell r="CH84">
            <v>7.44</v>
          </cell>
          <cell r="CI84">
            <v>0</v>
          </cell>
          <cell r="CJ84">
            <v>0</v>
          </cell>
          <cell r="CK84">
            <v>8.25</v>
          </cell>
          <cell r="CL84">
            <v>9.9</v>
          </cell>
          <cell r="CM84">
            <v>8.0299999999999994</v>
          </cell>
          <cell r="CN84">
            <v>0</v>
          </cell>
          <cell r="CO84">
            <v>6.67</v>
          </cell>
          <cell r="CP84">
            <v>0</v>
          </cell>
          <cell r="CQ84">
            <v>0</v>
          </cell>
          <cell r="CR84">
            <v>8.0500000000000007</v>
          </cell>
          <cell r="CS84">
            <v>0</v>
          </cell>
          <cell r="CT84">
            <v>5.91</v>
          </cell>
          <cell r="CU84">
            <v>0</v>
          </cell>
          <cell r="CV84">
            <v>5.375</v>
          </cell>
          <cell r="CW84">
            <v>0</v>
          </cell>
          <cell r="CX84">
            <v>0</v>
          </cell>
          <cell r="CY84">
            <v>7.91</v>
          </cell>
          <cell r="CZ84">
            <v>0</v>
          </cell>
          <cell r="DA84">
            <v>8.5500000000000007</v>
          </cell>
          <cell r="DB84">
            <v>0</v>
          </cell>
          <cell r="DC84">
            <v>7.62</v>
          </cell>
          <cell r="DD84">
            <v>0</v>
          </cell>
          <cell r="DE84">
            <v>0</v>
          </cell>
          <cell r="DF84">
            <v>6.9749999999999996</v>
          </cell>
          <cell r="DG84">
            <v>0</v>
          </cell>
          <cell r="DH84">
            <v>8.65</v>
          </cell>
          <cell r="DI84">
            <v>0</v>
          </cell>
          <cell r="DJ84">
            <v>6.87</v>
          </cell>
          <cell r="DK84">
            <v>0</v>
          </cell>
          <cell r="DL84">
            <v>0</v>
          </cell>
          <cell r="DM84">
            <v>7.53</v>
          </cell>
          <cell r="DN84">
            <v>0</v>
          </cell>
          <cell r="DO84">
            <v>7.37</v>
          </cell>
          <cell r="DP84">
            <v>0</v>
          </cell>
          <cell r="DQ84">
            <v>7.7</v>
          </cell>
          <cell r="DR84">
            <v>0</v>
          </cell>
          <cell r="DS84">
            <v>0</v>
          </cell>
          <cell r="DT84">
            <v>7.52</v>
          </cell>
          <cell r="DU84">
            <v>0</v>
          </cell>
          <cell r="DV84">
            <v>7.41</v>
          </cell>
          <cell r="DW84">
            <v>0</v>
          </cell>
          <cell r="DX84">
            <v>7.8949999999999996</v>
          </cell>
          <cell r="DY84">
            <v>0</v>
          </cell>
          <cell r="DZ84">
            <v>0</v>
          </cell>
          <cell r="EA84">
            <v>9.125</v>
          </cell>
          <cell r="EB84">
            <v>0</v>
          </cell>
          <cell r="EC84">
            <v>9.0299999999999994</v>
          </cell>
          <cell r="ED84">
            <v>0</v>
          </cell>
          <cell r="EE84">
            <v>7.0650000000000004</v>
          </cell>
          <cell r="EF84">
            <v>0</v>
          </cell>
          <cell r="EG84">
            <v>0</v>
          </cell>
          <cell r="EH84">
            <v>8.0449999999999999</v>
          </cell>
          <cell r="EI84">
            <v>0</v>
          </cell>
          <cell r="EJ84">
            <v>5.8</v>
          </cell>
          <cell r="EK84">
            <v>0</v>
          </cell>
          <cell r="EL84">
            <v>5.78</v>
          </cell>
          <cell r="EM84">
            <v>0</v>
          </cell>
          <cell r="EN84">
            <v>0</v>
          </cell>
          <cell r="EO84">
            <v>6.58</v>
          </cell>
          <cell r="EP84">
            <v>0</v>
          </cell>
          <cell r="EQ84">
            <v>7.93</v>
          </cell>
          <cell r="ER84">
            <v>0</v>
          </cell>
          <cell r="ES84">
            <v>7.48</v>
          </cell>
          <cell r="ET84">
            <v>9.58</v>
          </cell>
          <cell r="EU84">
            <v>0</v>
          </cell>
          <cell r="EV84">
            <v>0</v>
          </cell>
          <cell r="EW84">
            <v>8.31</v>
          </cell>
          <cell r="EX84">
            <v>7.61</v>
          </cell>
          <cell r="EY84">
            <v>7.88</v>
          </cell>
          <cell r="EZ84">
            <v>9.0449999999999999</v>
          </cell>
          <cell r="FA84">
            <v>0</v>
          </cell>
          <cell r="FB84">
            <v>0</v>
          </cell>
          <cell r="FC84">
            <v>7.8650000000000002</v>
          </cell>
          <cell r="FD84">
            <v>0</v>
          </cell>
          <cell r="FE84">
            <v>8.08</v>
          </cell>
          <cell r="FF84">
            <v>0</v>
          </cell>
          <cell r="FG84">
            <v>8.3699999999999992</v>
          </cell>
          <cell r="FH84">
            <v>0</v>
          </cell>
          <cell r="FI84">
            <v>0</v>
          </cell>
          <cell r="FJ84">
            <v>7.4850000000000003</v>
          </cell>
          <cell r="FK84">
            <v>0</v>
          </cell>
          <cell r="FL84">
            <v>8.0399999999999991</v>
          </cell>
          <cell r="FM84">
            <v>0</v>
          </cell>
          <cell r="FN84">
            <v>7.35</v>
          </cell>
          <cell r="FO84">
            <v>8.34</v>
          </cell>
          <cell r="FP84">
            <v>0</v>
          </cell>
          <cell r="FQ84">
            <v>7.94</v>
          </cell>
          <cell r="FR84">
            <v>7.27</v>
          </cell>
          <cell r="FS84">
            <v>7.18</v>
          </cell>
          <cell r="FT84">
            <v>0</v>
          </cell>
          <cell r="FU84">
            <v>6.78</v>
          </cell>
          <cell r="FV84">
            <v>7.8</v>
          </cell>
          <cell r="FW84">
            <v>0</v>
          </cell>
          <cell r="FX84">
            <v>7.165</v>
          </cell>
          <cell r="FY84">
            <v>0</v>
          </cell>
          <cell r="FZ84">
            <v>8.91</v>
          </cell>
          <cell r="GA84">
            <v>0</v>
          </cell>
          <cell r="GB84">
            <v>8.8000000000000007</v>
          </cell>
          <cell r="GC84">
            <v>9.19</v>
          </cell>
          <cell r="GD84">
            <v>0</v>
          </cell>
          <cell r="GE84">
            <v>7.76</v>
          </cell>
          <cell r="GF84">
            <v>0</v>
          </cell>
          <cell r="GG84">
            <v>8</v>
          </cell>
          <cell r="GH84">
            <v>0</v>
          </cell>
          <cell r="GI84">
            <v>10.46</v>
          </cell>
          <cell r="GJ84">
            <v>0</v>
          </cell>
          <cell r="GK84">
            <v>0</v>
          </cell>
          <cell r="GL84">
            <v>8.48</v>
          </cell>
          <cell r="GM84">
            <v>0</v>
          </cell>
          <cell r="GN84">
            <v>11.31</v>
          </cell>
          <cell r="GO84">
            <v>0</v>
          </cell>
          <cell r="GP84">
            <v>8.6449999999999996</v>
          </cell>
          <cell r="GQ84">
            <v>0</v>
          </cell>
          <cell r="GR84">
            <v>0</v>
          </cell>
          <cell r="GS84">
            <v>9.7200000000000006</v>
          </cell>
          <cell r="GT84">
            <v>0</v>
          </cell>
          <cell r="GU84">
            <v>8.11</v>
          </cell>
          <cell r="GV84">
            <v>0</v>
          </cell>
          <cell r="GW84">
            <v>9.7149999999999999</v>
          </cell>
          <cell r="GX84">
            <v>0</v>
          </cell>
          <cell r="GY84">
            <v>0</v>
          </cell>
          <cell r="GZ84">
            <v>8.02</v>
          </cell>
          <cell r="HA84">
            <v>0</v>
          </cell>
          <cell r="HB84">
            <v>8.98</v>
          </cell>
          <cell r="HC84">
            <v>7.88</v>
          </cell>
          <cell r="HD84">
            <v>5.7549999999999999</v>
          </cell>
          <cell r="HE84">
            <v>0</v>
          </cell>
          <cell r="HF84">
            <v>0</v>
          </cell>
          <cell r="HG84">
            <v>8.9949999999999992</v>
          </cell>
          <cell r="HH84">
            <v>0</v>
          </cell>
          <cell r="HI84">
            <v>9.9600000000000009</v>
          </cell>
          <cell r="HJ84">
            <v>0</v>
          </cell>
          <cell r="HK84">
            <v>6.83</v>
          </cell>
          <cell r="HL84">
            <v>7.75</v>
          </cell>
          <cell r="HM84">
            <v>0</v>
          </cell>
          <cell r="HN84">
            <v>7.13</v>
          </cell>
          <cell r="HO84">
            <v>0</v>
          </cell>
          <cell r="HP84">
            <v>4.83</v>
          </cell>
          <cell r="HQ84">
            <v>2.42</v>
          </cell>
          <cell r="HR84">
            <v>4.8650000000000002</v>
          </cell>
          <cell r="HS84">
            <v>3.29</v>
          </cell>
          <cell r="HT84">
            <v>0</v>
          </cell>
          <cell r="HU84">
            <v>7.5049999999999999</v>
          </cell>
          <cell r="HV84">
            <v>2.04</v>
          </cell>
          <cell r="HW84">
            <v>7.3599999999999994</v>
          </cell>
          <cell r="HX84">
            <v>0</v>
          </cell>
          <cell r="HY84">
            <v>8.26</v>
          </cell>
          <cell r="HZ84">
            <v>0</v>
          </cell>
          <cell r="IA84">
            <v>0</v>
          </cell>
          <cell r="IB84">
            <v>6.93</v>
          </cell>
          <cell r="IC84">
            <v>0</v>
          </cell>
          <cell r="ID84">
            <v>8.31</v>
          </cell>
          <cell r="IE84">
            <v>0</v>
          </cell>
          <cell r="IF84">
            <v>6.61</v>
          </cell>
          <cell r="IG84">
            <v>0</v>
          </cell>
          <cell r="IH84">
            <v>0</v>
          </cell>
          <cell r="II84">
            <v>9.1649999999999991</v>
          </cell>
          <cell r="IJ84">
            <v>0</v>
          </cell>
          <cell r="IK84">
            <v>7.79</v>
          </cell>
          <cell r="IL84">
            <v>5.07</v>
          </cell>
          <cell r="IM84">
            <v>0</v>
          </cell>
          <cell r="IN84">
            <v>0</v>
          </cell>
          <cell r="IO84">
            <v>0</v>
          </cell>
          <cell r="IP84">
            <v>10.15</v>
          </cell>
          <cell r="IQ84">
            <v>0</v>
          </cell>
          <cell r="IR84">
            <v>8.17</v>
          </cell>
          <cell r="IS84">
            <v>0</v>
          </cell>
          <cell r="IT84">
            <v>6.0933333333333337</v>
          </cell>
          <cell r="IU84">
            <v>0</v>
          </cell>
          <cell r="IV84">
            <v>0</v>
          </cell>
          <cell r="IW84">
            <v>0</v>
          </cell>
          <cell r="IX84">
            <v>8.42</v>
          </cell>
          <cell r="IY84">
            <v>3.14</v>
          </cell>
          <cell r="IZ84">
            <v>7.49</v>
          </cell>
          <cell r="JA84">
            <v>7.12</v>
          </cell>
          <cell r="JB84">
            <v>0</v>
          </cell>
          <cell r="JC84">
            <v>0</v>
          </cell>
          <cell r="JD84">
            <v>10.175000000000001</v>
          </cell>
          <cell r="JE84">
            <v>0</v>
          </cell>
          <cell r="JF84">
            <v>8.26</v>
          </cell>
          <cell r="JG84">
            <v>1.88</v>
          </cell>
          <cell r="JH84">
            <v>6.72</v>
          </cell>
          <cell r="JI84">
            <v>0</v>
          </cell>
          <cell r="JJ84">
            <v>0</v>
          </cell>
          <cell r="JK84">
            <v>4.95</v>
          </cell>
          <cell r="JL84">
            <v>0</v>
          </cell>
          <cell r="JM84">
            <v>8.57</v>
          </cell>
          <cell r="JN84">
            <v>0</v>
          </cell>
          <cell r="JO84">
            <v>7.1950000000000003</v>
          </cell>
          <cell r="JP84">
            <v>0</v>
          </cell>
          <cell r="JQ84">
            <v>0</v>
          </cell>
          <cell r="JR84">
            <v>5.91</v>
          </cell>
          <cell r="JS84">
            <v>8</v>
          </cell>
          <cell r="JT84">
            <v>0</v>
          </cell>
          <cell r="JU84">
            <v>0</v>
          </cell>
          <cell r="JV84">
            <v>8.5350000000000001</v>
          </cell>
          <cell r="JW84">
            <v>0</v>
          </cell>
          <cell r="JX84">
            <v>0</v>
          </cell>
          <cell r="JY84">
            <v>8.6</v>
          </cell>
          <cell r="JZ84">
            <v>0</v>
          </cell>
          <cell r="KA84">
            <v>7.72</v>
          </cell>
          <cell r="KB84">
            <v>0</v>
          </cell>
          <cell r="KC84">
            <v>6.3150000000000004</v>
          </cell>
          <cell r="KD84">
            <v>0</v>
          </cell>
          <cell r="KE84">
            <v>0</v>
          </cell>
          <cell r="KF84">
            <v>0</v>
          </cell>
          <cell r="KG84">
            <v>8.4600000000000009</v>
          </cell>
          <cell r="KH84">
            <v>8.08</v>
          </cell>
          <cell r="KI84">
            <v>0</v>
          </cell>
          <cell r="KJ84">
            <v>8.0749999999999993</v>
          </cell>
          <cell r="KK84">
            <v>0</v>
          </cell>
          <cell r="KL84">
            <v>0</v>
          </cell>
          <cell r="KM84">
            <v>7.7249999999999996</v>
          </cell>
          <cell r="KN84">
            <v>0</v>
          </cell>
          <cell r="KO84">
            <v>8.18</v>
          </cell>
          <cell r="KP84">
            <v>0</v>
          </cell>
          <cell r="KQ84">
            <v>7.1749999999999998</v>
          </cell>
          <cell r="KR84">
            <v>0</v>
          </cell>
          <cell r="KS84">
            <v>0</v>
          </cell>
          <cell r="KT84">
            <v>8.1050000000000004</v>
          </cell>
          <cell r="KU84">
            <v>0</v>
          </cell>
          <cell r="KV84">
            <v>7.83</v>
          </cell>
          <cell r="KW84">
            <v>0</v>
          </cell>
          <cell r="KX84">
            <v>8.5500000000000007</v>
          </cell>
          <cell r="KY84">
            <v>0</v>
          </cell>
          <cell r="KZ84">
            <v>0</v>
          </cell>
          <cell r="LA84">
            <v>7.61</v>
          </cell>
          <cell r="LB84">
            <v>0</v>
          </cell>
          <cell r="LC84">
            <v>9.08</v>
          </cell>
          <cell r="LD84">
            <v>0</v>
          </cell>
          <cell r="LE84">
            <v>7.91</v>
          </cell>
          <cell r="LF84">
            <v>0</v>
          </cell>
          <cell r="LG84">
            <v>0</v>
          </cell>
          <cell r="LH84">
            <v>7.5033333333333339</v>
          </cell>
          <cell r="LI84">
            <v>0</v>
          </cell>
          <cell r="LJ84">
            <v>0</v>
          </cell>
          <cell r="LK84">
            <v>8.2200000000000006</v>
          </cell>
          <cell r="LL84">
            <v>7.65</v>
          </cell>
          <cell r="LM84">
            <v>0</v>
          </cell>
          <cell r="LN84">
            <v>0</v>
          </cell>
          <cell r="LO84">
            <v>7.9249999999999998</v>
          </cell>
          <cell r="LP84">
            <v>0</v>
          </cell>
          <cell r="LQ84">
            <v>7.9</v>
          </cell>
          <cell r="LR84">
            <v>0</v>
          </cell>
          <cell r="LS84">
            <v>7.46</v>
          </cell>
          <cell r="LT84">
            <v>0</v>
          </cell>
          <cell r="LU84">
            <v>0</v>
          </cell>
          <cell r="LV84">
            <v>7.38</v>
          </cell>
          <cell r="LW84">
            <v>0</v>
          </cell>
          <cell r="LX84">
            <v>10.215</v>
          </cell>
          <cell r="LY84">
            <v>0</v>
          </cell>
          <cell r="LZ84">
            <v>10.09</v>
          </cell>
          <cell r="MA84">
            <v>9.98</v>
          </cell>
          <cell r="MB84">
            <v>0</v>
          </cell>
          <cell r="MC84">
            <v>9.2850000000000001</v>
          </cell>
          <cell r="MD84">
            <v>0</v>
          </cell>
          <cell r="ME84">
            <v>9.0500000000000007</v>
          </cell>
          <cell r="MF84">
            <v>0</v>
          </cell>
          <cell r="MG84">
            <v>5.46</v>
          </cell>
          <cell r="MH84">
            <v>0</v>
          </cell>
          <cell r="MI84">
            <v>0</v>
          </cell>
          <cell r="MJ84">
            <v>9.1</v>
          </cell>
          <cell r="MK84">
            <v>0</v>
          </cell>
          <cell r="ML84">
            <v>5.2249999999999996</v>
          </cell>
          <cell r="MM84">
            <v>0</v>
          </cell>
          <cell r="MN84">
            <v>7.8449999999999998</v>
          </cell>
          <cell r="MO84">
            <v>0</v>
          </cell>
          <cell r="MP84">
            <v>0</v>
          </cell>
          <cell r="MQ84">
            <v>7.89</v>
          </cell>
          <cell r="MR84">
            <v>0</v>
          </cell>
          <cell r="MS84">
            <v>7.2</v>
          </cell>
          <cell r="MT84">
            <v>0</v>
          </cell>
          <cell r="MU84">
            <v>8.1050000000000004</v>
          </cell>
          <cell r="MV84">
            <v>0</v>
          </cell>
          <cell r="MW84">
            <v>0</v>
          </cell>
          <cell r="MX84">
            <v>8.51</v>
          </cell>
          <cell r="MY84">
            <v>7.94</v>
          </cell>
          <cell r="MZ84">
            <v>0</v>
          </cell>
          <cell r="NA84">
            <v>6.88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J84">
            <v>3</v>
          </cell>
          <cell r="NK84">
            <v>3.2413793103448274</v>
          </cell>
          <cell r="NL84" t="b">
            <v>0</v>
          </cell>
          <cell r="NM84"/>
          <cell r="NN84">
            <v>171</v>
          </cell>
          <cell r="NO84">
            <v>7.72</v>
          </cell>
          <cell r="NP84">
            <v>7.5783430799220266</v>
          </cell>
          <cell r="NQ84">
            <v>0.63742690058479534</v>
          </cell>
          <cell r="NR84">
            <v>1.88</v>
          </cell>
          <cell r="NS84">
            <v>11.31</v>
          </cell>
        </row>
        <row r="85">
          <cell r="A85" t="str">
            <v>WOODSON</v>
          </cell>
          <cell r="B85" t="str">
            <v>WOODSON</v>
          </cell>
          <cell r="C85" t="str">
            <v>SUTTER AVE</v>
          </cell>
          <cell r="D85" t="str">
            <v>BROOKLYN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7.26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7.25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6.77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6.66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4.9000000000000004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7.64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7.61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7.88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7.92</v>
          </cell>
          <cell r="CL85">
            <v>0</v>
          </cell>
          <cell r="CM85">
            <v>8.81</v>
          </cell>
          <cell r="CN85">
            <v>0</v>
          </cell>
          <cell r="CO85">
            <v>0</v>
          </cell>
          <cell r="CP85">
            <v>7.89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8.61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6.22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8.1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6.71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7.76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7.83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7.16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8.57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8.3699999999999992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5.74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10.34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7.3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7.58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J85">
            <v>1</v>
          </cell>
          <cell r="NK85">
            <v>1.1578947368421053</v>
          </cell>
          <cell r="NL85" t="b">
            <v>0</v>
          </cell>
          <cell r="NM85"/>
          <cell r="NN85">
            <v>25</v>
          </cell>
          <cell r="NO85">
            <v>7.64</v>
          </cell>
          <cell r="NP85">
            <v>7.5952000000000011</v>
          </cell>
          <cell r="NQ85">
            <v>0.72</v>
          </cell>
          <cell r="NR85">
            <v>4.9000000000000004</v>
          </cell>
          <cell r="NS85">
            <v>10.34</v>
          </cell>
        </row>
        <row r="86">
          <cell r="A86" t="str">
            <v>HOWARD</v>
          </cell>
          <cell r="B86" t="str">
            <v>HOWARD</v>
          </cell>
          <cell r="C86" t="str">
            <v>GLENMORE</v>
          </cell>
          <cell r="D86" t="str">
            <v>BROOKLYN</v>
          </cell>
          <cell r="E86">
            <v>8.18</v>
          </cell>
          <cell r="F86">
            <v>0</v>
          </cell>
          <cell r="G86">
            <v>0</v>
          </cell>
          <cell r="H86">
            <v>0</v>
          </cell>
          <cell r="I86">
            <v>7.95</v>
          </cell>
          <cell r="J86">
            <v>0</v>
          </cell>
          <cell r="K86">
            <v>0</v>
          </cell>
          <cell r="L86">
            <v>6.78</v>
          </cell>
          <cell r="M86">
            <v>0</v>
          </cell>
          <cell r="N86">
            <v>0</v>
          </cell>
          <cell r="O86">
            <v>0</v>
          </cell>
          <cell r="P86">
            <v>8.25</v>
          </cell>
          <cell r="Q86">
            <v>0</v>
          </cell>
          <cell r="R86">
            <v>0</v>
          </cell>
          <cell r="S86">
            <v>8.6199999999999992</v>
          </cell>
          <cell r="T86">
            <v>0</v>
          </cell>
          <cell r="U86">
            <v>0</v>
          </cell>
          <cell r="V86">
            <v>8.31</v>
          </cell>
          <cell r="W86">
            <v>7.75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6.32</v>
          </cell>
          <cell r="AC86">
            <v>0</v>
          </cell>
          <cell r="AD86">
            <v>7.26</v>
          </cell>
          <cell r="AE86">
            <v>0</v>
          </cell>
          <cell r="AF86">
            <v>0</v>
          </cell>
          <cell r="AG86">
            <v>7.36</v>
          </cell>
          <cell r="AH86">
            <v>0</v>
          </cell>
          <cell r="AI86">
            <v>0</v>
          </cell>
          <cell r="AJ86">
            <v>0</v>
          </cell>
          <cell r="AK86">
            <v>8.39</v>
          </cell>
          <cell r="AL86">
            <v>0</v>
          </cell>
          <cell r="AM86">
            <v>0</v>
          </cell>
          <cell r="AN86">
            <v>3.77</v>
          </cell>
          <cell r="AO86">
            <v>0</v>
          </cell>
          <cell r="AP86">
            <v>0</v>
          </cell>
          <cell r="AQ86">
            <v>0</v>
          </cell>
          <cell r="AR86">
            <v>8.14</v>
          </cell>
          <cell r="AS86">
            <v>0</v>
          </cell>
          <cell r="AT86">
            <v>0</v>
          </cell>
          <cell r="AU86">
            <v>9.23</v>
          </cell>
          <cell r="AV86">
            <v>0</v>
          </cell>
          <cell r="AW86">
            <v>0</v>
          </cell>
          <cell r="AX86">
            <v>0</v>
          </cell>
          <cell r="AY86">
            <v>8.91</v>
          </cell>
          <cell r="AZ86">
            <v>0</v>
          </cell>
          <cell r="BA86">
            <v>0</v>
          </cell>
          <cell r="BB86">
            <v>0</v>
          </cell>
          <cell r="BC86">
            <v>6.98</v>
          </cell>
          <cell r="BD86">
            <v>0</v>
          </cell>
          <cell r="BE86">
            <v>0</v>
          </cell>
          <cell r="BF86">
            <v>7.37</v>
          </cell>
          <cell r="BG86">
            <v>0</v>
          </cell>
          <cell r="BH86">
            <v>0</v>
          </cell>
          <cell r="BI86">
            <v>6.94</v>
          </cell>
          <cell r="BJ86">
            <v>0</v>
          </cell>
          <cell r="BK86">
            <v>0</v>
          </cell>
          <cell r="BL86">
            <v>7.18</v>
          </cell>
          <cell r="BM86">
            <v>0</v>
          </cell>
          <cell r="BN86">
            <v>0</v>
          </cell>
          <cell r="BO86">
            <v>0</v>
          </cell>
          <cell r="BP86">
            <v>5.2</v>
          </cell>
          <cell r="BQ86">
            <v>0</v>
          </cell>
          <cell r="BR86">
            <v>0</v>
          </cell>
          <cell r="BS86">
            <v>0</v>
          </cell>
          <cell r="BT86">
            <v>6.29</v>
          </cell>
          <cell r="BU86">
            <v>0</v>
          </cell>
          <cell r="BV86">
            <v>0</v>
          </cell>
          <cell r="BW86">
            <v>7.63</v>
          </cell>
          <cell r="BX86">
            <v>0</v>
          </cell>
          <cell r="BY86">
            <v>0</v>
          </cell>
          <cell r="BZ86">
            <v>0</v>
          </cell>
          <cell r="CA86">
            <v>6.13</v>
          </cell>
          <cell r="CB86">
            <v>0</v>
          </cell>
          <cell r="CC86">
            <v>0</v>
          </cell>
          <cell r="CD86">
            <v>6.71</v>
          </cell>
          <cell r="CE86">
            <v>0</v>
          </cell>
          <cell r="CF86">
            <v>0</v>
          </cell>
          <cell r="CG86">
            <v>0</v>
          </cell>
          <cell r="CH86">
            <v>7.5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8.4499999999999993</v>
          </cell>
          <cell r="CS86">
            <v>0</v>
          </cell>
          <cell r="CT86">
            <v>0</v>
          </cell>
          <cell r="CU86">
            <v>0</v>
          </cell>
          <cell r="CV86">
            <v>5.03</v>
          </cell>
          <cell r="CW86">
            <v>0</v>
          </cell>
          <cell r="CX86">
            <v>0</v>
          </cell>
          <cell r="CY86">
            <v>6.71</v>
          </cell>
          <cell r="CZ86">
            <v>0</v>
          </cell>
          <cell r="DA86">
            <v>0</v>
          </cell>
          <cell r="DB86">
            <v>0</v>
          </cell>
          <cell r="DC86">
            <v>5.49</v>
          </cell>
          <cell r="DD86">
            <v>0</v>
          </cell>
          <cell r="DE86">
            <v>0</v>
          </cell>
          <cell r="DF86">
            <v>8.1300000000000008</v>
          </cell>
          <cell r="DG86">
            <v>0</v>
          </cell>
          <cell r="DH86">
            <v>0</v>
          </cell>
          <cell r="DI86">
            <v>0</v>
          </cell>
          <cell r="DJ86">
            <v>6.27</v>
          </cell>
          <cell r="DK86">
            <v>0</v>
          </cell>
          <cell r="DL86">
            <v>0</v>
          </cell>
          <cell r="DM86">
            <v>7.84</v>
          </cell>
          <cell r="DN86">
            <v>0</v>
          </cell>
          <cell r="DO86">
            <v>0</v>
          </cell>
          <cell r="DP86">
            <v>0</v>
          </cell>
          <cell r="DQ86">
            <v>5.59</v>
          </cell>
          <cell r="DR86">
            <v>0</v>
          </cell>
          <cell r="DS86">
            <v>0</v>
          </cell>
          <cell r="DT86">
            <v>9.5</v>
          </cell>
          <cell r="DU86">
            <v>0</v>
          </cell>
          <cell r="DV86">
            <v>0</v>
          </cell>
          <cell r="DW86">
            <v>0</v>
          </cell>
          <cell r="DX86">
            <v>8.57</v>
          </cell>
          <cell r="DY86">
            <v>0</v>
          </cell>
          <cell r="DZ86">
            <v>0</v>
          </cell>
          <cell r="EA86">
            <v>9.42</v>
          </cell>
          <cell r="EB86">
            <v>0</v>
          </cell>
          <cell r="EC86">
            <v>0</v>
          </cell>
          <cell r="ED86">
            <v>0</v>
          </cell>
          <cell r="EE86">
            <v>5.9</v>
          </cell>
          <cell r="EF86">
            <v>0</v>
          </cell>
          <cell r="EG86">
            <v>0</v>
          </cell>
          <cell r="EH86">
            <v>9.3000000000000007</v>
          </cell>
          <cell r="EI86">
            <v>0</v>
          </cell>
          <cell r="EJ86">
            <v>0</v>
          </cell>
          <cell r="EK86">
            <v>0</v>
          </cell>
          <cell r="EL86">
            <v>8.94</v>
          </cell>
          <cell r="EM86">
            <v>0</v>
          </cell>
          <cell r="EN86">
            <v>0</v>
          </cell>
          <cell r="EO86">
            <v>8.57</v>
          </cell>
          <cell r="EP86">
            <v>0</v>
          </cell>
          <cell r="EQ86">
            <v>0</v>
          </cell>
          <cell r="ER86">
            <v>0</v>
          </cell>
          <cell r="ES86">
            <v>9.2100000000000009</v>
          </cell>
          <cell r="ET86">
            <v>7.72</v>
          </cell>
          <cell r="EU86">
            <v>0</v>
          </cell>
          <cell r="EV86">
            <v>0</v>
          </cell>
          <cell r="EW86">
            <v>7.82</v>
          </cell>
          <cell r="EX86">
            <v>0</v>
          </cell>
          <cell r="EY86">
            <v>0</v>
          </cell>
          <cell r="EZ86">
            <v>9.99</v>
          </cell>
          <cell r="FA86">
            <v>0</v>
          </cell>
          <cell r="FB86">
            <v>0</v>
          </cell>
          <cell r="FC86">
            <v>9.06</v>
          </cell>
          <cell r="FD86">
            <v>0</v>
          </cell>
          <cell r="FE86">
            <v>6.71</v>
          </cell>
          <cell r="FF86">
            <v>0</v>
          </cell>
          <cell r="FG86">
            <v>6.14</v>
          </cell>
          <cell r="FH86">
            <v>0</v>
          </cell>
          <cell r="FI86">
            <v>0</v>
          </cell>
          <cell r="FJ86">
            <v>8.84</v>
          </cell>
          <cell r="FK86">
            <v>0</v>
          </cell>
          <cell r="FL86">
            <v>6.17</v>
          </cell>
          <cell r="FM86">
            <v>0</v>
          </cell>
          <cell r="FN86">
            <v>5.46</v>
          </cell>
          <cell r="FO86">
            <v>0</v>
          </cell>
          <cell r="FP86">
            <v>0</v>
          </cell>
          <cell r="FQ86">
            <v>8.43</v>
          </cell>
          <cell r="FR86">
            <v>0</v>
          </cell>
          <cell r="FS86">
            <v>0</v>
          </cell>
          <cell r="FT86">
            <v>0</v>
          </cell>
          <cell r="FU86">
            <v>9.1999999999999993</v>
          </cell>
          <cell r="FV86">
            <v>5.07</v>
          </cell>
          <cell r="FW86">
            <v>0</v>
          </cell>
          <cell r="FX86">
            <v>4.91</v>
          </cell>
          <cell r="FY86">
            <v>0</v>
          </cell>
          <cell r="FZ86">
            <v>6.53</v>
          </cell>
          <cell r="GA86">
            <v>0</v>
          </cell>
          <cell r="GB86">
            <v>5.87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8.89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11.04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9.82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8.1199999999999992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8.16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10.4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7.47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10.31</v>
          </cell>
          <cell r="JB86">
            <v>0</v>
          </cell>
          <cell r="JC86">
            <v>0</v>
          </cell>
          <cell r="JD86">
            <v>0</v>
          </cell>
          <cell r="JE86">
            <v>7.92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8.8699999999999992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6.46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7.2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7.45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11.21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7.77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10.34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7.82</v>
          </cell>
          <cell r="MA86">
            <v>0</v>
          </cell>
          <cell r="MB86">
            <v>0</v>
          </cell>
          <cell r="MC86">
            <v>7.98</v>
          </cell>
          <cell r="MD86">
            <v>0</v>
          </cell>
          <cell r="ME86">
            <v>6.05</v>
          </cell>
          <cell r="MF86">
            <v>0</v>
          </cell>
          <cell r="MG86">
            <v>6.19</v>
          </cell>
          <cell r="MH86">
            <v>0</v>
          </cell>
          <cell r="MI86">
            <v>0</v>
          </cell>
          <cell r="MJ86">
            <v>6.67</v>
          </cell>
          <cell r="MK86">
            <v>0</v>
          </cell>
          <cell r="ML86">
            <v>6.14</v>
          </cell>
          <cell r="MM86">
            <v>0</v>
          </cell>
          <cell r="MN86">
            <v>5.25</v>
          </cell>
          <cell r="MO86">
            <v>0</v>
          </cell>
          <cell r="MP86">
            <v>0</v>
          </cell>
          <cell r="MQ86">
            <v>6.72</v>
          </cell>
          <cell r="MR86">
            <v>0</v>
          </cell>
          <cell r="MS86">
            <v>6.85</v>
          </cell>
          <cell r="MT86">
            <v>0</v>
          </cell>
          <cell r="MU86">
            <v>-3</v>
          </cell>
          <cell r="MV86">
            <v>0</v>
          </cell>
          <cell r="MW86">
            <v>0</v>
          </cell>
          <cell r="MX86">
            <v>9.1199999999999992</v>
          </cell>
          <cell r="MY86">
            <v>4.45</v>
          </cell>
          <cell r="MZ86">
            <v>0</v>
          </cell>
          <cell r="NA86">
            <v>0</v>
          </cell>
          <cell r="NB86">
            <v>0</v>
          </cell>
          <cell r="NC86">
            <v>8.0399999999999991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J86">
            <v>2</v>
          </cell>
          <cell r="NK86">
            <v>2.1481481481481484</v>
          </cell>
          <cell r="NL86" t="b">
            <v>0</v>
          </cell>
          <cell r="NM86"/>
          <cell r="NN86">
            <v>85</v>
          </cell>
          <cell r="NO86">
            <v>7.72</v>
          </cell>
          <cell r="NP86">
            <v>7.4552941176470604</v>
          </cell>
          <cell r="NQ86">
            <v>0.59523809523809523</v>
          </cell>
          <cell r="NR86">
            <v>-3</v>
          </cell>
          <cell r="NS86">
            <v>11.21</v>
          </cell>
        </row>
        <row r="87">
          <cell r="A87" t="str">
            <v>BEACH 41ST STREET-BEACH CHANNEL DRIVE</v>
          </cell>
          <cell r="B87" t="str">
            <v>BEACH 41ST STREET-BEACH CHANNEL DRIVE</v>
          </cell>
          <cell r="C87" t="str">
            <v>B 38TH ST</v>
          </cell>
          <cell r="D87" t="str">
            <v>BROOKLYN</v>
          </cell>
          <cell r="E87">
            <v>0</v>
          </cell>
          <cell r="F87">
            <v>7.6349999999999998</v>
          </cell>
          <cell r="G87">
            <v>0</v>
          </cell>
          <cell r="H87">
            <v>0</v>
          </cell>
          <cell r="I87">
            <v>7.12</v>
          </cell>
          <cell r="J87">
            <v>8.36</v>
          </cell>
          <cell r="K87">
            <v>0</v>
          </cell>
          <cell r="L87">
            <v>0</v>
          </cell>
          <cell r="M87">
            <v>8.65</v>
          </cell>
          <cell r="N87">
            <v>8.5500000000000007</v>
          </cell>
          <cell r="O87">
            <v>0</v>
          </cell>
          <cell r="P87">
            <v>0</v>
          </cell>
          <cell r="Q87">
            <v>7.67</v>
          </cell>
          <cell r="R87">
            <v>0</v>
          </cell>
          <cell r="S87">
            <v>0</v>
          </cell>
          <cell r="T87">
            <v>6.92</v>
          </cell>
          <cell r="U87">
            <v>8.6866666666666656</v>
          </cell>
          <cell r="V87">
            <v>0</v>
          </cell>
          <cell r="W87">
            <v>8.61</v>
          </cell>
          <cell r="X87">
            <v>8.0150000000000006</v>
          </cell>
          <cell r="Y87">
            <v>0</v>
          </cell>
          <cell r="Z87">
            <v>0</v>
          </cell>
          <cell r="AA87">
            <v>5.45</v>
          </cell>
          <cell r="AB87">
            <v>7.96</v>
          </cell>
          <cell r="AC87">
            <v>0</v>
          </cell>
          <cell r="AD87">
            <v>7.71</v>
          </cell>
          <cell r="AE87">
            <v>7.585</v>
          </cell>
          <cell r="AF87">
            <v>0</v>
          </cell>
          <cell r="AG87">
            <v>0</v>
          </cell>
          <cell r="AH87">
            <v>6.53</v>
          </cell>
          <cell r="AI87">
            <v>8.52</v>
          </cell>
          <cell r="AJ87">
            <v>0</v>
          </cell>
          <cell r="AK87">
            <v>7.36</v>
          </cell>
          <cell r="AL87">
            <v>6.2249999999999996</v>
          </cell>
          <cell r="AM87">
            <v>0</v>
          </cell>
          <cell r="AN87">
            <v>0</v>
          </cell>
          <cell r="AO87">
            <v>8.89</v>
          </cell>
          <cell r="AP87">
            <v>8.1549999999999994</v>
          </cell>
          <cell r="AQ87">
            <v>0</v>
          </cell>
          <cell r="AR87">
            <v>7.42</v>
          </cell>
          <cell r="AS87">
            <v>7.1749999999999998</v>
          </cell>
          <cell r="AT87">
            <v>0</v>
          </cell>
          <cell r="AU87">
            <v>0</v>
          </cell>
          <cell r="AV87">
            <v>7.3475000000000001</v>
          </cell>
          <cell r="AW87">
            <v>0</v>
          </cell>
          <cell r="AX87">
            <v>0</v>
          </cell>
          <cell r="AY87">
            <v>6.72</v>
          </cell>
          <cell r="AZ87">
            <v>7.7750000000000004</v>
          </cell>
          <cell r="BA87">
            <v>0</v>
          </cell>
          <cell r="BB87">
            <v>0</v>
          </cell>
          <cell r="BC87">
            <v>5.97</v>
          </cell>
          <cell r="BD87">
            <v>7.36</v>
          </cell>
          <cell r="BE87">
            <v>0</v>
          </cell>
          <cell r="BF87">
            <v>5.45</v>
          </cell>
          <cell r="BG87">
            <v>7.15</v>
          </cell>
          <cell r="BH87">
            <v>0</v>
          </cell>
          <cell r="BI87">
            <v>0</v>
          </cell>
          <cell r="BJ87">
            <v>6.28</v>
          </cell>
          <cell r="BK87">
            <v>6.9649999999999999</v>
          </cell>
          <cell r="BL87">
            <v>0</v>
          </cell>
          <cell r="BM87">
            <v>5.8</v>
          </cell>
          <cell r="BN87">
            <v>7.3250000000000002</v>
          </cell>
          <cell r="BO87">
            <v>0</v>
          </cell>
          <cell r="BP87">
            <v>0</v>
          </cell>
          <cell r="BQ87">
            <v>0</v>
          </cell>
          <cell r="BR87">
            <v>6.47</v>
          </cell>
          <cell r="BS87">
            <v>0</v>
          </cell>
          <cell r="BT87">
            <v>4.8</v>
          </cell>
          <cell r="BU87">
            <v>7.4050000000000002</v>
          </cell>
          <cell r="BV87">
            <v>0</v>
          </cell>
          <cell r="BW87">
            <v>0</v>
          </cell>
          <cell r="BX87">
            <v>7.9</v>
          </cell>
          <cell r="BY87">
            <v>7.17</v>
          </cell>
          <cell r="BZ87">
            <v>0</v>
          </cell>
          <cell r="CA87">
            <v>7.83</v>
          </cell>
          <cell r="CB87">
            <v>6.9450000000000003</v>
          </cell>
          <cell r="CC87">
            <v>0</v>
          </cell>
          <cell r="CD87">
            <v>0</v>
          </cell>
          <cell r="CE87">
            <v>8.11</v>
          </cell>
          <cell r="CF87">
            <v>7.82</v>
          </cell>
          <cell r="CG87">
            <v>0</v>
          </cell>
          <cell r="CH87">
            <v>4.13</v>
          </cell>
          <cell r="CI87">
            <v>7.12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6.96</v>
          </cell>
          <cell r="CT87">
            <v>14.845000000000001</v>
          </cell>
          <cell r="CU87">
            <v>0</v>
          </cell>
          <cell r="CV87">
            <v>6.48</v>
          </cell>
          <cell r="CW87">
            <v>9.2949999999999999</v>
          </cell>
          <cell r="CX87">
            <v>0</v>
          </cell>
          <cell r="CY87">
            <v>0</v>
          </cell>
          <cell r="CZ87">
            <v>6.71</v>
          </cell>
          <cell r="DA87">
            <v>9.14</v>
          </cell>
          <cell r="DB87">
            <v>0</v>
          </cell>
          <cell r="DC87">
            <v>4.57</v>
          </cell>
          <cell r="DD87">
            <v>8.0299999999999994</v>
          </cell>
          <cell r="DE87">
            <v>0</v>
          </cell>
          <cell r="DF87">
            <v>0</v>
          </cell>
          <cell r="DG87">
            <v>5.88</v>
          </cell>
          <cell r="DH87">
            <v>7.7549999999999999</v>
          </cell>
          <cell r="DI87">
            <v>0</v>
          </cell>
          <cell r="DJ87">
            <v>0</v>
          </cell>
          <cell r="DK87">
            <v>8.6050000000000004</v>
          </cell>
          <cell r="DL87">
            <v>0</v>
          </cell>
          <cell r="DM87">
            <v>0</v>
          </cell>
          <cell r="DN87">
            <v>8.23</v>
          </cell>
          <cell r="DO87">
            <v>6.8550000000000004</v>
          </cell>
          <cell r="DP87">
            <v>0</v>
          </cell>
          <cell r="DQ87">
            <v>5.4</v>
          </cell>
          <cell r="DR87">
            <v>9.2850000000000001</v>
          </cell>
          <cell r="DS87">
            <v>0</v>
          </cell>
          <cell r="DT87">
            <v>0</v>
          </cell>
          <cell r="DU87">
            <v>7.04</v>
          </cell>
          <cell r="DV87">
            <v>9.4049999999999994</v>
          </cell>
          <cell r="DW87">
            <v>0</v>
          </cell>
          <cell r="DX87">
            <v>4.6100000000000003</v>
          </cell>
          <cell r="DY87">
            <v>7.8949999999999996</v>
          </cell>
          <cell r="DZ87">
            <v>0</v>
          </cell>
          <cell r="EA87">
            <v>9.76</v>
          </cell>
          <cell r="EB87">
            <v>5.54</v>
          </cell>
          <cell r="EC87">
            <v>9.2149999999999999</v>
          </cell>
          <cell r="ED87">
            <v>0</v>
          </cell>
          <cell r="EE87">
            <v>8.64</v>
          </cell>
          <cell r="EF87">
            <v>0</v>
          </cell>
          <cell r="EG87">
            <v>0</v>
          </cell>
          <cell r="EH87">
            <v>0</v>
          </cell>
          <cell r="EI87">
            <v>7.05</v>
          </cell>
          <cell r="EJ87">
            <v>8.64</v>
          </cell>
          <cell r="EK87">
            <v>0</v>
          </cell>
          <cell r="EL87">
            <v>6.7</v>
          </cell>
          <cell r="EM87">
            <v>7.76</v>
          </cell>
          <cell r="EN87">
            <v>0</v>
          </cell>
          <cell r="EO87">
            <v>0</v>
          </cell>
          <cell r="EP87">
            <v>8.14</v>
          </cell>
          <cell r="EQ87">
            <v>8.8149999999999995</v>
          </cell>
          <cell r="ER87">
            <v>0</v>
          </cell>
          <cell r="ES87">
            <v>5.29</v>
          </cell>
          <cell r="ET87">
            <v>9.7650000000000006</v>
          </cell>
          <cell r="EU87">
            <v>0</v>
          </cell>
          <cell r="EV87">
            <v>0</v>
          </cell>
          <cell r="EW87">
            <v>7.13</v>
          </cell>
          <cell r="EX87">
            <v>0</v>
          </cell>
          <cell r="EY87">
            <v>0</v>
          </cell>
          <cell r="EZ87">
            <v>7.78</v>
          </cell>
          <cell r="FA87">
            <v>9.5850000000000009</v>
          </cell>
          <cell r="FB87">
            <v>0</v>
          </cell>
          <cell r="FC87">
            <v>0</v>
          </cell>
          <cell r="FD87">
            <v>5.23</v>
          </cell>
          <cell r="FE87">
            <v>9.33</v>
          </cell>
          <cell r="FF87">
            <v>0</v>
          </cell>
          <cell r="FG87">
            <v>0</v>
          </cell>
          <cell r="FH87">
            <v>8.875</v>
          </cell>
          <cell r="FI87">
            <v>0</v>
          </cell>
          <cell r="FJ87">
            <v>0</v>
          </cell>
          <cell r="FK87">
            <v>8.7624999999999993</v>
          </cell>
          <cell r="FL87">
            <v>10.255000000000001</v>
          </cell>
          <cell r="FM87">
            <v>0</v>
          </cell>
          <cell r="FN87">
            <v>9.9600000000000009</v>
          </cell>
          <cell r="FO87">
            <v>7.875</v>
          </cell>
          <cell r="FP87">
            <v>0</v>
          </cell>
          <cell r="FQ87">
            <v>0</v>
          </cell>
          <cell r="FR87">
            <v>8.68</v>
          </cell>
          <cell r="FS87">
            <v>10.68</v>
          </cell>
          <cell r="FT87">
            <v>0</v>
          </cell>
          <cell r="FU87">
            <v>8.2799999999999994</v>
          </cell>
          <cell r="FV87">
            <v>19.420000000000002</v>
          </cell>
          <cell r="FW87">
            <v>0</v>
          </cell>
          <cell r="FX87">
            <v>0</v>
          </cell>
          <cell r="FY87">
            <v>7.6</v>
          </cell>
          <cell r="FZ87">
            <v>9.59</v>
          </cell>
          <cell r="GA87">
            <v>0</v>
          </cell>
          <cell r="GB87">
            <v>7.53</v>
          </cell>
          <cell r="GC87">
            <v>9.35</v>
          </cell>
          <cell r="GD87">
            <v>0</v>
          </cell>
          <cell r="GE87">
            <v>9</v>
          </cell>
          <cell r="GF87">
            <v>0</v>
          </cell>
          <cell r="GG87">
            <v>6.87</v>
          </cell>
          <cell r="GH87">
            <v>10.61</v>
          </cell>
          <cell r="GI87">
            <v>7.91</v>
          </cell>
          <cell r="GJ87">
            <v>0</v>
          </cell>
          <cell r="GK87">
            <v>0</v>
          </cell>
          <cell r="GL87">
            <v>9.1199999999999992</v>
          </cell>
          <cell r="GM87">
            <v>10.46</v>
          </cell>
          <cell r="GN87">
            <v>7.7</v>
          </cell>
          <cell r="GO87">
            <v>0</v>
          </cell>
          <cell r="GP87">
            <v>5.63</v>
          </cell>
          <cell r="GQ87">
            <v>0</v>
          </cell>
          <cell r="GR87">
            <v>0</v>
          </cell>
          <cell r="GS87">
            <v>9.1199999999999992</v>
          </cell>
          <cell r="GT87">
            <v>10.220000000000001</v>
          </cell>
          <cell r="GU87">
            <v>0</v>
          </cell>
          <cell r="GV87">
            <v>8.1300000000000008</v>
          </cell>
          <cell r="GW87">
            <v>11.15</v>
          </cell>
          <cell r="GX87">
            <v>6.4</v>
          </cell>
          <cell r="GY87">
            <v>0</v>
          </cell>
          <cell r="GZ87">
            <v>4.3600000000000003</v>
          </cell>
          <cell r="HA87">
            <v>9.9499999999999993</v>
          </cell>
          <cell r="HB87">
            <v>5.79</v>
          </cell>
          <cell r="HC87">
            <v>0</v>
          </cell>
          <cell r="HD87">
            <v>6.1649999999999991</v>
          </cell>
          <cell r="HE87">
            <v>0</v>
          </cell>
          <cell r="HF87">
            <v>0</v>
          </cell>
          <cell r="HG87">
            <v>9.08</v>
          </cell>
          <cell r="HH87">
            <v>10.67</v>
          </cell>
          <cell r="HI87">
            <v>0</v>
          </cell>
          <cell r="HJ87">
            <v>5.54</v>
          </cell>
          <cell r="HK87">
            <v>5.79</v>
          </cell>
          <cell r="HL87">
            <v>0</v>
          </cell>
          <cell r="HM87">
            <v>0</v>
          </cell>
          <cell r="HN87">
            <v>8.16</v>
          </cell>
          <cell r="HO87">
            <v>10.51</v>
          </cell>
          <cell r="HP87">
            <v>6.97</v>
          </cell>
          <cell r="HQ87">
            <v>0</v>
          </cell>
          <cell r="HR87">
            <v>6.7249999999999996</v>
          </cell>
          <cell r="HS87">
            <v>0</v>
          </cell>
          <cell r="HT87">
            <v>0</v>
          </cell>
          <cell r="HU87">
            <v>9.17</v>
          </cell>
          <cell r="HV87">
            <v>10.6</v>
          </cell>
          <cell r="HW87">
            <v>7.38</v>
          </cell>
          <cell r="HX87">
            <v>0</v>
          </cell>
          <cell r="HY87">
            <v>7.08</v>
          </cell>
          <cell r="HZ87">
            <v>0</v>
          </cell>
          <cell r="IA87">
            <v>0</v>
          </cell>
          <cell r="IB87">
            <v>8.5399999999999991</v>
          </cell>
          <cell r="IC87">
            <v>7.48</v>
          </cell>
          <cell r="ID87">
            <v>5.48</v>
          </cell>
          <cell r="IE87">
            <v>0</v>
          </cell>
          <cell r="IF87">
            <v>7.4399999999999995</v>
          </cell>
          <cell r="IG87">
            <v>0</v>
          </cell>
          <cell r="IH87">
            <v>0</v>
          </cell>
          <cell r="II87">
            <v>8.4700000000000006</v>
          </cell>
          <cell r="IJ87">
            <v>9.69</v>
          </cell>
          <cell r="IK87">
            <v>0</v>
          </cell>
          <cell r="IL87">
            <v>7.9149999999999991</v>
          </cell>
          <cell r="IM87">
            <v>0</v>
          </cell>
          <cell r="IN87">
            <v>0</v>
          </cell>
          <cell r="IO87">
            <v>0</v>
          </cell>
          <cell r="IP87">
            <v>8.57</v>
          </cell>
          <cell r="IQ87">
            <v>7.46</v>
          </cell>
          <cell r="IR87">
            <v>0</v>
          </cell>
          <cell r="IS87">
            <v>8.75</v>
          </cell>
          <cell r="IT87">
            <v>9.6999999999999993</v>
          </cell>
          <cell r="IU87">
            <v>7.81</v>
          </cell>
          <cell r="IV87">
            <v>0</v>
          </cell>
          <cell r="IW87">
            <v>0</v>
          </cell>
          <cell r="IX87">
            <v>7.17</v>
          </cell>
          <cell r="IY87">
            <v>7.33</v>
          </cell>
          <cell r="IZ87">
            <v>0</v>
          </cell>
          <cell r="JA87">
            <v>6.9</v>
          </cell>
          <cell r="JB87">
            <v>0</v>
          </cell>
          <cell r="JC87">
            <v>0</v>
          </cell>
          <cell r="JD87">
            <v>7.04</v>
          </cell>
          <cell r="JE87">
            <v>9.6199999999999992</v>
          </cell>
          <cell r="JF87">
            <v>5.2649999999999997</v>
          </cell>
          <cell r="JG87">
            <v>0</v>
          </cell>
          <cell r="JH87">
            <v>5.4499999999999993</v>
          </cell>
          <cell r="JI87">
            <v>0</v>
          </cell>
          <cell r="JJ87">
            <v>0</v>
          </cell>
          <cell r="JK87">
            <v>6.58</v>
          </cell>
          <cell r="JL87">
            <v>8.6199999999999992</v>
          </cell>
          <cell r="JM87">
            <v>5.0599999999999996</v>
          </cell>
          <cell r="JN87">
            <v>0</v>
          </cell>
          <cell r="JO87">
            <v>5.74</v>
          </cell>
          <cell r="JP87">
            <v>10.039999999999999</v>
          </cell>
          <cell r="JQ87">
            <v>0</v>
          </cell>
          <cell r="JR87">
            <v>7.67</v>
          </cell>
          <cell r="JS87">
            <v>7.6</v>
          </cell>
          <cell r="JT87">
            <v>5.75</v>
          </cell>
          <cell r="JU87">
            <v>7.29</v>
          </cell>
          <cell r="JV87">
            <v>5.56</v>
          </cell>
          <cell r="JW87">
            <v>0</v>
          </cell>
          <cell r="JX87">
            <v>0</v>
          </cell>
          <cell r="JY87">
            <v>8.5399999999999991</v>
          </cell>
          <cell r="JZ87">
            <v>7.96</v>
          </cell>
          <cell r="KA87">
            <v>0</v>
          </cell>
          <cell r="KB87">
            <v>6.96</v>
          </cell>
          <cell r="KC87">
            <v>6.74</v>
          </cell>
          <cell r="KD87">
            <v>0</v>
          </cell>
          <cell r="KE87">
            <v>0</v>
          </cell>
          <cell r="KF87">
            <v>0</v>
          </cell>
          <cell r="KG87">
            <v>8.4600000000000009</v>
          </cell>
          <cell r="KH87">
            <v>9.14</v>
          </cell>
          <cell r="KI87">
            <v>0</v>
          </cell>
          <cell r="KJ87">
            <v>8.2100000000000009</v>
          </cell>
          <cell r="KK87">
            <v>0</v>
          </cell>
          <cell r="KL87">
            <v>0</v>
          </cell>
          <cell r="KM87">
            <v>9.9700000000000006</v>
          </cell>
          <cell r="KN87">
            <v>7.82</v>
          </cell>
          <cell r="KO87">
            <v>8.69</v>
          </cell>
          <cell r="KP87">
            <v>0</v>
          </cell>
          <cell r="KQ87">
            <v>8.2149999999999999</v>
          </cell>
          <cell r="KR87">
            <v>0</v>
          </cell>
          <cell r="KS87">
            <v>0</v>
          </cell>
          <cell r="KT87">
            <v>7.57</v>
          </cell>
          <cell r="KU87">
            <v>9.2200000000000006</v>
          </cell>
          <cell r="KV87">
            <v>5.69</v>
          </cell>
          <cell r="KW87">
            <v>0</v>
          </cell>
          <cell r="KX87">
            <v>7.73</v>
          </cell>
          <cell r="KY87">
            <v>0</v>
          </cell>
          <cell r="KZ87">
            <v>0</v>
          </cell>
          <cell r="LA87">
            <v>7.27</v>
          </cell>
          <cell r="LB87">
            <v>0</v>
          </cell>
          <cell r="LC87">
            <v>7.0399999999999991</v>
          </cell>
          <cell r="LD87">
            <v>0</v>
          </cell>
          <cell r="LE87">
            <v>7.68</v>
          </cell>
          <cell r="LF87">
            <v>0</v>
          </cell>
          <cell r="LG87">
            <v>0</v>
          </cell>
          <cell r="LH87">
            <v>5.53</v>
          </cell>
          <cell r="LI87">
            <v>8.01</v>
          </cell>
          <cell r="LJ87">
            <v>0</v>
          </cell>
          <cell r="LK87">
            <v>0</v>
          </cell>
          <cell r="LL87">
            <v>7.1400000000000006</v>
          </cell>
          <cell r="LM87">
            <v>0</v>
          </cell>
          <cell r="LN87">
            <v>0</v>
          </cell>
          <cell r="LO87">
            <v>6.93</v>
          </cell>
          <cell r="LP87">
            <v>9.7799999999999994</v>
          </cell>
          <cell r="LQ87">
            <v>0</v>
          </cell>
          <cell r="LR87">
            <v>6.56</v>
          </cell>
          <cell r="LS87">
            <v>7.625</v>
          </cell>
          <cell r="LT87">
            <v>0</v>
          </cell>
          <cell r="LU87">
            <v>0</v>
          </cell>
          <cell r="LV87">
            <v>4.17</v>
          </cell>
          <cell r="LW87">
            <v>7.6</v>
          </cell>
          <cell r="LX87">
            <v>8.24</v>
          </cell>
          <cell r="LY87">
            <v>0</v>
          </cell>
          <cell r="LZ87">
            <v>8.8450000000000006</v>
          </cell>
          <cell r="MA87">
            <v>0</v>
          </cell>
          <cell r="MB87">
            <v>0</v>
          </cell>
          <cell r="MC87">
            <v>0</v>
          </cell>
          <cell r="MD87">
            <v>6.82</v>
          </cell>
          <cell r="ME87">
            <v>9.16</v>
          </cell>
          <cell r="MF87">
            <v>0</v>
          </cell>
          <cell r="MG87">
            <v>9.39</v>
          </cell>
          <cell r="MH87">
            <v>9.9250000000000007</v>
          </cell>
          <cell r="MI87">
            <v>0</v>
          </cell>
          <cell r="MJ87">
            <v>0</v>
          </cell>
          <cell r="MK87">
            <v>7.46</v>
          </cell>
          <cell r="ML87">
            <v>8.0250000000000004</v>
          </cell>
          <cell r="MM87">
            <v>10.63</v>
          </cell>
          <cell r="MN87">
            <v>6.65</v>
          </cell>
          <cell r="MO87">
            <v>7.9349999999999996</v>
          </cell>
          <cell r="MP87">
            <v>0</v>
          </cell>
          <cell r="MQ87">
            <v>0</v>
          </cell>
          <cell r="MR87">
            <v>8.36</v>
          </cell>
          <cell r="MS87">
            <v>0</v>
          </cell>
          <cell r="MT87">
            <v>0</v>
          </cell>
          <cell r="MU87">
            <v>8.07</v>
          </cell>
          <cell r="MV87">
            <v>7.55</v>
          </cell>
          <cell r="MW87">
            <v>0</v>
          </cell>
          <cell r="MX87">
            <v>0</v>
          </cell>
          <cell r="MY87">
            <v>8.49</v>
          </cell>
          <cell r="MZ87">
            <v>7.875</v>
          </cell>
          <cell r="NA87">
            <v>0</v>
          </cell>
          <cell r="NB87">
            <v>0</v>
          </cell>
          <cell r="NC87">
            <v>8.0300000000000011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J87">
            <v>2</v>
          </cell>
          <cell r="NK87">
            <v>3.7857142857142856</v>
          </cell>
          <cell r="NL87" t="b">
            <v>0</v>
          </cell>
          <cell r="NM87"/>
          <cell r="NN87">
            <v>195</v>
          </cell>
          <cell r="NO87">
            <v>7.76</v>
          </cell>
          <cell r="NP87">
            <v>7.8318547008547013</v>
          </cell>
          <cell r="NQ87">
            <v>0.57948717948717954</v>
          </cell>
          <cell r="NR87">
            <v>4.13</v>
          </cell>
          <cell r="NS87">
            <v>19.420000000000002</v>
          </cell>
        </row>
        <row r="88">
          <cell r="A88" t="str">
            <v>CARLETON MANOR</v>
          </cell>
          <cell r="B88" t="str">
            <v>CARLETON MANOR</v>
          </cell>
          <cell r="C88" t="str">
            <v>ROCKAWAY FRWY</v>
          </cell>
          <cell r="D88" t="str">
            <v>BROOKLYN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8.06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6.7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6.24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6.19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7.54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8.01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3.98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6.88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6.83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6.49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8.23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4.5999999999999996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6.05</v>
          </cell>
          <cell r="GG88">
            <v>0</v>
          </cell>
          <cell r="GH88">
            <v>7.63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7.27</v>
          </cell>
          <cell r="GN88">
            <v>0</v>
          </cell>
          <cell r="GO88">
            <v>0</v>
          </cell>
          <cell r="GP88">
            <v>8.94</v>
          </cell>
          <cell r="GQ88">
            <v>0</v>
          </cell>
          <cell r="GR88">
            <v>0</v>
          </cell>
          <cell r="GS88">
            <v>0</v>
          </cell>
          <cell r="GT88">
            <v>8.75</v>
          </cell>
          <cell r="GU88">
            <v>0</v>
          </cell>
          <cell r="GV88">
            <v>0</v>
          </cell>
          <cell r="GW88">
            <v>8.43</v>
          </cell>
          <cell r="GX88">
            <v>0</v>
          </cell>
          <cell r="GY88">
            <v>0</v>
          </cell>
          <cell r="GZ88">
            <v>0</v>
          </cell>
          <cell r="HA88">
            <v>8.65</v>
          </cell>
          <cell r="HB88">
            <v>0</v>
          </cell>
          <cell r="HC88">
            <v>0</v>
          </cell>
          <cell r="HD88">
            <v>9.3000000000000007</v>
          </cell>
          <cell r="HE88">
            <v>0</v>
          </cell>
          <cell r="HF88">
            <v>0</v>
          </cell>
          <cell r="HG88">
            <v>0</v>
          </cell>
          <cell r="HH88">
            <v>8.08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9.24</v>
          </cell>
          <cell r="HP88">
            <v>0</v>
          </cell>
          <cell r="HQ88">
            <v>0</v>
          </cell>
          <cell r="HR88">
            <v>9.3699999999999992</v>
          </cell>
          <cell r="HS88">
            <v>0</v>
          </cell>
          <cell r="HT88">
            <v>0</v>
          </cell>
          <cell r="HU88">
            <v>0</v>
          </cell>
          <cell r="HV88">
            <v>8.98</v>
          </cell>
          <cell r="HW88">
            <v>0</v>
          </cell>
          <cell r="HX88">
            <v>0</v>
          </cell>
          <cell r="HY88">
            <v>7.23</v>
          </cell>
          <cell r="HZ88">
            <v>0</v>
          </cell>
          <cell r="IA88">
            <v>0</v>
          </cell>
          <cell r="IB88">
            <v>0</v>
          </cell>
          <cell r="IC88">
            <v>6.91</v>
          </cell>
          <cell r="ID88">
            <v>0</v>
          </cell>
          <cell r="IE88">
            <v>0</v>
          </cell>
          <cell r="IF88">
            <v>9.11</v>
          </cell>
          <cell r="IG88">
            <v>0</v>
          </cell>
          <cell r="IH88">
            <v>0</v>
          </cell>
          <cell r="II88">
            <v>0</v>
          </cell>
          <cell r="IJ88">
            <v>7.35</v>
          </cell>
          <cell r="IK88">
            <v>0</v>
          </cell>
          <cell r="IL88">
            <v>6.37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7.63</v>
          </cell>
          <cell r="IR88">
            <v>0</v>
          </cell>
          <cell r="IS88">
            <v>0</v>
          </cell>
          <cell r="IT88">
            <v>6.01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7.2</v>
          </cell>
          <cell r="IZ88">
            <v>0</v>
          </cell>
          <cell r="JA88">
            <v>8.51</v>
          </cell>
          <cell r="JB88">
            <v>0</v>
          </cell>
          <cell r="JC88">
            <v>0</v>
          </cell>
          <cell r="JD88">
            <v>0</v>
          </cell>
          <cell r="JE88">
            <v>9.4749999999999996</v>
          </cell>
          <cell r="JF88">
            <v>0</v>
          </cell>
          <cell r="JG88">
            <v>0</v>
          </cell>
          <cell r="JH88">
            <v>5.89</v>
          </cell>
          <cell r="JI88">
            <v>0</v>
          </cell>
          <cell r="JJ88">
            <v>0</v>
          </cell>
          <cell r="JK88">
            <v>0</v>
          </cell>
          <cell r="JL88">
            <v>7.09</v>
          </cell>
          <cell r="JM88">
            <v>0</v>
          </cell>
          <cell r="JN88">
            <v>0</v>
          </cell>
          <cell r="JO88">
            <v>6.03</v>
          </cell>
          <cell r="JP88">
            <v>0</v>
          </cell>
          <cell r="JQ88">
            <v>0</v>
          </cell>
          <cell r="JR88">
            <v>0</v>
          </cell>
          <cell r="JS88">
            <v>5.84</v>
          </cell>
          <cell r="JT88">
            <v>0</v>
          </cell>
          <cell r="JU88">
            <v>8.07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8.06</v>
          </cell>
          <cell r="KA88">
            <v>0</v>
          </cell>
          <cell r="KB88">
            <v>0</v>
          </cell>
          <cell r="KC88">
            <v>5.0599999999999996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8.2200000000000006</v>
          </cell>
          <cell r="KI88">
            <v>0</v>
          </cell>
          <cell r="KJ88">
            <v>5.89</v>
          </cell>
          <cell r="KK88">
            <v>0</v>
          </cell>
          <cell r="KL88">
            <v>0</v>
          </cell>
          <cell r="KM88">
            <v>0</v>
          </cell>
          <cell r="KN88">
            <v>7.25</v>
          </cell>
          <cell r="KO88">
            <v>0</v>
          </cell>
          <cell r="KP88">
            <v>0</v>
          </cell>
          <cell r="KQ88">
            <v>5.8</v>
          </cell>
          <cell r="KR88">
            <v>0</v>
          </cell>
          <cell r="KS88">
            <v>0</v>
          </cell>
          <cell r="KT88">
            <v>0</v>
          </cell>
          <cell r="KU88">
            <v>6.18</v>
          </cell>
          <cell r="KV88">
            <v>0</v>
          </cell>
          <cell r="KW88">
            <v>0</v>
          </cell>
          <cell r="KX88">
            <v>8.8699999999999992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7.7</v>
          </cell>
          <cell r="LD88">
            <v>0</v>
          </cell>
          <cell r="LE88">
            <v>5.71</v>
          </cell>
          <cell r="LF88">
            <v>0</v>
          </cell>
          <cell r="LG88">
            <v>0</v>
          </cell>
          <cell r="LH88">
            <v>0</v>
          </cell>
          <cell r="LI88">
            <v>6.15</v>
          </cell>
          <cell r="LJ88">
            <v>0</v>
          </cell>
          <cell r="LK88">
            <v>0</v>
          </cell>
          <cell r="LL88">
            <v>8.9</v>
          </cell>
          <cell r="LM88">
            <v>0</v>
          </cell>
          <cell r="LN88">
            <v>0</v>
          </cell>
          <cell r="LO88">
            <v>0</v>
          </cell>
          <cell r="LP88">
            <v>7.78</v>
          </cell>
          <cell r="LQ88">
            <v>0</v>
          </cell>
          <cell r="LR88">
            <v>0</v>
          </cell>
          <cell r="LS88">
            <v>5.91</v>
          </cell>
          <cell r="LT88">
            <v>0</v>
          </cell>
          <cell r="LU88">
            <v>0</v>
          </cell>
          <cell r="LV88">
            <v>0</v>
          </cell>
          <cell r="LW88">
            <v>6.4</v>
          </cell>
          <cell r="LX88">
            <v>0</v>
          </cell>
          <cell r="LY88">
            <v>0</v>
          </cell>
          <cell r="LZ88">
            <v>6.49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8.61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7.71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5.88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J88">
            <v>1</v>
          </cell>
          <cell r="NK88">
            <v>1.2</v>
          </cell>
          <cell r="NL88" t="b">
            <v>0</v>
          </cell>
          <cell r="NM88"/>
          <cell r="NN88">
            <v>58</v>
          </cell>
          <cell r="NO88">
            <v>7.26</v>
          </cell>
          <cell r="NP88">
            <v>7.2711206896551692</v>
          </cell>
          <cell r="NQ88">
            <v>0.63793103448275867</v>
          </cell>
          <cell r="NR88">
            <v>3.98</v>
          </cell>
          <cell r="NS88">
            <v>9.4749999999999996</v>
          </cell>
        </row>
        <row r="89">
          <cell r="A89" t="str">
            <v>HAMMEL</v>
          </cell>
          <cell r="B89" t="str">
            <v>HAMMEL</v>
          </cell>
          <cell r="C89" t="str">
            <v>B 86TH ST</v>
          </cell>
          <cell r="D89" t="str">
            <v>BROOKLYN</v>
          </cell>
          <cell r="E89">
            <v>0</v>
          </cell>
          <cell r="F89">
            <v>6.61</v>
          </cell>
          <cell r="G89">
            <v>0</v>
          </cell>
          <cell r="H89">
            <v>0</v>
          </cell>
          <cell r="I89">
            <v>8.74</v>
          </cell>
          <cell r="J89">
            <v>0</v>
          </cell>
          <cell r="K89">
            <v>0</v>
          </cell>
          <cell r="L89">
            <v>0</v>
          </cell>
          <cell r="M89">
            <v>6.63</v>
          </cell>
          <cell r="N89">
            <v>0</v>
          </cell>
          <cell r="O89">
            <v>0</v>
          </cell>
          <cell r="P89">
            <v>8.51</v>
          </cell>
          <cell r="Q89">
            <v>0</v>
          </cell>
          <cell r="R89">
            <v>0</v>
          </cell>
          <cell r="S89">
            <v>0</v>
          </cell>
          <cell r="T89">
            <v>7.24</v>
          </cell>
          <cell r="U89">
            <v>0</v>
          </cell>
          <cell r="V89">
            <v>0</v>
          </cell>
          <cell r="W89">
            <v>6.87</v>
          </cell>
          <cell r="X89">
            <v>0</v>
          </cell>
          <cell r="Y89">
            <v>0</v>
          </cell>
          <cell r="Z89">
            <v>0</v>
          </cell>
          <cell r="AA89">
            <v>7.42</v>
          </cell>
          <cell r="AB89">
            <v>0</v>
          </cell>
          <cell r="AC89">
            <v>0</v>
          </cell>
          <cell r="AD89">
            <v>6.41</v>
          </cell>
          <cell r="AE89">
            <v>0</v>
          </cell>
          <cell r="AF89">
            <v>0</v>
          </cell>
          <cell r="AG89">
            <v>0</v>
          </cell>
          <cell r="AH89">
            <v>8.0399999999999991</v>
          </cell>
          <cell r="AI89">
            <v>0</v>
          </cell>
          <cell r="AJ89">
            <v>0</v>
          </cell>
          <cell r="AK89">
            <v>4.9800000000000004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7.93</v>
          </cell>
          <cell r="AS89">
            <v>0</v>
          </cell>
          <cell r="AT89">
            <v>0</v>
          </cell>
          <cell r="AU89">
            <v>0</v>
          </cell>
          <cell r="AV89">
            <v>5.0999999999999996</v>
          </cell>
          <cell r="AW89">
            <v>0</v>
          </cell>
          <cell r="AX89">
            <v>0</v>
          </cell>
          <cell r="AY89">
            <v>5.35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8.19</v>
          </cell>
          <cell r="BG89">
            <v>0</v>
          </cell>
          <cell r="BH89">
            <v>0</v>
          </cell>
          <cell r="BI89">
            <v>0</v>
          </cell>
          <cell r="BJ89">
            <v>8.09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8.3450000000000006</v>
          </cell>
          <cell r="BR89">
            <v>0</v>
          </cell>
          <cell r="BS89">
            <v>0</v>
          </cell>
          <cell r="BT89">
            <v>6.64</v>
          </cell>
          <cell r="BU89">
            <v>0</v>
          </cell>
          <cell r="BV89">
            <v>0</v>
          </cell>
          <cell r="BW89">
            <v>0</v>
          </cell>
          <cell r="BX89">
            <v>9.3699999999999992</v>
          </cell>
          <cell r="BY89">
            <v>0</v>
          </cell>
          <cell r="BZ89">
            <v>0</v>
          </cell>
          <cell r="CA89">
            <v>3.3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9.8699999999999992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8.67</v>
          </cell>
          <cell r="CT89">
            <v>0</v>
          </cell>
          <cell r="CU89">
            <v>0</v>
          </cell>
          <cell r="CV89">
            <v>7.53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10.1</v>
          </cell>
          <cell r="DD89">
            <v>0</v>
          </cell>
          <cell r="DE89">
            <v>0</v>
          </cell>
          <cell r="DF89">
            <v>0</v>
          </cell>
          <cell r="DG89">
            <v>7.33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7.68</v>
          </cell>
          <cell r="DO89">
            <v>0</v>
          </cell>
          <cell r="DP89">
            <v>0</v>
          </cell>
          <cell r="DQ89">
            <v>9.6999999999999993</v>
          </cell>
          <cell r="DR89">
            <v>0</v>
          </cell>
          <cell r="DS89">
            <v>0</v>
          </cell>
          <cell r="DT89">
            <v>0</v>
          </cell>
          <cell r="DU89">
            <v>6.95</v>
          </cell>
          <cell r="DV89">
            <v>0</v>
          </cell>
          <cell r="DW89">
            <v>0</v>
          </cell>
          <cell r="DX89">
            <v>8.92</v>
          </cell>
          <cell r="DY89">
            <v>0</v>
          </cell>
          <cell r="DZ89">
            <v>0</v>
          </cell>
          <cell r="EA89">
            <v>0</v>
          </cell>
          <cell r="EB89">
            <v>4.4400000000000004</v>
          </cell>
          <cell r="EC89">
            <v>0</v>
          </cell>
          <cell r="ED89">
            <v>0</v>
          </cell>
          <cell r="EE89">
            <v>8.76</v>
          </cell>
          <cell r="EF89">
            <v>0</v>
          </cell>
          <cell r="EG89">
            <v>0</v>
          </cell>
          <cell r="EH89">
            <v>0</v>
          </cell>
          <cell r="EI89">
            <v>8.85</v>
          </cell>
          <cell r="EJ89">
            <v>0</v>
          </cell>
          <cell r="EK89">
            <v>0</v>
          </cell>
          <cell r="EL89">
            <v>7.75</v>
          </cell>
          <cell r="EM89">
            <v>0</v>
          </cell>
          <cell r="EN89">
            <v>0</v>
          </cell>
          <cell r="EO89">
            <v>0</v>
          </cell>
          <cell r="EP89">
            <v>9.16</v>
          </cell>
          <cell r="EQ89">
            <v>0</v>
          </cell>
          <cell r="ER89">
            <v>0</v>
          </cell>
          <cell r="ES89">
            <v>8.4700000000000006</v>
          </cell>
          <cell r="ET89">
            <v>0</v>
          </cell>
          <cell r="EU89">
            <v>0</v>
          </cell>
          <cell r="EV89">
            <v>0</v>
          </cell>
          <cell r="EW89">
            <v>8.81</v>
          </cell>
          <cell r="EX89">
            <v>0</v>
          </cell>
          <cell r="EY89">
            <v>0</v>
          </cell>
          <cell r="EZ89">
            <v>8.6999999999999993</v>
          </cell>
          <cell r="FA89">
            <v>0</v>
          </cell>
          <cell r="FB89">
            <v>0</v>
          </cell>
          <cell r="FC89">
            <v>0</v>
          </cell>
          <cell r="FD89">
            <v>10.01</v>
          </cell>
          <cell r="FE89">
            <v>0</v>
          </cell>
          <cell r="FF89">
            <v>0</v>
          </cell>
          <cell r="FG89">
            <v>8.15</v>
          </cell>
          <cell r="FH89">
            <v>0</v>
          </cell>
          <cell r="FI89">
            <v>0</v>
          </cell>
          <cell r="FJ89">
            <v>0</v>
          </cell>
          <cell r="FK89">
            <v>9.75</v>
          </cell>
          <cell r="FL89">
            <v>0</v>
          </cell>
          <cell r="FM89">
            <v>4.74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7.31</v>
          </cell>
          <cell r="FS89">
            <v>0</v>
          </cell>
          <cell r="FT89">
            <v>0</v>
          </cell>
          <cell r="FU89">
            <v>9.7799999999999994</v>
          </cell>
          <cell r="FV89">
            <v>0</v>
          </cell>
          <cell r="FW89">
            <v>0</v>
          </cell>
          <cell r="FX89">
            <v>0</v>
          </cell>
          <cell r="FY89">
            <v>7.59</v>
          </cell>
          <cell r="FZ89">
            <v>0</v>
          </cell>
          <cell r="GA89">
            <v>0</v>
          </cell>
          <cell r="GB89">
            <v>8.61</v>
          </cell>
          <cell r="GC89">
            <v>0</v>
          </cell>
          <cell r="GD89">
            <v>0</v>
          </cell>
          <cell r="GE89">
            <v>0</v>
          </cell>
          <cell r="GF89">
            <v>9.52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5.32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9.16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6.78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7.71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4.2300000000000004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8.5399999999999991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7.34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8.58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4.05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6.1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4.7300000000000004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4.04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  <cell r="LJ89">
            <v>0</v>
          </cell>
          <cell r="LK89">
            <v>0</v>
          </cell>
          <cell r="LL89">
            <v>0</v>
          </cell>
          <cell r="LM89">
            <v>0</v>
          </cell>
          <cell r="LN89">
            <v>0</v>
          </cell>
          <cell r="LO89">
            <v>0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9.1</v>
          </cell>
          <cell r="ME89">
            <v>0</v>
          </cell>
          <cell r="MF89">
            <v>0</v>
          </cell>
          <cell r="MG89">
            <v>9.06</v>
          </cell>
          <cell r="MH89">
            <v>0</v>
          </cell>
          <cell r="MI89">
            <v>0</v>
          </cell>
          <cell r="MJ89">
            <v>0</v>
          </cell>
          <cell r="MK89">
            <v>8.64</v>
          </cell>
          <cell r="ML89">
            <v>0</v>
          </cell>
          <cell r="MM89">
            <v>0</v>
          </cell>
          <cell r="MN89">
            <v>8.4499999999999993</v>
          </cell>
          <cell r="MO89">
            <v>0</v>
          </cell>
          <cell r="MP89">
            <v>0</v>
          </cell>
          <cell r="MQ89">
            <v>0</v>
          </cell>
          <cell r="MR89">
            <v>8.4499999999999993</v>
          </cell>
          <cell r="MS89">
            <v>0</v>
          </cell>
          <cell r="MT89">
            <v>0</v>
          </cell>
          <cell r="MU89">
            <v>8.67</v>
          </cell>
          <cell r="MV89">
            <v>0</v>
          </cell>
          <cell r="MW89">
            <v>0</v>
          </cell>
          <cell r="MX89">
            <v>0</v>
          </cell>
          <cell r="MY89">
            <v>7.16</v>
          </cell>
          <cell r="MZ89">
            <v>0</v>
          </cell>
          <cell r="NA89">
            <v>0</v>
          </cell>
          <cell r="NB89">
            <v>0</v>
          </cell>
          <cell r="NC89">
            <v>7.96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J89">
            <v>2</v>
          </cell>
          <cell r="NK89">
            <v>1.7037037037037037</v>
          </cell>
          <cell r="NL89" t="b">
            <v>0</v>
          </cell>
          <cell r="NM89"/>
          <cell r="NN89">
            <v>65</v>
          </cell>
          <cell r="NO89">
            <v>8.0399999999999991</v>
          </cell>
          <cell r="NP89">
            <v>7.6151538461538451</v>
          </cell>
          <cell r="NQ89">
            <v>0.49230769230769234</v>
          </cell>
          <cell r="NR89">
            <v>3.3</v>
          </cell>
          <cell r="NS89">
            <v>10.1</v>
          </cell>
        </row>
        <row r="90">
          <cell r="A90" t="str">
            <v>OCEAN BAY APARTMENTS (OCEANSIDE)</v>
          </cell>
          <cell r="B90" t="str">
            <v>BEACH 41ST STREET-BEACH CHANNEL DRIVE</v>
          </cell>
          <cell r="C90" t="str">
            <v>B 58TH ST</v>
          </cell>
          <cell r="D90" t="str">
            <v>BROOKLYN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J90">
            <v>0</v>
          </cell>
          <cell r="NK90" t="str">
            <v>removed</v>
          </cell>
          <cell r="NL90" t="b">
            <v>0</v>
          </cell>
          <cell r="NM90"/>
          <cell r="NN90">
            <v>0</v>
          </cell>
          <cell r="NO90" t="str">
            <v/>
          </cell>
          <cell r="NP90" t="str">
            <v/>
          </cell>
          <cell r="NQ90" t="str">
            <v/>
          </cell>
          <cell r="NR90">
            <v>0</v>
          </cell>
          <cell r="NS90">
            <v>0</v>
          </cell>
        </row>
        <row r="91">
          <cell r="A91" t="str">
            <v>BERRY STREET-SOUTH 9TH STREET</v>
          </cell>
          <cell r="B91" t="str">
            <v>BERRY STREET-SOUTH 9TH STREET</v>
          </cell>
          <cell r="C91" t="str">
            <v>SOUTH 9TH ST</v>
          </cell>
          <cell r="D91" t="str">
            <v>BROOKLYN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3.83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8.01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2.15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5.6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J91">
            <v>1</v>
          </cell>
          <cell r="NK91">
            <v>1</v>
          </cell>
          <cell r="NL91" t="b">
            <v>0</v>
          </cell>
          <cell r="NM91"/>
          <cell r="NN91">
            <v>4</v>
          </cell>
          <cell r="NO91">
            <v>4.7149999999999999</v>
          </cell>
          <cell r="NP91">
            <v>4.8975</v>
          </cell>
          <cell r="NQ91">
            <v>0.75</v>
          </cell>
          <cell r="NR91">
            <v>2.15</v>
          </cell>
          <cell r="NS91">
            <v>8.01</v>
          </cell>
        </row>
        <row r="92">
          <cell r="A92" t="str">
            <v>WILLIAMS PLAZA</v>
          </cell>
          <cell r="B92" t="str">
            <v>WILLIAMS PLAZA</v>
          </cell>
          <cell r="C92" t="str">
            <v>DIVISION ST</v>
          </cell>
          <cell r="D92" t="str">
            <v>BROOKLYN</v>
          </cell>
          <cell r="E92">
            <v>5.2</v>
          </cell>
          <cell r="F92">
            <v>0</v>
          </cell>
          <cell r="G92">
            <v>0</v>
          </cell>
          <cell r="H92">
            <v>0</v>
          </cell>
          <cell r="I92">
            <v>5.38</v>
          </cell>
          <cell r="J92">
            <v>0</v>
          </cell>
          <cell r="K92">
            <v>0</v>
          </cell>
          <cell r="L92">
            <v>0</v>
          </cell>
          <cell r="M92">
            <v>3.82</v>
          </cell>
          <cell r="N92">
            <v>0</v>
          </cell>
          <cell r="O92">
            <v>0</v>
          </cell>
          <cell r="P92">
            <v>6.1849999999999996</v>
          </cell>
          <cell r="Q92">
            <v>0</v>
          </cell>
          <cell r="R92">
            <v>0</v>
          </cell>
          <cell r="S92">
            <v>0</v>
          </cell>
          <cell r="T92">
            <v>3.82</v>
          </cell>
          <cell r="U92">
            <v>0</v>
          </cell>
          <cell r="V92">
            <v>0</v>
          </cell>
          <cell r="W92">
            <v>6.1849999999999996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7.19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6.3250000000000002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9.5299999999999994</v>
          </cell>
          <cell r="AS92">
            <v>3.3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9.56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4.1900000000000004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8.06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10.23</v>
          </cell>
          <cell r="BU92">
            <v>0</v>
          </cell>
          <cell r="BV92">
            <v>0</v>
          </cell>
          <cell r="BW92">
            <v>0</v>
          </cell>
          <cell r="BX92">
            <v>7.33</v>
          </cell>
          <cell r="BY92">
            <v>0</v>
          </cell>
          <cell r="BZ92">
            <v>0</v>
          </cell>
          <cell r="CA92">
            <v>0</v>
          </cell>
          <cell r="CB92">
            <v>3.61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5.09</v>
          </cell>
          <cell r="CI92">
            <v>0</v>
          </cell>
          <cell r="CJ92">
            <v>0</v>
          </cell>
          <cell r="CK92">
            <v>10.71</v>
          </cell>
          <cell r="CL92">
            <v>3.69</v>
          </cell>
          <cell r="CM92">
            <v>0</v>
          </cell>
          <cell r="CN92">
            <v>0</v>
          </cell>
          <cell r="CO92">
            <v>6.58</v>
          </cell>
          <cell r="CP92">
            <v>0</v>
          </cell>
          <cell r="CQ92">
            <v>0</v>
          </cell>
          <cell r="CR92">
            <v>0</v>
          </cell>
          <cell r="CS92">
            <v>7.23</v>
          </cell>
          <cell r="CT92">
            <v>3.75</v>
          </cell>
          <cell r="CU92">
            <v>3.91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5.57</v>
          </cell>
          <cell r="DC92">
            <v>0</v>
          </cell>
          <cell r="DD92">
            <v>10.23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9.67</v>
          </cell>
          <cell r="DN92">
            <v>0</v>
          </cell>
          <cell r="DO92">
            <v>0</v>
          </cell>
          <cell r="DP92">
            <v>5.36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8.3000000000000007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5.04</v>
          </cell>
          <cell r="EC92">
            <v>8.32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7.62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7.62</v>
          </cell>
          <cell r="EQ92">
            <v>5.59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6.15</v>
          </cell>
          <cell r="EX92">
            <v>0</v>
          </cell>
          <cell r="EY92">
            <v>0</v>
          </cell>
          <cell r="EZ92">
            <v>0</v>
          </cell>
          <cell r="FA92">
            <v>6.6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9.1300000000000008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7.3049999999999997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9.73</v>
          </cell>
          <cell r="FU92">
            <v>5.72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4.6500000000000004</v>
          </cell>
          <cell r="GC92">
            <v>12.1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J92">
            <v>1</v>
          </cell>
          <cell r="NK92">
            <v>1.64</v>
          </cell>
          <cell r="NL92" t="b">
            <v>0</v>
          </cell>
          <cell r="NM92"/>
          <cell r="NN92">
            <v>41</v>
          </cell>
          <cell r="NO92">
            <v>6.3250000000000002</v>
          </cell>
          <cell r="NP92">
            <v>6.7214634146341456</v>
          </cell>
          <cell r="NQ92">
            <v>0.70731707317073167</v>
          </cell>
          <cell r="NR92">
            <v>3.3</v>
          </cell>
          <cell r="NS92">
            <v>12.1</v>
          </cell>
        </row>
        <row r="93">
          <cell r="A93" t="str">
            <v>ATLANTIC TERMINAL SITE 4B</v>
          </cell>
          <cell r="B93" t="str">
            <v>ATLANTIC TERMINAL SITE 4B</v>
          </cell>
          <cell r="C93" t="str">
            <v>CLERMONT AVE</v>
          </cell>
          <cell r="D93" t="str">
            <v>BROOKLYN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6.88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6.26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5.18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5.85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7.1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8.65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8.26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6.61</v>
          </cell>
          <cell r="EG93">
            <v>0</v>
          </cell>
          <cell r="EH93">
            <v>0</v>
          </cell>
          <cell r="EI93">
            <v>0</v>
          </cell>
          <cell r="EJ93">
            <v>8.61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9.08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7.38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9.77</v>
          </cell>
          <cell r="FD93">
            <v>0</v>
          </cell>
          <cell r="FE93">
            <v>0</v>
          </cell>
          <cell r="FF93">
            <v>6.94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7.05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10.61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7.28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6.28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7.25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6.7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7.35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5.91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7.55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5.52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9.42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6.95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6.67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13.09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14.49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9.4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8.66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6.84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6.07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9.17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9.18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5.65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6.5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5.52</v>
          </cell>
          <cell r="NA93">
            <v>8.35</v>
          </cell>
          <cell r="NB93">
            <v>7.1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J93">
            <v>1</v>
          </cell>
          <cell r="NK93">
            <v>1.0625</v>
          </cell>
          <cell r="NL93" t="b">
            <v>0</v>
          </cell>
          <cell r="NM93"/>
          <cell r="NN93">
            <v>39</v>
          </cell>
          <cell r="NO93">
            <v>7.1</v>
          </cell>
          <cell r="NP93">
            <v>7.721282051282051</v>
          </cell>
          <cell r="NQ93">
            <v>0.64102564102564108</v>
          </cell>
          <cell r="NR93">
            <v>5.18</v>
          </cell>
          <cell r="NS93">
            <v>14.49</v>
          </cell>
        </row>
        <row r="94">
          <cell r="A94" t="str">
            <v>FARRAGUT</v>
          </cell>
          <cell r="B94" t="str">
            <v>FARRAGUT</v>
          </cell>
          <cell r="C94" t="str">
            <v>YORK ST</v>
          </cell>
          <cell r="D94" t="str">
            <v>BROOKLYN</v>
          </cell>
          <cell r="E94">
            <v>8.1750000000000007</v>
          </cell>
          <cell r="F94">
            <v>0</v>
          </cell>
          <cell r="G94">
            <v>0</v>
          </cell>
          <cell r="H94">
            <v>7.415</v>
          </cell>
          <cell r="I94">
            <v>0</v>
          </cell>
          <cell r="J94">
            <v>0</v>
          </cell>
          <cell r="K94">
            <v>0</v>
          </cell>
          <cell r="L94">
            <v>8.0850000000000009</v>
          </cell>
          <cell r="M94">
            <v>0</v>
          </cell>
          <cell r="N94">
            <v>0</v>
          </cell>
          <cell r="O94">
            <v>6.0049999999999999</v>
          </cell>
          <cell r="P94">
            <v>0</v>
          </cell>
          <cell r="Q94">
            <v>0</v>
          </cell>
          <cell r="R94">
            <v>0</v>
          </cell>
          <cell r="S94">
            <v>8.0850000000000009</v>
          </cell>
          <cell r="T94">
            <v>0</v>
          </cell>
          <cell r="U94">
            <v>0</v>
          </cell>
          <cell r="V94">
            <v>6.0049999999999999</v>
          </cell>
          <cell r="W94">
            <v>0</v>
          </cell>
          <cell r="X94">
            <v>0</v>
          </cell>
          <cell r="Y94">
            <v>0</v>
          </cell>
          <cell r="Z94">
            <v>6.55</v>
          </cell>
          <cell r="AA94">
            <v>0</v>
          </cell>
          <cell r="AB94">
            <v>0</v>
          </cell>
          <cell r="AC94">
            <v>5.4649999999999999</v>
          </cell>
          <cell r="AD94">
            <v>0</v>
          </cell>
          <cell r="AE94">
            <v>0</v>
          </cell>
          <cell r="AF94">
            <v>0</v>
          </cell>
          <cell r="AG94">
            <v>8.3800000000000008</v>
          </cell>
          <cell r="AH94">
            <v>0</v>
          </cell>
          <cell r="AI94">
            <v>0</v>
          </cell>
          <cell r="AJ94">
            <v>7.2350000000000003</v>
          </cell>
          <cell r="AK94">
            <v>0</v>
          </cell>
          <cell r="AL94">
            <v>0</v>
          </cell>
          <cell r="AM94">
            <v>0</v>
          </cell>
          <cell r="AN94">
            <v>7.28</v>
          </cell>
          <cell r="AO94">
            <v>0</v>
          </cell>
          <cell r="AP94">
            <v>0</v>
          </cell>
          <cell r="AQ94">
            <v>8.4700000000000006</v>
          </cell>
          <cell r="AR94">
            <v>0</v>
          </cell>
          <cell r="AS94">
            <v>12.46</v>
          </cell>
          <cell r="AT94">
            <v>0</v>
          </cell>
          <cell r="AU94">
            <v>5.08</v>
          </cell>
          <cell r="AV94">
            <v>0</v>
          </cell>
          <cell r="AW94">
            <v>0</v>
          </cell>
          <cell r="AX94">
            <v>9.61</v>
          </cell>
          <cell r="AY94">
            <v>0</v>
          </cell>
          <cell r="AZ94">
            <v>9.68</v>
          </cell>
          <cell r="BA94">
            <v>0</v>
          </cell>
          <cell r="BB94">
            <v>9.0500000000000007</v>
          </cell>
          <cell r="BC94">
            <v>0</v>
          </cell>
          <cell r="BD94">
            <v>0</v>
          </cell>
          <cell r="BE94">
            <v>9.9</v>
          </cell>
          <cell r="BF94">
            <v>0</v>
          </cell>
          <cell r="BG94">
            <v>6.45</v>
          </cell>
          <cell r="BH94">
            <v>0</v>
          </cell>
          <cell r="BI94">
            <v>7.0250000000000004</v>
          </cell>
          <cell r="BJ94">
            <v>0</v>
          </cell>
          <cell r="BK94">
            <v>0</v>
          </cell>
          <cell r="BL94">
            <v>6.2750000000000004</v>
          </cell>
          <cell r="BM94">
            <v>0</v>
          </cell>
          <cell r="BN94">
            <v>0</v>
          </cell>
          <cell r="BO94">
            <v>0</v>
          </cell>
          <cell r="BP94">
            <v>5.0650000000000004</v>
          </cell>
          <cell r="BQ94">
            <v>0</v>
          </cell>
          <cell r="BR94">
            <v>0</v>
          </cell>
          <cell r="BS94">
            <v>8.3149999999999995</v>
          </cell>
          <cell r="BT94">
            <v>0</v>
          </cell>
          <cell r="BU94">
            <v>0</v>
          </cell>
          <cell r="BV94">
            <v>0</v>
          </cell>
          <cell r="BW94">
            <v>7.0049999999999999</v>
          </cell>
          <cell r="BX94">
            <v>0</v>
          </cell>
          <cell r="BY94">
            <v>0</v>
          </cell>
          <cell r="BZ94">
            <v>7.48</v>
          </cell>
          <cell r="CA94">
            <v>0</v>
          </cell>
          <cell r="CB94">
            <v>4.25</v>
          </cell>
          <cell r="CC94">
            <v>0</v>
          </cell>
          <cell r="CD94">
            <v>6.32</v>
          </cell>
          <cell r="CE94">
            <v>0</v>
          </cell>
          <cell r="CF94">
            <v>0</v>
          </cell>
          <cell r="CG94">
            <v>6.4050000000000002</v>
          </cell>
          <cell r="CH94">
            <v>0</v>
          </cell>
          <cell r="CI94">
            <v>0</v>
          </cell>
          <cell r="CJ94">
            <v>0</v>
          </cell>
          <cell r="CK94">
            <v>6.4450000000000003</v>
          </cell>
          <cell r="CL94">
            <v>0</v>
          </cell>
          <cell r="CM94">
            <v>0</v>
          </cell>
          <cell r="CN94">
            <v>0</v>
          </cell>
          <cell r="CO94">
            <v>5.8250000000000002</v>
          </cell>
          <cell r="CP94">
            <v>0</v>
          </cell>
          <cell r="CQ94">
            <v>0</v>
          </cell>
          <cell r="CR94">
            <v>8.7349999999999994</v>
          </cell>
          <cell r="CS94">
            <v>0</v>
          </cell>
          <cell r="CT94">
            <v>0</v>
          </cell>
          <cell r="CU94">
            <v>6.97</v>
          </cell>
          <cell r="CV94">
            <v>0</v>
          </cell>
          <cell r="CW94">
            <v>0</v>
          </cell>
          <cell r="CX94">
            <v>0</v>
          </cell>
          <cell r="CY94">
            <v>6.2450000000000001</v>
          </cell>
          <cell r="CZ94">
            <v>0</v>
          </cell>
          <cell r="DA94">
            <v>0</v>
          </cell>
          <cell r="DB94">
            <v>5.81</v>
          </cell>
          <cell r="DC94">
            <v>0</v>
          </cell>
          <cell r="DD94">
            <v>0</v>
          </cell>
          <cell r="DE94">
            <v>0</v>
          </cell>
          <cell r="DF94">
            <v>6.39</v>
          </cell>
          <cell r="DG94">
            <v>0</v>
          </cell>
          <cell r="DH94">
            <v>0</v>
          </cell>
          <cell r="DI94">
            <v>8.2899999999999991</v>
          </cell>
          <cell r="DJ94">
            <v>0</v>
          </cell>
          <cell r="DK94">
            <v>0</v>
          </cell>
          <cell r="DL94">
            <v>0</v>
          </cell>
          <cell r="DM94">
            <v>8.7799999999999994</v>
          </cell>
          <cell r="DN94">
            <v>0</v>
          </cell>
          <cell r="DO94">
            <v>0</v>
          </cell>
          <cell r="DP94">
            <v>5.7</v>
          </cell>
          <cell r="DQ94">
            <v>0</v>
          </cell>
          <cell r="DR94">
            <v>0</v>
          </cell>
          <cell r="DS94">
            <v>0</v>
          </cell>
          <cell r="DT94">
            <v>8.25</v>
          </cell>
          <cell r="DU94">
            <v>0</v>
          </cell>
          <cell r="DV94">
            <v>0</v>
          </cell>
          <cell r="DW94">
            <v>5.7549999999999999</v>
          </cell>
          <cell r="DX94">
            <v>5.0599999999999996</v>
          </cell>
          <cell r="DY94">
            <v>0</v>
          </cell>
          <cell r="DZ94">
            <v>0</v>
          </cell>
          <cell r="EA94">
            <v>5.63</v>
          </cell>
          <cell r="EB94">
            <v>0</v>
          </cell>
          <cell r="EC94">
            <v>0</v>
          </cell>
          <cell r="ED94">
            <v>5.43</v>
          </cell>
          <cell r="EE94">
            <v>0</v>
          </cell>
          <cell r="EF94">
            <v>0</v>
          </cell>
          <cell r="EG94">
            <v>0</v>
          </cell>
          <cell r="EH94">
            <v>7.7549999999999999</v>
          </cell>
          <cell r="EI94">
            <v>6.94</v>
          </cell>
          <cell r="EJ94">
            <v>0</v>
          </cell>
          <cell r="EK94">
            <v>5.6150000000000002</v>
          </cell>
          <cell r="EL94">
            <v>0</v>
          </cell>
          <cell r="EM94">
            <v>0</v>
          </cell>
          <cell r="EN94">
            <v>0</v>
          </cell>
          <cell r="EO94">
            <v>9.07</v>
          </cell>
          <cell r="EP94">
            <v>0</v>
          </cell>
          <cell r="EQ94">
            <v>0</v>
          </cell>
          <cell r="ER94">
            <v>6.08</v>
          </cell>
          <cell r="ES94">
            <v>0</v>
          </cell>
          <cell r="ET94">
            <v>6.26</v>
          </cell>
          <cell r="EU94">
            <v>0</v>
          </cell>
          <cell r="EV94">
            <v>5.8449999999999998</v>
          </cell>
          <cell r="EW94">
            <v>0</v>
          </cell>
          <cell r="EX94">
            <v>0</v>
          </cell>
          <cell r="EY94">
            <v>7.82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8.76</v>
          </cell>
          <cell r="FE94">
            <v>0</v>
          </cell>
          <cell r="FF94">
            <v>0</v>
          </cell>
          <cell r="FG94">
            <v>8.39</v>
          </cell>
          <cell r="FH94">
            <v>14.61</v>
          </cell>
          <cell r="FI94">
            <v>0</v>
          </cell>
          <cell r="FJ94">
            <v>7.85</v>
          </cell>
          <cell r="FK94">
            <v>0</v>
          </cell>
          <cell r="FL94">
            <v>0</v>
          </cell>
          <cell r="FM94">
            <v>9.98</v>
          </cell>
          <cell r="FN94">
            <v>0</v>
          </cell>
          <cell r="FO94">
            <v>0</v>
          </cell>
          <cell r="FP94">
            <v>0</v>
          </cell>
          <cell r="FQ94">
            <v>9.8800000000000008</v>
          </cell>
          <cell r="FR94">
            <v>0</v>
          </cell>
          <cell r="FS94">
            <v>4.5</v>
          </cell>
          <cell r="FT94">
            <v>6.97</v>
          </cell>
          <cell r="FU94">
            <v>0</v>
          </cell>
          <cell r="FV94">
            <v>0</v>
          </cell>
          <cell r="FW94">
            <v>0</v>
          </cell>
          <cell r="FX94">
            <v>9.61</v>
          </cell>
          <cell r="FY94">
            <v>0</v>
          </cell>
          <cell r="FZ94">
            <v>0</v>
          </cell>
          <cell r="GA94">
            <v>8.27</v>
          </cell>
          <cell r="GB94">
            <v>0</v>
          </cell>
          <cell r="GC94">
            <v>0</v>
          </cell>
          <cell r="GD94">
            <v>0</v>
          </cell>
          <cell r="GE94">
            <v>8.6999999999999993</v>
          </cell>
          <cell r="GF94">
            <v>0</v>
          </cell>
          <cell r="GG94">
            <v>0</v>
          </cell>
          <cell r="GH94">
            <v>9.0399999999999991</v>
          </cell>
          <cell r="GI94">
            <v>0</v>
          </cell>
          <cell r="GJ94">
            <v>0</v>
          </cell>
          <cell r="GK94">
            <v>0</v>
          </cell>
          <cell r="GL94">
            <v>7.71</v>
          </cell>
          <cell r="GM94">
            <v>5.54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10.18</v>
          </cell>
          <cell r="GT94">
            <v>0</v>
          </cell>
          <cell r="GU94">
            <v>0</v>
          </cell>
          <cell r="GV94">
            <v>7.97</v>
          </cell>
          <cell r="GW94">
            <v>0</v>
          </cell>
          <cell r="GX94">
            <v>0</v>
          </cell>
          <cell r="GY94">
            <v>0</v>
          </cell>
          <cell r="GZ94">
            <v>7.54</v>
          </cell>
          <cell r="HA94">
            <v>0</v>
          </cell>
          <cell r="HB94">
            <v>0</v>
          </cell>
          <cell r="HC94">
            <v>8.4250000000000007</v>
          </cell>
          <cell r="HD94">
            <v>0</v>
          </cell>
          <cell r="HE94">
            <v>0</v>
          </cell>
          <cell r="HF94">
            <v>0</v>
          </cell>
          <cell r="HG94">
            <v>8.5350000000000001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7.98</v>
          </cell>
          <cell r="HM94">
            <v>0</v>
          </cell>
          <cell r="HN94">
            <v>9.24</v>
          </cell>
          <cell r="HO94">
            <v>0</v>
          </cell>
          <cell r="HP94">
            <v>6.24</v>
          </cell>
          <cell r="HQ94">
            <v>7.0650000000000004</v>
          </cell>
          <cell r="HR94">
            <v>0</v>
          </cell>
          <cell r="HS94">
            <v>0</v>
          </cell>
          <cell r="HT94">
            <v>0</v>
          </cell>
          <cell r="HU94">
            <v>7.78</v>
          </cell>
          <cell r="HV94">
            <v>0</v>
          </cell>
          <cell r="HW94">
            <v>0</v>
          </cell>
          <cell r="HX94">
            <v>6.24</v>
          </cell>
          <cell r="HY94">
            <v>0</v>
          </cell>
          <cell r="HZ94">
            <v>0</v>
          </cell>
          <cell r="IA94">
            <v>0</v>
          </cell>
          <cell r="IB94">
            <v>7.0250000000000004</v>
          </cell>
          <cell r="IC94">
            <v>0</v>
          </cell>
          <cell r="ID94">
            <v>0</v>
          </cell>
          <cell r="IE94">
            <v>10.365</v>
          </cell>
          <cell r="IF94">
            <v>0</v>
          </cell>
          <cell r="IG94">
            <v>0</v>
          </cell>
          <cell r="IH94">
            <v>0</v>
          </cell>
          <cell r="II94">
            <v>9.77</v>
          </cell>
          <cell r="IJ94">
            <v>0</v>
          </cell>
          <cell r="IK94">
            <v>0</v>
          </cell>
          <cell r="IL94">
            <v>9.73</v>
          </cell>
          <cell r="IM94">
            <v>0</v>
          </cell>
          <cell r="IN94">
            <v>0</v>
          </cell>
          <cell r="IO94">
            <v>0</v>
          </cell>
          <cell r="IP94">
            <v>10.39</v>
          </cell>
          <cell r="IQ94">
            <v>0</v>
          </cell>
          <cell r="IR94">
            <v>10.41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11.55</v>
          </cell>
          <cell r="IX94">
            <v>4.7</v>
          </cell>
          <cell r="IY94">
            <v>0</v>
          </cell>
          <cell r="IZ94">
            <v>9.9049999999999994</v>
          </cell>
          <cell r="JA94">
            <v>0</v>
          </cell>
          <cell r="JB94">
            <v>0</v>
          </cell>
          <cell r="JC94">
            <v>0</v>
          </cell>
          <cell r="JD94">
            <v>8.1449999999999996</v>
          </cell>
          <cell r="JE94">
            <v>0</v>
          </cell>
          <cell r="JF94">
            <v>0</v>
          </cell>
          <cell r="JG94">
            <v>8.0649999999999995</v>
          </cell>
          <cell r="JH94">
            <v>0</v>
          </cell>
          <cell r="JI94">
            <v>0</v>
          </cell>
          <cell r="JJ94">
            <v>0</v>
          </cell>
          <cell r="JK94">
            <v>8.36</v>
          </cell>
          <cell r="JL94">
            <v>0</v>
          </cell>
          <cell r="JM94">
            <v>0</v>
          </cell>
          <cell r="JN94">
            <v>7.98</v>
          </cell>
          <cell r="JO94">
            <v>0</v>
          </cell>
          <cell r="JP94">
            <v>0</v>
          </cell>
          <cell r="JQ94">
            <v>0</v>
          </cell>
          <cell r="JR94">
            <v>8.6</v>
          </cell>
          <cell r="JS94">
            <v>0</v>
          </cell>
          <cell r="JT94">
            <v>0</v>
          </cell>
          <cell r="JU94">
            <v>5.8949999999999996</v>
          </cell>
          <cell r="JV94">
            <v>0</v>
          </cell>
          <cell r="JW94">
            <v>10.35</v>
          </cell>
          <cell r="JX94">
            <v>0</v>
          </cell>
          <cell r="JY94">
            <v>7.5549999999999997</v>
          </cell>
          <cell r="JZ94">
            <v>0</v>
          </cell>
          <cell r="KA94">
            <v>0</v>
          </cell>
          <cell r="KB94">
            <v>7.6349999999999998</v>
          </cell>
          <cell r="KC94">
            <v>0</v>
          </cell>
          <cell r="KD94">
            <v>0</v>
          </cell>
          <cell r="KE94">
            <v>0</v>
          </cell>
          <cell r="KF94">
            <v>7.5149999999999997</v>
          </cell>
          <cell r="KG94">
            <v>0</v>
          </cell>
          <cell r="KH94">
            <v>0</v>
          </cell>
          <cell r="KI94">
            <v>6.8049999999999997</v>
          </cell>
          <cell r="KJ94">
            <v>0</v>
          </cell>
          <cell r="KK94">
            <v>0</v>
          </cell>
          <cell r="KL94">
            <v>0</v>
          </cell>
          <cell r="KM94">
            <v>8.0549999999999997</v>
          </cell>
          <cell r="KN94">
            <v>0</v>
          </cell>
          <cell r="KO94">
            <v>0</v>
          </cell>
          <cell r="KP94">
            <v>6.79</v>
          </cell>
          <cell r="KQ94">
            <v>0</v>
          </cell>
          <cell r="KR94">
            <v>0</v>
          </cell>
          <cell r="KS94">
            <v>0</v>
          </cell>
          <cell r="KT94">
            <v>8.6349999999999998</v>
          </cell>
          <cell r="KU94">
            <v>0</v>
          </cell>
          <cell r="KV94">
            <v>0</v>
          </cell>
          <cell r="KW94">
            <v>7.03</v>
          </cell>
          <cell r="KX94">
            <v>0</v>
          </cell>
          <cell r="KY94">
            <v>0</v>
          </cell>
          <cell r="KZ94">
            <v>0</v>
          </cell>
          <cell r="LA94">
            <v>8.42</v>
          </cell>
          <cell r="LB94">
            <v>0</v>
          </cell>
          <cell r="LC94">
            <v>0</v>
          </cell>
          <cell r="LD94">
            <v>6.66</v>
          </cell>
          <cell r="LE94">
            <v>0</v>
          </cell>
          <cell r="LF94">
            <v>0</v>
          </cell>
          <cell r="LG94">
            <v>0</v>
          </cell>
          <cell r="LH94">
            <v>8.5150000000000006</v>
          </cell>
          <cell r="LI94">
            <v>0</v>
          </cell>
          <cell r="LJ94">
            <v>0</v>
          </cell>
          <cell r="LK94">
            <v>7.9550000000000001</v>
          </cell>
          <cell r="LL94">
            <v>0</v>
          </cell>
          <cell r="LM94">
            <v>0</v>
          </cell>
          <cell r="LN94">
            <v>0</v>
          </cell>
          <cell r="LO94">
            <v>9.82</v>
          </cell>
          <cell r="LP94">
            <v>0</v>
          </cell>
          <cell r="LQ94">
            <v>0</v>
          </cell>
          <cell r="LR94">
            <v>8.0500000000000007</v>
          </cell>
          <cell r="LS94">
            <v>0</v>
          </cell>
          <cell r="LT94">
            <v>0</v>
          </cell>
          <cell r="LU94">
            <v>0</v>
          </cell>
          <cell r="LV94">
            <v>9.0850000000000009</v>
          </cell>
          <cell r="LW94">
            <v>0</v>
          </cell>
          <cell r="LX94">
            <v>0</v>
          </cell>
          <cell r="LY94">
            <v>8.19</v>
          </cell>
          <cell r="LZ94">
            <v>0</v>
          </cell>
          <cell r="MA94">
            <v>0</v>
          </cell>
          <cell r="MB94">
            <v>0</v>
          </cell>
          <cell r="MC94">
            <v>10.355</v>
          </cell>
          <cell r="MD94">
            <v>0</v>
          </cell>
          <cell r="ME94">
            <v>0</v>
          </cell>
          <cell r="MF94">
            <v>7.6950000000000003</v>
          </cell>
          <cell r="MG94">
            <v>0</v>
          </cell>
          <cell r="MH94">
            <v>0</v>
          </cell>
          <cell r="MI94">
            <v>0</v>
          </cell>
          <cell r="MJ94">
            <v>8.85</v>
          </cell>
          <cell r="MK94">
            <v>0</v>
          </cell>
          <cell r="ML94">
            <v>0</v>
          </cell>
          <cell r="MM94">
            <v>8.2349999999999994</v>
          </cell>
          <cell r="MN94">
            <v>0</v>
          </cell>
          <cell r="MO94">
            <v>0</v>
          </cell>
          <cell r="MP94">
            <v>0</v>
          </cell>
          <cell r="MQ94">
            <v>8.7449999999999992</v>
          </cell>
          <cell r="MR94">
            <v>0</v>
          </cell>
          <cell r="MS94">
            <v>0</v>
          </cell>
          <cell r="MT94">
            <v>9.4350000000000005</v>
          </cell>
          <cell r="MU94">
            <v>0</v>
          </cell>
          <cell r="MV94">
            <v>0</v>
          </cell>
          <cell r="MW94">
            <v>0</v>
          </cell>
          <cell r="MX94">
            <v>7.415</v>
          </cell>
          <cell r="MY94">
            <v>0</v>
          </cell>
          <cell r="MZ94">
            <v>0</v>
          </cell>
          <cell r="NA94">
            <v>6.95</v>
          </cell>
          <cell r="NB94">
            <v>7.51</v>
          </cell>
          <cell r="NC94">
            <v>0</v>
          </cell>
          <cell r="ND94">
            <v>0</v>
          </cell>
          <cell r="NE94">
            <v>0</v>
          </cell>
          <cell r="NF94">
            <v>0</v>
          </cell>
          <cell r="NG94">
            <v>0</v>
          </cell>
          <cell r="NH94">
            <v>0</v>
          </cell>
          <cell r="NJ94">
            <v>3</v>
          </cell>
          <cell r="NK94">
            <v>2.3103448275862069</v>
          </cell>
          <cell r="NL94" t="b">
            <v>0</v>
          </cell>
          <cell r="NM94"/>
          <cell r="NN94">
            <v>117</v>
          </cell>
          <cell r="NO94">
            <v>7.85</v>
          </cell>
          <cell r="NP94">
            <v>7.7980341880341868</v>
          </cell>
          <cell r="NQ94">
            <v>0.53846153846153844</v>
          </cell>
          <cell r="NR94">
            <v>4.25</v>
          </cell>
          <cell r="NS94">
            <v>14.61</v>
          </cell>
        </row>
        <row r="95">
          <cell r="A95" t="str">
            <v>INGERSOLL</v>
          </cell>
          <cell r="B95" t="str">
            <v>INGERSOLL</v>
          </cell>
          <cell r="C95" t="str">
            <v>PARK AVE</v>
          </cell>
          <cell r="D95" t="str">
            <v>BROOKLYN</v>
          </cell>
          <cell r="E95">
            <v>0</v>
          </cell>
          <cell r="F95">
            <v>8.1850000000000005</v>
          </cell>
          <cell r="G95">
            <v>0</v>
          </cell>
          <cell r="H95">
            <v>0</v>
          </cell>
          <cell r="I95">
            <v>6.17</v>
          </cell>
          <cell r="J95">
            <v>0</v>
          </cell>
          <cell r="K95">
            <v>0</v>
          </cell>
          <cell r="L95">
            <v>0</v>
          </cell>
          <cell r="M95">
            <v>8.2966666666666669</v>
          </cell>
          <cell r="N95">
            <v>0</v>
          </cell>
          <cell r="O95">
            <v>0</v>
          </cell>
          <cell r="P95">
            <v>8.0299999999999994</v>
          </cell>
          <cell r="Q95">
            <v>0</v>
          </cell>
          <cell r="R95">
            <v>0</v>
          </cell>
          <cell r="S95">
            <v>0</v>
          </cell>
          <cell r="T95">
            <v>8.2966666666666669</v>
          </cell>
          <cell r="U95">
            <v>0</v>
          </cell>
          <cell r="V95">
            <v>0</v>
          </cell>
          <cell r="W95">
            <v>8.0299999999999994</v>
          </cell>
          <cell r="X95">
            <v>0</v>
          </cell>
          <cell r="Y95">
            <v>0</v>
          </cell>
          <cell r="Z95">
            <v>0</v>
          </cell>
          <cell r="AA95">
            <v>7.01</v>
          </cell>
          <cell r="AB95">
            <v>0</v>
          </cell>
          <cell r="AC95">
            <v>0</v>
          </cell>
          <cell r="AD95">
            <v>5.6349999999999998</v>
          </cell>
          <cell r="AE95">
            <v>0</v>
          </cell>
          <cell r="AF95">
            <v>0</v>
          </cell>
          <cell r="AG95">
            <v>3.62</v>
          </cell>
          <cell r="AH95">
            <v>9.48</v>
          </cell>
          <cell r="AI95">
            <v>0</v>
          </cell>
          <cell r="AJ95">
            <v>0</v>
          </cell>
          <cell r="AK95">
            <v>7.22</v>
          </cell>
          <cell r="AL95">
            <v>0</v>
          </cell>
          <cell r="AM95">
            <v>0</v>
          </cell>
          <cell r="AN95">
            <v>0</v>
          </cell>
          <cell r="AO95">
            <v>6.9950000000000001</v>
          </cell>
          <cell r="AP95">
            <v>0</v>
          </cell>
          <cell r="AQ95">
            <v>0</v>
          </cell>
          <cell r="AR95">
            <v>7.5549999999999997</v>
          </cell>
          <cell r="AS95">
            <v>0</v>
          </cell>
          <cell r="AT95">
            <v>0</v>
          </cell>
          <cell r="AU95">
            <v>0</v>
          </cell>
          <cell r="AV95">
            <v>8.9600000000000009</v>
          </cell>
          <cell r="AW95">
            <v>0</v>
          </cell>
          <cell r="AX95">
            <v>0</v>
          </cell>
          <cell r="AY95">
            <v>6.88</v>
          </cell>
          <cell r="AZ95">
            <v>0</v>
          </cell>
          <cell r="BA95">
            <v>0</v>
          </cell>
          <cell r="BB95">
            <v>0</v>
          </cell>
          <cell r="BC95">
            <v>8.0250000000000004</v>
          </cell>
          <cell r="BD95">
            <v>0</v>
          </cell>
          <cell r="BE95">
            <v>0</v>
          </cell>
          <cell r="BF95">
            <v>8.17</v>
          </cell>
          <cell r="BG95">
            <v>0</v>
          </cell>
          <cell r="BH95">
            <v>0</v>
          </cell>
          <cell r="BI95">
            <v>0</v>
          </cell>
          <cell r="BJ95">
            <v>8.2100000000000009</v>
          </cell>
          <cell r="BK95">
            <v>0</v>
          </cell>
          <cell r="BL95">
            <v>0</v>
          </cell>
          <cell r="BM95">
            <v>6.9749999999999996</v>
          </cell>
          <cell r="BN95">
            <v>0</v>
          </cell>
          <cell r="BO95">
            <v>0</v>
          </cell>
          <cell r="BP95">
            <v>0</v>
          </cell>
          <cell r="BQ95">
            <v>8.14</v>
          </cell>
          <cell r="BR95">
            <v>8.23</v>
          </cell>
          <cell r="BS95">
            <v>0</v>
          </cell>
          <cell r="BT95">
            <v>7.1550000000000002</v>
          </cell>
          <cell r="BU95">
            <v>0</v>
          </cell>
          <cell r="BV95">
            <v>0</v>
          </cell>
          <cell r="BW95">
            <v>0</v>
          </cell>
          <cell r="BX95">
            <v>8.9499999999999993</v>
          </cell>
          <cell r="BY95">
            <v>0</v>
          </cell>
          <cell r="BZ95">
            <v>0</v>
          </cell>
          <cell r="CA95">
            <v>6.5750000000000002</v>
          </cell>
          <cell r="CB95">
            <v>0</v>
          </cell>
          <cell r="CC95">
            <v>0</v>
          </cell>
          <cell r="CD95">
            <v>0</v>
          </cell>
          <cell r="CE95">
            <v>7.8650000000000002</v>
          </cell>
          <cell r="CF95">
            <v>0</v>
          </cell>
          <cell r="CG95">
            <v>8.4600000000000009</v>
          </cell>
          <cell r="CH95">
            <v>6.5549999999999997</v>
          </cell>
          <cell r="CI95">
            <v>0</v>
          </cell>
          <cell r="CJ95">
            <v>0</v>
          </cell>
          <cell r="CK95">
            <v>0</v>
          </cell>
          <cell r="CL95">
            <v>8.6449999999999996</v>
          </cell>
          <cell r="CM95">
            <v>0</v>
          </cell>
          <cell r="CN95">
            <v>0</v>
          </cell>
          <cell r="CO95">
            <v>7.33</v>
          </cell>
          <cell r="CP95">
            <v>0</v>
          </cell>
          <cell r="CQ95">
            <v>0</v>
          </cell>
          <cell r="CR95">
            <v>0</v>
          </cell>
          <cell r="CS95">
            <v>7.5549999999999997</v>
          </cell>
          <cell r="CT95">
            <v>0</v>
          </cell>
          <cell r="CU95">
            <v>0</v>
          </cell>
          <cell r="CV95">
            <v>6.95</v>
          </cell>
          <cell r="CW95">
            <v>0</v>
          </cell>
          <cell r="CX95">
            <v>0</v>
          </cell>
          <cell r="CY95">
            <v>0</v>
          </cell>
          <cell r="CZ95">
            <v>7.9649999999999999</v>
          </cell>
          <cell r="DA95">
            <v>0</v>
          </cell>
          <cell r="DB95">
            <v>0</v>
          </cell>
          <cell r="DC95">
            <v>0</v>
          </cell>
          <cell r="DD95">
            <v>8.3550000000000004</v>
          </cell>
          <cell r="DE95">
            <v>0</v>
          </cell>
          <cell r="DF95">
            <v>0</v>
          </cell>
          <cell r="DG95">
            <v>6.11</v>
          </cell>
          <cell r="DH95">
            <v>0</v>
          </cell>
          <cell r="DI95">
            <v>0</v>
          </cell>
          <cell r="DJ95">
            <v>7.6849999999999996</v>
          </cell>
          <cell r="DK95">
            <v>0</v>
          </cell>
          <cell r="DL95">
            <v>0</v>
          </cell>
          <cell r="DM95">
            <v>0</v>
          </cell>
          <cell r="DN95">
            <v>8.7799999999999994</v>
          </cell>
          <cell r="DO95">
            <v>0</v>
          </cell>
          <cell r="DP95">
            <v>0</v>
          </cell>
          <cell r="DQ95">
            <v>6.915</v>
          </cell>
          <cell r="DR95">
            <v>0</v>
          </cell>
          <cell r="DS95">
            <v>0</v>
          </cell>
          <cell r="DT95">
            <v>0</v>
          </cell>
          <cell r="DU95">
            <v>8.43</v>
          </cell>
          <cell r="DV95">
            <v>0</v>
          </cell>
          <cell r="DW95">
            <v>0</v>
          </cell>
          <cell r="DX95">
            <v>7.0350000000000001</v>
          </cell>
          <cell r="DY95">
            <v>0</v>
          </cell>
          <cell r="DZ95">
            <v>0</v>
          </cell>
          <cell r="EA95">
            <v>0</v>
          </cell>
          <cell r="EB95">
            <v>8.77</v>
          </cell>
          <cell r="EC95">
            <v>0</v>
          </cell>
          <cell r="ED95">
            <v>0</v>
          </cell>
          <cell r="EE95">
            <v>8.5299999999999994</v>
          </cell>
          <cell r="EF95">
            <v>0</v>
          </cell>
          <cell r="EG95">
            <v>0</v>
          </cell>
          <cell r="EH95">
            <v>0</v>
          </cell>
          <cell r="EI95">
            <v>8.8233333333333324</v>
          </cell>
          <cell r="EJ95">
            <v>0</v>
          </cell>
          <cell r="EK95">
            <v>0</v>
          </cell>
          <cell r="EL95">
            <v>7.64</v>
          </cell>
          <cell r="EM95">
            <v>0</v>
          </cell>
          <cell r="EN95">
            <v>0</v>
          </cell>
          <cell r="EO95">
            <v>0</v>
          </cell>
          <cell r="EP95">
            <v>9.2650000000000006</v>
          </cell>
          <cell r="EQ95">
            <v>0</v>
          </cell>
          <cell r="ER95">
            <v>0</v>
          </cell>
          <cell r="ES95">
            <v>8.1649999999999991</v>
          </cell>
          <cell r="ET95">
            <v>0</v>
          </cell>
          <cell r="EU95">
            <v>0</v>
          </cell>
          <cell r="EV95">
            <v>0</v>
          </cell>
          <cell r="EW95">
            <v>9.57</v>
          </cell>
          <cell r="EX95">
            <v>0</v>
          </cell>
          <cell r="EY95">
            <v>0</v>
          </cell>
          <cell r="EZ95">
            <v>8.1866666666666656</v>
          </cell>
          <cell r="FA95">
            <v>0</v>
          </cell>
          <cell r="FB95">
            <v>0</v>
          </cell>
          <cell r="FC95">
            <v>9.01</v>
          </cell>
          <cell r="FD95">
            <v>8.19</v>
          </cell>
          <cell r="FE95">
            <v>0</v>
          </cell>
          <cell r="FF95">
            <v>9</v>
          </cell>
          <cell r="FG95">
            <v>7.2050000000000001</v>
          </cell>
          <cell r="FH95">
            <v>0</v>
          </cell>
          <cell r="FI95">
            <v>0</v>
          </cell>
          <cell r="FJ95">
            <v>0</v>
          </cell>
          <cell r="FK95">
            <v>9.36</v>
          </cell>
          <cell r="FL95">
            <v>9.94</v>
          </cell>
          <cell r="FM95">
            <v>0</v>
          </cell>
          <cell r="FN95">
            <v>7.875</v>
          </cell>
          <cell r="FO95">
            <v>0</v>
          </cell>
          <cell r="FP95">
            <v>0</v>
          </cell>
          <cell r="FQ95">
            <v>0</v>
          </cell>
          <cell r="FR95">
            <v>7.75</v>
          </cell>
          <cell r="FS95">
            <v>10.38</v>
          </cell>
          <cell r="FT95">
            <v>0</v>
          </cell>
          <cell r="FU95">
            <v>6.7050000000000001</v>
          </cell>
          <cell r="FV95">
            <v>0</v>
          </cell>
          <cell r="FW95">
            <v>0</v>
          </cell>
          <cell r="FX95">
            <v>0</v>
          </cell>
          <cell r="FY95">
            <v>9.3350000000000009</v>
          </cell>
          <cell r="FZ95">
            <v>8.84</v>
          </cell>
          <cell r="GA95">
            <v>0</v>
          </cell>
          <cell r="GB95">
            <v>6.84</v>
          </cell>
          <cell r="GC95">
            <v>0</v>
          </cell>
          <cell r="GD95">
            <v>0</v>
          </cell>
          <cell r="GE95">
            <v>0</v>
          </cell>
          <cell r="GF95">
            <v>8.52</v>
          </cell>
          <cell r="GG95">
            <v>8.73</v>
          </cell>
          <cell r="GH95">
            <v>0</v>
          </cell>
          <cell r="GI95">
            <v>7.0949999999999998</v>
          </cell>
          <cell r="GJ95">
            <v>0</v>
          </cell>
          <cell r="GK95">
            <v>0</v>
          </cell>
          <cell r="GL95">
            <v>0</v>
          </cell>
          <cell r="GM95">
            <v>9.4600000000000009</v>
          </cell>
          <cell r="GN95">
            <v>6.74</v>
          </cell>
          <cell r="GO95">
            <v>7.7949999999999999</v>
          </cell>
          <cell r="GP95">
            <v>6.8049999999999997</v>
          </cell>
          <cell r="GQ95">
            <v>0</v>
          </cell>
          <cell r="GR95">
            <v>0</v>
          </cell>
          <cell r="GS95">
            <v>0</v>
          </cell>
          <cell r="GT95">
            <v>9.0649999999999995</v>
          </cell>
          <cell r="GU95">
            <v>8.6999999999999993</v>
          </cell>
          <cell r="GV95">
            <v>0</v>
          </cell>
          <cell r="GW95">
            <v>7.2</v>
          </cell>
          <cell r="GX95">
            <v>0</v>
          </cell>
          <cell r="GY95">
            <v>0</v>
          </cell>
          <cell r="GZ95">
            <v>0</v>
          </cell>
          <cell r="HA95">
            <v>7.97</v>
          </cell>
          <cell r="HB95">
            <v>7.27</v>
          </cell>
          <cell r="HC95">
            <v>0</v>
          </cell>
          <cell r="HD95">
            <v>8.23</v>
          </cell>
          <cell r="HE95">
            <v>6.69</v>
          </cell>
          <cell r="HF95">
            <v>0</v>
          </cell>
          <cell r="HG95">
            <v>0</v>
          </cell>
          <cell r="HH95">
            <v>7.4749999999999996</v>
          </cell>
          <cell r="HI95">
            <v>9.8699999999999992</v>
          </cell>
          <cell r="HJ95">
            <v>8.51</v>
          </cell>
          <cell r="HK95">
            <v>6.1449999999999996</v>
          </cell>
          <cell r="HL95">
            <v>0</v>
          </cell>
          <cell r="HM95">
            <v>0</v>
          </cell>
          <cell r="HN95">
            <v>0</v>
          </cell>
          <cell r="HO95">
            <v>9.44</v>
          </cell>
          <cell r="HP95">
            <v>8.09</v>
          </cell>
          <cell r="HQ95">
            <v>0</v>
          </cell>
          <cell r="HR95">
            <v>7.4850000000000003</v>
          </cell>
          <cell r="HS95">
            <v>0</v>
          </cell>
          <cell r="HT95">
            <v>0</v>
          </cell>
          <cell r="HU95">
            <v>0</v>
          </cell>
          <cell r="HV95">
            <v>10.055</v>
          </cell>
          <cell r="HW95">
            <v>3.45</v>
          </cell>
          <cell r="HX95">
            <v>0</v>
          </cell>
          <cell r="HY95">
            <v>6.69</v>
          </cell>
          <cell r="HZ95">
            <v>0</v>
          </cell>
          <cell r="IA95">
            <v>0</v>
          </cell>
          <cell r="IB95">
            <v>0</v>
          </cell>
          <cell r="IC95">
            <v>7.9950000000000001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10</v>
          </cell>
          <cell r="IJ95">
            <v>6.2549999999999999</v>
          </cell>
          <cell r="IK95">
            <v>0</v>
          </cell>
          <cell r="IL95">
            <v>0</v>
          </cell>
          <cell r="IM95">
            <v>7.7149999999999999</v>
          </cell>
          <cell r="IN95">
            <v>0</v>
          </cell>
          <cell r="IO95">
            <v>0</v>
          </cell>
          <cell r="IP95">
            <v>10.06</v>
          </cell>
          <cell r="IQ95">
            <v>7.29</v>
          </cell>
          <cell r="IR95">
            <v>0</v>
          </cell>
          <cell r="IS95">
            <v>0</v>
          </cell>
          <cell r="IT95">
            <v>8.58</v>
          </cell>
          <cell r="IU95">
            <v>0</v>
          </cell>
          <cell r="IV95">
            <v>0</v>
          </cell>
          <cell r="IW95">
            <v>0</v>
          </cell>
          <cell r="IX95">
            <v>9.75</v>
          </cell>
          <cell r="IY95">
            <v>0</v>
          </cell>
          <cell r="IZ95">
            <v>0</v>
          </cell>
          <cell r="JA95">
            <v>8.39</v>
          </cell>
          <cell r="JB95">
            <v>0</v>
          </cell>
          <cell r="JC95">
            <v>0</v>
          </cell>
          <cell r="JD95">
            <v>0</v>
          </cell>
          <cell r="JE95">
            <v>9.68</v>
          </cell>
          <cell r="JF95">
            <v>0</v>
          </cell>
          <cell r="JG95">
            <v>0</v>
          </cell>
          <cell r="JH95">
            <v>9.0749999999999993</v>
          </cell>
          <cell r="JI95">
            <v>0</v>
          </cell>
          <cell r="JJ95">
            <v>0</v>
          </cell>
          <cell r="JK95">
            <v>0</v>
          </cell>
          <cell r="JL95">
            <v>12.58</v>
          </cell>
          <cell r="JM95">
            <v>0</v>
          </cell>
          <cell r="JN95">
            <v>0</v>
          </cell>
          <cell r="JO95">
            <v>8.41</v>
          </cell>
          <cell r="JP95">
            <v>0</v>
          </cell>
          <cell r="JQ95">
            <v>0</v>
          </cell>
          <cell r="JR95">
            <v>0</v>
          </cell>
          <cell r="JS95">
            <v>9.25</v>
          </cell>
          <cell r="JT95">
            <v>0</v>
          </cell>
          <cell r="JU95">
            <v>0</v>
          </cell>
          <cell r="JV95">
            <v>9.08</v>
          </cell>
          <cell r="JW95">
            <v>0</v>
          </cell>
          <cell r="JX95">
            <v>0</v>
          </cell>
          <cell r="JY95">
            <v>0</v>
          </cell>
          <cell r="JZ95">
            <v>12.75</v>
          </cell>
          <cell r="KA95">
            <v>0</v>
          </cell>
          <cell r="KB95">
            <v>0</v>
          </cell>
          <cell r="KC95">
            <v>7.9</v>
          </cell>
          <cell r="KD95">
            <v>0</v>
          </cell>
          <cell r="KE95">
            <v>0</v>
          </cell>
          <cell r="KF95">
            <v>0</v>
          </cell>
          <cell r="KG95">
            <v>8.2799999999999994</v>
          </cell>
          <cell r="KH95">
            <v>0</v>
          </cell>
          <cell r="KI95">
            <v>0</v>
          </cell>
          <cell r="KJ95">
            <v>8.83</v>
          </cell>
          <cell r="KK95">
            <v>0</v>
          </cell>
          <cell r="KL95">
            <v>0</v>
          </cell>
          <cell r="KM95">
            <v>0</v>
          </cell>
          <cell r="KN95">
            <v>9.27</v>
          </cell>
          <cell r="KO95">
            <v>0</v>
          </cell>
          <cell r="KP95">
            <v>0</v>
          </cell>
          <cell r="KQ95">
            <v>8.08</v>
          </cell>
          <cell r="KR95">
            <v>0</v>
          </cell>
          <cell r="KS95">
            <v>0</v>
          </cell>
          <cell r="KT95">
            <v>0</v>
          </cell>
          <cell r="KU95">
            <v>7.41</v>
          </cell>
          <cell r="KV95">
            <v>8.94</v>
          </cell>
          <cell r="KW95">
            <v>0</v>
          </cell>
          <cell r="KX95">
            <v>7.165</v>
          </cell>
          <cell r="KY95">
            <v>0</v>
          </cell>
          <cell r="KZ95">
            <v>0</v>
          </cell>
          <cell r="LA95">
            <v>0</v>
          </cell>
          <cell r="LB95">
            <v>7.8150000000000004</v>
          </cell>
          <cell r="LC95">
            <v>0</v>
          </cell>
          <cell r="LD95">
            <v>0</v>
          </cell>
          <cell r="LE95">
            <v>11.914999999999999</v>
          </cell>
          <cell r="LF95">
            <v>0</v>
          </cell>
          <cell r="LG95">
            <v>0</v>
          </cell>
          <cell r="LH95">
            <v>0</v>
          </cell>
          <cell r="LI95">
            <v>8.91</v>
          </cell>
          <cell r="LJ95">
            <v>0</v>
          </cell>
          <cell r="LK95">
            <v>0</v>
          </cell>
          <cell r="LL95">
            <v>8.5399999999999991</v>
          </cell>
          <cell r="LM95">
            <v>10.31</v>
          </cell>
          <cell r="LN95">
            <v>0</v>
          </cell>
          <cell r="LO95">
            <v>10.09</v>
          </cell>
          <cell r="LP95">
            <v>8.3800000000000008</v>
          </cell>
          <cell r="LQ95">
            <v>0</v>
          </cell>
          <cell r="LR95">
            <v>0</v>
          </cell>
          <cell r="LS95">
            <v>6.4649999999999999</v>
          </cell>
          <cell r="LT95">
            <v>0</v>
          </cell>
          <cell r="LU95">
            <v>0</v>
          </cell>
          <cell r="LV95">
            <v>0</v>
          </cell>
          <cell r="LW95">
            <v>9.23</v>
          </cell>
          <cell r="LX95">
            <v>8.18</v>
          </cell>
          <cell r="LY95">
            <v>0</v>
          </cell>
          <cell r="LZ95">
            <v>8.1300000000000008</v>
          </cell>
          <cell r="MA95">
            <v>0</v>
          </cell>
          <cell r="MB95">
            <v>0</v>
          </cell>
          <cell r="MC95">
            <v>0</v>
          </cell>
          <cell r="MD95">
            <v>12.904999999999999</v>
          </cell>
          <cell r="ME95">
            <v>0</v>
          </cell>
          <cell r="MF95">
            <v>0</v>
          </cell>
          <cell r="MG95">
            <v>15.26</v>
          </cell>
          <cell r="MH95">
            <v>0</v>
          </cell>
          <cell r="MI95">
            <v>0</v>
          </cell>
          <cell r="MJ95">
            <v>8.7200000000000006</v>
          </cell>
          <cell r="MK95">
            <v>7.04</v>
          </cell>
          <cell r="ML95">
            <v>0</v>
          </cell>
          <cell r="MM95">
            <v>0</v>
          </cell>
          <cell r="MN95">
            <v>8.1349999999999998</v>
          </cell>
          <cell r="MO95">
            <v>0</v>
          </cell>
          <cell r="MP95">
            <v>0</v>
          </cell>
          <cell r="MQ95">
            <v>8.24</v>
          </cell>
          <cell r="MR95">
            <v>6.1950000000000003</v>
          </cell>
          <cell r="MS95">
            <v>0</v>
          </cell>
          <cell r="MT95">
            <v>0</v>
          </cell>
          <cell r="MU95">
            <v>10.414999999999999</v>
          </cell>
          <cell r="MV95">
            <v>0</v>
          </cell>
          <cell r="MW95">
            <v>0</v>
          </cell>
          <cell r="MX95">
            <v>0</v>
          </cell>
          <cell r="MY95">
            <v>8.4250000000000007</v>
          </cell>
          <cell r="MZ95">
            <v>9.39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0</v>
          </cell>
          <cell r="NG95">
            <v>0</v>
          </cell>
          <cell r="NH95">
            <v>0</v>
          </cell>
          <cell r="NJ95">
            <v>3</v>
          </cell>
          <cell r="NK95">
            <v>2.4137931034482758</v>
          </cell>
          <cell r="NL95" t="b">
            <v>0</v>
          </cell>
          <cell r="NM95"/>
          <cell r="NN95">
            <v>129</v>
          </cell>
          <cell r="NO95">
            <v>8.19</v>
          </cell>
          <cell r="NP95">
            <v>8.2768475452196384</v>
          </cell>
          <cell r="NQ95">
            <v>0.39534883720930231</v>
          </cell>
          <cell r="NR95">
            <v>3.45</v>
          </cell>
          <cell r="NS95">
            <v>15.26</v>
          </cell>
        </row>
        <row r="96">
          <cell r="A96" t="str">
            <v>WHITMAN</v>
          </cell>
          <cell r="B96" t="str">
            <v>WHITMAN</v>
          </cell>
          <cell r="C96" t="str">
            <v>CARLTON</v>
          </cell>
          <cell r="D96" t="str">
            <v>BROOKLYN</v>
          </cell>
          <cell r="E96">
            <v>8.25</v>
          </cell>
          <cell r="F96">
            <v>7</v>
          </cell>
          <cell r="G96">
            <v>0</v>
          </cell>
          <cell r="H96">
            <v>0</v>
          </cell>
          <cell r="I96">
            <v>7.59</v>
          </cell>
          <cell r="J96">
            <v>0</v>
          </cell>
          <cell r="K96">
            <v>0</v>
          </cell>
          <cell r="L96">
            <v>7.9</v>
          </cell>
          <cell r="M96">
            <v>7.25</v>
          </cell>
          <cell r="N96">
            <v>0</v>
          </cell>
          <cell r="O96">
            <v>6.27</v>
          </cell>
          <cell r="P96">
            <v>7.49</v>
          </cell>
          <cell r="Q96">
            <v>0</v>
          </cell>
          <cell r="R96">
            <v>0</v>
          </cell>
          <cell r="S96">
            <v>7.9</v>
          </cell>
          <cell r="T96">
            <v>7.25</v>
          </cell>
          <cell r="U96">
            <v>0</v>
          </cell>
          <cell r="V96">
            <v>6.27</v>
          </cell>
          <cell r="W96">
            <v>7.49</v>
          </cell>
          <cell r="X96">
            <v>0</v>
          </cell>
          <cell r="Y96">
            <v>0</v>
          </cell>
          <cell r="Z96">
            <v>4.96</v>
          </cell>
          <cell r="AA96">
            <v>6.64</v>
          </cell>
          <cell r="AB96">
            <v>0</v>
          </cell>
          <cell r="AC96">
            <v>7.17</v>
          </cell>
          <cell r="AD96">
            <v>6.93</v>
          </cell>
          <cell r="AE96">
            <v>4.62</v>
          </cell>
          <cell r="AF96">
            <v>0</v>
          </cell>
          <cell r="AG96">
            <v>7.75</v>
          </cell>
          <cell r="AH96">
            <v>5.7</v>
          </cell>
          <cell r="AI96">
            <v>0</v>
          </cell>
          <cell r="AJ96">
            <v>6.7</v>
          </cell>
          <cell r="AK96">
            <v>0</v>
          </cell>
          <cell r="AL96">
            <v>5.61</v>
          </cell>
          <cell r="AM96">
            <v>0</v>
          </cell>
          <cell r="AN96">
            <v>0</v>
          </cell>
          <cell r="AO96">
            <v>0</v>
          </cell>
          <cell r="AP96">
            <v>7.415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7.67</v>
          </cell>
          <cell r="AV96">
            <v>0</v>
          </cell>
          <cell r="AW96">
            <v>0</v>
          </cell>
          <cell r="AX96">
            <v>7.65</v>
          </cell>
          <cell r="AY96">
            <v>0</v>
          </cell>
          <cell r="AZ96">
            <v>9.1</v>
          </cell>
          <cell r="BA96">
            <v>0</v>
          </cell>
          <cell r="BB96">
            <v>7.27</v>
          </cell>
          <cell r="BC96">
            <v>4.88</v>
          </cell>
          <cell r="BD96">
            <v>0</v>
          </cell>
          <cell r="BE96">
            <v>0</v>
          </cell>
          <cell r="BF96">
            <v>7.39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5.97</v>
          </cell>
          <cell r="BL96">
            <v>0</v>
          </cell>
          <cell r="BM96">
            <v>8.89</v>
          </cell>
          <cell r="BN96">
            <v>7.92</v>
          </cell>
          <cell r="BO96">
            <v>0</v>
          </cell>
          <cell r="BP96">
            <v>6.32</v>
          </cell>
          <cell r="BQ96">
            <v>7.19</v>
          </cell>
          <cell r="BR96">
            <v>0</v>
          </cell>
          <cell r="BS96">
            <v>0</v>
          </cell>
          <cell r="BT96">
            <v>8.2650000000000006</v>
          </cell>
          <cell r="BU96">
            <v>8.33</v>
          </cell>
          <cell r="BV96">
            <v>0</v>
          </cell>
          <cell r="BW96">
            <v>7.42</v>
          </cell>
          <cell r="BX96">
            <v>8.17</v>
          </cell>
          <cell r="BY96">
            <v>0</v>
          </cell>
          <cell r="BZ96">
            <v>0</v>
          </cell>
          <cell r="CA96">
            <v>5.75</v>
          </cell>
          <cell r="CB96">
            <v>0</v>
          </cell>
          <cell r="CC96">
            <v>0</v>
          </cell>
          <cell r="CD96">
            <v>8.39</v>
          </cell>
          <cell r="CE96">
            <v>10.01</v>
          </cell>
          <cell r="CF96">
            <v>0</v>
          </cell>
          <cell r="CG96">
            <v>8.93</v>
          </cell>
          <cell r="CH96">
            <v>5.15</v>
          </cell>
          <cell r="CI96">
            <v>0</v>
          </cell>
          <cell r="CJ96">
            <v>0</v>
          </cell>
          <cell r="CK96">
            <v>7.36</v>
          </cell>
          <cell r="CL96">
            <v>8.9250000000000007</v>
          </cell>
          <cell r="CM96">
            <v>0</v>
          </cell>
          <cell r="CN96">
            <v>0</v>
          </cell>
          <cell r="CO96">
            <v>7.915</v>
          </cell>
          <cell r="CP96">
            <v>0</v>
          </cell>
          <cell r="CQ96">
            <v>0</v>
          </cell>
          <cell r="CR96">
            <v>5.76</v>
          </cell>
          <cell r="CS96">
            <v>6.19</v>
          </cell>
          <cell r="CT96">
            <v>0</v>
          </cell>
          <cell r="CU96">
            <v>7.84</v>
          </cell>
          <cell r="CV96">
            <v>6.0149999999999997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8.64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5.9249999999999998</v>
          </cell>
          <cell r="DJ96">
            <v>5.99</v>
          </cell>
          <cell r="DK96">
            <v>0</v>
          </cell>
          <cell r="DL96">
            <v>0</v>
          </cell>
          <cell r="DM96">
            <v>8.36</v>
          </cell>
          <cell r="DN96">
            <v>5.91</v>
          </cell>
          <cell r="DO96">
            <v>0</v>
          </cell>
          <cell r="DP96">
            <v>7.45</v>
          </cell>
          <cell r="DQ96">
            <v>5.84</v>
          </cell>
          <cell r="DR96">
            <v>0</v>
          </cell>
          <cell r="DS96">
            <v>0</v>
          </cell>
          <cell r="DT96">
            <v>7.91</v>
          </cell>
          <cell r="DU96">
            <v>5.83</v>
          </cell>
          <cell r="DV96">
            <v>0</v>
          </cell>
          <cell r="DW96">
            <v>8.5</v>
          </cell>
          <cell r="DX96">
            <v>7.1849999999999996</v>
          </cell>
          <cell r="DY96">
            <v>0</v>
          </cell>
          <cell r="DZ96">
            <v>0</v>
          </cell>
          <cell r="EA96">
            <v>9.57</v>
          </cell>
          <cell r="EB96">
            <v>5.92</v>
          </cell>
          <cell r="EC96">
            <v>0</v>
          </cell>
          <cell r="ED96">
            <v>7.98</v>
          </cell>
          <cell r="EE96">
            <v>6.2850000000000001</v>
          </cell>
          <cell r="EF96">
            <v>0</v>
          </cell>
          <cell r="EG96">
            <v>0</v>
          </cell>
          <cell r="EH96">
            <v>7.67</v>
          </cell>
          <cell r="EI96">
            <v>0</v>
          </cell>
          <cell r="EJ96">
            <v>14.21</v>
          </cell>
          <cell r="EK96">
            <v>9.26</v>
          </cell>
          <cell r="EL96">
            <v>6.7649999999999997</v>
          </cell>
          <cell r="EM96">
            <v>0</v>
          </cell>
          <cell r="EN96">
            <v>0</v>
          </cell>
          <cell r="EO96">
            <v>8.82</v>
          </cell>
          <cell r="EP96">
            <v>7.82</v>
          </cell>
          <cell r="EQ96">
            <v>0</v>
          </cell>
          <cell r="ER96">
            <v>6.35</v>
          </cell>
          <cell r="ES96">
            <v>9</v>
          </cell>
          <cell r="ET96">
            <v>6.01</v>
          </cell>
          <cell r="EU96">
            <v>0</v>
          </cell>
          <cell r="EV96">
            <v>10.11</v>
          </cell>
          <cell r="EW96">
            <v>6.95</v>
          </cell>
          <cell r="EX96">
            <v>0</v>
          </cell>
          <cell r="EY96">
            <v>5.49</v>
          </cell>
          <cell r="EZ96">
            <v>5.56</v>
          </cell>
          <cell r="FA96">
            <v>0</v>
          </cell>
          <cell r="FB96">
            <v>0</v>
          </cell>
          <cell r="FC96">
            <v>0</v>
          </cell>
          <cell r="FD96">
            <v>9.19</v>
          </cell>
          <cell r="FE96">
            <v>0</v>
          </cell>
          <cell r="FF96">
            <v>7.89</v>
          </cell>
          <cell r="FG96">
            <v>0</v>
          </cell>
          <cell r="FH96">
            <v>0</v>
          </cell>
          <cell r="FI96">
            <v>0</v>
          </cell>
          <cell r="FJ96">
            <v>8.3000000000000007</v>
          </cell>
          <cell r="FK96">
            <v>9.6300000000000008</v>
          </cell>
          <cell r="FL96">
            <v>0</v>
          </cell>
          <cell r="FM96">
            <v>9.74</v>
          </cell>
          <cell r="FN96">
            <v>8.5399999999999991</v>
          </cell>
          <cell r="FO96">
            <v>5.45</v>
          </cell>
          <cell r="FP96">
            <v>0</v>
          </cell>
          <cell r="FQ96">
            <v>6.3</v>
          </cell>
          <cell r="FR96">
            <v>8.51</v>
          </cell>
          <cell r="FS96">
            <v>0</v>
          </cell>
          <cell r="FT96">
            <v>7.53</v>
          </cell>
          <cell r="FU96">
            <v>8.6750000000000007</v>
          </cell>
          <cell r="FV96">
            <v>0</v>
          </cell>
          <cell r="FW96">
            <v>0</v>
          </cell>
          <cell r="FX96">
            <v>7.57</v>
          </cell>
          <cell r="FY96">
            <v>9.14</v>
          </cell>
          <cell r="FZ96">
            <v>0</v>
          </cell>
          <cell r="GA96">
            <v>9.5500000000000007</v>
          </cell>
          <cell r="GB96">
            <v>7.3049999999999997</v>
          </cell>
          <cell r="GC96">
            <v>0</v>
          </cell>
          <cell r="GD96">
            <v>0</v>
          </cell>
          <cell r="GE96">
            <v>7.49</v>
          </cell>
          <cell r="GF96">
            <v>7.35</v>
          </cell>
          <cell r="GG96">
            <v>0</v>
          </cell>
          <cell r="GH96">
            <v>11.18</v>
          </cell>
          <cell r="GI96">
            <v>6.5149999999999997</v>
          </cell>
          <cell r="GJ96">
            <v>0</v>
          </cell>
          <cell r="GK96">
            <v>0</v>
          </cell>
          <cell r="GL96">
            <v>6.42</v>
          </cell>
          <cell r="GM96">
            <v>7.69</v>
          </cell>
          <cell r="GN96">
            <v>0</v>
          </cell>
          <cell r="GO96">
            <v>8.84</v>
          </cell>
          <cell r="GP96">
            <v>9.2799999999999994</v>
          </cell>
          <cell r="GQ96">
            <v>0</v>
          </cell>
          <cell r="GR96">
            <v>0</v>
          </cell>
          <cell r="GS96">
            <v>7.12</v>
          </cell>
          <cell r="GT96">
            <v>7.88</v>
          </cell>
          <cell r="GU96">
            <v>0</v>
          </cell>
          <cell r="GV96">
            <v>0</v>
          </cell>
          <cell r="GW96">
            <v>6.8849999999999998</v>
          </cell>
          <cell r="GX96">
            <v>0</v>
          </cell>
          <cell r="GY96">
            <v>0</v>
          </cell>
          <cell r="GZ96">
            <v>16.329999999999998</v>
          </cell>
          <cell r="HA96">
            <v>7.24</v>
          </cell>
          <cell r="HB96">
            <v>0</v>
          </cell>
          <cell r="HC96">
            <v>7.28</v>
          </cell>
          <cell r="HD96">
            <v>7.78</v>
          </cell>
          <cell r="HE96">
            <v>0</v>
          </cell>
          <cell r="HF96">
            <v>0</v>
          </cell>
          <cell r="HG96">
            <v>7.99</v>
          </cell>
          <cell r="HH96">
            <v>8.26</v>
          </cell>
          <cell r="HI96">
            <v>0</v>
          </cell>
          <cell r="HJ96">
            <v>8.15</v>
          </cell>
          <cell r="HK96">
            <v>5.77</v>
          </cell>
          <cell r="HL96">
            <v>0</v>
          </cell>
          <cell r="HM96">
            <v>0</v>
          </cell>
          <cell r="HN96">
            <v>9.17</v>
          </cell>
          <cell r="HO96">
            <v>7.96</v>
          </cell>
          <cell r="HP96">
            <v>0</v>
          </cell>
          <cell r="HQ96">
            <v>7.05</v>
          </cell>
          <cell r="HR96">
            <v>6.76</v>
          </cell>
          <cell r="HS96">
            <v>0</v>
          </cell>
          <cell r="HT96">
            <v>0</v>
          </cell>
          <cell r="HU96">
            <v>8.66</v>
          </cell>
          <cell r="HV96">
            <v>9.11</v>
          </cell>
          <cell r="HW96">
            <v>0</v>
          </cell>
          <cell r="HX96">
            <v>9.81</v>
          </cell>
          <cell r="HY96">
            <v>5.22</v>
          </cell>
          <cell r="HZ96">
            <v>0</v>
          </cell>
          <cell r="IA96">
            <v>0</v>
          </cell>
          <cell r="IB96">
            <v>10.55</v>
          </cell>
          <cell r="IC96">
            <v>5.75</v>
          </cell>
          <cell r="ID96">
            <v>0</v>
          </cell>
          <cell r="IE96">
            <v>0</v>
          </cell>
          <cell r="IF96">
            <v>12.225</v>
          </cell>
          <cell r="IG96">
            <v>0</v>
          </cell>
          <cell r="IH96">
            <v>0</v>
          </cell>
          <cell r="II96">
            <v>6.15</v>
          </cell>
          <cell r="IJ96">
            <v>10.18</v>
          </cell>
          <cell r="IK96">
            <v>8.77</v>
          </cell>
          <cell r="IL96">
            <v>4.1399999999999997</v>
          </cell>
          <cell r="IM96">
            <v>6.96</v>
          </cell>
          <cell r="IN96">
            <v>0</v>
          </cell>
          <cell r="IO96">
            <v>0</v>
          </cell>
          <cell r="IP96">
            <v>8.19</v>
          </cell>
          <cell r="IQ96">
            <v>9.92</v>
          </cell>
          <cell r="IR96">
            <v>0</v>
          </cell>
          <cell r="IS96">
            <v>9.8800000000000008</v>
          </cell>
          <cell r="IT96">
            <v>8.0549999999999997</v>
          </cell>
          <cell r="IU96">
            <v>0</v>
          </cell>
          <cell r="IV96">
            <v>0</v>
          </cell>
          <cell r="IW96">
            <v>0</v>
          </cell>
          <cell r="IX96">
            <v>10.23</v>
          </cell>
          <cell r="IY96">
            <v>0</v>
          </cell>
          <cell r="IZ96">
            <v>8.51</v>
          </cell>
          <cell r="JA96">
            <v>7.5</v>
          </cell>
          <cell r="JB96">
            <v>0</v>
          </cell>
          <cell r="JC96">
            <v>0</v>
          </cell>
          <cell r="JD96">
            <v>10.29</v>
          </cell>
          <cell r="JE96">
            <v>5.82</v>
          </cell>
          <cell r="JF96">
            <v>0</v>
          </cell>
          <cell r="JG96">
            <v>8.59</v>
          </cell>
          <cell r="JH96">
            <v>6.3949999999999996</v>
          </cell>
          <cell r="JI96">
            <v>0</v>
          </cell>
          <cell r="JJ96">
            <v>0</v>
          </cell>
          <cell r="JK96">
            <v>8.25</v>
          </cell>
          <cell r="JL96">
            <v>7.05</v>
          </cell>
          <cell r="JM96">
            <v>0</v>
          </cell>
          <cell r="JN96">
            <v>8.34</v>
          </cell>
          <cell r="JO96">
            <v>4.21</v>
          </cell>
          <cell r="JP96">
            <v>0</v>
          </cell>
          <cell r="JQ96">
            <v>0</v>
          </cell>
          <cell r="JR96">
            <v>7.43</v>
          </cell>
          <cell r="JS96">
            <v>0</v>
          </cell>
          <cell r="JT96">
            <v>0</v>
          </cell>
          <cell r="JU96">
            <v>7.59</v>
          </cell>
          <cell r="JV96">
            <v>7.84</v>
          </cell>
          <cell r="JW96">
            <v>0</v>
          </cell>
          <cell r="JX96">
            <v>0</v>
          </cell>
          <cell r="JY96">
            <v>6.83</v>
          </cell>
          <cell r="JZ96">
            <v>9.19</v>
          </cell>
          <cell r="KA96">
            <v>0</v>
          </cell>
          <cell r="KB96">
            <v>10.47</v>
          </cell>
          <cell r="KC96">
            <v>0</v>
          </cell>
          <cell r="KD96">
            <v>0</v>
          </cell>
          <cell r="KE96">
            <v>0</v>
          </cell>
          <cell r="KF96">
            <v>7.85</v>
          </cell>
          <cell r="KG96">
            <v>10.210000000000001</v>
          </cell>
          <cell r="KH96">
            <v>0</v>
          </cell>
          <cell r="KI96">
            <v>8.9849999999999994</v>
          </cell>
          <cell r="KJ96">
            <v>5.55</v>
          </cell>
          <cell r="KK96">
            <v>0</v>
          </cell>
          <cell r="KL96">
            <v>0</v>
          </cell>
          <cell r="KM96">
            <v>9</v>
          </cell>
          <cell r="KN96">
            <v>6.68</v>
          </cell>
          <cell r="KO96">
            <v>0</v>
          </cell>
          <cell r="KP96">
            <v>10.47</v>
          </cell>
          <cell r="KQ96">
            <v>-5</v>
          </cell>
          <cell r="KR96">
            <v>0</v>
          </cell>
          <cell r="KS96">
            <v>0</v>
          </cell>
          <cell r="KT96">
            <v>6.64</v>
          </cell>
          <cell r="KU96">
            <v>5.9</v>
          </cell>
          <cell r="KV96">
            <v>0</v>
          </cell>
          <cell r="KW96">
            <v>12.15</v>
          </cell>
          <cell r="KX96">
            <v>7.14</v>
          </cell>
          <cell r="KY96">
            <v>0</v>
          </cell>
          <cell r="KZ96">
            <v>0</v>
          </cell>
          <cell r="LA96">
            <v>6.59</v>
          </cell>
          <cell r="LB96">
            <v>7.16</v>
          </cell>
          <cell r="LC96">
            <v>0</v>
          </cell>
          <cell r="LD96">
            <v>7.8650000000000002</v>
          </cell>
          <cell r="LE96">
            <v>12.38</v>
          </cell>
          <cell r="LF96">
            <v>0</v>
          </cell>
          <cell r="LG96">
            <v>0</v>
          </cell>
          <cell r="LH96">
            <v>7.44</v>
          </cell>
          <cell r="LI96">
            <v>9.3000000000000007</v>
          </cell>
          <cell r="LJ96">
            <v>0</v>
          </cell>
          <cell r="LK96">
            <v>7.24</v>
          </cell>
          <cell r="LL96">
            <v>6.43</v>
          </cell>
          <cell r="LM96">
            <v>0</v>
          </cell>
          <cell r="LN96">
            <v>0</v>
          </cell>
          <cell r="LO96">
            <v>6.81</v>
          </cell>
          <cell r="LP96">
            <v>7.13</v>
          </cell>
          <cell r="LQ96">
            <v>0</v>
          </cell>
          <cell r="LR96">
            <v>8.0500000000000007</v>
          </cell>
          <cell r="LS96">
            <v>5.57</v>
          </cell>
          <cell r="LT96">
            <v>0</v>
          </cell>
          <cell r="LU96">
            <v>0</v>
          </cell>
          <cell r="LV96">
            <v>7.05</v>
          </cell>
          <cell r="LW96">
            <v>10.06</v>
          </cell>
          <cell r="LX96">
            <v>0</v>
          </cell>
          <cell r="LY96">
            <v>8.6549999999999994</v>
          </cell>
          <cell r="LZ96">
            <v>8.17</v>
          </cell>
          <cell r="MA96">
            <v>0</v>
          </cell>
          <cell r="MB96">
            <v>0</v>
          </cell>
          <cell r="MC96">
            <v>8.41</v>
          </cell>
          <cell r="MD96">
            <v>8.42</v>
          </cell>
          <cell r="ME96">
            <v>0</v>
          </cell>
          <cell r="MF96">
            <v>9.4049999999999994</v>
          </cell>
          <cell r="MG96">
            <v>14.63</v>
          </cell>
          <cell r="MH96">
            <v>0</v>
          </cell>
          <cell r="MI96">
            <v>0</v>
          </cell>
          <cell r="MJ96">
            <v>8.4499999999999993</v>
          </cell>
          <cell r="MK96">
            <v>7.49</v>
          </cell>
          <cell r="ML96">
            <v>0</v>
          </cell>
          <cell r="MM96">
            <v>8.59</v>
          </cell>
          <cell r="MN96">
            <v>7.57</v>
          </cell>
          <cell r="MO96">
            <v>0</v>
          </cell>
          <cell r="MP96">
            <v>0</v>
          </cell>
          <cell r="MQ96">
            <v>5.79</v>
          </cell>
          <cell r="MR96">
            <v>7.91</v>
          </cell>
          <cell r="MS96">
            <v>0</v>
          </cell>
          <cell r="MT96">
            <v>10.625</v>
          </cell>
          <cell r="MU96">
            <v>7.6</v>
          </cell>
          <cell r="MV96">
            <v>0</v>
          </cell>
          <cell r="MW96">
            <v>0</v>
          </cell>
          <cell r="MX96">
            <v>9</v>
          </cell>
          <cell r="MY96">
            <v>6.65</v>
          </cell>
          <cell r="MZ96">
            <v>0</v>
          </cell>
          <cell r="NA96">
            <v>4.0999999999999996</v>
          </cell>
          <cell r="NB96">
            <v>7.37</v>
          </cell>
          <cell r="NC96">
            <v>0</v>
          </cell>
          <cell r="ND96">
            <v>0</v>
          </cell>
          <cell r="NE96">
            <v>0</v>
          </cell>
          <cell r="NF96">
            <v>0</v>
          </cell>
          <cell r="NG96">
            <v>0</v>
          </cell>
          <cell r="NH96">
            <v>0</v>
          </cell>
          <cell r="NJ96">
            <v>3</v>
          </cell>
          <cell r="NK96">
            <v>3.5172413793103448</v>
          </cell>
          <cell r="NL96" t="b">
            <v>0</v>
          </cell>
          <cell r="NM96"/>
          <cell r="NN96">
            <v>191</v>
          </cell>
          <cell r="NO96">
            <v>7.6</v>
          </cell>
          <cell r="NP96">
            <v>7.7352617801047092</v>
          </cell>
          <cell r="NQ96">
            <v>0.61578947368421055</v>
          </cell>
          <cell r="NR96">
            <v>-5</v>
          </cell>
          <cell r="NS96">
            <v>16.329999999999998</v>
          </cell>
        </row>
        <row r="97">
          <cell r="A97" t="str">
            <v>BREVOORT</v>
          </cell>
          <cell r="B97" t="str">
            <v>BREVOORT</v>
          </cell>
          <cell r="C97" t="str">
            <v>BAINBRIDGE ST</v>
          </cell>
          <cell r="D97" t="str">
            <v>BROOKLYN</v>
          </cell>
          <cell r="E97">
            <v>0</v>
          </cell>
          <cell r="F97">
            <v>8.84</v>
          </cell>
          <cell r="G97">
            <v>0</v>
          </cell>
          <cell r="H97">
            <v>0</v>
          </cell>
          <cell r="I97">
            <v>7.44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6.93</v>
          </cell>
          <cell r="O97">
            <v>8.08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6.93</v>
          </cell>
          <cell r="V97">
            <v>8.08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6.96</v>
          </cell>
          <cell r="AB97">
            <v>0</v>
          </cell>
          <cell r="AC97">
            <v>7.84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8.14</v>
          </cell>
          <cell r="AI97">
            <v>0</v>
          </cell>
          <cell r="AJ97">
            <v>7.8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7.92</v>
          </cell>
          <cell r="AP97">
            <v>0</v>
          </cell>
          <cell r="AQ97">
            <v>8.6300000000000008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8.2200000000000006</v>
          </cell>
          <cell r="AW97">
            <v>0</v>
          </cell>
          <cell r="AX97">
            <v>7.88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8.5399999999999991</v>
          </cell>
          <cell r="BD97">
            <v>0</v>
          </cell>
          <cell r="BE97">
            <v>7.21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7.86</v>
          </cell>
          <cell r="BK97">
            <v>0</v>
          </cell>
          <cell r="BL97">
            <v>8.52</v>
          </cell>
          <cell r="BM97">
            <v>4.6900000000000004</v>
          </cell>
          <cell r="BN97">
            <v>0</v>
          </cell>
          <cell r="BO97">
            <v>0</v>
          </cell>
          <cell r="BP97">
            <v>0</v>
          </cell>
          <cell r="BQ97">
            <v>5.48</v>
          </cell>
          <cell r="BR97">
            <v>0</v>
          </cell>
          <cell r="BS97">
            <v>9.26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6.95</v>
          </cell>
          <cell r="BY97">
            <v>0</v>
          </cell>
          <cell r="BZ97">
            <v>8.3800000000000008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8.39</v>
          </cell>
          <cell r="CF97">
            <v>0</v>
          </cell>
          <cell r="CG97">
            <v>7.92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8.27</v>
          </cell>
          <cell r="CM97">
            <v>0</v>
          </cell>
          <cell r="CN97">
            <v>0</v>
          </cell>
          <cell r="CO97">
            <v>8.7100000000000009</v>
          </cell>
          <cell r="CP97">
            <v>0</v>
          </cell>
          <cell r="CQ97">
            <v>0</v>
          </cell>
          <cell r="CR97">
            <v>0</v>
          </cell>
          <cell r="CS97">
            <v>8.9</v>
          </cell>
          <cell r="CT97">
            <v>0</v>
          </cell>
          <cell r="CU97">
            <v>6.17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7.27</v>
          </cell>
          <cell r="DA97">
            <v>0</v>
          </cell>
          <cell r="DB97">
            <v>8.57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9.19</v>
          </cell>
          <cell r="DH97">
            <v>0</v>
          </cell>
          <cell r="DI97">
            <v>8.5500000000000007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8.2799999999999994</v>
          </cell>
          <cell r="DO97">
            <v>0</v>
          </cell>
          <cell r="DP97">
            <v>8.74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9.7100000000000009</v>
          </cell>
          <cell r="DV97">
            <v>8.41</v>
          </cell>
          <cell r="DW97">
            <v>5.43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9.4499999999999993</v>
          </cell>
          <cell r="EC97">
            <v>0</v>
          </cell>
          <cell r="ED97">
            <v>7.97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9.09</v>
          </cell>
          <cell r="EJ97">
            <v>0</v>
          </cell>
          <cell r="EK97">
            <v>8.09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9.69</v>
          </cell>
          <cell r="EQ97">
            <v>0</v>
          </cell>
          <cell r="ER97">
            <v>8.7899999999999991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7.99</v>
          </cell>
          <cell r="EX97">
            <v>0</v>
          </cell>
          <cell r="EY97">
            <v>9.42</v>
          </cell>
          <cell r="EZ97">
            <v>8.25</v>
          </cell>
          <cell r="FA97">
            <v>0</v>
          </cell>
          <cell r="FB97">
            <v>0</v>
          </cell>
          <cell r="FC97">
            <v>0</v>
          </cell>
          <cell r="FD97">
            <v>9.6300000000000008</v>
          </cell>
          <cell r="FE97">
            <v>8.61</v>
          </cell>
          <cell r="FF97">
            <v>0</v>
          </cell>
          <cell r="FG97">
            <v>9.1</v>
          </cell>
          <cell r="FH97">
            <v>5.68</v>
          </cell>
          <cell r="FI97">
            <v>0</v>
          </cell>
          <cell r="FJ97">
            <v>0</v>
          </cell>
          <cell r="FK97">
            <v>9.7799999999999994</v>
          </cell>
          <cell r="FL97">
            <v>0</v>
          </cell>
          <cell r="FM97">
            <v>10.130000000000001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10.77</v>
          </cell>
          <cell r="FS97">
            <v>0</v>
          </cell>
          <cell r="FT97">
            <v>8.23</v>
          </cell>
          <cell r="FU97">
            <v>0</v>
          </cell>
          <cell r="FV97">
            <v>9.25</v>
          </cell>
          <cell r="FW97">
            <v>0</v>
          </cell>
          <cell r="FX97">
            <v>0</v>
          </cell>
          <cell r="FY97">
            <v>9.6300000000000008</v>
          </cell>
          <cell r="FZ97">
            <v>0</v>
          </cell>
          <cell r="GA97">
            <v>7.31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8.92</v>
          </cell>
          <cell r="GG97">
            <v>0</v>
          </cell>
          <cell r="GH97">
            <v>10.43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10.71</v>
          </cell>
          <cell r="GN97">
            <v>0</v>
          </cell>
          <cell r="GO97">
            <v>9.34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10.76</v>
          </cell>
          <cell r="GU97">
            <v>0</v>
          </cell>
          <cell r="GV97">
            <v>5.54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9.1199999999999992</v>
          </cell>
          <cell r="HB97">
            <v>0</v>
          </cell>
          <cell r="HC97">
            <v>0</v>
          </cell>
          <cell r="HD97">
            <v>10.31</v>
          </cell>
          <cell r="HE97">
            <v>0</v>
          </cell>
          <cell r="HF97">
            <v>0</v>
          </cell>
          <cell r="HG97">
            <v>0</v>
          </cell>
          <cell r="HH97">
            <v>10.76</v>
          </cell>
          <cell r="HI97">
            <v>0</v>
          </cell>
          <cell r="HJ97">
            <v>8.35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9.69</v>
          </cell>
          <cell r="HP97">
            <v>0</v>
          </cell>
          <cell r="HQ97">
            <v>9.84</v>
          </cell>
          <cell r="HR97">
            <v>0</v>
          </cell>
          <cell r="HS97">
            <v>8.19</v>
          </cell>
          <cell r="HT97">
            <v>0</v>
          </cell>
          <cell r="HU97">
            <v>0</v>
          </cell>
          <cell r="HV97">
            <v>9.91</v>
          </cell>
          <cell r="HW97">
            <v>0</v>
          </cell>
          <cell r="HX97">
            <v>8.89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9.52</v>
          </cell>
          <cell r="ID97">
            <v>0</v>
          </cell>
          <cell r="IE97">
            <v>10.220000000000001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10.92</v>
          </cell>
          <cell r="IK97">
            <v>0</v>
          </cell>
          <cell r="IL97">
            <v>10.17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9.7200000000000006</v>
          </cell>
          <cell r="IR97">
            <v>9.9700000000000006</v>
          </cell>
          <cell r="IS97">
            <v>6.98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10.06</v>
          </cell>
          <cell r="IY97">
            <v>0</v>
          </cell>
          <cell r="IZ97">
            <v>0</v>
          </cell>
          <cell r="JA97">
            <v>8.52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9.09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9.76</v>
          </cell>
          <cell r="JM97">
            <v>0</v>
          </cell>
          <cell r="JN97">
            <v>6.7350000000000003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9.1199999999999992</v>
          </cell>
          <cell r="JT97">
            <v>0</v>
          </cell>
          <cell r="JU97">
            <v>8.8800000000000008</v>
          </cell>
          <cell r="JV97">
            <v>0</v>
          </cell>
          <cell r="JW97">
            <v>6.88</v>
          </cell>
          <cell r="JX97">
            <v>0</v>
          </cell>
          <cell r="JY97">
            <v>0</v>
          </cell>
          <cell r="JZ97">
            <v>6.2</v>
          </cell>
          <cell r="KA97">
            <v>0</v>
          </cell>
          <cell r="KB97">
            <v>8.67</v>
          </cell>
          <cell r="KC97">
            <v>0</v>
          </cell>
          <cell r="KD97">
            <v>8.1300000000000008</v>
          </cell>
          <cell r="KE97">
            <v>0</v>
          </cell>
          <cell r="KF97">
            <v>0</v>
          </cell>
          <cell r="KG97">
            <v>8.98</v>
          </cell>
          <cell r="KH97">
            <v>0</v>
          </cell>
          <cell r="KI97">
            <v>7.59</v>
          </cell>
          <cell r="KJ97">
            <v>0</v>
          </cell>
          <cell r="KK97">
            <v>0</v>
          </cell>
          <cell r="KL97">
            <v>0</v>
          </cell>
          <cell r="KM97">
            <v>9.34</v>
          </cell>
          <cell r="KN97">
            <v>7.01</v>
          </cell>
          <cell r="KO97">
            <v>9.82</v>
          </cell>
          <cell r="KP97">
            <v>8.06</v>
          </cell>
          <cell r="KQ97">
            <v>8.02</v>
          </cell>
          <cell r="KR97">
            <v>7.66</v>
          </cell>
          <cell r="KS97">
            <v>0</v>
          </cell>
          <cell r="KT97">
            <v>8.09</v>
          </cell>
          <cell r="KU97">
            <v>7.96</v>
          </cell>
          <cell r="KV97">
            <v>0</v>
          </cell>
          <cell r="KW97">
            <v>6.83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9.1199999999999992</v>
          </cell>
          <cell r="LC97">
            <v>0</v>
          </cell>
          <cell r="LD97">
            <v>9.89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9.32</v>
          </cell>
          <cell r="LJ97">
            <v>0</v>
          </cell>
          <cell r="LK97">
            <v>9.3699999999999992</v>
          </cell>
          <cell r="LL97">
            <v>0</v>
          </cell>
          <cell r="LM97">
            <v>0</v>
          </cell>
          <cell r="LN97">
            <v>0</v>
          </cell>
          <cell r="LO97">
            <v>10.42</v>
          </cell>
          <cell r="LP97">
            <v>9.33</v>
          </cell>
          <cell r="LQ97">
            <v>0</v>
          </cell>
          <cell r="LR97">
            <v>8.3000000000000007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9.08</v>
          </cell>
          <cell r="LX97">
            <v>8.2200000000000006</v>
          </cell>
          <cell r="LY97">
            <v>4.34</v>
          </cell>
          <cell r="LZ97">
            <v>0</v>
          </cell>
          <cell r="MA97">
            <v>9.51</v>
          </cell>
          <cell r="MB97">
            <v>0</v>
          </cell>
          <cell r="MC97">
            <v>6.17</v>
          </cell>
          <cell r="MD97">
            <v>4.3</v>
          </cell>
          <cell r="ME97">
            <v>5.63</v>
          </cell>
          <cell r="MF97">
            <v>3.24</v>
          </cell>
          <cell r="MG97">
            <v>0</v>
          </cell>
          <cell r="MH97">
            <v>0</v>
          </cell>
          <cell r="MI97">
            <v>0</v>
          </cell>
          <cell r="MJ97">
            <v>8.57</v>
          </cell>
          <cell r="MK97">
            <v>7.42</v>
          </cell>
          <cell r="ML97">
            <v>0</v>
          </cell>
          <cell r="MM97">
            <v>5.79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7.24</v>
          </cell>
          <cell r="MS97">
            <v>0</v>
          </cell>
          <cell r="MT97">
            <v>8.27</v>
          </cell>
          <cell r="MU97">
            <v>5.4</v>
          </cell>
          <cell r="MV97">
            <v>0</v>
          </cell>
          <cell r="MW97">
            <v>0</v>
          </cell>
          <cell r="MX97">
            <v>0</v>
          </cell>
          <cell r="MY97">
            <v>6.88</v>
          </cell>
          <cell r="MZ97">
            <v>0</v>
          </cell>
          <cell r="NA97">
            <v>7.01</v>
          </cell>
          <cell r="NB97">
            <v>0</v>
          </cell>
          <cell r="NC97">
            <v>8.2799999999999994</v>
          </cell>
          <cell r="ND97">
            <v>0</v>
          </cell>
          <cell r="NE97">
            <v>0</v>
          </cell>
          <cell r="NF97">
            <v>0</v>
          </cell>
          <cell r="NG97">
            <v>0</v>
          </cell>
          <cell r="NH97">
            <v>0</v>
          </cell>
          <cell r="NJ97">
            <v>2</v>
          </cell>
          <cell r="NK97">
            <v>2.2068965517241379</v>
          </cell>
          <cell r="NL97" t="b">
            <v>0</v>
          </cell>
          <cell r="NM97"/>
          <cell r="NN97">
            <v>126</v>
          </cell>
          <cell r="NO97">
            <v>8.4</v>
          </cell>
          <cell r="NP97">
            <v>8.3072619047619067</v>
          </cell>
          <cell r="NQ97">
            <v>0.33333333333333331</v>
          </cell>
          <cell r="NR97">
            <v>3.24</v>
          </cell>
          <cell r="NS97">
            <v>10.92</v>
          </cell>
        </row>
        <row r="98">
          <cell r="A98" t="str">
            <v>BORINQUEN PLAZA I</v>
          </cell>
          <cell r="B98" t="str">
            <v>BORINQUEN PLAZA I</v>
          </cell>
          <cell r="C98" t="str">
            <v>VARET ST</v>
          </cell>
          <cell r="D98" t="str">
            <v>BROOKLYN</v>
          </cell>
          <cell r="E98">
            <v>0</v>
          </cell>
          <cell r="F98">
            <v>8.58</v>
          </cell>
          <cell r="G98">
            <v>0</v>
          </cell>
          <cell r="H98">
            <v>7.64</v>
          </cell>
          <cell r="I98">
            <v>0</v>
          </cell>
          <cell r="J98">
            <v>6.65</v>
          </cell>
          <cell r="K98">
            <v>0</v>
          </cell>
          <cell r="L98">
            <v>0</v>
          </cell>
          <cell r="M98">
            <v>8.9600000000000009</v>
          </cell>
          <cell r="N98">
            <v>0</v>
          </cell>
          <cell r="O98">
            <v>6</v>
          </cell>
          <cell r="P98">
            <v>0</v>
          </cell>
          <cell r="Q98">
            <v>7.27</v>
          </cell>
          <cell r="R98">
            <v>0</v>
          </cell>
          <cell r="S98">
            <v>0</v>
          </cell>
          <cell r="T98">
            <v>8.9600000000000009</v>
          </cell>
          <cell r="U98">
            <v>0</v>
          </cell>
          <cell r="V98">
            <v>6</v>
          </cell>
          <cell r="W98">
            <v>0</v>
          </cell>
          <cell r="X98">
            <v>7.27</v>
          </cell>
          <cell r="Y98">
            <v>0</v>
          </cell>
          <cell r="Z98">
            <v>0</v>
          </cell>
          <cell r="AA98">
            <v>6.97</v>
          </cell>
          <cell r="AB98">
            <v>0</v>
          </cell>
          <cell r="AC98">
            <v>7.86</v>
          </cell>
          <cell r="AD98">
            <v>0</v>
          </cell>
          <cell r="AE98">
            <v>5.16</v>
          </cell>
          <cell r="AF98">
            <v>0</v>
          </cell>
          <cell r="AG98">
            <v>0</v>
          </cell>
          <cell r="AH98">
            <v>7.84</v>
          </cell>
          <cell r="AI98">
            <v>0</v>
          </cell>
          <cell r="AJ98">
            <v>4.5999999999999996</v>
          </cell>
          <cell r="AK98">
            <v>0</v>
          </cell>
          <cell r="AL98">
            <v>8.1</v>
          </cell>
          <cell r="AM98">
            <v>0</v>
          </cell>
          <cell r="AN98">
            <v>0</v>
          </cell>
          <cell r="AO98">
            <v>6.44</v>
          </cell>
          <cell r="AP98">
            <v>0</v>
          </cell>
          <cell r="AQ98">
            <v>6.18</v>
          </cell>
          <cell r="AR98">
            <v>0</v>
          </cell>
          <cell r="AS98">
            <v>5.21</v>
          </cell>
          <cell r="AT98">
            <v>0</v>
          </cell>
          <cell r="AU98">
            <v>0</v>
          </cell>
          <cell r="AV98">
            <v>9.18</v>
          </cell>
          <cell r="AW98">
            <v>0</v>
          </cell>
          <cell r="AX98">
            <v>6.02</v>
          </cell>
          <cell r="AY98">
            <v>0</v>
          </cell>
          <cell r="AZ98">
            <v>5.68</v>
          </cell>
          <cell r="BA98">
            <v>0</v>
          </cell>
          <cell r="BB98">
            <v>0</v>
          </cell>
          <cell r="BC98">
            <v>8.4499999999999993</v>
          </cell>
          <cell r="BD98">
            <v>0</v>
          </cell>
          <cell r="BE98">
            <v>7</v>
          </cell>
          <cell r="BF98">
            <v>0</v>
          </cell>
          <cell r="BG98">
            <v>5.32</v>
          </cell>
          <cell r="BH98">
            <v>0</v>
          </cell>
          <cell r="BI98">
            <v>0</v>
          </cell>
          <cell r="BJ98">
            <v>9.18</v>
          </cell>
          <cell r="BK98">
            <v>0</v>
          </cell>
          <cell r="BL98">
            <v>5.16</v>
          </cell>
          <cell r="BM98">
            <v>0</v>
          </cell>
          <cell r="BN98">
            <v>5.41</v>
          </cell>
          <cell r="BO98">
            <v>0</v>
          </cell>
          <cell r="BP98">
            <v>0</v>
          </cell>
          <cell r="BQ98">
            <v>9.0299999999999994</v>
          </cell>
          <cell r="BR98">
            <v>0</v>
          </cell>
          <cell r="BS98">
            <v>6.82</v>
          </cell>
          <cell r="BT98">
            <v>0</v>
          </cell>
          <cell r="BU98">
            <v>5.14</v>
          </cell>
          <cell r="BV98">
            <v>0</v>
          </cell>
          <cell r="BW98">
            <v>0</v>
          </cell>
          <cell r="BX98">
            <v>8.65</v>
          </cell>
          <cell r="BY98">
            <v>0</v>
          </cell>
          <cell r="BZ98">
            <v>0</v>
          </cell>
          <cell r="CA98">
            <v>0</v>
          </cell>
          <cell r="CB98">
            <v>6.29</v>
          </cell>
          <cell r="CC98">
            <v>0</v>
          </cell>
          <cell r="CD98">
            <v>0</v>
          </cell>
          <cell r="CE98">
            <v>9.34</v>
          </cell>
          <cell r="CF98">
            <v>0</v>
          </cell>
          <cell r="CG98">
            <v>6.86</v>
          </cell>
          <cell r="CH98">
            <v>0</v>
          </cell>
          <cell r="CI98">
            <v>9.82</v>
          </cell>
          <cell r="CJ98">
            <v>0</v>
          </cell>
          <cell r="CK98">
            <v>7.59</v>
          </cell>
          <cell r="CL98">
            <v>9.3800000000000008</v>
          </cell>
          <cell r="CM98">
            <v>0</v>
          </cell>
          <cell r="CN98">
            <v>0</v>
          </cell>
          <cell r="CO98">
            <v>0</v>
          </cell>
          <cell r="CP98">
            <v>8.15</v>
          </cell>
          <cell r="CQ98">
            <v>0</v>
          </cell>
          <cell r="CR98">
            <v>9.59</v>
          </cell>
          <cell r="CS98">
            <v>6.04</v>
          </cell>
          <cell r="CT98">
            <v>0</v>
          </cell>
          <cell r="CU98">
            <v>2.44</v>
          </cell>
          <cell r="CV98">
            <v>0</v>
          </cell>
          <cell r="CW98">
            <v>8.16</v>
          </cell>
          <cell r="CX98">
            <v>0</v>
          </cell>
          <cell r="CY98">
            <v>0</v>
          </cell>
          <cell r="CZ98">
            <v>9.14</v>
          </cell>
          <cell r="DA98">
            <v>0</v>
          </cell>
          <cell r="DB98">
            <v>8.1999999999999993</v>
          </cell>
          <cell r="DC98">
            <v>0</v>
          </cell>
          <cell r="DD98">
            <v>6.12</v>
          </cell>
          <cell r="DE98">
            <v>0</v>
          </cell>
          <cell r="DF98">
            <v>0</v>
          </cell>
          <cell r="DG98">
            <v>9.2799999999999994</v>
          </cell>
          <cell r="DH98">
            <v>0</v>
          </cell>
          <cell r="DI98">
            <v>6.31</v>
          </cell>
          <cell r="DJ98">
            <v>0</v>
          </cell>
          <cell r="DK98">
            <v>5.88</v>
          </cell>
          <cell r="DL98">
            <v>0</v>
          </cell>
          <cell r="DM98">
            <v>0</v>
          </cell>
          <cell r="DN98">
            <v>6.8</v>
          </cell>
          <cell r="DO98">
            <v>0</v>
          </cell>
          <cell r="DP98">
            <v>6.28</v>
          </cell>
          <cell r="DQ98">
            <v>6.66</v>
          </cell>
          <cell r="DR98">
            <v>0</v>
          </cell>
          <cell r="DS98">
            <v>0</v>
          </cell>
          <cell r="DT98">
            <v>0</v>
          </cell>
          <cell r="DU98">
            <v>8.32</v>
          </cell>
          <cell r="DV98">
            <v>0</v>
          </cell>
          <cell r="DW98">
            <v>6.6</v>
          </cell>
          <cell r="DX98">
            <v>0</v>
          </cell>
          <cell r="DY98">
            <v>6.87</v>
          </cell>
          <cell r="DZ98">
            <v>0</v>
          </cell>
          <cell r="EA98">
            <v>0</v>
          </cell>
          <cell r="EB98">
            <v>9.06</v>
          </cell>
          <cell r="EC98">
            <v>0</v>
          </cell>
          <cell r="ED98">
            <v>7.58</v>
          </cell>
          <cell r="EE98">
            <v>0</v>
          </cell>
          <cell r="EF98">
            <v>7.07</v>
          </cell>
          <cell r="EG98">
            <v>0</v>
          </cell>
          <cell r="EH98">
            <v>0</v>
          </cell>
          <cell r="EI98">
            <v>8.56</v>
          </cell>
          <cell r="EJ98">
            <v>0</v>
          </cell>
          <cell r="EK98">
            <v>9.02</v>
          </cell>
          <cell r="EL98">
            <v>0</v>
          </cell>
          <cell r="EM98">
            <v>8.2200000000000006</v>
          </cell>
          <cell r="EN98">
            <v>0</v>
          </cell>
          <cell r="EO98">
            <v>0</v>
          </cell>
          <cell r="EP98">
            <v>8.81</v>
          </cell>
          <cell r="EQ98">
            <v>0</v>
          </cell>
          <cell r="ER98">
            <v>7.91</v>
          </cell>
          <cell r="ES98">
            <v>0</v>
          </cell>
          <cell r="ET98">
            <v>6.9</v>
          </cell>
          <cell r="EU98">
            <v>0</v>
          </cell>
          <cell r="EV98">
            <v>0</v>
          </cell>
          <cell r="EW98">
            <v>10.19</v>
          </cell>
          <cell r="EX98">
            <v>0</v>
          </cell>
          <cell r="EY98">
            <v>7.72</v>
          </cell>
          <cell r="EZ98">
            <v>0</v>
          </cell>
          <cell r="FA98">
            <v>7.53</v>
          </cell>
          <cell r="FB98">
            <v>0</v>
          </cell>
          <cell r="FC98">
            <v>8.2899999999999991</v>
          </cell>
          <cell r="FD98">
            <v>0</v>
          </cell>
          <cell r="FE98">
            <v>6.39</v>
          </cell>
          <cell r="FF98">
            <v>0</v>
          </cell>
          <cell r="FG98">
            <v>0</v>
          </cell>
          <cell r="FH98">
            <v>8.9</v>
          </cell>
          <cell r="FI98">
            <v>0</v>
          </cell>
          <cell r="FJ98">
            <v>0</v>
          </cell>
          <cell r="FK98">
            <v>8.8699999999999992</v>
          </cell>
          <cell r="FL98">
            <v>0</v>
          </cell>
          <cell r="FM98">
            <v>6.94</v>
          </cell>
          <cell r="FN98">
            <v>0</v>
          </cell>
          <cell r="FO98">
            <v>8.44</v>
          </cell>
          <cell r="FP98">
            <v>0</v>
          </cell>
          <cell r="FQ98">
            <v>0</v>
          </cell>
          <cell r="FR98">
            <v>9.14</v>
          </cell>
          <cell r="FS98">
            <v>0</v>
          </cell>
          <cell r="FT98">
            <v>8.67</v>
          </cell>
          <cell r="FU98">
            <v>0</v>
          </cell>
          <cell r="FV98">
            <v>7.68</v>
          </cell>
          <cell r="FW98">
            <v>0</v>
          </cell>
          <cell r="FX98">
            <v>0</v>
          </cell>
          <cell r="FY98">
            <v>9.44</v>
          </cell>
          <cell r="FZ98">
            <v>0</v>
          </cell>
          <cell r="GA98">
            <v>7.69</v>
          </cell>
          <cell r="GB98">
            <v>0</v>
          </cell>
          <cell r="GC98">
            <v>7.25</v>
          </cell>
          <cell r="GD98">
            <v>0</v>
          </cell>
          <cell r="GE98">
            <v>0</v>
          </cell>
          <cell r="GF98">
            <v>9.8699999999999992</v>
          </cell>
          <cell r="GG98">
            <v>0</v>
          </cell>
          <cell r="GH98">
            <v>7.98</v>
          </cell>
          <cell r="GI98">
            <v>0</v>
          </cell>
          <cell r="GJ98">
            <v>7.79</v>
          </cell>
          <cell r="GK98">
            <v>0</v>
          </cell>
          <cell r="GL98">
            <v>0</v>
          </cell>
          <cell r="GM98">
            <v>7.07</v>
          </cell>
          <cell r="GN98">
            <v>0</v>
          </cell>
          <cell r="GO98">
            <v>10.07</v>
          </cell>
          <cell r="GP98">
            <v>0</v>
          </cell>
          <cell r="GQ98">
            <v>9.61</v>
          </cell>
          <cell r="GR98">
            <v>0</v>
          </cell>
          <cell r="GS98">
            <v>0</v>
          </cell>
          <cell r="GT98">
            <v>10.5</v>
          </cell>
          <cell r="GU98">
            <v>0</v>
          </cell>
          <cell r="GV98">
            <v>7.08</v>
          </cell>
          <cell r="GW98">
            <v>0</v>
          </cell>
          <cell r="GX98">
            <v>5.15</v>
          </cell>
          <cell r="GY98">
            <v>0</v>
          </cell>
          <cell r="GZ98">
            <v>0</v>
          </cell>
          <cell r="HA98">
            <v>9.01</v>
          </cell>
          <cell r="HB98">
            <v>0</v>
          </cell>
          <cell r="HC98">
            <v>8.64</v>
          </cell>
          <cell r="HD98">
            <v>0</v>
          </cell>
          <cell r="HE98">
            <v>6.03</v>
          </cell>
          <cell r="HF98">
            <v>0</v>
          </cell>
          <cell r="HG98">
            <v>0</v>
          </cell>
          <cell r="HH98">
            <v>9.0500000000000007</v>
          </cell>
          <cell r="HI98">
            <v>0</v>
          </cell>
          <cell r="HJ98">
            <v>5.7</v>
          </cell>
          <cell r="HK98">
            <v>0</v>
          </cell>
          <cell r="HL98">
            <v>7.93</v>
          </cell>
          <cell r="HM98">
            <v>0</v>
          </cell>
          <cell r="HN98">
            <v>0</v>
          </cell>
          <cell r="HO98">
            <v>8.7200000000000006</v>
          </cell>
          <cell r="HP98">
            <v>0</v>
          </cell>
          <cell r="HQ98">
            <v>9.52</v>
          </cell>
          <cell r="HR98">
            <v>0</v>
          </cell>
          <cell r="HS98">
            <v>7.37</v>
          </cell>
          <cell r="HT98">
            <v>0</v>
          </cell>
          <cell r="HU98">
            <v>0</v>
          </cell>
          <cell r="HV98">
            <v>10.09</v>
          </cell>
          <cell r="HW98">
            <v>0</v>
          </cell>
          <cell r="HX98">
            <v>7.13</v>
          </cell>
          <cell r="HY98">
            <v>0</v>
          </cell>
          <cell r="HZ98">
            <v>6</v>
          </cell>
          <cell r="IA98">
            <v>0</v>
          </cell>
          <cell r="IB98">
            <v>0</v>
          </cell>
          <cell r="IC98">
            <v>9.83</v>
          </cell>
          <cell r="ID98">
            <v>0</v>
          </cell>
          <cell r="IE98">
            <v>7.07</v>
          </cell>
          <cell r="IF98">
            <v>0</v>
          </cell>
          <cell r="IG98">
            <v>4.42</v>
          </cell>
          <cell r="IH98">
            <v>0</v>
          </cell>
          <cell r="II98">
            <v>0</v>
          </cell>
          <cell r="IJ98">
            <v>9.64</v>
          </cell>
          <cell r="IK98">
            <v>0</v>
          </cell>
          <cell r="IL98">
            <v>6.12</v>
          </cell>
          <cell r="IM98">
            <v>0</v>
          </cell>
          <cell r="IN98">
            <v>3.89</v>
          </cell>
          <cell r="IO98">
            <v>0</v>
          </cell>
          <cell r="IP98">
            <v>0</v>
          </cell>
          <cell r="IQ98">
            <v>8.2100000000000009</v>
          </cell>
          <cell r="IR98">
            <v>0</v>
          </cell>
          <cell r="IS98">
            <v>8.68</v>
          </cell>
          <cell r="IT98">
            <v>0</v>
          </cell>
          <cell r="IU98">
            <v>5.3</v>
          </cell>
          <cell r="IV98">
            <v>0</v>
          </cell>
          <cell r="IW98">
            <v>0</v>
          </cell>
          <cell r="IX98">
            <v>10.3</v>
          </cell>
          <cell r="IY98">
            <v>0</v>
          </cell>
          <cell r="IZ98">
            <v>6.51</v>
          </cell>
          <cell r="JA98">
            <v>0</v>
          </cell>
          <cell r="JB98">
            <v>11.28</v>
          </cell>
          <cell r="JC98">
            <v>0</v>
          </cell>
          <cell r="JD98">
            <v>0</v>
          </cell>
          <cell r="JE98">
            <v>9.0299999999999994</v>
          </cell>
          <cell r="JF98">
            <v>0</v>
          </cell>
          <cell r="JG98">
            <v>7.67</v>
          </cell>
          <cell r="JH98">
            <v>0</v>
          </cell>
          <cell r="JI98">
            <v>7.07</v>
          </cell>
          <cell r="JJ98">
            <v>0</v>
          </cell>
          <cell r="JK98">
            <v>0</v>
          </cell>
          <cell r="JL98">
            <v>8.7100000000000009</v>
          </cell>
          <cell r="JM98">
            <v>0</v>
          </cell>
          <cell r="JN98">
            <v>7.65</v>
          </cell>
          <cell r="JO98">
            <v>0</v>
          </cell>
          <cell r="JP98">
            <v>10.28</v>
          </cell>
          <cell r="JQ98">
            <v>0</v>
          </cell>
          <cell r="JR98">
            <v>0</v>
          </cell>
          <cell r="JS98">
            <v>9.8699999999999992</v>
          </cell>
          <cell r="JT98">
            <v>0</v>
          </cell>
          <cell r="JU98">
            <v>8.17</v>
          </cell>
          <cell r="JV98">
            <v>0</v>
          </cell>
          <cell r="JW98">
            <v>7.33</v>
          </cell>
          <cell r="JX98">
            <v>0</v>
          </cell>
          <cell r="JY98">
            <v>0</v>
          </cell>
          <cell r="JZ98">
            <v>10.130000000000001</v>
          </cell>
          <cell r="KA98">
            <v>0</v>
          </cell>
          <cell r="KB98">
            <v>8.26</v>
          </cell>
          <cell r="KC98">
            <v>0</v>
          </cell>
          <cell r="KD98">
            <v>6.99</v>
          </cell>
          <cell r="KE98">
            <v>0</v>
          </cell>
          <cell r="KF98">
            <v>0</v>
          </cell>
          <cell r="KG98">
            <v>8.59</v>
          </cell>
          <cell r="KH98">
            <v>0</v>
          </cell>
          <cell r="KI98">
            <v>9.6</v>
          </cell>
          <cell r="KJ98">
            <v>0</v>
          </cell>
          <cell r="KK98">
            <v>7.33</v>
          </cell>
          <cell r="KL98">
            <v>0</v>
          </cell>
          <cell r="KM98">
            <v>0</v>
          </cell>
          <cell r="KN98">
            <v>7.2</v>
          </cell>
          <cell r="KO98">
            <v>0</v>
          </cell>
          <cell r="KP98">
            <v>8.08</v>
          </cell>
          <cell r="KQ98">
            <v>0</v>
          </cell>
          <cell r="KR98">
            <v>6.46</v>
          </cell>
          <cell r="KS98">
            <v>0</v>
          </cell>
          <cell r="KT98">
            <v>0</v>
          </cell>
          <cell r="KU98">
            <v>9.77</v>
          </cell>
          <cell r="KV98">
            <v>0</v>
          </cell>
          <cell r="KW98">
            <v>8.94</v>
          </cell>
          <cell r="KX98">
            <v>0</v>
          </cell>
          <cell r="KY98">
            <v>8.5500000000000007</v>
          </cell>
          <cell r="KZ98">
            <v>0</v>
          </cell>
          <cell r="LA98">
            <v>0</v>
          </cell>
          <cell r="LB98">
            <v>8.6199999999999992</v>
          </cell>
          <cell r="LC98">
            <v>0</v>
          </cell>
          <cell r="LD98">
            <v>7.88</v>
          </cell>
          <cell r="LE98">
            <v>0</v>
          </cell>
          <cell r="LF98">
            <v>6.13</v>
          </cell>
          <cell r="LG98">
            <v>0</v>
          </cell>
          <cell r="LH98">
            <v>0</v>
          </cell>
          <cell r="LI98">
            <v>9.2100000000000009</v>
          </cell>
          <cell r="LJ98">
            <v>0</v>
          </cell>
          <cell r="LK98">
            <v>9.16</v>
          </cell>
          <cell r="LL98">
            <v>0</v>
          </cell>
          <cell r="LM98">
            <v>8.5399999999999991</v>
          </cell>
          <cell r="LN98">
            <v>0</v>
          </cell>
          <cell r="LO98">
            <v>0</v>
          </cell>
          <cell r="LP98">
            <v>8.32</v>
          </cell>
          <cell r="LQ98">
            <v>0</v>
          </cell>
          <cell r="LR98">
            <v>10.51</v>
          </cell>
          <cell r="LS98">
            <v>0</v>
          </cell>
          <cell r="LT98">
            <v>7.52</v>
          </cell>
          <cell r="LU98">
            <v>0</v>
          </cell>
          <cell r="LV98">
            <v>0</v>
          </cell>
          <cell r="LW98">
            <v>9.41</v>
          </cell>
          <cell r="LX98">
            <v>0</v>
          </cell>
          <cell r="LY98">
            <v>9.1999999999999993</v>
          </cell>
          <cell r="LZ98">
            <v>0</v>
          </cell>
          <cell r="MA98">
            <v>8.7100000000000009</v>
          </cell>
          <cell r="MB98">
            <v>0</v>
          </cell>
          <cell r="MC98">
            <v>0</v>
          </cell>
          <cell r="MD98">
            <v>9.49</v>
          </cell>
          <cell r="ME98">
            <v>0</v>
          </cell>
          <cell r="MF98">
            <v>9.9499999999999993</v>
          </cell>
          <cell r="MG98">
            <v>0</v>
          </cell>
          <cell r="MH98">
            <v>10.02</v>
          </cell>
          <cell r="MI98">
            <v>0</v>
          </cell>
          <cell r="MJ98">
            <v>0</v>
          </cell>
          <cell r="MK98">
            <v>10.18</v>
          </cell>
          <cell r="ML98">
            <v>0</v>
          </cell>
          <cell r="MM98">
            <v>7.83</v>
          </cell>
          <cell r="MN98">
            <v>0</v>
          </cell>
          <cell r="MO98">
            <v>6.34</v>
          </cell>
          <cell r="MP98">
            <v>0</v>
          </cell>
          <cell r="MQ98">
            <v>0</v>
          </cell>
          <cell r="MR98">
            <v>8.92</v>
          </cell>
          <cell r="MS98">
            <v>0</v>
          </cell>
          <cell r="MT98">
            <v>8.75</v>
          </cell>
          <cell r="MU98">
            <v>0</v>
          </cell>
          <cell r="MV98">
            <v>4.55</v>
          </cell>
          <cell r="MW98">
            <v>0</v>
          </cell>
          <cell r="MX98">
            <v>0</v>
          </cell>
          <cell r="MY98">
            <v>9.0500000000000007</v>
          </cell>
          <cell r="MZ98">
            <v>0</v>
          </cell>
          <cell r="NA98">
            <v>8.42</v>
          </cell>
          <cell r="NB98">
            <v>0</v>
          </cell>
          <cell r="NC98">
            <v>8.93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J98">
            <v>2</v>
          </cell>
          <cell r="NK98">
            <v>3</v>
          </cell>
          <cell r="NL98" t="b">
            <v>0</v>
          </cell>
          <cell r="NM98"/>
          <cell r="NN98">
            <v>156</v>
          </cell>
          <cell r="NO98">
            <v>8.09</v>
          </cell>
          <cell r="NP98">
            <v>7.8589743589743621</v>
          </cell>
          <cell r="NQ98">
            <v>0.49358974358974361</v>
          </cell>
          <cell r="NR98">
            <v>2.44</v>
          </cell>
          <cell r="NS98">
            <v>11.28</v>
          </cell>
        </row>
        <row r="99">
          <cell r="A99" t="str">
            <v>LAFAYETTE</v>
          </cell>
          <cell r="B99" t="str">
            <v>LAFAYETTE</v>
          </cell>
          <cell r="C99" t="str">
            <v>FRANKLIN</v>
          </cell>
          <cell r="D99" t="str">
            <v>BROOKLYN</v>
          </cell>
          <cell r="E99">
            <v>0</v>
          </cell>
          <cell r="F99">
            <v>8.16</v>
          </cell>
          <cell r="G99">
            <v>5.67</v>
          </cell>
          <cell r="H99">
            <v>0</v>
          </cell>
          <cell r="I99">
            <v>0</v>
          </cell>
          <cell r="J99">
            <v>3.13</v>
          </cell>
          <cell r="K99">
            <v>0</v>
          </cell>
          <cell r="L99">
            <v>6.56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6.49</v>
          </cell>
          <cell r="R99">
            <v>0</v>
          </cell>
          <cell r="S99">
            <v>6.56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6.49</v>
          </cell>
          <cell r="Y99">
            <v>0</v>
          </cell>
          <cell r="Z99">
            <v>6.07</v>
          </cell>
          <cell r="AA99">
            <v>0</v>
          </cell>
          <cell r="AB99">
            <v>7.54</v>
          </cell>
          <cell r="AC99">
            <v>0</v>
          </cell>
          <cell r="AD99">
            <v>0</v>
          </cell>
          <cell r="AE99">
            <v>5.88</v>
          </cell>
          <cell r="AF99">
            <v>0</v>
          </cell>
          <cell r="AG99">
            <v>5.66</v>
          </cell>
          <cell r="AH99">
            <v>0</v>
          </cell>
          <cell r="AI99">
            <v>6.41</v>
          </cell>
          <cell r="AJ99">
            <v>0</v>
          </cell>
          <cell r="AK99">
            <v>0</v>
          </cell>
          <cell r="AL99">
            <v>6.42</v>
          </cell>
          <cell r="AM99">
            <v>0</v>
          </cell>
          <cell r="AN99">
            <v>6.9</v>
          </cell>
          <cell r="AO99">
            <v>0</v>
          </cell>
          <cell r="AP99">
            <v>6.5</v>
          </cell>
          <cell r="AQ99">
            <v>0</v>
          </cell>
          <cell r="AR99">
            <v>0</v>
          </cell>
          <cell r="AS99">
            <v>7.64</v>
          </cell>
          <cell r="AT99">
            <v>0</v>
          </cell>
          <cell r="AU99">
            <v>6.83</v>
          </cell>
          <cell r="AV99">
            <v>0</v>
          </cell>
          <cell r="AW99">
            <v>7.59</v>
          </cell>
          <cell r="AX99">
            <v>0</v>
          </cell>
          <cell r="AY99">
            <v>0</v>
          </cell>
          <cell r="AZ99">
            <v>7.55</v>
          </cell>
          <cell r="BA99">
            <v>0</v>
          </cell>
          <cell r="BB99">
            <v>6.89</v>
          </cell>
          <cell r="BC99">
            <v>0</v>
          </cell>
          <cell r="BD99">
            <v>8.49</v>
          </cell>
          <cell r="BE99">
            <v>0</v>
          </cell>
          <cell r="BF99">
            <v>0</v>
          </cell>
          <cell r="BG99">
            <v>6.59</v>
          </cell>
          <cell r="BH99">
            <v>0</v>
          </cell>
          <cell r="BI99">
            <v>7.19</v>
          </cell>
          <cell r="BJ99">
            <v>0</v>
          </cell>
          <cell r="BK99">
            <v>6.44</v>
          </cell>
          <cell r="BL99">
            <v>0</v>
          </cell>
          <cell r="BM99">
            <v>0</v>
          </cell>
          <cell r="BN99">
            <v>6.87</v>
          </cell>
          <cell r="BO99">
            <v>0</v>
          </cell>
          <cell r="BP99">
            <v>4.5599999999999996</v>
          </cell>
          <cell r="BQ99">
            <v>0</v>
          </cell>
          <cell r="BR99">
            <v>6.93</v>
          </cell>
          <cell r="BS99">
            <v>0</v>
          </cell>
          <cell r="BT99">
            <v>0</v>
          </cell>
          <cell r="BU99">
            <v>6.71</v>
          </cell>
          <cell r="BV99">
            <v>0</v>
          </cell>
          <cell r="BW99">
            <v>7.9</v>
          </cell>
          <cell r="BX99">
            <v>0</v>
          </cell>
          <cell r="BY99">
            <v>6.64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7.28</v>
          </cell>
          <cell r="CE99">
            <v>0</v>
          </cell>
          <cell r="CF99">
            <v>8</v>
          </cell>
          <cell r="CG99">
            <v>0</v>
          </cell>
          <cell r="CH99">
            <v>0</v>
          </cell>
          <cell r="CI99">
            <v>6.69</v>
          </cell>
          <cell r="CJ99">
            <v>0</v>
          </cell>
          <cell r="CK99">
            <v>0</v>
          </cell>
          <cell r="CL99">
            <v>0</v>
          </cell>
          <cell r="CM99">
            <v>7.82</v>
          </cell>
          <cell r="CN99">
            <v>0</v>
          </cell>
          <cell r="CO99">
            <v>0</v>
          </cell>
          <cell r="CP99">
            <v>8.5399999999999991</v>
          </cell>
          <cell r="CQ99">
            <v>0</v>
          </cell>
          <cell r="CR99">
            <v>6.64</v>
          </cell>
          <cell r="CS99">
            <v>0</v>
          </cell>
          <cell r="CT99">
            <v>7.86</v>
          </cell>
          <cell r="CU99">
            <v>0</v>
          </cell>
          <cell r="CV99">
            <v>0</v>
          </cell>
          <cell r="CW99">
            <v>5.96</v>
          </cell>
          <cell r="CX99">
            <v>0</v>
          </cell>
          <cell r="CY99">
            <v>6.24</v>
          </cell>
          <cell r="CZ99">
            <v>0</v>
          </cell>
          <cell r="DA99">
            <v>7.69</v>
          </cell>
          <cell r="DB99">
            <v>0</v>
          </cell>
          <cell r="DC99">
            <v>0</v>
          </cell>
          <cell r="DD99">
            <v>6.52</v>
          </cell>
          <cell r="DE99">
            <v>0</v>
          </cell>
          <cell r="DF99">
            <v>7.3</v>
          </cell>
          <cell r="DG99">
            <v>0</v>
          </cell>
          <cell r="DH99">
            <v>3.94</v>
          </cell>
          <cell r="DI99">
            <v>0</v>
          </cell>
          <cell r="DJ99">
            <v>0</v>
          </cell>
          <cell r="DK99">
            <v>8.41</v>
          </cell>
          <cell r="DL99">
            <v>0</v>
          </cell>
          <cell r="DM99">
            <v>7.13</v>
          </cell>
          <cell r="DN99">
            <v>0</v>
          </cell>
          <cell r="DO99">
            <v>6.37</v>
          </cell>
          <cell r="DP99">
            <v>0</v>
          </cell>
          <cell r="DQ99">
            <v>0</v>
          </cell>
          <cell r="DR99">
            <v>6.19</v>
          </cell>
          <cell r="DS99">
            <v>0</v>
          </cell>
          <cell r="DT99">
            <v>7.16</v>
          </cell>
          <cell r="DU99">
            <v>0</v>
          </cell>
          <cell r="DV99">
            <v>7.65</v>
          </cell>
          <cell r="DW99">
            <v>0</v>
          </cell>
          <cell r="DX99">
            <v>0</v>
          </cell>
          <cell r="DY99">
            <v>5.94</v>
          </cell>
          <cell r="DZ99">
            <v>0</v>
          </cell>
          <cell r="EA99">
            <v>8.6300000000000008</v>
          </cell>
          <cell r="EB99">
            <v>0</v>
          </cell>
          <cell r="EC99">
            <v>7.23</v>
          </cell>
          <cell r="ED99">
            <v>0</v>
          </cell>
          <cell r="EE99">
            <v>0</v>
          </cell>
          <cell r="EF99">
            <v>8.08</v>
          </cell>
          <cell r="EG99">
            <v>0</v>
          </cell>
          <cell r="EH99">
            <v>6.43</v>
          </cell>
          <cell r="EI99">
            <v>0</v>
          </cell>
          <cell r="EJ99">
            <v>8.8699999999999992</v>
          </cell>
          <cell r="EK99">
            <v>0</v>
          </cell>
          <cell r="EL99">
            <v>0</v>
          </cell>
          <cell r="EM99">
            <v>7.7</v>
          </cell>
          <cell r="EN99">
            <v>0</v>
          </cell>
          <cell r="EO99">
            <v>8.92</v>
          </cell>
          <cell r="EP99">
            <v>0</v>
          </cell>
          <cell r="EQ99">
            <v>7.46</v>
          </cell>
          <cell r="ER99">
            <v>0</v>
          </cell>
          <cell r="ES99">
            <v>0</v>
          </cell>
          <cell r="ET99">
            <v>9.02</v>
          </cell>
          <cell r="EU99">
            <v>0</v>
          </cell>
          <cell r="EV99">
            <v>7.51</v>
          </cell>
          <cell r="EW99">
            <v>0</v>
          </cell>
          <cell r="EX99">
            <v>8.68</v>
          </cell>
          <cell r="EY99">
            <v>0</v>
          </cell>
          <cell r="EZ99">
            <v>0</v>
          </cell>
          <cell r="FA99">
            <v>8.85</v>
          </cell>
          <cell r="FB99">
            <v>0</v>
          </cell>
          <cell r="FC99">
            <v>10.050000000000001</v>
          </cell>
          <cell r="FD99">
            <v>0</v>
          </cell>
          <cell r="FE99">
            <v>9.2899999999999991</v>
          </cell>
          <cell r="FF99">
            <v>0</v>
          </cell>
          <cell r="FG99">
            <v>8.61</v>
          </cell>
          <cell r="FH99">
            <v>0</v>
          </cell>
          <cell r="FI99">
            <v>0</v>
          </cell>
          <cell r="FJ99">
            <v>7.67</v>
          </cell>
          <cell r="FK99">
            <v>0</v>
          </cell>
          <cell r="FL99">
            <v>8.02</v>
          </cell>
          <cell r="FM99">
            <v>0</v>
          </cell>
          <cell r="FN99">
            <v>0</v>
          </cell>
          <cell r="FO99">
            <v>6.76</v>
          </cell>
          <cell r="FP99">
            <v>0</v>
          </cell>
          <cell r="FQ99">
            <v>6.94</v>
          </cell>
          <cell r="FR99">
            <v>9.44</v>
          </cell>
          <cell r="FS99">
            <v>5</v>
          </cell>
          <cell r="FT99">
            <v>0</v>
          </cell>
          <cell r="FU99">
            <v>0</v>
          </cell>
          <cell r="FV99">
            <v>8.5</v>
          </cell>
          <cell r="FW99">
            <v>0</v>
          </cell>
          <cell r="FX99">
            <v>8.49</v>
          </cell>
          <cell r="FY99">
            <v>0</v>
          </cell>
          <cell r="FZ99">
            <v>7.95</v>
          </cell>
          <cell r="GA99">
            <v>0</v>
          </cell>
          <cell r="GB99">
            <v>0</v>
          </cell>
          <cell r="GC99">
            <v>6.69</v>
          </cell>
          <cell r="GD99">
            <v>0</v>
          </cell>
          <cell r="GE99">
            <v>8.64</v>
          </cell>
          <cell r="GF99">
            <v>0</v>
          </cell>
          <cell r="GG99">
            <v>9.49</v>
          </cell>
          <cell r="GH99">
            <v>0</v>
          </cell>
          <cell r="GI99">
            <v>0</v>
          </cell>
          <cell r="GJ99">
            <v>6.95</v>
          </cell>
          <cell r="GK99">
            <v>0</v>
          </cell>
          <cell r="GL99">
            <v>7.16</v>
          </cell>
          <cell r="GM99">
            <v>0</v>
          </cell>
          <cell r="GN99">
            <v>9.6</v>
          </cell>
          <cell r="GO99">
            <v>0</v>
          </cell>
          <cell r="GP99">
            <v>0</v>
          </cell>
          <cell r="GQ99">
            <v>7.91</v>
          </cell>
          <cell r="GR99">
            <v>0</v>
          </cell>
          <cell r="GS99">
            <v>10.4</v>
          </cell>
          <cell r="GT99">
            <v>0</v>
          </cell>
          <cell r="GU99">
            <v>8.0399999999999991</v>
          </cell>
          <cell r="GV99">
            <v>0</v>
          </cell>
          <cell r="GW99">
            <v>0</v>
          </cell>
          <cell r="GX99">
            <v>7.9450000000000003</v>
          </cell>
          <cell r="GY99">
            <v>0</v>
          </cell>
          <cell r="GZ99">
            <v>8.1</v>
          </cell>
          <cell r="HA99">
            <v>0</v>
          </cell>
          <cell r="HB99">
            <v>6.13</v>
          </cell>
          <cell r="HC99">
            <v>0</v>
          </cell>
          <cell r="HD99">
            <v>0</v>
          </cell>
          <cell r="HE99">
            <v>8.65</v>
          </cell>
          <cell r="HF99">
            <v>0</v>
          </cell>
          <cell r="HG99">
            <v>7.61</v>
          </cell>
          <cell r="HH99">
            <v>0</v>
          </cell>
          <cell r="HI99">
            <v>8.51</v>
          </cell>
          <cell r="HJ99">
            <v>0</v>
          </cell>
          <cell r="HK99">
            <v>0</v>
          </cell>
          <cell r="HL99">
            <v>6.66</v>
          </cell>
          <cell r="HM99">
            <v>0</v>
          </cell>
          <cell r="HN99">
            <v>9.75</v>
          </cell>
          <cell r="HO99">
            <v>0</v>
          </cell>
          <cell r="HP99">
            <v>8.32</v>
          </cell>
          <cell r="HQ99">
            <v>0</v>
          </cell>
          <cell r="HR99">
            <v>0</v>
          </cell>
          <cell r="HS99">
            <v>8.99</v>
          </cell>
          <cell r="HT99">
            <v>0</v>
          </cell>
          <cell r="HU99">
            <v>8.89</v>
          </cell>
          <cell r="HV99">
            <v>0</v>
          </cell>
          <cell r="HW99">
            <v>9.25</v>
          </cell>
          <cell r="HX99">
            <v>0</v>
          </cell>
          <cell r="HY99">
            <v>0</v>
          </cell>
          <cell r="HZ99">
            <v>8.0399999999999991</v>
          </cell>
          <cell r="IA99">
            <v>0</v>
          </cell>
          <cell r="IB99">
            <v>7.63</v>
          </cell>
          <cell r="IC99">
            <v>0</v>
          </cell>
          <cell r="ID99">
            <v>8.27</v>
          </cell>
          <cell r="IE99">
            <v>0</v>
          </cell>
          <cell r="IF99">
            <v>0</v>
          </cell>
          <cell r="IG99">
            <v>9.23</v>
          </cell>
          <cell r="IH99">
            <v>0</v>
          </cell>
          <cell r="II99">
            <v>8.8699999999999992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7.85</v>
          </cell>
          <cell r="IO99">
            <v>0</v>
          </cell>
          <cell r="IP99">
            <v>8.7899999999999991</v>
          </cell>
          <cell r="IQ99">
            <v>0</v>
          </cell>
          <cell r="IR99">
            <v>7.08</v>
          </cell>
          <cell r="IS99">
            <v>0</v>
          </cell>
          <cell r="IT99">
            <v>0</v>
          </cell>
          <cell r="IU99">
            <v>9.1199999999999992</v>
          </cell>
          <cell r="IV99">
            <v>0</v>
          </cell>
          <cell r="IW99">
            <v>8.9499999999999993</v>
          </cell>
          <cell r="IX99">
            <v>0</v>
          </cell>
          <cell r="IY99">
            <v>7.27</v>
          </cell>
          <cell r="IZ99">
            <v>0</v>
          </cell>
          <cell r="JA99">
            <v>0</v>
          </cell>
          <cell r="JB99">
            <v>10.4</v>
          </cell>
          <cell r="JC99">
            <v>0</v>
          </cell>
          <cell r="JD99">
            <v>7.64</v>
          </cell>
          <cell r="JE99">
            <v>0</v>
          </cell>
          <cell r="JF99">
            <v>7.57</v>
          </cell>
          <cell r="JG99">
            <v>0</v>
          </cell>
          <cell r="JH99">
            <v>0</v>
          </cell>
          <cell r="JI99">
            <v>8.34</v>
          </cell>
          <cell r="JJ99">
            <v>0</v>
          </cell>
          <cell r="JK99">
            <v>8.18</v>
          </cell>
          <cell r="JL99">
            <v>0</v>
          </cell>
          <cell r="JM99">
            <v>7.36</v>
          </cell>
          <cell r="JN99">
            <v>0</v>
          </cell>
          <cell r="JO99">
            <v>0</v>
          </cell>
          <cell r="JP99">
            <v>8.1300000000000008</v>
          </cell>
          <cell r="JQ99">
            <v>0</v>
          </cell>
          <cell r="JR99">
            <v>7.63</v>
          </cell>
          <cell r="JS99">
            <v>0</v>
          </cell>
          <cell r="JT99">
            <v>8.0500000000000007</v>
          </cell>
          <cell r="JU99">
            <v>0</v>
          </cell>
          <cell r="JV99">
            <v>0</v>
          </cell>
          <cell r="JW99">
            <v>7.54</v>
          </cell>
          <cell r="JX99">
            <v>0</v>
          </cell>
          <cell r="JY99">
            <v>7.48</v>
          </cell>
          <cell r="JZ99">
            <v>0</v>
          </cell>
          <cell r="KA99">
            <v>6.97</v>
          </cell>
          <cell r="KB99">
            <v>0</v>
          </cell>
          <cell r="KC99">
            <v>0</v>
          </cell>
          <cell r="KD99">
            <v>7.79</v>
          </cell>
          <cell r="KE99">
            <v>0</v>
          </cell>
          <cell r="KF99">
            <v>9.08</v>
          </cell>
          <cell r="KG99">
            <v>0</v>
          </cell>
          <cell r="KH99">
            <v>8.34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7.32</v>
          </cell>
          <cell r="KN99">
            <v>0</v>
          </cell>
          <cell r="KO99">
            <v>8.14</v>
          </cell>
          <cell r="KP99">
            <v>0</v>
          </cell>
          <cell r="KQ99">
            <v>0</v>
          </cell>
          <cell r="KR99">
            <v>8.6300000000000008</v>
          </cell>
          <cell r="KS99">
            <v>0</v>
          </cell>
          <cell r="KT99">
            <v>7.63</v>
          </cell>
          <cell r="KU99">
            <v>0</v>
          </cell>
          <cell r="KV99">
            <v>8.9499999999999993</v>
          </cell>
          <cell r="KW99">
            <v>0</v>
          </cell>
          <cell r="KX99">
            <v>0</v>
          </cell>
          <cell r="KY99">
            <v>7.46</v>
          </cell>
          <cell r="KZ99">
            <v>0</v>
          </cell>
          <cell r="LA99">
            <v>7.44</v>
          </cell>
          <cell r="LB99">
            <v>0</v>
          </cell>
          <cell r="LC99">
            <v>7.09</v>
          </cell>
          <cell r="LD99">
            <v>0</v>
          </cell>
          <cell r="LE99">
            <v>0</v>
          </cell>
          <cell r="LF99">
            <v>8.2100000000000009</v>
          </cell>
          <cell r="LG99">
            <v>0</v>
          </cell>
          <cell r="LH99">
            <v>7.22</v>
          </cell>
          <cell r="LI99">
            <v>0</v>
          </cell>
          <cell r="LJ99">
            <v>7.96</v>
          </cell>
          <cell r="LK99">
            <v>0</v>
          </cell>
          <cell r="LL99">
            <v>0</v>
          </cell>
          <cell r="LM99">
            <v>8.4700000000000006</v>
          </cell>
          <cell r="LN99">
            <v>0</v>
          </cell>
          <cell r="LO99">
            <v>8.17</v>
          </cell>
          <cell r="LP99">
            <v>0</v>
          </cell>
          <cell r="LQ99">
            <v>7.17</v>
          </cell>
          <cell r="LR99">
            <v>0</v>
          </cell>
          <cell r="LS99">
            <v>0</v>
          </cell>
          <cell r="LT99">
            <v>8.39</v>
          </cell>
          <cell r="LU99">
            <v>0</v>
          </cell>
          <cell r="LV99">
            <v>6.03</v>
          </cell>
          <cell r="LW99">
            <v>0</v>
          </cell>
          <cell r="LX99">
            <v>8.1999999999999993</v>
          </cell>
          <cell r="LY99">
            <v>0</v>
          </cell>
          <cell r="LZ99">
            <v>0</v>
          </cell>
          <cell r="MA99">
            <v>8.73</v>
          </cell>
          <cell r="MB99">
            <v>0</v>
          </cell>
          <cell r="MC99">
            <v>7.64</v>
          </cell>
          <cell r="MD99">
            <v>0</v>
          </cell>
          <cell r="ME99">
            <v>7.48</v>
          </cell>
          <cell r="MF99">
            <v>0</v>
          </cell>
          <cell r="MG99">
            <v>0</v>
          </cell>
          <cell r="MH99">
            <v>7.86</v>
          </cell>
          <cell r="MI99">
            <v>0</v>
          </cell>
          <cell r="MJ99">
            <v>6.72</v>
          </cell>
          <cell r="MK99">
            <v>0</v>
          </cell>
          <cell r="ML99">
            <v>7.71</v>
          </cell>
          <cell r="MM99">
            <v>0</v>
          </cell>
          <cell r="MN99">
            <v>0</v>
          </cell>
          <cell r="MO99">
            <v>7.25</v>
          </cell>
          <cell r="MP99">
            <v>0</v>
          </cell>
          <cell r="MQ99">
            <v>8.4</v>
          </cell>
          <cell r="MR99">
            <v>0</v>
          </cell>
          <cell r="MS99">
            <v>7.73</v>
          </cell>
          <cell r="MT99">
            <v>0</v>
          </cell>
          <cell r="MU99">
            <v>0</v>
          </cell>
          <cell r="MV99">
            <v>8.23</v>
          </cell>
          <cell r="MW99">
            <v>0</v>
          </cell>
          <cell r="MX99">
            <v>6.13</v>
          </cell>
          <cell r="MY99">
            <v>0</v>
          </cell>
          <cell r="MZ99">
            <v>6.35</v>
          </cell>
          <cell r="NA99">
            <v>2.4300000000000002</v>
          </cell>
          <cell r="NB99">
            <v>0</v>
          </cell>
          <cell r="NC99">
            <v>6.29</v>
          </cell>
          <cell r="ND99">
            <v>0</v>
          </cell>
          <cell r="NE99">
            <v>0</v>
          </cell>
          <cell r="NF99">
            <v>0</v>
          </cell>
          <cell r="NG99">
            <v>0</v>
          </cell>
          <cell r="NH99">
            <v>0</v>
          </cell>
          <cell r="NJ99">
            <v>2</v>
          </cell>
          <cell r="NK99">
            <v>2.896551724137931</v>
          </cell>
          <cell r="NL99" t="b">
            <v>0</v>
          </cell>
          <cell r="NM99"/>
          <cell r="NN99">
            <v>152</v>
          </cell>
          <cell r="NO99">
            <v>7.6349999999999998</v>
          </cell>
          <cell r="NP99">
            <v>7.5618750000000059</v>
          </cell>
          <cell r="NQ99">
            <v>0.63157894736842102</v>
          </cell>
          <cell r="NR99">
            <v>2.4300000000000002</v>
          </cell>
          <cell r="NS99">
            <v>10.4</v>
          </cell>
        </row>
        <row r="100">
          <cell r="A100" t="str">
            <v>MARCY</v>
          </cell>
          <cell r="B100" t="str">
            <v>MARCY</v>
          </cell>
          <cell r="C100" t="str">
            <v>PARK AVE</v>
          </cell>
          <cell r="D100" t="str">
            <v>BROOKLYN</v>
          </cell>
          <cell r="E100">
            <v>8.26</v>
          </cell>
          <cell r="F100">
            <v>0</v>
          </cell>
          <cell r="G100">
            <v>8.1649999999999991</v>
          </cell>
          <cell r="H100">
            <v>0</v>
          </cell>
          <cell r="I100">
            <v>7.68</v>
          </cell>
          <cell r="J100">
            <v>0</v>
          </cell>
          <cell r="K100">
            <v>0</v>
          </cell>
          <cell r="L100">
            <v>9.1150000000000002</v>
          </cell>
          <cell r="M100">
            <v>0</v>
          </cell>
          <cell r="N100">
            <v>7.63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9.1150000000000002</v>
          </cell>
          <cell r="T100">
            <v>0</v>
          </cell>
          <cell r="U100">
            <v>7.63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9.75</v>
          </cell>
          <cell r="AA100">
            <v>0</v>
          </cell>
          <cell r="AB100">
            <v>7.85</v>
          </cell>
          <cell r="AC100">
            <v>0</v>
          </cell>
          <cell r="AD100">
            <v>8.15</v>
          </cell>
          <cell r="AE100">
            <v>0</v>
          </cell>
          <cell r="AF100">
            <v>0</v>
          </cell>
          <cell r="AG100">
            <v>8.5649999999999995</v>
          </cell>
          <cell r="AH100">
            <v>0</v>
          </cell>
          <cell r="AI100">
            <v>8.18</v>
          </cell>
          <cell r="AJ100">
            <v>0</v>
          </cell>
          <cell r="AK100">
            <v>7.3</v>
          </cell>
          <cell r="AL100">
            <v>0</v>
          </cell>
          <cell r="AM100">
            <v>0</v>
          </cell>
          <cell r="AN100">
            <v>8.1750000000000007</v>
          </cell>
          <cell r="AO100">
            <v>0</v>
          </cell>
          <cell r="AP100">
            <v>6.7549999999999999</v>
          </cell>
          <cell r="AQ100">
            <v>0</v>
          </cell>
          <cell r="AR100">
            <v>7.17</v>
          </cell>
          <cell r="AS100">
            <v>0</v>
          </cell>
          <cell r="AT100">
            <v>0</v>
          </cell>
          <cell r="AU100">
            <v>8.6750000000000007</v>
          </cell>
          <cell r="AV100">
            <v>0</v>
          </cell>
          <cell r="AW100">
            <v>7.34</v>
          </cell>
          <cell r="AX100">
            <v>0</v>
          </cell>
          <cell r="AY100">
            <v>8.48</v>
          </cell>
          <cell r="AZ100">
            <v>0</v>
          </cell>
          <cell r="BA100">
            <v>0</v>
          </cell>
          <cell r="BB100">
            <v>7.585</v>
          </cell>
          <cell r="BC100">
            <v>0</v>
          </cell>
          <cell r="BD100">
            <v>7.03</v>
          </cell>
          <cell r="BE100">
            <v>0</v>
          </cell>
          <cell r="BF100">
            <v>6.72</v>
          </cell>
          <cell r="BG100">
            <v>0</v>
          </cell>
          <cell r="BH100">
            <v>0</v>
          </cell>
          <cell r="BI100">
            <v>7.835</v>
          </cell>
          <cell r="BJ100">
            <v>0</v>
          </cell>
          <cell r="BK100">
            <v>7.95</v>
          </cell>
          <cell r="BL100">
            <v>0</v>
          </cell>
          <cell r="BM100">
            <v>0</v>
          </cell>
          <cell r="BN100">
            <v>9.19</v>
          </cell>
          <cell r="BO100">
            <v>0</v>
          </cell>
          <cell r="BP100">
            <v>7.4050000000000002</v>
          </cell>
          <cell r="BQ100">
            <v>0</v>
          </cell>
          <cell r="BR100">
            <v>7.69</v>
          </cell>
          <cell r="BS100">
            <v>0</v>
          </cell>
          <cell r="BT100">
            <v>8.1199999999999992</v>
          </cell>
          <cell r="BU100">
            <v>0</v>
          </cell>
          <cell r="BV100">
            <v>0</v>
          </cell>
          <cell r="BW100">
            <v>7.53</v>
          </cell>
          <cell r="BX100">
            <v>0</v>
          </cell>
          <cell r="BY100">
            <v>7.6</v>
          </cell>
          <cell r="BZ100">
            <v>0</v>
          </cell>
          <cell r="CA100">
            <v>7.53</v>
          </cell>
          <cell r="CB100">
            <v>0</v>
          </cell>
          <cell r="CC100">
            <v>0</v>
          </cell>
          <cell r="CD100">
            <v>8.59</v>
          </cell>
          <cell r="CE100">
            <v>0</v>
          </cell>
          <cell r="CF100">
            <v>7.08</v>
          </cell>
          <cell r="CG100">
            <v>0</v>
          </cell>
          <cell r="CH100">
            <v>8.73</v>
          </cell>
          <cell r="CI100">
            <v>0</v>
          </cell>
          <cell r="CJ100">
            <v>0</v>
          </cell>
          <cell r="CK100">
            <v>9.18</v>
          </cell>
          <cell r="CL100">
            <v>0</v>
          </cell>
          <cell r="CM100">
            <v>8.31</v>
          </cell>
          <cell r="CN100">
            <v>0</v>
          </cell>
          <cell r="CO100">
            <v>8.61</v>
          </cell>
          <cell r="CP100">
            <v>0</v>
          </cell>
          <cell r="CQ100">
            <v>0</v>
          </cell>
          <cell r="CR100">
            <v>9.3000000000000007</v>
          </cell>
          <cell r="CS100">
            <v>0</v>
          </cell>
          <cell r="CT100">
            <v>7.71</v>
          </cell>
          <cell r="CU100">
            <v>0</v>
          </cell>
          <cell r="CV100">
            <v>7.99</v>
          </cell>
          <cell r="CW100">
            <v>0</v>
          </cell>
          <cell r="CX100">
            <v>0</v>
          </cell>
          <cell r="CY100">
            <v>8.19</v>
          </cell>
          <cell r="CZ100">
            <v>0</v>
          </cell>
          <cell r="DA100">
            <v>8.2449999999999992</v>
          </cell>
          <cell r="DB100">
            <v>0</v>
          </cell>
          <cell r="DC100">
            <v>0</v>
          </cell>
          <cell r="DD100">
            <v>7.41</v>
          </cell>
          <cell r="DE100">
            <v>0</v>
          </cell>
          <cell r="DF100">
            <v>7.8650000000000002</v>
          </cell>
          <cell r="DG100">
            <v>0</v>
          </cell>
          <cell r="DH100">
            <v>7.2</v>
          </cell>
          <cell r="DI100">
            <v>0</v>
          </cell>
          <cell r="DJ100">
            <v>6.15</v>
          </cell>
          <cell r="DK100">
            <v>0</v>
          </cell>
          <cell r="DL100">
            <v>0</v>
          </cell>
          <cell r="DM100">
            <v>7.74</v>
          </cell>
          <cell r="DN100">
            <v>0</v>
          </cell>
          <cell r="DO100">
            <v>8.66</v>
          </cell>
          <cell r="DP100">
            <v>0</v>
          </cell>
          <cell r="DQ100">
            <v>7.6</v>
          </cell>
          <cell r="DR100">
            <v>0</v>
          </cell>
          <cell r="DS100">
            <v>0</v>
          </cell>
          <cell r="DT100">
            <v>9.1050000000000004</v>
          </cell>
          <cell r="DU100">
            <v>0</v>
          </cell>
          <cell r="DV100">
            <v>8.0399999999999991</v>
          </cell>
          <cell r="DW100">
            <v>0</v>
          </cell>
          <cell r="DX100">
            <v>8.3699999999999992</v>
          </cell>
          <cell r="DY100">
            <v>0</v>
          </cell>
          <cell r="DZ100">
            <v>0</v>
          </cell>
          <cell r="EA100">
            <v>8.8650000000000002</v>
          </cell>
          <cell r="EB100">
            <v>0</v>
          </cell>
          <cell r="EC100">
            <v>9.0299999999999994</v>
          </cell>
          <cell r="ED100">
            <v>0</v>
          </cell>
          <cell r="EE100">
            <v>8.7100000000000009</v>
          </cell>
          <cell r="EF100">
            <v>0</v>
          </cell>
          <cell r="EG100">
            <v>0</v>
          </cell>
          <cell r="EH100">
            <v>9.68</v>
          </cell>
          <cell r="EI100">
            <v>0</v>
          </cell>
          <cell r="EJ100">
            <v>8.9049999999999994</v>
          </cell>
          <cell r="EK100">
            <v>0</v>
          </cell>
          <cell r="EL100">
            <v>7.6</v>
          </cell>
          <cell r="EM100">
            <v>0</v>
          </cell>
          <cell r="EN100">
            <v>0</v>
          </cell>
          <cell r="EO100">
            <v>9.7949999999999999</v>
          </cell>
          <cell r="EP100">
            <v>0</v>
          </cell>
          <cell r="EQ100">
            <v>8.67</v>
          </cell>
          <cell r="ER100">
            <v>0</v>
          </cell>
          <cell r="ES100">
            <v>6.95</v>
          </cell>
          <cell r="ET100">
            <v>0</v>
          </cell>
          <cell r="EU100">
            <v>0</v>
          </cell>
          <cell r="EV100">
            <v>10.904999999999999</v>
          </cell>
          <cell r="EW100">
            <v>0</v>
          </cell>
          <cell r="EX100">
            <v>8.4350000000000005</v>
          </cell>
          <cell r="EY100">
            <v>0</v>
          </cell>
          <cell r="EZ100">
            <v>8.52</v>
          </cell>
          <cell r="FA100">
            <v>0</v>
          </cell>
          <cell r="FB100">
            <v>0</v>
          </cell>
          <cell r="FC100">
            <v>0</v>
          </cell>
          <cell r="FD100">
            <v>8.31</v>
          </cell>
          <cell r="FE100">
            <v>0</v>
          </cell>
          <cell r="FF100">
            <v>7.3</v>
          </cell>
          <cell r="FG100">
            <v>0</v>
          </cell>
          <cell r="FH100">
            <v>7.2</v>
          </cell>
          <cell r="FI100">
            <v>0</v>
          </cell>
          <cell r="FJ100">
            <v>10.69</v>
          </cell>
          <cell r="FK100">
            <v>0</v>
          </cell>
          <cell r="FL100">
            <v>9.07</v>
          </cell>
          <cell r="FM100">
            <v>0</v>
          </cell>
          <cell r="FN100">
            <v>0</v>
          </cell>
          <cell r="FO100">
            <v>8.24</v>
          </cell>
          <cell r="FP100">
            <v>0</v>
          </cell>
          <cell r="FQ100">
            <v>9.83</v>
          </cell>
          <cell r="FR100">
            <v>0</v>
          </cell>
          <cell r="FS100">
            <v>8.9</v>
          </cell>
          <cell r="FT100">
            <v>0</v>
          </cell>
          <cell r="FU100">
            <v>8.9600000000000009</v>
          </cell>
          <cell r="FV100">
            <v>0</v>
          </cell>
          <cell r="FW100">
            <v>0</v>
          </cell>
          <cell r="FX100">
            <v>7.7750000000000004</v>
          </cell>
          <cell r="FY100">
            <v>0</v>
          </cell>
          <cell r="FZ100">
            <v>9.4949999999999992</v>
          </cell>
          <cell r="GA100">
            <v>0</v>
          </cell>
          <cell r="GB100">
            <v>8.19</v>
          </cell>
          <cell r="GC100">
            <v>0</v>
          </cell>
          <cell r="GD100">
            <v>0</v>
          </cell>
          <cell r="GE100">
            <v>10.4</v>
          </cell>
          <cell r="GF100">
            <v>0</v>
          </cell>
          <cell r="GG100">
            <v>10.465</v>
          </cell>
          <cell r="GH100">
            <v>0</v>
          </cell>
          <cell r="GI100">
            <v>9.18</v>
          </cell>
          <cell r="GJ100">
            <v>0</v>
          </cell>
          <cell r="GK100">
            <v>0</v>
          </cell>
          <cell r="GL100">
            <v>10.324999999999999</v>
          </cell>
          <cell r="GM100">
            <v>0</v>
          </cell>
          <cell r="GN100">
            <v>10.055</v>
          </cell>
          <cell r="GO100">
            <v>0</v>
          </cell>
          <cell r="GP100">
            <v>10.050000000000001</v>
          </cell>
          <cell r="GQ100">
            <v>0</v>
          </cell>
          <cell r="GR100">
            <v>0</v>
          </cell>
          <cell r="GS100">
            <v>11.015000000000001</v>
          </cell>
          <cell r="GT100">
            <v>0</v>
          </cell>
          <cell r="GU100">
            <v>9.7949999999999999</v>
          </cell>
          <cell r="GV100">
            <v>0</v>
          </cell>
          <cell r="GW100">
            <v>10</v>
          </cell>
          <cell r="GX100">
            <v>0</v>
          </cell>
          <cell r="GY100">
            <v>0</v>
          </cell>
          <cell r="GZ100">
            <v>13.164999999999999</v>
          </cell>
          <cell r="HA100">
            <v>0</v>
          </cell>
          <cell r="HB100">
            <v>9.49</v>
          </cell>
          <cell r="HC100">
            <v>0</v>
          </cell>
          <cell r="HD100">
            <v>9.82</v>
          </cell>
          <cell r="HE100">
            <v>0</v>
          </cell>
          <cell r="HF100">
            <v>0</v>
          </cell>
          <cell r="HG100">
            <v>6.37</v>
          </cell>
          <cell r="HH100">
            <v>0</v>
          </cell>
          <cell r="HI100">
            <v>8.3699999999999992</v>
          </cell>
          <cell r="HJ100">
            <v>0</v>
          </cell>
          <cell r="HK100">
            <v>0</v>
          </cell>
          <cell r="HL100">
            <v>9.6199999999999992</v>
          </cell>
          <cell r="HM100">
            <v>0</v>
          </cell>
          <cell r="HN100">
            <v>10.925000000000001</v>
          </cell>
          <cell r="HO100">
            <v>0</v>
          </cell>
          <cell r="HP100">
            <v>8.7449999999999992</v>
          </cell>
          <cell r="HQ100">
            <v>0</v>
          </cell>
          <cell r="HR100">
            <v>0</v>
          </cell>
          <cell r="HS100">
            <v>10.07</v>
          </cell>
          <cell r="HT100">
            <v>0</v>
          </cell>
          <cell r="HU100">
            <v>7.2050000000000001</v>
          </cell>
          <cell r="HV100">
            <v>0</v>
          </cell>
          <cell r="HW100">
            <v>7.11</v>
          </cell>
          <cell r="HX100">
            <v>0</v>
          </cell>
          <cell r="HY100">
            <v>8.16</v>
          </cell>
          <cell r="HZ100">
            <v>0</v>
          </cell>
          <cell r="IA100">
            <v>0</v>
          </cell>
          <cell r="IB100">
            <v>9.0950000000000006</v>
          </cell>
          <cell r="IC100">
            <v>0</v>
          </cell>
          <cell r="ID100">
            <v>8.6050000000000004</v>
          </cell>
          <cell r="IE100">
            <v>0</v>
          </cell>
          <cell r="IF100">
            <v>9.02</v>
          </cell>
          <cell r="IG100">
            <v>0</v>
          </cell>
          <cell r="IH100">
            <v>0</v>
          </cell>
          <cell r="II100">
            <v>9.75</v>
          </cell>
          <cell r="IJ100">
            <v>0</v>
          </cell>
          <cell r="IK100">
            <v>9.18</v>
          </cell>
          <cell r="IL100">
            <v>0</v>
          </cell>
          <cell r="IM100">
            <v>10.23</v>
          </cell>
          <cell r="IN100">
            <v>0</v>
          </cell>
          <cell r="IO100">
            <v>0</v>
          </cell>
          <cell r="IP100">
            <v>9.4350000000000005</v>
          </cell>
          <cell r="IQ100">
            <v>0</v>
          </cell>
          <cell r="IR100">
            <v>8.6150000000000002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10.31</v>
          </cell>
          <cell r="IX100">
            <v>0</v>
          </cell>
          <cell r="IY100">
            <v>9.52</v>
          </cell>
          <cell r="IZ100">
            <v>0</v>
          </cell>
          <cell r="JA100">
            <v>10.1</v>
          </cell>
          <cell r="JB100">
            <v>0</v>
          </cell>
          <cell r="JC100">
            <v>0</v>
          </cell>
          <cell r="JD100">
            <v>10.115</v>
          </cell>
          <cell r="JE100">
            <v>0</v>
          </cell>
          <cell r="JF100">
            <v>9.6150000000000002</v>
          </cell>
          <cell r="JG100">
            <v>0</v>
          </cell>
          <cell r="JH100">
            <v>8.91</v>
          </cell>
          <cell r="JI100">
            <v>0</v>
          </cell>
          <cell r="JJ100">
            <v>0</v>
          </cell>
          <cell r="JK100">
            <v>9.2449999999999992</v>
          </cell>
          <cell r="JL100">
            <v>0</v>
          </cell>
          <cell r="JM100">
            <v>8.7949999999999999</v>
          </cell>
          <cell r="JN100">
            <v>0</v>
          </cell>
          <cell r="JO100">
            <v>7.9</v>
          </cell>
          <cell r="JP100">
            <v>0</v>
          </cell>
          <cell r="JQ100">
            <v>0</v>
          </cell>
          <cell r="JR100">
            <v>8.6549999999999994</v>
          </cell>
          <cell r="JS100">
            <v>0</v>
          </cell>
          <cell r="JT100">
            <v>8.6050000000000004</v>
          </cell>
          <cell r="JU100">
            <v>0</v>
          </cell>
          <cell r="JV100">
            <v>10.57</v>
          </cell>
          <cell r="JW100">
            <v>0</v>
          </cell>
          <cell r="JX100">
            <v>0</v>
          </cell>
          <cell r="JY100">
            <v>8.06</v>
          </cell>
          <cell r="JZ100">
            <v>0</v>
          </cell>
          <cell r="KA100">
            <v>9.0749999999999993</v>
          </cell>
          <cell r="KB100">
            <v>0</v>
          </cell>
          <cell r="KC100">
            <v>8.01</v>
          </cell>
          <cell r="KD100">
            <v>8.6</v>
          </cell>
          <cell r="KE100">
            <v>0</v>
          </cell>
          <cell r="KF100">
            <v>8.6750000000000007</v>
          </cell>
          <cell r="KG100">
            <v>0</v>
          </cell>
          <cell r="KH100">
            <v>8.9350000000000005</v>
          </cell>
          <cell r="KI100">
            <v>0</v>
          </cell>
          <cell r="KJ100">
            <v>8.2799999999999994</v>
          </cell>
          <cell r="KK100">
            <v>0</v>
          </cell>
          <cell r="KL100">
            <v>0</v>
          </cell>
          <cell r="KM100">
            <v>10.015000000000001</v>
          </cell>
          <cell r="KN100">
            <v>0</v>
          </cell>
          <cell r="KO100">
            <v>7.4749999999999996</v>
          </cell>
          <cell r="KP100">
            <v>0</v>
          </cell>
          <cell r="KQ100">
            <v>7.73</v>
          </cell>
          <cell r="KR100">
            <v>0</v>
          </cell>
          <cell r="KS100">
            <v>0</v>
          </cell>
          <cell r="KT100">
            <v>10.285</v>
          </cell>
          <cell r="KU100">
            <v>0</v>
          </cell>
          <cell r="KV100">
            <v>8.9649999999999999</v>
          </cell>
          <cell r="KW100">
            <v>0</v>
          </cell>
          <cell r="KX100">
            <v>7.72</v>
          </cell>
          <cell r="KY100">
            <v>0</v>
          </cell>
          <cell r="KZ100">
            <v>0</v>
          </cell>
          <cell r="LA100">
            <v>8.2850000000000001</v>
          </cell>
          <cell r="LB100">
            <v>0</v>
          </cell>
          <cell r="LC100">
            <v>7.2549999999999999</v>
          </cell>
          <cell r="LD100">
            <v>0</v>
          </cell>
          <cell r="LE100">
            <v>7.32</v>
          </cell>
          <cell r="LF100">
            <v>0</v>
          </cell>
          <cell r="LG100">
            <v>0</v>
          </cell>
          <cell r="LH100">
            <v>8.99</v>
          </cell>
          <cell r="LI100">
            <v>0</v>
          </cell>
          <cell r="LJ100">
            <v>7.7949999999999999</v>
          </cell>
          <cell r="LK100">
            <v>0</v>
          </cell>
          <cell r="LL100">
            <v>6.07</v>
          </cell>
          <cell r="LM100">
            <v>0</v>
          </cell>
          <cell r="LN100">
            <v>0</v>
          </cell>
          <cell r="LO100">
            <v>10.015000000000001</v>
          </cell>
          <cell r="LP100">
            <v>0</v>
          </cell>
          <cell r="LQ100">
            <v>8.8149999999999995</v>
          </cell>
          <cell r="LR100">
            <v>0</v>
          </cell>
          <cell r="LS100">
            <v>7.415</v>
          </cell>
          <cell r="LT100">
            <v>0</v>
          </cell>
          <cell r="LU100">
            <v>0</v>
          </cell>
          <cell r="LV100">
            <v>8.67</v>
          </cell>
          <cell r="LW100">
            <v>0</v>
          </cell>
          <cell r="LX100">
            <v>7.625</v>
          </cell>
          <cell r="LY100">
            <v>0</v>
          </cell>
          <cell r="LZ100">
            <v>6.5750000000000002</v>
          </cell>
          <cell r="MA100">
            <v>0</v>
          </cell>
          <cell r="MB100">
            <v>0</v>
          </cell>
          <cell r="MC100">
            <v>9.2899999999999991</v>
          </cell>
          <cell r="MD100">
            <v>0</v>
          </cell>
          <cell r="ME100">
            <v>8.0299999999999994</v>
          </cell>
          <cell r="MF100">
            <v>0</v>
          </cell>
          <cell r="MG100">
            <v>6.7149999999999999</v>
          </cell>
          <cell r="MH100">
            <v>0</v>
          </cell>
          <cell r="MI100">
            <v>0</v>
          </cell>
          <cell r="MJ100">
            <v>8.6199999999999992</v>
          </cell>
          <cell r="MK100">
            <v>0</v>
          </cell>
          <cell r="ML100">
            <v>7.69</v>
          </cell>
          <cell r="MM100">
            <v>0</v>
          </cell>
          <cell r="MN100">
            <v>6.9349999999999996</v>
          </cell>
          <cell r="MO100">
            <v>0</v>
          </cell>
          <cell r="MP100">
            <v>0</v>
          </cell>
          <cell r="MQ100">
            <v>8.51</v>
          </cell>
          <cell r="MR100">
            <v>0</v>
          </cell>
          <cell r="MS100">
            <v>6.9550000000000001</v>
          </cell>
          <cell r="MT100">
            <v>0</v>
          </cell>
          <cell r="MU100">
            <v>3.78</v>
          </cell>
          <cell r="MV100">
            <v>0</v>
          </cell>
          <cell r="MW100">
            <v>0</v>
          </cell>
          <cell r="MX100">
            <v>9.4749999999999996</v>
          </cell>
          <cell r="MY100">
            <v>0</v>
          </cell>
          <cell r="MZ100">
            <v>7.2050000000000001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J100">
            <v>3</v>
          </cell>
          <cell r="NK100">
            <v>2.9310344827586206</v>
          </cell>
          <cell r="NL100" t="b">
            <v>0</v>
          </cell>
          <cell r="NM100"/>
          <cell r="NN100">
            <v>153</v>
          </cell>
          <cell r="NO100">
            <v>8.52</v>
          </cell>
          <cell r="NP100">
            <v>8.5146078431372523</v>
          </cell>
          <cell r="NQ100">
            <v>0.33986928104575165</v>
          </cell>
          <cell r="NR100">
            <v>3.78</v>
          </cell>
          <cell r="NS100">
            <v>13.164999999999999</v>
          </cell>
        </row>
        <row r="101">
          <cell r="A101" t="str">
            <v>ROOSEVELT I</v>
          </cell>
          <cell r="B101" t="str">
            <v>ROOSEVELT II</v>
          </cell>
          <cell r="C101" t="str">
            <v>PULASKI</v>
          </cell>
          <cell r="D101" t="str">
            <v>BROOKLYN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  <cell r="LJ101">
            <v>0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0</v>
          </cell>
          <cell r="NH101">
            <v>0</v>
          </cell>
          <cell r="NJ101">
            <v>0</v>
          </cell>
          <cell r="NK101" t="str">
            <v>removed</v>
          </cell>
          <cell r="NL101" t="b">
            <v>0</v>
          </cell>
          <cell r="NM101"/>
          <cell r="NN101">
            <v>0</v>
          </cell>
          <cell r="NO101" t="str">
            <v/>
          </cell>
          <cell r="NP101" t="str">
            <v/>
          </cell>
          <cell r="NQ101" t="str">
            <v/>
          </cell>
          <cell r="NR101">
            <v>0</v>
          </cell>
          <cell r="NS101">
            <v>0</v>
          </cell>
        </row>
        <row r="102">
          <cell r="A102" t="str">
            <v>COOPER PARK</v>
          </cell>
          <cell r="B102" t="str">
            <v>COOPER PARK</v>
          </cell>
          <cell r="C102" t="str">
            <v>JACKSON</v>
          </cell>
          <cell r="D102" t="str">
            <v>BROOKLYN</v>
          </cell>
          <cell r="E102">
            <v>0</v>
          </cell>
          <cell r="F102">
            <v>0</v>
          </cell>
          <cell r="G102">
            <v>8.4949999999999992</v>
          </cell>
          <cell r="H102">
            <v>0</v>
          </cell>
          <cell r="I102">
            <v>0</v>
          </cell>
          <cell r="J102">
            <v>7.78</v>
          </cell>
          <cell r="K102">
            <v>0</v>
          </cell>
          <cell r="L102">
            <v>0</v>
          </cell>
          <cell r="M102">
            <v>0</v>
          </cell>
          <cell r="N102">
            <v>7.79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7.79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6.44</v>
          </cell>
          <cell r="AC102">
            <v>0</v>
          </cell>
          <cell r="AD102">
            <v>0</v>
          </cell>
          <cell r="AE102">
            <v>7.8</v>
          </cell>
          <cell r="AF102">
            <v>0</v>
          </cell>
          <cell r="AG102">
            <v>0</v>
          </cell>
          <cell r="AH102">
            <v>0</v>
          </cell>
          <cell r="AI102">
            <v>5.19</v>
          </cell>
          <cell r="AJ102">
            <v>0</v>
          </cell>
          <cell r="AK102">
            <v>0</v>
          </cell>
          <cell r="AL102">
            <v>8.1999999999999993</v>
          </cell>
          <cell r="AM102">
            <v>0</v>
          </cell>
          <cell r="AN102">
            <v>0</v>
          </cell>
          <cell r="AO102">
            <v>0</v>
          </cell>
          <cell r="AP102">
            <v>6.46</v>
          </cell>
          <cell r="AQ102">
            <v>0</v>
          </cell>
          <cell r="AR102">
            <v>0</v>
          </cell>
          <cell r="AS102">
            <v>7.46</v>
          </cell>
          <cell r="AT102">
            <v>0</v>
          </cell>
          <cell r="AU102">
            <v>0</v>
          </cell>
          <cell r="AV102">
            <v>0</v>
          </cell>
          <cell r="AW102">
            <v>8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6.83</v>
          </cell>
          <cell r="BE102">
            <v>0</v>
          </cell>
          <cell r="BF102">
            <v>0</v>
          </cell>
          <cell r="BG102">
            <v>6.65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8.17</v>
          </cell>
          <cell r="BO102">
            <v>0</v>
          </cell>
          <cell r="BP102">
            <v>0</v>
          </cell>
          <cell r="BQ102">
            <v>0</v>
          </cell>
          <cell r="BR102">
            <v>7.3</v>
          </cell>
          <cell r="BS102">
            <v>0</v>
          </cell>
          <cell r="BT102">
            <v>0</v>
          </cell>
          <cell r="BU102">
            <v>4.03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7.7</v>
          </cell>
          <cell r="CC102">
            <v>0</v>
          </cell>
          <cell r="CD102">
            <v>0</v>
          </cell>
          <cell r="CE102">
            <v>0</v>
          </cell>
          <cell r="CF102">
            <v>5.76</v>
          </cell>
          <cell r="CG102">
            <v>0</v>
          </cell>
          <cell r="CH102">
            <v>0</v>
          </cell>
          <cell r="CI102">
            <v>8.2100000000000009</v>
          </cell>
          <cell r="CJ102">
            <v>0</v>
          </cell>
          <cell r="CK102">
            <v>0</v>
          </cell>
          <cell r="CL102">
            <v>0</v>
          </cell>
          <cell r="CM102">
            <v>5.52</v>
          </cell>
          <cell r="CN102">
            <v>0</v>
          </cell>
          <cell r="CO102">
            <v>0</v>
          </cell>
          <cell r="CP102">
            <v>7.37</v>
          </cell>
          <cell r="CQ102">
            <v>0</v>
          </cell>
          <cell r="CR102">
            <v>0</v>
          </cell>
          <cell r="CS102">
            <v>0</v>
          </cell>
          <cell r="CT102">
            <v>5.52</v>
          </cell>
          <cell r="CU102">
            <v>0</v>
          </cell>
          <cell r="CV102">
            <v>0</v>
          </cell>
          <cell r="CW102">
            <v>7.37</v>
          </cell>
          <cell r="CX102">
            <v>0</v>
          </cell>
          <cell r="CY102">
            <v>0</v>
          </cell>
          <cell r="CZ102">
            <v>0</v>
          </cell>
          <cell r="DA102">
            <v>9.5399999999999991</v>
          </cell>
          <cell r="DB102">
            <v>0</v>
          </cell>
          <cell r="DC102">
            <v>0</v>
          </cell>
          <cell r="DD102">
            <v>6.39</v>
          </cell>
          <cell r="DE102">
            <v>0</v>
          </cell>
          <cell r="DF102">
            <v>0</v>
          </cell>
          <cell r="DG102">
            <v>0</v>
          </cell>
          <cell r="DH102">
            <v>6.69</v>
          </cell>
          <cell r="DI102">
            <v>0</v>
          </cell>
          <cell r="DJ102">
            <v>0</v>
          </cell>
          <cell r="DK102">
            <v>9.77</v>
          </cell>
          <cell r="DL102">
            <v>0</v>
          </cell>
          <cell r="DM102">
            <v>0</v>
          </cell>
          <cell r="DN102">
            <v>0</v>
          </cell>
          <cell r="DO102">
            <v>7.92</v>
          </cell>
          <cell r="DP102">
            <v>0</v>
          </cell>
          <cell r="DQ102">
            <v>0</v>
          </cell>
          <cell r="DR102">
            <v>7.11</v>
          </cell>
          <cell r="DS102">
            <v>0</v>
          </cell>
          <cell r="DT102">
            <v>0</v>
          </cell>
          <cell r="DU102">
            <v>0</v>
          </cell>
          <cell r="DV102">
            <v>9.31</v>
          </cell>
          <cell r="DW102">
            <v>0</v>
          </cell>
          <cell r="DX102">
            <v>0</v>
          </cell>
          <cell r="DY102">
            <v>8.56</v>
          </cell>
          <cell r="DZ102">
            <v>0</v>
          </cell>
          <cell r="EA102">
            <v>0</v>
          </cell>
          <cell r="EB102">
            <v>0</v>
          </cell>
          <cell r="EC102">
            <v>7.51</v>
          </cell>
          <cell r="ED102">
            <v>0</v>
          </cell>
          <cell r="EE102">
            <v>0</v>
          </cell>
          <cell r="EF102">
            <v>7.57</v>
          </cell>
          <cell r="EG102">
            <v>0</v>
          </cell>
          <cell r="EH102">
            <v>0</v>
          </cell>
          <cell r="EI102">
            <v>0</v>
          </cell>
          <cell r="EJ102">
            <v>7.72</v>
          </cell>
          <cell r="EK102">
            <v>0</v>
          </cell>
          <cell r="EL102">
            <v>0</v>
          </cell>
          <cell r="EM102">
            <v>6.24</v>
          </cell>
          <cell r="EN102">
            <v>0</v>
          </cell>
          <cell r="EO102">
            <v>0</v>
          </cell>
          <cell r="EP102">
            <v>0</v>
          </cell>
          <cell r="EQ102">
            <v>8.08</v>
          </cell>
          <cell r="ER102">
            <v>0</v>
          </cell>
          <cell r="ES102">
            <v>0</v>
          </cell>
          <cell r="ET102">
            <v>7.08</v>
          </cell>
          <cell r="EU102">
            <v>0</v>
          </cell>
          <cell r="EV102">
            <v>0</v>
          </cell>
          <cell r="EW102">
            <v>0</v>
          </cell>
          <cell r="EX102">
            <v>9.85</v>
          </cell>
          <cell r="EY102">
            <v>0</v>
          </cell>
          <cell r="EZ102">
            <v>0</v>
          </cell>
          <cell r="FA102">
            <v>8.4</v>
          </cell>
          <cell r="FB102">
            <v>0</v>
          </cell>
          <cell r="FC102">
            <v>0</v>
          </cell>
          <cell r="FD102">
            <v>0</v>
          </cell>
          <cell r="FE102">
            <v>9.49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8.02</v>
          </cell>
          <cell r="FM102">
            <v>0</v>
          </cell>
          <cell r="FN102">
            <v>0</v>
          </cell>
          <cell r="FO102">
            <v>8.9</v>
          </cell>
          <cell r="FP102">
            <v>0</v>
          </cell>
          <cell r="FQ102">
            <v>0</v>
          </cell>
          <cell r="FR102">
            <v>0</v>
          </cell>
          <cell r="FS102">
            <v>8.27</v>
          </cell>
          <cell r="FT102">
            <v>0</v>
          </cell>
          <cell r="FU102">
            <v>0</v>
          </cell>
          <cell r="FV102">
            <v>9.43</v>
          </cell>
          <cell r="FW102">
            <v>0</v>
          </cell>
          <cell r="FX102">
            <v>0</v>
          </cell>
          <cell r="FY102">
            <v>0</v>
          </cell>
          <cell r="FZ102">
            <v>7.49</v>
          </cell>
          <cell r="GA102">
            <v>0</v>
          </cell>
          <cell r="GB102">
            <v>0</v>
          </cell>
          <cell r="GC102">
            <v>9.2799999999999994</v>
          </cell>
          <cell r="GD102">
            <v>0</v>
          </cell>
          <cell r="GE102">
            <v>0</v>
          </cell>
          <cell r="GF102">
            <v>0</v>
          </cell>
          <cell r="GG102">
            <v>8.7799999999999994</v>
          </cell>
          <cell r="GH102">
            <v>0</v>
          </cell>
          <cell r="GI102">
            <v>0</v>
          </cell>
          <cell r="GJ102">
            <v>10.55</v>
          </cell>
          <cell r="GK102">
            <v>0</v>
          </cell>
          <cell r="GL102">
            <v>0</v>
          </cell>
          <cell r="GM102">
            <v>0</v>
          </cell>
          <cell r="GN102">
            <v>8.9600000000000009</v>
          </cell>
          <cell r="GO102">
            <v>0</v>
          </cell>
          <cell r="GP102">
            <v>0</v>
          </cell>
          <cell r="GQ102">
            <v>9.08</v>
          </cell>
          <cell r="GR102">
            <v>0</v>
          </cell>
          <cell r="GS102">
            <v>0</v>
          </cell>
          <cell r="GT102">
            <v>0</v>
          </cell>
          <cell r="GU102">
            <v>9.41</v>
          </cell>
          <cell r="GV102">
            <v>0</v>
          </cell>
          <cell r="GW102">
            <v>0</v>
          </cell>
          <cell r="GX102">
            <v>16.78</v>
          </cell>
          <cell r="GY102">
            <v>0</v>
          </cell>
          <cell r="GZ102">
            <v>0</v>
          </cell>
          <cell r="HA102">
            <v>0</v>
          </cell>
          <cell r="HB102">
            <v>8.33</v>
          </cell>
          <cell r="HC102">
            <v>0</v>
          </cell>
          <cell r="HD102">
            <v>0</v>
          </cell>
          <cell r="HE102">
            <v>6.01</v>
          </cell>
          <cell r="HF102">
            <v>0</v>
          </cell>
          <cell r="HG102">
            <v>0</v>
          </cell>
          <cell r="HH102">
            <v>0</v>
          </cell>
          <cell r="HI102">
            <v>8.51</v>
          </cell>
          <cell r="HJ102">
            <v>0</v>
          </cell>
          <cell r="HK102">
            <v>0</v>
          </cell>
          <cell r="HL102">
            <v>7.48</v>
          </cell>
          <cell r="HM102">
            <v>0</v>
          </cell>
          <cell r="HN102">
            <v>0</v>
          </cell>
          <cell r="HO102">
            <v>0</v>
          </cell>
          <cell r="HP102">
            <v>9.69</v>
          </cell>
          <cell r="HQ102">
            <v>0</v>
          </cell>
          <cell r="HR102">
            <v>0</v>
          </cell>
          <cell r="HS102">
            <v>7.34</v>
          </cell>
          <cell r="HT102">
            <v>0</v>
          </cell>
          <cell r="HU102">
            <v>0</v>
          </cell>
          <cell r="HV102">
            <v>0</v>
          </cell>
          <cell r="HW102">
            <v>6.6</v>
          </cell>
          <cell r="HX102">
            <v>0</v>
          </cell>
          <cell r="HY102">
            <v>0</v>
          </cell>
          <cell r="HZ102">
            <v>9.5</v>
          </cell>
          <cell r="IA102">
            <v>0</v>
          </cell>
          <cell r="IB102">
            <v>0</v>
          </cell>
          <cell r="IC102">
            <v>0</v>
          </cell>
          <cell r="ID102">
            <v>9.59</v>
          </cell>
          <cell r="IE102">
            <v>0</v>
          </cell>
          <cell r="IF102">
            <v>0</v>
          </cell>
          <cell r="IG102">
            <v>9</v>
          </cell>
          <cell r="IH102">
            <v>0</v>
          </cell>
          <cell r="II102">
            <v>0</v>
          </cell>
          <cell r="IJ102">
            <v>0</v>
          </cell>
          <cell r="IK102">
            <v>9.19</v>
          </cell>
          <cell r="IL102">
            <v>0</v>
          </cell>
          <cell r="IM102">
            <v>0</v>
          </cell>
          <cell r="IN102">
            <v>9.3000000000000007</v>
          </cell>
          <cell r="IO102">
            <v>0</v>
          </cell>
          <cell r="IP102">
            <v>0</v>
          </cell>
          <cell r="IQ102">
            <v>0</v>
          </cell>
          <cell r="IR102">
            <v>10.01</v>
          </cell>
          <cell r="IS102">
            <v>0</v>
          </cell>
          <cell r="IT102">
            <v>0</v>
          </cell>
          <cell r="IU102">
            <v>8.4700000000000006</v>
          </cell>
          <cell r="IV102">
            <v>0</v>
          </cell>
          <cell r="IW102">
            <v>0</v>
          </cell>
          <cell r="IX102">
            <v>0</v>
          </cell>
          <cell r="IY102">
            <v>8.94</v>
          </cell>
          <cell r="IZ102">
            <v>0</v>
          </cell>
          <cell r="JA102">
            <v>0</v>
          </cell>
          <cell r="JB102">
            <v>10.52</v>
          </cell>
          <cell r="JC102">
            <v>0</v>
          </cell>
          <cell r="JD102">
            <v>0</v>
          </cell>
          <cell r="JE102">
            <v>0</v>
          </cell>
          <cell r="JF102">
            <v>6.57</v>
          </cell>
          <cell r="JG102">
            <v>0</v>
          </cell>
          <cell r="JH102">
            <v>0</v>
          </cell>
          <cell r="JI102">
            <v>9.8699999999999992</v>
          </cell>
          <cell r="JJ102">
            <v>0</v>
          </cell>
          <cell r="JK102">
            <v>0</v>
          </cell>
          <cell r="JL102">
            <v>0</v>
          </cell>
          <cell r="JM102">
            <v>8.18</v>
          </cell>
          <cell r="JN102">
            <v>0</v>
          </cell>
          <cell r="JO102">
            <v>0</v>
          </cell>
          <cell r="JP102">
            <v>5.53</v>
          </cell>
          <cell r="JQ102">
            <v>0</v>
          </cell>
          <cell r="JR102">
            <v>0</v>
          </cell>
          <cell r="JS102">
            <v>0</v>
          </cell>
          <cell r="JT102">
            <v>6.69</v>
          </cell>
          <cell r="JU102">
            <v>0</v>
          </cell>
          <cell r="JV102">
            <v>0</v>
          </cell>
          <cell r="JW102">
            <v>8.2200000000000006</v>
          </cell>
          <cell r="JX102">
            <v>0</v>
          </cell>
          <cell r="JY102">
            <v>0</v>
          </cell>
          <cell r="JZ102">
            <v>0</v>
          </cell>
          <cell r="KA102">
            <v>8.19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7.4950000000000001</v>
          </cell>
          <cell r="KI102">
            <v>0</v>
          </cell>
          <cell r="KJ102">
            <v>0</v>
          </cell>
          <cell r="KK102">
            <v>5.59</v>
          </cell>
          <cell r="KL102">
            <v>0</v>
          </cell>
          <cell r="KM102">
            <v>0</v>
          </cell>
          <cell r="KN102">
            <v>0</v>
          </cell>
          <cell r="KO102">
            <v>7.92</v>
          </cell>
          <cell r="KP102">
            <v>0</v>
          </cell>
          <cell r="KQ102">
            <v>0</v>
          </cell>
          <cell r="KR102">
            <v>7.25</v>
          </cell>
          <cell r="KS102">
            <v>0</v>
          </cell>
          <cell r="KT102">
            <v>0</v>
          </cell>
          <cell r="KU102">
            <v>0</v>
          </cell>
          <cell r="KV102">
            <v>7.78</v>
          </cell>
          <cell r="KW102">
            <v>0</v>
          </cell>
          <cell r="KX102">
            <v>0</v>
          </cell>
          <cell r="KY102">
            <v>8.25</v>
          </cell>
          <cell r="KZ102">
            <v>0</v>
          </cell>
          <cell r="LA102">
            <v>0</v>
          </cell>
          <cell r="LB102">
            <v>0</v>
          </cell>
          <cell r="LC102">
            <v>7.98</v>
          </cell>
          <cell r="LD102">
            <v>0</v>
          </cell>
          <cell r="LE102">
            <v>0</v>
          </cell>
          <cell r="LF102">
            <v>6.54</v>
          </cell>
          <cell r="LG102">
            <v>0</v>
          </cell>
          <cell r="LH102">
            <v>0</v>
          </cell>
          <cell r="LI102">
            <v>0</v>
          </cell>
          <cell r="LJ102">
            <v>10.52</v>
          </cell>
          <cell r="LK102">
            <v>0</v>
          </cell>
          <cell r="LL102">
            <v>0</v>
          </cell>
          <cell r="LM102">
            <v>7.64</v>
          </cell>
          <cell r="LN102">
            <v>0</v>
          </cell>
          <cell r="LO102">
            <v>0</v>
          </cell>
          <cell r="LP102">
            <v>0</v>
          </cell>
          <cell r="LQ102">
            <v>7.3</v>
          </cell>
          <cell r="LR102">
            <v>0</v>
          </cell>
          <cell r="LS102">
            <v>0</v>
          </cell>
          <cell r="LT102">
            <v>7.65</v>
          </cell>
          <cell r="LU102">
            <v>0</v>
          </cell>
          <cell r="LV102">
            <v>0</v>
          </cell>
          <cell r="LW102">
            <v>0</v>
          </cell>
          <cell r="LX102">
            <v>7.88</v>
          </cell>
          <cell r="LY102">
            <v>0</v>
          </cell>
          <cell r="LZ102">
            <v>7.72</v>
          </cell>
          <cell r="MA102">
            <v>6.7</v>
          </cell>
          <cell r="MB102">
            <v>0</v>
          </cell>
          <cell r="MC102">
            <v>0</v>
          </cell>
          <cell r="MD102">
            <v>0</v>
          </cell>
          <cell r="ME102">
            <v>6.48</v>
          </cell>
          <cell r="MF102">
            <v>0</v>
          </cell>
          <cell r="MG102">
            <v>0</v>
          </cell>
          <cell r="MH102">
            <v>8.16</v>
          </cell>
          <cell r="MI102">
            <v>0</v>
          </cell>
          <cell r="MJ102">
            <v>0</v>
          </cell>
          <cell r="MK102">
            <v>7.76</v>
          </cell>
          <cell r="ML102">
            <v>8.68</v>
          </cell>
          <cell r="MM102">
            <v>0</v>
          </cell>
          <cell r="MN102">
            <v>0</v>
          </cell>
          <cell r="MO102">
            <v>5.16</v>
          </cell>
          <cell r="MP102">
            <v>0</v>
          </cell>
          <cell r="MQ102">
            <v>0</v>
          </cell>
          <cell r="MR102">
            <v>0</v>
          </cell>
          <cell r="MS102">
            <v>7.73</v>
          </cell>
          <cell r="MT102">
            <v>0</v>
          </cell>
          <cell r="MU102">
            <v>0</v>
          </cell>
          <cell r="MV102">
            <v>7.18</v>
          </cell>
          <cell r="MW102">
            <v>0</v>
          </cell>
          <cell r="MX102">
            <v>0</v>
          </cell>
          <cell r="MY102">
            <v>0</v>
          </cell>
          <cell r="MZ102">
            <v>8.02</v>
          </cell>
          <cell r="NA102">
            <v>0</v>
          </cell>
          <cell r="NB102">
            <v>7.53</v>
          </cell>
          <cell r="NC102">
            <v>4.3600000000000003</v>
          </cell>
          <cell r="ND102">
            <v>0</v>
          </cell>
          <cell r="NE102">
            <v>0</v>
          </cell>
          <cell r="NF102">
            <v>0</v>
          </cell>
          <cell r="NG102">
            <v>0</v>
          </cell>
          <cell r="NH102">
            <v>0</v>
          </cell>
          <cell r="NJ102">
            <v>2</v>
          </cell>
          <cell r="NK102">
            <v>1.7931034482758621</v>
          </cell>
          <cell r="NL102" t="b">
            <v>0</v>
          </cell>
          <cell r="NM102"/>
          <cell r="NN102">
            <v>100</v>
          </cell>
          <cell r="NO102">
            <v>7.7949999999999999</v>
          </cell>
          <cell r="NP102">
            <v>7.9101999999999979</v>
          </cell>
          <cell r="NQ102">
            <v>0.56000000000000005</v>
          </cell>
          <cell r="NR102">
            <v>4.03</v>
          </cell>
          <cell r="NS102">
            <v>16.78</v>
          </cell>
        </row>
        <row r="103">
          <cell r="A103" t="str">
            <v>STUYVESANT GARDENS I</v>
          </cell>
          <cell r="B103" t="str">
            <v>STUYVESANT GARDENS I</v>
          </cell>
          <cell r="C103" t="str">
            <v>QUINCY ST</v>
          </cell>
          <cell r="D103" t="str">
            <v>BROOKLYN</v>
          </cell>
          <cell r="E103">
            <v>0</v>
          </cell>
          <cell r="F103">
            <v>0</v>
          </cell>
          <cell r="G103">
            <v>5.2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8.25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8.25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7.32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4.63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4.1900000000000004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8.24</v>
          </cell>
          <cell r="AY103">
            <v>0</v>
          </cell>
          <cell r="AZ103">
            <v>7.81</v>
          </cell>
          <cell r="BA103">
            <v>0</v>
          </cell>
          <cell r="BB103">
            <v>0</v>
          </cell>
          <cell r="BC103">
            <v>0</v>
          </cell>
          <cell r="BD103">
            <v>5.82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5.4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7.64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5.83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6.5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6.82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7.76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7.64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8.64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7.05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9.42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8.9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8.3699999999999992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9.31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10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7.56</v>
          </cell>
          <cell r="FE103">
            <v>0</v>
          </cell>
          <cell r="FF103">
            <v>0</v>
          </cell>
          <cell r="FG103">
            <v>6.3533333333333326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10.029999999999999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9.26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7.93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2.35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9.4499999999999993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10.16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8.3699999999999992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7.07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6.03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9.75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6.88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8.7899999999999991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10.119999999999999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8.25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10.42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10.26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7.48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8.73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>
            <v>7.8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0</v>
          </cell>
          <cell r="LQ103">
            <v>9.67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9.11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8.77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8.6300000000000008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6.85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0</v>
          </cell>
          <cell r="NJ103">
            <v>1</v>
          </cell>
          <cell r="NK103">
            <v>1.0740740740740742</v>
          </cell>
          <cell r="NL103" t="b">
            <v>0</v>
          </cell>
          <cell r="NM103"/>
          <cell r="NN103">
            <v>49</v>
          </cell>
          <cell r="NO103">
            <v>8.24</v>
          </cell>
          <cell r="NP103">
            <v>7.8584353741496606</v>
          </cell>
          <cell r="NQ103">
            <v>0.48979591836734693</v>
          </cell>
          <cell r="NR103">
            <v>2.35</v>
          </cell>
          <cell r="NS103">
            <v>10.42</v>
          </cell>
        </row>
        <row r="104">
          <cell r="A104" t="str">
            <v>SUMNER</v>
          </cell>
          <cell r="B104" t="str">
            <v>SUMNER</v>
          </cell>
          <cell r="C104" t="str">
            <v>LEWIS</v>
          </cell>
          <cell r="D104" t="str">
            <v>BROOKLYN</v>
          </cell>
          <cell r="E104">
            <v>0</v>
          </cell>
          <cell r="F104">
            <v>6.6966666666666663</v>
          </cell>
          <cell r="G104">
            <v>0</v>
          </cell>
          <cell r="H104">
            <v>5.78</v>
          </cell>
          <cell r="I104">
            <v>6.93</v>
          </cell>
          <cell r="J104">
            <v>0</v>
          </cell>
          <cell r="K104">
            <v>0</v>
          </cell>
          <cell r="L104">
            <v>0</v>
          </cell>
          <cell r="M104">
            <v>7.1849999999999996</v>
          </cell>
          <cell r="N104">
            <v>0</v>
          </cell>
          <cell r="O104">
            <v>6.08</v>
          </cell>
          <cell r="P104">
            <v>4.6900000000000004</v>
          </cell>
          <cell r="Q104">
            <v>0</v>
          </cell>
          <cell r="R104">
            <v>0</v>
          </cell>
          <cell r="S104">
            <v>0</v>
          </cell>
          <cell r="T104">
            <v>7.1849999999999996</v>
          </cell>
          <cell r="U104">
            <v>0</v>
          </cell>
          <cell r="V104">
            <v>6.08</v>
          </cell>
          <cell r="W104">
            <v>4.6900000000000004</v>
          </cell>
          <cell r="X104">
            <v>0</v>
          </cell>
          <cell r="Y104">
            <v>0</v>
          </cell>
          <cell r="Z104">
            <v>0</v>
          </cell>
          <cell r="AA104">
            <v>5.97</v>
          </cell>
          <cell r="AB104">
            <v>0</v>
          </cell>
          <cell r="AC104">
            <v>0</v>
          </cell>
          <cell r="AD104">
            <v>5.65</v>
          </cell>
          <cell r="AE104">
            <v>0</v>
          </cell>
          <cell r="AF104">
            <v>0</v>
          </cell>
          <cell r="AG104">
            <v>0</v>
          </cell>
          <cell r="AH104">
            <v>7.09</v>
          </cell>
          <cell r="AI104">
            <v>7.6</v>
          </cell>
          <cell r="AJ104">
            <v>0</v>
          </cell>
          <cell r="AK104">
            <v>5.07</v>
          </cell>
          <cell r="AL104">
            <v>0</v>
          </cell>
          <cell r="AM104">
            <v>0</v>
          </cell>
          <cell r="AN104">
            <v>0</v>
          </cell>
          <cell r="AO104">
            <v>6.1449999999999996</v>
          </cell>
          <cell r="AP104">
            <v>0</v>
          </cell>
          <cell r="AQ104">
            <v>6.85</v>
          </cell>
          <cell r="AR104">
            <v>5.18</v>
          </cell>
          <cell r="AS104">
            <v>0</v>
          </cell>
          <cell r="AT104">
            <v>0</v>
          </cell>
          <cell r="AU104">
            <v>0</v>
          </cell>
          <cell r="AV104">
            <v>7</v>
          </cell>
          <cell r="AW104">
            <v>0</v>
          </cell>
          <cell r="AX104">
            <v>0</v>
          </cell>
          <cell r="AY104">
            <v>6.2350000000000003</v>
          </cell>
          <cell r="AZ104">
            <v>0</v>
          </cell>
          <cell r="BA104">
            <v>0</v>
          </cell>
          <cell r="BB104">
            <v>0</v>
          </cell>
          <cell r="BC104">
            <v>7.3550000000000004</v>
          </cell>
          <cell r="BD104">
            <v>8.85</v>
          </cell>
          <cell r="BE104">
            <v>0</v>
          </cell>
          <cell r="BF104">
            <v>5.74</v>
          </cell>
          <cell r="BG104">
            <v>0</v>
          </cell>
          <cell r="BH104">
            <v>0</v>
          </cell>
          <cell r="BI104">
            <v>0</v>
          </cell>
          <cell r="BJ104">
            <v>6.41</v>
          </cell>
          <cell r="BK104">
            <v>0</v>
          </cell>
          <cell r="BL104">
            <v>0</v>
          </cell>
          <cell r="BM104">
            <v>4.63</v>
          </cell>
          <cell r="BN104">
            <v>0</v>
          </cell>
          <cell r="BO104">
            <v>0</v>
          </cell>
          <cell r="BP104">
            <v>0</v>
          </cell>
          <cell r="BQ104">
            <v>6.9</v>
          </cell>
          <cell r="BR104">
            <v>0</v>
          </cell>
          <cell r="BS104">
            <v>0</v>
          </cell>
          <cell r="BT104">
            <v>6.0633333333333335</v>
          </cell>
          <cell r="BU104">
            <v>0</v>
          </cell>
          <cell r="BV104">
            <v>0</v>
          </cell>
          <cell r="BW104">
            <v>0</v>
          </cell>
          <cell r="BX104">
            <v>6.6849999999999996</v>
          </cell>
          <cell r="BY104">
            <v>0</v>
          </cell>
          <cell r="BZ104">
            <v>3.63</v>
          </cell>
          <cell r="CA104">
            <v>4.88</v>
          </cell>
          <cell r="CB104">
            <v>0</v>
          </cell>
          <cell r="CC104">
            <v>0</v>
          </cell>
          <cell r="CD104">
            <v>0</v>
          </cell>
          <cell r="CE104">
            <v>6.91</v>
          </cell>
          <cell r="CF104">
            <v>0</v>
          </cell>
          <cell r="CG104">
            <v>0</v>
          </cell>
          <cell r="CH104">
            <v>5.4</v>
          </cell>
          <cell r="CI104">
            <v>5.64</v>
          </cell>
          <cell r="CJ104">
            <v>0</v>
          </cell>
          <cell r="CK104">
            <v>0</v>
          </cell>
          <cell r="CL104">
            <v>6.8250000000000002</v>
          </cell>
          <cell r="CM104">
            <v>0</v>
          </cell>
          <cell r="CN104">
            <v>0</v>
          </cell>
          <cell r="CO104">
            <v>5.5650000000000004</v>
          </cell>
          <cell r="CP104">
            <v>7.44</v>
          </cell>
          <cell r="CQ104">
            <v>0</v>
          </cell>
          <cell r="CR104">
            <v>0</v>
          </cell>
          <cell r="CS104">
            <v>5.88</v>
          </cell>
          <cell r="CT104">
            <v>0</v>
          </cell>
          <cell r="CU104">
            <v>0</v>
          </cell>
          <cell r="CV104">
            <v>5.9349999999999996</v>
          </cell>
          <cell r="CW104">
            <v>0</v>
          </cell>
          <cell r="CX104">
            <v>0</v>
          </cell>
          <cell r="CY104">
            <v>0</v>
          </cell>
          <cell r="CZ104">
            <v>7.43</v>
          </cell>
          <cell r="DA104">
            <v>0</v>
          </cell>
          <cell r="DB104">
            <v>0</v>
          </cell>
          <cell r="DC104">
            <v>0</v>
          </cell>
          <cell r="DD104">
            <v>6.4649999999999999</v>
          </cell>
          <cell r="DE104">
            <v>0</v>
          </cell>
          <cell r="DF104">
            <v>0</v>
          </cell>
          <cell r="DG104">
            <v>5.8449999999999998</v>
          </cell>
          <cell r="DH104">
            <v>0</v>
          </cell>
          <cell r="DI104">
            <v>0</v>
          </cell>
          <cell r="DJ104">
            <v>6.45</v>
          </cell>
          <cell r="DK104">
            <v>0</v>
          </cell>
          <cell r="DL104">
            <v>0</v>
          </cell>
          <cell r="DM104">
            <v>0</v>
          </cell>
          <cell r="DN104">
            <v>6.8250000000000002</v>
          </cell>
          <cell r="DO104">
            <v>0</v>
          </cell>
          <cell r="DP104">
            <v>0</v>
          </cell>
          <cell r="DQ104">
            <v>5.9450000000000003</v>
          </cell>
          <cell r="DR104">
            <v>4.37</v>
          </cell>
          <cell r="DS104">
            <v>0</v>
          </cell>
          <cell r="DT104">
            <v>0</v>
          </cell>
          <cell r="DU104">
            <v>7.0049999999999999</v>
          </cell>
          <cell r="DV104">
            <v>0</v>
          </cell>
          <cell r="DW104">
            <v>0</v>
          </cell>
          <cell r="DX104">
            <v>7.25</v>
          </cell>
          <cell r="DY104">
            <v>7.5</v>
          </cell>
          <cell r="DZ104">
            <v>0</v>
          </cell>
          <cell r="EA104">
            <v>0</v>
          </cell>
          <cell r="EB104">
            <v>7.4550000000000001</v>
          </cell>
          <cell r="EC104">
            <v>0</v>
          </cell>
          <cell r="ED104">
            <v>0</v>
          </cell>
          <cell r="EE104">
            <v>6.63</v>
          </cell>
          <cell r="EF104">
            <v>0</v>
          </cell>
          <cell r="EG104">
            <v>0</v>
          </cell>
          <cell r="EH104">
            <v>0</v>
          </cell>
          <cell r="EI104">
            <v>7.1749999999999998</v>
          </cell>
          <cell r="EJ104">
            <v>0</v>
          </cell>
          <cell r="EK104">
            <v>7.14</v>
          </cell>
          <cell r="EL104">
            <v>6.4349999999999996</v>
          </cell>
          <cell r="EM104">
            <v>0</v>
          </cell>
          <cell r="EN104">
            <v>0</v>
          </cell>
          <cell r="EO104">
            <v>0</v>
          </cell>
          <cell r="EP104">
            <v>7.0549999999999997</v>
          </cell>
          <cell r="EQ104">
            <v>6.94</v>
          </cell>
          <cell r="ER104">
            <v>0</v>
          </cell>
          <cell r="ES104">
            <v>5.4249999999999998</v>
          </cell>
          <cell r="ET104">
            <v>0</v>
          </cell>
          <cell r="EU104">
            <v>0</v>
          </cell>
          <cell r="EV104">
            <v>0</v>
          </cell>
          <cell r="EW104">
            <v>8.5850000000000009</v>
          </cell>
          <cell r="EX104">
            <v>6.52</v>
          </cell>
          <cell r="EY104">
            <v>0</v>
          </cell>
          <cell r="EZ104">
            <v>6.3849999999999998</v>
          </cell>
          <cell r="FA104">
            <v>0</v>
          </cell>
          <cell r="FB104">
            <v>0</v>
          </cell>
          <cell r="FC104">
            <v>8.33</v>
          </cell>
          <cell r="FD104">
            <v>0</v>
          </cell>
          <cell r="FE104">
            <v>10.02</v>
          </cell>
          <cell r="FF104">
            <v>0</v>
          </cell>
          <cell r="FG104">
            <v>8.84</v>
          </cell>
          <cell r="FH104">
            <v>0</v>
          </cell>
          <cell r="FI104">
            <v>0</v>
          </cell>
          <cell r="FJ104">
            <v>0</v>
          </cell>
          <cell r="FK104">
            <v>7.64</v>
          </cell>
          <cell r="FL104">
            <v>0</v>
          </cell>
          <cell r="FM104">
            <v>0</v>
          </cell>
          <cell r="FN104">
            <v>6.3650000000000002</v>
          </cell>
          <cell r="FO104">
            <v>7.06</v>
          </cell>
          <cell r="FP104">
            <v>0</v>
          </cell>
          <cell r="FQ104">
            <v>0</v>
          </cell>
          <cell r="FR104">
            <v>8.3149999999999995</v>
          </cell>
          <cell r="FS104">
            <v>0</v>
          </cell>
          <cell r="FT104">
            <v>0</v>
          </cell>
          <cell r="FU104">
            <v>6.2249999999999996</v>
          </cell>
          <cell r="FV104">
            <v>0</v>
          </cell>
          <cell r="FW104">
            <v>0</v>
          </cell>
          <cell r="FX104">
            <v>0</v>
          </cell>
          <cell r="FY104">
            <v>7.0949999999999998</v>
          </cell>
          <cell r="FZ104">
            <v>0</v>
          </cell>
          <cell r="GA104">
            <v>0</v>
          </cell>
          <cell r="GB104">
            <v>7.0750000000000002</v>
          </cell>
          <cell r="GC104">
            <v>9.93</v>
          </cell>
          <cell r="GD104">
            <v>0</v>
          </cell>
          <cell r="GE104">
            <v>0</v>
          </cell>
          <cell r="GF104">
            <v>7.7149999999999999</v>
          </cell>
          <cell r="GG104">
            <v>0</v>
          </cell>
          <cell r="GH104">
            <v>0</v>
          </cell>
          <cell r="GI104">
            <v>7.14</v>
          </cell>
          <cell r="GJ104">
            <v>0</v>
          </cell>
          <cell r="GK104">
            <v>0</v>
          </cell>
          <cell r="GL104">
            <v>8.7799999999999994</v>
          </cell>
          <cell r="GM104">
            <v>9.14</v>
          </cell>
          <cell r="GN104">
            <v>0</v>
          </cell>
          <cell r="GO104">
            <v>0</v>
          </cell>
          <cell r="GP104">
            <v>6.27</v>
          </cell>
          <cell r="GQ104">
            <v>5.88</v>
          </cell>
          <cell r="GR104">
            <v>0</v>
          </cell>
          <cell r="GS104">
            <v>0</v>
          </cell>
          <cell r="GT104">
            <v>8.32</v>
          </cell>
          <cell r="GU104">
            <v>0</v>
          </cell>
          <cell r="GV104">
            <v>0</v>
          </cell>
          <cell r="GW104">
            <v>7.59</v>
          </cell>
          <cell r="GX104">
            <v>7.69</v>
          </cell>
          <cell r="GY104">
            <v>0</v>
          </cell>
          <cell r="GZ104">
            <v>0</v>
          </cell>
          <cell r="HA104">
            <v>8.2349999999999994</v>
          </cell>
          <cell r="HB104">
            <v>0</v>
          </cell>
          <cell r="HC104">
            <v>0</v>
          </cell>
          <cell r="HD104">
            <v>6.4050000000000002</v>
          </cell>
          <cell r="HE104">
            <v>0</v>
          </cell>
          <cell r="HF104">
            <v>0</v>
          </cell>
          <cell r="HG104">
            <v>0</v>
          </cell>
          <cell r="HH104">
            <v>8.08</v>
          </cell>
          <cell r="HI104">
            <v>0</v>
          </cell>
          <cell r="HJ104">
            <v>7.62</v>
          </cell>
          <cell r="HK104">
            <v>7.67</v>
          </cell>
          <cell r="HL104">
            <v>0</v>
          </cell>
          <cell r="HM104">
            <v>0</v>
          </cell>
          <cell r="HN104">
            <v>0</v>
          </cell>
          <cell r="HO104">
            <v>7.5350000000000001</v>
          </cell>
          <cell r="HP104">
            <v>0</v>
          </cell>
          <cell r="HQ104">
            <v>0</v>
          </cell>
          <cell r="HR104">
            <v>7.44</v>
          </cell>
          <cell r="HS104">
            <v>9.14</v>
          </cell>
          <cell r="HT104">
            <v>0</v>
          </cell>
          <cell r="HU104">
            <v>0</v>
          </cell>
          <cell r="HV104">
            <v>6.6449999999999996</v>
          </cell>
          <cell r="HW104">
            <v>0</v>
          </cell>
          <cell r="HX104">
            <v>0</v>
          </cell>
          <cell r="HY104">
            <v>3.99</v>
          </cell>
          <cell r="HZ104">
            <v>0</v>
          </cell>
          <cell r="IA104">
            <v>0</v>
          </cell>
          <cell r="IB104">
            <v>0</v>
          </cell>
          <cell r="IC104">
            <v>8.36</v>
          </cell>
          <cell r="ID104">
            <v>0</v>
          </cell>
          <cell r="IE104">
            <v>7.68</v>
          </cell>
          <cell r="IF104">
            <v>8.33</v>
          </cell>
          <cell r="IG104">
            <v>0</v>
          </cell>
          <cell r="IH104">
            <v>0</v>
          </cell>
          <cell r="II104">
            <v>0</v>
          </cell>
          <cell r="IJ104">
            <v>7.09</v>
          </cell>
          <cell r="IK104">
            <v>0</v>
          </cell>
          <cell r="IL104">
            <v>8.9700000000000006</v>
          </cell>
          <cell r="IM104">
            <v>8.02</v>
          </cell>
          <cell r="IN104">
            <v>0</v>
          </cell>
          <cell r="IO104">
            <v>0</v>
          </cell>
          <cell r="IP104">
            <v>0</v>
          </cell>
          <cell r="IQ104">
            <v>7.9850000000000003</v>
          </cell>
          <cell r="IR104">
            <v>0</v>
          </cell>
          <cell r="IS104">
            <v>0</v>
          </cell>
          <cell r="IT104">
            <v>6.5149999999999997</v>
          </cell>
          <cell r="IU104">
            <v>6.86</v>
          </cell>
          <cell r="IV104">
            <v>0</v>
          </cell>
          <cell r="IW104">
            <v>0</v>
          </cell>
          <cell r="IX104">
            <v>7.6</v>
          </cell>
          <cell r="IY104">
            <v>0</v>
          </cell>
          <cell r="IZ104">
            <v>0</v>
          </cell>
          <cell r="JA104">
            <v>6.91</v>
          </cell>
          <cell r="JB104">
            <v>0</v>
          </cell>
          <cell r="JC104">
            <v>0</v>
          </cell>
          <cell r="JD104">
            <v>7.61</v>
          </cell>
          <cell r="JE104">
            <v>8</v>
          </cell>
          <cell r="JF104">
            <v>0</v>
          </cell>
          <cell r="JG104">
            <v>0</v>
          </cell>
          <cell r="JH104">
            <v>5.96</v>
          </cell>
          <cell r="JI104">
            <v>0</v>
          </cell>
          <cell r="JJ104">
            <v>0</v>
          </cell>
          <cell r="JK104">
            <v>0</v>
          </cell>
          <cell r="JL104">
            <v>8.2449999999999992</v>
          </cell>
          <cell r="JM104">
            <v>0</v>
          </cell>
          <cell r="JN104">
            <v>0</v>
          </cell>
          <cell r="JO104">
            <v>6.74</v>
          </cell>
          <cell r="JP104">
            <v>4.34</v>
          </cell>
          <cell r="JQ104">
            <v>0</v>
          </cell>
          <cell r="JR104">
            <v>0</v>
          </cell>
          <cell r="JS104">
            <v>7.45</v>
          </cell>
          <cell r="JT104">
            <v>0</v>
          </cell>
          <cell r="JU104">
            <v>0</v>
          </cell>
          <cell r="JV104">
            <v>6.6</v>
          </cell>
          <cell r="JW104">
            <v>6.9</v>
          </cell>
          <cell r="JX104">
            <v>0</v>
          </cell>
          <cell r="JY104">
            <v>0</v>
          </cell>
          <cell r="JZ104">
            <v>6.9</v>
          </cell>
          <cell r="KA104">
            <v>0</v>
          </cell>
          <cell r="KB104">
            <v>0</v>
          </cell>
          <cell r="KC104">
            <v>7.0350000000000001</v>
          </cell>
          <cell r="KD104">
            <v>0</v>
          </cell>
          <cell r="KE104">
            <v>0</v>
          </cell>
          <cell r="KF104">
            <v>0</v>
          </cell>
          <cell r="KG104">
            <v>7.5449999999999999</v>
          </cell>
          <cell r="KH104">
            <v>0</v>
          </cell>
          <cell r="KI104">
            <v>7.62</v>
          </cell>
          <cell r="KJ104">
            <v>8.08</v>
          </cell>
          <cell r="KK104">
            <v>0</v>
          </cell>
          <cell r="KL104">
            <v>0</v>
          </cell>
          <cell r="KM104">
            <v>0</v>
          </cell>
          <cell r="KN104">
            <v>8.42</v>
          </cell>
          <cell r="KO104">
            <v>0</v>
          </cell>
          <cell r="KP104">
            <v>0</v>
          </cell>
          <cell r="KQ104">
            <v>6.02</v>
          </cell>
          <cell r="KR104">
            <v>7.61</v>
          </cell>
          <cell r="KS104">
            <v>0</v>
          </cell>
          <cell r="KT104">
            <v>0</v>
          </cell>
          <cell r="KU104">
            <v>7.39</v>
          </cell>
          <cell r="KV104">
            <v>0</v>
          </cell>
          <cell r="KW104">
            <v>0</v>
          </cell>
          <cell r="KX104">
            <v>6.52</v>
          </cell>
          <cell r="KY104">
            <v>7.1</v>
          </cell>
          <cell r="KZ104">
            <v>0</v>
          </cell>
          <cell r="LA104">
            <v>0</v>
          </cell>
          <cell r="LB104">
            <v>7.28</v>
          </cell>
          <cell r="LC104">
            <v>0</v>
          </cell>
          <cell r="LD104">
            <v>0</v>
          </cell>
          <cell r="LE104">
            <v>5.6</v>
          </cell>
          <cell r="LF104">
            <v>6.21</v>
          </cell>
          <cell r="LG104">
            <v>0</v>
          </cell>
          <cell r="LH104">
            <v>0</v>
          </cell>
          <cell r="LI104">
            <v>6.7450000000000001</v>
          </cell>
          <cell r="LJ104">
            <v>0</v>
          </cell>
          <cell r="LK104">
            <v>0</v>
          </cell>
          <cell r="LL104">
            <v>6.4749999999999996</v>
          </cell>
          <cell r="LM104">
            <v>0</v>
          </cell>
          <cell r="LN104">
            <v>0</v>
          </cell>
          <cell r="LO104">
            <v>0</v>
          </cell>
          <cell r="LP104">
            <v>7.3650000000000002</v>
          </cell>
          <cell r="LQ104">
            <v>0</v>
          </cell>
          <cell r="LR104">
            <v>0</v>
          </cell>
          <cell r="LS104">
            <v>6.62</v>
          </cell>
          <cell r="LT104">
            <v>6.37</v>
          </cell>
          <cell r="LU104">
            <v>0</v>
          </cell>
          <cell r="LV104">
            <v>0</v>
          </cell>
          <cell r="LW104">
            <v>8.3149999999999995</v>
          </cell>
          <cell r="LX104">
            <v>6.4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9.8650000000000002</v>
          </cell>
          <cell r="ME104">
            <v>0</v>
          </cell>
          <cell r="MF104">
            <v>0</v>
          </cell>
          <cell r="MG104">
            <v>6.335</v>
          </cell>
          <cell r="MH104">
            <v>0</v>
          </cell>
          <cell r="MI104">
            <v>0</v>
          </cell>
          <cell r="MJ104">
            <v>0</v>
          </cell>
          <cell r="MK104">
            <v>8.3450000000000006</v>
          </cell>
          <cell r="ML104">
            <v>0</v>
          </cell>
          <cell r="MM104">
            <v>0</v>
          </cell>
          <cell r="MN104">
            <v>6.2249999999999996</v>
          </cell>
          <cell r="MO104">
            <v>7.38</v>
          </cell>
          <cell r="MP104">
            <v>0</v>
          </cell>
          <cell r="MQ104">
            <v>0</v>
          </cell>
          <cell r="MR104">
            <v>11.06</v>
          </cell>
          <cell r="MS104">
            <v>0</v>
          </cell>
          <cell r="MT104">
            <v>0</v>
          </cell>
          <cell r="MU104">
            <v>7.2249999999999996</v>
          </cell>
          <cell r="MV104">
            <v>0</v>
          </cell>
          <cell r="MW104">
            <v>0</v>
          </cell>
          <cell r="MX104">
            <v>0</v>
          </cell>
          <cell r="MY104">
            <v>6.28</v>
          </cell>
          <cell r="MZ104">
            <v>8.32</v>
          </cell>
          <cell r="NA104">
            <v>0</v>
          </cell>
          <cell r="NB104">
            <v>6.915</v>
          </cell>
          <cell r="NC104">
            <v>5.49</v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J104">
            <v>3</v>
          </cell>
          <cell r="NK104">
            <v>2.6896551724137931</v>
          </cell>
          <cell r="NL104" t="b">
            <v>0</v>
          </cell>
          <cell r="NM104"/>
          <cell r="NN104">
            <v>140</v>
          </cell>
          <cell r="NO104">
            <v>6.9350000000000005</v>
          </cell>
          <cell r="NP104">
            <v>6.9648571428571433</v>
          </cell>
          <cell r="NQ104">
            <v>0.8214285714285714</v>
          </cell>
          <cell r="NR104">
            <v>3.63</v>
          </cell>
          <cell r="NS104">
            <v>11.06</v>
          </cell>
        </row>
        <row r="105">
          <cell r="A105" t="str">
            <v>TOMPKINS</v>
          </cell>
          <cell r="B105" t="str">
            <v>TOMPKINS</v>
          </cell>
          <cell r="C105" t="str">
            <v>PARK AVE</v>
          </cell>
          <cell r="D105" t="str">
            <v>BROOKLYN</v>
          </cell>
          <cell r="E105">
            <v>4.9800000000000004</v>
          </cell>
          <cell r="F105">
            <v>5.46</v>
          </cell>
          <cell r="G105">
            <v>6.64</v>
          </cell>
          <cell r="H105">
            <v>0</v>
          </cell>
          <cell r="I105">
            <v>8.33</v>
          </cell>
          <cell r="J105">
            <v>8.84</v>
          </cell>
          <cell r="K105">
            <v>0</v>
          </cell>
          <cell r="L105">
            <v>8.0399999999999991</v>
          </cell>
          <cell r="M105">
            <v>0</v>
          </cell>
          <cell r="N105">
            <v>9.14</v>
          </cell>
          <cell r="O105">
            <v>0</v>
          </cell>
          <cell r="P105">
            <v>9.07</v>
          </cell>
          <cell r="Q105">
            <v>0</v>
          </cell>
          <cell r="R105">
            <v>0</v>
          </cell>
          <cell r="S105">
            <v>8.0399999999999991</v>
          </cell>
          <cell r="T105">
            <v>0</v>
          </cell>
          <cell r="U105">
            <v>9.14</v>
          </cell>
          <cell r="V105">
            <v>0</v>
          </cell>
          <cell r="W105">
            <v>9.07</v>
          </cell>
          <cell r="X105">
            <v>0</v>
          </cell>
          <cell r="Y105">
            <v>0</v>
          </cell>
          <cell r="Z105">
            <v>10.34</v>
          </cell>
          <cell r="AA105">
            <v>0</v>
          </cell>
          <cell r="AB105">
            <v>6.4</v>
          </cell>
          <cell r="AC105">
            <v>0</v>
          </cell>
          <cell r="AD105">
            <v>8.69</v>
          </cell>
          <cell r="AE105">
            <v>0</v>
          </cell>
          <cell r="AF105">
            <v>0</v>
          </cell>
          <cell r="AG105">
            <v>8.1300000000000008</v>
          </cell>
          <cell r="AH105">
            <v>0</v>
          </cell>
          <cell r="AI105">
            <v>9.02</v>
          </cell>
          <cell r="AJ105">
            <v>0</v>
          </cell>
          <cell r="AK105">
            <v>9.86</v>
          </cell>
          <cell r="AL105">
            <v>0</v>
          </cell>
          <cell r="AM105">
            <v>0</v>
          </cell>
          <cell r="AN105">
            <v>8.2799999999999994</v>
          </cell>
          <cell r="AO105">
            <v>0</v>
          </cell>
          <cell r="AP105">
            <v>8.89</v>
          </cell>
          <cell r="AQ105">
            <v>0</v>
          </cell>
          <cell r="AR105">
            <v>9.2200000000000006</v>
          </cell>
          <cell r="AS105">
            <v>0</v>
          </cell>
          <cell r="AT105">
            <v>0</v>
          </cell>
          <cell r="AU105">
            <v>7.9</v>
          </cell>
          <cell r="AV105">
            <v>0</v>
          </cell>
          <cell r="AW105">
            <v>7.7050000000000001</v>
          </cell>
          <cell r="AX105">
            <v>0</v>
          </cell>
          <cell r="AY105">
            <v>4.29</v>
          </cell>
          <cell r="AZ105">
            <v>0</v>
          </cell>
          <cell r="BA105">
            <v>0</v>
          </cell>
          <cell r="BB105">
            <v>8.1</v>
          </cell>
          <cell r="BC105">
            <v>0</v>
          </cell>
          <cell r="BD105">
            <v>6.7</v>
          </cell>
          <cell r="BE105">
            <v>0</v>
          </cell>
          <cell r="BF105">
            <v>7.46</v>
          </cell>
          <cell r="BG105">
            <v>0</v>
          </cell>
          <cell r="BH105">
            <v>0</v>
          </cell>
          <cell r="BI105">
            <v>7.45</v>
          </cell>
          <cell r="BJ105">
            <v>0</v>
          </cell>
          <cell r="BK105">
            <v>9.19</v>
          </cell>
          <cell r="BL105">
            <v>0</v>
          </cell>
          <cell r="BM105">
            <v>7.04</v>
          </cell>
          <cell r="BN105">
            <v>0</v>
          </cell>
          <cell r="BO105">
            <v>0</v>
          </cell>
          <cell r="BP105">
            <v>8.16</v>
          </cell>
          <cell r="BQ105">
            <v>0</v>
          </cell>
          <cell r="BR105">
            <v>9.23</v>
          </cell>
          <cell r="BS105">
            <v>0</v>
          </cell>
          <cell r="BT105">
            <v>7.54</v>
          </cell>
          <cell r="BU105">
            <v>0</v>
          </cell>
          <cell r="BV105">
            <v>0</v>
          </cell>
          <cell r="BW105">
            <v>8.83</v>
          </cell>
          <cell r="BX105">
            <v>0</v>
          </cell>
          <cell r="BY105">
            <v>7.62</v>
          </cell>
          <cell r="BZ105">
            <v>0</v>
          </cell>
          <cell r="CA105">
            <v>8.4600000000000009</v>
          </cell>
          <cell r="CB105">
            <v>0</v>
          </cell>
          <cell r="CC105">
            <v>0</v>
          </cell>
          <cell r="CD105">
            <v>8.4600000000000009</v>
          </cell>
          <cell r="CE105">
            <v>0</v>
          </cell>
          <cell r="CF105">
            <v>8.85</v>
          </cell>
          <cell r="CG105">
            <v>0</v>
          </cell>
          <cell r="CH105">
            <v>7.85</v>
          </cell>
          <cell r="CI105">
            <v>0</v>
          </cell>
          <cell r="CJ105">
            <v>0</v>
          </cell>
          <cell r="CK105">
            <v>9.86</v>
          </cell>
          <cell r="CL105">
            <v>0</v>
          </cell>
          <cell r="CM105">
            <v>9.7899999999999991</v>
          </cell>
          <cell r="CN105">
            <v>0</v>
          </cell>
          <cell r="CO105">
            <v>9.33</v>
          </cell>
          <cell r="CP105">
            <v>0</v>
          </cell>
          <cell r="CQ105">
            <v>0</v>
          </cell>
          <cell r="CR105">
            <v>7.06</v>
          </cell>
          <cell r="CS105">
            <v>0</v>
          </cell>
          <cell r="CT105">
            <v>5.9</v>
          </cell>
          <cell r="CU105">
            <v>0</v>
          </cell>
          <cell r="CV105">
            <v>7.24</v>
          </cell>
          <cell r="CW105">
            <v>0</v>
          </cell>
          <cell r="CX105">
            <v>0</v>
          </cell>
          <cell r="CY105">
            <v>9.2799999999999994</v>
          </cell>
          <cell r="CZ105">
            <v>0</v>
          </cell>
          <cell r="DA105">
            <v>8.6999999999999993</v>
          </cell>
          <cell r="DB105">
            <v>0</v>
          </cell>
          <cell r="DC105">
            <v>0</v>
          </cell>
          <cell r="DD105">
            <v>8.2899999999999991</v>
          </cell>
          <cell r="DE105">
            <v>0</v>
          </cell>
          <cell r="DF105">
            <v>9.23</v>
          </cell>
          <cell r="DG105">
            <v>0</v>
          </cell>
          <cell r="DH105">
            <v>10.11</v>
          </cell>
          <cell r="DI105">
            <v>0</v>
          </cell>
          <cell r="DJ105">
            <v>7.02</v>
          </cell>
          <cell r="DK105">
            <v>0</v>
          </cell>
          <cell r="DL105">
            <v>0</v>
          </cell>
          <cell r="DM105">
            <v>9.74</v>
          </cell>
          <cell r="DN105">
            <v>0</v>
          </cell>
          <cell r="DO105">
            <v>9.98</v>
          </cell>
          <cell r="DP105">
            <v>0</v>
          </cell>
          <cell r="DQ105">
            <v>7.51</v>
          </cell>
          <cell r="DR105">
            <v>0</v>
          </cell>
          <cell r="DS105">
            <v>0</v>
          </cell>
          <cell r="DT105">
            <v>6.57</v>
          </cell>
          <cell r="DU105">
            <v>0</v>
          </cell>
          <cell r="DV105">
            <v>9.42</v>
          </cell>
          <cell r="DW105">
            <v>0</v>
          </cell>
          <cell r="DX105">
            <v>8.02</v>
          </cell>
          <cell r="DY105">
            <v>0</v>
          </cell>
          <cell r="DZ105">
            <v>0</v>
          </cell>
          <cell r="EA105">
            <v>11.42</v>
          </cell>
          <cell r="EB105">
            <v>0</v>
          </cell>
          <cell r="EC105">
            <v>10.119999999999999</v>
          </cell>
          <cell r="ED105">
            <v>0</v>
          </cell>
          <cell r="EE105">
            <v>9.5399999999999991</v>
          </cell>
          <cell r="EF105">
            <v>0</v>
          </cell>
          <cell r="EG105">
            <v>0</v>
          </cell>
          <cell r="EH105">
            <v>7.69</v>
          </cell>
          <cell r="EI105">
            <v>0</v>
          </cell>
          <cell r="EJ105">
            <v>10.09</v>
          </cell>
          <cell r="EK105">
            <v>0</v>
          </cell>
          <cell r="EL105">
            <v>10.27</v>
          </cell>
          <cell r="EM105">
            <v>0</v>
          </cell>
          <cell r="EN105">
            <v>0</v>
          </cell>
          <cell r="EO105">
            <v>10.33</v>
          </cell>
          <cell r="EP105">
            <v>0</v>
          </cell>
          <cell r="EQ105">
            <v>9.5299999999999994</v>
          </cell>
          <cell r="ER105">
            <v>0</v>
          </cell>
          <cell r="ES105">
            <v>9.1</v>
          </cell>
          <cell r="ET105">
            <v>0</v>
          </cell>
          <cell r="EU105">
            <v>0</v>
          </cell>
          <cell r="EV105">
            <v>9.6999999999999993</v>
          </cell>
          <cell r="EW105">
            <v>9.56</v>
          </cell>
          <cell r="EX105">
            <v>0</v>
          </cell>
          <cell r="EY105">
            <v>9.31</v>
          </cell>
          <cell r="EZ105">
            <v>0</v>
          </cell>
          <cell r="FA105">
            <v>9.81</v>
          </cell>
          <cell r="FB105">
            <v>0</v>
          </cell>
          <cell r="FC105">
            <v>6.49</v>
          </cell>
          <cell r="FD105">
            <v>0</v>
          </cell>
          <cell r="FE105">
            <v>6.55</v>
          </cell>
          <cell r="FF105">
            <v>7.35</v>
          </cell>
          <cell r="FG105">
            <v>0</v>
          </cell>
          <cell r="FH105">
            <v>7.43</v>
          </cell>
          <cell r="FI105">
            <v>0</v>
          </cell>
          <cell r="FJ105">
            <v>0</v>
          </cell>
          <cell r="FK105">
            <v>11.47</v>
          </cell>
          <cell r="FL105">
            <v>10.02</v>
          </cell>
          <cell r="FM105">
            <v>0</v>
          </cell>
          <cell r="FN105">
            <v>8.69</v>
          </cell>
          <cell r="FO105">
            <v>9.07</v>
          </cell>
          <cell r="FP105">
            <v>0</v>
          </cell>
          <cell r="FQ105">
            <v>8.23</v>
          </cell>
          <cell r="FR105">
            <v>0</v>
          </cell>
          <cell r="FS105">
            <v>7.86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10.06</v>
          </cell>
          <cell r="FY105">
            <v>9.09</v>
          </cell>
          <cell r="FZ105">
            <v>7.68</v>
          </cell>
          <cell r="GA105">
            <v>0</v>
          </cell>
          <cell r="GB105">
            <v>8.4600000000000009</v>
          </cell>
          <cell r="GC105">
            <v>0</v>
          </cell>
          <cell r="GD105">
            <v>0</v>
          </cell>
          <cell r="GE105">
            <v>9.94</v>
          </cell>
          <cell r="GF105">
            <v>0</v>
          </cell>
          <cell r="GG105">
            <v>6.86</v>
          </cell>
          <cell r="GH105">
            <v>8.66</v>
          </cell>
          <cell r="GI105">
            <v>8.5</v>
          </cell>
          <cell r="GJ105">
            <v>0</v>
          </cell>
          <cell r="GK105">
            <v>0</v>
          </cell>
          <cell r="GL105">
            <v>8.85</v>
          </cell>
          <cell r="GM105">
            <v>7.73</v>
          </cell>
          <cell r="GN105">
            <v>8.24</v>
          </cell>
          <cell r="GO105">
            <v>0</v>
          </cell>
          <cell r="GP105">
            <v>9.6300000000000008</v>
          </cell>
          <cell r="GQ105">
            <v>0</v>
          </cell>
          <cell r="GR105">
            <v>0</v>
          </cell>
          <cell r="GS105">
            <v>9.5</v>
          </cell>
          <cell r="GT105">
            <v>10.66</v>
          </cell>
          <cell r="GU105">
            <v>7.7</v>
          </cell>
          <cell r="GV105">
            <v>0</v>
          </cell>
          <cell r="GW105">
            <v>7.66</v>
          </cell>
          <cell r="GX105">
            <v>7.59</v>
          </cell>
          <cell r="GY105">
            <v>0</v>
          </cell>
          <cell r="GZ105">
            <v>6.87</v>
          </cell>
          <cell r="HA105">
            <v>0</v>
          </cell>
          <cell r="HB105">
            <v>5.83</v>
          </cell>
          <cell r="HC105">
            <v>0</v>
          </cell>
          <cell r="HD105">
            <v>8.1300000000000008</v>
          </cell>
          <cell r="HE105">
            <v>0</v>
          </cell>
          <cell r="HF105">
            <v>0</v>
          </cell>
          <cell r="HG105">
            <v>9.32</v>
          </cell>
          <cell r="HH105">
            <v>0</v>
          </cell>
          <cell r="HI105">
            <v>9.35</v>
          </cell>
          <cell r="HJ105">
            <v>8.85</v>
          </cell>
          <cell r="HK105">
            <v>8.4</v>
          </cell>
          <cell r="HL105">
            <v>0</v>
          </cell>
          <cell r="HM105">
            <v>0</v>
          </cell>
          <cell r="HN105">
            <v>10.55</v>
          </cell>
          <cell r="HO105">
            <v>0</v>
          </cell>
          <cell r="HP105">
            <v>8.5399999999999991</v>
          </cell>
          <cell r="HQ105">
            <v>0</v>
          </cell>
          <cell r="HR105">
            <v>8.1950000000000003</v>
          </cell>
          <cell r="HS105">
            <v>0</v>
          </cell>
          <cell r="HT105">
            <v>0</v>
          </cell>
          <cell r="HU105">
            <v>9.7249999999999996</v>
          </cell>
          <cell r="HV105">
            <v>0</v>
          </cell>
          <cell r="HW105">
            <v>9.73</v>
          </cell>
          <cell r="HX105">
            <v>0</v>
          </cell>
          <cell r="HY105">
            <v>7.33</v>
          </cell>
          <cell r="HZ105">
            <v>0</v>
          </cell>
          <cell r="IA105">
            <v>0</v>
          </cell>
          <cell r="IB105">
            <v>7.99</v>
          </cell>
          <cell r="IC105">
            <v>0</v>
          </cell>
          <cell r="ID105">
            <v>6.56</v>
          </cell>
          <cell r="IE105">
            <v>0</v>
          </cell>
          <cell r="IF105">
            <v>7.07</v>
          </cell>
          <cell r="IG105">
            <v>0</v>
          </cell>
          <cell r="IH105">
            <v>0</v>
          </cell>
          <cell r="II105">
            <v>8.5399999999999991</v>
          </cell>
          <cell r="IJ105">
            <v>0</v>
          </cell>
          <cell r="IK105">
            <v>9.83</v>
          </cell>
          <cell r="IL105">
            <v>0</v>
          </cell>
          <cell r="IM105">
            <v>8.0649999999999995</v>
          </cell>
          <cell r="IN105">
            <v>0</v>
          </cell>
          <cell r="IO105">
            <v>0</v>
          </cell>
          <cell r="IP105">
            <v>9.24</v>
          </cell>
          <cell r="IQ105">
            <v>0</v>
          </cell>
          <cell r="IR105">
            <v>9.23</v>
          </cell>
          <cell r="IS105">
            <v>0</v>
          </cell>
          <cell r="IT105">
            <v>10.93</v>
          </cell>
          <cell r="IU105">
            <v>0</v>
          </cell>
          <cell r="IV105">
            <v>0</v>
          </cell>
          <cell r="IW105">
            <v>10.205</v>
          </cell>
          <cell r="IX105">
            <v>0</v>
          </cell>
          <cell r="IY105">
            <v>7.83</v>
          </cell>
          <cell r="IZ105">
            <v>0</v>
          </cell>
          <cell r="JA105">
            <v>6.9349999999999996</v>
          </cell>
          <cell r="JB105">
            <v>0</v>
          </cell>
          <cell r="JC105">
            <v>0</v>
          </cell>
          <cell r="JD105">
            <v>7.84</v>
          </cell>
          <cell r="JE105">
            <v>0</v>
          </cell>
          <cell r="JF105">
            <v>8.7799999999999994</v>
          </cell>
          <cell r="JG105">
            <v>8.1999999999999993</v>
          </cell>
          <cell r="JH105">
            <v>6.45</v>
          </cell>
          <cell r="JI105">
            <v>7.9</v>
          </cell>
          <cell r="JJ105">
            <v>0</v>
          </cell>
          <cell r="JK105">
            <v>0</v>
          </cell>
          <cell r="JL105">
            <v>0</v>
          </cell>
          <cell r="JM105">
            <v>8.1300000000000008</v>
          </cell>
          <cell r="JN105">
            <v>0</v>
          </cell>
          <cell r="JO105">
            <v>8.65</v>
          </cell>
          <cell r="JP105">
            <v>0</v>
          </cell>
          <cell r="JQ105">
            <v>0</v>
          </cell>
          <cell r="JR105">
            <v>8.08</v>
          </cell>
          <cell r="JS105">
            <v>0</v>
          </cell>
          <cell r="JT105">
            <v>9.7799999999999994</v>
          </cell>
          <cell r="JU105">
            <v>0</v>
          </cell>
          <cell r="JV105">
            <v>6.83</v>
          </cell>
          <cell r="JW105">
            <v>11.09</v>
          </cell>
          <cell r="JX105">
            <v>0</v>
          </cell>
          <cell r="JY105">
            <v>8.15</v>
          </cell>
          <cell r="JZ105">
            <v>7.14</v>
          </cell>
          <cell r="KA105">
            <v>6.76</v>
          </cell>
          <cell r="KB105">
            <v>0</v>
          </cell>
          <cell r="KC105">
            <v>6.72</v>
          </cell>
          <cell r="KD105">
            <v>0</v>
          </cell>
          <cell r="KE105">
            <v>0</v>
          </cell>
          <cell r="KF105">
            <v>7.54</v>
          </cell>
          <cell r="KG105">
            <v>0</v>
          </cell>
          <cell r="KH105">
            <v>0</v>
          </cell>
          <cell r="KI105">
            <v>9.3000000000000007</v>
          </cell>
          <cell r="KJ105">
            <v>4.8499999999999996</v>
          </cell>
          <cell r="KK105">
            <v>0</v>
          </cell>
          <cell r="KL105">
            <v>0</v>
          </cell>
          <cell r="KM105">
            <v>9.6999999999999993</v>
          </cell>
          <cell r="KN105">
            <v>0</v>
          </cell>
          <cell r="KO105">
            <v>8.34</v>
          </cell>
          <cell r="KP105">
            <v>4.6500000000000004</v>
          </cell>
          <cell r="KQ105">
            <v>6.72</v>
          </cell>
          <cell r="KR105">
            <v>0</v>
          </cell>
          <cell r="KS105">
            <v>0</v>
          </cell>
          <cell r="KT105">
            <v>9.44</v>
          </cell>
          <cell r="KU105">
            <v>0</v>
          </cell>
          <cell r="KV105">
            <v>9.2200000000000006</v>
          </cell>
          <cell r="KW105">
            <v>0</v>
          </cell>
          <cell r="KX105">
            <v>9.18</v>
          </cell>
          <cell r="KY105">
            <v>0</v>
          </cell>
          <cell r="KZ105">
            <v>0</v>
          </cell>
          <cell r="LA105">
            <v>7.88</v>
          </cell>
          <cell r="LB105">
            <v>0</v>
          </cell>
          <cell r="LC105">
            <v>8.1199999999999992</v>
          </cell>
          <cell r="LD105">
            <v>0</v>
          </cell>
          <cell r="LE105">
            <v>8.7899999999999991</v>
          </cell>
          <cell r="LF105">
            <v>5.61</v>
          </cell>
          <cell r="LG105">
            <v>0</v>
          </cell>
          <cell r="LH105">
            <v>6.01</v>
          </cell>
          <cell r="LI105">
            <v>0</v>
          </cell>
          <cell r="LJ105">
            <v>0</v>
          </cell>
          <cell r="LK105">
            <v>0</v>
          </cell>
          <cell r="LL105">
            <v>8.98</v>
          </cell>
          <cell r="LM105">
            <v>0</v>
          </cell>
          <cell r="LN105">
            <v>0</v>
          </cell>
          <cell r="LO105">
            <v>7.57</v>
          </cell>
          <cell r="LP105">
            <v>0</v>
          </cell>
          <cell r="LQ105">
            <v>7.69</v>
          </cell>
          <cell r="LR105">
            <v>0</v>
          </cell>
          <cell r="LS105">
            <v>7.0250000000000004</v>
          </cell>
          <cell r="LT105">
            <v>0</v>
          </cell>
          <cell r="LU105">
            <v>0</v>
          </cell>
          <cell r="LV105">
            <v>7.91</v>
          </cell>
          <cell r="LW105">
            <v>0</v>
          </cell>
          <cell r="LX105">
            <v>9.23</v>
          </cell>
          <cell r="LY105">
            <v>0</v>
          </cell>
          <cell r="LZ105">
            <v>9.2349999999999994</v>
          </cell>
          <cell r="MA105">
            <v>0</v>
          </cell>
          <cell r="MB105">
            <v>0</v>
          </cell>
          <cell r="MC105">
            <v>9.14</v>
          </cell>
          <cell r="MD105">
            <v>0</v>
          </cell>
          <cell r="ME105">
            <v>10.37</v>
          </cell>
          <cell r="MF105">
            <v>0</v>
          </cell>
          <cell r="MG105">
            <v>7.7949999999999999</v>
          </cell>
          <cell r="MH105">
            <v>0</v>
          </cell>
          <cell r="MI105">
            <v>0</v>
          </cell>
          <cell r="MJ105">
            <v>8.19</v>
          </cell>
          <cell r="MK105">
            <v>0</v>
          </cell>
          <cell r="ML105">
            <v>8.66</v>
          </cell>
          <cell r="MM105">
            <v>0</v>
          </cell>
          <cell r="MN105">
            <v>7.9649999999999999</v>
          </cell>
          <cell r="MO105">
            <v>0</v>
          </cell>
          <cell r="MP105">
            <v>0</v>
          </cell>
          <cell r="MQ105">
            <v>7.81</v>
          </cell>
          <cell r="MR105">
            <v>3.2</v>
          </cell>
          <cell r="MS105">
            <v>8.1300000000000008</v>
          </cell>
          <cell r="MT105">
            <v>0</v>
          </cell>
          <cell r="MU105">
            <v>6.43</v>
          </cell>
          <cell r="MV105">
            <v>0</v>
          </cell>
          <cell r="MW105">
            <v>0</v>
          </cell>
          <cell r="MX105">
            <v>8.17</v>
          </cell>
          <cell r="MY105">
            <v>0</v>
          </cell>
          <cell r="MZ105">
            <v>6.82</v>
          </cell>
          <cell r="NA105">
            <v>8.0299999999999994</v>
          </cell>
          <cell r="NB105">
            <v>5.65</v>
          </cell>
          <cell r="NC105">
            <v>0</v>
          </cell>
          <cell r="ND105">
            <v>0</v>
          </cell>
          <cell r="NE105">
            <v>0</v>
          </cell>
          <cell r="NF105">
            <v>0</v>
          </cell>
          <cell r="NG105">
            <v>0</v>
          </cell>
          <cell r="NH105">
            <v>0</v>
          </cell>
          <cell r="NJ105">
            <v>2</v>
          </cell>
          <cell r="NK105">
            <v>3.3103448275862069</v>
          </cell>
          <cell r="NL105" t="b">
            <v>0</v>
          </cell>
          <cell r="NM105"/>
          <cell r="NN105">
            <v>172</v>
          </cell>
          <cell r="NO105">
            <v>8.2850000000000001</v>
          </cell>
          <cell r="NP105">
            <v>8.3081395348837255</v>
          </cell>
          <cell r="NQ105">
            <v>0.37790697674418605</v>
          </cell>
          <cell r="NR105">
            <v>3.2</v>
          </cell>
          <cell r="NS105">
            <v>11.47</v>
          </cell>
        </row>
        <row r="106">
          <cell r="A106" t="str">
            <v>BUSHWICK</v>
          </cell>
          <cell r="B106" t="str">
            <v>BUSHWICK</v>
          </cell>
          <cell r="C106" t="str">
            <v>MOORE ST</v>
          </cell>
          <cell r="D106" t="str">
            <v>BROOKLYN</v>
          </cell>
          <cell r="E106">
            <v>7.23</v>
          </cell>
          <cell r="F106">
            <v>7.89</v>
          </cell>
          <cell r="G106">
            <v>5.94</v>
          </cell>
          <cell r="H106">
            <v>5.625</v>
          </cell>
          <cell r="I106">
            <v>0</v>
          </cell>
          <cell r="J106">
            <v>9.2100000000000009</v>
          </cell>
          <cell r="K106">
            <v>0</v>
          </cell>
          <cell r="L106">
            <v>6.52</v>
          </cell>
          <cell r="M106">
            <v>0</v>
          </cell>
          <cell r="N106">
            <v>8.32</v>
          </cell>
          <cell r="O106">
            <v>7.26</v>
          </cell>
          <cell r="P106">
            <v>0</v>
          </cell>
          <cell r="Q106">
            <v>4.72</v>
          </cell>
          <cell r="R106">
            <v>0</v>
          </cell>
          <cell r="S106">
            <v>6.52</v>
          </cell>
          <cell r="T106">
            <v>0</v>
          </cell>
          <cell r="U106">
            <v>8.32</v>
          </cell>
          <cell r="V106">
            <v>7.26</v>
          </cell>
          <cell r="W106">
            <v>0</v>
          </cell>
          <cell r="X106">
            <v>4.72</v>
          </cell>
          <cell r="Y106">
            <v>0</v>
          </cell>
          <cell r="Z106">
            <v>0</v>
          </cell>
          <cell r="AA106">
            <v>0</v>
          </cell>
          <cell r="AB106">
            <v>6.376666666666666</v>
          </cell>
          <cell r="AC106">
            <v>0</v>
          </cell>
          <cell r="AD106">
            <v>0</v>
          </cell>
          <cell r="AE106">
            <v>7.72</v>
          </cell>
          <cell r="AF106">
            <v>0</v>
          </cell>
          <cell r="AG106">
            <v>0</v>
          </cell>
          <cell r="AH106">
            <v>0</v>
          </cell>
          <cell r="AI106">
            <v>6.375</v>
          </cell>
          <cell r="AJ106">
            <v>0</v>
          </cell>
          <cell r="AK106">
            <v>8.83</v>
          </cell>
          <cell r="AL106">
            <v>7.84</v>
          </cell>
          <cell r="AM106">
            <v>0</v>
          </cell>
          <cell r="AN106">
            <v>7.51</v>
          </cell>
          <cell r="AO106">
            <v>0</v>
          </cell>
          <cell r="AP106">
            <v>4.9349999999999996</v>
          </cell>
          <cell r="AQ106">
            <v>0</v>
          </cell>
          <cell r="AR106">
            <v>0</v>
          </cell>
          <cell r="AS106">
            <v>8.2949999999999999</v>
          </cell>
          <cell r="AT106">
            <v>0</v>
          </cell>
          <cell r="AU106">
            <v>7.43</v>
          </cell>
          <cell r="AV106">
            <v>0</v>
          </cell>
          <cell r="AW106">
            <v>0</v>
          </cell>
          <cell r="AX106">
            <v>7.14</v>
          </cell>
          <cell r="AY106">
            <v>7.0149999999999997</v>
          </cell>
          <cell r="AZ106">
            <v>5.69</v>
          </cell>
          <cell r="BA106">
            <v>0</v>
          </cell>
          <cell r="BB106">
            <v>6.95</v>
          </cell>
          <cell r="BC106">
            <v>0</v>
          </cell>
          <cell r="BD106">
            <v>6.78</v>
          </cell>
          <cell r="BE106">
            <v>6.41</v>
          </cell>
          <cell r="BF106">
            <v>0</v>
          </cell>
          <cell r="BG106">
            <v>5.83</v>
          </cell>
          <cell r="BH106">
            <v>0</v>
          </cell>
          <cell r="BI106">
            <v>7.05</v>
          </cell>
          <cell r="BJ106">
            <v>0</v>
          </cell>
          <cell r="BK106">
            <v>8.11</v>
          </cell>
          <cell r="BL106">
            <v>7.32</v>
          </cell>
          <cell r="BM106">
            <v>0</v>
          </cell>
          <cell r="BN106">
            <v>7.88</v>
          </cell>
          <cell r="BO106">
            <v>0</v>
          </cell>
          <cell r="BP106">
            <v>6.25</v>
          </cell>
          <cell r="BQ106">
            <v>0</v>
          </cell>
          <cell r="BR106">
            <v>8.24</v>
          </cell>
          <cell r="BS106">
            <v>5.33</v>
          </cell>
          <cell r="BT106">
            <v>0</v>
          </cell>
          <cell r="BU106">
            <v>6.5</v>
          </cell>
          <cell r="BV106">
            <v>0</v>
          </cell>
          <cell r="BW106">
            <v>6.96</v>
          </cell>
          <cell r="BX106">
            <v>0</v>
          </cell>
          <cell r="BY106">
            <v>8.4149999999999991</v>
          </cell>
          <cell r="BZ106">
            <v>0</v>
          </cell>
          <cell r="CA106">
            <v>0</v>
          </cell>
          <cell r="CB106">
            <v>6.71</v>
          </cell>
          <cell r="CC106">
            <v>0</v>
          </cell>
          <cell r="CD106">
            <v>6.62</v>
          </cell>
          <cell r="CE106">
            <v>5.77</v>
          </cell>
          <cell r="CF106">
            <v>7.52</v>
          </cell>
          <cell r="CG106">
            <v>7.91</v>
          </cell>
          <cell r="CH106">
            <v>4.41</v>
          </cell>
          <cell r="CI106">
            <v>3.79</v>
          </cell>
          <cell r="CJ106">
            <v>0</v>
          </cell>
          <cell r="CK106">
            <v>3.95</v>
          </cell>
          <cell r="CL106">
            <v>8.08</v>
          </cell>
          <cell r="CM106">
            <v>6.6</v>
          </cell>
          <cell r="CN106">
            <v>0</v>
          </cell>
          <cell r="CO106">
            <v>8.36</v>
          </cell>
          <cell r="CP106">
            <v>4</v>
          </cell>
          <cell r="CQ106">
            <v>0</v>
          </cell>
          <cell r="CR106">
            <v>0</v>
          </cell>
          <cell r="CS106">
            <v>9.125</v>
          </cell>
          <cell r="CT106">
            <v>1.86</v>
          </cell>
          <cell r="CU106">
            <v>0</v>
          </cell>
          <cell r="CV106">
            <v>7.33</v>
          </cell>
          <cell r="CW106">
            <v>6.37</v>
          </cell>
          <cell r="CX106">
            <v>0</v>
          </cell>
          <cell r="CY106">
            <v>9.11</v>
          </cell>
          <cell r="CZ106">
            <v>0</v>
          </cell>
          <cell r="DA106">
            <v>5.65</v>
          </cell>
          <cell r="DB106">
            <v>7.17</v>
          </cell>
          <cell r="DC106">
            <v>0</v>
          </cell>
          <cell r="DD106">
            <v>8.27</v>
          </cell>
          <cell r="DE106">
            <v>0</v>
          </cell>
          <cell r="DF106">
            <v>7.95</v>
          </cell>
          <cell r="DG106">
            <v>2.97</v>
          </cell>
          <cell r="DH106">
            <v>7.9</v>
          </cell>
          <cell r="DI106">
            <v>8.64</v>
          </cell>
          <cell r="DJ106">
            <v>0</v>
          </cell>
          <cell r="DK106">
            <v>5.51</v>
          </cell>
          <cell r="DL106">
            <v>0</v>
          </cell>
          <cell r="DM106">
            <v>9.1199999999999992</v>
          </cell>
          <cell r="DN106">
            <v>0</v>
          </cell>
          <cell r="DO106">
            <v>6.9</v>
          </cell>
          <cell r="DP106">
            <v>6.09</v>
          </cell>
          <cell r="DQ106">
            <v>5.77</v>
          </cell>
          <cell r="DR106">
            <v>0</v>
          </cell>
          <cell r="DS106">
            <v>0</v>
          </cell>
          <cell r="DT106">
            <v>9.0399999999999991</v>
          </cell>
          <cell r="DU106">
            <v>0</v>
          </cell>
          <cell r="DV106">
            <v>5.96</v>
          </cell>
          <cell r="DW106">
            <v>6.2649999999999997</v>
          </cell>
          <cell r="DX106">
            <v>0</v>
          </cell>
          <cell r="DY106">
            <v>8.2100000000000009</v>
          </cell>
          <cell r="DZ106">
            <v>0</v>
          </cell>
          <cell r="EA106">
            <v>10.63</v>
          </cell>
          <cell r="EB106">
            <v>0</v>
          </cell>
          <cell r="EC106">
            <v>4.8049999999999997</v>
          </cell>
          <cell r="ED106">
            <v>10</v>
          </cell>
          <cell r="EE106">
            <v>0</v>
          </cell>
          <cell r="EF106">
            <v>7.67</v>
          </cell>
          <cell r="EG106">
            <v>0</v>
          </cell>
          <cell r="EH106">
            <v>9.2799999999999994</v>
          </cell>
          <cell r="EI106">
            <v>0</v>
          </cell>
          <cell r="EJ106">
            <v>7.42</v>
          </cell>
          <cell r="EK106">
            <v>8.3350000000000009</v>
          </cell>
          <cell r="EL106">
            <v>0</v>
          </cell>
          <cell r="EM106">
            <v>6.52</v>
          </cell>
          <cell r="EN106">
            <v>0</v>
          </cell>
          <cell r="EO106">
            <v>7.13</v>
          </cell>
          <cell r="EP106">
            <v>0</v>
          </cell>
          <cell r="EQ106">
            <v>7.49</v>
          </cell>
          <cell r="ER106">
            <v>8.6300000000000008</v>
          </cell>
          <cell r="ES106">
            <v>0</v>
          </cell>
          <cell r="ET106">
            <v>8.4499999999999993</v>
          </cell>
          <cell r="EU106">
            <v>0</v>
          </cell>
          <cell r="EV106">
            <v>8.74</v>
          </cell>
          <cell r="EW106">
            <v>6.55</v>
          </cell>
          <cell r="EX106">
            <v>8.67</v>
          </cell>
          <cell r="EY106">
            <v>10.28</v>
          </cell>
          <cell r="EZ106">
            <v>0</v>
          </cell>
          <cell r="FA106">
            <v>7.66</v>
          </cell>
          <cell r="FB106">
            <v>0</v>
          </cell>
          <cell r="FC106">
            <v>0</v>
          </cell>
          <cell r="FD106">
            <v>7.2</v>
          </cell>
          <cell r="FE106">
            <v>0</v>
          </cell>
          <cell r="FF106">
            <v>8.8800000000000008</v>
          </cell>
          <cell r="FG106">
            <v>0</v>
          </cell>
          <cell r="FH106">
            <v>6.52</v>
          </cell>
          <cell r="FI106">
            <v>0</v>
          </cell>
          <cell r="FJ106">
            <v>5.81</v>
          </cell>
          <cell r="FK106">
            <v>0</v>
          </cell>
          <cell r="FL106">
            <v>7.35</v>
          </cell>
          <cell r="FM106">
            <v>9.8699999999999992</v>
          </cell>
          <cell r="FN106">
            <v>0</v>
          </cell>
          <cell r="FO106">
            <v>7.21</v>
          </cell>
          <cell r="FP106">
            <v>0</v>
          </cell>
          <cell r="FQ106">
            <v>6.99</v>
          </cell>
          <cell r="FR106">
            <v>0</v>
          </cell>
          <cell r="FS106">
            <v>8.4600000000000009</v>
          </cell>
          <cell r="FT106">
            <v>3.45</v>
          </cell>
          <cell r="FU106">
            <v>10.050000000000001</v>
          </cell>
          <cell r="FV106">
            <v>8.9499999999999993</v>
          </cell>
          <cell r="FW106">
            <v>0</v>
          </cell>
          <cell r="FX106">
            <v>10.27</v>
          </cell>
          <cell r="FY106">
            <v>4.38</v>
          </cell>
          <cell r="FZ106">
            <v>8.1999999999999993</v>
          </cell>
          <cell r="GA106">
            <v>10.93</v>
          </cell>
          <cell r="GB106">
            <v>0</v>
          </cell>
          <cell r="GC106">
            <v>6.76</v>
          </cell>
          <cell r="GD106">
            <v>0</v>
          </cell>
          <cell r="GE106">
            <v>7.48</v>
          </cell>
          <cell r="GF106">
            <v>8.89</v>
          </cell>
          <cell r="GG106">
            <v>7.43</v>
          </cell>
          <cell r="GH106">
            <v>9.56</v>
          </cell>
          <cell r="GI106">
            <v>3.92</v>
          </cell>
          <cell r="GJ106">
            <v>9.32</v>
          </cell>
          <cell r="GK106">
            <v>0</v>
          </cell>
          <cell r="GL106">
            <v>9.5299999999999994</v>
          </cell>
          <cell r="GM106">
            <v>3.3</v>
          </cell>
          <cell r="GN106">
            <v>7.45</v>
          </cell>
          <cell r="GO106">
            <v>9.6999999999999993</v>
          </cell>
          <cell r="GP106">
            <v>0</v>
          </cell>
          <cell r="GQ106">
            <v>8.1999999999999993</v>
          </cell>
          <cell r="GR106">
            <v>0</v>
          </cell>
          <cell r="GS106">
            <v>4.6100000000000003</v>
          </cell>
          <cell r="GT106">
            <v>9.0050000000000008</v>
          </cell>
          <cell r="GU106">
            <v>6.8</v>
          </cell>
          <cell r="GV106">
            <v>6.17</v>
          </cell>
          <cell r="GW106">
            <v>0</v>
          </cell>
          <cell r="GX106">
            <v>6.98</v>
          </cell>
          <cell r="GY106">
            <v>0</v>
          </cell>
          <cell r="GZ106">
            <v>0</v>
          </cell>
          <cell r="HA106">
            <v>11.09</v>
          </cell>
          <cell r="HB106">
            <v>7.8650000000000002</v>
          </cell>
          <cell r="HC106">
            <v>8.56</v>
          </cell>
          <cell r="HD106">
            <v>0</v>
          </cell>
          <cell r="HE106">
            <v>7.87</v>
          </cell>
          <cell r="HF106">
            <v>0</v>
          </cell>
          <cell r="HG106">
            <v>9.02</v>
          </cell>
          <cell r="HH106">
            <v>0</v>
          </cell>
          <cell r="HI106">
            <v>8.31</v>
          </cell>
          <cell r="HJ106">
            <v>8.6300000000000008</v>
          </cell>
          <cell r="HK106">
            <v>0</v>
          </cell>
          <cell r="HL106">
            <v>7.73</v>
          </cell>
          <cell r="HM106">
            <v>0</v>
          </cell>
          <cell r="HN106">
            <v>6.84</v>
          </cell>
          <cell r="HO106">
            <v>9.66</v>
          </cell>
          <cell r="HP106">
            <v>8.7799999999999994</v>
          </cell>
          <cell r="HQ106">
            <v>10.14</v>
          </cell>
          <cell r="HR106">
            <v>0</v>
          </cell>
          <cell r="HS106">
            <v>5.12</v>
          </cell>
          <cell r="HT106">
            <v>0</v>
          </cell>
          <cell r="HU106">
            <v>10.19</v>
          </cell>
          <cell r="HV106">
            <v>8.17</v>
          </cell>
          <cell r="HW106">
            <v>6.3849999999999998</v>
          </cell>
          <cell r="HX106">
            <v>5.96</v>
          </cell>
          <cell r="HY106">
            <v>0</v>
          </cell>
          <cell r="HZ106">
            <v>8.74</v>
          </cell>
          <cell r="IA106">
            <v>0</v>
          </cell>
          <cell r="IB106">
            <v>7.06</v>
          </cell>
          <cell r="IC106">
            <v>0</v>
          </cell>
          <cell r="ID106">
            <v>7.78</v>
          </cell>
          <cell r="IE106">
            <v>6.74</v>
          </cell>
          <cell r="IF106">
            <v>0</v>
          </cell>
          <cell r="IG106">
            <v>9.39</v>
          </cell>
          <cell r="IH106">
            <v>0</v>
          </cell>
          <cell r="II106">
            <v>7.47</v>
          </cell>
          <cell r="IJ106">
            <v>7.33</v>
          </cell>
          <cell r="IK106">
            <v>0</v>
          </cell>
          <cell r="IL106">
            <v>7.09</v>
          </cell>
          <cell r="IM106">
            <v>0</v>
          </cell>
          <cell r="IN106">
            <v>7.56</v>
          </cell>
          <cell r="IO106">
            <v>0</v>
          </cell>
          <cell r="IP106">
            <v>5.48</v>
          </cell>
          <cell r="IQ106">
            <v>6.01</v>
          </cell>
          <cell r="IR106">
            <v>7.66</v>
          </cell>
          <cell r="IS106">
            <v>6.14</v>
          </cell>
          <cell r="IT106">
            <v>0</v>
          </cell>
          <cell r="IU106">
            <v>10.02</v>
          </cell>
          <cell r="IV106">
            <v>0</v>
          </cell>
          <cell r="IW106">
            <v>0</v>
          </cell>
          <cell r="IX106">
            <v>0</v>
          </cell>
          <cell r="IY106">
            <v>9.1549999999999994</v>
          </cell>
          <cell r="IZ106">
            <v>8.25</v>
          </cell>
          <cell r="JA106">
            <v>0</v>
          </cell>
          <cell r="JB106">
            <v>11.18</v>
          </cell>
          <cell r="JC106">
            <v>0</v>
          </cell>
          <cell r="JD106">
            <v>0</v>
          </cell>
          <cell r="JE106">
            <v>5.03</v>
          </cell>
          <cell r="JF106">
            <v>8.09</v>
          </cell>
          <cell r="JG106">
            <v>6.53</v>
          </cell>
          <cell r="JH106">
            <v>0</v>
          </cell>
          <cell r="JI106">
            <v>7.78</v>
          </cell>
          <cell r="JJ106">
            <v>0</v>
          </cell>
          <cell r="JK106">
            <v>5.97</v>
          </cell>
          <cell r="JL106">
            <v>0</v>
          </cell>
          <cell r="JM106">
            <v>7.42</v>
          </cell>
          <cell r="JN106">
            <v>0</v>
          </cell>
          <cell r="JO106">
            <v>6.62</v>
          </cell>
          <cell r="JP106">
            <v>5.99</v>
          </cell>
          <cell r="JQ106">
            <v>0</v>
          </cell>
          <cell r="JR106">
            <v>8.9499999999999993</v>
          </cell>
          <cell r="JS106">
            <v>3.96</v>
          </cell>
          <cell r="JT106">
            <v>8.2799999999999994</v>
          </cell>
          <cell r="JU106">
            <v>9.48</v>
          </cell>
          <cell r="JV106">
            <v>2.25</v>
          </cell>
          <cell r="JW106">
            <v>7.35</v>
          </cell>
          <cell r="JX106">
            <v>0</v>
          </cell>
          <cell r="JY106">
            <v>9.85</v>
          </cell>
          <cell r="JZ106">
            <v>3.4</v>
          </cell>
          <cell r="KA106">
            <v>7.87</v>
          </cell>
          <cell r="KB106">
            <v>8.25</v>
          </cell>
          <cell r="KC106">
            <v>2.95</v>
          </cell>
          <cell r="KD106">
            <v>7.11</v>
          </cell>
          <cell r="KE106">
            <v>0</v>
          </cell>
          <cell r="KF106">
            <v>9.16</v>
          </cell>
          <cell r="KG106">
            <v>3.23</v>
          </cell>
          <cell r="KH106">
            <v>7.23</v>
          </cell>
          <cell r="KI106">
            <v>9.3800000000000008</v>
          </cell>
          <cell r="KJ106">
            <v>4.12</v>
          </cell>
          <cell r="KK106">
            <v>7.11</v>
          </cell>
          <cell r="KL106">
            <v>0</v>
          </cell>
          <cell r="KM106">
            <v>8.81</v>
          </cell>
          <cell r="KN106">
            <v>2.95</v>
          </cell>
          <cell r="KO106">
            <v>6.63</v>
          </cell>
          <cell r="KP106">
            <v>9.48</v>
          </cell>
          <cell r="KQ106">
            <v>2.58</v>
          </cell>
          <cell r="KR106">
            <v>6.83</v>
          </cell>
          <cell r="KS106">
            <v>0</v>
          </cell>
          <cell r="KT106">
            <v>8.89</v>
          </cell>
          <cell r="KU106">
            <v>3.58</v>
          </cell>
          <cell r="KV106">
            <v>7.61</v>
          </cell>
          <cell r="KW106">
            <v>8.06</v>
          </cell>
          <cell r="KX106">
            <v>2.57</v>
          </cell>
          <cell r="KY106">
            <v>7.57</v>
          </cell>
          <cell r="KZ106">
            <v>0</v>
          </cell>
          <cell r="LA106">
            <v>6.82</v>
          </cell>
          <cell r="LB106">
            <v>0</v>
          </cell>
          <cell r="LC106">
            <v>7.2949999999999999</v>
          </cell>
          <cell r="LD106">
            <v>6.68</v>
          </cell>
          <cell r="LE106">
            <v>1.84</v>
          </cell>
          <cell r="LF106">
            <v>7.14</v>
          </cell>
          <cell r="LG106">
            <v>0</v>
          </cell>
          <cell r="LH106">
            <v>5.96</v>
          </cell>
          <cell r="LI106">
            <v>3.04</v>
          </cell>
          <cell r="LJ106">
            <v>8.42</v>
          </cell>
          <cell r="LK106">
            <v>9.31</v>
          </cell>
          <cell r="LL106">
            <v>2.48</v>
          </cell>
          <cell r="LM106">
            <v>5.72</v>
          </cell>
          <cell r="LN106">
            <v>0</v>
          </cell>
          <cell r="LO106">
            <v>7.95</v>
          </cell>
          <cell r="LP106">
            <v>2.94</v>
          </cell>
          <cell r="LQ106">
            <v>7.49</v>
          </cell>
          <cell r="LR106">
            <v>9.25</v>
          </cell>
          <cell r="LS106">
            <v>3.18</v>
          </cell>
          <cell r="LT106">
            <v>7.64</v>
          </cell>
          <cell r="LU106">
            <v>0</v>
          </cell>
          <cell r="LV106">
            <v>9.65</v>
          </cell>
          <cell r="LW106">
            <v>4.29</v>
          </cell>
          <cell r="LX106">
            <v>6.92</v>
          </cell>
          <cell r="LY106">
            <v>9.77</v>
          </cell>
          <cell r="LZ106">
            <v>3.82</v>
          </cell>
          <cell r="MA106">
            <v>8.73</v>
          </cell>
          <cell r="MB106">
            <v>0</v>
          </cell>
          <cell r="MC106">
            <v>7.77</v>
          </cell>
          <cell r="MD106">
            <v>4.63</v>
          </cell>
          <cell r="ME106">
            <v>9.73</v>
          </cell>
          <cell r="MF106">
            <v>7.9249999999999998</v>
          </cell>
          <cell r="MG106">
            <v>3.73</v>
          </cell>
          <cell r="MH106">
            <v>6.33</v>
          </cell>
          <cell r="MI106">
            <v>0</v>
          </cell>
          <cell r="MJ106">
            <v>8.16</v>
          </cell>
          <cell r="MK106">
            <v>6.08</v>
          </cell>
          <cell r="ML106">
            <v>7.58</v>
          </cell>
          <cell r="MM106">
            <v>7.83</v>
          </cell>
          <cell r="MN106">
            <v>4.58</v>
          </cell>
          <cell r="MO106">
            <v>6.47</v>
          </cell>
          <cell r="MP106">
            <v>0</v>
          </cell>
          <cell r="MQ106">
            <v>7.38</v>
          </cell>
          <cell r="MR106">
            <v>4.3499999999999996</v>
          </cell>
          <cell r="MS106">
            <v>0</v>
          </cell>
          <cell r="MT106">
            <v>5.1100000000000003</v>
          </cell>
          <cell r="MU106">
            <v>3.19</v>
          </cell>
          <cell r="MV106">
            <v>7.29</v>
          </cell>
          <cell r="MW106">
            <v>0</v>
          </cell>
          <cell r="MX106">
            <v>5.71</v>
          </cell>
          <cell r="MY106">
            <v>0</v>
          </cell>
          <cell r="MZ106">
            <v>8.44</v>
          </cell>
          <cell r="NA106">
            <v>4.92</v>
          </cell>
          <cell r="NB106">
            <v>0</v>
          </cell>
          <cell r="NC106">
            <v>6.21</v>
          </cell>
          <cell r="ND106">
            <v>0</v>
          </cell>
          <cell r="NE106">
            <v>0</v>
          </cell>
          <cell r="NF106">
            <v>0</v>
          </cell>
          <cell r="NG106">
            <v>0</v>
          </cell>
          <cell r="NH106">
            <v>0</v>
          </cell>
          <cell r="NJ106">
            <v>2</v>
          </cell>
          <cell r="NK106">
            <v>4.2068965517241379</v>
          </cell>
          <cell r="NL106" t="b">
            <v>0</v>
          </cell>
          <cell r="NM106"/>
          <cell r="NN106">
            <v>238</v>
          </cell>
          <cell r="NO106">
            <v>7.3250000000000002</v>
          </cell>
          <cell r="NP106">
            <v>7.0654481792717068</v>
          </cell>
          <cell r="NQ106">
            <v>0.67226890756302526</v>
          </cell>
          <cell r="NR106">
            <v>1.84</v>
          </cell>
          <cell r="NS106">
            <v>11.18</v>
          </cell>
        </row>
        <row r="107">
          <cell r="A107" t="str">
            <v>TAYLOR STREET-WYTHE AVENUE</v>
          </cell>
          <cell r="B107" t="str">
            <v>TAYLOR STREET-WYTHE AVENUE</v>
          </cell>
          <cell r="C107" t="str">
            <v>CLYMER</v>
          </cell>
          <cell r="D107" t="str">
            <v>BROOKLYN</v>
          </cell>
          <cell r="E107">
            <v>0</v>
          </cell>
          <cell r="F107">
            <v>8.44</v>
          </cell>
          <cell r="G107">
            <v>6.57</v>
          </cell>
          <cell r="H107">
            <v>8.08</v>
          </cell>
          <cell r="I107">
            <v>0</v>
          </cell>
          <cell r="J107">
            <v>4.46</v>
          </cell>
          <cell r="K107">
            <v>0</v>
          </cell>
          <cell r="L107">
            <v>0</v>
          </cell>
          <cell r="M107">
            <v>8.7200000000000006</v>
          </cell>
          <cell r="N107">
            <v>0</v>
          </cell>
          <cell r="O107">
            <v>6.38</v>
          </cell>
          <cell r="P107">
            <v>0</v>
          </cell>
          <cell r="Q107">
            <v>5.24</v>
          </cell>
          <cell r="R107">
            <v>0</v>
          </cell>
          <cell r="S107">
            <v>0</v>
          </cell>
          <cell r="T107">
            <v>8.7200000000000006</v>
          </cell>
          <cell r="U107">
            <v>0</v>
          </cell>
          <cell r="V107">
            <v>6.38</v>
          </cell>
          <cell r="W107">
            <v>0</v>
          </cell>
          <cell r="X107">
            <v>5.24</v>
          </cell>
          <cell r="Y107">
            <v>0</v>
          </cell>
          <cell r="Z107">
            <v>0</v>
          </cell>
          <cell r="AA107">
            <v>6.54</v>
          </cell>
          <cell r="AB107">
            <v>0</v>
          </cell>
          <cell r="AC107">
            <v>6.32</v>
          </cell>
          <cell r="AD107">
            <v>0</v>
          </cell>
          <cell r="AE107">
            <v>6.69</v>
          </cell>
          <cell r="AF107">
            <v>0</v>
          </cell>
          <cell r="AG107">
            <v>0</v>
          </cell>
          <cell r="AH107">
            <v>8.42</v>
          </cell>
          <cell r="AI107">
            <v>0</v>
          </cell>
          <cell r="AJ107">
            <v>6.77</v>
          </cell>
          <cell r="AK107">
            <v>0</v>
          </cell>
          <cell r="AL107">
            <v>7.64</v>
          </cell>
          <cell r="AM107">
            <v>0</v>
          </cell>
          <cell r="AN107">
            <v>0</v>
          </cell>
          <cell r="AO107">
            <v>7.77</v>
          </cell>
          <cell r="AP107">
            <v>0</v>
          </cell>
          <cell r="AQ107">
            <v>0</v>
          </cell>
          <cell r="AR107">
            <v>0</v>
          </cell>
          <cell r="AS107">
            <v>7.2649999999999997</v>
          </cell>
          <cell r="AT107">
            <v>0</v>
          </cell>
          <cell r="AU107">
            <v>0</v>
          </cell>
          <cell r="AV107">
            <v>8.73</v>
          </cell>
          <cell r="AW107">
            <v>0</v>
          </cell>
          <cell r="AX107">
            <v>6.93</v>
          </cell>
          <cell r="AY107">
            <v>0</v>
          </cell>
          <cell r="AZ107">
            <v>7.24</v>
          </cell>
          <cell r="BA107">
            <v>0</v>
          </cell>
          <cell r="BB107">
            <v>6.62</v>
          </cell>
          <cell r="BC107">
            <v>6.96</v>
          </cell>
          <cell r="BD107">
            <v>0</v>
          </cell>
          <cell r="BE107">
            <v>6.78</v>
          </cell>
          <cell r="BF107">
            <v>0</v>
          </cell>
          <cell r="BG107">
            <v>4.8</v>
          </cell>
          <cell r="BH107">
            <v>0</v>
          </cell>
          <cell r="BI107">
            <v>0</v>
          </cell>
          <cell r="BJ107">
            <v>6.69</v>
          </cell>
          <cell r="BK107">
            <v>0</v>
          </cell>
          <cell r="BL107">
            <v>7.78</v>
          </cell>
          <cell r="BM107">
            <v>0</v>
          </cell>
          <cell r="BN107">
            <v>6.04</v>
          </cell>
          <cell r="BO107">
            <v>0</v>
          </cell>
          <cell r="BP107">
            <v>0</v>
          </cell>
          <cell r="BQ107">
            <v>6.38</v>
          </cell>
          <cell r="BR107">
            <v>0</v>
          </cell>
          <cell r="BS107">
            <v>6.24</v>
          </cell>
          <cell r="BT107">
            <v>0</v>
          </cell>
          <cell r="BU107">
            <v>7.25</v>
          </cell>
          <cell r="BV107">
            <v>0</v>
          </cell>
          <cell r="BW107">
            <v>0</v>
          </cell>
          <cell r="BX107">
            <v>9.1300000000000008</v>
          </cell>
          <cell r="BY107">
            <v>0</v>
          </cell>
          <cell r="BZ107">
            <v>7.57</v>
          </cell>
          <cell r="CA107">
            <v>0</v>
          </cell>
          <cell r="CB107">
            <v>6.22</v>
          </cell>
          <cell r="CC107">
            <v>0</v>
          </cell>
          <cell r="CD107">
            <v>0</v>
          </cell>
          <cell r="CE107">
            <v>7.92</v>
          </cell>
          <cell r="CF107">
            <v>0</v>
          </cell>
          <cell r="CG107">
            <v>8.57</v>
          </cell>
          <cell r="CH107">
            <v>0</v>
          </cell>
          <cell r="CI107">
            <v>7.01</v>
          </cell>
          <cell r="CJ107">
            <v>0</v>
          </cell>
          <cell r="CK107">
            <v>0</v>
          </cell>
          <cell r="CL107">
            <v>6.74</v>
          </cell>
          <cell r="CM107">
            <v>0</v>
          </cell>
          <cell r="CN107">
            <v>0</v>
          </cell>
          <cell r="CO107">
            <v>9.24</v>
          </cell>
          <cell r="CP107">
            <v>6.63</v>
          </cell>
          <cell r="CQ107">
            <v>0</v>
          </cell>
          <cell r="CR107">
            <v>0</v>
          </cell>
          <cell r="CS107">
            <v>9.0399999999999991</v>
          </cell>
          <cell r="CT107">
            <v>0</v>
          </cell>
          <cell r="CU107">
            <v>7.54</v>
          </cell>
          <cell r="CV107">
            <v>0</v>
          </cell>
          <cell r="CW107">
            <v>8.0500000000000007</v>
          </cell>
          <cell r="CX107">
            <v>0</v>
          </cell>
          <cell r="CY107">
            <v>7.3</v>
          </cell>
          <cell r="CZ107">
            <v>9.09</v>
          </cell>
          <cell r="DA107">
            <v>0</v>
          </cell>
          <cell r="DB107">
            <v>8.94</v>
          </cell>
          <cell r="DC107">
            <v>0</v>
          </cell>
          <cell r="DD107">
            <v>7.35</v>
          </cell>
          <cell r="DE107">
            <v>0</v>
          </cell>
          <cell r="DF107">
            <v>0</v>
          </cell>
          <cell r="DG107">
            <v>7.93</v>
          </cell>
          <cell r="DH107">
            <v>0</v>
          </cell>
          <cell r="DI107">
            <v>8.43</v>
          </cell>
          <cell r="DJ107">
            <v>0</v>
          </cell>
          <cell r="DK107">
            <v>7.45</v>
          </cell>
          <cell r="DL107">
            <v>0</v>
          </cell>
          <cell r="DM107">
            <v>0</v>
          </cell>
          <cell r="DN107">
            <v>7.92</v>
          </cell>
          <cell r="DO107">
            <v>0</v>
          </cell>
          <cell r="DP107">
            <v>6.46</v>
          </cell>
          <cell r="DQ107">
            <v>0</v>
          </cell>
          <cell r="DR107">
            <v>8.68</v>
          </cell>
          <cell r="DS107">
            <v>0</v>
          </cell>
          <cell r="DT107">
            <v>0</v>
          </cell>
          <cell r="DU107">
            <v>5.43</v>
          </cell>
          <cell r="DV107">
            <v>0</v>
          </cell>
          <cell r="DW107">
            <v>8.06</v>
          </cell>
          <cell r="DX107">
            <v>0</v>
          </cell>
          <cell r="DY107">
            <v>4.92</v>
          </cell>
          <cell r="DZ107">
            <v>0</v>
          </cell>
          <cell r="EA107">
            <v>0</v>
          </cell>
          <cell r="EB107">
            <v>9.36</v>
          </cell>
          <cell r="EC107">
            <v>0</v>
          </cell>
          <cell r="ED107">
            <v>7.57</v>
          </cell>
          <cell r="EE107">
            <v>0</v>
          </cell>
          <cell r="EF107">
            <v>8.48</v>
          </cell>
          <cell r="EG107">
            <v>0</v>
          </cell>
          <cell r="EH107">
            <v>0</v>
          </cell>
          <cell r="EI107">
            <v>8.5500000000000007</v>
          </cell>
          <cell r="EJ107">
            <v>0</v>
          </cell>
          <cell r="EK107">
            <v>7.4550000000000001</v>
          </cell>
          <cell r="EL107">
            <v>0</v>
          </cell>
          <cell r="EM107">
            <v>8.5</v>
          </cell>
          <cell r="EN107">
            <v>0</v>
          </cell>
          <cell r="EO107">
            <v>0</v>
          </cell>
          <cell r="EP107">
            <v>7.61</v>
          </cell>
          <cell r="EQ107">
            <v>0</v>
          </cell>
          <cell r="ER107">
            <v>6.65</v>
          </cell>
          <cell r="ES107">
            <v>0</v>
          </cell>
          <cell r="ET107">
            <v>6.72</v>
          </cell>
          <cell r="EU107">
            <v>0</v>
          </cell>
          <cell r="EV107">
            <v>0</v>
          </cell>
          <cell r="EW107">
            <v>8.52</v>
          </cell>
          <cell r="EX107">
            <v>0</v>
          </cell>
          <cell r="EY107">
            <v>7.5</v>
          </cell>
          <cell r="EZ107">
            <v>0</v>
          </cell>
          <cell r="FA107">
            <v>9.65</v>
          </cell>
          <cell r="FB107">
            <v>0</v>
          </cell>
          <cell r="FC107">
            <v>8.1300000000000008</v>
          </cell>
          <cell r="FD107">
            <v>0</v>
          </cell>
          <cell r="FE107">
            <v>9.11</v>
          </cell>
          <cell r="FF107">
            <v>0</v>
          </cell>
          <cell r="FG107">
            <v>8.86</v>
          </cell>
          <cell r="FH107">
            <v>0</v>
          </cell>
          <cell r="FI107">
            <v>0</v>
          </cell>
          <cell r="FJ107">
            <v>0</v>
          </cell>
          <cell r="FK107">
            <v>7.28</v>
          </cell>
          <cell r="FL107">
            <v>0</v>
          </cell>
          <cell r="FM107">
            <v>11.08</v>
          </cell>
          <cell r="FN107">
            <v>7.34</v>
          </cell>
          <cell r="FO107">
            <v>7.38</v>
          </cell>
          <cell r="FP107">
            <v>0</v>
          </cell>
          <cell r="FQ107">
            <v>0</v>
          </cell>
          <cell r="FR107">
            <v>6.19</v>
          </cell>
          <cell r="FS107">
            <v>0</v>
          </cell>
          <cell r="FT107">
            <v>8.91</v>
          </cell>
          <cell r="FU107">
            <v>0</v>
          </cell>
          <cell r="FV107">
            <v>7.35</v>
          </cell>
          <cell r="FW107">
            <v>0</v>
          </cell>
          <cell r="FX107">
            <v>0</v>
          </cell>
          <cell r="FY107">
            <v>10.4</v>
          </cell>
          <cell r="FZ107">
            <v>0</v>
          </cell>
          <cell r="GA107">
            <v>6.95</v>
          </cell>
          <cell r="GB107">
            <v>0</v>
          </cell>
          <cell r="GC107">
            <v>9.4700000000000006</v>
          </cell>
          <cell r="GD107">
            <v>0</v>
          </cell>
          <cell r="GE107">
            <v>0</v>
          </cell>
          <cell r="GF107">
            <v>7.23</v>
          </cell>
          <cell r="GG107">
            <v>0</v>
          </cell>
          <cell r="GH107">
            <v>6.5250000000000004</v>
          </cell>
          <cell r="GI107">
            <v>0</v>
          </cell>
          <cell r="GJ107">
            <v>6.82</v>
          </cell>
          <cell r="GK107">
            <v>0</v>
          </cell>
          <cell r="GL107">
            <v>0</v>
          </cell>
          <cell r="GM107">
            <v>5.61</v>
          </cell>
          <cell r="GN107">
            <v>0</v>
          </cell>
          <cell r="GO107">
            <v>5.46</v>
          </cell>
          <cell r="GP107">
            <v>0</v>
          </cell>
          <cell r="GQ107">
            <v>7.44</v>
          </cell>
          <cell r="GR107">
            <v>0</v>
          </cell>
          <cell r="GS107">
            <v>0</v>
          </cell>
          <cell r="GT107">
            <v>11.65</v>
          </cell>
          <cell r="GU107">
            <v>0</v>
          </cell>
          <cell r="GV107">
            <v>8.3800000000000008</v>
          </cell>
          <cell r="GW107">
            <v>0</v>
          </cell>
          <cell r="GX107">
            <v>9.2200000000000006</v>
          </cell>
          <cell r="GY107">
            <v>0</v>
          </cell>
          <cell r="GZ107">
            <v>0</v>
          </cell>
          <cell r="HA107">
            <v>7.32</v>
          </cell>
          <cell r="HB107">
            <v>0</v>
          </cell>
          <cell r="HC107">
            <v>7.69</v>
          </cell>
          <cell r="HD107">
            <v>0</v>
          </cell>
          <cell r="HE107">
            <v>4.37</v>
          </cell>
          <cell r="HF107">
            <v>0</v>
          </cell>
          <cell r="HG107">
            <v>0</v>
          </cell>
          <cell r="HH107">
            <v>4.51</v>
          </cell>
          <cell r="HI107">
            <v>0</v>
          </cell>
          <cell r="HJ107">
            <v>4.78</v>
          </cell>
          <cell r="HK107">
            <v>0</v>
          </cell>
          <cell r="HL107">
            <v>6.6</v>
          </cell>
          <cell r="HM107">
            <v>0</v>
          </cell>
          <cell r="HN107">
            <v>0</v>
          </cell>
          <cell r="HO107">
            <v>4.43</v>
          </cell>
          <cell r="HP107">
            <v>0</v>
          </cell>
          <cell r="HQ107">
            <v>0</v>
          </cell>
          <cell r="HR107">
            <v>0</v>
          </cell>
          <cell r="HS107">
            <v>6.8</v>
          </cell>
          <cell r="HT107">
            <v>0</v>
          </cell>
          <cell r="HU107">
            <v>0</v>
          </cell>
          <cell r="HV107">
            <v>4.78</v>
          </cell>
          <cell r="HW107">
            <v>0</v>
          </cell>
          <cell r="HX107">
            <v>0</v>
          </cell>
          <cell r="HY107">
            <v>0</v>
          </cell>
          <cell r="HZ107">
            <v>6.93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6.51</v>
          </cell>
          <cell r="IH107">
            <v>0</v>
          </cell>
          <cell r="II107">
            <v>0</v>
          </cell>
          <cell r="IJ107">
            <v>4.72</v>
          </cell>
          <cell r="IK107">
            <v>0</v>
          </cell>
          <cell r="IL107">
            <v>0</v>
          </cell>
          <cell r="IM107">
            <v>0</v>
          </cell>
          <cell r="IN107">
            <v>6.52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4.79</v>
          </cell>
          <cell r="IT107">
            <v>0</v>
          </cell>
          <cell r="IU107">
            <v>6.93</v>
          </cell>
          <cell r="IV107">
            <v>0</v>
          </cell>
          <cell r="IW107">
            <v>0</v>
          </cell>
          <cell r="IX107">
            <v>5.92</v>
          </cell>
          <cell r="IY107">
            <v>0</v>
          </cell>
          <cell r="IZ107">
            <v>0</v>
          </cell>
          <cell r="JA107">
            <v>0</v>
          </cell>
          <cell r="JB107">
            <v>8.0399999999999991</v>
          </cell>
          <cell r="JC107">
            <v>0</v>
          </cell>
          <cell r="JD107">
            <v>0</v>
          </cell>
          <cell r="JE107">
            <v>5.08</v>
          </cell>
          <cell r="JF107">
            <v>0</v>
          </cell>
          <cell r="JG107">
            <v>0</v>
          </cell>
          <cell r="JH107">
            <v>0</v>
          </cell>
          <cell r="JI107">
            <v>7.32</v>
          </cell>
          <cell r="JJ107">
            <v>0</v>
          </cell>
          <cell r="JK107">
            <v>0</v>
          </cell>
          <cell r="JL107">
            <v>5.23</v>
          </cell>
          <cell r="JM107">
            <v>0</v>
          </cell>
          <cell r="JN107">
            <v>0</v>
          </cell>
          <cell r="JO107">
            <v>0</v>
          </cell>
          <cell r="JP107">
            <v>5.72</v>
          </cell>
          <cell r="JQ107">
            <v>0</v>
          </cell>
          <cell r="JR107">
            <v>0</v>
          </cell>
          <cell r="JS107">
            <v>5.52</v>
          </cell>
          <cell r="JT107">
            <v>0</v>
          </cell>
          <cell r="JU107">
            <v>0</v>
          </cell>
          <cell r="JV107">
            <v>0</v>
          </cell>
          <cell r="JW107">
            <v>8.19</v>
          </cell>
          <cell r="JX107">
            <v>0</v>
          </cell>
          <cell r="JY107">
            <v>2.29</v>
          </cell>
          <cell r="JZ107">
            <v>0</v>
          </cell>
          <cell r="KA107">
            <v>0</v>
          </cell>
          <cell r="KB107">
            <v>3.76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5.55</v>
          </cell>
          <cell r="KH107">
            <v>0</v>
          </cell>
          <cell r="KI107">
            <v>0</v>
          </cell>
          <cell r="KJ107">
            <v>0</v>
          </cell>
          <cell r="KK107">
            <v>7.24</v>
          </cell>
          <cell r="KL107">
            <v>0</v>
          </cell>
          <cell r="KM107">
            <v>0</v>
          </cell>
          <cell r="KN107">
            <v>5.78</v>
          </cell>
          <cell r="KO107">
            <v>0</v>
          </cell>
          <cell r="KP107">
            <v>0</v>
          </cell>
          <cell r="KQ107">
            <v>0</v>
          </cell>
          <cell r="KR107">
            <v>5.85</v>
          </cell>
          <cell r="KS107">
            <v>0</v>
          </cell>
          <cell r="KT107">
            <v>0</v>
          </cell>
          <cell r="KU107">
            <v>5.44</v>
          </cell>
          <cell r="KV107">
            <v>0</v>
          </cell>
          <cell r="KW107">
            <v>0</v>
          </cell>
          <cell r="KX107">
            <v>0</v>
          </cell>
          <cell r="KY107">
            <v>6.57</v>
          </cell>
          <cell r="KZ107">
            <v>0</v>
          </cell>
          <cell r="LA107">
            <v>0</v>
          </cell>
          <cell r="LB107">
            <v>4.74</v>
          </cell>
          <cell r="LC107">
            <v>0</v>
          </cell>
          <cell r="LD107">
            <v>0</v>
          </cell>
          <cell r="LE107">
            <v>0</v>
          </cell>
          <cell r="LF107">
            <v>5.32</v>
          </cell>
          <cell r="LG107">
            <v>0</v>
          </cell>
          <cell r="LH107">
            <v>0</v>
          </cell>
          <cell r="LI107">
            <v>5.68</v>
          </cell>
          <cell r="LJ107">
            <v>0</v>
          </cell>
          <cell r="LK107">
            <v>0</v>
          </cell>
          <cell r="LL107">
            <v>0</v>
          </cell>
          <cell r="LM107">
            <v>7.2</v>
          </cell>
          <cell r="LN107">
            <v>0</v>
          </cell>
          <cell r="LO107">
            <v>0</v>
          </cell>
          <cell r="LP107">
            <v>6.55</v>
          </cell>
          <cell r="LQ107">
            <v>0</v>
          </cell>
          <cell r="LR107">
            <v>0</v>
          </cell>
          <cell r="LS107">
            <v>0</v>
          </cell>
          <cell r="LT107">
            <v>5.96</v>
          </cell>
          <cell r="LU107">
            <v>0</v>
          </cell>
          <cell r="LV107">
            <v>0</v>
          </cell>
          <cell r="LW107">
            <v>4.9000000000000004</v>
          </cell>
          <cell r="LX107">
            <v>0</v>
          </cell>
          <cell r="LY107">
            <v>0</v>
          </cell>
          <cell r="LZ107">
            <v>0</v>
          </cell>
          <cell r="MA107">
            <v>6.64</v>
          </cell>
          <cell r="MB107">
            <v>0</v>
          </cell>
          <cell r="MC107">
            <v>0</v>
          </cell>
          <cell r="MD107">
            <v>5.05</v>
          </cell>
          <cell r="ME107">
            <v>0</v>
          </cell>
          <cell r="MF107">
            <v>0</v>
          </cell>
          <cell r="MG107">
            <v>0</v>
          </cell>
          <cell r="MH107">
            <v>6.79</v>
          </cell>
          <cell r="MI107">
            <v>0</v>
          </cell>
          <cell r="MJ107">
            <v>0</v>
          </cell>
          <cell r="MK107">
            <v>5.45</v>
          </cell>
          <cell r="ML107">
            <v>0</v>
          </cell>
          <cell r="MM107">
            <v>0</v>
          </cell>
          <cell r="MN107">
            <v>0</v>
          </cell>
          <cell r="MO107">
            <v>6.68</v>
          </cell>
          <cell r="MP107">
            <v>0</v>
          </cell>
          <cell r="MQ107">
            <v>0</v>
          </cell>
          <cell r="MR107">
            <v>4.88</v>
          </cell>
          <cell r="MS107">
            <v>0</v>
          </cell>
          <cell r="MT107">
            <v>0</v>
          </cell>
          <cell r="MU107">
            <v>0</v>
          </cell>
          <cell r="MV107">
            <v>7.29</v>
          </cell>
          <cell r="MW107">
            <v>0</v>
          </cell>
          <cell r="MX107">
            <v>0</v>
          </cell>
          <cell r="MY107">
            <v>3.98</v>
          </cell>
          <cell r="MZ107">
            <v>0</v>
          </cell>
          <cell r="NA107">
            <v>0</v>
          </cell>
          <cell r="NB107">
            <v>0</v>
          </cell>
          <cell r="NC107">
            <v>6.54</v>
          </cell>
          <cell r="ND107">
            <v>0</v>
          </cell>
          <cell r="NE107">
            <v>0</v>
          </cell>
          <cell r="NF107">
            <v>0</v>
          </cell>
          <cell r="NG107">
            <v>0</v>
          </cell>
          <cell r="NH107">
            <v>0</v>
          </cell>
          <cell r="NJ107">
            <v>2</v>
          </cell>
          <cell r="NK107">
            <v>3.103448275862069</v>
          </cell>
          <cell r="NL107" t="b">
            <v>0</v>
          </cell>
          <cell r="NM107"/>
          <cell r="NN107">
            <v>137</v>
          </cell>
          <cell r="NO107">
            <v>6.93</v>
          </cell>
          <cell r="NP107">
            <v>6.9626642335766435</v>
          </cell>
          <cell r="NQ107">
            <v>0.75182481751824815</v>
          </cell>
          <cell r="NR107">
            <v>2.29</v>
          </cell>
          <cell r="NS107">
            <v>11.65</v>
          </cell>
        </row>
        <row r="108">
          <cell r="A108" t="str">
            <v>ALBANY</v>
          </cell>
          <cell r="B108" t="str">
            <v>ALBANY</v>
          </cell>
          <cell r="C108" t="str">
            <v>ALBANY AVE</v>
          </cell>
          <cell r="D108" t="str">
            <v>BROOKLYN</v>
          </cell>
          <cell r="E108">
            <v>8.07</v>
          </cell>
          <cell r="F108">
            <v>0</v>
          </cell>
          <cell r="G108">
            <v>8.65</v>
          </cell>
          <cell r="H108">
            <v>0</v>
          </cell>
          <cell r="I108">
            <v>7.81</v>
          </cell>
          <cell r="J108">
            <v>0</v>
          </cell>
          <cell r="K108">
            <v>0</v>
          </cell>
          <cell r="L108">
            <v>8.5399999999999991</v>
          </cell>
          <cell r="M108">
            <v>8.4600000000000009</v>
          </cell>
          <cell r="N108">
            <v>0</v>
          </cell>
          <cell r="O108">
            <v>0</v>
          </cell>
          <cell r="P108">
            <v>7.78</v>
          </cell>
          <cell r="Q108">
            <v>0</v>
          </cell>
          <cell r="R108">
            <v>0</v>
          </cell>
          <cell r="S108">
            <v>8.5399999999999991</v>
          </cell>
          <cell r="T108">
            <v>8.4600000000000009</v>
          </cell>
          <cell r="U108">
            <v>0</v>
          </cell>
          <cell r="V108">
            <v>0</v>
          </cell>
          <cell r="W108">
            <v>7.78</v>
          </cell>
          <cell r="X108">
            <v>0</v>
          </cell>
          <cell r="Y108">
            <v>0</v>
          </cell>
          <cell r="Z108">
            <v>7.13</v>
          </cell>
          <cell r="AA108">
            <v>0</v>
          </cell>
          <cell r="AB108">
            <v>7.87</v>
          </cell>
          <cell r="AC108">
            <v>0</v>
          </cell>
          <cell r="AD108">
            <v>6.18</v>
          </cell>
          <cell r="AE108">
            <v>0</v>
          </cell>
          <cell r="AF108">
            <v>0</v>
          </cell>
          <cell r="AG108">
            <v>7.18</v>
          </cell>
          <cell r="AH108">
            <v>0</v>
          </cell>
          <cell r="AI108">
            <v>4.95</v>
          </cell>
          <cell r="AJ108">
            <v>0</v>
          </cell>
          <cell r="AK108">
            <v>6.87</v>
          </cell>
          <cell r="AL108">
            <v>0</v>
          </cell>
          <cell r="AM108">
            <v>0</v>
          </cell>
          <cell r="AN108">
            <v>7.35</v>
          </cell>
          <cell r="AO108">
            <v>0</v>
          </cell>
          <cell r="AP108">
            <v>8.51</v>
          </cell>
          <cell r="AQ108">
            <v>0</v>
          </cell>
          <cell r="AR108">
            <v>7.97</v>
          </cell>
          <cell r="AS108">
            <v>0</v>
          </cell>
          <cell r="AT108">
            <v>0</v>
          </cell>
          <cell r="AU108">
            <v>7.41</v>
          </cell>
          <cell r="AV108">
            <v>0</v>
          </cell>
          <cell r="AW108">
            <v>7.11</v>
          </cell>
          <cell r="AX108">
            <v>0</v>
          </cell>
          <cell r="AY108">
            <v>7.7</v>
          </cell>
          <cell r="AZ108">
            <v>0</v>
          </cell>
          <cell r="BA108">
            <v>0</v>
          </cell>
          <cell r="BB108">
            <v>5.62</v>
          </cell>
          <cell r="BC108">
            <v>0</v>
          </cell>
          <cell r="BD108">
            <v>7.1</v>
          </cell>
          <cell r="BE108">
            <v>0</v>
          </cell>
          <cell r="BF108">
            <v>8.16</v>
          </cell>
          <cell r="BG108">
            <v>0</v>
          </cell>
          <cell r="BH108">
            <v>0</v>
          </cell>
          <cell r="BI108">
            <v>7.48</v>
          </cell>
          <cell r="BJ108">
            <v>0</v>
          </cell>
          <cell r="BK108">
            <v>6.18</v>
          </cell>
          <cell r="BL108">
            <v>0</v>
          </cell>
          <cell r="BM108">
            <v>9.14</v>
          </cell>
          <cell r="BN108">
            <v>0</v>
          </cell>
          <cell r="BO108">
            <v>0</v>
          </cell>
          <cell r="BP108">
            <v>8.23</v>
          </cell>
          <cell r="BQ108">
            <v>0</v>
          </cell>
          <cell r="BR108">
            <v>8.52</v>
          </cell>
          <cell r="BS108">
            <v>0</v>
          </cell>
          <cell r="BT108">
            <v>6.14</v>
          </cell>
          <cell r="BU108">
            <v>0</v>
          </cell>
          <cell r="BV108">
            <v>0</v>
          </cell>
          <cell r="BW108">
            <v>8.31</v>
          </cell>
          <cell r="BX108">
            <v>0</v>
          </cell>
          <cell r="BY108">
            <v>5.37</v>
          </cell>
          <cell r="BZ108">
            <v>0</v>
          </cell>
          <cell r="CA108">
            <v>9.66</v>
          </cell>
          <cell r="CB108">
            <v>0</v>
          </cell>
          <cell r="CC108">
            <v>0</v>
          </cell>
          <cell r="CD108">
            <v>5.91</v>
          </cell>
          <cell r="CE108">
            <v>0</v>
          </cell>
          <cell r="CF108">
            <v>8.26</v>
          </cell>
          <cell r="CG108">
            <v>0</v>
          </cell>
          <cell r="CH108">
            <v>9.1199999999999992</v>
          </cell>
          <cell r="CI108">
            <v>0</v>
          </cell>
          <cell r="CJ108">
            <v>0</v>
          </cell>
          <cell r="CK108">
            <v>7.69</v>
          </cell>
          <cell r="CL108">
            <v>0</v>
          </cell>
          <cell r="CM108">
            <v>8.09</v>
          </cell>
          <cell r="CN108">
            <v>0</v>
          </cell>
          <cell r="CO108">
            <v>7.1150000000000002</v>
          </cell>
          <cell r="CP108">
            <v>0</v>
          </cell>
          <cell r="CQ108">
            <v>0</v>
          </cell>
          <cell r="CR108">
            <v>6.72</v>
          </cell>
          <cell r="CS108">
            <v>0</v>
          </cell>
          <cell r="CT108">
            <v>3.9</v>
          </cell>
          <cell r="CU108">
            <v>0</v>
          </cell>
          <cell r="CV108">
            <v>6.28</v>
          </cell>
          <cell r="CW108">
            <v>0</v>
          </cell>
          <cell r="CX108">
            <v>0</v>
          </cell>
          <cell r="CY108">
            <v>8.64</v>
          </cell>
          <cell r="CZ108">
            <v>0</v>
          </cell>
          <cell r="DA108">
            <v>6.36</v>
          </cell>
          <cell r="DB108">
            <v>0</v>
          </cell>
          <cell r="DC108">
            <v>0</v>
          </cell>
          <cell r="DD108">
            <v>6.2</v>
          </cell>
          <cell r="DE108">
            <v>0</v>
          </cell>
          <cell r="DF108">
            <v>6.9</v>
          </cell>
          <cell r="DG108">
            <v>0</v>
          </cell>
          <cell r="DH108">
            <v>8.66</v>
          </cell>
          <cell r="DI108">
            <v>0</v>
          </cell>
          <cell r="DJ108">
            <v>8.0299999999999994</v>
          </cell>
          <cell r="DK108">
            <v>0</v>
          </cell>
          <cell r="DL108">
            <v>0</v>
          </cell>
          <cell r="DM108">
            <v>9.44</v>
          </cell>
          <cell r="DN108">
            <v>0</v>
          </cell>
          <cell r="DO108">
            <v>0</v>
          </cell>
          <cell r="DP108">
            <v>6.58</v>
          </cell>
          <cell r="DQ108">
            <v>8.91</v>
          </cell>
          <cell r="DR108">
            <v>0</v>
          </cell>
          <cell r="DS108">
            <v>0</v>
          </cell>
          <cell r="DT108">
            <v>8.35</v>
          </cell>
          <cell r="DU108">
            <v>0</v>
          </cell>
          <cell r="DV108">
            <v>9.85</v>
          </cell>
          <cell r="DW108">
            <v>0</v>
          </cell>
          <cell r="DX108">
            <v>7.57</v>
          </cell>
          <cell r="DY108">
            <v>0</v>
          </cell>
          <cell r="DZ108">
            <v>0</v>
          </cell>
          <cell r="EA108">
            <v>8.8800000000000008</v>
          </cell>
          <cell r="EB108">
            <v>0</v>
          </cell>
          <cell r="EC108">
            <v>7.97</v>
          </cell>
          <cell r="ED108">
            <v>0</v>
          </cell>
          <cell r="EE108">
            <v>9.85</v>
          </cell>
          <cell r="EF108">
            <v>0</v>
          </cell>
          <cell r="EG108">
            <v>0</v>
          </cell>
          <cell r="EH108">
            <v>8.4499999999999993</v>
          </cell>
          <cell r="EI108">
            <v>0</v>
          </cell>
          <cell r="EJ108">
            <v>8.3800000000000008</v>
          </cell>
          <cell r="EK108">
            <v>0</v>
          </cell>
          <cell r="EL108">
            <v>8.49</v>
          </cell>
          <cell r="EM108">
            <v>0</v>
          </cell>
          <cell r="EN108">
            <v>0</v>
          </cell>
          <cell r="EO108">
            <v>6.4</v>
          </cell>
          <cell r="EP108">
            <v>0</v>
          </cell>
          <cell r="EQ108">
            <v>8.27</v>
          </cell>
          <cell r="ER108">
            <v>0</v>
          </cell>
          <cell r="ES108">
            <v>7.86</v>
          </cell>
          <cell r="ET108">
            <v>0</v>
          </cell>
          <cell r="EU108">
            <v>0</v>
          </cell>
          <cell r="EV108">
            <v>8.49</v>
          </cell>
          <cell r="EW108">
            <v>0</v>
          </cell>
          <cell r="EX108">
            <v>8.56</v>
          </cell>
          <cell r="EY108">
            <v>0</v>
          </cell>
          <cell r="EZ108">
            <v>8.59</v>
          </cell>
          <cell r="FA108">
            <v>0</v>
          </cell>
          <cell r="FB108">
            <v>0</v>
          </cell>
          <cell r="FC108">
            <v>10.130000000000001</v>
          </cell>
          <cell r="FD108">
            <v>9.91</v>
          </cell>
          <cell r="FE108">
            <v>0</v>
          </cell>
          <cell r="FF108">
            <v>4.16</v>
          </cell>
          <cell r="FG108">
            <v>0</v>
          </cell>
          <cell r="FH108">
            <v>11.2</v>
          </cell>
          <cell r="FI108">
            <v>0</v>
          </cell>
          <cell r="FJ108">
            <v>9.02</v>
          </cell>
          <cell r="FK108">
            <v>0</v>
          </cell>
          <cell r="FL108">
            <v>10.41</v>
          </cell>
          <cell r="FM108">
            <v>0</v>
          </cell>
          <cell r="FN108">
            <v>10.65</v>
          </cell>
          <cell r="FO108">
            <v>0</v>
          </cell>
          <cell r="FP108">
            <v>0</v>
          </cell>
          <cell r="FQ108">
            <v>9.66</v>
          </cell>
          <cell r="FR108">
            <v>0</v>
          </cell>
          <cell r="FS108">
            <v>8.4499999999999993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9.3000000000000007</v>
          </cell>
          <cell r="FY108">
            <v>9.86</v>
          </cell>
          <cell r="FZ108">
            <v>9.74</v>
          </cell>
          <cell r="GA108">
            <v>0</v>
          </cell>
          <cell r="GB108">
            <v>8.74</v>
          </cell>
          <cell r="GC108">
            <v>0</v>
          </cell>
          <cell r="GD108">
            <v>0</v>
          </cell>
          <cell r="GE108">
            <v>9.6</v>
          </cell>
          <cell r="GF108">
            <v>0</v>
          </cell>
          <cell r="GG108">
            <v>9.77</v>
          </cell>
          <cell r="GH108">
            <v>0</v>
          </cell>
          <cell r="GI108">
            <v>9.82</v>
          </cell>
          <cell r="GJ108">
            <v>0</v>
          </cell>
          <cell r="GK108">
            <v>0</v>
          </cell>
          <cell r="GL108">
            <v>10.01</v>
          </cell>
          <cell r="GM108">
            <v>0</v>
          </cell>
          <cell r="GN108">
            <v>9.5299999999999994</v>
          </cell>
          <cell r="GO108">
            <v>0</v>
          </cell>
          <cell r="GP108">
            <v>4.66</v>
          </cell>
          <cell r="GQ108">
            <v>0</v>
          </cell>
          <cell r="GR108">
            <v>0</v>
          </cell>
          <cell r="GS108">
            <v>11.12</v>
          </cell>
          <cell r="GT108">
            <v>0</v>
          </cell>
          <cell r="GU108">
            <v>7.84</v>
          </cell>
          <cell r="GV108">
            <v>0</v>
          </cell>
          <cell r="GW108">
            <v>10.07</v>
          </cell>
          <cell r="GX108">
            <v>0</v>
          </cell>
          <cell r="GY108">
            <v>0</v>
          </cell>
          <cell r="GZ108">
            <v>8.02</v>
          </cell>
          <cell r="HA108">
            <v>0</v>
          </cell>
          <cell r="HB108">
            <v>10.18</v>
          </cell>
          <cell r="HC108">
            <v>0</v>
          </cell>
          <cell r="HD108">
            <v>3.64</v>
          </cell>
          <cell r="HE108">
            <v>0</v>
          </cell>
          <cell r="HF108">
            <v>0</v>
          </cell>
          <cell r="HG108">
            <v>9.2100000000000009</v>
          </cell>
          <cell r="HH108">
            <v>0</v>
          </cell>
          <cell r="HI108">
            <v>10.38</v>
          </cell>
          <cell r="HJ108">
            <v>0</v>
          </cell>
          <cell r="HK108">
            <v>8.0299999999999994</v>
          </cell>
          <cell r="HL108">
            <v>0</v>
          </cell>
          <cell r="HM108">
            <v>0</v>
          </cell>
          <cell r="HN108">
            <v>10.6</v>
          </cell>
          <cell r="HO108">
            <v>0</v>
          </cell>
          <cell r="HP108">
            <v>8.75</v>
          </cell>
          <cell r="HQ108">
            <v>0</v>
          </cell>
          <cell r="HR108">
            <v>10.9</v>
          </cell>
          <cell r="HS108">
            <v>0</v>
          </cell>
          <cell r="HT108">
            <v>0</v>
          </cell>
          <cell r="HU108">
            <v>9.52</v>
          </cell>
          <cell r="HV108">
            <v>0</v>
          </cell>
          <cell r="HW108">
            <v>9.41</v>
          </cell>
          <cell r="HX108">
            <v>0</v>
          </cell>
          <cell r="HY108">
            <v>7.92</v>
          </cell>
          <cell r="HZ108">
            <v>7.25</v>
          </cell>
          <cell r="IA108">
            <v>0</v>
          </cell>
          <cell r="IB108">
            <v>8.99</v>
          </cell>
          <cell r="IC108">
            <v>0</v>
          </cell>
          <cell r="ID108">
            <v>7.41</v>
          </cell>
          <cell r="IE108">
            <v>0</v>
          </cell>
          <cell r="IF108">
            <v>7.86</v>
          </cell>
          <cell r="IG108">
            <v>0</v>
          </cell>
          <cell r="IH108">
            <v>0</v>
          </cell>
          <cell r="II108">
            <v>7.66</v>
          </cell>
          <cell r="IJ108">
            <v>0</v>
          </cell>
          <cell r="IK108">
            <v>9.41</v>
          </cell>
          <cell r="IL108">
            <v>0</v>
          </cell>
          <cell r="IM108">
            <v>8.5399999999999991</v>
          </cell>
          <cell r="IN108">
            <v>0</v>
          </cell>
          <cell r="IO108">
            <v>0</v>
          </cell>
          <cell r="IP108">
            <v>10.54</v>
          </cell>
          <cell r="IQ108">
            <v>0</v>
          </cell>
          <cell r="IR108">
            <v>9.02</v>
          </cell>
          <cell r="IS108">
            <v>0</v>
          </cell>
          <cell r="IT108">
            <v>10.34</v>
          </cell>
          <cell r="IU108">
            <v>0</v>
          </cell>
          <cell r="IV108">
            <v>0</v>
          </cell>
          <cell r="IW108">
            <v>10.119999999999999</v>
          </cell>
          <cell r="IX108">
            <v>0</v>
          </cell>
          <cell r="IY108">
            <v>9.3699999999999992</v>
          </cell>
          <cell r="IZ108">
            <v>0</v>
          </cell>
          <cell r="JA108">
            <v>7.45</v>
          </cell>
          <cell r="JB108">
            <v>0</v>
          </cell>
          <cell r="JC108">
            <v>0</v>
          </cell>
          <cell r="JD108">
            <v>7.91</v>
          </cell>
          <cell r="JE108">
            <v>0</v>
          </cell>
          <cell r="JF108">
            <v>8.9499999999999993</v>
          </cell>
          <cell r="JG108">
            <v>0</v>
          </cell>
          <cell r="JH108">
            <v>10.66</v>
          </cell>
          <cell r="JI108">
            <v>0</v>
          </cell>
          <cell r="JJ108">
            <v>0</v>
          </cell>
          <cell r="JK108">
            <v>8.66</v>
          </cell>
          <cell r="JL108">
            <v>0</v>
          </cell>
          <cell r="JM108">
            <v>10.34</v>
          </cell>
          <cell r="JN108">
            <v>0</v>
          </cell>
          <cell r="JO108">
            <v>6.81</v>
          </cell>
          <cell r="JP108">
            <v>0</v>
          </cell>
          <cell r="JQ108">
            <v>0</v>
          </cell>
          <cell r="JR108">
            <v>7.44</v>
          </cell>
          <cell r="JS108">
            <v>0</v>
          </cell>
          <cell r="JT108">
            <v>0</v>
          </cell>
          <cell r="JU108">
            <v>10.4</v>
          </cell>
          <cell r="JV108">
            <v>10.37</v>
          </cell>
          <cell r="JW108">
            <v>0</v>
          </cell>
          <cell r="JX108">
            <v>0</v>
          </cell>
          <cell r="JY108">
            <v>8.64</v>
          </cell>
          <cell r="JZ108">
            <v>0</v>
          </cell>
          <cell r="KA108">
            <v>6.33</v>
          </cell>
          <cell r="KB108">
            <v>9.0500000000000007</v>
          </cell>
          <cell r="KC108">
            <v>4.21</v>
          </cell>
          <cell r="KD108">
            <v>0</v>
          </cell>
          <cell r="KE108">
            <v>0</v>
          </cell>
          <cell r="KF108">
            <v>3.9</v>
          </cell>
          <cell r="KG108">
            <v>0</v>
          </cell>
          <cell r="KH108">
            <v>0</v>
          </cell>
          <cell r="KI108">
            <v>0</v>
          </cell>
          <cell r="KJ108">
            <v>2.97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7.6349999999999998</v>
          </cell>
          <cell r="KW108">
            <v>0</v>
          </cell>
          <cell r="KX108">
            <v>7.09</v>
          </cell>
          <cell r="KY108">
            <v>0</v>
          </cell>
          <cell r="KZ108">
            <v>0</v>
          </cell>
          <cell r="LA108">
            <v>5.05</v>
          </cell>
          <cell r="LB108">
            <v>0</v>
          </cell>
          <cell r="LC108">
            <v>6.61</v>
          </cell>
          <cell r="LD108">
            <v>0</v>
          </cell>
          <cell r="LE108">
            <v>9.27</v>
          </cell>
          <cell r="LF108">
            <v>0</v>
          </cell>
          <cell r="LG108">
            <v>0</v>
          </cell>
          <cell r="LH108">
            <v>8.6</v>
          </cell>
          <cell r="LI108">
            <v>0</v>
          </cell>
          <cell r="LJ108">
            <v>8.59</v>
          </cell>
          <cell r="LK108">
            <v>0</v>
          </cell>
          <cell r="LL108">
            <v>9.59</v>
          </cell>
          <cell r="LM108">
            <v>0</v>
          </cell>
          <cell r="LN108">
            <v>0</v>
          </cell>
          <cell r="LO108">
            <v>9.56</v>
          </cell>
          <cell r="LP108">
            <v>0</v>
          </cell>
          <cell r="LQ108">
            <v>10.11</v>
          </cell>
          <cell r="LR108">
            <v>0</v>
          </cell>
          <cell r="LS108">
            <v>8.15</v>
          </cell>
          <cell r="LT108">
            <v>0</v>
          </cell>
          <cell r="LU108">
            <v>0</v>
          </cell>
          <cell r="LV108">
            <v>8.51</v>
          </cell>
          <cell r="LW108">
            <v>0</v>
          </cell>
          <cell r="LX108">
            <v>0</v>
          </cell>
          <cell r="LY108">
            <v>0</v>
          </cell>
          <cell r="LZ108">
            <v>3.23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8.9450000000000003</v>
          </cell>
          <cell r="MF108">
            <v>0</v>
          </cell>
          <cell r="MG108">
            <v>7.12</v>
          </cell>
          <cell r="MH108">
            <v>0</v>
          </cell>
          <cell r="MI108">
            <v>0</v>
          </cell>
          <cell r="MJ108">
            <v>8.09</v>
          </cell>
          <cell r="MK108">
            <v>0</v>
          </cell>
          <cell r="ML108">
            <v>0</v>
          </cell>
          <cell r="MM108">
            <v>11.49</v>
          </cell>
          <cell r="MN108">
            <v>8.31</v>
          </cell>
          <cell r="MO108">
            <v>0</v>
          </cell>
          <cell r="MP108">
            <v>0</v>
          </cell>
          <cell r="MQ108">
            <v>6.54</v>
          </cell>
          <cell r="MR108">
            <v>0</v>
          </cell>
          <cell r="MS108">
            <v>8.9700000000000006</v>
          </cell>
          <cell r="MT108">
            <v>0</v>
          </cell>
          <cell r="MU108">
            <v>7.1</v>
          </cell>
          <cell r="MV108">
            <v>0</v>
          </cell>
          <cell r="MW108">
            <v>0</v>
          </cell>
          <cell r="MX108">
            <v>6.87</v>
          </cell>
          <cell r="MY108">
            <v>0</v>
          </cell>
          <cell r="MZ108">
            <v>8.06</v>
          </cell>
          <cell r="NA108">
            <v>0</v>
          </cell>
          <cell r="NB108">
            <v>6.13</v>
          </cell>
          <cell r="NC108">
            <v>0</v>
          </cell>
          <cell r="ND108">
            <v>0</v>
          </cell>
          <cell r="NE108">
            <v>0</v>
          </cell>
          <cell r="NF108">
            <v>0</v>
          </cell>
          <cell r="NG108">
            <v>0</v>
          </cell>
          <cell r="NH108">
            <v>0</v>
          </cell>
          <cell r="NJ108">
            <v>3</v>
          </cell>
          <cell r="NK108">
            <v>3.0344827586206895</v>
          </cell>
          <cell r="NL108" t="b">
            <v>0</v>
          </cell>
          <cell r="NM108"/>
          <cell r="NN108">
            <v>152</v>
          </cell>
          <cell r="NO108">
            <v>8.3650000000000002</v>
          </cell>
          <cell r="NP108">
            <v>8.1541118421052552</v>
          </cell>
          <cell r="NQ108">
            <v>0.40131578947368424</v>
          </cell>
          <cell r="NR108">
            <v>2.97</v>
          </cell>
          <cell r="NS108">
            <v>11.49</v>
          </cell>
        </row>
        <row r="109">
          <cell r="A109" t="str">
            <v>CYPRESS HILLS</v>
          </cell>
          <cell r="B109" t="str">
            <v>CYPRESS HILLS</v>
          </cell>
          <cell r="C109" t="str">
            <v>ECLUID AVE</v>
          </cell>
          <cell r="D109" t="str">
            <v>BROOKLYN</v>
          </cell>
          <cell r="E109">
            <v>7.68</v>
          </cell>
          <cell r="F109">
            <v>6.43</v>
          </cell>
          <cell r="G109">
            <v>0</v>
          </cell>
          <cell r="H109">
            <v>5.5</v>
          </cell>
          <cell r="I109">
            <v>0</v>
          </cell>
          <cell r="J109">
            <v>5.6349999999999998</v>
          </cell>
          <cell r="K109">
            <v>0</v>
          </cell>
          <cell r="L109">
            <v>0</v>
          </cell>
          <cell r="M109">
            <v>5.2249999999999996</v>
          </cell>
          <cell r="N109">
            <v>0</v>
          </cell>
          <cell r="O109">
            <v>0</v>
          </cell>
          <cell r="P109">
            <v>7.97</v>
          </cell>
          <cell r="Q109">
            <v>0</v>
          </cell>
          <cell r="R109">
            <v>0</v>
          </cell>
          <cell r="S109">
            <v>0</v>
          </cell>
          <cell r="T109">
            <v>5.2249999999999996</v>
          </cell>
          <cell r="U109">
            <v>0</v>
          </cell>
          <cell r="V109">
            <v>0</v>
          </cell>
          <cell r="W109">
            <v>7.97</v>
          </cell>
          <cell r="X109">
            <v>0</v>
          </cell>
          <cell r="Y109">
            <v>0</v>
          </cell>
          <cell r="Z109">
            <v>0</v>
          </cell>
          <cell r="AA109">
            <v>6.5350000000000001</v>
          </cell>
          <cell r="AB109">
            <v>0</v>
          </cell>
          <cell r="AC109">
            <v>0</v>
          </cell>
          <cell r="AD109">
            <v>5.8650000000000002</v>
          </cell>
          <cell r="AE109">
            <v>0</v>
          </cell>
          <cell r="AF109">
            <v>0</v>
          </cell>
          <cell r="AG109">
            <v>0</v>
          </cell>
          <cell r="AH109">
            <v>6.76</v>
          </cell>
          <cell r="AI109">
            <v>0</v>
          </cell>
          <cell r="AJ109">
            <v>0</v>
          </cell>
          <cell r="AK109">
            <v>6.72</v>
          </cell>
          <cell r="AL109">
            <v>0</v>
          </cell>
          <cell r="AM109">
            <v>0</v>
          </cell>
          <cell r="AN109">
            <v>0</v>
          </cell>
          <cell r="AO109">
            <v>6.2450000000000001</v>
          </cell>
          <cell r="AP109">
            <v>0</v>
          </cell>
          <cell r="AQ109">
            <v>0</v>
          </cell>
          <cell r="AR109">
            <v>5.24</v>
          </cell>
          <cell r="AS109">
            <v>0</v>
          </cell>
          <cell r="AT109">
            <v>0</v>
          </cell>
          <cell r="AU109">
            <v>0</v>
          </cell>
          <cell r="AV109">
            <v>5.6550000000000002</v>
          </cell>
          <cell r="AW109">
            <v>0</v>
          </cell>
          <cell r="AX109">
            <v>0</v>
          </cell>
          <cell r="AY109">
            <v>6.6749999999999998</v>
          </cell>
          <cell r="AZ109">
            <v>0</v>
          </cell>
          <cell r="BA109">
            <v>0</v>
          </cell>
          <cell r="BB109">
            <v>0</v>
          </cell>
          <cell r="BC109">
            <v>5.46</v>
          </cell>
          <cell r="BD109">
            <v>0</v>
          </cell>
          <cell r="BE109">
            <v>0</v>
          </cell>
          <cell r="BF109">
            <v>5.7850000000000001</v>
          </cell>
          <cell r="BG109">
            <v>0</v>
          </cell>
          <cell r="BH109">
            <v>0</v>
          </cell>
          <cell r="BI109">
            <v>0</v>
          </cell>
          <cell r="BJ109">
            <v>5.36</v>
          </cell>
          <cell r="BK109">
            <v>0</v>
          </cell>
          <cell r="BL109">
            <v>0</v>
          </cell>
          <cell r="BM109">
            <v>6.23</v>
          </cell>
          <cell r="BN109">
            <v>0</v>
          </cell>
          <cell r="BO109">
            <v>0</v>
          </cell>
          <cell r="BP109">
            <v>0</v>
          </cell>
          <cell r="BQ109">
            <v>4.66</v>
          </cell>
          <cell r="BR109">
            <v>0</v>
          </cell>
          <cell r="BS109">
            <v>0</v>
          </cell>
          <cell r="BT109">
            <v>6.8650000000000002</v>
          </cell>
          <cell r="BU109">
            <v>0</v>
          </cell>
          <cell r="BV109">
            <v>0</v>
          </cell>
          <cell r="BW109">
            <v>0</v>
          </cell>
          <cell r="BX109">
            <v>5.85</v>
          </cell>
          <cell r="BY109">
            <v>0</v>
          </cell>
          <cell r="BZ109">
            <v>0</v>
          </cell>
          <cell r="CA109">
            <v>5.33</v>
          </cell>
          <cell r="CB109">
            <v>0</v>
          </cell>
          <cell r="CC109">
            <v>0</v>
          </cell>
          <cell r="CD109">
            <v>0</v>
          </cell>
          <cell r="CE109">
            <v>5.5250000000000004</v>
          </cell>
          <cell r="CF109">
            <v>5.46</v>
          </cell>
          <cell r="CG109">
            <v>0</v>
          </cell>
          <cell r="CH109">
            <v>11.43</v>
          </cell>
          <cell r="CI109">
            <v>0</v>
          </cell>
          <cell r="CJ109">
            <v>0</v>
          </cell>
          <cell r="CK109">
            <v>0</v>
          </cell>
          <cell r="CL109">
            <v>6.0049999999999999</v>
          </cell>
          <cell r="CM109">
            <v>0</v>
          </cell>
          <cell r="CN109">
            <v>0</v>
          </cell>
          <cell r="CO109">
            <v>0</v>
          </cell>
          <cell r="CP109">
            <v>7.52</v>
          </cell>
          <cell r="CQ109">
            <v>0</v>
          </cell>
          <cell r="CR109">
            <v>0</v>
          </cell>
          <cell r="CS109">
            <v>6.64</v>
          </cell>
          <cell r="CT109">
            <v>0</v>
          </cell>
          <cell r="CU109">
            <v>0</v>
          </cell>
          <cell r="CV109">
            <v>5.67</v>
          </cell>
          <cell r="CW109">
            <v>0</v>
          </cell>
          <cell r="CX109">
            <v>0</v>
          </cell>
          <cell r="CY109">
            <v>0</v>
          </cell>
          <cell r="CZ109">
            <v>5.77</v>
          </cell>
          <cell r="DA109">
            <v>0</v>
          </cell>
          <cell r="DB109">
            <v>0</v>
          </cell>
          <cell r="DC109">
            <v>0</v>
          </cell>
          <cell r="DD109">
            <v>6.835</v>
          </cell>
          <cell r="DE109">
            <v>0</v>
          </cell>
          <cell r="DF109">
            <v>0</v>
          </cell>
          <cell r="DG109">
            <v>7.14</v>
          </cell>
          <cell r="DH109">
            <v>0</v>
          </cell>
          <cell r="DI109">
            <v>0</v>
          </cell>
          <cell r="DJ109">
            <v>6.0533333333333337</v>
          </cell>
          <cell r="DK109">
            <v>0</v>
          </cell>
          <cell r="DL109">
            <v>0</v>
          </cell>
          <cell r="DM109">
            <v>0</v>
          </cell>
          <cell r="DN109">
            <v>6.8949999999999996</v>
          </cell>
          <cell r="DO109">
            <v>0</v>
          </cell>
          <cell r="DP109">
            <v>0</v>
          </cell>
          <cell r="DQ109">
            <v>6.0750000000000002</v>
          </cell>
          <cell r="DR109">
            <v>0</v>
          </cell>
          <cell r="DS109">
            <v>0</v>
          </cell>
          <cell r="DT109">
            <v>0</v>
          </cell>
          <cell r="DU109">
            <v>6.9050000000000002</v>
          </cell>
          <cell r="DV109">
            <v>6.42</v>
          </cell>
          <cell r="DW109">
            <v>0</v>
          </cell>
          <cell r="DX109">
            <v>5.35</v>
          </cell>
          <cell r="DY109">
            <v>0</v>
          </cell>
          <cell r="DZ109">
            <v>0</v>
          </cell>
          <cell r="EA109">
            <v>0</v>
          </cell>
          <cell r="EB109">
            <v>5.78</v>
          </cell>
          <cell r="EC109">
            <v>0</v>
          </cell>
          <cell r="ED109">
            <v>0</v>
          </cell>
          <cell r="EE109">
            <v>6.3</v>
          </cell>
          <cell r="EF109">
            <v>0</v>
          </cell>
          <cell r="EG109">
            <v>0</v>
          </cell>
          <cell r="EH109">
            <v>0</v>
          </cell>
          <cell r="EI109">
            <v>5.8299999999999992</v>
          </cell>
          <cell r="EJ109">
            <v>0</v>
          </cell>
          <cell r="EK109">
            <v>6.68</v>
          </cell>
          <cell r="EL109">
            <v>0</v>
          </cell>
          <cell r="EM109">
            <v>0</v>
          </cell>
          <cell r="EN109">
            <v>0</v>
          </cell>
          <cell r="EO109">
            <v>5.2450000000000001</v>
          </cell>
          <cell r="EP109">
            <v>5.63</v>
          </cell>
          <cell r="EQ109">
            <v>0</v>
          </cell>
          <cell r="ER109">
            <v>0</v>
          </cell>
          <cell r="ES109">
            <v>6.4266666666666667</v>
          </cell>
          <cell r="ET109">
            <v>0</v>
          </cell>
          <cell r="EU109">
            <v>0</v>
          </cell>
          <cell r="EV109">
            <v>0</v>
          </cell>
          <cell r="EW109">
            <v>4.0199999999999996</v>
          </cell>
          <cell r="EX109">
            <v>5.7949999999999999</v>
          </cell>
          <cell r="EY109">
            <v>0</v>
          </cell>
          <cell r="EZ109">
            <v>6.4649999999999999</v>
          </cell>
          <cell r="FA109">
            <v>0</v>
          </cell>
          <cell r="FB109">
            <v>0</v>
          </cell>
          <cell r="FC109">
            <v>0</v>
          </cell>
          <cell r="FD109">
            <v>4.6900000000000004</v>
          </cell>
          <cell r="FE109">
            <v>5.38</v>
          </cell>
          <cell r="FF109">
            <v>5.03</v>
          </cell>
          <cell r="FG109">
            <v>6.1349999999999998</v>
          </cell>
          <cell r="FH109">
            <v>6</v>
          </cell>
          <cell r="FI109">
            <v>0</v>
          </cell>
          <cell r="FJ109">
            <v>0</v>
          </cell>
          <cell r="FK109">
            <v>6.64</v>
          </cell>
          <cell r="FL109">
            <v>0</v>
          </cell>
          <cell r="FM109">
            <v>0</v>
          </cell>
          <cell r="FN109">
            <v>6.78</v>
          </cell>
          <cell r="FO109">
            <v>5.72</v>
          </cell>
          <cell r="FP109">
            <v>0</v>
          </cell>
          <cell r="FQ109">
            <v>0</v>
          </cell>
          <cell r="FR109">
            <v>5.7733333333333334</v>
          </cell>
          <cell r="FS109">
            <v>0</v>
          </cell>
          <cell r="FT109">
            <v>0</v>
          </cell>
          <cell r="FU109">
            <v>4.585</v>
          </cell>
          <cell r="FV109">
            <v>0</v>
          </cell>
          <cell r="FW109">
            <v>0</v>
          </cell>
          <cell r="FX109">
            <v>0</v>
          </cell>
          <cell r="FY109">
            <v>5.93</v>
          </cell>
          <cell r="FZ109">
            <v>6.31</v>
          </cell>
          <cell r="GA109">
            <v>5.3</v>
          </cell>
          <cell r="GB109">
            <v>5.9</v>
          </cell>
          <cell r="GC109">
            <v>4.57</v>
          </cell>
          <cell r="GD109">
            <v>0</v>
          </cell>
          <cell r="GE109">
            <v>0</v>
          </cell>
          <cell r="GF109">
            <v>6.62</v>
          </cell>
          <cell r="GG109">
            <v>0</v>
          </cell>
          <cell r="GH109">
            <v>6.37</v>
          </cell>
          <cell r="GI109">
            <v>7.3949999999999996</v>
          </cell>
          <cell r="GJ109">
            <v>0</v>
          </cell>
          <cell r="GK109">
            <v>0</v>
          </cell>
          <cell r="GL109">
            <v>0</v>
          </cell>
          <cell r="GM109">
            <v>7.8550000000000004</v>
          </cell>
          <cell r="GN109">
            <v>5.51</v>
          </cell>
          <cell r="GO109">
            <v>0</v>
          </cell>
          <cell r="GP109">
            <v>6.5449999999999999</v>
          </cell>
          <cell r="GQ109">
            <v>0</v>
          </cell>
          <cell r="GR109">
            <v>0</v>
          </cell>
          <cell r="GS109">
            <v>0</v>
          </cell>
          <cell r="GT109">
            <v>8.4849999999999994</v>
          </cell>
          <cell r="GU109">
            <v>7.37</v>
          </cell>
          <cell r="GV109">
            <v>0</v>
          </cell>
          <cell r="GW109">
            <v>6.3150000000000004</v>
          </cell>
          <cell r="GX109">
            <v>0</v>
          </cell>
          <cell r="GY109">
            <v>0</v>
          </cell>
          <cell r="GZ109">
            <v>6.78</v>
          </cell>
          <cell r="HA109">
            <v>6.7</v>
          </cell>
          <cell r="HB109">
            <v>0</v>
          </cell>
          <cell r="HC109">
            <v>0</v>
          </cell>
          <cell r="HD109">
            <v>6.0250000000000004</v>
          </cell>
          <cell r="HE109">
            <v>0</v>
          </cell>
          <cell r="HF109">
            <v>0</v>
          </cell>
          <cell r="HG109">
            <v>0</v>
          </cell>
          <cell r="HH109">
            <v>6.93</v>
          </cell>
          <cell r="HI109">
            <v>0</v>
          </cell>
          <cell r="HJ109">
            <v>0</v>
          </cell>
          <cell r="HK109">
            <v>6.7149999999999999</v>
          </cell>
          <cell r="HL109">
            <v>0</v>
          </cell>
          <cell r="HM109">
            <v>0</v>
          </cell>
          <cell r="HN109">
            <v>0</v>
          </cell>
          <cell r="HO109">
            <v>7.2450000000000001</v>
          </cell>
          <cell r="HP109">
            <v>0</v>
          </cell>
          <cell r="HQ109">
            <v>0</v>
          </cell>
          <cell r="HR109">
            <v>8.73</v>
          </cell>
          <cell r="HS109">
            <v>6.52</v>
          </cell>
          <cell r="HT109">
            <v>0</v>
          </cell>
          <cell r="HU109">
            <v>0</v>
          </cell>
          <cell r="HV109">
            <v>7.39</v>
          </cell>
          <cell r="HW109">
            <v>0</v>
          </cell>
          <cell r="HX109">
            <v>0</v>
          </cell>
          <cell r="HY109">
            <v>7.585</v>
          </cell>
          <cell r="HZ109">
            <v>7.53</v>
          </cell>
          <cell r="IA109">
            <v>0</v>
          </cell>
          <cell r="IB109">
            <v>0</v>
          </cell>
          <cell r="IC109">
            <v>8.4149999999999991</v>
          </cell>
          <cell r="ID109">
            <v>0</v>
          </cell>
          <cell r="IE109">
            <v>0</v>
          </cell>
          <cell r="IF109">
            <v>7.89</v>
          </cell>
          <cell r="IG109">
            <v>0</v>
          </cell>
          <cell r="IH109">
            <v>0</v>
          </cell>
          <cell r="II109">
            <v>5.7166666666666659</v>
          </cell>
          <cell r="IJ109">
            <v>0</v>
          </cell>
          <cell r="IK109">
            <v>0</v>
          </cell>
          <cell r="IL109">
            <v>0</v>
          </cell>
          <cell r="IM109">
            <v>7.2450000000000001</v>
          </cell>
          <cell r="IN109">
            <v>0</v>
          </cell>
          <cell r="IO109">
            <v>0</v>
          </cell>
          <cell r="IP109">
            <v>7.2050000000000001</v>
          </cell>
          <cell r="IQ109">
            <v>0</v>
          </cell>
          <cell r="IR109">
            <v>8.1300000000000008</v>
          </cell>
          <cell r="IS109">
            <v>0</v>
          </cell>
          <cell r="IT109">
            <v>6.29</v>
          </cell>
          <cell r="IU109">
            <v>6.45</v>
          </cell>
          <cell r="IV109">
            <v>0</v>
          </cell>
          <cell r="IW109">
            <v>6.43</v>
          </cell>
          <cell r="IX109">
            <v>0</v>
          </cell>
          <cell r="IY109">
            <v>5.3949999999999996</v>
          </cell>
          <cell r="IZ109">
            <v>0</v>
          </cell>
          <cell r="JA109">
            <v>0</v>
          </cell>
          <cell r="JB109">
            <v>7.45</v>
          </cell>
          <cell r="JC109">
            <v>0</v>
          </cell>
          <cell r="JD109">
            <v>0</v>
          </cell>
          <cell r="JE109">
            <v>7.9</v>
          </cell>
          <cell r="JF109">
            <v>0</v>
          </cell>
          <cell r="JG109">
            <v>0</v>
          </cell>
          <cell r="JH109">
            <v>6.4249999999999998</v>
          </cell>
          <cell r="JI109">
            <v>0</v>
          </cell>
          <cell r="JJ109">
            <v>0</v>
          </cell>
          <cell r="JK109">
            <v>0</v>
          </cell>
          <cell r="JL109">
            <v>7.7750000000000004</v>
          </cell>
          <cell r="JM109">
            <v>6.65</v>
          </cell>
          <cell r="JN109">
            <v>0</v>
          </cell>
          <cell r="JO109">
            <v>7.1150000000000002</v>
          </cell>
          <cell r="JP109">
            <v>0</v>
          </cell>
          <cell r="JQ109">
            <v>0</v>
          </cell>
          <cell r="JR109">
            <v>0</v>
          </cell>
          <cell r="JS109">
            <v>7.3949999999999996</v>
          </cell>
          <cell r="JT109">
            <v>0</v>
          </cell>
          <cell r="JU109">
            <v>0</v>
          </cell>
          <cell r="JV109">
            <v>6.63</v>
          </cell>
          <cell r="JW109">
            <v>0</v>
          </cell>
          <cell r="JX109">
            <v>0</v>
          </cell>
          <cell r="JY109">
            <v>6.7033333333333331</v>
          </cell>
          <cell r="JZ109">
            <v>0</v>
          </cell>
          <cell r="KA109">
            <v>0</v>
          </cell>
          <cell r="KB109">
            <v>0</v>
          </cell>
          <cell r="KC109">
            <v>6.375</v>
          </cell>
          <cell r="KD109">
            <v>6.63</v>
          </cell>
          <cell r="KE109">
            <v>0</v>
          </cell>
          <cell r="KF109">
            <v>0</v>
          </cell>
          <cell r="KG109">
            <v>8.1050000000000004</v>
          </cell>
          <cell r="KH109">
            <v>0</v>
          </cell>
          <cell r="KI109">
            <v>0</v>
          </cell>
          <cell r="KJ109">
            <v>7.2249999999999996</v>
          </cell>
          <cell r="KK109">
            <v>0</v>
          </cell>
          <cell r="KL109">
            <v>0</v>
          </cell>
          <cell r="KM109">
            <v>0</v>
          </cell>
          <cell r="KN109">
            <v>5.93</v>
          </cell>
          <cell r="KO109">
            <v>0</v>
          </cell>
          <cell r="KP109">
            <v>0</v>
          </cell>
          <cell r="KQ109">
            <v>8.06</v>
          </cell>
          <cell r="KR109">
            <v>0</v>
          </cell>
          <cell r="KS109">
            <v>0</v>
          </cell>
          <cell r="KT109">
            <v>0</v>
          </cell>
          <cell r="KU109">
            <v>7.53</v>
          </cell>
          <cell r="KV109">
            <v>0</v>
          </cell>
          <cell r="KW109">
            <v>7.47</v>
          </cell>
          <cell r="KX109">
            <v>8</v>
          </cell>
          <cell r="KY109">
            <v>0</v>
          </cell>
          <cell r="KZ109">
            <v>0</v>
          </cell>
          <cell r="LA109">
            <v>0</v>
          </cell>
          <cell r="LB109">
            <v>8.02</v>
          </cell>
          <cell r="LC109">
            <v>0</v>
          </cell>
          <cell r="LD109">
            <v>0</v>
          </cell>
          <cell r="LE109">
            <v>6.9</v>
          </cell>
          <cell r="LF109">
            <v>0</v>
          </cell>
          <cell r="LG109">
            <v>0</v>
          </cell>
          <cell r="LH109">
            <v>6.82</v>
          </cell>
          <cell r="LI109">
            <v>6.66</v>
          </cell>
          <cell r="LJ109">
            <v>0</v>
          </cell>
          <cell r="LK109">
            <v>0</v>
          </cell>
          <cell r="LL109">
            <v>6.8250000000000002</v>
          </cell>
          <cell r="LM109">
            <v>0</v>
          </cell>
          <cell r="LN109">
            <v>0</v>
          </cell>
          <cell r="LO109">
            <v>7.2</v>
          </cell>
          <cell r="LP109">
            <v>6.2450000000000001</v>
          </cell>
          <cell r="LQ109">
            <v>0</v>
          </cell>
          <cell r="LR109">
            <v>0</v>
          </cell>
          <cell r="LS109">
            <v>6.21</v>
          </cell>
          <cell r="LT109">
            <v>0</v>
          </cell>
          <cell r="LU109">
            <v>0</v>
          </cell>
          <cell r="LV109">
            <v>0</v>
          </cell>
          <cell r="LW109">
            <v>6.85</v>
          </cell>
          <cell r="LX109">
            <v>0</v>
          </cell>
          <cell r="LY109">
            <v>0</v>
          </cell>
          <cell r="LZ109">
            <v>7.3</v>
          </cell>
          <cell r="MA109">
            <v>0</v>
          </cell>
          <cell r="MB109">
            <v>0</v>
          </cell>
          <cell r="MC109">
            <v>6.92</v>
          </cell>
          <cell r="MD109">
            <v>7.23</v>
          </cell>
          <cell r="ME109">
            <v>0</v>
          </cell>
          <cell r="MF109">
            <v>0</v>
          </cell>
          <cell r="MG109">
            <v>8.8800000000000008</v>
          </cell>
          <cell r="MH109">
            <v>0</v>
          </cell>
          <cell r="MI109">
            <v>0</v>
          </cell>
          <cell r="MJ109">
            <v>6.74</v>
          </cell>
          <cell r="MK109">
            <v>6.76</v>
          </cell>
          <cell r="ML109">
            <v>0</v>
          </cell>
          <cell r="MM109">
            <v>0</v>
          </cell>
          <cell r="MN109">
            <v>6.1749999999999998</v>
          </cell>
          <cell r="MO109">
            <v>5.19</v>
          </cell>
          <cell r="MP109">
            <v>0</v>
          </cell>
          <cell r="MQ109">
            <v>0</v>
          </cell>
          <cell r="MR109">
            <v>6.54</v>
          </cell>
          <cell r="MS109">
            <v>0</v>
          </cell>
          <cell r="MT109">
            <v>0</v>
          </cell>
          <cell r="MU109">
            <v>6.42</v>
          </cell>
          <cell r="MV109">
            <v>0</v>
          </cell>
          <cell r="MW109">
            <v>0</v>
          </cell>
          <cell r="MX109">
            <v>6.7649999999999997</v>
          </cell>
          <cell r="MY109">
            <v>6.14</v>
          </cell>
          <cell r="MZ109">
            <v>0</v>
          </cell>
          <cell r="NA109">
            <v>0</v>
          </cell>
          <cell r="NB109">
            <v>6.2249999999999996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J109">
            <v>3</v>
          </cell>
          <cell r="NK109">
            <v>2.5517241379310347</v>
          </cell>
          <cell r="NL109" t="b">
            <v>0</v>
          </cell>
          <cell r="NM109"/>
          <cell r="NN109">
            <v>135</v>
          </cell>
          <cell r="NO109">
            <v>6.5350000000000001</v>
          </cell>
          <cell r="NP109">
            <v>6.5455061728395032</v>
          </cell>
          <cell r="NQ109">
            <v>0.93333333333333335</v>
          </cell>
          <cell r="NR109">
            <v>4.0199999999999996</v>
          </cell>
          <cell r="NS109">
            <v>11.43</v>
          </cell>
        </row>
        <row r="110">
          <cell r="A110" t="str">
            <v>PINK</v>
          </cell>
          <cell r="B110" t="str">
            <v>PINK</v>
          </cell>
          <cell r="C110" t="str">
            <v>CRESCENT ST</v>
          </cell>
          <cell r="D110" t="str">
            <v>BROOKLYN</v>
          </cell>
          <cell r="E110">
            <v>8.44</v>
          </cell>
          <cell r="F110">
            <v>6.4550000000000001</v>
          </cell>
          <cell r="G110">
            <v>2.85</v>
          </cell>
          <cell r="H110">
            <v>0</v>
          </cell>
          <cell r="I110">
            <v>6.28</v>
          </cell>
          <cell r="J110">
            <v>0</v>
          </cell>
          <cell r="K110">
            <v>0</v>
          </cell>
          <cell r="L110">
            <v>9.94</v>
          </cell>
          <cell r="M110">
            <v>7.17</v>
          </cell>
          <cell r="N110">
            <v>8.06</v>
          </cell>
          <cell r="O110">
            <v>6.23</v>
          </cell>
          <cell r="P110">
            <v>8.8699999999999992</v>
          </cell>
          <cell r="Q110">
            <v>0</v>
          </cell>
          <cell r="R110">
            <v>0</v>
          </cell>
          <cell r="S110">
            <v>9.94</v>
          </cell>
          <cell r="T110">
            <v>7.17</v>
          </cell>
          <cell r="U110">
            <v>8.06</v>
          </cell>
          <cell r="V110">
            <v>6.23</v>
          </cell>
          <cell r="W110">
            <v>8.8699999999999992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5.3566666666666665</v>
          </cell>
          <cell r="AC110">
            <v>10.14</v>
          </cell>
          <cell r="AD110">
            <v>8.8699999999999992</v>
          </cell>
          <cell r="AE110">
            <v>7.11</v>
          </cell>
          <cell r="AF110">
            <v>0</v>
          </cell>
          <cell r="AG110">
            <v>0</v>
          </cell>
          <cell r="AH110">
            <v>8.51</v>
          </cell>
          <cell r="AI110">
            <v>10.24</v>
          </cell>
          <cell r="AJ110">
            <v>0</v>
          </cell>
          <cell r="AK110">
            <v>6.71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8.25</v>
          </cell>
          <cell r="AQ110">
            <v>0</v>
          </cell>
          <cell r="AR110">
            <v>8.7100000000000009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9.0350000000000001</v>
          </cell>
          <cell r="AX110">
            <v>0</v>
          </cell>
          <cell r="AY110">
            <v>8.1300000000000008</v>
          </cell>
          <cell r="AZ110">
            <v>0</v>
          </cell>
          <cell r="BA110">
            <v>0</v>
          </cell>
          <cell r="BB110">
            <v>8.75</v>
          </cell>
          <cell r="BC110">
            <v>8.6199999999999992</v>
          </cell>
          <cell r="BD110">
            <v>7.81</v>
          </cell>
          <cell r="BE110">
            <v>7.35</v>
          </cell>
          <cell r="BF110">
            <v>6.1</v>
          </cell>
          <cell r="BG110">
            <v>0</v>
          </cell>
          <cell r="BH110">
            <v>0</v>
          </cell>
          <cell r="BI110">
            <v>7.97</v>
          </cell>
          <cell r="BJ110">
            <v>5.44</v>
          </cell>
          <cell r="BK110">
            <v>6.38</v>
          </cell>
          <cell r="BL110">
            <v>0</v>
          </cell>
          <cell r="BM110">
            <v>5.3949999999999996</v>
          </cell>
          <cell r="BN110">
            <v>0</v>
          </cell>
          <cell r="BO110">
            <v>0</v>
          </cell>
          <cell r="BP110">
            <v>6.9</v>
          </cell>
          <cell r="BQ110">
            <v>0</v>
          </cell>
          <cell r="BR110">
            <v>8.1</v>
          </cell>
          <cell r="BS110">
            <v>7.2850000000000001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7.92</v>
          </cell>
          <cell r="BZ110">
            <v>8.92</v>
          </cell>
          <cell r="CA110">
            <v>6.26</v>
          </cell>
          <cell r="CB110">
            <v>8.7899999999999991</v>
          </cell>
          <cell r="CC110">
            <v>0</v>
          </cell>
          <cell r="CD110">
            <v>6.25</v>
          </cell>
          <cell r="CE110">
            <v>0</v>
          </cell>
          <cell r="CF110">
            <v>5.89</v>
          </cell>
          <cell r="CG110">
            <v>8.58</v>
          </cell>
          <cell r="CH110">
            <v>0</v>
          </cell>
          <cell r="CI110">
            <v>0</v>
          </cell>
          <cell r="CJ110">
            <v>0</v>
          </cell>
          <cell r="CK110">
            <v>8.25</v>
          </cell>
          <cell r="CL110">
            <v>9.9</v>
          </cell>
          <cell r="CM110">
            <v>8.0299999999999994</v>
          </cell>
          <cell r="CN110">
            <v>0</v>
          </cell>
          <cell r="CO110">
            <v>6.67</v>
          </cell>
          <cell r="CP110">
            <v>0</v>
          </cell>
          <cell r="CQ110">
            <v>0</v>
          </cell>
          <cell r="CR110">
            <v>0</v>
          </cell>
          <cell r="CS110">
            <v>6.31</v>
          </cell>
          <cell r="CT110">
            <v>4.49</v>
          </cell>
          <cell r="CU110">
            <v>7.14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8.2899999999999991</v>
          </cell>
          <cell r="DA110">
            <v>10.64</v>
          </cell>
          <cell r="DB110">
            <v>7.6</v>
          </cell>
          <cell r="DC110">
            <v>0</v>
          </cell>
          <cell r="DD110">
            <v>6.46</v>
          </cell>
          <cell r="DE110">
            <v>0</v>
          </cell>
          <cell r="DF110">
            <v>0</v>
          </cell>
          <cell r="DG110">
            <v>8.6300000000000008</v>
          </cell>
          <cell r="DH110">
            <v>9.14</v>
          </cell>
          <cell r="DI110">
            <v>10.24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7.92</v>
          </cell>
          <cell r="DO110">
            <v>8.08</v>
          </cell>
          <cell r="DP110">
            <v>6.87</v>
          </cell>
          <cell r="DQ110">
            <v>7.82</v>
          </cell>
          <cell r="DR110">
            <v>0</v>
          </cell>
          <cell r="DS110">
            <v>0</v>
          </cell>
          <cell r="DT110">
            <v>0</v>
          </cell>
          <cell r="DU110">
            <v>7.93</v>
          </cell>
          <cell r="DV110">
            <v>10.4</v>
          </cell>
          <cell r="DW110">
            <v>7.07</v>
          </cell>
          <cell r="DX110">
            <v>6.43</v>
          </cell>
          <cell r="DY110">
            <v>0</v>
          </cell>
          <cell r="DZ110">
            <v>0</v>
          </cell>
          <cell r="EA110">
            <v>0</v>
          </cell>
          <cell r="EB110">
            <v>9.01</v>
          </cell>
          <cell r="EC110">
            <v>0</v>
          </cell>
          <cell r="ED110">
            <v>8.875</v>
          </cell>
          <cell r="EE110">
            <v>0</v>
          </cell>
          <cell r="EF110">
            <v>0</v>
          </cell>
          <cell r="EG110">
            <v>0</v>
          </cell>
          <cell r="EH110">
            <v>8.18</v>
          </cell>
          <cell r="EI110">
            <v>12.2</v>
          </cell>
          <cell r="EJ110">
            <v>6.96</v>
          </cell>
          <cell r="EK110">
            <v>0</v>
          </cell>
          <cell r="EL110">
            <v>6.69</v>
          </cell>
          <cell r="EM110">
            <v>0</v>
          </cell>
          <cell r="EN110">
            <v>0</v>
          </cell>
          <cell r="EO110">
            <v>6.94</v>
          </cell>
          <cell r="EP110">
            <v>8.1300000000000008</v>
          </cell>
          <cell r="EQ110">
            <v>7.23</v>
          </cell>
          <cell r="ER110">
            <v>0</v>
          </cell>
          <cell r="ES110">
            <v>8.34</v>
          </cell>
          <cell r="ET110">
            <v>0</v>
          </cell>
          <cell r="EU110">
            <v>0</v>
          </cell>
          <cell r="EV110">
            <v>7.46</v>
          </cell>
          <cell r="EW110">
            <v>7.76</v>
          </cell>
          <cell r="EX110">
            <v>5.88</v>
          </cell>
          <cell r="EY110">
            <v>9.0299999999999994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10.31</v>
          </cell>
          <cell r="FE110">
            <v>9.49</v>
          </cell>
          <cell r="FF110">
            <v>7.21</v>
          </cell>
          <cell r="FG110">
            <v>9.5500000000000007</v>
          </cell>
          <cell r="FH110">
            <v>0</v>
          </cell>
          <cell r="FI110">
            <v>0</v>
          </cell>
          <cell r="FJ110">
            <v>8.19</v>
          </cell>
          <cell r="FK110">
            <v>6.67</v>
          </cell>
          <cell r="FL110">
            <v>8.07</v>
          </cell>
          <cell r="FM110">
            <v>10.88</v>
          </cell>
          <cell r="FN110">
            <v>0</v>
          </cell>
          <cell r="FO110">
            <v>7.05</v>
          </cell>
          <cell r="FP110">
            <v>0</v>
          </cell>
          <cell r="FQ110">
            <v>7.67</v>
          </cell>
          <cell r="FR110">
            <v>0</v>
          </cell>
          <cell r="FS110">
            <v>0</v>
          </cell>
          <cell r="FT110">
            <v>9.66</v>
          </cell>
          <cell r="FU110">
            <v>0</v>
          </cell>
          <cell r="FV110">
            <v>5.97</v>
          </cell>
          <cell r="FW110">
            <v>0</v>
          </cell>
          <cell r="FX110">
            <v>9.59</v>
          </cell>
          <cell r="FY110">
            <v>0</v>
          </cell>
          <cell r="FZ110">
            <v>9.09</v>
          </cell>
          <cell r="GA110">
            <v>10.27</v>
          </cell>
          <cell r="GB110">
            <v>9.2050000000000001</v>
          </cell>
          <cell r="GC110">
            <v>11.01</v>
          </cell>
          <cell r="GD110">
            <v>0</v>
          </cell>
          <cell r="GE110">
            <v>0</v>
          </cell>
          <cell r="GF110">
            <v>7.39</v>
          </cell>
          <cell r="GG110">
            <v>8.0299999999999994</v>
          </cell>
          <cell r="GH110">
            <v>5.97</v>
          </cell>
          <cell r="GI110">
            <v>0</v>
          </cell>
          <cell r="GJ110">
            <v>5.37</v>
          </cell>
          <cell r="GK110">
            <v>0</v>
          </cell>
          <cell r="GL110">
            <v>0</v>
          </cell>
          <cell r="GM110">
            <v>0</v>
          </cell>
          <cell r="GN110">
            <v>7.23</v>
          </cell>
          <cell r="GO110">
            <v>9.51</v>
          </cell>
          <cell r="GP110">
            <v>0</v>
          </cell>
          <cell r="GQ110">
            <v>7.11</v>
          </cell>
          <cell r="GR110">
            <v>0</v>
          </cell>
          <cell r="GS110">
            <v>0</v>
          </cell>
          <cell r="GT110">
            <v>0</v>
          </cell>
          <cell r="GU110">
            <v>8.58</v>
          </cell>
          <cell r="GV110">
            <v>10.57</v>
          </cell>
          <cell r="GW110">
            <v>6.3</v>
          </cell>
          <cell r="GX110">
            <v>0</v>
          </cell>
          <cell r="GY110">
            <v>0</v>
          </cell>
          <cell r="GZ110">
            <v>0</v>
          </cell>
          <cell r="HA110">
            <v>7.71</v>
          </cell>
          <cell r="HB110">
            <v>8.91</v>
          </cell>
          <cell r="HC110">
            <v>10.095000000000001</v>
          </cell>
          <cell r="HD110">
            <v>7.84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11.49</v>
          </cell>
          <cell r="HJ110">
            <v>9.36</v>
          </cell>
          <cell r="HK110">
            <v>0</v>
          </cell>
          <cell r="HL110">
            <v>8.73</v>
          </cell>
          <cell r="HM110">
            <v>0</v>
          </cell>
          <cell r="HN110">
            <v>8.4700000000000006</v>
          </cell>
          <cell r="HO110">
            <v>0</v>
          </cell>
          <cell r="HP110">
            <v>7.92</v>
          </cell>
          <cell r="HQ110">
            <v>12.17</v>
          </cell>
          <cell r="HR110">
            <v>0</v>
          </cell>
          <cell r="HS110">
            <v>6.43</v>
          </cell>
          <cell r="HT110">
            <v>0</v>
          </cell>
          <cell r="HU110">
            <v>0</v>
          </cell>
          <cell r="HV110">
            <v>9.9700000000000006</v>
          </cell>
          <cell r="HW110">
            <v>0</v>
          </cell>
          <cell r="HX110">
            <v>8.94</v>
          </cell>
          <cell r="HY110">
            <v>9.9700000000000006</v>
          </cell>
          <cell r="HZ110">
            <v>8.99</v>
          </cell>
          <cell r="IA110">
            <v>0</v>
          </cell>
          <cell r="IB110">
            <v>0</v>
          </cell>
          <cell r="IC110">
            <v>8.23</v>
          </cell>
          <cell r="ID110">
            <v>0</v>
          </cell>
          <cell r="IE110">
            <v>9.2149999999999999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8</v>
          </cell>
          <cell r="IL110">
            <v>10.71</v>
          </cell>
          <cell r="IM110">
            <v>0</v>
          </cell>
          <cell r="IN110">
            <v>7.29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8.1150000000000002</v>
          </cell>
          <cell r="IT110">
            <v>10.38</v>
          </cell>
          <cell r="IU110">
            <v>0</v>
          </cell>
          <cell r="IV110">
            <v>0</v>
          </cell>
          <cell r="IW110">
            <v>10.64</v>
          </cell>
          <cell r="IX110">
            <v>0</v>
          </cell>
          <cell r="IY110">
            <v>10.3</v>
          </cell>
          <cell r="IZ110">
            <v>0</v>
          </cell>
          <cell r="JA110">
            <v>0</v>
          </cell>
          <cell r="JB110">
            <v>9.69</v>
          </cell>
          <cell r="JC110">
            <v>0</v>
          </cell>
          <cell r="JD110">
            <v>9.2100000000000009</v>
          </cell>
          <cell r="JE110">
            <v>9.7200000000000006</v>
          </cell>
          <cell r="JF110">
            <v>8.89</v>
          </cell>
          <cell r="JG110">
            <v>8.3350000000000009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10.17</v>
          </cell>
          <cell r="JN110">
            <v>10.185</v>
          </cell>
          <cell r="JO110">
            <v>5.07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10.039999999999999</v>
          </cell>
          <cell r="JU110">
            <v>10.625</v>
          </cell>
          <cell r="JV110">
            <v>12.15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11.38</v>
          </cell>
          <cell r="KB110">
            <v>10.32</v>
          </cell>
          <cell r="KC110">
            <v>0</v>
          </cell>
          <cell r="KD110">
            <v>12.2</v>
          </cell>
          <cell r="KE110">
            <v>0</v>
          </cell>
          <cell r="KF110">
            <v>10.52</v>
          </cell>
          <cell r="KG110">
            <v>0</v>
          </cell>
          <cell r="KH110">
            <v>12.31</v>
          </cell>
          <cell r="KI110">
            <v>9.94</v>
          </cell>
          <cell r="KJ110">
            <v>9.09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10.46</v>
          </cell>
          <cell r="KP110">
            <v>9.7799999999999994</v>
          </cell>
          <cell r="KQ110">
            <v>8.76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8.2100000000000009</v>
          </cell>
          <cell r="KW110">
            <v>9.66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9.3699999999999992</v>
          </cell>
          <cell r="LC110">
            <v>6.81</v>
          </cell>
          <cell r="LD110">
            <v>8.09</v>
          </cell>
          <cell r="LE110">
            <v>0</v>
          </cell>
          <cell r="LF110">
            <v>0</v>
          </cell>
          <cell r="LG110">
            <v>0</v>
          </cell>
          <cell r="LH110">
            <v>7.89</v>
          </cell>
          <cell r="LI110">
            <v>0</v>
          </cell>
          <cell r="LJ110">
            <v>7.74</v>
          </cell>
          <cell r="LK110">
            <v>7.08</v>
          </cell>
          <cell r="LL110">
            <v>8.07</v>
          </cell>
          <cell r="LM110">
            <v>0</v>
          </cell>
          <cell r="LN110">
            <v>0</v>
          </cell>
          <cell r="LO110">
            <v>0</v>
          </cell>
          <cell r="LP110">
            <v>0</v>
          </cell>
          <cell r="LQ110">
            <v>9.94</v>
          </cell>
          <cell r="LR110">
            <v>9.98</v>
          </cell>
          <cell r="LS110">
            <v>9.81</v>
          </cell>
          <cell r="LT110">
            <v>5.96</v>
          </cell>
          <cell r="LU110">
            <v>0</v>
          </cell>
          <cell r="LV110">
            <v>0</v>
          </cell>
          <cell r="LW110">
            <v>0</v>
          </cell>
          <cell r="LX110">
            <v>9.58</v>
          </cell>
          <cell r="LY110">
            <v>8.26</v>
          </cell>
          <cell r="LZ110">
            <v>8.2899999999999991</v>
          </cell>
          <cell r="MA110">
            <v>0</v>
          </cell>
          <cell r="MB110">
            <v>0</v>
          </cell>
          <cell r="MC110">
            <v>8.1999999999999993</v>
          </cell>
          <cell r="MD110">
            <v>8.5250000000000004</v>
          </cell>
          <cell r="ME110">
            <v>0</v>
          </cell>
          <cell r="MF110">
            <v>6.52</v>
          </cell>
          <cell r="MG110">
            <v>0</v>
          </cell>
          <cell r="MH110">
            <v>0</v>
          </cell>
          <cell r="MI110">
            <v>0</v>
          </cell>
          <cell r="MJ110">
            <v>7.53</v>
          </cell>
          <cell r="MK110">
            <v>0</v>
          </cell>
          <cell r="ML110">
            <v>7.72</v>
          </cell>
          <cell r="MM110">
            <v>10.039999999999999</v>
          </cell>
          <cell r="MN110">
            <v>3.7</v>
          </cell>
          <cell r="MO110">
            <v>0</v>
          </cell>
          <cell r="MP110">
            <v>0</v>
          </cell>
          <cell r="MQ110">
            <v>7.44</v>
          </cell>
          <cell r="MR110">
            <v>10.33</v>
          </cell>
          <cell r="MS110">
            <v>9.44</v>
          </cell>
          <cell r="MT110">
            <v>8.15</v>
          </cell>
          <cell r="MU110">
            <v>0</v>
          </cell>
          <cell r="MV110">
            <v>7.4</v>
          </cell>
          <cell r="MW110">
            <v>0</v>
          </cell>
          <cell r="MX110">
            <v>0</v>
          </cell>
          <cell r="MY110">
            <v>11.38</v>
          </cell>
          <cell r="MZ110">
            <v>7.72</v>
          </cell>
          <cell r="NA110">
            <v>7.75</v>
          </cell>
          <cell r="NB110">
            <v>7.97</v>
          </cell>
          <cell r="NC110">
            <v>0</v>
          </cell>
          <cell r="ND110">
            <v>0</v>
          </cell>
          <cell r="NE110">
            <v>0</v>
          </cell>
          <cell r="NF110">
            <v>0</v>
          </cell>
          <cell r="NG110">
            <v>0</v>
          </cell>
          <cell r="NH110">
            <v>0</v>
          </cell>
          <cell r="NJ110">
            <v>3</v>
          </cell>
          <cell r="NK110">
            <v>3.6896551724137931</v>
          </cell>
          <cell r="NL110" t="b">
            <v>0</v>
          </cell>
          <cell r="NM110"/>
          <cell r="NN110">
            <v>184</v>
          </cell>
          <cell r="NO110">
            <v>8.24</v>
          </cell>
          <cell r="NP110">
            <v>8.3725634057971074</v>
          </cell>
          <cell r="NQ110">
            <v>0.40217391304347827</v>
          </cell>
          <cell r="NR110">
            <v>2.85</v>
          </cell>
          <cell r="NS110">
            <v>12.31</v>
          </cell>
        </row>
        <row r="111">
          <cell r="A111" t="str">
            <v>LINDEN</v>
          </cell>
          <cell r="B111" t="str">
            <v>LINDEN</v>
          </cell>
          <cell r="C111" t="str">
            <v>VERMONT ST</v>
          </cell>
          <cell r="D111" t="str">
            <v>BROOKLYN</v>
          </cell>
          <cell r="E111">
            <v>6.74</v>
          </cell>
          <cell r="F111">
            <v>0</v>
          </cell>
          <cell r="G111">
            <v>7.9</v>
          </cell>
          <cell r="H111">
            <v>6.74</v>
          </cell>
          <cell r="I111">
            <v>0</v>
          </cell>
          <cell r="J111">
            <v>9.6950000000000003</v>
          </cell>
          <cell r="K111">
            <v>0</v>
          </cell>
          <cell r="L111">
            <v>9.15</v>
          </cell>
          <cell r="M111">
            <v>0</v>
          </cell>
          <cell r="N111">
            <v>8.2200000000000006</v>
          </cell>
          <cell r="O111">
            <v>8.82</v>
          </cell>
          <cell r="P111">
            <v>0</v>
          </cell>
          <cell r="Q111">
            <v>7.22</v>
          </cell>
          <cell r="R111">
            <v>0</v>
          </cell>
          <cell r="S111">
            <v>9.15</v>
          </cell>
          <cell r="T111">
            <v>0</v>
          </cell>
          <cell r="U111">
            <v>8.2200000000000006</v>
          </cell>
          <cell r="V111">
            <v>8.82</v>
          </cell>
          <cell r="W111">
            <v>0</v>
          </cell>
          <cell r="X111">
            <v>7.22</v>
          </cell>
          <cell r="Y111">
            <v>0</v>
          </cell>
          <cell r="Z111">
            <v>17.34</v>
          </cell>
          <cell r="AA111">
            <v>0</v>
          </cell>
          <cell r="AB111">
            <v>7.35</v>
          </cell>
          <cell r="AC111">
            <v>6.6</v>
          </cell>
          <cell r="AD111">
            <v>0</v>
          </cell>
          <cell r="AE111">
            <v>8.25</v>
          </cell>
          <cell r="AF111">
            <v>0</v>
          </cell>
          <cell r="AG111">
            <v>5.8550000000000004</v>
          </cell>
          <cell r="AH111">
            <v>0</v>
          </cell>
          <cell r="AI111">
            <v>8.4350000000000005</v>
          </cell>
          <cell r="AJ111">
            <v>7.52</v>
          </cell>
          <cell r="AK111">
            <v>0</v>
          </cell>
          <cell r="AL111">
            <v>5.67</v>
          </cell>
          <cell r="AM111">
            <v>0</v>
          </cell>
          <cell r="AN111">
            <v>6.38</v>
          </cell>
          <cell r="AO111">
            <v>0</v>
          </cell>
          <cell r="AP111">
            <v>7.6950000000000003</v>
          </cell>
          <cell r="AQ111">
            <v>0</v>
          </cell>
          <cell r="AR111">
            <v>7.22</v>
          </cell>
          <cell r="AS111">
            <v>5.53</v>
          </cell>
          <cell r="AT111">
            <v>0</v>
          </cell>
          <cell r="AU111">
            <v>7.28</v>
          </cell>
          <cell r="AV111">
            <v>0</v>
          </cell>
          <cell r="AW111">
            <v>7.75</v>
          </cell>
          <cell r="AX111">
            <v>0</v>
          </cell>
          <cell r="AY111">
            <v>6.86</v>
          </cell>
          <cell r="AZ111">
            <v>5.07</v>
          </cell>
          <cell r="BA111">
            <v>0</v>
          </cell>
          <cell r="BB111">
            <v>7</v>
          </cell>
          <cell r="BC111">
            <v>0</v>
          </cell>
          <cell r="BD111">
            <v>7.82</v>
          </cell>
          <cell r="BE111">
            <v>7.07</v>
          </cell>
          <cell r="BF111">
            <v>0</v>
          </cell>
          <cell r="BG111">
            <v>6.14</v>
          </cell>
          <cell r="BH111">
            <v>0</v>
          </cell>
          <cell r="BI111">
            <v>7.36</v>
          </cell>
          <cell r="BJ111">
            <v>0</v>
          </cell>
          <cell r="BK111">
            <v>8.2349999999999994</v>
          </cell>
          <cell r="BL111">
            <v>7.86</v>
          </cell>
          <cell r="BM111">
            <v>0</v>
          </cell>
          <cell r="BN111">
            <v>6.05</v>
          </cell>
          <cell r="BO111">
            <v>0</v>
          </cell>
          <cell r="BP111">
            <v>0</v>
          </cell>
          <cell r="BQ111">
            <v>0</v>
          </cell>
          <cell r="BR111">
            <v>5.95</v>
          </cell>
          <cell r="BS111">
            <v>7.68</v>
          </cell>
          <cell r="BT111">
            <v>6.4249999999999998</v>
          </cell>
          <cell r="BU111">
            <v>6.51</v>
          </cell>
          <cell r="BV111">
            <v>0</v>
          </cell>
          <cell r="BW111">
            <v>5.52</v>
          </cell>
          <cell r="BX111">
            <v>0</v>
          </cell>
          <cell r="BY111">
            <v>8.58</v>
          </cell>
          <cell r="BZ111">
            <v>6.8150000000000004</v>
          </cell>
          <cell r="CA111">
            <v>0</v>
          </cell>
          <cell r="CB111">
            <v>8.7899999999999991</v>
          </cell>
          <cell r="CC111">
            <v>0</v>
          </cell>
          <cell r="CD111">
            <v>7.84</v>
          </cell>
          <cell r="CE111">
            <v>0</v>
          </cell>
          <cell r="CF111">
            <v>6.4249999999999998</v>
          </cell>
          <cell r="CG111">
            <v>6.4</v>
          </cell>
          <cell r="CH111">
            <v>7.63</v>
          </cell>
          <cell r="CI111">
            <v>8.0299999999999994</v>
          </cell>
          <cell r="CJ111">
            <v>0</v>
          </cell>
          <cell r="CK111">
            <v>7.92</v>
          </cell>
          <cell r="CL111">
            <v>0</v>
          </cell>
          <cell r="CM111">
            <v>8.81</v>
          </cell>
          <cell r="CN111">
            <v>0</v>
          </cell>
          <cell r="CO111">
            <v>0</v>
          </cell>
          <cell r="CP111">
            <v>7.89</v>
          </cell>
          <cell r="CQ111">
            <v>0</v>
          </cell>
          <cell r="CR111">
            <v>7.32</v>
          </cell>
          <cell r="CS111">
            <v>0</v>
          </cell>
          <cell r="CT111">
            <v>8.81</v>
          </cell>
          <cell r="CU111">
            <v>9.33</v>
          </cell>
          <cell r="CV111">
            <v>6.58</v>
          </cell>
          <cell r="CW111">
            <v>8.07</v>
          </cell>
          <cell r="CX111">
            <v>0</v>
          </cell>
          <cell r="CY111">
            <v>5.35</v>
          </cell>
          <cell r="CZ111">
            <v>0</v>
          </cell>
          <cell r="DA111">
            <v>0</v>
          </cell>
          <cell r="DB111">
            <v>9.69</v>
          </cell>
          <cell r="DC111">
            <v>0</v>
          </cell>
          <cell r="DD111">
            <v>6.93</v>
          </cell>
          <cell r="DE111">
            <v>0</v>
          </cell>
          <cell r="DF111">
            <v>6.95</v>
          </cell>
          <cell r="DG111">
            <v>0</v>
          </cell>
          <cell r="DH111">
            <v>8.0399999999999991</v>
          </cell>
          <cell r="DI111">
            <v>0</v>
          </cell>
          <cell r="DJ111">
            <v>8.48</v>
          </cell>
          <cell r="DK111">
            <v>5.51</v>
          </cell>
          <cell r="DL111">
            <v>0</v>
          </cell>
          <cell r="DM111">
            <v>5.94</v>
          </cell>
          <cell r="DN111">
            <v>0</v>
          </cell>
          <cell r="DO111">
            <v>8.31</v>
          </cell>
          <cell r="DP111">
            <v>0</v>
          </cell>
          <cell r="DQ111">
            <v>0</v>
          </cell>
          <cell r="DR111">
            <v>6.79</v>
          </cell>
          <cell r="DS111">
            <v>0</v>
          </cell>
          <cell r="DT111">
            <v>7.03</v>
          </cell>
          <cell r="DU111">
            <v>0</v>
          </cell>
          <cell r="DV111">
            <v>7.92</v>
          </cell>
          <cell r="DW111">
            <v>8.0350000000000001</v>
          </cell>
          <cell r="DX111">
            <v>0</v>
          </cell>
          <cell r="DY111">
            <v>7</v>
          </cell>
          <cell r="DZ111">
            <v>0</v>
          </cell>
          <cell r="EA111">
            <v>6.68</v>
          </cell>
          <cell r="EB111">
            <v>7.14</v>
          </cell>
          <cell r="EC111">
            <v>9.02</v>
          </cell>
          <cell r="ED111">
            <v>8.61</v>
          </cell>
          <cell r="EE111">
            <v>0</v>
          </cell>
          <cell r="EF111">
            <v>8.76</v>
          </cell>
          <cell r="EG111">
            <v>0</v>
          </cell>
          <cell r="EH111">
            <v>7.28</v>
          </cell>
          <cell r="EI111">
            <v>7.6</v>
          </cell>
          <cell r="EJ111">
            <v>9.39</v>
          </cell>
          <cell r="EK111">
            <v>0</v>
          </cell>
          <cell r="EL111">
            <v>6.86</v>
          </cell>
          <cell r="EM111">
            <v>9.7200000000000006</v>
          </cell>
          <cell r="EN111">
            <v>0</v>
          </cell>
          <cell r="EO111">
            <v>8.6</v>
          </cell>
          <cell r="EP111">
            <v>8.3800000000000008</v>
          </cell>
          <cell r="EQ111">
            <v>8.7899999999999991</v>
          </cell>
          <cell r="ER111">
            <v>9.2799999999999994</v>
          </cell>
          <cell r="ES111">
            <v>0</v>
          </cell>
          <cell r="ET111">
            <v>7.35</v>
          </cell>
          <cell r="EU111">
            <v>0</v>
          </cell>
          <cell r="EV111">
            <v>9</v>
          </cell>
          <cell r="EW111">
            <v>0</v>
          </cell>
          <cell r="EX111">
            <v>9.0299999999999994</v>
          </cell>
          <cell r="EY111">
            <v>9.07</v>
          </cell>
          <cell r="EZ111">
            <v>0</v>
          </cell>
          <cell r="FA111">
            <v>6.9</v>
          </cell>
          <cell r="FB111">
            <v>0</v>
          </cell>
          <cell r="FC111">
            <v>9.14</v>
          </cell>
          <cell r="FD111">
            <v>0</v>
          </cell>
          <cell r="FE111">
            <v>9.06</v>
          </cell>
          <cell r="FF111">
            <v>8.06</v>
          </cell>
          <cell r="FG111">
            <v>8.81</v>
          </cell>
          <cell r="FH111">
            <v>8.81</v>
          </cell>
          <cell r="FI111">
            <v>0</v>
          </cell>
          <cell r="FJ111">
            <v>10.37</v>
          </cell>
          <cell r="FK111">
            <v>0</v>
          </cell>
          <cell r="FL111">
            <v>9.6</v>
          </cell>
          <cell r="FM111">
            <v>9.2149999999999999</v>
          </cell>
          <cell r="FN111">
            <v>0</v>
          </cell>
          <cell r="FO111">
            <v>7.91</v>
          </cell>
          <cell r="FP111">
            <v>0</v>
          </cell>
          <cell r="FQ111">
            <v>9.81</v>
          </cell>
          <cell r="FR111">
            <v>0</v>
          </cell>
          <cell r="FS111">
            <v>9.6</v>
          </cell>
          <cell r="FT111">
            <v>8.89</v>
          </cell>
          <cell r="FU111">
            <v>8.0399999999999991</v>
          </cell>
          <cell r="FV111">
            <v>7.69</v>
          </cell>
          <cell r="FW111">
            <v>0</v>
          </cell>
          <cell r="FX111">
            <v>9.2100000000000009</v>
          </cell>
          <cell r="FY111">
            <v>0</v>
          </cell>
          <cell r="FZ111">
            <v>8.02</v>
          </cell>
          <cell r="GA111">
            <v>8.06</v>
          </cell>
          <cell r="GB111">
            <v>0</v>
          </cell>
          <cell r="GC111">
            <v>10.57</v>
          </cell>
          <cell r="GD111">
            <v>0</v>
          </cell>
          <cell r="GE111">
            <v>10.37</v>
          </cell>
          <cell r="GF111">
            <v>0</v>
          </cell>
          <cell r="GG111">
            <v>8.9550000000000001</v>
          </cell>
          <cell r="GH111">
            <v>8.59</v>
          </cell>
          <cell r="GI111">
            <v>0</v>
          </cell>
          <cell r="GJ111">
            <v>7.08</v>
          </cell>
          <cell r="GK111">
            <v>0</v>
          </cell>
          <cell r="GL111">
            <v>12.87</v>
          </cell>
          <cell r="GM111">
            <v>0</v>
          </cell>
          <cell r="GN111">
            <v>8.8800000000000008</v>
          </cell>
          <cell r="GO111">
            <v>7.8250000000000002</v>
          </cell>
          <cell r="GP111">
            <v>0</v>
          </cell>
          <cell r="GQ111">
            <v>9.17</v>
          </cell>
          <cell r="GR111">
            <v>0</v>
          </cell>
          <cell r="GS111">
            <v>8.39</v>
          </cell>
          <cell r="GT111">
            <v>0</v>
          </cell>
          <cell r="GU111">
            <v>10.08</v>
          </cell>
          <cell r="GV111">
            <v>9.2900000000000009</v>
          </cell>
          <cell r="GW111">
            <v>0</v>
          </cell>
          <cell r="GX111">
            <v>8.09</v>
          </cell>
          <cell r="GY111">
            <v>0</v>
          </cell>
          <cell r="GZ111">
            <v>11.1</v>
          </cell>
          <cell r="HA111">
            <v>0</v>
          </cell>
          <cell r="HB111">
            <v>7.35</v>
          </cell>
          <cell r="HC111">
            <v>0</v>
          </cell>
          <cell r="HD111">
            <v>5.03</v>
          </cell>
          <cell r="HE111">
            <v>9.9</v>
          </cell>
          <cell r="HF111">
            <v>0</v>
          </cell>
          <cell r="HG111">
            <v>0</v>
          </cell>
          <cell r="HH111">
            <v>8.56</v>
          </cell>
          <cell r="HI111">
            <v>4.34</v>
          </cell>
          <cell r="HJ111">
            <v>12.55</v>
          </cell>
          <cell r="HK111">
            <v>0</v>
          </cell>
          <cell r="HL111">
            <v>8.2899999999999991</v>
          </cell>
          <cell r="HM111">
            <v>0</v>
          </cell>
          <cell r="HN111">
            <v>0</v>
          </cell>
          <cell r="HO111">
            <v>0</v>
          </cell>
          <cell r="HP111">
            <v>9.59</v>
          </cell>
          <cell r="HQ111">
            <v>8.44</v>
          </cell>
          <cell r="HR111">
            <v>0</v>
          </cell>
          <cell r="HS111">
            <v>7.8</v>
          </cell>
          <cell r="HT111">
            <v>0</v>
          </cell>
          <cell r="HU111">
            <v>7.33</v>
          </cell>
          <cell r="HV111">
            <v>7.67</v>
          </cell>
          <cell r="HW111">
            <v>9.7899999999999991</v>
          </cell>
          <cell r="HX111">
            <v>8.73</v>
          </cell>
          <cell r="HY111">
            <v>0</v>
          </cell>
          <cell r="HZ111">
            <v>10.6</v>
          </cell>
          <cell r="IA111">
            <v>0</v>
          </cell>
          <cell r="IB111">
            <v>9.2799999999999994</v>
          </cell>
          <cell r="IC111">
            <v>0</v>
          </cell>
          <cell r="ID111">
            <v>9.48</v>
          </cell>
          <cell r="IE111">
            <v>8.7650000000000006</v>
          </cell>
          <cell r="IF111">
            <v>6.83</v>
          </cell>
          <cell r="IG111">
            <v>8.1999999999999993</v>
          </cell>
          <cell r="IH111">
            <v>0</v>
          </cell>
          <cell r="II111">
            <v>9.49</v>
          </cell>
          <cell r="IJ111">
            <v>0</v>
          </cell>
          <cell r="IK111">
            <v>8.66</v>
          </cell>
          <cell r="IL111">
            <v>9.0500000000000007</v>
          </cell>
          <cell r="IM111">
            <v>0</v>
          </cell>
          <cell r="IN111">
            <v>4.0999999999999996</v>
          </cell>
          <cell r="IO111">
            <v>0</v>
          </cell>
          <cell r="IP111">
            <v>9.5350000000000001</v>
          </cell>
          <cell r="IQ111">
            <v>0</v>
          </cell>
          <cell r="IR111">
            <v>9.9700000000000006</v>
          </cell>
          <cell r="IS111">
            <v>9.9499999999999993</v>
          </cell>
          <cell r="IT111">
            <v>0</v>
          </cell>
          <cell r="IU111">
            <v>10.25</v>
          </cell>
          <cell r="IV111">
            <v>0</v>
          </cell>
          <cell r="IW111">
            <v>8.3949999999999996</v>
          </cell>
          <cell r="IX111">
            <v>0</v>
          </cell>
          <cell r="IY111">
            <v>6.9050000000000002</v>
          </cell>
          <cell r="IZ111">
            <v>6.73</v>
          </cell>
          <cell r="JA111">
            <v>0</v>
          </cell>
          <cell r="JB111">
            <v>9.58</v>
          </cell>
          <cell r="JC111">
            <v>0</v>
          </cell>
          <cell r="JD111">
            <v>7.68</v>
          </cell>
          <cell r="JE111">
            <v>0</v>
          </cell>
          <cell r="JF111">
            <v>8.81</v>
          </cell>
          <cell r="JG111">
            <v>7.08</v>
          </cell>
          <cell r="JH111">
            <v>8.85</v>
          </cell>
          <cell r="JI111">
            <v>9.52</v>
          </cell>
          <cell r="JJ111">
            <v>0</v>
          </cell>
          <cell r="JK111">
            <v>8.25</v>
          </cell>
          <cell r="JL111">
            <v>0</v>
          </cell>
          <cell r="JM111">
            <v>5.36</v>
          </cell>
          <cell r="JN111">
            <v>7.5149999999999997</v>
          </cell>
          <cell r="JO111">
            <v>0</v>
          </cell>
          <cell r="JP111">
            <v>7.36</v>
          </cell>
          <cell r="JQ111">
            <v>0</v>
          </cell>
          <cell r="JR111">
            <v>9.27</v>
          </cell>
          <cell r="JS111">
            <v>0</v>
          </cell>
          <cell r="JT111">
            <v>10.25</v>
          </cell>
          <cell r="JU111">
            <v>8.2799999999999994</v>
          </cell>
          <cell r="JV111">
            <v>0</v>
          </cell>
          <cell r="JW111">
            <v>7.01</v>
          </cell>
          <cell r="JX111">
            <v>0</v>
          </cell>
          <cell r="JY111">
            <v>8.7799999999999994</v>
          </cell>
          <cell r="JZ111">
            <v>0</v>
          </cell>
          <cell r="KA111">
            <v>9.0299999999999994</v>
          </cell>
          <cell r="KB111">
            <v>8.94</v>
          </cell>
          <cell r="KC111">
            <v>0</v>
          </cell>
          <cell r="KD111">
            <v>7.38</v>
          </cell>
          <cell r="KE111">
            <v>0</v>
          </cell>
          <cell r="KF111">
            <v>5.7</v>
          </cell>
          <cell r="KG111">
            <v>0</v>
          </cell>
          <cell r="KH111">
            <v>8.4600000000000009</v>
          </cell>
          <cell r="KI111">
            <v>0</v>
          </cell>
          <cell r="KJ111">
            <v>0</v>
          </cell>
          <cell r="KK111">
            <v>9.6300000000000008</v>
          </cell>
          <cell r="KL111">
            <v>0</v>
          </cell>
          <cell r="KM111">
            <v>9.91</v>
          </cell>
          <cell r="KN111">
            <v>8.51</v>
          </cell>
          <cell r="KO111">
            <v>9.09</v>
          </cell>
          <cell r="KP111">
            <v>10.61</v>
          </cell>
          <cell r="KQ111">
            <v>0</v>
          </cell>
          <cell r="KR111">
            <v>6.1449999999999996</v>
          </cell>
          <cell r="KS111">
            <v>0</v>
          </cell>
          <cell r="KT111">
            <v>0</v>
          </cell>
          <cell r="KU111">
            <v>0</v>
          </cell>
          <cell r="KV111">
            <v>7.78</v>
          </cell>
          <cell r="KW111">
            <v>9.2200000000000006</v>
          </cell>
          <cell r="KX111">
            <v>10.220000000000001</v>
          </cell>
          <cell r="KY111">
            <v>8.1999999999999993</v>
          </cell>
          <cell r="KZ111">
            <v>0</v>
          </cell>
          <cell r="LA111">
            <v>9.7899999999999991</v>
          </cell>
          <cell r="LB111">
            <v>0</v>
          </cell>
          <cell r="LC111">
            <v>6.7949999999999999</v>
          </cell>
          <cell r="LD111">
            <v>9.18</v>
          </cell>
          <cell r="LE111">
            <v>0</v>
          </cell>
          <cell r="LF111">
            <v>8.7899999999999991</v>
          </cell>
          <cell r="LG111">
            <v>0</v>
          </cell>
          <cell r="LH111">
            <v>7.96</v>
          </cell>
          <cell r="LI111">
            <v>0</v>
          </cell>
          <cell r="LJ111">
            <v>8.92</v>
          </cell>
          <cell r="LK111">
            <v>6.7149999999999999</v>
          </cell>
          <cell r="LL111">
            <v>0</v>
          </cell>
          <cell r="LM111">
            <v>8.15</v>
          </cell>
          <cell r="LN111">
            <v>0</v>
          </cell>
          <cell r="LO111">
            <v>7.92</v>
          </cell>
          <cell r="LP111">
            <v>7.55</v>
          </cell>
          <cell r="LQ111">
            <v>8.7200000000000006</v>
          </cell>
          <cell r="LR111">
            <v>7.69</v>
          </cell>
          <cell r="LS111">
            <v>0</v>
          </cell>
          <cell r="LT111">
            <v>7.81</v>
          </cell>
          <cell r="LU111">
            <v>0</v>
          </cell>
          <cell r="LV111">
            <v>8.64</v>
          </cell>
          <cell r="LW111">
            <v>0</v>
          </cell>
          <cell r="LX111">
            <v>8.3800000000000008</v>
          </cell>
          <cell r="LY111">
            <v>6.82</v>
          </cell>
          <cell r="LZ111">
            <v>0</v>
          </cell>
          <cell r="MA111">
            <v>7.585</v>
          </cell>
          <cell r="MB111">
            <v>0</v>
          </cell>
          <cell r="MC111">
            <v>9.2200000000000006</v>
          </cell>
          <cell r="MD111">
            <v>0</v>
          </cell>
          <cell r="ME111">
            <v>11.52</v>
          </cell>
          <cell r="MF111">
            <v>7.84</v>
          </cell>
          <cell r="MG111">
            <v>0</v>
          </cell>
          <cell r="MH111">
            <v>7.71</v>
          </cell>
          <cell r="MI111">
            <v>0</v>
          </cell>
          <cell r="MJ111">
            <v>8.9</v>
          </cell>
          <cell r="MK111">
            <v>0</v>
          </cell>
          <cell r="ML111">
            <v>8.7100000000000009</v>
          </cell>
          <cell r="MM111">
            <v>6.8949999999999996</v>
          </cell>
          <cell r="MN111">
            <v>0</v>
          </cell>
          <cell r="MO111">
            <v>7.99</v>
          </cell>
          <cell r="MP111">
            <v>0</v>
          </cell>
          <cell r="MQ111">
            <v>8.2899999999999991</v>
          </cell>
          <cell r="MR111">
            <v>7.73</v>
          </cell>
          <cell r="MS111">
            <v>9.6199999999999992</v>
          </cell>
          <cell r="MT111">
            <v>7.23</v>
          </cell>
          <cell r="MU111">
            <v>0</v>
          </cell>
          <cell r="MV111">
            <v>9.93</v>
          </cell>
          <cell r="MW111">
            <v>0</v>
          </cell>
          <cell r="MX111">
            <v>6.57</v>
          </cell>
          <cell r="MY111">
            <v>0</v>
          </cell>
          <cell r="MZ111">
            <v>7.25</v>
          </cell>
          <cell r="NA111">
            <v>0</v>
          </cell>
          <cell r="NB111">
            <v>7.58</v>
          </cell>
          <cell r="NC111">
            <v>8.34</v>
          </cell>
          <cell r="ND111">
            <v>0</v>
          </cell>
          <cell r="NE111">
            <v>0</v>
          </cell>
          <cell r="NF111">
            <v>0</v>
          </cell>
          <cell r="NG111">
            <v>0</v>
          </cell>
          <cell r="NH111">
            <v>0</v>
          </cell>
          <cell r="NJ111">
            <v>3</v>
          </cell>
          <cell r="NK111">
            <v>4.1379310344827589</v>
          </cell>
          <cell r="NL111" t="b">
            <v>0</v>
          </cell>
          <cell r="NM111"/>
          <cell r="NN111">
            <v>216</v>
          </cell>
          <cell r="NO111">
            <v>8.1999999999999993</v>
          </cell>
          <cell r="NP111">
            <v>8.1818055555555542</v>
          </cell>
          <cell r="NQ111">
            <v>0.44907407407407407</v>
          </cell>
          <cell r="NR111">
            <v>4.0999999999999996</v>
          </cell>
          <cell r="NS111">
            <v>17.34</v>
          </cell>
        </row>
        <row r="112">
          <cell r="A112" t="str">
            <v>PENNSYLVANIA AVENUE-WORTMAN AVENUE</v>
          </cell>
          <cell r="B112" t="str">
            <v>PENNSYLVANIA AVENUE-WORTMAN AVENUE</v>
          </cell>
          <cell r="C112" t="str">
            <v>PENNSYLVANIA  AVE</v>
          </cell>
          <cell r="D112" t="str">
            <v>BROOKLYN</v>
          </cell>
          <cell r="E112">
            <v>0</v>
          </cell>
          <cell r="F112">
            <v>6.5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6.46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6.46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5.88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5.96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6.61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6.9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5.79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5.28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6.15</v>
          </cell>
          <cell r="BR112">
            <v>0</v>
          </cell>
          <cell r="BS112">
            <v>0</v>
          </cell>
          <cell r="BT112">
            <v>0</v>
          </cell>
          <cell r="BU112">
            <v>4.18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7.69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6.21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6.6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4.96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6.13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6.44</v>
          </cell>
          <cell r="DL112">
            <v>0</v>
          </cell>
          <cell r="DM112">
            <v>0</v>
          </cell>
          <cell r="DN112">
            <v>0</v>
          </cell>
          <cell r="DO112">
            <v>3.83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6.27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6.61</v>
          </cell>
          <cell r="EB112">
            <v>0</v>
          </cell>
          <cell r="EC112">
            <v>0</v>
          </cell>
          <cell r="ED112">
            <v>0</v>
          </cell>
          <cell r="EE112">
            <v>5.4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6.39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6.73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6.04</v>
          </cell>
          <cell r="EX112">
            <v>0</v>
          </cell>
          <cell r="EY112">
            <v>0</v>
          </cell>
          <cell r="EZ112">
            <v>0</v>
          </cell>
          <cell r="FA112">
            <v>7.23</v>
          </cell>
          <cell r="FB112">
            <v>0</v>
          </cell>
          <cell r="FC112">
            <v>0</v>
          </cell>
          <cell r="FD112">
            <v>0</v>
          </cell>
          <cell r="FE112">
            <v>5.36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5.9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6.36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7.06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5.95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6.07</v>
          </cell>
          <cell r="GG112">
            <v>0</v>
          </cell>
          <cell r="GH112">
            <v>0</v>
          </cell>
          <cell r="GI112">
            <v>0</v>
          </cell>
          <cell r="GJ112">
            <v>4.47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7.86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5.78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5.46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5.55</v>
          </cell>
          <cell r="HI112">
            <v>0</v>
          </cell>
          <cell r="HJ112">
            <v>0</v>
          </cell>
          <cell r="HK112">
            <v>0</v>
          </cell>
          <cell r="HL112">
            <v>6.08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6.71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6.69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5.66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5.64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7.07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11.18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5.65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9.5500000000000007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6.04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6.52</v>
          </cell>
          <cell r="KA112">
            <v>0</v>
          </cell>
          <cell r="KB112">
            <v>0</v>
          </cell>
          <cell r="KC112">
            <v>0</v>
          </cell>
          <cell r="KD112">
            <v>4.2300000000000004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8.86</v>
          </cell>
          <cell r="KJ112">
            <v>6.26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5.89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6.11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6.46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5.2</v>
          </cell>
          <cell r="LJ112">
            <v>0</v>
          </cell>
          <cell r="LK112">
            <v>0</v>
          </cell>
          <cell r="LL112">
            <v>0</v>
          </cell>
          <cell r="LM112">
            <v>0</v>
          </cell>
          <cell r="LN112">
            <v>0</v>
          </cell>
          <cell r="LO112">
            <v>0</v>
          </cell>
          <cell r="LP112">
            <v>6.44</v>
          </cell>
          <cell r="LQ112">
            <v>0</v>
          </cell>
          <cell r="LR112">
            <v>0</v>
          </cell>
          <cell r="LS112">
            <v>0</v>
          </cell>
          <cell r="LT112">
            <v>5.13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5.92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6.94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5.56</v>
          </cell>
          <cell r="MK112">
            <v>0</v>
          </cell>
          <cell r="ML112">
            <v>0</v>
          </cell>
          <cell r="MM112">
            <v>0</v>
          </cell>
          <cell r="MN112">
            <v>4.28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4.18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6.09</v>
          </cell>
          <cell r="MZ112">
            <v>0</v>
          </cell>
          <cell r="NA112">
            <v>0</v>
          </cell>
          <cell r="NB112">
            <v>0</v>
          </cell>
          <cell r="NC112">
            <v>4.95</v>
          </cell>
          <cell r="ND112">
            <v>0</v>
          </cell>
          <cell r="NE112">
            <v>0</v>
          </cell>
          <cell r="NF112">
            <v>0</v>
          </cell>
          <cell r="NG112">
            <v>0</v>
          </cell>
          <cell r="NH112">
            <v>0</v>
          </cell>
          <cell r="NJ112">
            <v>1</v>
          </cell>
          <cell r="NK112">
            <v>1.2142857142857142</v>
          </cell>
          <cell r="NL112" t="b">
            <v>0</v>
          </cell>
          <cell r="NM112"/>
          <cell r="NN112">
            <v>63</v>
          </cell>
          <cell r="NO112">
            <v>6.09</v>
          </cell>
          <cell r="NP112">
            <v>6.1557142857142848</v>
          </cell>
          <cell r="NQ112">
            <v>0.95238095238095233</v>
          </cell>
          <cell r="NR112">
            <v>3.83</v>
          </cell>
          <cell r="NS112">
            <v>11.18</v>
          </cell>
        </row>
        <row r="113">
          <cell r="A113" t="str">
            <v>ASTORIA</v>
          </cell>
          <cell r="B113" t="str">
            <v>ASTORIA</v>
          </cell>
          <cell r="C113" t="str">
            <v>27TH AVE &amp; 2nd St</v>
          </cell>
          <cell r="D113" t="str">
            <v>QUEENS</v>
          </cell>
          <cell r="E113">
            <v>5.51</v>
          </cell>
          <cell r="F113">
            <v>6.8849999999999998</v>
          </cell>
          <cell r="G113">
            <v>0</v>
          </cell>
          <cell r="H113">
            <v>0</v>
          </cell>
          <cell r="I113">
            <v>6.92</v>
          </cell>
          <cell r="J113">
            <v>0</v>
          </cell>
          <cell r="K113">
            <v>0</v>
          </cell>
          <cell r="L113">
            <v>6.91</v>
          </cell>
          <cell r="M113">
            <v>0</v>
          </cell>
          <cell r="N113">
            <v>0</v>
          </cell>
          <cell r="O113">
            <v>6.5750000000000002</v>
          </cell>
          <cell r="P113">
            <v>0</v>
          </cell>
          <cell r="Q113">
            <v>0</v>
          </cell>
          <cell r="R113">
            <v>0</v>
          </cell>
          <cell r="S113">
            <v>5.58</v>
          </cell>
          <cell r="T113">
            <v>6.56</v>
          </cell>
          <cell r="U113">
            <v>6.32</v>
          </cell>
          <cell r="V113">
            <v>0</v>
          </cell>
          <cell r="W113">
            <v>6.55</v>
          </cell>
          <cell r="X113">
            <v>6.28</v>
          </cell>
          <cell r="Y113">
            <v>0</v>
          </cell>
          <cell r="Z113">
            <v>0</v>
          </cell>
          <cell r="AA113">
            <v>0</v>
          </cell>
          <cell r="AB113">
            <v>6.51</v>
          </cell>
          <cell r="AC113">
            <v>0</v>
          </cell>
          <cell r="AD113">
            <v>6.51</v>
          </cell>
          <cell r="AE113">
            <v>0</v>
          </cell>
          <cell r="AF113">
            <v>0</v>
          </cell>
          <cell r="AG113">
            <v>5.95</v>
          </cell>
          <cell r="AH113">
            <v>7.05</v>
          </cell>
          <cell r="AI113">
            <v>5.85</v>
          </cell>
          <cell r="AJ113">
            <v>0</v>
          </cell>
          <cell r="AK113">
            <v>5.3</v>
          </cell>
          <cell r="AL113">
            <v>5.07</v>
          </cell>
          <cell r="AM113">
            <v>0</v>
          </cell>
          <cell r="AN113">
            <v>6.35</v>
          </cell>
          <cell r="AO113">
            <v>0</v>
          </cell>
          <cell r="AP113">
            <v>6.62</v>
          </cell>
          <cell r="AQ113">
            <v>0</v>
          </cell>
          <cell r="AR113">
            <v>8.09</v>
          </cell>
          <cell r="AS113">
            <v>0</v>
          </cell>
          <cell r="AT113">
            <v>0</v>
          </cell>
          <cell r="AU113">
            <v>6.4450000000000003</v>
          </cell>
          <cell r="AV113">
            <v>0</v>
          </cell>
          <cell r="AW113">
            <v>0</v>
          </cell>
          <cell r="AX113">
            <v>6.51</v>
          </cell>
          <cell r="AY113">
            <v>6.29</v>
          </cell>
          <cell r="AZ113">
            <v>3.76</v>
          </cell>
          <cell r="BA113">
            <v>0</v>
          </cell>
          <cell r="BB113">
            <v>0</v>
          </cell>
          <cell r="BC113">
            <v>5.35</v>
          </cell>
          <cell r="BD113">
            <v>6.42</v>
          </cell>
          <cell r="BE113">
            <v>0</v>
          </cell>
          <cell r="BF113">
            <v>7.2</v>
          </cell>
          <cell r="BG113">
            <v>6.66</v>
          </cell>
          <cell r="BH113">
            <v>0</v>
          </cell>
          <cell r="BI113">
            <v>0</v>
          </cell>
          <cell r="BJ113">
            <v>6.88</v>
          </cell>
          <cell r="BK113">
            <v>6.23</v>
          </cell>
          <cell r="BL113">
            <v>0</v>
          </cell>
          <cell r="BM113">
            <v>5.0999999999999996</v>
          </cell>
          <cell r="BN113">
            <v>7.2649999999999997</v>
          </cell>
          <cell r="BO113">
            <v>0</v>
          </cell>
          <cell r="BP113">
            <v>0</v>
          </cell>
          <cell r="BQ113">
            <v>6.23</v>
          </cell>
          <cell r="BR113">
            <v>5.82</v>
          </cell>
          <cell r="BS113">
            <v>0</v>
          </cell>
          <cell r="BT113">
            <v>6.91</v>
          </cell>
          <cell r="BU113">
            <v>6.3</v>
          </cell>
          <cell r="BV113">
            <v>0</v>
          </cell>
          <cell r="BW113">
            <v>5.96</v>
          </cell>
          <cell r="BX113">
            <v>5.67</v>
          </cell>
          <cell r="BY113">
            <v>0</v>
          </cell>
          <cell r="BZ113">
            <v>5.97</v>
          </cell>
          <cell r="CA113">
            <v>3.72</v>
          </cell>
          <cell r="CB113">
            <v>6.08</v>
          </cell>
          <cell r="CC113">
            <v>0</v>
          </cell>
          <cell r="CD113">
            <v>0</v>
          </cell>
          <cell r="CE113">
            <v>0</v>
          </cell>
          <cell r="CF113">
            <v>6.56</v>
          </cell>
          <cell r="CG113">
            <v>7.35</v>
          </cell>
          <cell r="CH113">
            <v>0</v>
          </cell>
          <cell r="CI113">
            <v>7.59</v>
          </cell>
          <cell r="CJ113">
            <v>0</v>
          </cell>
          <cell r="CK113">
            <v>7.73</v>
          </cell>
          <cell r="CL113">
            <v>4.79</v>
          </cell>
          <cell r="CM113">
            <v>0</v>
          </cell>
          <cell r="CN113">
            <v>8.52</v>
          </cell>
          <cell r="CO113">
            <v>0</v>
          </cell>
          <cell r="CP113">
            <v>6.7149999999999999</v>
          </cell>
          <cell r="CQ113">
            <v>0</v>
          </cell>
          <cell r="CR113">
            <v>0</v>
          </cell>
          <cell r="CS113">
            <v>6.2450000000000001</v>
          </cell>
          <cell r="CT113">
            <v>0</v>
          </cell>
          <cell r="CU113">
            <v>6.34</v>
          </cell>
          <cell r="CV113">
            <v>0</v>
          </cell>
          <cell r="CW113">
            <v>5.97</v>
          </cell>
          <cell r="CX113">
            <v>0</v>
          </cell>
          <cell r="CY113">
            <v>0</v>
          </cell>
          <cell r="CZ113">
            <v>6.64</v>
          </cell>
          <cell r="DA113">
            <v>4.8499999999999996</v>
          </cell>
          <cell r="DB113">
            <v>0</v>
          </cell>
          <cell r="DC113">
            <v>6.47</v>
          </cell>
          <cell r="DD113">
            <v>6.79</v>
          </cell>
          <cell r="DE113">
            <v>0</v>
          </cell>
          <cell r="DF113">
            <v>0</v>
          </cell>
          <cell r="DG113">
            <v>0</v>
          </cell>
          <cell r="DH113">
            <v>6.22</v>
          </cell>
          <cell r="DI113">
            <v>6.65</v>
          </cell>
          <cell r="DJ113">
            <v>0</v>
          </cell>
          <cell r="DK113">
            <v>0</v>
          </cell>
          <cell r="DL113">
            <v>0</v>
          </cell>
          <cell r="DM113">
            <v>6.61</v>
          </cell>
          <cell r="DN113">
            <v>6.49</v>
          </cell>
          <cell r="DO113">
            <v>0</v>
          </cell>
          <cell r="DP113">
            <v>7.26</v>
          </cell>
          <cell r="DQ113">
            <v>5.41</v>
          </cell>
          <cell r="DR113">
            <v>0</v>
          </cell>
          <cell r="DS113">
            <v>0</v>
          </cell>
          <cell r="DT113">
            <v>0</v>
          </cell>
          <cell r="DU113">
            <v>7.0049999999999999</v>
          </cell>
          <cell r="DV113">
            <v>6.75</v>
          </cell>
          <cell r="DW113">
            <v>8.1999999999999993</v>
          </cell>
          <cell r="DX113">
            <v>6.38</v>
          </cell>
          <cell r="DY113">
            <v>7.58</v>
          </cell>
          <cell r="DZ113">
            <v>0</v>
          </cell>
          <cell r="EA113">
            <v>0</v>
          </cell>
          <cell r="EB113">
            <v>7.93</v>
          </cell>
          <cell r="EC113">
            <v>6.63</v>
          </cell>
          <cell r="ED113">
            <v>0</v>
          </cell>
          <cell r="EE113">
            <v>9.09</v>
          </cell>
          <cell r="EF113">
            <v>6.19</v>
          </cell>
          <cell r="EG113">
            <v>0</v>
          </cell>
          <cell r="EH113">
            <v>6.7949999999999999</v>
          </cell>
          <cell r="EI113">
            <v>0</v>
          </cell>
          <cell r="EJ113">
            <v>5.75</v>
          </cell>
          <cell r="EK113">
            <v>5.95</v>
          </cell>
          <cell r="EL113">
            <v>5.51</v>
          </cell>
          <cell r="EM113">
            <v>6.36</v>
          </cell>
          <cell r="EN113">
            <v>0</v>
          </cell>
          <cell r="EO113">
            <v>6.04</v>
          </cell>
          <cell r="EP113">
            <v>5.45</v>
          </cell>
          <cell r="EQ113">
            <v>4.8</v>
          </cell>
          <cell r="ER113">
            <v>6.93</v>
          </cell>
          <cell r="ES113">
            <v>3.42</v>
          </cell>
          <cell r="ET113">
            <v>0</v>
          </cell>
          <cell r="EU113">
            <v>0</v>
          </cell>
          <cell r="EV113">
            <v>7.0549999999999997</v>
          </cell>
          <cell r="EW113">
            <v>10.64</v>
          </cell>
          <cell r="EX113">
            <v>0</v>
          </cell>
          <cell r="EY113">
            <v>7.4</v>
          </cell>
          <cell r="EZ113">
            <v>6.1150000000000002</v>
          </cell>
          <cell r="FA113">
            <v>5.64</v>
          </cell>
          <cell r="FB113">
            <v>0</v>
          </cell>
          <cell r="FC113">
            <v>8.23</v>
          </cell>
          <cell r="FD113">
            <v>0</v>
          </cell>
          <cell r="FE113">
            <v>6.78</v>
          </cell>
          <cell r="FF113">
            <v>0</v>
          </cell>
          <cell r="FG113">
            <v>7.45</v>
          </cell>
          <cell r="FH113">
            <v>4.7</v>
          </cell>
          <cell r="FI113">
            <v>0</v>
          </cell>
          <cell r="FJ113">
            <v>0</v>
          </cell>
          <cell r="FK113">
            <v>7.5449999999999999</v>
          </cell>
          <cell r="FL113">
            <v>0</v>
          </cell>
          <cell r="FM113">
            <v>7.0650000000000004</v>
          </cell>
          <cell r="FN113">
            <v>0</v>
          </cell>
          <cell r="FO113">
            <v>6.24</v>
          </cell>
          <cell r="FP113">
            <v>0</v>
          </cell>
          <cell r="FQ113">
            <v>3.41</v>
          </cell>
          <cell r="FR113">
            <v>7.68</v>
          </cell>
          <cell r="FS113">
            <v>6.75</v>
          </cell>
          <cell r="FT113">
            <v>8.6999999999999993</v>
          </cell>
          <cell r="FU113">
            <v>7.84</v>
          </cell>
          <cell r="FV113">
            <v>5.12</v>
          </cell>
          <cell r="FW113">
            <v>0</v>
          </cell>
          <cell r="FX113">
            <v>5.78</v>
          </cell>
          <cell r="FY113">
            <v>0</v>
          </cell>
          <cell r="FZ113">
            <v>6.38</v>
          </cell>
          <cell r="GA113">
            <v>0</v>
          </cell>
          <cell r="GB113">
            <v>6.91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6.86</v>
          </cell>
          <cell r="GM113">
            <v>7.6449999999999996</v>
          </cell>
          <cell r="GN113">
            <v>5.59</v>
          </cell>
          <cell r="GO113">
            <v>6.26</v>
          </cell>
          <cell r="GP113">
            <v>6.41</v>
          </cell>
          <cell r="GQ113">
            <v>5.77</v>
          </cell>
          <cell r="GR113">
            <v>0</v>
          </cell>
          <cell r="GS113">
            <v>8.0399999999999991</v>
          </cell>
          <cell r="GT113">
            <v>0</v>
          </cell>
          <cell r="GU113">
            <v>6.7949999999999999</v>
          </cell>
          <cell r="GV113">
            <v>0</v>
          </cell>
          <cell r="GW113">
            <v>5.14</v>
          </cell>
          <cell r="GX113">
            <v>5.56</v>
          </cell>
          <cell r="GY113">
            <v>0</v>
          </cell>
          <cell r="GZ113">
            <v>0</v>
          </cell>
          <cell r="HA113">
            <v>7.98</v>
          </cell>
          <cell r="HB113">
            <v>6.52</v>
          </cell>
          <cell r="HC113">
            <v>0</v>
          </cell>
          <cell r="HD113">
            <v>7.05</v>
          </cell>
          <cell r="HE113">
            <v>4.7949999999999999</v>
          </cell>
          <cell r="HF113">
            <v>0</v>
          </cell>
          <cell r="HG113">
            <v>0</v>
          </cell>
          <cell r="HH113">
            <v>5.66</v>
          </cell>
          <cell r="HI113">
            <v>0</v>
          </cell>
          <cell r="HJ113">
            <v>4.7249999999999996</v>
          </cell>
          <cell r="HK113">
            <v>0</v>
          </cell>
          <cell r="HL113">
            <v>6.26</v>
          </cell>
          <cell r="HM113">
            <v>0</v>
          </cell>
          <cell r="HN113">
            <v>5.7</v>
          </cell>
          <cell r="HO113">
            <v>0</v>
          </cell>
          <cell r="HP113">
            <v>5.95</v>
          </cell>
          <cell r="HQ113">
            <v>6.8650000000000002</v>
          </cell>
          <cell r="HR113">
            <v>0</v>
          </cell>
          <cell r="HS113">
            <v>0</v>
          </cell>
          <cell r="HT113">
            <v>0</v>
          </cell>
          <cell r="HU113">
            <v>6.62</v>
          </cell>
          <cell r="HV113">
            <v>0</v>
          </cell>
          <cell r="HW113">
            <v>0</v>
          </cell>
          <cell r="HX113">
            <v>7.62</v>
          </cell>
          <cell r="HY113">
            <v>0</v>
          </cell>
          <cell r="HZ113">
            <v>4.51</v>
          </cell>
          <cell r="IA113">
            <v>0</v>
          </cell>
          <cell r="IB113">
            <v>0</v>
          </cell>
          <cell r="IC113">
            <v>6.49</v>
          </cell>
          <cell r="ID113">
            <v>5.97</v>
          </cell>
          <cell r="IE113">
            <v>0</v>
          </cell>
          <cell r="IF113">
            <v>5.6349999999999998</v>
          </cell>
          <cell r="IG113">
            <v>0</v>
          </cell>
          <cell r="IH113">
            <v>0</v>
          </cell>
          <cell r="II113">
            <v>5.2850000000000001</v>
          </cell>
          <cell r="IJ113">
            <v>12.4</v>
          </cell>
          <cell r="IK113">
            <v>0</v>
          </cell>
          <cell r="IL113">
            <v>6.99</v>
          </cell>
          <cell r="IM113">
            <v>5.85</v>
          </cell>
          <cell r="IN113">
            <v>0</v>
          </cell>
          <cell r="IO113">
            <v>0</v>
          </cell>
          <cell r="IP113">
            <v>6.14</v>
          </cell>
          <cell r="IQ113">
            <v>7.86</v>
          </cell>
          <cell r="IR113">
            <v>4.8600000000000003</v>
          </cell>
          <cell r="IS113">
            <v>0</v>
          </cell>
          <cell r="IT113">
            <v>0</v>
          </cell>
          <cell r="IU113">
            <v>5.9649999999999999</v>
          </cell>
          <cell r="IV113">
            <v>0</v>
          </cell>
          <cell r="IW113">
            <v>6.4050000000000002</v>
          </cell>
          <cell r="IX113">
            <v>0</v>
          </cell>
          <cell r="IY113">
            <v>0</v>
          </cell>
          <cell r="IZ113">
            <v>5.72</v>
          </cell>
          <cell r="JA113">
            <v>0</v>
          </cell>
          <cell r="JB113">
            <v>7.07</v>
          </cell>
          <cell r="JC113">
            <v>0</v>
          </cell>
          <cell r="JD113">
            <v>8.27</v>
          </cell>
          <cell r="JE113">
            <v>6.55</v>
          </cell>
          <cell r="JF113">
            <v>0</v>
          </cell>
          <cell r="JG113">
            <v>0</v>
          </cell>
          <cell r="JH113">
            <v>6.94</v>
          </cell>
          <cell r="JI113">
            <v>0</v>
          </cell>
          <cell r="JJ113">
            <v>0</v>
          </cell>
          <cell r="JK113">
            <v>6.2249999999999996</v>
          </cell>
          <cell r="JL113">
            <v>5.91</v>
          </cell>
          <cell r="JM113">
            <v>5.78</v>
          </cell>
          <cell r="JN113">
            <v>0</v>
          </cell>
          <cell r="JO113">
            <v>6.44</v>
          </cell>
          <cell r="JP113">
            <v>5.62</v>
          </cell>
          <cell r="JQ113">
            <v>0</v>
          </cell>
          <cell r="JR113">
            <v>0</v>
          </cell>
          <cell r="JS113">
            <v>6.38</v>
          </cell>
          <cell r="JT113">
            <v>5.52</v>
          </cell>
          <cell r="JU113">
            <v>7.21</v>
          </cell>
          <cell r="JV113">
            <v>4.34</v>
          </cell>
          <cell r="JW113">
            <v>6.69</v>
          </cell>
          <cell r="JX113">
            <v>0</v>
          </cell>
          <cell r="JY113">
            <v>6.07</v>
          </cell>
          <cell r="JZ113">
            <v>6.84</v>
          </cell>
          <cell r="KA113">
            <v>5.35</v>
          </cell>
          <cell r="KB113">
            <v>0</v>
          </cell>
          <cell r="KC113">
            <v>7</v>
          </cell>
          <cell r="KD113">
            <v>5.69</v>
          </cell>
          <cell r="KE113">
            <v>0</v>
          </cell>
          <cell r="KF113">
            <v>0</v>
          </cell>
          <cell r="KG113">
            <v>6.14</v>
          </cell>
          <cell r="KH113">
            <v>5.8650000000000002</v>
          </cell>
          <cell r="KI113">
            <v>6.36</v>
          </cell>
          <cell r="KJ113">
            <v>0</v>
          </cell>
          <cell r="KK113">
            <v>6.58</v>
          </cell>
          <cell r="KL113">
            <v>0</v>
          </cell>
          <cell r="KM113">
            <v>0</v>
          </cell>
          <cell r="KN113">
            <v>7.05</v>
          </cell>
          <cell r="KO113">
            <v>0</v>
          </cell>
          <cell r="KP113">
            <v>6.82</v>
          </cell>
          <cell r="KQ113">
            <v>0</v>
          </cell>
          <cell r="KR113">
            <v>5.9</v>
          </cell>
          <cell r="KS113">
            <v>0</v>
          </cell>
          <cell r="KT113">
            <v>9.0500000000000007</v>
          </cell>
          <cell r="KU113">
            <v>5.66</v>
          </cell>
          <cell r="KV113">
            <v>6.37</v>
          </cell>
          <cell r="KW113">
            <v>0</v>
          </cell>
          <cell r="KX113">
            <v>8.1199999999999992</v>
          </cell>
          <cell r="KY113">
            <v>0</v>
          </cell>
          <cell r="KZ113">
            <v>0</v>
          </cell>
          <cell r="LA113">
            <v>6.3</v>
          </cell>
          <cell r="LB113">
            <v>0</v>
          </cell>
          <cell r="LC113">
            <v>4.9000000000000004</v>
          </cell>
          <cell r="LD113">
            <v>6.6050000000000004</v>
          </cell>
          <cell r="LE113">
            <v>5.46</v>
          </cell>
          <cell r="LF113">
            <v>0</v>
          </cell>
          <cell r="LG113">
            <v>0</v>
          </cell>
          <cell r="LH113">
            <v>7.34</v>
          </cell>
          <cell r="LI113">
            <v>5.34</v>
          </cell>
          <cell r="LJ113">
            <v>6.81</v>
          </cell>
          <cell r="LK113">
            <v>0</v>
          </cell>
          <cell r="LL113">
            <v>6.5250000000000004</v>
          </cell>
          <cell r="LM113">
            <v>0</v>
          </cell>
          <cell r="LN113">
            <v>0</v>
          </cell>
          <cell r="LO113">
            <v>7.32</v>
          </cell>
          <cell r="LP113">
            <v>0</v>
          </cell>
          <cell r="LQ113">
            <v>6.57</v>
          </cell>
          <cell r="LR113">
            <v>5.835</v>
          </cell>
          <cell r="LS113">
            <v>0</v>
          </cell>
          <cell r="LT113">
            <v>2.98</v>
          </cell>
          <cell r="LU113">
            <v>0</v>
          </cell>
          <cell r="LV113">
            <v>0</v>
          </cell>
          <cell r="LW113">
            <v>6.293333333333333</v>
          </cell>
          <cell r="LX113">
            <v>0</v>
          </cell>
          <cell r="LY113">
            <v>0</v>
          </cell>
          <cell r="LZ113">
            <v>4.53</v>
          </cell>
          <cell r="MA113">
            <v>6.86</v>
          </cell>
          <cell r="MB113">
            <v>0</v>
          </cell>
          <cell r="MC113">
            <v>0</v>
          </cell>
          <cell r="MD113">
            <v>7.38</v>
          </cell>
          <cell r="ME113">
            <v>0</v>
          </cell>
          <cell r="MF113">
            <v>6.6349999999999998</v>
          </cell>
          <cell r="MG113">
            <v>0</v>
          </cell>
          <cell r="MH113">
            <v>5.08</v>
          </cell>
          <cell r="MI113">
            <v>0</v>
          </cell>
          <cell r="MJ113">
            <v>6.76</v>
          </cell>
          <cell r="MK113">
            <v>5.1050000000000004</v>
          </cell>
          <cell r="ML113">
            <v>5.27</v>
          </cell>
          <cell r="MM113">
            <v>0</v>
          </cell>
          <cell r="MN113">
            <v>0</v>
          </cell>
          <cell r="MO113">
            <v>6.3150000000000004</v>
          </cell>
          <cell r="MP113">
            <v>0</v>
          </cell>
          <cell r="MQ113">
            <v>4.99</v>
          </cell>
          <cell r="MR113">
            <v>6.08</v>
          </cell>
          <cell r="MS113">
            <v>6.61</v>
          </cell>
          <cell r="MT113">
            <v>0</v>
          </cell>
          <cell r="MU113">
            <v>5.96</v>
          </cell>
          <cell r="MV113">
            <v>0</v>
          </cell>
          <cell r="MW113">
            <v>0</v>
          </cell>
          <cell r="MX113">
            <v>0</v>
          </cell>
          <cell r="MY113">
            <v>7.3650000000000002</v>
          </cell>
          <cell r="MZ113">
            <v>0</v>
          </cell>
          <cell r="NA113">
            <v>5.9249999999999998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0</v>
          </cell>
          <cell r="NG113">
            <v>0</v>
          </cell>
          <cell r="NH113">
            <v>0</v>
          </cell>
          <cell r="NJ113">
            <v>3</v>
          </cell>
          <cell r="NK113">
            <v>3.9642857142857144</v>
          </cell>
          <cell r="NL113" t="b">
            <v>0</v>
          </cell>
          <cell r="NM113"/>
          <cell r="NN113">
            <v>195</v>
          </cell>
          <cell r="NO113">
            <v>6.38</v>
          </cell>
          <cell r="NP113">
            <v>6.3815299145299118</v>
          </cell>
          <cell r="NQ113">
            <v>0.93846153846153846</v>
          </cell>
          <cell r="NR113">
            <v>2.98</v>
          </cell>
          <cell r="NS113">
            <v>12.4</v>
          </cell>
        </row>
        <row r="114">
          <cell r="A114" t="str">
            <v>QUEENSBRIDGE</v>
          </cell>
          <cell r="B114" t="str">
            <v>QUEENSBRIDGE SOUTH</v>
          </cell>
          <cell r="C114" t="str">
            <v>Vernon Blvd &amp; Qns</v>
          </cell>
          <cell r="D114" t="str">
            <v>QUEENS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  <cell r="LJ114">
            <v>0</v>
          </cell>
          <cell r="LK114">
            <v>0</v>
          </cell>
          <cell r="LL114">
            <v>0</v>
          </cell>
          <cell r="LM114">
            <v>0</v>
          </cell>
          <cell r="LN114">
            <v>0</v>
          </cell>
          <cell r="LO114">
            <v>0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0</v>
          </cell>
          <cell r="NG114">
            <v>0</v>
          </cell>
          <cell r="NH114">
            <v>0</v>
          </cell>
          <cell r="NJ114" t="e">
            <v>#N/A</v>
          </cell>
          <cell r="NK114" t="str">
            <v>removed</v>
          </cell>
          <cell r="NL114" t="e">
            <v>#N/A</v>
          </cell>
          <cell r="NM114"/>
          <cell r="NN114">
            <v>0</v>
          </cell>
          <cell r="NO114" t="str">
            <v/>
          </cell>
          <cell r="NP114" t="str">
            <v/>
          </cell>
          <cell r="NQ114" t="str">
            <v/>
          </cell>
          <cell r="NR114">
            <v>0</v>
          </cell>
          <cell r="NS114">
            <v>0</v>
          </cell>
        </row>
        <row r="115">
          <cell r="A115" t="str">
            <v>RAVENSWOOD</v>
          </cell>
          <cell r="B115" t="str">
            <v>RAVENSWOOD</v>
          </cell>
          <cell r="C115" t="str">
            <v>21 St &amp; 35 Ave</v>
          </cell>
          <cell r="D115" t="str">
            <v>QUEENS</v>
          </cell>
          <cell r="E115">
            <v>7.12</v>
          </cell>
          <cell r="F115">
            <v>0</v>
          </cell>
          <cell r="G115">
            <v>0</v>
          </cell>
          <cell r="H115">
            <v>0</v>
          </cell>
          <cell r="I115">
            <v>7.7399999999999993</v>
          </cell>
          <cell r="J115">
            <v>6.86</v>
          </cell>
          <cell r="K115">
            <v>0</v>
          </cell>
          <cell r="L115">
            <v>0</v>
          </cell>
          <cell r="M115">
            <v>5.97</v>
          </cell>
          <cell r="N115">
            <v>7.74</v>
          </cell>
          <cell r="O115">
            <v>0</v>
          </cell>
          <cell r="P115">
            <v>0</v>
          </cell>
          <cell r="Q115">
            <v>5.7333333333333334</v>
          </cell>
          <cell r="R115">
            <v>0</v>
          </cell>
          <cell r="S115">
            <v>0</v>
          </cell>
          <cell r="T115">
            <v>7.4249999999999998</v>
          </cell>
          <cell r="U115">
            <v>0</v>
          </cell>
          <cell r="V115">
            <v>0</v>
          </cell>
          <cell r="W115">
            <v>7.62</v>
          </cell>
          <cell r="X115">
            <v>6.49</v>
          </cell>
          <cell r="Y115">
            <v>0</v>
          </cell>
          <cell r="Z115">
            <v>0</v>
          </cell>
          <cell r="AA115">
            <v>0</v>
          </cell>
          <cell r="AB115">
            <v>7.2633333333333328</v>
          </cell>
          <cell r="AC115">
            <v>0</v>
          </cell>
          <cell r="AD115">
            <v>0</v>
          </cell>
          <cell r="AE115">
            <v>6.6349999999999998</v>
          </cell>
          <cell r="AF115">
            <v>0</v>
          </cell>
          <cell r="AG115">
            <v>0</v>
          </cell>
          <cell r="AH115">
            <v>0</v>
          </cell>
          <cell r="AI115">
            <v>7.3250000000000002</v>
          </cell>
          <cell r="AJ115">
            <v>0</v>
          </cell>
          <cell r="AK115">
            <v>0</v>
          </cell>
          <cell r="AL115">
            <v>7.59</v>
          </cell>
          <cell r="AM115">
            <v>0</v>
          </cell>
          <cell r="AN115">
            <v>0</v>
          </cell>
          <cell r="AO115">
            <v>7.48</v>
          </cell>
          <cell r="AP115">
            <v>0</v>
          </cell>
          <cell r="AQ115">
            <v>0</v>
          </cell>
          <cell r="AR115">
            <v>8.25</v>
          </cell>
          <cell r="AS115">
            <v>7.32</v>
          </cell>
          <cell r="AT115">
            <v>0</v>
          </cell>
          <cell r="AU115">
            <v>0</v>
          </cell>
          <cell r="AV115">
            <v>7.99</v>
          </cell>
          <cell r="AW115">
            <v>0</v>
          </cell>
          <cell r="AX115">
            <v>0</v>
          </cell>
          <cell r="AY115">
            <v>7.77</v>
          </cell>
          <cell r="AZ115">
            <v>7.5233333333333334</v>
          </cell>
          <cell r="BA115">
            <v>0</v>
          </cell>
          <cell r="BB115">
            <v>0</v>
          </cell>
          <cell r="BC115">
            <v>0</v>
          </cell>
          <cell r="BD115">
            <v>6.7766666666666664</v>
          </cell>
          <cell r="BE115">
            <v>0</v>
          </cell>
          <cell r="BF115">
            <v>0</v>
          </cell>
          <cell r="BG115">
            <v>6.3849999999999998</v>
          </cell>
          <cell r="BH115">
            <v>0</v>
          </cell>
          <cell r="BI115">
            <v>0</v>
          </cell>
          <cell r="BJ115">
            <v>6.95</v>
          </cell>
          <cell r="BK115">
            <v>0</v>
          </cell>
          <cell r="BL115">
            <v>6.47</v>
          </cell>
          <cell r="BM115">
            <v>5.98</v>
          </cell>
          <cell r="BN115">
            <v>0</v>
          </cell>
          <cell r="BO115">
            <v>0</v>
          </cell>
          <cell r="BP115">
            <v>0</v>
          </cell>
          <cell r="BQ115">
            <v>6.9</v>
          </cell>
          <cell r="BR115">
            <v>6.14</v>
          </cell>
          <cell r="BS115">
            <v>4.7300000000000004</v>
          </cell>
          <cell r="BT115">
            <v>5.21</v>
          </cell>
          <cell r="BU115">
            <v>8.73</v>
          </cell>
          <cell r="BV115">
            <v>0</v>
          </cell>
          <cell r="BW115">
            <v>6.2</v>
          </cell>
          <cell r="BX115">
            <v>5.88</v>
          </cell>
          <cell r="BY115">
            <v>0</v>
          </cell>
          <cell r="BZ115">
            <v>0</v>
          </cell>
          <cell r="CA115">
            <v>6.41</v>
          </cell>
          <cell r="CB115">
            <v>4.4800000000000004</v>
          </cell>
          <cell r="CC115">
            <v>0</v>
          </cell>
          <cell r="CD115">
            <v>0</v>
          </cell>
          <cell r="CE115">
            <v>6.8966666666666674</v>
          </cell>
          <cell r="CF115">
            <v>0</v>
          </cell>
          <cell r="CG115">
            <v>0</v>
          </cell>
          <cell r="CH115">
            <v>8.0850000000000009</v>
          </cell>
          <cell r="CI115">
            <v>0</v>
          </cell>
          <cell r="CJ115">
            <v>0</v>
          </cell>
          <cell r="CK115">
            <v>0</v>
          </cell>
          <cell r="CL115">
            <v>7.38</v>
          </cell>
          <cell r="CM115">
            <v>6.915</v>
          </cell>
          <cell r="CN115">
            <v>0</v>
          </cell>
          <cell r="CO115">
            <v>8.8000000000000007</v>
          </cell>
          <cell r="CP115">
            <v>6.06</v>
          </cell>
          <cell r="CQ115">
            <v>0</v>
          </cell>
          <cell r="CR115">
            <v>0</v>
          </cell>
          <cell r="CS115">
            <v>7.8049999999999997</v>
          </cell>
          <cell r="CT115">
            <v>7.9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6.61</v>
          </cell>
          <cell r="CZ115">
            <v>7.0650000000000004</v>
          </cell>
          <cell r="DA115">
            <v>0</v>
          </cell>
          <cell r="DB115">
            <v>5.0250000000000004</v>
          </cell>
          <cell r="DC115">
            <v>0</v>
          </cell>
          <cell r="DD115">
            <v>5.8849999999999998</v>
          </cell>
          <cell r="DE115">
            <v>0</v>
          </cell>
          <cell r="DF115">
            <v>0</v>
          </cell>
          <cell r="DG115">
            <v>5.38</v>
          </cell>
          <cell r="DH115">
            <v>7.92</v>
          </cell>
          <cell r="DI115">
            <v>6.26</v>
          </cell>
          <cell r="DJ115">
            <v>0</v>
          </cell>
          <cell r="DK115">
            <v>7.3599999999999994</v>
          </cell>
          <cell r="DL115">
            <v>0</v>
          </cell>
          <cell r="DM115">
            <v>0</v>
          </cell>
          <cell r="DN115">
            <v>0</v>
          </cell>
          <cell r="DO115">
            <v>7.47</v>
          </cell>
          <cell r="DP115">
            <v>8.18</v>
          </cell>
          <cell r="DQ115">
            <v>0</v>
          </cell>
          <cell r="DR115">
            <v>7.03</v>
          </cell>
          <cell r="DS115">
            <v>0</v>
          </cell>
          <cell r="DT115">
            <v>0</v>
          </cell>
          <cell r="DU115">
            <v>0</v>
          </cell>
          <cell r="DV115">
            <v>8.01</v>
          </cell>
          <cell r="DW115">
            <v>0</v>
          </cell>
          <cell r="DX115">
            <v>7.18</v>
          </cell>
          <cell r="DY115">
            <v>4.37</v>
          </cell>
          <cell r="DZ115">
            <v>0</v>
          </cell>
          <cell r="EA115">
            <v>0</v>
          </cell>
          <cell r="EB115">
            <v>8.2000000000000011</v>
          </cell>
          <cell r="EC115">
            <v>0</v>
          </cell>
          <cell r="ED115">
            <v>8.09</v>
          </cell>
          <cell r="EE115">
            <v>0</v>
          </cell>
          <cell r="EF115">
            <v>8.8800000000000008</v>
          </cell>
          <cell r="EG115">
            <v>0</v>
          </cell>
          <cell r="EH115">
            <v>6.44</v>
          </cell>
          <cell r="EI115">
            <v>5.87</v>
          </cell>
          <cell r="EJ115">
            <v>7.11</v>
          </cell>
          <cell r="EK115">
            <v>0</v>
          </cell>
          <cell r="EL115">
            <v>0</v>
          </cell>
          <cell r="EM115">
            <v>6.54</v>
          </cell>
          <cell r="EN115">
            <v>0</v>
          </cell>
          <cell r="EO115">
            <v>0</v>
          </cell>
          <cell r="EP115">
            <v>6.66</v>
          </cell>
          <cell r="EQ115">
            <v>0</v>
          </cell>
          <cell r="ER115">
            <v>6.74</v>
          </cell>
          <cell r="ES115">
            <v>0</v>
          </cell>
          <cell r="ET115">
            <v>7.51</v>
          </cell>
          <cell r="EU115">
            <v>0</v>
          </cell>
          <cell r="EV115">
            <v>0</v>
          </cell>
          <cell r="EW115">
            <v>8.2650000000000006</v>
          </cell>
          <cell r="EX115">
            <v>6.54</v>
          </cell>
          <cell r="EY115">
            <v>0</v>
          </cell>
          <cell r="EZ115">
            <v>0</v>
          </cell>
          <cell r="FA115">
            <v>8.16</v>
          </cell>
          <cell r="FB115">
            <v>0</v>
          </cell>
          <cell r="FC115">
            <v>4.76</v>
          </cell>
          <cell r="FD115">
            <v>7.11</v>
          </cell>
          <cell r="FE115">
            <v>0</v>
          </cell>
          <cell r="FF115">
            <v>6.44</v>
          </cell>
          <cell r="FG115">
            <v>0</v>
          </cell>
          <cell r="FH115">
            <v>0</v>
          </cell>
          <cell r="FI115">
            <v>0</v>
          </cell>
          <cell r="FJ115">
            <v>7.4749999999999996</v>
          </cell>
          <cell r="FK115">
            <v>0</v>
          </cell>
          <cell r="FL115">
            <v>8.125</v>
          </cell>
          <cell r="FM115">
            <v>7.73</v>
          </cell>
          <cell r="FN115">
            <v>0</v>
          </cell>
          <cell r="FO115">
            <v>0</v>
          </cell>
          <cell r="FP115">
            <v>0</v>
          </cell>
          <cell r="FQ115">
            <v>7.49</v>
          </cell>
          <cell r="FR115">
            <v>7.25</v>
          </cell>
          <cell r="FS115">
            <v>5.1100000000000003</v>
          </cell>
          <cell r="FT115">
            <v>6.92</v>
          </cell>
          <cell r="FU115">
            <v>5.89</v>
          </cell>
          <cell r="FV115">
            <v>4.6749999999999998</v>
          </cell>
          <cell r="FW115">
            <v>0</v>
          </cell>
          <cell r="FX115">
            <v>0</v>
          </cell>
          <cell r="FY115">
            <v>0</v>
          </cell>
          <cell r="FZ115">
            <v>6.92</v>
          </cell>
          <cell r="GA115">
            <v>8.4849999999999994</v>
          </cell>
          <cell r="GB115">
            <v>2.15</v>
          </cell>
          <cell r="GC115">
            <v>7.03</v>
          </cell>
          <cell r="GD115">
            <v>0</v>
          </cell>
          <cell r="GE115">
            <v>8.15</v>
          </cell>
          <cell r="GF115">
            <v>8.2050000000000001</v>
          </cell>
          <cell r="GG115">
            <v>0</v>
          </cell>
          <cell r="GH115">
            <v>0</v>
          </cell>
          <cell r="GI115">
            <v>7.4233333333333329</v>
          </cell>
          <cell r="GJ115">
            <v>0</v>
          </cell>
          <cell r="GK115">
            <v>0</v>
          </cell>
          <cell r="GL115">
            <v>0</v>
          </cell>
          <cell r="GM115">
            <v>8.125</v>
          </cell>
          <cell r="GN115">
            <v>0</v>
          </cell>
          <cell r="GO115">
            <v>8.32</v>
          </cell>
          <cell r="GP115">
            <v>9.15</v>
          </cell>
          <cell r="GQ115">
            <v>6.65</v>
          </cell>
          <cell r="GR115">
            <v>0</v>
          </cell>
          <cell r="GS115">
            <v>7.24</v>
          </cell>
          <cell r="GT115">
            <v>8.43</v>
          </cell>
          <cell r="GU115">
            <v>7.81</v>
          </cell>
          <cell r="GV115">
            <v>0</v>
          </cell>
          <cell r="GW115">
            <v>0</v>
          </cell>
          <cell r="GX115">
            <v>4.5733333333333333</v>
          </cell>
          <cell r="GY115">
            <v>0</v>
          </cell>
          <cell r="GZ115">
            <v>0</v>
          </cell>
          <cell r="HA115">
            <v>8.49</v>
          </cell>
          <cell r="HB115">
            <v>0</v>
          </cell>
          <cell r="HC115">
            <v>6.41</v>
          </cell>
          <cell r="HD115">
            <v>0</v>
          </cell>
          <cell r="HE115">
            <v>8.0749999999999993</v>
          </cell>
          <cell r="HF115">
            <v>0</v>
          </cell>
          <cell r="HG115">
            <v>0</v>
          </cell>
          <cell r="HH115">
            <v>7.99</v>
          </cell>
          <cell r="HI115">
            <v>6.84</v>
          </cell>
          <cell r="HJ115">
            <v>0</v>
          </cell>
          <cell r="HK115">
            <v>0</v>
          </cell>
          <cell r="HL115">
            <v>8.4700000000000006</v>
          </cell>
          <cell r="HM115">
            <v>0</v>
          </cell>
          <cell r="HN115">
            <v>0</v>
          </cell>
          <cell r="HO115">
            <v>0</v>
          </cell>
          <cell r="HP115">
            <v>7.19</v>
          </cell>
          <cell r="HQ115">
            <v>6.12</v>
          </cell>
          <cell r="HR115">
            <v>0</v>
          </cell>
          <cell r="HS115">
            <v>8.7200000000000006</v>
          </cell>
          <cell r="HT115">
            <v>0</v>
          </cell>
          <cell r="HU115">
            <v>0</v>
          </cell>
          <cell r="HV115">
            <v>5.6533333333333333</v>
          </cell>
          <cell r="HW115">
            <v>7.19</v>
          </cell>
          <cell r="HX115">
            <v>0</v>
          </cell>
          <cell r="HY115">
            <v>0</v>
          </cell>
          <cell r="HZ115">
            <v>8.0166666666666675</v>
          </cell>
          <cell r="IA115">
            <v>0</v>
          </cell>
          <cell r="IB115">
            <v>0</v>
          </cell>
          <cell r="IC115">
            <v>7.19</v>
          </cell>
          <cell r="ID115">
            <v>0</v>
          </cell>
          <cell r="IE115">
            <v>0</v>
          </cell>
          <cell r="IF115">
            <v>7.0449999999999999</v>
          </cell>
          <cell r="IG115">
            <v>8.08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9.1850000000000005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7.833333333333333</v>
          </cell>
          <cell r="IS115">
            <v>7.39</v>
          </cell>
          <cell r="IT115">
            <v>0</v>
          </cell>
          <cell r="IU115">
            <v>9</v>
          </cell>
          <cell r="IV115">
            <v>0</v>
          </cell>
          <cell r="IW115">
            <v>0</v>
          </cell>
          <cell r="IX115">
            <v>0</v>
          </cell>
          <cell r="IY115">
            <v>9.0449999999999999</v>
          </cell>
          <cell r="IZ115">
            <v>0</v>
          </cell>
          <cell r="JA115">
            <v>0</v>
          </cell>
          <cell r="JB115">
            <v>7.63</v>
          </cell>
          <cell r="JC115">
            <v>0</v>
          </cell>
          <cell r="JD115">
            <v>9.5850000000000009</v>
          </cell>
          <cell r="JE115">
            <v>0</v>
          </cell>
          <cell r="JF115">
            <v>6.2450000000000001</v>
          </cell>
          <cell r="JG115">
            <v>8.85</v>
          </cell>
          <cell r="JH115">
            <v>0</v>
          </cell>
          <cell r="JI115">
            <v>6.9349999999999996</v>
          </cell>
          <cell r="JJ115">
            <v>0</v>
          </cell>
          <cell r="JK115">
            <v>0</v>
          </cell>
          <cell r="JL115">
            <v>0</v>
          </cell>
          <cell r="JM115">
            <v>8.4250000000000007</v>
          </cell>
          <cell r="JN115">
            <v>0</v>
          </cell>
          <cell r="JO115">
            <v>0</v>
          </cell>
          <cell r="JP115">
            <v>7.87</v>
          </cell>
          <cell r="JQ115">
            <v>0</v>
          </cell>
          <cell r="JR115">
            <v>7.36</v>
          </cell>
          <cell r="JS115">
            <v>8.75</v>
          </cell>
          <cell r="JT115">
            <v>5.62</v>
          </cell>
          <cell r="JU115">
            <v>8.0299999999999994</v>
          </cell>
          <cell r="JV115">
            <v>0</v>
          </cell>
          <cell r="JW115">
            <v>10.76</v>
          </cell>
          <cell r="JX115">
            <v>0</v>
          </cell>
          <cell r="JY115">
            <v>8</v>
          </cell>
          <cell r="JZ115">
            <v>8.8000000000000007</v>
          </cell>
          <cell r="KA115">
            <v>4.54</v>
          </cell>
          <cell r="KB115">
            <v>0</v>
          </cell>
          <cell r="KC115">
            <v>7.2649999999999997</v>
          </cell>
          <cell r="KD115">
            <v>0</v>
          </cell>
          <cell r="KE115">
            <v>0</v>
          </cell>
          <cell r="KF115">
            <v>8.83</v>
          </cell>
          <cell r="KG115">
            <v>9.0299999999999994</v>
          </cell>
          <cell r="KH115">
            <v>7.36</v>
          </cell>
          <cell r="KI115">
            <v>9.8000000000000007</v>
          </cell>
          <cell r="KJ115">
            <v>0</v>
          </cell>
          <cell r="KK115">
            <v>7.11</v>
          </cell>
          <cell r="KL115">
            <v>0</v>
          </cell>
          <cell r="KM115">
            <v>0</v>
          </cell>
          <cell r="KN115">
            <v>8.2750000000000004</v>
          </cell>
          <cell r="KO115">
            <v>0</v>
          </cell>
          <cell r="KP115">
            <v>0</v>
          </cell>
          <cell r="KQ115">
            <v>7.96</v>
          </cell>
          <cell r="KR115">
            <v>6.7</v>
          </cell>
          <cell r="KS115">
            <v>0</v>
          </cell>
          <cell r="KT115">
            <v>0</v>
          </cell>
          <cell r="KU115">
            <v>7.99</v>
          </cell>
          <cell r="KV115">
            <v>7.76</v>
          </cell>
          <cell r="KW115">
            <v>0</v>
          </cell>
          <cell r="KX115">
            <v>0</v>
          </cell>
          <cell r="KY115">
            <v>6.6050000000000004</v>
          </cell>
          <cell r="KZ115">
            <v>0</v>
          </cell>
          <cell r="LA115">
            <v>0</v>
          </cell>
          <cell r="LB115">
            <v>0</v>
          </cell>
          <cell r="LC115">
            <v>8.0333333333333332</v>
          </cell>
          <cell r="LD115">
            <v>0</v>
          </cell>
          <cell r="LE115">
            <v>0</v>
          </cell>
          <cell r="LF115">
            <v>6.98</v>
          </cell>
          <cell r="LG115">
            <v>0</v>
          </cell>
          <cell r="LH115">
            <v>0</v>
          </cell>
          <cell r="LI115">
            <v>7.66</v>
          </cell>
          <cell r="LJ115">
            <v>0</v>
          </cell>
          <cell r="LK115">
            <v>0</v>
          </cell>
          <cell r="LL115">
            <v>7.08</v>
          </cell>
          <cell r="LM115">
            <v>7.5</v>
          </cell>
          <cell r="LN115">
            <v>0</v>
          </cell>
          <cell r="LO115">
            <v>7.3250000000000002</v>
          </cell>
          <cell r="LP115">
            <v>0</v>
          </cell>
          <cell r="LQ115">
            <v>6.24</v>
          </cell>
          <cell r="LR115">
            <v>7.29</v>
          </cell>
          <cell r="LS115">
            <v>7.17</v>
          </cell>
          <cell r="LT115">
            <v>6.67</v>
          </cell>
          <cell r="LU115">
            <v>0</v>
          </cell>
          <cell r="LV115">
            <v>0</v>
          </cell>
          <cell r="LW115">
            <v>7.22</v>
          </cell>
          <cell r="LX115">
            <v>7.57</v>
          </cell>
          <cell r="LY115">
            <v>0</v>
          </cell>
          <cell r="LZ115">
            <v>7.63</v>
          </cell>
          <cell r="MA115">
            <v>8.5050000000000008</v>
          </cell>
          <cell r="MB115">
            <v>0</v>
          </cell>
          <cell r="MC115">
            <v>0</v>
          </cell>
          <cell r="MD115">
            <v>8.25</v>
          </cell>
          <cell r="ME115">
            <v>0</v>
          </cell>
          <cell r="MF115">
            <v>0</v>
          </cell>
          <cell r="MG115">
            <v>7.28</v>
          </cell>
          <cell r="MH115">
            <v>6.05</v>
          </cell>
          <cell r="MI115">
            <v>0</v>
          </cell>
          <cell r="MJ115">
            <v>8.99</v>
          </cell>
          <cell r="MK115">
            <v>7.1166666666666671</v>
          </cell>
          <cell r="ML115">
            <v>6.91</v>
          </cell>
          <cell r="MM115">
            <v>5.62</v>
          </cell>
          <cell r="MN115">
            <v>0</v>
          </cell>
          <cell r="MO115">
            <v>6.6849999999999996</v>
          </cell>
          <cell r="MP115">
            <v>0</v>
          </cell>
          <cell r="MQ115">
            <v>0</v>
          </cell>
          <cell r="MR115">
            <v>7.67</v>
          </cell>
          <cell r="MS115">
            <v>0</v>
          </cell>
          <cell r="MT115">
            <v>0</v>
          </cell>
          <cell r="MU115">
            <v>0</v>
          </cell>
          <cell r="MV115">
            <v>10.96</v>
          </cell>
          <cell r="MW115">
            <v>0</v>
          </cell>
          <cell r="MX115">
            <v>0</v>
          </cell>
          <cell r="MY115">
            <v>7.9749999999999996</v>
          </cell>
          <cell r="MZ115">
            <v>0</v>
          </cell>
          <cell r="NA115">
            <v>6.59</v>
          </cell>
          <cell r="NB115">
            <v>0</v>
          </cell>
          <cell r="NC115">
            <v>7.35</v>
          </cell>
          <cell r="ND115">
            <v>0</v>
          </cell>
          <cell r="NE115">
            <v>0</v>
          </cell>
          <cell r="NF115">
            <v>0</v>
          </cell>
          <cell r="NG115">
            <v>0</v>
          </cell>
          <cell r="NH115">
            <v>0</v>
          </cell>
          <cell r="NJ115">
            <v>4</v>
          </cell>
          <cell r="NK115">
            <v>3.2758620689655173</v>
          </cell>
          <cell r="NL115" t="b">
            <v>0</v>
          </cell>
          <cell r="NM115"/>
          <cell r="NN115">
            <v>169</v>
          </cell>
          <cell r="NO115">
            <v>7.3250000000000002</v>
          </cell>
          <cell r="NP115">
            <v>7.2642209072978279</v>
          </cell>
          <cell r="NQ115">
            <v>0.73964497041420119</v>
          </cell>
          <cell r="NR115">
            <v>2.15</v>
          </cell>
          <cell r="NS115">
            <v>10.96</v>
          </cell>
        </row>
        <row r="116">
          <cell r="A116" t="str">
            <v>WOODSIDE</v>
          </cell>
          <cell r="B116" t="str">
            <v>WOODSIDE</v>
          </cell>
          <cell r="C116" t="str">
            <v>51 St &amp; Broadway</v>
          </cell>
          <cell r="D116" t="str">
            <v>QUEENS</v>
          </cell>
          <cell r="E116">
            <v>7.51</v>
          </cell>
          <cell r="F116">
            <v>0</v>
          </cell>
          <cell r="G116">
            <v>0</v>
          </cell>
          <cell r="H116">
            <v>6.36</v>
          </cell>
          <cell r="I116">
            <v>8.5500000000000007</v>
          </cell>
          <cell r="J116">
            <v>0</v>
          </cell>
          <cell r="K116">
            <v>0</v>
          </cell>
          <cell r="L116">
            <v>0</v>
          </cell>
          <cell r="M116">
            <v>9.6999999999999993</v>
          </cell>
          <cell r="N116">
            <v>8.61</v>
          </cell>
          <cell r="O116">
            <v>0</v>
          </cell>
          <cell r="P116">
            <v>7.96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8.84</v>
          </cell>
          <cell r="V116">
            <v>0</v>
          </cell>
          <cell r="W116">
            <v>0</v>
          </cell>
          <cell r="X116">
            <v>6.875</v>
          </cell>
          <cell r="Y116">
            <v>0</v>
          </cell>
          <cell r="Z116">
            <v>0</v>
          </cell>
          <cell r="AA116">
            <v>0</v>
          </cell>
          <cell r="AB116">
            <v>4.62</v>
          </cell>
          <cell r="AC116">
            <v>0</v>
          </cell>
          <cell r="AD116">
            <v>8.19</v>
          </cell>
          <cell r="AE116">
            <v>7.52</v>
          </cell>
          <cell r="AF116">
            <v>0</v>
          </cell>
          <cell r="AG116">
            <v>7.07</v>
          </cell>
          <cell r="AH116">
            <v>9.19</v>
          </cell>
          <cell r="AI116">
            <v>0</v>
          </cell>
          <cell r="AJ116">
            <v>6.03</v>
          </cell>
          <cell r="AK116">
            <v>0</v>
          </cell>
          <cell r="AL116">
            <v>7.13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8.36</v>
          </cell>
          <cell r="AT116">
            <v>0</v>
          </cell>
          <cell r="AU116">
            <v>0</v>
          </cell>
          <cell r="AV116">
            <v>9.1999999999999993</v>
          </cell>
          <cell r="AW116">
            <v>0</v>
          </cell>
          <cell r="AX116">
            <v>0</v>
          </cell>
          <cell r="AY116">
            <v>7.77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8.5</v>
          </cell>
          <cell r="BE116">
            <v>6.1</v>
          </cell>
          <cell r="BF116">
            <v>4.8600000000000003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8.32</v>
          </cell>
          <cell r="BL116">
            <v>4.88</v>
          </cell>
          <cell r="BM116">
            <v>8.2899999999999991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6.1833333333333336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6.28</v>
          </cell>
          <cell r="BZ116">
            <v>8.3000000000000007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6.7850000000000001</v>
          </cell>
          <cell r="CF116">
            <v>0</v>
          </cell>
          <cell r="CG116">
            <v>5.6</v>
          </cell>
          <cell r="CH116">
            <v>8.34</v>
          </cell>
          <cell r="CI116">
            <v>0</v>
          </cell>
          <cell r="CJ116">
            <v>0</v>
          </cell>
          <cell r="CK116">
            <v>0</v>
          </cell>
          <cell r="CL116">
            <v>5.19</v>
          </cell>
          <cell r="CM116">
            <v>8.1</v>
          </cell>
          <cell r="CN116">
            <v>0</v>
          </cell>
          <cell r="CO116">
            <v>0</v>
          </cell>
          <cell r="CP116">
            <v>8.8000000000000007</v>
          </cell>
          <cell r="CQ116">
            <v>0</v>
          </cell>
          <cell r="CR116">
            <v>0</v>
          </cell>
          <cell r="CS116">
            <v>8.07</v>
          </cell>
          <cell r="CT116">
            <v>7.06</v>
          </cell>
          <cell r="CU116">
            <v>0</v>
          </cell>
          <cell r="CV116">
            <v>7.61</v>
          </cell>
          <cell r="CW116">
            <v>0</v>
          </cell>
          <cell r="CX116">
            <v>0</v>
          </cell>
          <cell r="CY116">
            <v>0</v>
          </cell>
          <cell r="CZ116">
            <v>8.75</v>
          </cell>
          <cell r="DA116">
            <v>0</v>
          </cell>
          <cell r="DB116">
            <v>0</v>
          </cell>
          <cell r="DC116">
            <v>7.02</v>
          </cell>
          <cell r="DD116">
            <v>0</v>
          </cell>
          <cell r="DE116">
            <v>0</v>
          </cell>
          <cell r="DF116">
            <v>0</v>
          </cell>
          <cell r="DG116">
            <v>8.1</v>
          </cell>
          <cell r="DH116">
            <v>7.44</v>
          </cell>
          <cell r="DI116">
            <v>0</v>
          </cell>
          <cell r="DJ116">
            <v>6.23</v>
          </cell>
          <cell r="DK116">
            <v>0</v>
          </cell>
          <cell r="DL116">
            <v>0</v>
          </cell>
          <cell r="DM116">
            <v>0</v>
          </cell>
          <cell r="DN116">
            <v>5.9850000000000003</v>
          </cell>
          <cell r="DO116">
            <v>0</v>
          </cell>
          <cell r="DP116">
            <v>7.54</v>
          </cell>
          <cell r="DQ116">
            <v>0</v>
          </cell>
          <cell r="DR116">
            <v>6.0449999999999999</v>
          </cell>
          <cell r="DS116">
            <v>0</v>
          </cell>
          <cell r="DT116">
            <v>0</v>
          </cell>
          <cell r="DU116">
            <v>0</v>
          </cell>
          <cell r="DV116">
            <v>6.96</v>
          </cell>
          <cell r="DW116">
            <v>6.0250000000000004</v>
          </cell>
          <cell r="DX116">
            <v>0</v>
          </cell>
          <cell r="DY116">
            <v>0</v>
          </cell>
          <cell r="DZ116">
            <v>0</v>
          </cell>
          <cell r="EA116">
            <v>5.9</v>
          </cell>
          <cell r="EB116">
            <v>7.03</v>
          </cell>
          <cell r="EC116">
            <v>0</v>
          </cell>
          <cell r="ED116">
            <v>6.24</v>
          </cell>
          <cell r="EE116">
            <v>0</v>
          </cell>
          <cell r="EF116">
            <v>6.08</v>
          </cell>
          <cell r="EG116">
            <v>0</v>
          </cell>
          <cell r="EH116">
            <v>0</v>
          </cell>
          <cell r="EI116">
            <v>0</v>
          </cell>
          <cell r="EJ116">
            <v>6.67</v>
          </cell>
          <cell r="EK116">
            <v>5.88</v>
          </cell>
          <cell r="EL116">
            <v>0</v>
          </cell>
          <cell r="EM116">
            <v>0</v>
          </cell>
          <cell r="EN116">
            <v>0</v>
          </cell>
          <cell r="EO116">
            <v>8.01</v>
          </cell>
          <cell r="EP116">
            <v>6.9850000000000003</v>
          </cell>
          <cell r="EQ116">
            <v>0</v>
          </cell>
          <cell r="ER116">
            <v>0</v>
          </cell>
          <cell r="ES116">
            <v>0</v>
          </cell>
          <cell r="ET116">
            <v>8.49</v>
          </cell>
          <cell r="EU116">
            <v>0</v>
          </cell>
          <cell r="EV116">
            <v>7.2350000000000003</v>
          </cell>
          <cell r="EW116">
            <v>0</v>
          </cell>
          <cell r="EX116">
            <v>0</v>
          </cell>
          <cell r="EY116">
            <v>7.22</v>
          </cell>
          <cell r="EZ116">
            <v>9.06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8.26</v>
          </cell>
          <cell r="FF116">
            <v>0</v>
          </cell>
          <cell r="FG116">
            <v>0</v>
          </cell>
          <cell r="FH116">
            <v>9.35</v>
          </cell>
          <cell r="FI116">
            <v>0</v>
          </cell>
          <cell r="FJ116">
            <v>8.74</v>
          </cell>
          <cell r="FK116">
            <v>6.8966666666666674</v>
          </cell>
          <cell r="FL116">
            <v>8.98</v>
          </cell>
          <cell r="FM116">
            <v>0</v>
          </cell>
          <cell r="FN116">
            <v>0</v>
          </cell>
          <cell r="FO116">
            <v>9.6349999999999998</v>
          </cell>
          <cell r="FP116">
            <v>0</v>
          </cell>
          <cell r="FQ116">
            <v>0</v>
          </cell>
          <cell r="FR116">
            <v>5.95</v>
          </cell>
          <cell r="FS116">
            <v>0</v>
          </cell>
          <cell r="FT116">
            <v>6.6</v>
          </cell>
          <cell r="FU116">
            <v>0</v>
          </cell>
          <cell r="FV116">
            <v>0</v>
          </cell>
          <cell r="FW116">
            <v>0</v>
          </cell>
          <cell r="FX116">
            <v>7.68</v>
          </cell>
          <cell r="FY116">
            <v>7.665</v>
          </cell>
          <cell r="FZ116">
            <v>0</v>
          </cell>
          <cell r="GA116">
            <v>6.88</v>
          </cell>
          <cell r="GB116">
            <v>9.65</v>
          </cell>
          <cell r="GC116">
            <v>0</v>
          </cell>
          <cell r="GD116">
            <v>0</v>
          </cell>
          <cell r="GE116">
            <v>0</v>
          </cell>
          <cell r="GF116">
            <v>6.8933333333333335</v>
          </cell>
          <cell r="GG116">
            <v>0</v>
          </cell>
          <cell r="GH116">
            <v>0</v>
          </cell>
          <cell r="GI116">
            <v>7.5</v>
          </cell>
          <cell r="GJ116">
            <v>0</v>
          </cell>
          <cell r="GK116">
            <v>0</v>
          </cell>
          <cell r="GL116">
            <v>8.2799999999999994</v>
          </cell>
          <cell r="GM116">
            <v>0</v>
          </cell>
          <cell r="GN116">
            <v>8.5250000000000004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9.8350000000000009</v>
          </cell>
          <cell r="GT116">
            <v>0</v>
          </cell>
          <cell r="GU116">
            <v>10.01</v>
          </cell>
          <cell r="GV116">
            <v>7.26</v>
          </cell>
          <cell r="GW116">
            <v>0</v>
          </cell>
          <cell r="GX116">
            <v>5.64</v>
          </cell>
          <cell r="GY116">
            <v>0</v>
          </cell>
          <cell r="GZ116">
            <v>8.69</v>
          </cell>
          <cell r="HA116">
            <v>0</v>
          </cell>
          <cell r="HB116">
            <v>7.91</v>
          </cell>
          <cell r="HC116">
            <v>0</v>
          </cell>
          <cell r="HD116">
            <v>10.24</v>
          </cell>
          <cell r="HE116">
            <v>0</v>
          </cell>
          <cell r="HF116">
            <v>0</v>
          </cell>
          <cell r="HG116">
            <v>0</v>
          </cell>
          <cell r="HH116">
            <v>8.91</v>
          </cell>
          <cell r="HI116">
            <v>0</v>
          </cell>
          <cell r="HJ116">
            <v>0</v>
          </cell>
          <cell r="HK116">
            <v>7.29</v>
          </cell>
          <cell r="HL116">
            <v>8.44</v>
          </cell>
          <cell r="HM116">
            <v>0</v>
          </cell>
          <cell r="HN116">
            <v>0</v>
          </cell>
          <cell r="HO116">
            <v>9.8699999999999992</v>
          </cell>
          <cell r="HP116">
            <v>8.5399999999999991</v>
          </cell>
          <cell r="HQ116">
            <v>6.53</v>
          </cell>
          <cell r="HR116">
            <v>0</v>
          </cell>
          <cell r="HS116">
            <v>0</v>
          </cell>
          <cell r="HT116">
            <v>0</v>
          </cell>
          <cell r="HU116">
            <v>10.85</v>
          </cell>
          <cell r="HV116">
            <v>5.5</v>
          </cell>
          <cell r="HW116">
            <v>0</v>
          </cell>
          <cell r="HX116">
            <v>9.07</v>
          </cell>
          <cell r="HY116">
            <v>0</v>
          </cell>
          <cell r="HZ116">
            <v>7.28</v>
          </cell>
          <cell r="IA116">
            <v>0</v>
          </cell>
          <cell r="IB116">
            <v>8.15</v>
          </cell>
          <cell r="IC116">
            <v>9.1300000000000008</v>
          </cell>
          <cell r="ID116">
            <v>0</v>
          </cell>
          <cell r="IE116">
            <v>0</v>
          </cell>
          <cell r="IF116">
            <v>7.4</v>
          </cell>
          <cell r="IG116">
            <v>6.3049999999999997</v>
          </cell>
          <cell r="IH116">
            <v>0</v>
          </cell>
          <cell r="II116">
            <v>0</v>
          </cell>
          <cell r="IJ116">
            <v>7.01</v>
          </cell>
          <cell r="IK116">
            <v>0</v>
          </cell>
          <cell r="IL116">
            <v>9.2200000000000006</v>
          </cell>
          <cell r="IM116">
            <v>7.49</v>
          </cell>
          <cell r="IN116">
            <v>0</v>
          </cell>
          <cell r="IO116">
            <v>0</v>
          </cell>
          <cell r="IP116">
            <v>8.48</v>
          </cell>
          <cell r="IQ116">
            <v>0</v>
          </cell>
          <cell r="IR116">
            <v>0</v>
          </cell>
          <cell r="IS116">
            <v>0</v>
          </cell>
          <cell r="IT116">
            <v>8.27</v>
          </cell>
          <cell r="IU116">
            <v>8.7100000000000009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8.93</v>
          </cell>
          <cell r="JA116">
            <v>0</v>
          </cell>
          <cell r="JB116">
            <v>0</v>
          </cell>
          <cell r="JC116">
            <v>0</v>
          </cell>
          <cell r="JD116">
            <v>8.5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7.48</v>
          </cell>
          <cell r="JJ116">
            <v>0</v>
          </cell>
          <cell r="JK116">
            <v>0</v>
          </cell>
          <cell r="JL116">
            <v>0</v>
          </cell>
          <cell r="JM116">
            <v>7.35</v>
          </cell>
          <cell r="JN116">
            <v>0</v>
          </cell>
          <cell r="JO116">
            <v>7.82</v>
          </cell>
          <cell r="JP116">
            <v>0</v>
          </cell>
          <cell r="JQ116">
            <v>0</v>
          </cell>
          <cell r="JR116">
            <v>7.57</v>
          </cell>
          <cell r="JS116">
            <v>0</v>
          </cell>
          <cell r="JT116">
            <v>0</v>
          </cell>
          <cell r="JU116">
            <v>0</v>
          </cell>
          <cell r="JV116">
            <v>9.06</v>
          </cell>
          <cell r="JW116">
            <v>0</v>
          </cell>
          <cell r="JX116">
            <v>0</v>
          </cell>
          <cell r="JY116">
            <v>0</v>
          </cell>
          <cell r="JZ116">
            <v>9.5</v>
          </cell>
          <cell r="KA116">
            <v>0</v>
          </cell>
          <cell r="KB116">
            <v>6.8</v>
          </cell>
          <cell r="KC116">
            <v>0</v>
          </cell>
          <cell r="KD116">
            <v>7.55</v>
          </cell>
          <cell r="KE116">
            <v>0</v>
          </cell>
          <cell r="KF116">
            <v>0</v>
          </cell>
          <cell r="KG116">
            <v>0</v>
          </cell>
          <cell r="KH116">
            <v>7.1150000000000002</v>
          </cell>
          <cell r="KI116">
            <v>4.37</v>
          </cell>
          <cell r="KJ116">
            <v>0</v>
          </cell>
          <cell r="KK116">
            <v>0</v>
          </cell>
          <cell r="KL116">
            <v>0</v>
          </cell>
          <cell r="KM116">
            <v>10.34</v>
          </cell>
          <cell r="KN116">
            <v>7.04</v>
          </cell>
          <cell r="KO116">
            <v>4.91</v>
          </cell>
          <cell r="KP116">
            <v>0</v>
          </cell>
          <cell r="KQ116">
            <v>8.1</v>
          </cell>
          <cell r="KR116">
            <v>0</v>
          </cell>
          <cell r="KS116">
            <v>0</v>
          </cell>
          <cell r="KT116">
            <v>7.06</v>
          </cell>
          <cell r="KU116">
            <v>0</v>
          </cell>
          <cell r="KV116">
            <v>9.9600000000000009</v>
          </cell>
          <cell r="KW116">
            <v>0</v>
          </cell>
          <cell r="KX116">
            <v>0</v>
          </cell>
          <cell r="KY116">
            <v>7.74</v>
          </cell>
          <cell r="KZ116">
            <v>0</v>
          </cell>
          <cell r="LA116">
            <v>0</v>
          </cell>
          <cell r="LB116">
            <v>6.46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9.19</v>
          </cell>
          <cell r="LI116">
            <v>0</v>
          </cell>
          <cell r="LJ116">
            <v>0</v>
          </cell>
          <cell r="LK116">
            <v>0</v>
          </cell>
          <cell r="LL116">
            <v>9.25</v>
          </cell>
          <cell r="LM116">
            <v>9.34</v>
          </cell>
          <cell r="LN116">
            <v>0</v>
          </cell>
          <cell r="LO116">
            <v>0</v>
          </cell>
          <cell r="LP116">
            <v>0</v>
          </cell>
          <cell r="LQ116">
            <v>8.64</v>
          </cell>
          <cell r="LR116">
            <v>0</v>
          </cell>
          <cell r="LS116">
            <v>7.04</v>
          </cell>
          <cell r="LT116">
            <v>0</v>
          </cell>
          <cell r="LU116">
            <v>0</v>
          </cell>
          <cell r="LV116">
            <v>0</v>
          </cell>
          <cell r="LW116">
            <v>7.91</v>
          </cell>
          <cell r="LX116">
            <v>8.93</v>
          </cell>
          <cell r="LY116">
            <v>0</v>
          </cell>
          <cell r="LZ116">
            <v>0</v>
          </cell>
          <cell r="MA116">
            <v>9.2100000000000009</v>
          </cell>
          <cell r="MB116">
            <v>0</v>
          </cell>
          <cell r="MC116">
            <v>0</v>
          </cell>
          <cell r="MD116">
            <v>10.074999999999999</v>
          </cell>
          <cell r="ME116">
            <v>0</v>
          </cell>
          <cell r="MF116">
            <v>0</v>
          </cell>
          <cell r="MG116">
            <v>7.3</v>
          </cell>
          <cell r="MH116">
            <v>8.39</v>
          </cell>
          <cell r="MI116">
            <v>0</v>
          </cell>
          <cell r="MJ116">
            <v>0</v>
          </cell>
          <cell r="MK116">
            <v>9.01</v>
          </cell>
          <cell r="ML116">
            <v>0</v>
          </cell>
          <cell r="MM116">
            <v>0</v>
          </cell>
          <cell r="MN116">
            <v>7.39</v>
          </cell>
          <cell r="MO116">
            <v>9.0299999999999994</v>
          </cell>
          <cell r="MP116">
            <v>0</v>
          </cell>
          <cell r="MQ116">
            <v>8.2799999999999994</v>
          </cell>
          <cell r="MR116">
            <v>0</v>
          </cell>
          <cell r="MS116">
            <v>8.36</v>
          </cell>
          <cell r="MT116">
            <v>0</v>
          </cell>
          <cell r="MU116">
            <v>7.78</v>
          </cell>
          <cell r="MV116">
            <v>0</v>
          </cell>
          <cell r="MW116">
            <v>0</v>
          </cell>
          <cell r="MX116">
            <v>0</v>
          </cell>
          <cell r="MY116">
            <v>6.99</v>
          </cell>
          <cell r="MZ116">
            <v>0</v>
          </cell>
          <cell r="NA116">
            <v>8.15</v>
          </cell>
          <cell r="NB116">
            <v>0</v>
          </cell>
          <cell r="NC116">
            <v>9.02</v>
          </cell>
          <cell r="ND116">
            <v>0</v>
          </cell>
          <cell r="NE116">
            <v>0</v>
          </cell>
          <cell r="NF116">
            <v>0</v>
          </cell>
          <cell r="NG116">
            <v>0</v>
          </cell>
          <cell r="NH116">
            <v>0</v>
          </cell>
          <cell r="NJ116">
            <v>3</v>
          </cell>
          <cell r="NK116">
            <v>2.6896551724137931</v>
          </cell>
          <cell r="NL116" t="b">
            <v>0</v>
          </cell>
          <cell r="NM116"/>
          <cell r="NN116">
            <v>141</v>
          </cell>
          <cell r="NO116">
            <v>7.78</v>
          </cell>
          <cell r="NP116">
            <v>7.7595981087470438</v>
          </cell>
          <cell r="NQ116">
            <v>0.53191489361702127</v>
          </cell>
          <cell r="NR116">
            <v>4.37</v>
          </cell>
          <cell r="NS116">
            <v>10.85</v>
          </cell>
        </row>
        <row r="117">
          <cell r="A117" t="str">
            <v>LATIMER GARDENS</v>
          </cell>
          <cell r="B117" t="str">
            <v>LATIMER GARDENS</v>
          </cell>
          <cell r="C117" t="str">
            <v>35TH AVE &amp; Leavitt ST</v>
          </cell>
          <cell r="D117" t="str">
            <v>QUEENS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8.59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7.87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8.6199999999999992</v>
          </cell>
          <cell r="U117">
            <v>0</v>
          </cell>
          <cell r="V117">
            <v>0</v>
          </cell>
          <cell r="W117">
            <v>0</v>
          </cell>
          <cell r="X117">
            <v>7.64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7.61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7.34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8.1999999999999993</v>
          </cell>
          <cell r="AO117">
            <v>0</v>
          </cell>
          <cell r="AP117">
            <v>0</v>
          </cell>
          <cell r="AQ117">
            <v>0</v>
          </cell>
          <cell r="AR117">
            <v>7.59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8.7100000000000009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7.1</v>
          </cell>
          <cell r="BC117">
            <v>0</v>
          </cell>
          <cell r="BD117">
            <v>0</v>
          </cell>
          <cell r="BE117">
            <v>0</v>
          </cell>
          <cell r="BF117">
            <v>7.78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9.3000000000000007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7.43</v>
          </cell>
          <cell r="BQ117">
            <v>0</v>
          </cell>
          <cell r="BR117">
            <v>0</v>
          </cell>
          <cell r="BS117">
            <v>0</v>
          </cell>
          <cell r="BT117">
            <v>7.04</v>
          </cell>
          <cell r="BU117">
            <v>0</v>
          </cell>
          <cell r="BV117">
            <v>0</v>
          </cell>
          <cell r="BW117">
            <v>0</v>
          </cell>
          <cell r="BX117">
            <v>5.4450000000000003</v>
          </cell>
          <cell r="BY117">
            <v>8.41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8.5500000000000007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9.89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5.3650000000000002</v>
          </cell>
          <cell r="CQ117">
            <v>0</v>
          </cell>
          <cell r="CR117">
            <v>0</v>
          </cell>
          <cell r="CS117">
            <v>0</v>
          </cell>
          <cell r="CT117">
            <v>8.1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7.31</v>
          </cell>
          <cell r="CZ117">
            <v>0</v>
          </cell>
          <cell r="DA117">
            <v>7.76</v>
          </cell>
          <cell r="DB117">
            <v>0</v>
          </cell>
          <cell r="DC117">
            <v>0</v>
          </cell>
          <cell r="DD117">
            <v>7.68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9.4700000000000006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8.66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8.8800000000000008</v>
          </cell>
          <cell r="DV117">
            <v>0</v>
          </cell>
          <cell r="DW117">
            <v>0</v>
          </cell>
          <cell r="DX117">
            <v>8.17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9.35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8.84</v>
          </cell>
          <cell r="EJ117">
            <v>0</v>
          </cell>
          <cell r="EK117">
            <v>0</v>
          </cell>
          <cell r="EL117">
            <v>7.97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9.3000000000000007</v>
          </cell>
          <cell r="ER117">
            <v>0</v>
          </cell>
          <cell r="ES117">
            <v>0</v>
          </cell>
          <cell r="ET117">
            <v>6.36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5.52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5.85</v>
          </cell>
          <cell r="FE117">
            <v>0</v>
          </cell>
          <cell r="FF117">
            <v>0</v>
          </cell>
          <cell r="FG117">
            <v>0</v>
          </cell>
          <cell r="FH117">
            <v>5.125</v>
          </cell>
          <cell r="FI117">
            <v>0</v>
          </cell>
          <cell r="FJ117">
            <v>0</v>
          </cell>
          <cell r="FK117">
            <v>0</v>
          </cell>
          <cell r="FL117">
            <v>5.65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5.0049999999999999</v>
          </cell>
          <cell r="FR117">
            <v>0</v>
          </cell>
          <cell r="FS117">
            <v>0</v>
          </cell>
          <cell r="FT117">
            <v>0</v>
          </cell>
          <cell r="FU117">
            <v>8.49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6.04</v>
          </cell>
          <cell r="GB117">
            <v>0</v>
          </cell>
          <cell r="GC117">
            <v>0</v>
          </cell>
          <cell r="GD117">
            <v>0</v>
          </cell>
          <cell r="GE117">
            <v>7.95</v>
          </cell>
          <cell r="GF117">
            <v>0</v>
          </cell>
          <cell r="GG117">
            <v>8.4499999999999993</v>
          </cell>
          <cell r="GH117">
            <v>0</v>
          </cell>
          <cell r="GI117">
            <v>8.5399999999999991</v>
          </cell>
          <cell r="GJ117">
            <v>0</v>
          </cell>
          <cell r="GK117">
            <v>0</v>
          </cell>
          <cell r="GL117">
            <v>0</v>
          </cell>
          <cell r="GM117">
            <v>10.72</v>
          </cell>
          <cell r="GN117">
            <v>0</v>
          </cell>
          <cell r="GO117">
            <v>0</v>
          </cell>
          <cell r="GP117">
            <v>0</v>
          </cell>
          <cell r="GQ117">
            <v>8.1300000000000008</v>
          </cell>
          <cell r="GR117">
            <v>0</v>
          </cell>
          <cell r="GS117">
            <v>0</v>
          </cell>
          <cell r="GT117">
            <v>0</v>
          </cell>
          <cell r="GU117">
            <v>10.25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9.09</v>
          </cell>
          <cell r="HA117">
            <v>0</v>
          </cell>
          <cell r="HB117">
            <v>0</v>
          </cell>
          <cell r="HC117">
            <v>0</v>
          </cell>
          <cell r="HD117">
            <v>12.13</v>
          </cell>
          <cell r="HE117">
            <v>0</v>
          </cell>
          <cell r="HF117">
            <v>0</v>
          </cell>
          <cell r="HG117">
            <v>0</v>
          </cell>
          <cell r="HH117">
            <v>11.53</v>
          </cell>
          <cell r="HI117">
            <v>0</v>
          </cell>
          <cell r="HJ117">
            <v>0</v>
          </cell>
          <cell r="HK117">
            <v>0</v>
          </cell>
          <cell r="HL117">
            <v>9.33</v>
          </cell>
          <cell r="HM117">
            <v>0</v>
          </cell>
          <cell r="HN117">
            <v>0</v>
          </cell>
          <cell r="HO117">
            <v>0</v>
          </cell>
          <cell r="HP117">
            <v>9.2799999999999994</v>
          </cell>
          <cell r="HQ117">
            <v>0</v>
          </cell>
          <cell r="HR117">
            <v>0</v>
          </cell>
          <cell r="HS117">
            <v>7.86</v>
          </cell>
          <cell r="HT117">
            <v>0</v>
          </cell>
          <cell r="HU117">
            <v>0</v>
          </cell>
          <cell r="HV117">
            <v>8.99</v>
          </cell>
          <cell r="HW117">
            <v>0</v>
          </cell>
          <cell r="HX117">
            <v>0</v>
          </cell>
          <cell r="HY117">
            <v>0</v>
          </cell>
          <cell r="HZ117">
            <v>9.5</v>
          </cell>
          <cell r="IA117">
            <v>0</v>
          </cell>
          <cell r="IB117">
            <v>0</v>
          </cell>
          <cell r="IC117">
            <v>0</v>
          </cell>
          <cell r="ID117">
            <v>9.39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11.39</v>
          </cell>
          <cell r="IK117">
            <v>0</v>
          </cell>
          <cell r="IL117">
            <v>0</v>
          </cell>
          <cell r="IM117">
            <v>9.24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8.39</v>
          </cell>
          <cell r="IS117">
            <v>0</v>
          </cell>
          <cell r="IT117">
            <v>0</v>
          </cell>
          <cell r="IU117">
            <v>6.15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9.0399999999999991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8.34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9.36</v>
          </cell>
          <cell r="JO117">
            <v>0</v>
          </cell>
          <cell r="JP117">
            <v>3.75</v>
          </cell>
          <cell r="JQ117">
            <v>0</v>
          </cell>
          <cell r="JR117">
            <v>0</v>
          </cell>
          <cell r="JS117">
            <v>0</v>
          </cell>
          <cell r="JT117">
            <v>8.52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9.57</v>
          </cell>
          <cell r="JZ117">
            <v>0</v>
          </cell>
          <cell r="KA117">
            <v>0</v>
          </cell>
          <cell r="KB117">
            <v>0</v>
          </cell>
          <cell r="KC117">
            <v>7.44</v>
          </cell>
          <cell r="KD117">
            <v>0</v>
          </cell>
          <cell r="KE117">
            <v>0</v>
          </cell>
          <cell r="KF117">
            <v>0</v>
          </cell>
          <cell r="KG117">
            <v>7.92</v>
          </cell>
          <cell r="KH117">
            <v>0</v>
          </cell>
          <cell r="KI117">
            <v>0</v>
          </cell>
          <cell r="KJ117">
            <v>6.28</v>
          </cell>
          <cell r="KK117">
            <v>0</v>
          </cell>
          <cell r="KL117">
            <v>0</v>
          </cell>
          <cell r="KM117">
            <v>0</v>
          </cell>
          <cell r="KN117">
            <v>9.14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9.9</v>
          </cell>
          <cell r="KU117">
            <v>0</v>
          </cell>
          <cell r="KV117">
            <v>0</v>
          </cell>
          <cell r="KW117">
            <v>0</v>
          </cell>
          <cell r="KX117">
            <v>9.4600000000000009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9.94</v>
          </cell>
          <cell r="LD117">
            <v>0</v>
          </cell>
          <cell r="LE117">
            <v>0</v>
          </cell>
          <cell r="LF117">
            <v>6.97</v>
          </cell>
          <cell r="LG117">
            <v>0</v>
          </cell>
          <cell r="LH117">
            <v>0</v>
          </cell>
          <cell r="LI117">
            <v>0</v>
          </cell>
          <cell r="LJ117">
            <v>0</v>
          </cell>
          <cell r="LK117">
            <v>9.2200000000000006</v>
          </cell>
          <cell r="LL117">
            <v>0</v>
          </cell>
          <cell r="LM117">
            <v>0</v>
          </cell>
          <cell r="LN117">
            <v>0</v>
          </cell>
          <cell r="LO117">
            <v>11.05</v>
          </cell>
          <cell r="LP117">
            <v>0</v>
          </cell>
          <cell r="LQ117">
            <v>0</v>
          </cell>
          <cell r="LR117">
            <v>8.7200000000000006</v>
          </cell>
          <cell r="LS117">
            <v>0</v>
          </cell>
          <cell r="LT117">
            <v>0</v>
          </cell>
          <cell r="LU117">
            <v>0</v>
          </cell>
          <cell r="LV117">
            <v>9.33</v>
          </cell>
          <cell r="LW117">
            <v>0</v>
          </cell>
          <cell r="LX117">
            <v>9.73</v>
          </cell>
          <cell r="LY117">
            <v>0</v>
          </cell>
          <cell r="LZ117">
            <v>0</v>
          </cell>
          <cell r="MA117">
            <v>9.5</v>
          </cell>
          <cell r="MB117">
            <v>0</v>
          </cell>
          <cell r="MC117">
            <v>0</v>
          </cell>
          <cell r="MD117">
            <v>0</v>
          </cell>
          <cell r="ME117">
            <v>10.27</v>
          </cell>
          <cell r="MF117">
            <v>0</v>
          </cell>
          <cell r="MG117">
            <v>0</v>
          </cell>
          <cell r="MH117">
            <v>8.67</v>
          </cell>
          <cell r="MI117">
            <v>0</v>
          </cell>
          <cell r="MJ117">
            <v>0</v>
          </cell>
          <cell r="MK117">
            <v>7.49</v>
          </cell>
          <cell r="ML117">
            <v>0</v>
          </cell>
          <cell r="MM117">
            <v>0</v>
          </cell>
          <cell r="MN117">
            <v>8.02</v>
          </cell>
          <cell r="MO117">
            <v>0</v>
          </cell>
          <cell r="MP117">
            <v>0</v>
          </cell>
          <cell r="MQ117">
            <v>0</v>
          </cell>
          <cell r="MR117">
            <v>9.5299999999999994</v>
          </cell>
          <cell r="MS117">
            <v>0</v>
          </cell>
          <cell r="MT117">
            <v>0</v>
          </cell>
          <cell r="MU117">
            <v>0</v>
          </cell>
          <cell r="MV117">
            <v>9.49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9.8699999999999992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0</v>
          </cell>
          <cell r="NG117">
            <v>0</v>
          </cell>
          <cell r="NH117">
            <v>0</v>
          </cell>
          <cell r="NJ117">
            <v>1</v>
          </cell>
          <cell r="NK117">
            <v>1.5517241379310345</v>
          </cell>
          <cell r="NL117" t="b">
            <v>0</v>
          </cell>
          <cell r="NM117"/>
          <cell r="NN117">
            <v>85</v>
          </cell>
          <cell r="NO117">
            <v>8.5399999999999991</v>
          </cell>
          <cell r="NP117">
            <v>8.3628235294117648</v>
          </cell>
          <cell r="NQ117">
            <v>0.36470588235294116</v>
          </cell>
          <cell r="NR117">
            <v>3.75</v>
          </cell>
          <cell r="NS117">
            <v>12.13</v>
          </cell>
        </row>
        <row r="118">
          <cell r="A118" t="str">
            <v>POMONOK</v>
          </cell>
          <cell r="B118" t="str">
            <v>POMONOK</v>
          </cell>
          <cell r="C118" t="str">
            <v>Jewel Ave &amp; Kissena</v>
          </cell>
          <cell r="D118" t="str">
            <v>QUEENS</v>
          </cell>
          <cell r="E118">
            <v>0</v>
          </cell>
          <cell r="F118">
            <v>0</v>
          </cell>
          <cell r="G118">
            <v>0</v>
          </cell>
          <cell r="H118">
            <v>7.92</v>
          </cell>
          <cell r="I118">
            <v>7.36</v>
          </cell>
          <cell r="J118">
            <v>7.7149999999999999</v>
          </cell>
          <cell r="K118">
            <v>0</v>
          </cell>
          <cell r="L118">
            <v>7.07</v>
          </cell>
          <cell r="M118">
            <v>0</v>
          </cell>
          <cell r="N118">
            <v>7.51</v>
          </cell>
          <cell r="O118">
            <v>0</v>
          </cell>
          <cell r="P118">
            <v>6.55</v>
          </cell>
          <cell r="Q118">
            <v>0</v>
          </cell>
          <cell r="R118">
            <v>0</v>
          </cell>
          <cell r="S118">
            <v>6.68</v>
          </cell>
          <cell r="T118">
            <v>7.3066666666666675</v>
          </cell>
          <cell r="U118">
            <v>7.25</v>
          </cell>
          <cell r="V118">
            <v>6.32</v>
          </cell>
          <cell r="W118">
            <v>0</v>
          </cell>
          <cell r="X118">
            <v>6.16</v>
          </cell>
          <cell r="Y118">
            <v>0</v>
          </cell>
          <cell r="Z118">
            <v>0</v>
          </cell>
          <cell r="AA118">
            <v>0</v>
          </cell>
          <cell r="AB118">
            <v>6.0949999999999998</v>
          </cell>
          <cell r="AC118">
            <v>5.6050000000000004</v>
          </cell>
          <cell r="AD118">
            <v>6.34</v>
          </cell>
          <cell r="AE118">
            <v>0</v>
          </cell>
          <cell r="AF118">
            <v>0</v>
          </cell>
          <cell r="AG118">
            <v>0</v>
          </cell>
          <cell r="AH118">
            <v>6.6950000000000003</v>
          </cell>
          <cell r="AI118">
            <v>6.54</v>
          </cell>
          <cell r="AJ118">
            <v>7.16</v>
          </cell>
          <cell r="AK118">
            <v>5.87</v>
          </cell>
          <cell r="AL118">
            <v>0</v>
          </cell>
          <cell r="AM118">
            <v>0</v>
          </cell>
          <cell r="AN118">
            <v>6.8849999999999998</v>
          </cell>
          <cell r="AO118">
            <v>7.4</v>
          </cell>
          <cell r="AP118">
            <v>0</v>
          </cell>
          <cell r="AQ118">
            <v>6.2149999999999999</v>
          </cell>
          <cell r="AR118">
            <v>6.76</v>
          </cell>
          <cell r="AS118">
            <v>0</v>
          </cell>
          <cell r="AT118">
            <v>0</v>
          </cell>
          <cell r="AU118">
            <v>6.93</v>
          </cell>
          <cell r="AV118">
            <v>6.25</v>
          </cell>
          <cell r="AW118">
            <v>0</v>
          </cell>
          <cell r="AX118">
            <v>0</v>
          </cell>
          <cell r="AY118">
            <v>6.7949999999999999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6.46</v>
          </cell>
          <cell r="BE118">
            <v>6.835</v>
          </cell>
          <cell r="BF118">
            <v>7.61</v>
          </cell>
          <cell r="BG118">
            <v>6</v>
          </cell>
          <cell r="BH118">
            <v>0</v>
          </cell>
          <cell r="BI118">
            <v>0</v>
          </cell>
          <cell r="BJ118">
            <v>6.27</v>
          </cell>
          <cell r="BK118">
            <v>8.1199999999999992</v>
          </cell>
          <cell r="BL118">
            <v>7.3</v>
          </cell>
          <cell r="BM118">
            <v>0</v>
          </cell>
          <cell r="BN118">
            <v>6.65</v>
          </cell>
          <cell r="BO118">
            <v>0</v>
          </cell>
          <cell r="BP118">
            <v>7.68</v>
          </cell>
          <cell r="BQ118">
            <v>0</v>
          </cell>
          <cell r="BR118">
            <v>8.1</v>
          </cell>
          <cell r="BS118">
            <v>0</v>
          </cell>
          <cell r="BT118">
            <v>6.61</v>
          </cell>
          <cell r="BU118">
            <v>6.74</v>
          </cell>
          <cell r="BV118">
            <v>0</v>
          </cell>
          <cell r="BW118">
            <v>6.63</v>
          </cell>
          <cell r="BX118">
            <v>0</v>
          </cell>
          <cell r="BY118">
            <v>0</v>
          </cell>
          <cell r="BZ118">
            <v>7.84</v>
          </cell>
          <cell r="CA118">
            <v>0</v>
          </cell>
          <cell r="CB118">
            <v>6.49</v>
          </cell>
          <cell r="CC118">
            <v>0</v>
          </cell>
          <cell r="CD118">
            <v>7.16</v>
          </cell>
          <cell r="CE118">
            <v>7.3949999999999996</v>
          </cell>
          <cell r="CF118">
            <v>5.97</v>
          </cell>
          <cell r="CG118">
            <v>6.75</v>
          </cell>
          <cell r="CH118">
            <v>0</v>
          </cell>
          <cell r="CI118">
            <v>5.51</v>
          </cell>
          <cell r="CJ118">
            <v>0</v>
          </cell>
          <cell r="CK118">
            <v>7.0549999999999997</v>
          </cell>
          <cell r="CL118">
            <v>6.45</v>
          </cell>
          <cell r="CM118">
            <v>6.84</v>
          </cell>
          <cell r="CN118">
            <v>0</v>
          </cell>
          <cell r="CO118">
            <v>6.29</v>
          </cell>
          <cell r="CP118">
            <v>0</v>
          </cell>
          <cell r="CQ118">
            <v>0</v>
          </cell>
          <cell r="CR118">
            <v>7.15</v>
          </cell>
          <cell r="CS118">
            <v>7.82</v>
          </cell>
          <cell r="CT118">
            <v>6.48</v>
          </cell>
          <cell r="CU118">
            <v>7.8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7.8250000000000002</v>
          </cell>
          <cell r="DA118">
            <v>0</v>
          </cell>
          <cell r="DB118">
            <v>7.15</v>
          </cell>
          <cell r="DC118">
            <v>0</v>
          </cell>
          <cell r="DD118">
            <v>6.61</v>
          </cell>
          <cell r="DE118">
            <v>0</v>
          </cell>
          <cell r="DF118">
            <v>0</v>
          </cell>
          <cell r="DG118">
            <v>7.2450000000000001</v>
          </cell>
          <cell r="DH118">
            <v>8.24</v>
          </cell>
          <cell r="DI118">
            <v>5.49</v>
          </cell>
          <cell r="DJ118">
            <v>0</v>
          </cell>
          <cell r="DK118">
            <v>7.66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9.36</v>
          </cell>
          <cell r="DQ118">
            <v>0</v>
          </cell>
          <cell r="DR118">
            <v>6.89</v>
          </cell>
          <cell r="DS118">
            <v>0</v>
          </cell>
          <cell r="DT118">
            <v>0</v>
          </cell>
          <cell r="DU118">
            <v>7.625</v>
          </cell>
          <cell r="DV118">
            <v>0</v>
          </cell>
          <cell r="DW118">
            <v>6.73</v>
          </cell>
          <cell r="DX118">
            <v>0</v>
          </cell>
          <cell r="DY118">
            <v>7.13</v>
          </cell>
          <cell r="DZ118">
            <v>0</v>
          </cell>
          <cell r="EA118">
            <v>0</v>
          </cell>
          <cell r="EB118">
            <v>7.1150000000000002</v>
          </cell>
          <cell r="EC118">
            <v>0</v>
          </cell>
          <cell r="ED118">
            <v>6.4850000000000003</v>
          </cell>
          <cell r="EE118">
            <v>9.5500000000000007</v>
          </cell>
          <cell r="EF118">
            <v>0</v>
          </cell>
          <cell r="EG118">
            <v>0</v>
          </cell>
          <cell r="EH118">
            <v>0</v>
          </cell>
          <cell r="EI118">
            <v>9.66</v>
          </cell>
          <cell r="EJ118">
            <v>0</v>
          </cell>
          <cell r="EK118">
            <v>0</v>
          </cell>
          <cell r="EL118">
            <v>0</v>
          </cell>
          <cell r="EM118">
            <v>6.9749999999999996</v>
          </cell>
          <cell r="EN118">
            <v>0</v>
          </cell>
          <cell r="EO118">
            <v>0</v>
          </cell>
          <cell r="EP118">
            <v>6.5</v>
          </cell>
          <cell r="EQ118">
            <v>0</v>
          </cell>
          <cell r="ER118">
            <v>0</v>
          </cell>
          <cell r="ES118">
            <v>8.2200000000000006</v>
          </cell>
          <cell r="ET118">
            <v>6.96</v>
          </cell>
          <cell r="EU118">
            <v>0</v>
          </cell>
          <cell r="EV118">
            <v>0</v>
          </cell>
          <cell r="EW118">
            <v>7.876666666666666</v>
          </cell>
          <cell r="EX118">
            <v>6.87</v>
          </cell>
          <cell r="EY118">
            <v>0</v>
          </cell>
          <cell r="EZ118">
            <v>0</v>
          </cell>
          <cell r="FA118">
            <v>6.98</v>
          </cell>
          <cell r="FB118">
            <v>0</v>
          </cell>
          <cell r="FC118">
            <v>7.83</v>
          </cell>
          <cell r="FD118">
            <v>6.9450000000000003</v>
          </cell>
          <cell r="FE118">
            <v>0</v>
          </cell>
          <cell r="FF118">
            <v>7.31</v>
          </cell>
          <cell r="FG118">
            <v>0</v>
          </cell>
          <cell r="FH118">
            <v>8.15</v>
          </cell>
          <cell r="FI118">
            <v>0</v>
          </cell>
          <cell r="FJ118">
            <v>0</v>
          </cell>
          <cell r="FK118">
            <v>0</v>
          </cell>
          <cell r="FL118">
            <v>6.0949999999999998</v>
          </cell>
          <cell r="FM118">
            <v>0</v>
          </cell>
          <cell r="FN118">
            <v>0</v>
          </cell>
          <cell r="FO118">
            <v>7.76</v>
          </cell>
          <cell r="FP118">
            <v>0</v>
          </cell>
          <cell r="FQ118">
            <v>14.55</v>
          </cell>
          <cell r="FR118">
            <v>0</v>
          </cell>
          <cell r="FS118">
            <v>8.35</v>
          </cell>
          <cell r="FT118">
            <v>9.9</v>
          </cell>
          <cell r="FU118">
            <v>7.37</v>
          </cell>
          <cell r="FV118">
            <v>7.32</v>
          </cell>
          <cell r="FW118">
            <v>0</v>
          </cell>
          <cell r="FX118">
            <v>7.9</v>
          </cell>
          <cell r="FY118">
            <v>7.29</v>
          </cell>
          <cell r="FZ118">
            <v>8.65</v>
          </cell>
          <cell r="GA118">
            <v>8.5500000000000007</v>
          </cell>
          <cell r="GB118">
            <v>0</v>
          </cell>
          <cell r="GC118">
            <v>7.35</v>
          </cell>
          <cell r="GD118">
            <v>0</v>
          </cell>
          <cell r="GE118">
            <v>0</v>
          </cell>
          <cell r="GF118">
            <v>0</v>
          </cell>
          <cell r="GG118">
            <v>5.01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8.1620000000000008</v>
          </cell>
          <cell r="GN118">
            <v>0</v>
          </cell>
          <cell r="GO118">
            <v>7.45</v>
          </cell>
          <cell r="GP118">
            <v>0</v>
          </cell>
          <cell r="GQ118">
            <v>7.25</v>
          </cell>
          <cell r="GR118">
            <v>0</v>
          </cell>
          <cell r="GS118">
            <v>7.75</v>
          </cell>
          <cell r="GT118">
            <v>0</v>
          </cell>
          <cell r="GU118">
            <v>0</v>
          </cell>
          <cell r="GV118">
            <v>8.16</v>
          </cell>
          <cell r="GW118">
            <v>8.34</v>
          </cell>
          <cell r="GX118">
            <v>0</v>
          </cell>
          <cell r="GY118">
            <v>0</v>
          </cell>
          <cell r="GZ118">
            <v>5.24</v>
          </cell>
          <cell r="HA118">
            <v>7.76</v>
          </cell>
          <cell r="HB118">
            <v>8.34</v>
          </cell>
          <cell r="HC118">
            <v>0</v>
          </cell>
          <cell r="HD118">
            <v>0</v>
          </cell>
          <cell r="HE118">
            <v>9.08</v>
          </cell>
          <cell r="HF118">
            <v>0</v>
          </cell>
          <cell r="HG118">
            <v>0</v>
          </cell>
          <cell r="HH118">
            <v>7.49</v>
          </cell>
          <cell r="HI118">
            <v>8.6199999999999992</v>
          </cell>
          <cell r="HJ118">
            <v>0</v>
          </cell>
          <cell r="HK118">
            <v>7.95</v>
          </cell>
          <cell r="HL118">
            <v>0</v>
          </cell>
          <cell r="HM118">
            <v>0</v>
          </cell>
          <cell r="HN118">
            <v>8.33</v>
          </cell>
          <cell r="HO118">
            <v>6.98</v>
          </cell>
          <cell r="HP118">
            <v>0</v>
          </cell>
          <cell r="HQ118">
            <v>0</v>
          </cell>
          <cell r="HR118">
            <v>8.3966666666666665</v>
          </cell>
          <cell r="HS118">
            <v>8.16</v>
          </cell>
          <cell r="HT118">
            <v>0</v>
          </cell>
          <cell r="HU118">
            <v>7.84</v>
          </cell>
          <cell r="HV118">
            <v>7.44</v>
          </cell>
          <cell r="HW118">
            <v>6.8250000000000002</v>
          </cell>
          <cell r="HX118">
            <v>0</v>
          </cell>
          <cell r="HY118">
            <v>0</v>
          </cell>
          <cell r="HZ118">
            <v>9.11</v>
          </cell>
          <cell r="IA118">
            <v>0</v>
          </cell>
          <cell r="IB118">
            <v>8.19</v>
          </cell>
          <cell r="IC118">
            <v>7.39</v>
          </cell>
          <cell r="ID118">
            <v>0</v>
          </cell>
          <cell r="IE118">
            <v>8.4933333333333341</v>
          </cell>
          <cell r="IF118">
            <v>0</v>
          </cell>
          <cell r="IG118">
            <v>8.14</v>
          </cell>
          <cell r="IH118">
            <v>0</v>
          </cell>
          <cell r="II118">
            <v>8.7899999999999991</v>
          </cell>
          <cell r="IJ118">
            <v>7.48</v>
          </cell>
          <cell r="IK118">
            <v>0</v>
          </cell>
          <cell r="IL118">
            <v>7.8049999999999997</v>
          </cell>
          <cell r="IM118">
            <v>8.23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8.31</v>
          </cell>
          <cell r="IS118">
            <v>7.64</v>
          </cell>
          <cell r="IT118">
            <v>0</v>
          </cell>
          <cell r="IU118">
            <v>8.42</v>
          </cell>
          <cell r="IV118">
            <v>0</v>
          </cell>
          <cell r="IW118">
            <v>0</v>
          </cell>
          <cell r="IX118">
            <v>7.38</v>
          </cell>
          <cell r="IY118">
            <v>8.08</v>
          </cell>
          <cell r="IZ118">
            <v>0</v>
          </cell>
          <cell r="JA118">
            <v>0</v>
          </cell>
          <cell r="JB118">
            <v>8.8699999999999992</v>
          </cell>
          <cell r="JC118">
            <v>0</v>
          </cell>
          <cell r="JD118">
            <v>9.2650000000000006</v>
          </cell>
          <cell r="JE118">
            <v>8.4</v>
          </cell>
          <cell r="JF118">
            <v>8.07</v>
          </cell>
          <cell r="JG118">
            <v>0</v>
          </cell>
          <cell r="JH118">
            <v>0</v>
          </cell>
          <cell r="JI118">
            <v>7.45</v>
          </cell>
          <cell r="JJ118">
            <v>0</v>
          </cell>
          <cell r="JK118">
            <v>7.2</v>
          </cell>
          <cell r="JL118">
            <v>7.05</v>
          </cell>
          <cell r="JM118">
            <v>0</v>
          </cell>
          <cell r="JN118">
            <v>6.97</v>
          </cell>
          <cell r="JO118">
            <v>0</v>
          </cell>
          <cell r="JP118">
            <v>7.08</v>
          </cell>
          <cell r="JQ118">
            <v>0</v>
          </cell>
          <cell r="JR118">
            <v>7.9550000000000001</v>
          </cell>
          <cell r="JS118">
            <v>0</v>
          </cell>
          <cell r="JT118">
            <v>8.2200000000000006</v>
          </cell>
          <cell r="JU118">
            <v>8.4499999999999993</v>
          </cell>
          <cell r="JV118">
            <v>0</v>
          </cell>
          <cell r="JW118">
            <v>9.07</v>
          </cell>
          <cell r="JX118">
            <v>0</v>
          </cell>
          <cell r="JY118">
            <v>0</v>
          </cell>
          <cell r="JZ118">
            <v>7.8624999999999998</v>
          </cell>
          <cell r="KA118">
            <v>5.87</v>
          </cell>
          <cell r="KB118">
            <v>0</v>
          </cell>
          <cell r="KC118">
            <v>0</v>
          </cell>
          <cell r="KD118">
            <v>7.8550000000000004</v>
          </cell>
          <cell r="KE118">
            <v>0</v>
          </cell>
          <cell r="KF118">
            <v>7.53</v>
          </cell>
          <cell r="KG118">
            <v>7.75</v>
          </cell>
          <cell r="KH118">
            <v>0</v>
          </cell>
          <cell r="KI118">
            <v>7.15</v>
          </cell>
          <cell r="KJ118">
            <v>0</v>
          </cell>
          <cell r="KK118">
            <v>8.77</v>
          </cell>
          <cell r="KL118">
            <v>0</v>
          </cell>
          <cell r="KM118">
            <v>7.5949999999999998</v>
          </cell>
          <cell r="KN118">
            <v>0</v>
          </cell>
          <cell r="KO118">
            <v>7.33</v>
          </cell>
          <cell r="KP118">
            <v>7.16</v>
          </cell>
          <cell r="KQ118">
            <v>0</v>
          </cell>
          <cell r="KR118">
            <v>0</v>
          </cell>
          <cell r="KS118">
            <v>0</v>
          </cell>
          <cell r="KT118">
            <v>12.865</v>
          </cell>
          <cell r="KU118">
            <v>7.96</v>
          </cell>
          <cell r="KV118">
            <v>0</v>
          </cell>
          <cell r="KW118">
            <v>0</v>
          </cell>
          <cell r="KX118">
            <v>7.7925000000000004</v>
          </cell>
          <cell r="KY118">
            <v>0</v>
          </cell>
          <cell r="KZ118">
            <v>0</v>
          </cell>
          <cell r="LA118">
            <v>0</v>
          </cell>
          <cell r="LB118">
            <v>8.5500000000000007</v>
          </cell>
          <cell r="LC118">
            <v>8.2650000000000006</v>
          </cell>
          <cell r="LD118">
            <v>7.69</v>
          </cell>
          <cell r="LE118">
            <v>0</v>
          </cell>
          <cell r="LF118">
            <v>5.79</v>
          </cell>
          <cell r="LG118">
            <v>0</v>
          </cell>
          <cell r="LH118">
            <v>6.15</v>
          </cell>
          <cell r="LI118">
            <v>7.2949999999999999</v>
          </cell>
          <cell r="LJ118">
            <v>0</v>
          </cell>
          <cell r="LK118">
            <v>9.11</v>
          </cell>
          <cell r="LL118">
            <v>7.06</v>
          </cell>
          <cell r="LM118">
            <v>8.09</v>
          </cell>
          <cell r="LN118">
            <v>0</v>
          </cell>
          <cell r="LO118">
            <v>8.3800000000000008</v>
          </cell>
          <cell r="LP118">
            <v>0</v>
          </cell>
          <cell r="LQ118">
            <v>7.4249999999999998</v>
          </cell>
          <cell r="LR118">
            <v>7.44</v>
          </cell>
          <cell r="LS118">
            <v>0</v>
          </cell>
          <cell r="LT118">
            <v>6.0175000000000001</v>
          </cell>
          <cell r="LU118">
            <v>0</v>
          </cell>
          <cell r="LV118">
            <v>0</v>
          </cell>
          <cell r="LW118">
            <v>6.72</v>
          </cell>
          <cell r="LX118">
            <v>0</v>
          </cell>
          <cell r="LY118">
            <v>6.6766666666666667</v>
          </cell>
          <cell r="LZ118">
            <v>0</v>
          </cell>
          <cell r="MA118">
            <v>7.97</v>
          </cell>
          <cell r="MB118">
            <v>0</v>
          </cell>
          <cell r="MC118">
            <v>7.7750000000000004</v>
          </cell>
          <cell r="MD118">
            <v>7.91</v>
          </cell>
          <cell r="ME118">
            <v>0</v>
          </cell>
          <cell r="MF118">
            <v>6.64</v>
          </cell>
          <cell r="MG118">
            <v>7.73</v>
          </cell>
          <cell r="MH118">
            <v>7.73</v>
          </cell>
          <cell r="MI118">
            <v>0</v>
          </cell>
          <cell r="MJ118">
            <v>8.27</v>
          </cell>
          <cell r="MK118">
            <v>0</v>
          </cell>
          <cell r="ML118">
            <v>8.4250000000000007</v>
          </cell>
          <cell r="MM118">
            <v>0</v>
          </cell>
          <cell r="MN118">
            <v>6.6950000000000003</v>
          </cell>
          <cell r="MO118">
            <v>0</v>
          </cell>
          <cell r="MP118">
            <v>0</v>
          </cell>
          <cell r="MQ118">
            <v>7.4433333333333325</v>
          </cell>
          <cell r="MR118">
            <v>0</v>
          </cell>
          <cell r="MS118">
            <v>6.85</v>
          </cell>
          <cell r="MT118">
            <v>0</v>
          </cell>
          <cell r="MU118">
            <v>6.17</v>
          </cell>
          <cell r="MV118">
            <v>8.2349999999999994</v>
          </cell>
          <cell r="MW118">
            <v>0</v>
          </cell>
          <cell r="MX118">
            <v>0</v>
          </cell>
          <cell r="MY118">
            <v>6.9</v>
          </cell>
          <cell r="MZ118">
            <v>0</v>
          </cell>
          <cell r="NA118">
            <v>6.5066666666666668</v>
          </cell>
          <cell r="NB118">
            <v>0</v>
          </cell>
          <cell r="NC118">
            <v>7.91</v>
          </cell>
          <cell r="ND118">
            <v>0</v>
          </cell>
          <cell r="NE118">
            <v>0</v>
          </cell>
          <cell r="NF118">
            <v>0</v>
          </cell>
          <cell r="NG118">
            <v>0</v>
          </cell>
          <cell r="NH118">
            <v>0</v>
          </cell>
          <cell r="NJ118">
            <v>5</v>
          </cell>
          <cell r="NK118">
            <v>3.4137931034482758</v>
          </cell>
          <cell r="NL118" t="b">
            <v>0</v>
          </cell>
          <cell r="NM118"/>
          <cell r="NN118">
            <v>184</v>
          </cell>
          <cell r="NO118">
            <v>7.4124999999999996</v>
          </cell>
          <cell r="NP118">
            <v>7.485024456521745</v>
          </cell>
          <cell r="NQ118">
            <v>0.73913043478260865</v>
          </cell>
          <cell r="NR118">
            <v>5.01</v>
          </cell>
          <cell r="NS118">
            <v>14.55</v>
          </cell>
        </row>
        <row r="119">
          <cell r="A119" t="str">
            <v>BAISLEY PARK</v>
          </cell>
          <cell r="B119" t="str">
            <v>BAISLEY PARK</v>
          </cell>
          <cell r="C119" t="str">
            <v>Guy Brewer &amp; Foch Blvd</v>
          </cell>
          <cell r="D119" t="str">
            <v>QUEENS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7.23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7.6349999999999998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7.94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7.19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8.3000000000000007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7.78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9.02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7.74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7.61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7.93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6.97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7.72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8.0350000000000001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6.44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6.61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5.8150000000000004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4.9000000000000004</v>
          </cell>
          <cell r="DZ119">
            <v>0</v>
          </cell>
          <cell r="EA119">
            <v>0</v>
          </cell>
          <cell r="EB119">
            <v>9.02</v>
          </cell>
          <cell r="EC119">
            <v>0</v>
          </cell>
          <cell r="ED119">
            <v>0</v>
          </cell>
          <cell r="EE119">
            <v>0</v>
          </cell>
          <cell r="EF119">
            <v>6.33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6.9850000000000003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6.0766666666666671</v>
          </cell>
          <cell r="EY119">
            <v>0</v>
          </cell>
          <cell r="EZ119">
            <v>0</v>
          </cell>
          <cell r="FA119">
            <v>9.32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8.57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9.33</v>
          </cell>
          <cell r="FN119">
            <v>0</v>
          </cell>
          <cell r="FO119">
            <v>6.14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8.5399999999999991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6.7466666666666661</v>
          </cell>
          <cell r="GD119">
            <v>0</v>
          </cell>
          <cell r="GE119">
            <v>8.0449999999999999</v>
          </cell>
          <cell r="GF119">
            <v>0</v>
          </cell>
          <cell r="GG119">
            <v>7.09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7.85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8.18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9.44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9.2799999999999994</v>
          </cell>
          <cell r="HK119">
            <v>0</v>
          </cell>
          <cell r="HL119">
            <v>7.73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8.08</v>
          </cell>
          <cell r="HT119">
            <v>0</v>
          </cell>
          <cell r="HU119">
            <v>9.3699999999999992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7.62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6.4249999999999998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8.59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4.25</v>
          </cell>
          <cell r="JO119">
            <v>0</v>
          </cell>
          <cell r="JP119">
            <v>8.16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7.4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6.97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8.34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7.5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6.93</v>
          </cell>
          <cell r="KY119">
            <v>5.61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7.94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8.5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8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7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8.1999999999999993</v>
          </cell>
          <cell r="MH119">
            <v>8.6199999999999992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8.4600000000000009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7.74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6.52</v>
          </cell>
          <cell r="NB119">
            <v>0</v>
          </cell>
          <cell r="NC119">
            <v>4.93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J119">
            <v>2</v>
          </cell>
          <cell r="NK119">
            <v>1.1481481481481481</v>
          </cell>
          <cell r="NL119" t="b">
            <v>0</v>
          </cell>
          <cell r="NM119"/>
          <cell r="NN119">
            <v>57</v>
          </cell>
          <cell r="NO119">
            <v>7.74</v>
          </cell>
          <cell r="NP119">
            <v>7.5560233918128645</v>
          </cell>
          <cell r="NQ119">
            <v>0.63157894736842102</v>
          </cell>
          <cell r="NR119">
            <v>4.25</v>
          </cell>
          <cell r="NS119">
            <v>9.44</v>
          </cell>
        </row>
        <row r="120">
          <cell r="A120" t="str">
            <v>SOUTH JAMAICA (Box #1 /#2)</v>
          </cell>
          <cell r="B120" t="str">
            <v>South Jamaica I</v>
          </cell>
          <cell r="C120" t="str">
            <v>South Rd &amp; 159 St</v>
          </cell>
          <cell r="D120" t="str">
            <v>QUEENS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>
            <v>0</v>
          </cell>
          <cell r="LK120">
            <v>0</v>
          </cell>
          <cell r="LL120">
            <v>0</v>
          </cell>
          <cell r="LM120">
            <v>0</v>
          </cell>
          <cell r="LN120">
            <v>0</v>
          </cell>
          <cell r="LO120">
            <v>0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0</v>
          </cell>
          <cell r="NG120">
            <v>0</v>
          </cell>
          <cell r="NH120">
            <v>0</v>
          </cell>
          <cell r="NJ120" t="e">
            <v>#N/A</v>
          </cell>
          <cell r="NK120" t="str">
            <v>removed</v>
          </cell>
          <cell r="NL120" t="e">
            <v>#N/A</v>
          </cell>
          <cell r="NM120"/>
          <cell r="NN120">
            <v>0</v>
          </cell>
          <cell r="NO120" t="str">
            <v/>
          </cell>
          <cell r="NP120" t="str">
            <v/>
          </cell>
          <cell r="NQ120" t="str">
            <v/>
          </cell>
          <cell r="NR120">
            <v>0</v>
          </cell>
          <cell r="NS120">
            <v>0</v>
          </cell>
        </row>
        <row r="121">
          <cell r="A121" t="str">
            <v>SOUTH JAMAICA (Box #3 /#4)</v>
          </cell>
          <cell r="B121" t="str">
            <v>South Jamaica I</v>
          </cell>
          <cell r="C121" t="str">
            <v>110 Ave &amp; 159 St</v>
          </cell>
          <cell r="D121" t="str">
            <v>QUEENS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  <cell r="LJ121">
            <v>0</v>
          </cell>
          <cell r="LK121">
            <v>0</v>
          </cell>
          <cell r="LL121">
            <v>0</v>
          </cell>
          <cell r="LM121">
            <v>0</v>
          </cell>
          <cell r="LN121">
            <v>0</v>
          </cell>
          <cell r="LO121">
            <v>0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J121" t="e">
            <v>#N/A</v>
          </cell>
          <cell r="NK121" t="str">
            <v>removed</v>
          </cell>
          <cell r="NL121" t="e">
            <v>#N/A</v>
          </cell>
          <cell r="NM121"/>
          <cell r="NN121">
            <v>0</v>
          </cell>
          <cell r="NO121" t="str">
            <v/>
          </cell>
          <cell r="NP121" t="str">
            <v/>
          </cell>
          <cell r="NQ121" t="str">
            <v/>
          </cell>
          <cell r="NR121">
            <v>0</v>
          </cell>
          <cell r="NS121">
            <v>0</v>
          </cell>
        </row>
        <row r="122">
          <cell r="A122" t="str">
            <v>CONLON LIHFE TOWER</v>
          </cell>
          <cell r="B122" t="str">
            <v>CONLON LIHFE TOWER</v>
          </cell>
          <cell r="C122" t="str">
            <v>172 St &amp; Jamaica Ave</v>
          </cell>
          <cell r="D122" t="str">
            <v>QUEENS</v>
          </cell>
          <cell r="E122">
            <v>0</v>
          </cell>
          <cell r="F122">
            <v>0</v>
          </cell>
          <cell r="G122">
            <v>0</v>
          </cell>
          <cell r="H122">
            <v>9.73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9.27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10.029999999999999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8.8699999999999992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4.8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9.35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11.01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10.48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9.4700000000000006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8.9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  <cell r="LJ122">
            <v>0</v>
          </cell>
          <cell r="LK122">
            <v>9.68</v>
          </cell>
          <cell r="LL122">
            <v>0</v>
          </cell>
          <cell r="LM122">
            <v>0</v>
          </cell>
          <cell r="LN122">
            <v>0</v>
          </cell>
          <cell r="LO122">
            <v>0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10.42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9.5500000000000007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0</v>
          </cell>
          <cell r="NG122">
            <v>0</v>
          </cell>
          <cell r="NH122">
            <v>0</v>
          </cell>
          <cell r="NJ122">
            <v>1</v>
          </cell>
          <cell r="NK122">
            <v>1</v>
          </cell>
          <cell r="NL122" t="b">
            <v>0</v>
          </cell>
          <cell r="NM122"/>
          <cell r="NN122">
            <v>13</v>
          </cell>
          <cell r="NO122">
            <v>9.5500000000000007</v>
          </cell>
          <cell r="NP122">
            <v>9.3507692307692309</v>
          </cell>
          <cell r="NQ122">
            <v>7.6923076923076927E-2</v>
          </cell>
          <cell r="NR122">
            <v>4.8</v>
          </cell>
          <cell r="NS122">
            <v>11.01</v>
          </cell>
        </row>
        <row r="123">
          <cell r="A123" t="str">
            <v>REDFERN</v>
          </cell>
          <cell r="B123" t="str">
            <v>REDFERN</v>
          </cell>
          <cell r="C123" t="str">
            <v>Beach chan Dr</v>
          </cell>
          <cell r="D123" t="str">
            <v>QUEENS</v>
          </cell>
          <cell r="E123">
            <v>6.87</v>
          </cell>
          <cell r="F123">
            <v>0</v>
          </cell>
          <cell r="G123">
            <v>0</v>
          </cell>
          <cell r="H123">
            <v>7.71</v>
          </cell>
          <cell r="I123">
            <v>0</v>
          </cell>
          <cell r="J123">
            <v>7.55</v>
          </cell>
          <cell r="K123">
            <v>0</v>
          </cell>
          <cell r="L123">
            <v>8.7200000000000006</v>
          </cell>
          <cell r="M123">
            <v>0</v>
          </cell>
          <cell r="N123">
            <v>0</v>
          </cell>
          <cell r="O123">
            <v>0</v>
          </cell>
          <cell r="P123">
            <v>5.6550000000000002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7.61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6.41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7.45</v>
          </cell>
          <cell r="AH123">
            <v>0</v>
          </cell>
          <cell r="AI123">
            <v>0</v>
          </cell>
          <cell r="AJ123">
            <v>8.0399999999999991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7.49</v>
          </cell>
          <cell r="AQ123">
            <v>0</v>
          </cell>
          <cell r="AR123">
            <v>7.66</v>
          </cell>
          <cell r="AS123">
            <v>0</v>
          </cell>
          <cell r="AT123">
            <v>0</v>
          </cell>
          <cell r="AU123">
            <v>0</v>
          </cell>
          <cell r="AV123">
            <v>7.4</v>
          </cell>
          <cell r="AW123">
            <v>0</v>
          </cell>
          <cell r="AX123">
            <v>0</v>
          </cell>
          <cell r="AY123">
            <v>8.77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5.8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7.93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7.21</v>
          </cell>
          <cell r="BR123">
            <v>7.2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8.25</v>
          </cell>
          <cell r="BX123">
            <v>0</v>
          </cell>
          <cell r="BY123">
            <v>0</v>
          </cell>
          <cell r="BZ123">
            <v>0</v>
          </cell>
          <cell r="CA123">
            <v>7.35</v>
          </cell>
          <cell r="CB123">
            <v>0</v>
          </cell>
          <cell r="CC123">
            <v>0</v>
          </cell>
          <cell r="CD123">
            <v>7.62</v>
          </cell>
          <cell r="CE123">
            <v>0</v>
          </cell>
          <cell r="CF123">
            <v>7.14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4.6950000000000003</v>
          </cell>
          <cell r="CL123">
            <v>8.08</v>
          </cell>
          <cell r="CM123">
            <v>0</v>
          </cell>
          <cell r="CN123">
            <v>7.52</v>
          </cell>
          <cell r="CO123">
            <v>0</v>
          </cell>
          <cell r="CP123">
            <v>7.35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8.33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7.05</v>
          </cell>
          <cell r="DB123">
            <v>0</v>
          </cell>
          <cell r="DC123">
            <v>5.27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6.1749999999999998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8.16</v>
          </cell>
          <cell r="DO123">
            <v>0</v>
          </cell>
          <cell r="DP123">
            <v>0</v>
          </cell>
          <cell r="DQ123">
            <v>7.47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7.6</v>
          </cell>
          <cell r="DW123">
            <v>0</v>
          </cell>
          <cell r="DX123">
            <v>0</v>
          </cell>
          <cell r="DY123">
            <v>7.32</v>
          </cell>
          <cell r="DZ123">
            <v>0</v>
          </cell>
          <cell r="EA123">
            <v>0</v>
          </cell>
          <cell r="EB123">
            <v>7.45</v>
          </cell>
          <cell r="EC123">
            <v>0</v>
          </cell>
          <cell r="ED123">
            <v>0</v>
          </cell>
          <cell r="EE123">
            <v>0</v>
          </cell>
          <cell r="EF123">
            <v>6.98</v>
          </cell>
          <cell r="EG123">
            <v>0</v>
          </cell>
          <cell r="EH123">
            <v>0</v>
          </cell>
          <cell r="EI123">
            <v>0</v>
          </cell>
          <cell r="EJ123">
            <v>5.87</v>
          </cell>
          <cell r="EK123">
            <v>0</v>
          </cell>
          <cell r="EL123">
            <v>9.67</v>
          </cell>
          <cell r="EM123">
            <v>0</v>
          </cell>
          <cell r="EN123">
            <v>0</v>
          </cell>
          <cell r="EO123">
            <v>0</v>
          </cell>
          <cell r="EP123">
            <v>7.08</v>
          </cell>
          <cell r="EQ123">
            <v>0</v>
          </cell>
          <cell r="ER123">
            <v>0</v>
          </cell>
          <cell r="ES123">
            <v>0</v>
          </cell>
          <cell r="ET123">
            <v>7.98</v>
          </cell>
          <cell r="EU123">
            <v>0</v>
          </cell>
          <cell r="EV123">
            <v>0</v>
          </cell>
          <cell r="EW123">
            <v>0</v>
          </cell>
          <cell r="EX123">
            <v>7.88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9.25</v>
          </cell>
          <cell r="FD123">
            <v>0</v>
          </cell>
          <cell r="FE123">
            <v>9.3699999999999992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9.18</v>
          </cell>
          <cell r="FL123">
            <v>0</v>
          </cell>
          <cell r="FM123">
            <v>0</v>
          </cell>
          <cell r="FN123">
            <v>6.46</v>
          </cell>
          <cell r="FO123">
            <v>0</v>
          </cell>
          <cell r="FP123">
            <v>0</v>
          </cell>
          <cell r="FQ123">
            <v>0</v>
          </cell>
          <cell r="FR123">
            <v>8.94</v>
          </cell>
          <cell r="FS123">
            <v>0</v>
          </cell>
          <cell r="FT123">
            <v>7.15</v>
          </cell>
          <cell r="FU123">
            <v>0</v>
          </cell>
          <cell r="FV123">
            <v>0</v>
          </cell>
          <cell r="FW123">
            <v>0</v>
          </cell>
          <cell r="FX123">
            <v>7.92</v>
          </cell>
          <cell r="FY123">
            <v>0</v>
          </cell>
          <cell r="FZ123">
            <v>8.2200000000000006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8.66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11.63</v>
          </cell>
          <cell r="GU123">
            <v>0</v>
          </cell>
          <cell r="GV123">
            <v>0</v>
          </cell>
          <cell r="GW123">
            <v>7.34</v>
          </cell>
          <cell r="GX123">
            <v>0</v>
          </cell>
          <cell r="GY123">
            <v>0</v>
          </cell>
          <cell r="GZ123">
            <v>7.89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8.74</v>
          </cell>
          <cell r="HH123">
            <v>0</v>
          </cell>
          <cell r="HI123">
            <v>9.26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9.9700000000000006</v>
          </cell>
          <cell r="HO123">
            <v>0</v>
          </cell>
          <cell r="HP123">
            <v>0</v>
          </cell>
          <cell r="HQ123">
            <v>8.81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10.01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9.9499999999999993</v>
          </cell>
          <cell r="IC123">
            <v>0</v>
          </cell>
          <cell r="ID123">
            <v>0</v>
          </cell>
          <cell r="IE123">
            <v>10.25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8.92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9.75</v>
          </cell>
          <cell r="IQ123">
            <v>9.9</v>
          </cell>
          <cell r="IR123">
            <v>0</v>
          </cell>
          <cell r="IS123">
            <v>0</v>
          </cell>
          <cell r="IT123">
            <v>8.6999999999999993</v>
          </cell>
          <cell r="IU123">
            <v>0</v>
          </cell>
          <cell r="IV123">
            <v>0</v>
          </cell>
          <cell r="IW123">
            <v>0</v>
          </cell>
          <cell r="IX123">
            <v>6.89</v>
          </cell>
          <cell r="IY123">
            <v>0</v>
          </cell>
          <cell r="IZ123">
            <v>0</v>
          </cell>
          <cell r="JA123">
            <v>9.73</v>
          </cell>
          <cell r="JB123">
            <v>0</v>
          </cell>
          <cell r="JC123">
            <v>0</v>
          </cell>
          <cell r="JD123">
            <v>4.93</v>
          </cell>
          <cell r="JE123">
            <v>0</v>
          </cell>
          <cell r="JF123">
            <v>0</v>
          </cell>
          <cell r="JG123">
            <v>0</v>
          </cell>
          <cell r="JH123">
            <v>9.4700000000000006</v>
          </cell>
          <cell r="JI123">
            <v>0</v>
          </cell>
          <cell r="JJ123">
            <v>0</v>
          </cell>
          <cell r="JK123">
            <v>0</v>
          </cell>
          <cell r="JL123">
            <v>8.3800000000000008</v>
          </cell>
          <cell r="JM123">
            <v>0</v>
          </cell>
          <cell r="JN123">
            <v>0</v>
          </cell>
          <cell r="JO123">
            <v>0</v>
          </cell>
          <cell r="JP123">
            <v>9.09</v>
          </cell>
          <cell r="JQ123">
            <v>0</v>
          </cell>
          <cell r="JR123">
            <v>0</v>
          </cell>
          <cell r="JS123">
            <v>0</v>
          </cell>
          <cell r="JT123">
            <v>8.7200000000000006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8.86</v>
          </cell>
          <cell r="JZ123">
            <v>0</v>
          </cell>
          <cell r="KA123">
            <v>8.6199999999999992</v>
          </cell>
          <cell r="KB123">
            <v>0</v>
          </cell>
          <cell r="KC123">
            <v>0</v>
          </cell>
          <cell r="KD123">
            <v>8.5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8.83</v>
          </cell>
          <cell r="KJ123">
            <v>0</v>
          </cell>
          <cell r="KK123">
            <v>9.7100000000000009</v>
          </cell>
          <cell r="KL123">
            <v>0</v>
          </cell>
          <cell r="KM123">
            <v>0</v>
          </cell>
          <cell r="KN123">
            <v>0</v>
          </cell>
          <cell r="KO123">
            <v>8.4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6.33</v>
          </cell>
          <cell r="KU123">
            <v>0</v>
          </cell>
          <cell r="KV123">
            <v>9.02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8.93</v>
          </cell>
          <cell r="LB123">
            <v>0</v>
          </cell>
          <cell r="LC123">
            <v>0</v>
          </cell>
          <cell r="LD123">
            <v>7.76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8.5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9.5500000000000007</v>
          </cell>
          <cell r="LP123">
            <v>8.11</v>
          </cell>
          <cell r="LQ123">
            <v>0</v>
          </cell>
          <cell r="LR123">
            <v>0</v>
          </cell>
          <cell r="LS123">
            <v>7.28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6.01</v>
          </cell>
          <cell r="LY123">
            <v>0</v>
          </cell>
          <cell r="LZ123">
            <v>0</v>
          </cell>
          <cell r="MA123">
            <v>8.59</v>
          </cell>
          <cell r="MB123">
            <v>0</v>
          </cell>
          <cell r="MC123">
            <v>8.74</v>
          </cell>
          <cell r="MD123">
            <v>0</v>
          </cell>
          <cell r="ME123">
            <v>0</v>
          </cell>
          <cell r="MF123">
            <v>9.35</v>
          </cell>
          <cell r="MG123">
            <v>0</v>
          </cell>
          <cell r="MH123">
            <v>0</v>
          </cell>
          <cell r="MI123">
            <v>0</v>
          </cell>
          <cell r="MJ123">
            <v>4.01</v>
          </cell>
          <cell r="MK123">
            <v>0</v>
          </cell>
          <cell r="ML123">
            <v>8.99</v>
          </cell>
          <cell r="MM123">
            <v>0</v>
          </cell>
          <cell r="MN123">
            <v>0</v>
          </cell>
          <cell r="MO123">
            <v>8.17</v>
          </cell>
          <cell r="MP123">
            <v>0</v>
          </cell>
          <cell r="MQ123">
            <v>0</v>
          </cell>
          <cell r="MR123">
            <v>6.9</v>
          </cell>
          <cell r="MS123">
            <v>0</v>
          </cell>
          <cell r="MT123">
            <v>0</v>
          </cell>
          <cell r="MU123">
            <v>0</v>
          </cell>
          <cell r="MV123">
            <v>7.98</v>
          </cell>
          <cell r="MW123">
            <v>0</v>
          </cell>
          <cell r="MX123">
            <v>5.77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8.1199999999999992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J123">
            <v>2</v>
          </cell>
          <cell r="NK123">
            <v>1.8214285714285714</v>
          </cell>
          <cell r="NL123" t="b">
            <v>0</v>
          </cell>
          <cell r="NM123"/>
          <cell r="NN123">
            <v>95</v>
          </cell>
          <cell r="NO123">
            <v>8.0399999999999991</v>
          </cell>
          <cell r="NP123">
            <v>7.9818421052631576</v>
          </cell>
          <cell r="NQ123">
            <v>0.49473684210526314</v>
          </cell>
          <cell r="NR123">
            <v>4.01</v>
          </cell>
          <cell r="NS123">
            <v>11.63</v>
          </cell>
        </row>
        <row r="124">
          <cell r="A124" t="str">
            <v>EAST 152ND STREET-COURTLANDT AVENUE</v>
          </cell>
          <cell r="B124" t="str">
            <v>EAST 152ND STREET-COURTLANDT AVENUE</v>
          </cell>
          <cell r="C124" t="str">
            <v>E 151ST ST</v>
          </cell>
          <cell r="D124" t="str">
            <v>BRONX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5.87</v>
          </cell>
          <cell r="AH124">
            <v>0</v>
          </cell>
          <cell r="AI124">
            <v>6.72</v>
          </cell>
          <cell r="AJ124">
            <v>0</v>
          </cell>
          <cell r="AK124">
            <v>0</v>
          </cell>
          <cell r="AL124">
            <v>5.68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4.93</v>
          </cell>
          <cell r="FK124">
            <v>0</v>
          </cell>
          <cell r="FL124">
            <v>7.78</v>
          </cell>
          <cell r="FM124">
            <v>0</v>
          </cell>
          <cell r="FN124">
            <v>0</v>
          </cell>
          <cell r="FO124">
            <v>7.01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6.63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7.37</v>
          </cell>
          <cell r="JT124">
            <v>7.88</v>
          </cell>
          <cell r="JU124">
            <v>0</v>
          </cell>
          <cell r="JV124">
            <v>0</v>
          </cell>
          <cell r="JW124">
            <v>7.38</v>
          </cell>
          <cell r="JX124">
            <v>0</v>
          </cell>
          <cell r="JY124">
            <v>0</v>
          </cell>
          <cell r="JZ124">
            <v>9.5500000000000007</v>
          </cell>
          <cell r="KA124">
            <v>9.01</v>
          </cell>
          <cell r="KB124">
            <v>0</v>
          </cell>
          <cell r="KC124">
            <v>0</v>
          </cell>
          <cell r="KD124">
            <v>8.9600000000000009</v>
          </cell>
          <cell r="KE124">
            <v>0</v>
          </cell>
          <cell r="KF124">
            <v>9.18</v>
          </cell>
          <cell r="KG124">
            <v>0</v>
          </cell>
          <cell r="KH124">
            <v>8.16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  <cell r="LJ124">
            <v>0</v>
          </cell>
          <cell r="LK124">
            <v>8.5500000000000007</v>
          </cell>
          <cell r="LL124">
            <v>0</v>
          </cell>
          <cell r="LM124">
            <v>0</v>
          </cell>
          <cell r="LN124">
            <v>0</v>
          </cell>
          <cell r="LO124">
            <v>0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J124">
            <v>1</v>
          </cell>
          <cell r="NK124">
            <v>2.3333333333333335</v>
          </cell>
          <cell r="NL124" t="b">
            <v>0</v>
          </cell>
          <cell r="NM124"/>
          <cell r="NN124">
            <v>16</v>
          </cell>
          <cell r="NO124">
            <v>7.58</v>
          </cell>
          <cell r="NP124">
            <v>7.5412500000000007</v>
          </cell>
          <cell r="NQ124">
            <v>0.625</v>
          </cell>
          <cell r="NR124">
            <v>4.93</v>
          </cell>
          <cell r="NS124">
            <v>9.5500000000000007</v>
          </cell>
        </row>
        <row r="125">
          <cell r="A125" t="str">
            <v>ADAMS</v>
          </cell>
          <cell r="B125" t="str">
            <v>ADAMS</v>
          </cell>
          <cell r="C125" t="str">
            <v>WESTCHESTER AVE</v>
          </cell>
          <cell r="D125" t="str">
            <v>BRONX</v>
          </cell>
          <cell r="E125">
            <v>5.71</v>
          </cell>
          <cell r="F125">
            <v>0</v>
          </cell>
          <cell r="G125">
            <v>6.21</v>
          </cell>
          <cell r="H125">
            <v>0</v>
          </cell>
          <cell r="I125">
            <v>0</v>
          </cell>
          <cell r="J125">
            <v>6.27</v>
          </cell>
          <cell r="K125">
            <v>0</v>
          </cell>
          <cell r="L125">
            <v>6.86</v>
          </cell>
          <cell r="M125">
            <v>0</v>
          </cell>
          <cell r="N125">
            <v>5.33</v>
          </cell>
          <cell r="O125">
            <v>0</v>
          </cell>
          <cell r="P125">
            <v>0</v>
          </cell>
          <cell r="Q125">
            <v>6.44</v>
          </cell>
          <cell r="R125">
            <v>0</v>
          </cell>
          <cell r="S125">
            <v>5.54</v>
          </cell>
          <cell r="T125">
            <v>0</v>
          </cell>
          <cell r="U125">
            <v>5.32</v>
          </cell>
          <cell r="V125">
            <v>0</v>
          </cell>
          <cell r="W125">
            <v>0</v>
          </cell>
          <cell r="X125">
            <v>7.2149999999999999</v>
          </cell>
          <cell r="Y125">
            <v>0</v>
          </cell>
          <cell r="Z125">
            <v>8.94</v>
          </cell>
          <cell r="AA125">
            <v>0</v>
          </cell>
          <cell r="AB125">
            <v>5.49</v>
          </cell>
          <cell r="AC125">
            <v>0</v>
          </cell>
          <cell r="AD125">
            <v>0</v>
          </cell>
          <cell r="AE125">
            <v>4.87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6.41</v>
          </cell>
          <cell r="AO125">
            <v>0</v>
          </cell>
          <cell r="AP125">
            <v>6.46</v>
          </cell>
          <cell r="AQ125">
            <v>0</v>
          </cell>
          <cell r="AR125">
            <v>0</v>
          </cell>
          <cell r="AS125">
            <v>4.91</v>
          </cell>
          <cell r="AT125">
            <v>0</v>
          </cell>
          <cell r="AU125">
            <v>7.37</v>
          </cell>
          <cell r="AV125">
            <v>0</v>
          </cell>
          <cell r="AW125">
            <v>5.95</v>
          </cell>
          <cell r="AX125">
            <v>0</v>
          </cell>
          <cell r="AY125">
            <v>0</v>
          </cell>
          <cell r="AZ125">
            <v>7.87</v>
          </cell>
          <cell r="BA125">
            <v>0</v>
          </cell>
          <cell r="BB125">
            <v>4.66</v>
          </cell>
          <cell r="BC125">
            <v>0</v>
          </cell>
          <cell r="BD125">
            <v>6.93</v>
          </cell>
          <cell r="BE125">
            <v>0</v>
          </cell>
          <cell r="BF125">
            <v>6.15</v>
          </cell>
          <cell r="BG125">
            <v>5.64</v>
          </cell>
          <cell r="BH125">
            <v>0</v>
          </cell>
          <cell r="BI125">
            <v>5.69</v>
          </cell>
          <cell r="BJ125">
            <v>0</v>
          </cell>
          <cell r="BK125">
            <v>6.92</v>
          </cell>
          <cell r="BL125">
            <v>0</v>
          </cell>
          <cell r="BM125">
            <v>5.4</v>
          </cell>
          <cell r="BN125">
            <v>0</v>
          </cell>
          <cell r="BO125">
            <v>0</v>
          </cell>
          <cell r="BP125">
            <v>7.12</v>
          </cell>
          <cell r="BQ125">
            <v>0</v>
          </cell>
          <cell r="BR125">
            <v>6.62</v>
          </cell>
          <cell r="BS125">
            <v>0</v>
          </cell>
          <cell r="BT125">
            <v>5.36</v>
          </cell>
          <cell r="BU125">
            <v>0</v>
          </cell>
          <cell r="BV125">
            <v>0</v>
          </cell>
          <cell r="BW125">
            <v>4.82</v>
          </cell>
          <cell r="BX125">
            <v>0</v>
          </cell>
          <cell r="BY125">
            <v>0</v>
          </cell>
          <cell r="BZ125">
            <v>5.875</v>
          </cell>
          <cell r="CA125">
            <v>0</v>
          </cell>
          <cell r="CB125">
            <v>6.51</v>
          </cell>
          <cell r="CC125">
            <v>0</v>
          </cell>
          <cell r="CD125">
            <v>4.9800000000000004</v>
          </cell>
          <cell r="CE125">
            <v>0</v>
          </cell>
          <cell r="CF125">
            <v>6.05</v>
          </cell>
          <cell r="CG125">
            <v>0</v>
          </cell>
          <cell r="CH125">
            <v>0</v>
          </cell>
          <cell r="CI125">
            <v>6.8</v>
          </cell>
          <cell r="CJ125">
            <v>0</v>
          </cell>
          <cell r="CK125">
            <v>7.1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6.75</v>
          </cell>
          <cell r="CQ125">
            <v>0</v>
          </cell>
          <cell r="CR125">
            <v>7.61</v>
          </cell>
          <cell r="CS125">
            <v>0</v>
          </cell>
          <cell r="CT125">
            <v>0</v>
          </cell>
          <cell r="CU125">
            <v>0</v>
          </cell>
          <cell r="CV125">
            <v>5.84</v>
          </cell>
          <cell r="CW125">
            <v>5.56</v>
          </cell>
          <cell r="CX125">
            <v>0</v>
          </cell>
          <cell r="CY125">
            <v>6.61</v>
          </cell>
          <cell r="CZ125">
            <v>0</v>
          </cell>
          <cell r="DA125">
            <v>0</v>
          </cell>
          <cell r="DB125">
            <v>5.22</v>
          </cell>
          <cell r="DC125">
            <v>0</v>
          </cell>
          <cell r="DD125">
            <v>7.13</v>
          </cell>
          <cell r="DE125">
            <v>0</v>
          </cell>
          <cell r="DF125">
            <v>7.08</v>
          </cell>
          <cell r="DG125">
            <v>0</v>
          </cell>
          <cell r="DH125">
            <v>3.66</v>
          </cell>
          <cell r="DI125">
            <v>0</v>
          </cell>
          <cell r="DJ125">
            <v>0</v>
          </cell>
          <cell r="DK125">
            <v>7.86</v>
          </cell>
          <cell r="DL125">
            <v>0</v>
          </cell>
          <cell r="DM125">
            <v>7.08</v>
          </cell>
          <cell r="DN125">
            <v>0</v>
          </cell>
          <cell r="DO125">
            <v>3.66</v>
          </cell>
          <cell r="DP125">
            <v>0</v>
          </cell>
          <cell r="DQ125">
            <v>0</v>
          </cell>
          <cell r="DR125">
            <v>7.86</v>
          </cell>
          <cell r="DS125">
            <v>0</v>
          </cell>
          <cell r="DT125">
            <v>7.51</v>
          </cell>
          <cell r="DU125">
            <v>0</v>
          </cell>
          <cell r="DV125">
            <v>7.1</v>
          </cell>
          <cell r="DW125">
            <v>0</v>
          </cell>
          <cell r="DX125">
            <v>0</v>
          </cell>
          <cell r="DY125">
            <v>8.1</v>
          </cell>
          <cell r="DZ125">
            <v>0</v>
          </cell>
          <cell r="EA125">
            <v>6.07</v>
          </cell>
          <cell r="EB125">
            <v>0</v>
          </cell>
          <cell r="EC125">
            <v>7.32</v>
          </cell>
          <cell r="ED125">
            <v>0</v>
          </cell>
          <cell r="EE125">
            <v>0</v>
          </cell>
          <cell r="EF125">
            <v>8.5150000000000006</v>
          </cell>
          <cell r="EG125">
            <v>0</v>
          </cell>
          <cell r="EH125">
            <v>6.07</v>
          </cell>
          <cell r="EI125">
            <v>0</v>
          </cell>
          <cell r="EJ125">
            <v>7.32</v>
          </cell>
          <cell r="EK125">
            <v>0</v>
          </cell>
          <cell r="EL125">
            <v>0</v>
          </cell>
          <cell r="EM125">
            <v>8.5150000000000006</v>
          </cell>
          <cell r="EN125">
            <v>0</v>
          </cell>
          <cell r="EO125">
            <v>7.22</v>
          </cell>
          <cell r="EP125">
            <v>0</v>
          </cell>
          <cell r="EQ125">
            <v>7.29</v>
          </cell>
          <cell r="ER125">
            <v>0</v>
          </cell>
          <cell r="ES125">
            <v>0</v>
          </cell>
          <cell r="ET125">
            <v>6.57</v>
          </cell>
          <cell r="EU125">
            <v>0</v>
          </cell>
          <cell r="EV125">
            <v>6.97</v>
          </cell>
          <cell r="EW125">
            <v>0</v>
          </cell>
          <cell r="EX125">
            <v>7.89</v>
          </cell>
          <cell r="EY125">
            <v>0</v>
          </cell>
          <cell r="EZ125">
            <v>0</v>
          </cell>
          <cell r="FA125">
            <v>7.1849999999999996</v>
          </cell>
          <cell r="FB125">
            <v>0</v>
          </cell>
          <cell r="FC125">
            <v>8.16</v>
          </cell>
          <cell r="FD125">
            <v>0</v>
          </cell>
          <cell r="FE125">
            <v>6.34</v>
          </cell>
          <cell r="FF125">
            <v>0</v>
          </cell>
          <cell r="FG125">
            <v>0</v>
          </cell>
          <cell r="FH125">
            <v>6.96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7.17</v>
          </cell>
          <cell r="FR125">
            <v>0</v>
          </cell>
          <cell r="FS125">
            <v>7.1</v>
          </cell>
          <cell r="FT125">
            <v>0</v>
          </cell>
          <cell r="FU125">
            <v>0</v>
          </cell>
          <cell r="FV125">
            <v>7.12</v>
          </cell>
          <cell r="FW125">
            <v>0</v>
          </cell>
          <cell r="FX125">
            <v>7.9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7.74</v>
          </cell>
          <cell r="GF125">
            <v>0</v>
          </cell>
          <cell r="GG125">
            <v>8.31</v>
          </cell>
          <cell r="GH125">
            <v>6.94</v>
          </cell>
          <cell r="GI125">
            <v>0</v>
          </cell>
          <cell r="GJ125">
            <v>8.2100000000000009</v>
          </cell>
          <cell r="GK125">
            <v>0</v>
          </cell>
          <cell r="GL125">
            <v>8.19</v>
          </cell>
          <cell r="GM125">
            <v>0</v>
          </cell>
          <cell r="GN125">
            <v>8.1</v>
          </cell>
          <cell r="GO125">
            <v>0</v>
          </cell>
          <cell r="GP125">
            <v>0</v>
          </cell>
          <cell r="GQ125">
            <v>7.43</v>
          </cell>
          <cell r="GR125">
            <v>0</v>
          </cell>
          <cell r="GS125">
            <v>7.65</v>
          </cell>
          <cell r="GT125">
            <v>0</v>
          </cell>
          <cell r="GU125">
            <v>7.83</v>
          </cell>
          <cell r="GV125">
            <v>0</v>
          </cell>
          <cell r="GW125">
            <v>0</v>
          </cell>
          <cell r="GX125">
            <v>6.86</v>
          </cell>
          <cell r="GY125">
            <v>0</v>
          </cell>
          <cell r="GZ125">
            <v>5.8650000000000002</v>
          </cell>
          <cell r="HA125">
            <v>0</v>
          </cell>
          <cell r="HB125">
            <v>7.18</v>
          </cell>
          <cell r="HC125">
            <v>0</v>
          </cell>
          <cell r="HD125">
            <v>0</v>
          </cell>
          <cell r="HE125">
            <v>7.82</v>
          </cell>
          <cell r="HF125">
            <v>0</v>
          </cell>
          <cell r="HG125">
            <v>8.17</v>
          </cell>
          <cell r="HH125">
            <v>0</v>
          </cell>
          <cell r="HI125">
            <v>8.34</v>
          </cell>
          <cell r="HJ125">
            <v>0</v>
          </cell>
          <cell r="HK125">
            <v>0</v>
          </cell>
          <cell r="HL125">
            <v>4.66</v>
          </cell>
          <cell r="HM125">
            <v>0</v>
          </cell>
          <cell r="HN125">
            <v>8.56</v>
          </cell>
          <cell r="HO125">
            <v>0</v>
          </cell>
          <cell r="HP125">
            <v>8.24</v>
          </cell>
          <cell r="HQ125">
            <v>0</v>
          </cell>
          <cell r="HR125">
            <v>0</v>
          </cell>
          <cell r="HS125">
            <v>8.02</v>
          </cell>
          <cell r="HT125">
            <v>0</v>
          </cell>
          <cell r="HU125">
            <v>7.95</v>
          </cell>
          <cell r="HV125">
            <v>0</v>
          </cell>
          <cell r="HW125">
            <v>7.6</v>
          </cell>
          <cell r="HX125">
            <v>0</v>
          </cell>
          <cell r="HY125">
            <v>0</v>
          </cell>
          <cell r="HZ125">
            <v>7.84</v>
          </cell>
          <cell r="IA125">
            <v>0</v>
          </cell>
          <cell r="IB125">
            <v>8.0399999999999991</v>
          </cell>
          <cell r="IC125">
            <v>0</v>
          </cell>
          <cell r="ID125">
            <v>7.35</v>
          </cell>
          <cell r="IE125">
            <v>0</v>
          </cell>
          <cell r="IF125">
            <v>0</v>
          </cell>
          <cell r="IG125">
            <v>8.0299999999999994</v>
          </cell>
          <cell r="IH125">
            <v>0</v>
          </cell>
          <cell r="II125">
            <v>7.53</v>
          </cell>
          <cell r="IJ125">
            <v>0</v>
          </cell>
          <cell r="IK125">
            <v>7.76</v>
          </cell>
          <cell r="IL125">
            <v>6.04</v>
          </cell>
          <cell r="IM125">
            <v>0</v>
          </cell>
          <cell r="IN125">
            <v>7.61</v>
          </cell>
          <cell r="IO125">
            <v>0</v>
          </cell>
          <cell r="IP125">
            <v>6.17</v>
          </cell>
          <cell r="IQ125">
            <v>0</v>
          </cell>
          <cell r="IR125">
            <v>5.18</v>
          </cell>
          <cell r="IS125">
            <v>0</v>
          </cell>
          <cell r="IT125">
            <v>0</v>
          </cell>
          <cell r="IU125">
            <v>7.2050000000000001</v>
          </cell>
          <cell r="IV125">
            <v>0</v>
          </cell>
          <cell r="IW125">
            <v>0</v>
          </cell>
          <cell r="IX125">
            <v>6.25</v>
          </cell>
          <cell r="IY125">
            <v>0</v>
          </cell>
          <cell r="IZ125">
            <v>0</v>
          </cell>
          <cell r="JA125">
            <v>0</v>
          </cell>
          <cell r="JB125">
            <v>7.28</v>
          </cell>
          <cell r="JC125">
            <v>0</v>
          </cell>
          <cell r="JD125">
            <v>7.94</v>
          </cell>
          <cell r="JE125">
            <v>0</v>
          </cell>
          <cell r="JF125">
            <v>6.4</v>
          </cell>
          <cell r="JG125">
            <v>0</v>
          </cell>
          <cell r="JH125">
            <v>0</v>
          </cell>
          <cell r="JI125">
            <v>7.09</v>
          </cell>
          <cell r="JJ125">
            <v>0</v>
          </cell>
          <cell r="JK125">
            <v>0</v>
          </cell>
          <cell r="JL125">
            <v>0</v>
          </cell>
          <cell r="JM125">
            <v>7.36</v>
          </cell>
          <cell r="JN125">
            <v>0</v>
          </cell>
          <cell r="JO125">
            <v>0</v>
          </cell>
          <cell r="JP125">
            <v>8.16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6.7</v>
          </cell>
          <cell r="JZ125">
            <v>0</v>
          </cell>
          <cell r="KA125">
            <v>5.7</v>
          </cell>
          <cell r="KB125">
            <v>0</v>
          </cell>
          <cell r="KC125">
            <v>0</v>
          </cell>
          <cell r="KD125">
            <v>6.53</v>
          </cell>
          <cell r="KE125">
            <v>0</v>
          </cell>
          <cell r="KF125">
            <v>7.55</v>
          </cell>
          <cell r="KG125">
            <v>0</v>
          </cell>
          <cell r="KH125">
            <v>7.07</v>
          </cell>
          <cell r="KI125">
            <v>0</v>
          </cell>
          <cell r="KJ125">
            <v>0</v>
          </cell>
          <cell r="KK125">
            <v>7.61</v>
          </cell>
          <cell r="KL125">
            <v>0</v>
          </cell>
          <cell r="KM125">
            <v>7.07</v>
          </cell>
          <cell r="KN125">
            <v>0</v>
          </cell>
          <cell r="KO125">
            <v>7.23</v>
          </cell>
          <cell r="KP125">
            <v>0</v>
          </cell>
          <cell r="KQ125">
            <v>0</v>
          </cell>
          <cell r="KR125">
            <v>7.24</v>
          </cell>
          <cell r="KS125">
            <v>0</v>
          </cell>
          <cell r="KT125">
            <v>6.17</v>
          </cell>
          <cell r="KU125">
            <v>0</v>
          </cell>
          <cell r="KV125">
            <v>5.31</v>
          </cell>
          <cell r="KW125">
            <v>0</v>
          </cell>
          <cell r="KX125">
            <v>0</v>
          </cell>
          <cell r="KY125">
            <v>7.36</v>
          </cell>
          <cell r="KZ125">
            <v>0</v>
          </cell>
          <cell r="LA125">
            <v>6.93</v>
          </cell>
          <cell r="LB125">
            <v>0</v>
          </cell>
          <cell r="LC125">
            <v>7.29</v>
          </cell>
          <cell r="LD125">
            <v>0</v>
          </cell>
          <cell r="LE125">
            <v>0</v>
          </cell>
          <cell r="LF125">
            <v>6.97</v>
          </cell>
          <cell r="LG125">
            <v>0</v>
          </cell>
          <cell r="LH125">
            <v>6.89</v>
          </cell>
          <cell r="LI125">
            <v>0</v>
          </cell>
          <cell r="LJ125">
            <v>7.25</v>
          </cell>
          <cell r="LK125">
            <v>0</v>
          </cell>
          <cell r="LL125">
            <v>0</v>
          </cell>
          <cell r="LM125">
            <v>7.79</v>
          </cell>
          <cell r="LN125">
            <v>0</v>
          </cell>
          <cell r="LO125">
            <v>6.42</v>
          </cell>
          <cell r="LP125">
            <v>0</v>
          </cell>
          <cell r="LQ125">
            <v>5.75</v>
          </cell>
          <cell r="LR125">
            <v>0</v>
          </cell>
          <cell r="LS125">
            <v>0</v>
          </cell>
          <cell r="LT125">
            <v>5.92</v>
          </cell>
          <cell r="LU125">
            <v>0</v>
          </cell>
          <cell r="LV125">
            <v>7.78</v>
          </cell>
          <cell r="LW125">
            <v>0</v>
          </cell>
          <cell r="LX125">
            <v>7.36</v>
          </cell>
          <cell r="LY125">
            <v>0</v>
          </cell>
          <cell r="LZ125">
            <v>0</v>
          </cell>
          <cell r="MA125">
            <v>7.49</v>
          </cell>
          <cell r="MB125">
            <v>0</v>
          </cell>
          <cell r="MC125">
            <v>8.3800000000000008</v>
          </cell>
          <cell r="MD125">
            <v>0</v>
          </cell>
          <cell r="ME125">
            <v>7.15</v>
          </cell>
          <cell r="MF125">
            <v>0</v>
          </cell>
          <cell r="MG125">
            <v>0</v>
          </cell>
          <cell r="MH125">
            <v>7.99</v>
          </cell>
          <cell r="MI125">
            <v>0</v>
          </cell>
          <cell r="MJ125">
            <v>6.93</v>
          </cell>
          <cell r="MK125">
            <v>0</v>
          </cell>
          <cell r="ML125">
            <v>6.69</v>
          </cell>
          <cell r="MM125">
            <v>6.73</v>
          </cell>
          <cell r="MN125">
            <v>0</v>
          </cell>
          <cell r="MO125">
            <v>7.19</v>
          </cell>
          <cell r="MP125">
            <v>0</v>
          </cell>
          <cell r="MQ125">
            <v>7.76</v>
          </cell>
          <cell r="MR125">
            <v>0</v>
          </cell>
          <cell r="MS125">
            <v>6.52</v>
          </cell>
          <cell r="MT125">
            <v>0</v>
          </cell>
          <cell r="MU125">
            <v>0</v>
          </cell>
          <cell r="MV125">
            <v>6.16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0</v>
          </cell>
          <cell r="NG125">
            <v>0</v>
          </cell>
          <cell r="NH125">
            <v>0</v>
          </cell>
          <cell r="NJ125">
            <v>2</v>
          </cell>
          <cell r="NK125">
            <v>2.9629629629629628</v>
          </cell>
          <cell r="NL125" t="b">
            <v>0</v>
          </cell>
          <cell r="NM125"/>
          <cell r="NN125">
            <v>143</v>
          </cell>
          <cell r="NO125">
            <v>7.09</v>
          </cell>
          <cell r="NP125">
            <v>6.8803146853146844</v>
          </cell>
          <cell r="NQ125">
            <v>0.87412587412587417</v>
          </cell>
          <cell r="NR125">
            <v>3.66</v>
          </cell>
          <cell r="NS125">
            <v>8.94</v>
          </cell>
        </row>
        <row r="126">
          <cell r="A126" t="str">
            <v>JACKSON</v>
          </cell>
          <cell r="B126" t="str">
            <v>JACKSON</v>
          </cell>
          <cell r="C126" t="str">
            <v>PARK AVE</v>
          </cell>
          <cell r="D126" t="str">
            <v>BRONX</v>
          </cell>
          <cell r="E126">
            <v>6.45</v>
          </cell>
          <cell r="F126">
            <v>0</v>
          </cell>
          <cell r="G126">
            <v>0</v>
          </cell>
          <cell r="H126">
            <v>7.44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7.35</v>
          </cell>
          <cell r="N126">
            <v>0</v>
          </cell>
          <cell r="O126">
            <v>8.1199999999999992</v>
          </cell>
          <cell r="P126">
            <v>6.2</v>
          </cell>
          <cell r="Q126">
            <v>0</v>
          </cell>
          <cell r="R126">
            <v>0</v>
          </cell>
          <cell r="S126">
            <v>0</v>
          </cell>
          <cell r="T126">
            <v>7.93</v>
          </cell>
          <cell r="U126">
            <v>0</v>
          </cell>
          <cell r="V126">
            <v>0</v>
          </cell>
          <cell r="W126">
            <v>0</v>
          </cell>
          <cell r="X126">
            <v>6.95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6.9749999999999996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8.06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7.29</v>
          </cell>
          <cell r="AP126">
            <v>0</v>
          </cell>
          <cell r="AQ126">
            <v>0</v>
          </cell>
          <cell r="AR126">
            <v>10.16</v>
          </cell>
          <cell r="AS126">
            <v>0</v>
          </cell>
          <cell r="AT126">
            <v>0</v>
          </cell>
          <cell r="AU126">
            <v>0</v>
          </cell>
          <cell r="AV126">
            <v>7</v>
          </cell>
          <cell r="AW126">
            <v>0</v>
          </cell>
          <cell r="AX126">
            <v>0</v>
          </cell>
          <cell r="AY126">
            <v>0</v>
          </cell>
          <cell r="AZ126">
            <v>7.97</v>
          </cell>
          <cell r="BA126">
            <v>0</v>
          </cell>
          <cell r="BB126">
            <v>0</v>
          </cell>
          <cell r="BC126">
            <v>0</v>
          </cell>
          <cell r="BD126">
            <v>7.61</v>
          </cell>
          <cell r="BE126">
            <v>0</v>
          </cell>
          <cell r="BF126">
            <v>0</v>
          </cell>
          <cell r="BG126">
            <v>7.81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7.5250000000000004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5.3849999999999998</v>
          </cell>
          <cell r="BS126">
            <v>0</v>
          </cell>
          <cell r="BT126">
            <v>0</v>
          </cell>
          <cell r="BU126">
            <v>7.48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8.14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8.69</v>
          </cell>
          <cell r="CF126">
            <v>0</v>
          </cell>
          <cell r="CG126">
            <v>0</v>
          </cell>
          <cell r="CH126">
            <v>0</v>
          </cell>
          <cell r="CI126">
            <v>6.3</v>
          </cell>
          <cell r="CJ126">
            <v>0</v>
          </cell>
          <cell r="CK126">
            <v>0</v>
          </cell>
          <cell r="CL126">
            <v>0</v>
          </cell>
          <cell r="CM126">
            <v>6.26</v>
          </cell>
          <cell r="CN126">
            <v>7.23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7.02</v>
          </cell>
          <cell r="CU126">
            <v>0</v>
          </cell>
          <cell r="CV126">
            <v>0</v>
          </cell>
          <cell r="CW126">
            <v>6.7</v>
          </cell>
          <cell r="CX126">
            <v>0</v>
          </cell>
          <cell r="CY126">
            <v>0</v>
          </cell>
          <cell r="CZ126">
            <v>0</v>
          </cell>
          <cell r="DA126">
            <v>8.56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6.03</v>
          </cell>
          <cell r="DG126">
            <v>0</v>
          </cell>
          <cell r="DH126">
            <v>0</v>
          </cell>
          <cell r="DI126">
            <v>0</v>
          </cell>
          <cell r="DJ126">
            <v>6.86</v>
          </cell>
          <cell r="DK126">
            <v>0</v>
          </cell>
          <cell r="DL126">
            <v>0</v>
          </cell>
          <cell r="DM126">
            <v>6.03</v>
          </cell>
          <cell r="DN126">
            <v>0</v>
          </cell>
          <cell r="DO126">
            <v>0</v>
          </cell>
          <cell r="DP126">
            <v>0</v>
          </cell>
          <cell r="DQ126">
            <v>6.86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7.82</v>
          </cell>
          <cell r="DW126">
            <v>0</v>
          </cell>
          <cell r="DX126">
            <v>7.59</v>
          </cell>
          <cell r="DY126">
            <v>3.84</v>
          </cell>
          <cell r="DZ126">
            <v>0</v>
          </cell>
          <cell r="EA126">
            <v>7.84</v>
          </cell>
          <cell r="EB126">
            <v>0</v>
          </cell>
          <cell r="EC126">
            <v>0</v>
          </cell>
          <cell r="ED126">
            <v>6.89</v>
          </cell>
          <cell r="EE126">
            <v>0</v>
          </cell>
          <cell r="EF126">
            <v>8.25</v>
          </cell>
          <cell r="EG126">
            <v>0</v>
          </cell>
          <cell r="EH126">
            <v>7.84</v>
          </cell>
          <cell r="EI126">
            <v>0</v>
          </cell>
          <cell r="EJ126">
            <v>0</v>
          </cell>
          <cell r="EK126">
            <v>6.89</v>
          </cell>
          <cell r="EL126">
            <v>0</v>
          </cell>
          <cell r="EM126">
            <v>8.25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7.46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8.8000000000000007</v>
          </cell>
          <cell r="FD126">
            <v>0</v>
          </cell>
          <cell r="FE126">
            <v>6.64</v>
          </cell>
          <cell r="FF126">
            <v>0</v>
          </cell>
          <cell r="FG126">
            <v>0</v>
          </cell>
          <cell r="FH126">
            <v>7.94</v>
          </cell>
          <cell r="FI126">
            <v>0</v>
          </cell>
          <cell r="FJ126">
            <v>7.45</v>
          </cell>
          <cell r="FK126">
            <v>0</v>
          </cell>
          <cell r="FL126">
            <v>0</v>
          </cell>
          <cell r="FM126">
            <v>7.45</v>
          </cell>
          <cell r="FN126">
            <v>0</v>
          </cell>
          <cell r="FO126">
            <v>0</v>
          </cell>
          <cell r="FP126">
            <v>0</v>
          </cell>
          <cell r="FQ126">
            <v>6.81</v>
          </cell>
          <cell r="FR126">
            <v>8.3000000000000007</v>
          </cell>
          <cell r="FS126">
            <v>0</v>
          </cell>
          <cell r="FT126">
            <v>0</v>
          </cell>
          <cell r="FU126">
            <v>0</v>
          </cell>
          <cell r="FV126">
            <v>6.85</v>
          </cell>
          <cell r="FW126">
            <v>0</v>
          </cell>
          <cell r="FX126">
            <v>0</v>
          </cell>
          <cell r="FY126">
            <v>5.43</v>
          </cell>
          <cell r="FZ126">
            <v>0</v>
          </cell>
          <cell r="GA126">
            <v>7.47</v>
          </cell>
          <cell r="GB126">
            <v>0</v>
          </cell>
          <cell r="GC126">
            <v>5.97</v>
          </cell>
          <cell r="GD126">
            <v>0</v>
          </cell>
          <cell r="GE126">
            <v>0</v>
          </cell>
          <cell r="GF126">
            <v>0</v>
          </cell>
          <cell r="GG126">
            <v>7.32</v>
          </cell>
          <cell r="GH126">
            <v>0</v>
          </cell>
          <cell r="GI126">
            <v>7.7850000000000001</v>
          </cell>
          <cell r="GJ126">
            <v>0</v>
          </cell>
          <cell r="GK126">
            <v>0</v>
          </cell>
          <cell r="GL126">
            <v>0</v>
          </cell>
          <cell r="GM126">
            <v>7.125</v>
          </cell>
          <cell r="GN126">
            <v>0</v>
          </cell>
          <cell r="GO126">
            <v>7.62</v>
          </cell>
          <cell r="GP126">
            <v>0</v>
          </cell>
          <cell r="GQ126">
            <v>0</v>
          </cell>
          <cell r="GR126">
            <v>0</v>
          </cell>
          <cell r="GS126">
            <v>7.62</v>
          </cell>
          <cell r="GT126">
            <v>0</v>
          </cell>
          <cell r="GU126">
            <v>0</v>
          </cell>
          <cell r="GV126">
            <v>7.63</v>
          </cell>
          <cell r="GW126">
            <v>7.41</v>
          </cell>
          <cell r="GX126">
            <v>0</v>
          </cell>
          <cell r="GY126">
            <v>0</v>
          </cell>
          <cell r="GZ126">
            <v>5.57</v>
          </cell>
          <cell r="HA126">
            <v>0</v>
          </cell>
          <cell r="HB126">
            <v>7.9749999999999996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7.73</v>
          </cell>
          <cell r="HH126">
            <v>0</v>
          </cell>
          <cell r="HI126">
            <v>0</v>
          </cell>
          <cell r="HJ126">
            <v>0</v>
          </cell>
          <cell r="HK126">
            <v>7.59</v>
          </cell>
          <cell r="HL126">
            <v>0</v>
          </cell>
          <cell r="HM126">
            <v>0</v>
          </cell>
          <cell r="HN126">
            <v>8.67</v>
          </cell>
          <cell r="HO126">
            <v>7.27</v>
          </cell>
          <cell r="HP126">
            <v>0</v>
          </cell>
          <cell r="HQ126">
            <v>9.2100000000000009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8.4</v>
          </cell>
          <cell r="HW126">
            <v>0</v>
          </cell>
          <cell r="HX126">
            <v>6.48</v>
          </cell>
          <cell r="HY126">
            <v>0</v>
          </cell>
          <cell r="HZ126">
            <v>7.07</v>
          </cell>
          <cell r="IA126">
            <v>0</v>
          </cell>
          <cell r="IB126">
            <v>0</v>
          </cell>
          <cell r="IC126">
            <v>9.11</v>
          </cell>
          <cell r="ID126">
            <v>0</v>
          </cell>
          <cell r="IE126">
            <v>7.48</v>
          </cell>
          <cell r="IF126">
            <v>7.35</v>
          </cell>
          <cell r="IG126">
            <v>0</v>
          </cell>
          <cell r="IH126">
            <v>0</v>
          </cell>
          <cell r="II126">
            <v>8.65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7.1849999999999996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8.14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7.94</v>
          </cell>
          <cell r="IZ126">
            <v>0</v>
          </cell>
          <cell r="JA126">
            <v>8.06</v>
          </cell>
          <cell r="JB126">
            <v>0</v>
          </cell>
          <cell r="JC126">
            <v>0</v>
          </cell>
          <cell r="JD126">
            <v>0</v>
          </cell>
          <cell r="JE126">
            <v>7.76</v>
          </cell>
          <cell r="JF126">
            <v>0</v>
          </cell>
          <cell r="JG126">
            <v>7.12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8.8000000000000007</v>
          </cell>
          <cell r="JM126">
            <v>6.6</v>
          </cell>
          <cell r="JN126">
            <v>0</v>
          </cell>
          <cell r="JO126">
            <v>0</v>
          </cell>
          <cell r="JP126">
            <v>8.1300000000000008</v>
          </cell>
          <cell r="JQ126">
            <v>0</v>
          </cell>
          <cell r="JR126">
            <v>0</v>
          </cell>
          <cell r="JS126">
            <v>8.15</v>
          </cell>
          <cell r="JT126">
            <v>0</v>
          </cell>
          <cell r="JU126">
            <v>6.37</v>
          </cell>
          <cell r="JV126">
            <v>0</v>
          </cell>
          <cell r="JW126">
            <v>5.67</v>
          </cell>
          <cell r="JX126">
            <v>0</v>
          </cell>
          <cell r="JY126">
            <v>7.41</v>
          </cell>
          <cell r="JZ126">
            <v>0</v>
          </cell>
          <cell r="KA126">
            <v>0</v>
          </cell>
          <cell r="KB126">
            <v>0</v>
          </cell>
          <cell r="KC126">
            <v>6.75</v>
          </cell>
          <cell r="KD126">
            <v>0</v>
          </cell>
          <cell r="KE126">
            <v>0</v>
          </cell>
          <cell r="KF126">
            <v>0</v>
          </cell>
          <cell r="KG126">
            <v>9.24</v>
          </cell>
          <cell r="KH126">
            <v>0</v>
          </cell>
          <cell r="KI126">
            <v>9.2200000000000006</v>
          </cell>
          <cell r="KJ126">
            <v>6.1</v>
          </cell>
          <cell r="KK126">
            <v>0</v>
          </cell>
          <cell r="KL126">
            <v>0</v>
          </cell>
          <cell r="KM126">
            <v>0</v>
          </cell>
          <cell r="KN126">
            <v>9.32</v>
          </cell>
          <cell r="KO126">
            <v>0</v>
          </cell>
          <cell r="KP126">
            <v>0</v>
          </cell>
          <cell r="KQ126">
            <v>0</v>
          </cell>
          <cell r="KR126">
            <v>8.77</v>
          </cell>
          <cell r="KS126">
            <v>0</v>
          </cell>
          <cell r="KT126">
            <v>0</v>
          </cell>
          <cell r="KU126">
            <v>0</v>
          </cell>
          <cell r="KV126">
            <v>9.74</v>
          </cell>
          <cell r="KW126">
            <v>7.25</v>
          </cell>
          <cell r="KX126">
            <v>0</v>
          </cell>
          <cell r="KY126">
            <v>0</v>
          </cell>
          <cell r="KZ126">
            <v>0</v>
          </cell>
          <cell r="LA126">
            <v>7.67</v>
          </cell>
          <cell r="LB126">
            <v>0</v>
          </cell>
          <cell r="LC126">
            <v>0</v>
          </cell>
          <cell r="LD126">
            <v>6.96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6.88</v>
          </cell>
          <cell r="LJ126">
            <v>0</v>
          </cell>
          <cell r="LK126">
            <v>6.87</v>
          </cell>
          <cell r="LL126">
            <v>0</v>
          </cell>
          <cell r="LM126">
            <v>4.68</v>
          </cell>
          <cell r="LN126">
            <v>0</v>
          </cell>
          <cell r="LO126">
            <v>0</v>
          </cell>
          <cell r="LP126">
            <v>0</v>
          </cell>
          <cell r="LQ126">
            <v>0</v>
          </cell>
          <cell r="LR126">
            <v>0</v>
          </cell>
          <cell r="LS126">
            <v>10.86</v>
          </cell>
          <cell r="LT126">
            <v>0</v>
          </cell>
          <cell r="LU126">
            <v>0</v>
          </cell>
          <cell r="LV126">
            <v>0</v>
          </cell>
          <cell r="LW126">
            <v>7.46</v>
          </cell>
          <cell r="LX126">
            <v>0</v>
          </cell>
          <cell r="LY126">
            <v>9.17</v>
          </cell>
          <cell r="LZ126">
            <v>0</v>
          </cell>
          <cell r="MA126">
            <v>7.01</v>
          </cell>
          <cell r="MB126">
            <v>0</v>
          </cell>
          <cell r="MC126">
            <v>0</v>
          </cell>
          <cell r="MD126">
            <v>6.65</v>
          </cell>
          <cell r="ME126">
            <v>10.87</v>
          </cell>
          <cell r="MF126">
            <v>8.3800000000000008</v>
          </cell>
          <cell r="MG126">
            <v>7.43</v>
          </cell>
          <cell r="MH126">
            <v>6.73</v>
          </cell>
          <cell r="MI126">
            <v>0</v>
          </cell>
          <cell r="MJ126">
            <v>8.8800000000000008</v>
          </cell>
          <cell r="MK126">
            <v>5.99</v>
          </cell>
          <cell r="ML126">
            <v>0</v>
          </cell>
          <cell r="MM126">
            <v>7.19</v>
          </cell>
          <cell r="MN126">
            <v>0</v>
          </cell>
          <cell r="MO126">
            <v>7.18</v>
          </cell>
          <cell r="MP126">
            <v>0</v>
          </cell>
          <cell r="MQ126">
            <v>7.6749999999999998</v>
          </cell>
          <cell r="MR126">
            <v>0</v>
          </cell>
          <cell r="MS126">
            <v>7.82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0</v>
          </cell>
          <cell r="NG126">
            <v>0</v>
          </cell>
          <cell r="NH126">
            <v>0</v>
          </cell>
          <cell r="NJ126">
            <v>2</v>
          </cell>
          <cell r="NK126">
            <v>2.0714285714285716</v>
          </cell>
          <cell r="NL126" t="b">
            <v>0</v>
          </cell>
          <cell r="NM126"/>
          <cell r="NN126">
            <v>113</v>
          </cell>
          <cell r="NO126">
            <v>7.46</v>
          </cell>
          <cell r="NP126">
            <v>7.4983185840707947</v>
          </cell>
          <cell r="NQ126">
            <v>0.73451327433628322</v>
          </cell>
          <cell r="NR126">
            <v>3.84</v>
          </cell>
          <cell r="NS126">
            <v>10.87</v>
          </cell>
        </row>
        <row r="127">
          <cell r="A127" t="str">
            <v>MILL BROOK</v>
          </cell>
          <cell r="B127" t="str">
            <v>MILL BROOK</v>
          </cell>
          <cell r="C127" t="str">
            <v>E 135TH ST</v>
          </cell>
          <cell r="D127" t="str">
            <v>BRONX</v>
          </cell>
          <cell r="E127">
            <v>16.27</v>
          </cell>
          <cell r="F127">
            <v>0</v>
          </cell>
          <cell r="G127">
            <v>0</v>
          </cell>
          <cell r="H127">
            <v>6.7350000000000003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7.5250000000000004</v>
          </cell>
          <cell r="O127">
            <v>9.56</v>
          </cell>
          <cell r="P127">
            <v>0</v>
          </cell>
          <cell r="Q127">
            <v>0</v>
          </cell>
          <cell r="R127">
            <v>0</v>
          </cell>
          <cell r="S127">
            <v>7.61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7.53</v>
          </cell>
          <cell r="Y127">
            <v>0</v>
          </cell>
          <cell r="Z127">
            <v>0</v>
          </cell>
          <cell r="AA127">
            <v>0</v>
          </cell>
          <cell r="AB127">
            <v>6.625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7.94</v>
          </cell>
          <cell r="AI127">
            <v>8.32</v>
          </cell>
          <cell r="AJ127">
            <v>6.51</v>
          </cell>
          <cell r="AK127">
            <v>0</v>
          </cell>
          <cell r="AL127">
            <v>8.57</v>
          </cell>
          <cell r="AM127">
            <v>0</v>
          </cell>
          <cell r="AN127">
            <v>0</v>
          </cell>
          <cell r="AO127">
            <v>7.58</v>
          </cell>
          <cell r="AP127">
            <v>0</v>
          </cell>
          <cell r="AQ127">
            <v>6.24</v>
          </cell>
          <cell r="AR127">
            <v>7.6550000000000002</v>
          </cell>
          <cell r="AS127">
            <v>0</v>
          </cell>
          <cell r="AT127">
            <v>0</v>
          </cell>
          <cell r="AU127">
            <v>0</v>
          </cell>
          <cell r="AV127">
            <v>7.11</v>
          </cell>
          <cell r="AW127">
            <v>0</v>
          </cell>
          <cell r="AX127">
            <v>0</v>
          </cell>
          <cell r="AY127">
            <v>8.3249999999999993</v>
          </cell>
          <cell r="AZ127">
            <v>6.74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9</v>
          </cell>
          <cell r="BG127">
            <v>0</v>
          </cell>
          <cell r="BH127">
            <v>0</v>
          </cell>
          <cell r="BI127">
            <v>7.51</v>
          </cell>
          <cell r="BJ127">
            <v>0</v>
          </cell>
          <cell r="BK127">
            <v>7.93</v>
          </cell>
          <cell r="BL127">
            <v>0</v>
          </cell>
          <cell r="BM127">
            <v>4.37</v>
          </cell>
          <cell r="BN127">
            <v>0</v>
          </cell>
          <cell r="BO127">
            <v>0</v>
          </cell>
          <cell r="BP127">
            <v>7.79</v>
          </cell>
          <cell r="BQ127">
            <v>0</v>
          </cell>
          <cell r="BR127">
            <v>7.73</v>
          </cell>
          <cell r="BS127">
            <v>0</v>
          </cell>
          <cell r="BT127">
            <v>0</v>
          </cell>
          <cell r="BU127">
            <v>7.77</v>
          </cell>
          <cell r="BV127">
            <v>0</v>
          </cell>
          <cell r="BW127">
            <v>7.53</v>
          </cell>
          <cell r="BX127">
            <v>0</v>
          </cell>
          <cell r="BY127">
            <v>0</v>
          </cell>
          <cell r="BZ127">
            <v>8.1</v>
          </cell>
          <cell r="CA127">
            <v>0</v>
          </cell>
          <cell r="CB127">
            <v>5.94</v>
          </cell>
          <cell r="CC127">
            <v>0</v>
          </cell>
          <cell r="CD127">
            <v>5.83</v>
          </cell>
          <cell r="CE127">
            <v>6.17</v>
          </cell>
          <cell r="CF127">
            <v>6.4</v>
          </cell>
          <cell r="CG127">
            <v>0</v>
          </cell>
          <cell r="CH127">
            <v>6.97</v>
          </cell>
          <cell r="CI127">
            <v>0</v>
          </cell>
          <cell r="CJ127">
            <v>0</v>
          </cell>
          <cell r="CK127">
            <v>7.52</v>
          </cell>
          <cell r="CL127">
            <v>7.59</v>
          </cell>
          <cell r="CM127">
            <v>0</v>
          </cell>
          <cell r="CN127">
            <v>0</v>
          </cell>
          <cell r="CO127">
            <v>0</v>
          </cell>
          <cell r="CP127">
            <v>6.5750000000000002</v>
          </cell>
          <cell r="CQ127">
            <v>0</v>
          </cell>
          <cell r="CR127">
            <v>0</v>
          </cell>
          <cell r="CS127">
            <v>0</v>
          </cell>
          <cell r="CT127">
            <v>6.9550000000000001</v>
          </cell>
          <cell r="CU127">
            <v>0</v>
          </cell>
          <cell r="CV127">
            <v>7.64</v>
          </cell>
          <cell r="CW127">
            <v>0</v>
          </cell>
          <cell r="CX127">
            <v>0</v>
          </cell>
          <cell r="CY127">
            <v>8.75</v>
          </cell>
          <cell r="CZ127">
            <v>0</v>
          </cell>
          <cell r="DA127">
            <v>7.7</v>
          </cell>
          <cell r="DB127">
            <v>0</v>
          </cell>
          <cell r="DC127">
            <v>7.4749999999999996</v>
          </cell>
          <cell r="DD127">
            <v>0</v>
          </cell>
          <cell r="DE127">
            <v>0</v>
          </cell>
          <cell r="DF127">
            <v>0</v>
          </cell>
          <cell r="DG127">
            <v>7.1033333333333326</v>
          </cell>
          <cell r="DH127">
            <v>0</v>
          </cell>
          <cell r="DI127">
            <v>0</v>
          </cell>
          <cell r="DJ127">
            <v>7.56</v>
          </cell>
          <cell r="DK127">
            <v>6.54</v>
          </cell>
          <cell r="DL127">
            <v>0</v>
          </cell>
          <cell r="DM127">
            <v>0</v>
          </cell>
          <cell r="DN127">
            <v>7.1033333333333326</v>
          </cell>
          <cell r="DO127">
            <v>0</v>
          </cell>
          <cell r="DP127">
            <v>0</v>
          </cell>
          <cell r="DQ127">
            <v>7.56</v>
          </cell>
          <cell r="DR127">
            <v>6.54</v>
          </cell>
          <cell r="DS127">
            <v>0</v>
          </cell>
          <cell r="DT127">
            <v>0</v>
          </cell>
          <cell r="DU127">
            <v>10.130000000000001</v>
          </cell>
          <cell r="DV127">
            <v>5.39</v>
          </cell>
          <cell r="DW127">
            <v>0</v>
          </cell>
          <cell r="DX127">
            <v>0</v>
          </cell>
          <cell r="DY127">
            <v>8.85</v>
          </cell>
          <cell r="DZ127">
            <v>0</v>
          </cell>
          <cell r="EA127">
            <v>5.55</v>
          </cell>
          <cell r="EB127">
            <v>0</v>
          </cell>
          <cell r="EC127">
            <v>7.8250000000000002</v>
          </cell>
          <cell r="ED127">
            <v>0</v>
          </cell>
          <cell r="EE127">
            <v>5.76</v>
          </cell>
          <cell r="EF127">
            <v>7.34</v>
          </cell>
          <cell r="EG127">
            <v>0</v>
          </cell>
          <cell r="EH127">
            <v>5.55</v>
          </cell>
          <cell r="EI127">
            <v>0</v>
          </cell>
          <cell r="EJ127">
            <v>7.8250000000000002</v>
          </cell>
          <cell r="EK127">
            <v>0</v>
          </cell>
          <cell r="EL127">
            <v>5.76</v>
          </cell>
          <cell r="EM127">
            <v>7.34</v>
          </cell>
          <cell r="EN127">
            <v>0</v>
          </cell>
          <cell r="EO127">
            <v>0</v>
          </cell>
          <cell r="EP127">
            <v>7.9950000000000001</v>
          </cell>
          <cell r="EQ127">
            <v>0</v>
          </cell>
          <cell r="ER127">
            <v>0</v>
          </cell>
          <cell r="ES127">
            <v>6.6050000000000004</v>
          </cell>
          <cell r="ET127">
            <v>8.0299999999999994</v>
          </cell>
          <cell r="EU127">
            <v>0</v>
          </cell>
          <cell r="EV127">
            <v>0</v>
          </cell>
          <cell r="EW127">
            <v>8.31</v>
          </cell>
          <cell r="EX127">
            <v>0</v>
          </cell>
          <cell r="EY127">
            <v>7.98</v>
          </cell>
          <cell r="EZ127">
            <v>8.24</v>
          </cell>
          <cell r="FA127">
            <v>0</v>
          </cell>
          <cell r="FB127">
            <v>0</v>
          </cell>
          <cell r="FC127">
            <v>7.91</v>
          </cell>
          <cell r="FD127">
            <v>6.72</v>
          </cell>
          <cell r="FE127">
            <v>8.66</v>
          </cell>
          <cell r="FF127">
            <v>0</v>
          </cell>
          <cell r="FG127">
            <v>0</v>
          </cell>
          <cell r="FH127">
            <v>7.335</v>
          </cell>
          <cell r="FI127">
            <v>0</v>
          </cell>
          <cell r="FJ127">
            <v>0</v>
          </cell>
          <cell r="FK127">
            <v>8.6</v>
          </cell>
          <cell r="FL127">
            <v>7.24</v>
          </cell>
          <cell r="FM127">
            <v>0</v>
          </cell>
          <cell r="FN127">
            <v>7.96</v>
          </cell>
          <cell r="FO127">
            <v>6.26</v>
          </cell>
          <cell r="FP127">
            <v>0</v>
          </cell>
          <cell r="FQ127">
            <v>7.59</v>
          </cell>
          <cell r="FR127">
            <v>0</v>
          </cell>
          <cell r="FS127">
            <v>7.18</v>
          </cell>
          <cell r="FT127">
            <v>5.2</v>
          </cell>
          <cell r="FU127">
            <v>0</v>
          </cell>
          <cell r="FV127">
            <v>8.91</v>
          </cell>
          <cell r="FW127">
            <v>0</v>
          </cell>
          <cell r="FX127">
            <v>8.31</v>
          </cell>
          <cell r="FY127">
            <v>0</v>
          </cell>
          <cell r="FZ127">
            <v>8.4</v>
          </cell>
          <cell r="GA127">
            <v>0</v>
          </cell>
          <cell r="GB127">
            <v>6.8</v>
          </cell>
          <cell r="GC127">
            <v>4.05</v>
          </cell>
          <cell r="GD127">
            <v>0</v>
          </cell>
          <cell r="GE127">
            <v>8.83</v>
          </cell>
          <cell r="GF127">
            <v>0</v>
          </cell>
          <cell r="GG127">
            <v>8.25</v>
          </cell>
          <cell r="GH127">
            <v>4.42</v>
          </cell>
          <cell r="GI127">
            <v>0</v>
          </cell>
          <cell r="GJ127">
            <v>6.29</v>
          </cell>
          <cell r="GK127">
            <v>0</v>
          </cell>
          <cell r="GL127">
            <v>0</v>
          </cell>
          <cell r="GM127">
            <v>6.4950000000000001</v>
          </cell>
          <cell r="GN127">
            <v>6.13</v>
          </cell>
          <cell r="GO127">
            <v>0</v>
          </cell>
          <cell r="GP127">
            <v>6.9</v>
          </cell>
          <cell r="GQ127">
            <v>0</v>
          </cell>
          <cell r="GR127">
            <v>0</v>
          </cell>
          <cell r="GS127">
            <v>7.4649999999999999</v>
          </cell>
          <cell r="GT127">
            <v>0</v>
          </cell>
          <cell r="GU127">
            <v>8.43</v>
          </cell>
          <cell r="GV127">
            <v>0</v>
          </cell>
          <cell r="GW127">
            <v>7.0149999999999997</v>
          </cell>
          <cell r="GX127">
            <v>5.19</v>
          </cell>
          <cell r="GY127">
            <v>0</v>
          </cell>
          <cell r="GZ127">
            <v>0</v>
          </cell>
          <cell r="HA127">
            <v>7.29</v>
          </cell>
          <cell r="HB127">
            <v>8.3000000000000007</v>
          </cell>
          <cell r="HC127">
            <v>7.19</v>
          </cell>
          <cell r="HD127">
            <v>4.96</v>
          </cell>
          <cell r="HE127">
            <v>0</v>
          </cell>
          <cell r="HF127">
            <v>0</v>
          </cell>
          <cell r="HG127">
            <v>7.62</v>
          </cell>
          <cell r="HH127">
            <v>0</v>
          </cell>
          <cell r="HI127">
            <v>7.89</v>
          </cell>
          <cell r="HJ127">
            <v>6.78</v>
          </cell>
          <cell r="HK127">
            <v>0</v>
          </cell>
          <cell r="HL127">
            <v>6.96</v>
          </cell>
          <cell r="HM127">
            <v>0</v>
          </cell>
          <cell r="HN127">
            <v>0</v>
          </cell>
          <cell r="HO127">
            <v>7.42</v>
          </cell>
          <cell r="HP127">
            <v>0</v>
          </cell>
          <cell r="HQ127">
            <v>0</v>
          </cell>
          <cell r="HR127">
            <v>7.3</v>
          </cell>
          <cell r="HS127">
            <v>0</v>
          </cell>
          <cell r="HT127">
            <v>0</v>
          </cell>
          <cell r="HU127">
            <v>0</v>
          </cell>
          <cell r="HV127">
            <v>7.9950000000000001</v>
          </cell>
          <cell r="HW127">
            <v>0</v>
          </cell>
          <cell r="HX127">
            <v>0</v>
          </cell>
          <cell r="HY127">
            <v>6.26</v>
          </cell>
          <cell r="HZ127">
            <v>0</v>
          </cell>
          <cell r="IA127">
            <v>0</v>
          </cell>
          <cell r="IB127">
            <v>0</v>
          </cell>
          <cell r="IC127">
            <v>9.33</v>
          </cell>
          <cell r="ID127">
            <v>0</v>
          </cell>
          <cell r="IE127">
            <v>6.68</v>
          </cell>
          <cell r="IF127">
            <v>7.12</v>
          </cell>
          <cell r="IG127">
            <v>0</v>
          </cell>
          <cell r="IH127">
            <v>0</v>
          </cell>
          <cell r="II127">
            <v>0</v>
          </cell>
          <cell r="IJ127">
            <v>8.0549999999999997</v>
          </cell>
          <cell r="IK127">
            <v>0</v>
          </cell>
          <cell r="IL127">
            <v>0</v>
          </cell>
          <cell r="IM127">
            <v>0</v>
          </cell>
          <cell r="IN127">
            <v>8.6199999999999992</v>
          </cell>
          <cell r="IO127">
            <v>0</v>
          </cell>
          <cell r="IP127">
            <v>0</v>
          </cell>
          <cell r="IQ127">
            <v>6.415</v>
          </cell>
          <cell r="IR127">
            <v>0</v>
          </cell>
          <cell r="IS127">
            <v>0</v>
          </cell>
          <cell r="IT127">
            <v>0</v>
          </cell>
          <cell r="IU127">
            <v>15.04</v>
          </cell>
          <cell r="IV127">
            <v>0</v>
          </cell>
          <cell r="IW127">
            <v>0</v>
          </cell>
          <cell r="IX127">
            <v>9.7349999999999994</v>
          </cell>
          <cell r="IY127">
            <v>0</v>
          </cell>
          <cell r="IZ127">
            <v>0</v>
          </cell>
          <cell r="JA127">
            <v>0</v>
          </cell>
          <cell r="JB127">
            <v>8.3149999999999995</v>
          </cell>
          <cell r="JC127">
            <v>0</v>
          </cell>
          <cell r="JD127">
            <v>0</v>
          </cell>
          <cell r="JE127">
            <v>6.7549999999999999</v>
          </cell>
          <cell r="JF127">
            <v>0</v>
          </cell>
          <cell r="JG127">
            <v>0</v>
          </cell>
          <cell r="JH127">
            <v>0</v>
          </cell>
          <cell r="JI127">
            <v>7.1950000000000003</v>
          </cell>
          <cell r="JJ127">
            <v>0</v>
          </cell>
          <cell r="JK127">
            <v>0</v>
          </cell>
          <cell r="JL127">
            <v>7.7949999999999999</v>
          </cell>
          <cell r="JM127">
            <v>0</v>
          </cell>
          <cell r="JN127">
            <v>6.85</v>
          </cell>
          <cell r="JO127">
            <v>7.4</v>
          </cell>
          <cell r="JP127">
            <v>6.01</v>
          </cell>
          <cell r="JQ127">
            <v>0</v>
          </cell>
          <cell r="JR127">
            <v>7.93</v>
          </cell>
          <cell r="JS127">
            <v>5.98</v>
          </cell>
          <cell r="JT127">
            <v>0</v>
          </cell>
          <cell r="JU127">
            <v>0</v>
          </cell>
          <cell r="JV127">
            <v>7.88</v>
          </cell>
          <cell r="JW127">
            <v>7.29</v>
          </cell>
          <cell r="JX127">
            <v>0</v>
          </cell>
          <cell r="JY127">
            <v>5.88</v>
          </cell>
          <cell r="JZ127">
            <v>0</v>
          </cell>
          <cell r="KA127">
            <v>9.33</v>
          </cell>
          <cell r="KB127">
            <v>6.57</v>
          </cell>
          <cell r="KC127">
            <v>4.9400000000000004</v>
          </cell>
          <cell r="KD127">
            <v>0</v>
          </cell>
          <cell r="KE127">
            <v>0</v>
          </cell>
          <cell r="KF127">
            <v>6.73</v>
          </cell>
          <cell r="KG127">
            <v>6.62</v>
          </cell>
          <cell r="KH127">
            <v>0</v>
          </cell>
          <cell r="KI127">
            <v>7.25</v>
          </cell>
          <cell r="KJ127">
            <v>6.06</v>
          </cell>
          <cell r="KK127">
            <v>0</v>
          </cell>
          <cell r="KL127">
            <v>0</v>
          </cell>
          <cell r="KM127">
            <v>7.13</v>
          </cell>
          <cell r="KN127">
            <v>6.6950000000000003</v>
          </cell>
          <cell r="KO127">
            <v>0</v>
          </cell>
          <cell r="KP127">
            <v>0</v>
          </cell>
          <cell r="KQ127">
            <v>7.25</v>
          </cell>
          <cell r="KR127">
            <v>0</v>
          </cell>
          <cell r="KS127">
            <v>0</v>
          </cell>
          <cell r="KT127">
            <v>0</v>
          </cell>
          <cell r="KU127">
            <v>7.52</v>
          </cell>
          <cell r="KV127">
            <v>8.1</v>
          </cell>
          <cell r="KW127">
            <v>0</v>
          </cell>
          <cell r="KX127">
            <v>0</v>
          </cell>
          <cell r="KY127">
            <v>6.74</v>
          </cell>
          <cell r="KZ127">
            <v>0</v>
          </cell>
          <cell r="LA127">
            <v>8.74</v>
          </cell>
          <cell r="LB127">
            <v>7.3</v>
          </cell>
          <cell r="LC127">
            <v>0</v>
          </cell>
          <cell r="LD127">
            <v>0</v>
          </cell>
          <cell r="LE127">
            <v>6.44</v>
          </cell>
          <cell r="LF127">
            <v>5.69</v>
          </cell>
          <cell r="LG127">
            <v>0</v>
          </cell>
          <cell r="LH127">
            <v>0</v>
          </cell>
          <cell r="LI127">
            <v>7.3</v>
          </cell>
          <cell r="LJ127">
            <v>0</v>
          </cell>
          <cell r="LK127">
            <v>0</v>
          </cell>
          <cell r="LL127">
            <v>6.98</v>
          </cell>
          <cell r="LM127">
            <v>0</v>
          </cell>
          <cell r="LN127">
            <v>0</v>
          </cell>
          <cell r="LO127">
            <v>6.2966666666666669</v>
          </cell>
          <cell r="LP127">
            <v>0</v>
          </cell>
          <cell r="LQ127">
            <v>0</v>
          </cell>
          <cell r="LR127">
            <v>0</v>
          </cell>
          <cell r="LS127">
            <v>7.02</v>
          </cell>
          <cell r="LT127">
            <v>8.58</v>
          </cell>
          <cell r="LU127">
            <v>0</v>
          </cell>
          <cell r="LV127">
            <v>0</v>
          </cell>
          <cell r="LW127">
            <v>7.5049999999999999</v>
          </cell>
          <cell r="LX127">
            <v>0</v>
          </cell>
          <cell r="LY127">
            <v>0</v>
          </cell>
          <cell r="LZ127">
            <v>7.79</v>
          </cell>
          <cell r="MA127">
            <v>0</v>
          </cell>
          <cell r="MB127">
            <v>0</v>
          </cell>
          <cell r="MC127">
            <v>0</v>
          </cell>
          <cell r="MD127">
            <v>8.98</v>
          </cell>
          <cell r="ME127">
            <v>6.58</v>
          </cell>
          <cell r="MF127">
            <v>0</v>
          </cell>
          <cell r="MG127">
            <v>5.74</v>
          </cell>
          <cell r="MH127">
            <v>6.66</v>
          </cell>
          <cell r="MI127">
            <v>0</v>
          </cell>
          <cell r="MJ127">
            <v>0</v>
          </cell>
          <cell r="MK127">
            <v>6.61</v>
          </cell>
          <cell r="ML127">
            <v>0</v>
          </cell>
          <cell r="MM127">
            <v>0</v>
          </cell>
          <cell r="MN127">
            <v>5.45</v>
          </cell>
          <cell r="MO127">
            <v>6.28</v>
          </cell>
          <cell r="MP127">
            <v>0</v>
          </cell>
          <cell r="MQ127">
            <v>0</v>
          </cell>
          <cell r="MR127">
            <v>6.7850000000000001</v>
          </cell>
          <cell r="MS127">
            <v>0</v>
          </cell>
          <cell r="MT127">
            <v>0</v>
          </cell>
          <cell r="MU127">
            <v>0</v>
          </cell>
          <cell r="MV127">
            <v>6.68</v>
          </cell>
          <cell r="MW127">
            <v>0</v>
          </cell>
          <cell r="MX127">
            <v>0</v>
          </cell>
          <cell r="MY127">
            <v>0</v>
          </cell>
          <cell r="MZ127">
            <v>0</v>
          </cell>
          <cell r="NA127">
            <v>0</v>
          </cell>
          <cell r="NB127">
            <v>0</v>
          </cell>
          <cell r="NC127">
            <v>0</v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0</v>
          </cell>
          <cell r="NJ127">
            <v>3</v>
          </cell>
          <cell r="NK127">
            <v>3.0689655172413794</v>
          </cell>
          <cell r="NL127" t="b">
            <v>0</v>
          </cell>
          <cell r="NM127"/>
          <cell r="NN127">
            <v>154</v>
          </cell>
          <cell r="NO127">
            <v>7.2949999999999999</v>
          </cell>
          <cell r="NP127">
            <v>7.3253138528138528</v>
          </cell>
          <cell r="NQ127">
            <v>0.7857142857142857</v>
          </cell>
          <cell r="NR127">
            <v>4.05</v>
          </cell>
          <cell r="NS127">
            <v>16.27</v>
          </cell>
        </row>
        <row r="128">
          <cell r="A128" t="str">
            <v>MILL BROOK EXTENSION</v>
          </cell>
          <cell r="B128" t="str">
            <v>MILL BROOK</v>
          </cell>
          <cell r="C128" t="str">
            <v>CYPRESS AVE</v>
          </cell>
          <cell r="D128" t="str">
            <v>BRONX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>
            <v>0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0</v>
          </cell>
          <cell r="LQ128">
            <v>0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0</v>
          </cell>
          <cell r="LZ128">
            <v>0</v>
          </cell>
          <cell r="MA128">
            <v>0</v>
          </cell>
          <cell r="MB128">
            <v>0</v>
          </cell>
          <cell r="MC128">
            <v>0</v>
          </cell>
          <cell r="MD128">
            <v>0</v>
          </cell>
          <cell r="ME128">
            <v>0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J128">
            <v>0</v>
          </cell>
          <cell r="NK128" t="str">
            <v>removed</v>
          </cell>
          <cell r="NL128" t="b">
            <v>0</v>
          </cell>
          <cell r="NM128"/>
          <cell r="NN128">
            <v>0</v>
          </cell>
          <cell r="NO128" t="str">
            <v/>
          </cell>
          <cell r="NP128" t="str">
            <v/>
          </cell>
          <cell r="NQ128" t="str">
            <v/>
          </cell>
          <cell r="NR128">
            <v>0</v>
          </cell>
          <cell r="NS128">
            <v>0</v>
          </cell>
        </row>
        <row r="129">
          <cell r="A129" t="str">
            <v>MITCHEL</v>
          </cell>
          <cell r="B129" t="str">
            <v>MITCHEL</v>
          </cell>
          <cell r="C129" t="str">
            <v>LINCOLN AVE</v>
          </cell>
          <cell r="D129" t="str">
            <v>BRONX</v>
          </cell>
          <cell r="E129">
            <v>0</v>
          </cell>
          <cell r="F129">
            <v>8.4700000000000006</v>
          </cell>
          <cell r="G129">
            <v>0</v>
          </cell>
          <cell r="H129">
            <v>4.6100000000000003</v>
          </cell>
          <cell r="I129">
            <v>9.19</v>
          </cell>
          <cell r="J129">
            <v>6.42</v>
          </cell>
          <cell r="K129">
            <v>0</v>
          </cell>
          <cell r="L129">
            <v>0</v>
          </cell>
          <cell r="M129">
            <v>6.32</v>
          </cell>
          <cell r="N129">
            <v>8.0366666666666671</v>
          </cell>
          <cell r="O129">
            <v>0</v>
          </cell>
          <cell r="P129">
            <v>0</v>
          </cell>
          <cell r="Q129">
            <v>6.09</v>
          </cell>
          <cell r="R129">
            <v>0</v>
          </cell>
          <cell r="S129">
            <v>0</v>
          </cell>
          <cell r="T129">
            <v>0</v>
          </cell>
          <cell r="U129">
            <v>7.3833333333333329</v>
          </cell>
          <cell r="V129">
            <v>0</v>
          </cell>
          <cell r="W129">
            <v>0</v>
          </cell>
          <cell r="X129">
            <v>7.66</v>
          </cell>
          <cell r="Y129">
            <v>0</v>
          </cell>
          <cell r="Z129">
            <v>7.25</v>
          </cell>
          <cell r="AA129">
            <v>0</v>
          </cell>
          <cell r="AB129">
            <v>5.2850000000000001</v>
          </cell>
          <cell r="AC129">
            <v>0</v>
          </cell>
          <cell r="AD129">
            <v>0</v>
          </cell>
          <cell r="AE129">
            <v>7.2033333333333331</v>
          </cell>
          <cell r="AF129">
            <v>0</v>
          </cell>
          <cell r="AG129">
            <v>0</v>
          </cell>
          <cell r="AH129">
            <v>0</v>
          </cell>
          <cell r="AI129">
            <v>6.69</v>
          </cell>
          <cell r="AJ129">
            <v>0</v>
          </cell>
          <cell r="AK129">
            <v>0</v>
          </cell>
          <cell r="AL129">
            <v>7.09</v>
          </cell>
          <cell r="AM129">
            <v>0</v>
          </cell>
          <cell r="AN129">
            <v>7.31</v>
          </cell>
          <cell r="AO129">
            <v>0</v>
          </cell>
          <cell r="AP129">
            <v>6.665</v>
          </cell>
          <cell r="AQ129">
            <v>0</v>
          </cell>
          <cell r="AR129">
            <v>0</v>
          </cell>
          <cell r="AS129">
            <v>7.4249999999999998</v>
          </cell>
          <cell r="AT129">
            <v>0</v>
          </cell>
          <cell r="AU129">
            <v>0</v>
          </cell>
          <cell r="AV129">
            <v>0</v>
          </cell>
          <cell r="AW129">
            <v>8.0950000000000006</v>
          </cell>
          <cell r="AX129">
            <v>0</v>
          </cell>
          <cell r="AY129">
            <v>0</v>
          </cell>
          <cell r="AZ129">
            <v>6.835</v>
          </cell>
          <cell r="BA129">
            <v>0</v>
          </cell>
          <cell r="BB129">
            <v>0</v>
          </cell>
          <cell r="BC129">
            <v>0</v>
          </cell>
          <cell r="BD129">
            <v>7.2949999999999999</v>
          </cell>
          <cell r="BE129">
            <v>0</v>
          </cell>
          <cell r="BF129">
            <v>0</v>
          </cell>
          <cell r="BG129">
            <v>6.2649999999999997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7.2850000000000001</v>
          </cell>
          <cell r="BS129">
            <v>0</v>
          </cell>
          <cell r="BT129">
            <v>0</v>
          </cell>
          <cell r="BU129">
            <v>6.835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6.3533333333333326</v>
          </cell>
          <cell r="CA129">
            <v>0</v>
          </cell>
          <cell r="CB129">
            <v>7.85</v>
          </cell>
          <cell r="CC129">
            <v>0</v>
          </cell>
          <cell r="CD129">
            <v>0</v>
          </cell>
          <cell r="CE129">
            <v>0</v>
          </cell>
          <cell r="CF129">
            <v>6.0350000000000001</v>
          </cell>
          <cell r="CG129">
            <v>0</v>
          </cell>
          <cell r="CH129">
            <v>0</v>
          </cell>
          <cell r="CI129">
            <v>7.3650000000000002</v>
          </cell>
          <cell r="CJ129">
            <v>0</v>
          </cell>
          <cell r="CK129">
            <v>3.15</v>
          </cell>
          <cell r="CL129">
            <v>0</v>
          </cell>
          <cell r="CM129">
            <v>6.25</v>
          </cell>
          <cell r="CN129">
            <v>7.43</v>
          </cell>
          <cell r="CO129">
            <v>0</v>
          </cell>
          <cell r="CP129">
            <v>5.49</v>
          </cell>
          <cell r="CQ129">
            <v>0</v>
          </cell>
          <cell r="CR129">
            <v>0</v>
          </cell>
          <cell r="CS129">
            <v>0</v>
          </cell>
          <cell r="CT129">
            <v>8.6300000000000008</v>
          </cell>
          <cell r="CU129">
            <v>0</v>
          </cell>
          <cell r="CV129">
            <v>0</v>
          </cell>
          <cell r="CW129">
            <v>7.8266666666666671</v>
          </cell>
          <cell r="CX129">
            <v>0</v>
          </cell>
          <cell r="CY129">
            <v>0</v>
          </cell>
          <cell r="CZ129">
            <v>0</v>
          </cell>
          <cell r="DA129">
            <v>5.78</v>
          </cell>
          <cell r="DB129">
            <v>0</v>
          </cell>
          <cell r="DC129">
            <v>0</v>
          </cell>
          <cell r="DD129">
            <v>7.2399999999999993</v>
          </cell>
          <cell r="DE129">
            <v>0</v>
          </cell>
          <cell r="DF129">
            <v>0</v>
          </cell>
          <cell r="DG129">
            <v>0</v>
          </cell>
          <cell r="DH129">
            <v>7.4050000000000002</v>
          </cell>
          <cell r="DI129">
            <v>0</v>
          </cell>
          <cell r="DJ129">
            <v>0</v>
          </cell>
          <cell r="DK129">
            <v>8.9450000000000003</v>
          </cell>
          <cell r="DL129">
            <v>0</v>
          </cell>
          <cell r="DM129">
            <v>0</v>
          </cell>
          <cell r="DN129">
            <v>0</v>
          </cell>
          <cell r="DO129">
            <v>7.4050000000000002</v>
          </cell>
          <cell r="DP129">
            <v>0</v>
          </cell>
          <cell r="DQ129">
            <v>0</v>
          </cell>
          <cell r="DR129">
            <v>8.9450000000000003</v>
          </cell>
          <cell r="DS129">
            <v>0</v>
          </cell>
          <cell r="DT129">
            <v>0</v>
          </cell>
          <cell r="DU129">
            <v>0</v>
          </cell>
          <cell r="DV129">
            <v>6.66</v>
          </cell>
          <cell r="DW129">
            <v>0</v>
          </cell>
          <cell r="DX129">
            <v>0</v>
          </cell>
          <cell r="DY129">
            <v>7.7</v>
          </cell>
          <cell r="DZ129">
            <v>0</v>
          </cell>
          <cell r="EA129">
            <v>0</v>
          </cell>
          <cell r="EB129">
            <v>0</v>
          </cell>
          <cell r="EC129">
            <v>8.58</v>
          </cell>
          <cell r="ED129">
            <v>8.7799999999999994</v>
          </cell>
          <cell r="EE129">
            <v>0</v>
          </cell>
          <cell r="EF129">
            <v>6.415</v>
          </cell>
          <cell r="EG129">
            <v>0</v>
          </cell>
          <cell r="EH129">
            <v>0</v>
          </cell>
          <cell r="EI129">
            <v>0</v>
          </cell>
          <cell r="EJ129">
            <v>8.58</v>
          </cell>
          <cell r="EK129">
            <v>8.7799999999999994</v>
          </cell>
          <cell r="EL129">
            <v>0</v>
          </cell>
          <cell r="EM129">
            <v>6.415</v>
          </cell>
          <cell r="EN129">
            <v>0</v>
          </cell>
          <cell r="EO129">
            <v>6.31</v>
          </cell>
          <cell r="EP129">
            <v>0</v>
          </cell>
          <cell r="EQ129">
            <v>5.875</v>
          </cell>
          <cell r="ER129">
            <v>0</v>
          </cell>
          <cell r="ES129">
            <v>0</v>
          </cell>
          <cell r="ET129">
            <v>7.2725</v>
          </cell>
          <cell r="EU129">
            <v>0</v>
          </cell>
          <cell r="EV129">
            <v>0</v>
          </cell>
          <cell r="EW129">
            <v>0</v>
          </cell>
          <cell r="EX129">
            <v>5.64</v>
          </cell>
          <cell r="EY129">
            <v>6.83</v>
          </cell>
          <cell r="EZ129">
            <v>0</v>
          </cell>
          <cell r="FA129">
            <v>7.0250000000000004</v>
          </cell>
          <cell r="FB129">
            <v>0</v>
          </cell>
          <cell r="FC129">
            <v>0</v>
          </cell>
          <cell r="FD129">
            <v>0</v>
          </cell>
          <cell r="FE129">
            <v>7.54</v>
          </cell>
          <cell r="FF129">
            <v>0</v>
          </cell>
          <cell r="FG129">
            <v>0</v>
          </cell>
          <cell r="FH129">
            <v>8.2349999999999994</v>
          </cell>
          <cell r="FI129">
            <v>0</v>
          </cell>
          <cell r="FJ129">
            <v>0</v>
          </cell>
          <cell r="FK129">
            <v>8.83</v>
          </cell>
          <cell r="FL129">
            <v>5.26</v>
          </cell>
          <cell r="FM129">
            <v>0</v>
          </cell>
          <cell r="FN129">
            <v>0</v>
          </cell>
          <cell r="FO129">
            <v>6.3550000000000004</v>
          </cell>
          <cell r="FP129">
            <v>0</v>
          </cell>
          <cell r="FQ129">
            <v>0</v>
          </cell>
          <cell r="FR129">
            <v>0</v>
          </cell>
          <cell r="FS129">
            <v>8.0366666666666671</v>
          </cell>
          <cell r="FT129">
            <v>0</v>
          </cell>
          <cell r="FU129">
            <v>0</v>
          </cell>
          <cell r="FV129">
            <v>9.9600000000000009</v>
          </cell>
          <cell r="FW129">
            <v>0</v>
          </cell>
          <cell r="FX129">
            <v>0</v>
          </cell>
          <cell r="FY129">
            <v>0</v>
          </cell>
          <cell r="FZ129">
            <v>7.0966666666666667</v>
          </cell>
          <cell r="GA129">
            <v>0</v>
          </cell>
          <cell r="GB129">
            <v>6.76</v>
          </cell>
          <cell r="GC129">
            <v>5.17</v>
          </cell>
          <cell r="GD129">
            <v>0</v>
          </cell>
          <cell r="GE129">
            <v>0</v>
          </cell>
          <cell r="GF129">
            <v>7.93</v>
          </cell>
          <cell r="GG129">
            <v>6.75</v>
          </cell>
          <cell r="GH129">
            <v>0</v>
          </cell>
          <cell r="GI129">
            <v>6.6050000000000004</v>
          </cell>
          <cell r="GJ129">
            <v>0</v>
          </cell>
          <cell r="GK129">
            <v>0</v>
          </cell>
          <cell r="GL129">
            <v>7.1</v>
          </cell>
          <cell r="GM129">
            <v>0</v>
          </cell>
          <cell r="GN129">
            <v>8.5500000000000007</v>
          </cell>
          <cell r="GO129">
            <v>0</v>
          </cell>
          <cell r="GP129">
            <v>6.77</v>
          </cell>
          <cell r="GQ129">
            <v>9.31</v>
          </cell>
          <cell r="GR129">
            <v>0</v>
          </cell>
          <cell r="GS129">
            <v>0</v>
          </cell>
          <cell r="GT129">
            <v>7.79</v>
          </cell>
          <cell r="GU129">
            <v>0</v>
          </cell>
          <cell r="GV129">
            <v>6.5</v>
          </cell>
          <cell r="GW129">
            <v>0</v>
          </cell>
          <cell r="GX129">
            <v>7.8150000000000004</v>
          </cell>
          <cell r="GY129">
            <v>0</v>
          </cell>
          <cell r="GZ129">
            <v>0.51</v>
          </cell>
          <cell r="HA129">
            <v>0</v>
          </cell>
          <cell r="HB129">
            <v>7.2149999999999999</v>
          </cell>
          <cell r="HC129">
            <v>0</v>
          </cell>
          <cell r="HD129">
            <v>8.6999999999999993</v>
          </cell>
          <cell r="HE129">
            <v>0</v>
          </cell>
          <cell r="HF129">
            <v>0</v>
          </cell>
          <cell r="HG129">
            <v>7.99</v>
          </cell>
          <cell r="HH129">
            <v>5.51</v>
          </cell>
          <cell r="HI129">
            <v>0</v>
          </cell>
          <cell r="HJ129">
            <v>0</v>
          </cell>
          <cell r="HK129">
            <v>9.7200000000000006</v>
          </cell>
          <cell r="HL129">
            <v>0</v>
          </cell>
          <cell r="HM129">
            <v>0</v>
          </cell>
          <cell r="HN129">
            <v>6.625</v>
          </cell>
          <cell r="HO129">
            <v>7.79</v>
          </cell>
          <cell r="HP129">
            <v>8.93</v>
          </cell>
          <cell r="HQ129">
            <v>0</v>
          </cell>
          <cell r="HR129">
            <v>4.82</v>
          </cell>
          <cell r="HS129">
            <v>6.7450000000000001</v>
          </cell>
          <cell r="HT129">
            <v>0</v>
          </cell>
          <cell r="HU129">
            <v>0</v>
          </cell>
          <cell r="HV129">
            <v>0</v>
          </cell>
          <cell r="HW129">
            <v>7.1550000000000002</v>
          </cell>
          <cell r="HX129">
            <v>0</v>
          </cell>
          <cell r="HY129">
            <v>9.8699999999999992</v>
          </cell>
          <cell r="HZ129">
            <v>1.72</v>
          </cell>
          <cell r="IA129">
            <v>0</v>
          </cell>
          <cell r="IB129">
            <v>7.91</v>
          </cell>
          <cell r="IC129">
            <v>0</v>
          </cell>
          <cell r="ID129">
            <v>9.19</v>
          </cell>
          <cell r="IE129">
            <v>0</v>
          </cell>
          <cell r="IF129">
            <v>0</v>
          </cell>
          <cell r="IG129">
            <v>8.25</v>
          </cell>
          <cell r="IH129">
            <v>0</v>
          </cell>
          <cell r="II129">
            <v>8.1199999999999992</v>
          </cell>
          <cell r="IJ129">
            <v>0</v>
          </cell>
          <cell r="IK129">
            <v>7.65</v>
          </cell>
          <cell r="IL129">
            <v>0</v>
          </cell>
          <cell r="IM129">
            <v>6.9450000000000003</v>
          </cell>
          <cell r="IN129">
            <v>5.51</v>
          </cell>
          <cell r="IO129">
            <v>0</v>
          </cell>
          <cell r="IP129">
            <v>7.42</v>
          </cell>
          <cell r="IQ129">
            <v>6.42</v>
          </cell>
          <cell r="IR129">
            <v>5.86</v>
          </cell>
          <cell r="IS129">
            <v>6.73</v>
          </cell>
          <cell r="IT129">
            <v>0</v>
          </cell>
          <cell r="IU129">
            <v>8.09</v>
          </cell>
          <cell r="IV129">
            <v>0</v>
          </cell>
          <cell r="IW129">
            <v>7.04</v>
          </cell>
          <cell r="IX129">
            <v>6.44</v>
          </cell>
          <cell r="IY129">
            <v>5.3</v>
          </cell>
          <cell r="IZ129">
            <v>4.97</v>
          </cell>
          <cell r="JA129">
            <v>5.53</v>
          </cell>
          <cell r="JB129">
            <v>6.28</v>
          </cell>
          <cell r="JC129">
            <v>0</v>
          </cell>
          <cell r="JD129">
            <v>6.9</v>
          </cell>
          <cell r="JE129">
            <v>4.1399999999999997</v>
          </cell>
          <cell r="JF129">
            <v>5.83</v>
          </cell>
          <cell r="JG129">
            <v>0</v>
          </cell>
          <cell r="JH129">
            <v>8.1449999999999996</v>
          </cell>
          <cell r="JI129">
            <v>0</v>
          </cell>
          <cell r="JJ129">
            <v>0</v>
          </cell>
          <cell r="JK129">
            <v>0</v>
          </cell>
          <cell r="JL129">
            <v>7.1950000000000003</v>
          </cell>
          <cell r="JM129">
            <v>6.15</v>
          </cell>
          <cell r="JN129">
            <v>4.3600000000000003</v>
          </cell>
          <cell r="JO129">
            <v>6.27</v>
          </cell>
          <cell r="JP129">
            <v>5.14</v>
          </cell>
          <cell r="JQ129">
            <v>0</v>
          </cell>
          <cell r="JR129">
            <v>7.09</v>
          </cell>
          <cell r="JS129">
            <v>0</v>
          </cell>
          <cell r="JT129">
            <v>6.0149999999999997</v>
          </cell>
          <cell r="JU129">
            <v>0</v>
          </cell>
          <cell r="JV129">
            <v>0</v>
          </cell>
          <cell r="JW129">
            <v>8.77</v>
          </cell>
          <cell r="JX129">
            <v>0</v>
          </cell>
          <cell r="JY129">
            <v>0</v>
          </cell>
          <cell r="JZ129">
            <v>7.2750000000000004</v>
          </cell>
          <cell r="KA129">
            <v>0</v>
          </cell>
          <cell r="KB129">
            <v>6.585</v>
          </cell>
          <cell r="KC129">
            <v>0</v>
          </cell>
          <cell r="KD129">
            <v>7.3049999999999997</v>
          </cell>
          <cell r="KE129">
            <v>0</v>
          </cell>
          <cell r="KF129">
            <v>0</v>
          </cell>
          <cell r="KG129">
            <v>5.89</v>
          </cell>
          <cell r="KH129">
            <v>0</v>
          </cell>
          <cell r="KI129">
            <v>6.43</v>
          </cell>
          <cell r="KJ129">
            <v>7.7450000000000001</v>
          </cell>
          <cell r="KK129">
            <v>0</v>
          </cell>
          <cell r="KL129">
            <v>0</v>
          </cell>
          <cell r="KM129">
            <v>7.9550000000000001</v>
          </cell>
          <cell r="KN129">
            <v>0</v>
          </cell>
          <cell r="KO129">
            <v>6.14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6.88</v>
          </cell>
          <cell r="KV129">
            <v>6.88</v>
          </cell>
          <cell r="KW129">
            <v>5.5049999999999999</v>
          </cell>
          <cell r="KX129">
            <v>0</v>
          </cell>
          <cell r="KY129">
            <v>6.69</v>
          </cell>
          <cell r="KZ129">
            <v>0</v>
          </cell>
          <cell r="LA129">
            <v>8.43</v>
          </cell>
          <cell r="LB129">
            <v>7.68</v>
          </cell>
          <cell r="LC129">
            <v>11.94</v>
          </cell>
          <cell r="LD129">
            <v>5.7</v>
          </cell>
          <cell r="LE129">
            <v>6.89</v>
          </cell>
          <cell r="LF129">
            <v>4.9800000000000004</v>
          </cell>
          <cell r="LG129">
            <v>0</v>
          </cell>
          <cell r="LH129">
            <v>7.69</v>
          </cell>
          <cell r="LI129">
            <v>7.5</v>
          </cell>
          <cell r="LJ129">
            <v>0</v>
          </cell>
          <cell r="LK129">
            <v>8.5399999999999991</v>
          </cell>
          <cell r="LL129">
            <v>6.36</v>
          </cell>
          <cell r="LM129">
            <v>0</v>
          </cell>
          <cell r="LN129">
            <v>0</v>
          </cell>
          <cell r="LO129">
            <v>4.84</v>
          </cell>
          <cell r="LP129">
            <v>5.8</v>
          </cell>
          <cell r="LQ129">
            <v>7.79</v>
          </cell>
          <cell r="LR129">
            <v>0</v>
          </cell>
          <cell r="LS129">
            <v>6.25</v>
          </cell>
          <cell r="LT129">
            <v>5.45</v>
          </cell>
          <cell r="LU129">
            <v>0</v>
          </cell>
          <cell r="LV129">
            <v>6.61</v>
          </cell>
          <cell r="LW129">
            <v>0</v>
          </cell>
          <cell r="LX129">
            <v>5.8</v>
          </cell>
          <cell r="LY129">
            <v>0</v>
          </cell>
          <cell r="LZ129">
            <v>7.49</v>
          </cell>
          <cell r="MA129">
            <v>9.82</v>
          </cell>
          <cell r="MB129">
            <v>0</v>
          </cell>
          <cell r="MC129">
            <v>6.45</v>
          </cell>
          <cell r="MD129">
            <v>0</v>
          </cell>
          <cell r="ME129">
            <v>8.2949999999999999</v>
          </cell>
          <cell r="MF129">
            <v>7.41</v>
          </cell>
          <cell r="MG129">
            <v>0</v>
          </cell>
          <cell r="MH129">
            <v>5.6050000000000004</v>
          </cell>
          <cell r="MI129">
            <v>0</v>
          </cell>
          <cell r="MJ129">
            <v>0</v>
          </cell>
          <cell r="MK129">
            <v>6.9050000000000002</v>
          </cell>
          <cell r="ML129">
            <v>0</v>
          </cell>
          <cell r="MM129">
            <v>6.6849999999999996</v>
          </cell>
          <cell r="MN129">
            <v>6.97</v>
          </cell>
          <cell r="MO129">
            <v>6.84</v>
          </cell>
          <cell r="MP129">
            <v>0</v>
          </cell>
          <cell r="MQ129">
            <v>6.78</v>
          </cell>
          <cell r="MR129">
            <v>6.36</v>
          </cell>
          <cell r="MS129">
            <v>0</v>
          </cell>
          <cell r="MT129">
            <v>0</v>
          </cell>
          <cell r="MU129">
            <v>0</v>
          </cell>
          <cell r="MV129">
            <v>7.86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>
            <v>0</v>
          </cell>
          <cell r="NC129">
            <v>0</v>
          </cell>
          <cell r="ND129">
            <v>0</v>
          </cell>
          <cell r="NE129">
            <v>0</v>
          </cell>
          <cell r="NF129">
            <v>0</v>
          </cell>
          <cell r="NG129">
            <v>0</v>
          </cell>
          <cell r="NH129">
            <v>0</v>
          </cell>
          <cell r="NJ129">
            <v>4</v>
          </cell>
          <cell r="NK129">
            <v>2.6071428571428572</v>
          </cell>
          <cell r="NL129" t="b">
            <v>0</v>
          </cell>
          <cell r="NM129"/>
          <cell r="NN129">
            <v>159</v>
          </cell>
          <cell r="NO129">
            <v>6.9450000000000003</v>
          </cell>
          <cell r="NP129">
            <v>6.9748060796645701</v>
          </cell>
          <cell r="NQ129">
            <v>0.79874213836477992</v>
          </cell>
          <cell r="NR129">
            <v>0.51</v>
          </cell>
          <cell r="NS129">
            <v>11.94</v>
          </cell>
        </row>
        <row r="130">
          <cell r="A130" t="str">
            <v>MOORE</v>
          </cell>
          <cell r="B130" t="str">
            <v>MOORE</v>
          </cell>
          <cell r="C130" t="str">
            <v>E 147TH ST</v>
          </cell>
          <cell r="D130" t="str">
            <v>BRONX</v>
          </cell>
          <cell r="E130">
            <v>0</v>
          </cell>
          <cell r="F130">
            <v>0</v>
          </cell>
          <cell r="G130">
            <v>0</v>
          </cell>
          <cell r="H130">
            <v>6.82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4.92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6.81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8.6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6.23</v>
          </cell>
          <cell r="AI130">
            <v>0</v>
          </cell>
          <cell r="AJ130">
            <v>0</v>
          </cell>
          <cell r="AK130">
            <v>0</v>
          </cell>
          <cell r="AL130">
            <v>6.82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8.9600000000000009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6.82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6.83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7.83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7.3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6.05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6.76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5.94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6.14</v>
          </cell>
          <cell r="CH130">
            <v>0</v>
          </cell>
          <cell r="CI130">
            <v>0</v>
          </cell>
          <cell r="CJ130">
            <v>0</v>
          </cell>
          <cell r="CK130">
            <v>5.05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5.69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7.83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5.97</v>
          </cell>
          <cell r="DE130">
            <v>0</v>
          </cell>
          <cell r="DF130">
            <v>0</v>
          </cell>
          <cell r="DG130">
            <v>6.92</v>
          </cell>
          <cell r="DH130">
            <v>0</v>
          </cell>
          <cell r="DI130">
            <v>0</v>
          </cell>
          <cell r="DJ130">
            <v>0</v>
          </cell>
          <cell r="DK130">
            <v>7.68</v>
          </cell>
          <cell r="DL130">
            <v>0</v>
          </cell>
          <cell r="DM130">
            <v>0</v>
          </cell>
          <cell r="DN130">
            <v>6.92</v>
          </cell>
          <cell r="DO130">
            <v>0</v>
          </cell>
          <cell r="DP130">
            <v>0</v>
          </cell>
          <cell r="DQ130">
            <v>0</v>
          </cell>
          <cell r="DR130">
            <v>7.68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8.73</v>
          </cell>
          <cell r="DX130">
            <v>0</v>
          </cell>
          <cell r="DY130">
            <v>7.79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7.32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7.32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7.45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10.1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8.25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7.4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8.86</v>
          </cell>
          <cell r="FL130">
            <v>0</v>
          </cell>
          <cell r="FM130">
            <v>0</v>
          </cell>
          <cell r="FN130">
            <v>0</v>
          </cell>
          <cell r="FO130">
            <v>7.07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7.3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6.98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9.36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8.69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7.77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8.07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7.02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9.35</v>
          </cell>
          <cell r="HM130">
            <v>0</v>
          </cell>
          <cell r="HN130">
            <v>0</v>
          </cell>
          <cell r="HO130">
            <v>0</v>
          </cell>
          <cell r="HP130">
            <v>7.73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7.31</v>
          </cell>
          <cell r="HV130">
            <v>0</v>
          </cell>
          <cell r="HW130">
            <v>0</v>
          </cell>
          <cell r="HX130">
            <v>0</v>
          </cell>
          <cell r="HY130">
            <v>8.92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7.92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9.07</v>
          </cell>
          <cell r="IJ130">
            <v>0</v>
          </cell>
          <cell r="IK130">
            <v>0</v>
          </cell>
          <cell r="IL130">
            <v>0</v>
          </cell>
          <cell r="IM130">
            <v>9</v>
          </cell>
          <cell r="IN130">
            <v>0</v>
          </cell>
          <cell r="IO130">
            <v>0</v>
          </cell>
          <cell r="IP130">
            <v>0</v>
          </cell>
          <cell r="IQ130">
            <v>7.09</v>
          </cell>
          <cell r="IR130">
            <v>0</v>
          </cell>
          <cell r="IS130">
            <v>0</v>
          </cell>
          <cell r="IT130">
            <v>0</v>
          </cell>
          <cell r="IU130">
            <v>5.55</v>
          </cell>
          <cell r="IV130">
            <v>0</v>
          </cell>
          <cell r="IW130">
            <v>0</v>
          </cell>
          <cell r="IX130">
            <v>0</v>
          </cell>
          <cell r="IY130">
            <v>7.85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7.3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7.65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7.38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7.7</v>
          </cell>
          <cell r="KA130">
            <v>0</v>
          </cell>
          <cell r="KB130">
            <v>0</v>
          </cell>
          <cell r="KC130">
            <v>0</v>
          </cell>
          <cell r="KD130">
            <v>7.23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8.85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9.07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8.52</v>
          </cell>
          <cell r="LC130">
            <v>0</v>
          </cell>
          <cell r="LD130">
            <v>0</v>
          </cell>
          <cell r="LE130">
            <v>0</v>
          </cell>
          <cell r="LF130">
            <v>6.25</v>
          </cell>
          <cell r="LG130">
            <v>0</v>
          </cell>
          <cell r="LH130">
            <v>0</v>
          </cell>
          <cell r="LI130">
            <v>0</v>
          </cell>
          <cell r="LJ130">
            <v>0</v>
          </cell>
          <cell r="LK130">
            <v>8.17</v>
          </cell>
          <cell r="LL130">
            <v>0</v>
          </cell>
          <cell r="LM130">
            <v>0</v>
          </cell>
          <cell r="LN130">
            <v>0</v>
          </cell>
          <cell r="LO130">
            <v>0</v>
          </cell>
          <cell r="LP130">
            <v>7.62</v>
          </cell>
          <cell r="LQ130">
            <v>0</v>
          </cell>
          <cell r="LR130">
            <v>0</v>
          </cell>
          <cell r="LS130">
            <v>0</v>
          </cell>
          <cell r="LT130">
            <v>0</v>
          </cell>
          <cell r="LU130">
            <v>0</v>
          </cell>
          <cell r="LV130">
            <v>0</v>
          </cell>
          <cell r="LW130">
            <v>0</v>
          </cell>
          <cell r="LX130">
            <v>0</v>
          </cell>
          <cell r="LY130">
            <v>8.09</v>
          </cell>
          <cell r="LZ130">
            <v>0</v>
          </cell>
          <cell r="MA130">
            <v>0</v>
          </cell>
          <cell r="MB130">
            <v>0</v>
          </cell>
          <cell r="MC130">
            <v>7.69</v>
          </cell>
          <cell r="MD130">
            <v>0</v>
          </cell>
          <cell r="ME130">
            <v>8.41</v>
          </cell>
          <cell r="MF130">
            <v>0</v>
          </cell>
          <cell r="MG130">
            <v>8.93</v>
          </cell>
          <cell r="MH130">
            <v>0</v>
          </cell>
          <cell r="MI130">
            <v>0</v>
          </cell>
          <cell r="MJ130">
            <v>7.12</v>
          </cell>
          <cell r="MK130">
            <v>0</v>
          </cell>
          <cell r="ML130">
            <v>7.8</v>
          </cell>
          <cell r="MM130">
            <v>0</v>
          </cell>
          <cell r="MN130">
            <v>8.26</v>
          </cell>
          <cell r="MO130">
            <v>0</v>
          </cell>
          <cell r="MP130">
            <v>0</v>
          </cell>
          <cell r="MQ130">
            <v>0</v>
          </cell>
          <cell r="MR130">
            <v>6.81</v>
          </cell>
          <cell r="MS130">
            <v>0</v>
          </cell>
          <cell r="MT130">
            <v>0</v>
          </cell>
          <cell r="MU130">
            <v>0</v>
          </cell>
          <cell r="MV130">
            <v>5.53</v>
          </cell>
          <cell r="MW130">
            <v>0</v>
          </cell>
          <cell r="MX130">
            <v>0</v>
          </cell>
          <cell r="MY130">
            <v>0</v>
          </cell>
          <cell r="MZ130">
            <v>0</v>
          </cell>
          <cell r="NA130">
            <v>0</v>
          </cell>
          <cell r="NB130">
            <v>0</v>
          </cell>
          <cell r="NC130">
            <v>0</v>
          </cell>
          <cell r="ND130">
            <v>0</v>
          </cell>
          <cell r="NE130">
            <v>0</v>
          </cell>
          <cell r="NF130">
            <v>0</v>
          </cell>
          <cell r="NG130">
            <v>0</v>
          </cell>
          <cell r="NH130">
            <v>0</v>
          </cell>
          <cell r="NJ130">
            <v>1</v>
          </cell>
          <cell r="NK130">
            <v>1.3928571428571428</v>
          </cell>
          <cell r="NL130" t="b">
            <v>0</v>
          </cell>
          <cell r="NM130"/>
          <cell r="NN130">
            <v>70</v>
          </cell>
          <cell r="NO130">
            <v>7.5350000000000001</v>
          </cell>
          <cell r="NP130">
            <v>7.51742857142857</v>
          </cell>
          <cell r="NQ130">
            <v>0.7</v>
          </cell>
          <cell r="NR130">
            <v>4.92</v>
          </cell>
          <cell r="NS130">
            <v>10.1</v>
          </cell>
        </row>
        <row r="131">
          <cell r="A131" t="str">
            <v>MOTT HAVEN</v>
          </cell>
          <cell r="B131" t="str">
            <v>MOTT HAVEN</v>
          </cell>
          <cell r="C131" t="str">
            <v>E 140TH ST</v>
          </cell>
          <cell r="D131" t="str">
            <v>BRONX</v>
          </cell>
          <cell r="E131">
            <v>0</v>
          </cell>
          <cell r="F131">
            <v>6.85</v>
          </cell>
          <cell r="G131">
            <v>0</v>
          </cell>
          <cell r="H131">
            <v>7.06</v>
          </cell>
          <cell r="I131">
            <v>0</v>
          </cell>
          <cell r="J131">
            <v>6.14</v>
          </cell>
          <cell r="K131">
            <v>0</v>
          </cell>
          <cell r="L131">
            <v>7.62</v>
          </cell>
          <cell r="M131">
            <v>6.47</v>
          </cell>
          <cell r="N131">
            <v>0</v>
          </cell>
          <cell r="O131">
            <v>6.96</v>
          </cell>
          <cell r="P131">
            <v>0</v>
          </cell>
          <cell r="Q131">
            <v>6.34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7.44</v>
          </cell>
          <cell r="W131">
            <v>6.31</v>
          </cell>
          <cell r="X131">
            <v>0</v>
          </cell>
          <cell r="Y131">
            <v>0</v>
          </cell>
          <cell r="Z131">
            <v>7.83</v>
          </cell>
          <cell r="AA131">
            <v>0</v>
          </cell>
          <cell r="AB131">
            <v>7.78</v>
          </cell>
          <cell r="AC131">
            <v>6.88</v>
          </cell>
          <cell r="AD131">
            <v>0</v>
          </cell>
          <cell r="AE131">
            <v>6.23</v>
          </cell>
          <cell r="AF131">
            <v>0</v>
          </cell>
          <cell r="AG131">
            <v>6.07</v>
          </cell>
          <cell r="AH131">
            <v>0</v>
          </cell>
          <cell r="AI131">
            <v>1.89</v>
          </cell>
          <cell r="AJ131">
            <v>0</v>
          </cell>
          <cell r="AK131">
            <v>0</v>
          </cell>
          <cell r="AL131">
            <v>7.29</v>
          </cell>
          <cell r="AM131">
            <v>0</v>
          </cell>
          <cell r="AN131">
            <v>6.99</v>
          </cell>
          <cell r="AO131">
            <v>0</v>
          </cell>
          <cell r="AP131">
            <v>6.81</v>
          </cell>
          <cell r="AQ131">
            <v>0</v>
          </cell>
          <cell r="AR131">
            <v>7.15</v>
          </cell>
          <cell r="AS131">
            <v>0</v>
          </cell>
          <cell r="AT131">
            <v>0</v>
          </cell>
          <cell r="AU131">
            <v>6.62</v>
          </cell>
          <cell r="AV131">
            <v>0</v>
          </cell>
          <cell r="AW131">
            <v>0</v>
          </cell>
          <cell r="AX131">
            <v>7.66</v>
          </cell>
          <cell r="AY131">
            <v>7.37</v>
          </cell>
          <cell r="AZ131">
            <v>0</v>
          </cell>
          <cell r="BA131">
            <v>0</v>
          </cell>
          <cell r="BB131">
            <v>6.89</v>
          </cell>
          <cell r="BC131">
            <v>0</v>
          </cell>
          <cell r="BD131">
            <v>6.52</v>
          </cell>
          <cell r="BE131">
            <v>0</v>
          </cell>
          <cell r="BF131">
            <v>0</v>
          </cell>
          <cell r="BG131">
            <v>7.55</v>
          </cell>
          <cell r="BH131">
            <v>0</v>
          </cell>
          <cell r="BI131">
            <v>0</v>
          </cell>
          <cell r="BJ131">
            <v>6.86</v>
          </cell>
          <cell r="BK131">
            <v>7.04</v>
          </cell>
          <cell r="BL131">
            <v>0</v>
          </cell>
          <cell r="BM131">
            <v>5.66</v>
          </cell>
          <cell r="BN131">
            <v>0</v>
          </cell>
          <cell r="BO131">
            <v>0</v>
          </cell>
          <cell r="BP131">
            <v>6.68</v>
          </cell>
          <cell r="BQ131">
            <v>7.2</v>
          </cell>
          <cell r="BR131">
            <v>0</v>
          </cell>
          <cell r="BS131">
            <v>8.1199999999999992</v>
          </cell>
          <cell r="BT131">
            <v>0</v>
          </cell>
          <cell r="BU131">
            <v>2.72</v>
          </cell>
          <cell r="BV131">
            <v>0</v>
          </cell>
          <cell r="BW131">
            <v>0</v>
          </cell>
          <cell r="BX131">
            <v>0</v>
          </cell>
          <cell r="BY131">
            <v>6.98</v>
          </cell>
          <cell r="BZ131">
            <v>0</v>
          </cell>
          <cell r="CA131">
            <v>0</v>
          </cell>
          <cell r="CB131">
            <v>6.57</v>
          </cell>
          <cell r="CC131">
            <v>0</v>
          </cell>
          <cell r="CD131">
            <v>0</v>
          </cell>
          <cell r="CE131">
            <v>7.79</v>
          </cell>
          <cell r="CF131">
            <v>7.54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7.65</v>
          </cell>
          <cell r="CL131">
            <v>7.48</v>
          </cell>
          <cell r="CM131">
            <v>6.86</v>
          </cell>
          <cell r="CN131">
            <v>0</v>
          </cell>
          <cell r="CO131">
            <v>0</v>
          </cell>
          <cell r="CP131">
            <v>8.2799999999999994</v>
          </cell>
          <cell r="CQ131">
            <v>0</v>
          </cell>
          <cell r="CR131">
            <v>0</v>
          </cell>
          <cell r="CS131">
            <v>6.8</v>
          </cell>
          <cell r="CT131">
            <v>7.51</v>
          </cell>
          <cell r="CU131">
            <v>0</v>
          </cell>
          <cell r="CV131">
            <v>6.3</v>
          </cell>
          <cell r="CW131">
            <v>0</v>
          </cell>
          <cell r="CX131">
            <v>0</v>
          </cell>
          <cell r="CY131">
            <v>0</v>
          </cell>
          <cell r="CZ131">
            <v>6.3650000000000002</v>
          </cell>
          <cell r="DA131">
            <v>0</v>
          </cell>
          <cell r="DB131">
            <v>0</v>
          </cell>
          <cell r="DC131">
            <v>6.36</v>
          </cell>
          <cell r="DD131">
            <v>0</v>
          </cell>
          <cell r="DE131">
            <v>0</v>
          </cell>
          <cell r="DF131">
            <v>0</v>
          </cell>
          <cell r="DG131">
            <v>7.07</v>
          </cell>
          <cell r="DH131">
            <v>0</v>
          </cell>
          <cell r="DI131">
            <v>0</v>
          </cell>
          <cell r="DJ131">
            <v>8.43</v>
          </cell>
          <cell r="DK131">
            <v>7.47</v>
          </cell>
          <cell r="DL131">
            <v>0</v>
          </cell>
          <cell r="DM131">
            <v>0</v>
          </cell>
          <cell r="DN131">
            <v>7.07</v>
          </cell>
          <cell r="DO131">
            <v>0</v>
          </cell>
          <cell r="DP131">
            <v>0</v>
          </cell>
          <cell r="DQ131">
            <v>8.43</v>
          </cell>
          <cell r="DR131">
            <v>7.47</v>
          </cell>
          <cell r="DS131">
            <v>0</v>
          </cell>
          <cell r="DT131">
            <v>0</v>
          </cell>
          <cell r="DU131">
            <v>7.56</v>
          </cell>
          <cell r="DV131">
            <v>7.2</v>
          </cell>
          <cell r="DW131">
            <v>0</v>
          </cell>
          <cell r="DX131">
            <v>0</v>
          </cell>
          <cell r="DY131">
            <v>8.6</v>
          </cell>
          <cell r="DZ131">
            <v>0</v>
          </cell>
          <cell r="EA131">
            <v>0</v>
          </cell>
          <cell r="EB131">
            <v>0</v>
          </cell>
          <cell r="EC131">
            <v>6.19</v>
          </cell>
          <cell r="ED131">
            <v>0</v>
          </cell>
          <cell r="EE131">
            <v>6.65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6.19</v>
          </cell>
          <cell r="EK131">
            <v>0</v>
          </cell>
          <cell r="EL131">
            <v>6.65</v>
          </cell>
          <cell r="EM131">
            <v>0</v>
          </cell>
          <cell r="EN131">
            <v>0</v>
          </cell>
          <cell r="EO131">
            <v>9.73</v>
          </cell>
          <cell r="EP131">
            <v>0</v>
          </cell>
          <cell r="EQ131">
            <v>7.28</v>
          </cell>
          <cell r="ER131">
            <v>0</v>
          </cell>
          <cell r="ES131">
            <v>0</v>
          </cell>
          <cell r="ET131">
            <v>7.92</v>
          </cell>
          <cell r="EU131">
            <v>0</v>
          </cell>
          <cell r="EV131">
            <v>0</v>
          </cell>
          <cell r="EW131">
            <v>7.25</v>
          </cell>
          <cell r="EX131">
            <v>8.18</v>
          </cell>
          <cell r="EY131">
            <v>0</v>
          </cell>
          <cell r="EZ131">
            <v>7.51</v>
          </cell>
          <cell r="FA131">
            <v>8.18</v>
          </cell>
          <cell r="FB131">
            <v>0</v>
          </cell>
          <cell r="FC131">
            <v>0</v>
          </cell>
          <cell r="FD131">
            <v>7.12</v>
          </cell>
          <cell r="FE131">
            <v>0</v>
          </cell>
          <cell r="FF131">
            <v>7.51</v>
          </cell>
          <cell r="FG131">
            <v>9.2799999999999994</v>
          </cell>
          <cell r="FH131">
            <v>0</v>
          </cell>
          <cell r="FI131">
            <v>0</v>
          </cell>
          <cell r="FJ131">
            <v>8.07</v>
          </cell>
          <cell r="FK131">
            <v>0</v>
          </cell>
          <cell r="FL131">
            <v>7.38</v>
          </cell>
          <cell r="FM131">
            <v>0</v>
          </cell>
          <cell r="FN131">
            <v>8.85</v>
          </cell>
          <cell r="FO131">
            <v>7.4</v>
          </cell>
          <cell r="FP131">
            <v>0</v>
          </cell>
          <cell r="FQ131">
            <v>0</v>
          </cell>
          <cell r="FR131">
            <v>7.95</v>
          </cell>
          <cell r="FS131">
            <v>6.44</v>
          </cell>
          <cell r="FT131">
            <v>0</v>
          </cell>
          <cell r="FU131">
            <v>7.71</v>
          </cell>
          <cell r="FV131">
            <v>8.1</v>
          </cell>
          <cell r="FW131">
            <v>0</v>
          </cell>
          <cell r="FX131">
            <v>0</v>
          </cell>
          <cell r="FY131">
            <v>8.4</v>
          </cell>
          <cell r="FZ131">
            <v>6.48</v>
          </cell>
          <cell r="GA131">
            <v>0</v>
          </cell>
          <cell r="GB131">
            <v>0</v>
          </cell>
          <cell r="GC131">
            <v>8.48</v>
          </cell>
          <cell r="GD131">
            <v>0</v>
          </cell>
          <cell r="GE131">
            <v>8.875</v>
          </cell>
          <cell r="GF131">
            <v>0</v>
          </cell>
          <cell r="GG131">
            <v>0</v>
          </cell>
          <cell r="GH131">
            <v>10.4</v>
          </cell>
          <cell r="GI131">
            <v>0</v>
          </cell>
          <cell r="GJ131">
            <v>8.2100000000000009</v>
          </cell>
          <cell r="GK131">
            <v>0</v>
          </cell>
          <cell r="GL131">
            <v>0</v>
          </cell>
          <cell r="GM131">
            <v>0</v>
          </cell>
          <cell r="GN131">
            <v>8.92</v>
          </cell>
          <cell r="GO131">
            <v>0</v>
          </cell>
          <cell r="GP131">
            <v>8.99</v>
          </cell>
          <cell r="GQ131">
            <v>0</v>
          </cell>
          <cell r="GR131">
            <v>0</v>
          </cell>
          <cell r="GS131">
            <v>8.98</v>
          </cell>
          <cell r="GT131">
            <v>0</v>
          </cell>
          <cell r="GU131">
            <v>0</v>
          </cell>
          <cell r="GV131">
            <v>8.6999999999999993</v>
          </cell>
          <cell r="GW131">
            <v>0</v>
          </cell>
          <cell r="GX131">
            <v>9.5500000000000007</v>
          </cell>
          <cell r="GY131">
            <v>0</v>
          </cell>
          <cell r="GZ131">
            <v>7.45</v>
          </cell>
          <cell r="HA131">
            <v>0</v>
          </cell>
          <cell r="HB131">
            <v>6.74</v>
          </cell>
          <cell r="HC131">
            <v>0</v>
          </cell>
          <cell r="HD131">
            <v>8.69</v>
          </cell>
          <cell r="HE131">
            <v>0</v>
          </cell>
          <cell r="HF131">
            <v>0</v>
          </cell>
          <cell r="HG131">
            <v>0</v>
          </cell>
          <cell r="HH131">
            <v>7.7</v>
          </cell>
          <cell r="HI131">
            <v>0</v>
          </cell>
          <cell r="HJ131">
            <v>9.86</v>
          </cell>
          <cell r="HK131">
            <v>0</v>
          </cell>
          <cell r="HL131">
            <v>8.66</v>
          </cell>
          <cell r="HM131">
            <v>0</v>
          </cell>
          <cell r="HN131">
            <v>9.09</v>
          </cell>
          <cell r="HO131">
            <v>7.1</v>
          </cell>
          <cell r="HP131">
            <v>0</v>
          </cell>
          <cell r="HQ131">
            <v>8.9600000000000009</v>
          </cell>
          <cell r="HR131">
            <v>0</v>
          </cell>
          <cell r="HS131">
            <v>7.02</v>
          </cell>
          <cell r="HT131">
            <v>0</v>
          </cell>
          <cell r="HU131">
            <v>0</v>
          </cell>
          <cell r="HV131">
            <v>0</v>
          </cell>
          <cell r="HW131">
            <v>7.99</v>
          </cell>
          <cell r="HX131">
            <v>0</v>
          </cell>
          <cell r="HY131">
            <v>0</v>
          </cell>
          <cell r="HZ131">
            <v>10.220000000000001</v>
          </cell>
          <cell r="IA131">
            <v>0</v>
          </cell>
          <cell r="IB131">
            <v>8.61</v>
          </cell>
          <cell r="IC131">
            <v>6.24</v>
          </cell>
          <cell r="ID131">
            <v>0</v>
          </cell>
          <cell r="IE131">
            <v>0</v>
          </cell>
          <cell r="IF131">
            <v>8.84</v>
          </cell>
          <cell r="IG131">
            <v>0</v>
          </cell>
          <cell r="IH131">
            <v>0</v>
          </cell>
          <cell r="II131">
            <v>8.44</v>
          </cell>
          <cell r="IJ131">
            <v>0</v>
          </cell>
          <cell r="IK131">
            <v>8.18</v>
          </cell>
          <cell r="IL131">
            <v>0</v>
          </cell>
          <cell r="IM131">
            <v>7.5</v>
          </cell>
          <cell r="IN131">
            <v>0</v>
          </cell>
          <cell r="IO131">
            <v>0</v>
          </cell>
          <cell r="IP131">
            <v>8.32</v>
          </cell>
          <cell r="IQ131">
            <v>0</v>
          </cell>
          <cell r="IR131">
            <v>0</v>
          </cell>
          <cell r="IS131">
            <v>0</v>
          </cell>
          <cell r="IT131">
            <v>7.5</v>
          </cell>
          <cell r="IU131">
            <v>7.85</v>
          </cell>
          <cell r="IV131">
            <v>0</v>
          </cell>
          <cell r="IW131">
            <v>0</v>
          </cell>
          <cell r="IX131">
            <v>7.65</v>
          </cell>
          <cell r="IY131">
            <v>4.3499999999999996</v>
          </cell>
          <cell r="IZ131">
            <v>0</v>
          </cell>
          <cell r="JA131">
            <v>0</v>
          </cell>
          <cell r="JB131">
            <v>9.02</v>
          </cell>
          <cell r="JC131">
            <v>0</v>
          </cell>
          <cell r="JD131">
            <v>0</v>
          </cell>
          <cell r="JE131">
            <v>7.24</v>
          </cell>
          <cell r="JF131">
            <v>0</v>
          </cell>
          <cell r="JG131">
            <v>9.14</v>
          </cell>
          <cell r="JH131">
            <v>0</v>
          </cell>
          <cell r="JI131">
            <v>7.52</v>
          </cell>
          <cell r="JJ131">
            <v>0</v>
          </cell>
          <cell r="JK131">
            <v>6.24</v>
          </cell>
          <cell r="JL131">
            <v>7.12</v>
          </cell>
          <cell r="JM131">
            <v>0</v>
          </cell>
          <cell r="JN131">
            <v>6.13</v>
          </cell>
          <cell r="JO131">
            <v>0</v>
          </cell>
          <cell r="JP131">
            <v>7.37</v>
          </cell>
          <cell r="JQ131">
            <v>0</v>
          </cell>
          <cell r="JR131">
            <v>7.32</v>
          </cell>
          <cell r="JS131">
            <v>0</v>
          </cell>
          <cell r="JT131">
            <v>7.32</v>
          </cell>
          <cell r="JU131">
            <v>0</v>
          </cell>
          <cell r="JV131">
            <v>0</v>
          </cell>
          <cell r="JW131">
            <v>7.5</v>
          </cell>
          <cell r="JX131">
            <v>0</v>
          </cell>
          <cell r="JY131">
            <v>8.16</v>
          </cell>
          <cell r="JZ131">
            <v>0</v>
          </cell>
          <cell r="KA131">
            <v>6.98</v>
          </cell>
          <cell r="KB131">
            <v>0</v>
          </cell>
          <cell r="KC131">
            <v>0</v>
          </cell>
          <cell r="KD131">
            <v>8.19</v>
          </cell>
          <cell r="KE131">
            <v>0</v>
          </cell>
          <cell r="KF131">
            <v>10.26</v>
          </cell>
          <cell r="KG131">
            <v>0</v>
          </cell>
          <cell r="KH131">
            <v>0</v>
          </cell>
          <cell r="KI131">
            <v>8.73</v>
          </cell>
          <cell r="KJ131">
            <v>8.3800000000000008</v>
          </cell>
          <cell r="KK131">
            <v>6.57</v>
          </cell>
          <cell r="KL131">
            <v>0</v>
          </cell>
          <cell r="KM131">
            <v>0</v>
          </cell>
          <cell r="KN131">
            <v>8.5500000000000007</v>
          </cell>
          <cell r="KO131">
            <v>0</v>
          </cell>
          <cell r="KP131">
            <v>6.78</v>
          </cell>
          <cell r="KQ131">
            <v>0</v>
          </cell>
          <cell r="KR131">
            <v>5.72</v>
          </cell>
          <cell r="KS131">
            <v>0</v>
          </cell>
          <cell r="KT131">
            <v>7.38</v>
          </cell>
          <cell r="KU131">
            <v>0</v>
          </cell>
          <cell r="KV131">
            <v>8.27</v>
          </cell>
          <cell r="KW131">
            <v>0</v>
          </cell>
          <cell r="KX131">
            <v>0</v>
          </cell>
          <cell r="KY131">
            <v>7.51</v>
          </cell>
          <cell r="KZ131">
            <v>0</v>
          </cell>
          <cell r="LA131">
            <v>8.35</v>
          </cell>
          <cell r="LB131">
            <v>0</v>
          </cell>
          <cell r="LC131">
            <v>7.44</v>
          </cell>
          <cell r="LD131">
            <v>0</v>
          </cell>
          <cell r="LE131">
            <v>7.48</v>
          </cell>
          <cell r="LF131">
            <v>0</v>
          </cell>
          <cell r="LG131">
            <v>0</v>
          </cell>
          <cell r="LH131">
            <v>8.1199999999999992</v>
          </cell>
          <cell r="LI131">
            <v>0</v>
          </cell>
          <cell r="LJ131">
            <v>7.52</v>
          </cell>
          <cell r="LK131">
            <v>0</v>
          </cell>
          <cell r="LL131">
            <v>6.94</v>
          </cell>
          <cell r="LM131">
            <v>0</v>
          </cell>
          <cell r="LN131">
            <v>0</v>
          </cell>
          <cell r="LO131">
            <v>8.76</v>
          </cell>
          <cell r="LP131">
            <v>0</v>
          </cell>
          <cell r="LQ131">
            <v>6.22</v>
          </cell>
          <cell r="LR131">
            <v>8.26</v>
          </cell>
          <cell r="LS131">
            <v>0</v>
          </cell>
          <cell r="LT131">
            <v>5.8</v>
          </cell>
          <cell r="LU131">
            <v>0</v>
          </cell>
          <cell r="LV131">
            <v>7.85</v>
          </cell>
          <cell r="LW131">
            <v>0</v>
          </cell>
          <cell r="LX131">
            <v>7.09</v>
          </cell>
          <cell r="LY131">
            <v>0</v>
          </cell>
          <cell r="LZ131">
            <v>0</v>
          </cell>
          <cell r="MA131">
            <v>7.9450000000000003</v>
          </cell>
          <cell r="MB131">
            <v>0</v>
          </cell>
          <cell r="MC131">
            <v>0</v>
          </cell>
          <cell r="MD131">
            <v>0</v>
          </cell>
          <cell r="ME131">
            <v>8.1999999999999993</v>
          </cell>
          <cell r="MF131">
            <v>8.11</v>
          </cell>
          <cell r="MG131">
            <v>5.77</v>
          </cell>
          <cell r="MH131">
            <v>0</v>
          </cell>
          <cell r="MI131">
            <v>0</v>
          </cell>
          <cell r="MJ131">
            <v>6.91</v>
          </cell>
          <cell r="MK131">
            <v>6.8</v>
          </cell>
          <cell r="ML131">
            <v>7.71</v>
          </cell>
          <cell r="MM131">
            <v>0</v>
          </cell>
          <cell r="MN131">
            <v>7.66</v>
          </cell>
          <cell r="MO131">
            <v>0</v>
          </cell>
          <cell r="MP131">
            <v>0</v>
          </cell>
          <cell r="MQ131">
            <v>7.79</v>
          </cell>
          <cell r="MR131">
            <v>0</v>
          </cell>
          <cell r="MS131">
            <v>7.86</v>
          </cell>
          <cell r="MT131">
            <v>0</v>
          </cell>
          <cell r="MU131">
            <v>0</v>
          </cell>
          <cell r="MV131">
            <v>7.24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>
            <v>0</v>
          </cell>
          <cell r="NC131">
            <v>0</v>
          </cell>
          <cell r="ND131">
            <v>0</v>
          </cell>
          <cell r="NE131">
            <v>0</v>
          </cell>
          <cell r="NF131">
            <v>0</v>
          </cell>
          <cell r="NG131">
            <v>0</v>
          </cell>
          <cell r="NH131">
            <v>0</v>
          </cell>
          <cell r="NJ131">
            <v>2</v>
          </cell>
          <cell r="NK131">
            <v>3</v>
          </cell>
          <cell r="NL131" t="b">
            <v>0</v>
          </cell>
          <cell r="NM131"/>
          <cell r="NN131">
            <v>157</v>
          </cell>
          <cell r="NO131">
            <v>7.5</v>
          </cell>
          <cell r="NP131">
            <v>7.4935987261146515</v>
          </cell>
          <cell r="NQ131">
            <v>0.69426751592356684</v>
          </cell>
          <cell r="NR131">
            <v>1.89</v>
          </cell>
          <cell r="NS131">
            <v>10.4</v>
          </cell>
        </row>
        <row r="132">
          <cell r="A132" t="str">
            <v>PATTERSON</v>
          </cell>
          <cell r="B132" t="str">
            <v>PATTERSON</v>
          </cell>
          <cell r="C132" t="str">
            <v>MORRIS AVE</v>
          </cell>
          <cell r="D132" t="str">
            <v>BRONX</v>
          </cell>
          <cell r="E132">
            <v>7.89</v>
          </cell>
          <cell r="F132">
            <v>0</v>
          </cell>
          <cell r="G132">
            <v>7.49</v>
          </cell>
          <cell r="H132">
            <v>0</v>
          </cell>
          <cell r="I132">
            <v>8.4450000000000003</v>
          </cell>
          <cell r="J132">
            <v>0</v>
          </cell>
          <cell r="K132">
            <v>0</v>
          </cell>
          <cell r="L132">
            <v>9.01</v>
          </cell>
          <cell r="M132">
            <v>6.8650000000000002</v>
          </cell>
          <cell r="N132">
            <v>8.3000000000000007</v>
          </cell>
          <cell r="O132">
            <v>0</v>
          </cell>
          <cell r="P132">
            <v>9.76</v>
          </cell>
          <cell r="Q132">
            <v>0</v>
          </cell>
          <cell r="R132">
            <v>0</v>
          </cell>
          <cell r="S132">
            <v>8.01</v>
          </cell>
          <cell r="T132">
            <v>0</v>
          </cell>
          <cell r="U132">
            <v>8.3650000000000002</v>
          </cell>
          <cell r="V132">
            <v>8.5399999999999991</v>
          </cell>
          <cell r="W132">
            <v>0</v>
          </cell>
          <cell r="X132">
            <v>0</v>
          </cell>
          <cell r="Y132">
            <v>0</v>
          </cell>
          <cell r="Z132">
            <v>5.22</v>
          </cell>
          <cell r="AA132">
            <v>8.02</v>
          </cell>
          <cell r="AB132">
            <v>0</v>
          </cell>
          <cell r="AC132">
            <v>8.51</v>
          </cell>
          <cell r="AD132">
            <v>8.25</v>
          </cell>
          <cell r="AE132">
            <v>0</v>
          </cell>
          <cell r="AF132">
            <v>0</v>
          </cell>
          <cell r="AG132">
            <v>7.69</v>
          </cell>
          <cell r="AH132">
            <v>8.27</v>
          </cell>
          <cell r="AI132">
            <v>8.09</v>
          </cell>
          <cell r="AJ132">
            <v>0</v>
          </cell>
          <cell r="AK132">
            <v>7.47</v>
          </cell>
          <cell r="AL132">
            <v>7.12</v>
          </cell>
          <cell r="AM132">
            <v>0</v>
          </cell>
          <cell r="AN132">
            <v>0</v>
          </cell>
          <cell r="AO132">
            <v>0</v>
          </cell>
          <cell r="AP132">
            <v>8.02</v>
          </cell>
          <cell r="AQ132">
            <v>0</v>
          </cell>
          <cell r="AR132">
            <v>0</v>
          </cell>
          <cell r="AS132">
            <v>6.95</v>
          </cell>
          <cell r="AT132">
            <v>0</v>
          </cell>
          <cell r="AU132">
            <v>9.0549999999999997</v>
          </cell>
          <cell r="AV132">
            <v>0</v>
          </cell>
          <cell r="AW132">
            <v>0</v>
          </cell>
          <cell r="AX132">
            <v>0</v>
          </cell>
          <cell r="AY132">
            <v>9.06</v>
          </cell>
          <cell r="AZ132">
            <v>7.54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8.2200000000000006</v>
          </cell>
          <cell r="BF132">
            <v>0</v>
          </cell>
          <cell r="BG132">
            <v>8.41</v>
          </cell>
          <cell r="BH132">
            <v>0</v>
          </cell>
          <cell r="BI132">
            <v>0</v>
          </cell>
          <cell r="BJ132">
            <v>8.5250000000000004</v>
          </cell>
          <cell r="BK132">
            <v>7.05</v>
          </cell>
          <cell r="BL132">
            <v>0</v>
          </cell>
          <cell r="BM132">
            <v>5.32</v>
          </cell>
          <cell r="BN132">
            <v>6.94</v>
          </cell>
          <cell r="BO132">
            <v>0</v>
          </cell>
          <cell r="BP132">
            <v>9.1999999999999993</v>
          </cell>
          <cell r="BQ132">
            <v>0</v>
          </cell>
          <cell r="BR132">
            <v>7.585</v>
          </cell>
          <cell r="BS132">
            <v>0</v>
          </cell>
          <cell r="BT132">
            <v>0</v>
          </cell>
          <cell r="BU132">
            <v>8.3800000000000008</v>
          </cell>
          <cell r="BV132">
            <v>0</v>
          </cell>
          <cell r="BW132">
            <v>7.5549999999999997</v>
          </cell>
          <cell r="BX132">
            <v>7.165</v>
          </cell>
          <cell r="BY132">
            <v>0</v>
          </cell>
          <cell r="BZ132">
            <v>0</v>
          </cell>
          <cell r="CA132">
            <v>0</v>
          </cell>
          <cell r="CB132">
            <v>7.05</v>
          </cell>
          <cell r="CC132">
            <v>0</v>
          </cell>
          <cell r="CD132">
            <v>7.25</v>
          </cell>
          <cell r="CE132">
            <v>7.59</v>
          </cell>
          <cell r="CF132">
            <v>0</v>
          </cell>
          <cell r="CG132">
            <v>6.58</v>
          </cell>
          <cell r="CH132">
            <v>0</v>
          </cell>
          <cell r="CI132">
            <v>8.2799999999999994</v>
          </cell>
          <cell r="CJ132">
            <v>0</v>
          </cell>
          <cell r="CK132">
            <v>0</v>
          </cell>
          <cell r="CL132">
            <v>7.6000000000000005</v>
          </cell>
          <cell r="CM132">
            <v>7.83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7.95</v>
          </cell>
          <cell r="CS132">
            <v>8.7566666666666659</v>
          </cell>
          <cell r="CT132">
            <v>0</v>
          </cell>
          <cell r="CU132">
            <v>0</v>
          </cell>
          <cell r="CV132">
            <v>8.73</v>
          </cell>
          <cell r="CW132">
            <v>8.17</v>
          </cell>
          <cell r="CX132">
            <v>0</v>
          </cell>
          <cell r="CY132">
            <v>6.09</v>
          </cell>
          <cell r="CZ132">
            <v>9.91</v>
          </cell>
          <cell r="DA132">
            <v>0</v>
          </cell>
          <cell r="DB132">
            <v>0</v>
          </cell>
          <cell r="DC132">
            <v>0</v>
          </cell>
          <cell r="DD132">
            <v>8.9600000000000009</v>
          </cell>
          <cell r="DE132">
            <v>0</v>
          </cell>
          <cell r="DF132">
            <v>9.01</v>
          </cell>
          <cell r="DG132">
            <v>0</v>
          </cell>
          <cell r="DH132">
            <v>6.21</v>
          </cell>
          <cell r="DI132">
            <v>0</v>
          </cell>
          <cell r="DJ132">
            <v>0</v>
          </cell>
          <cell r="DK132">
            <v>7.3833333333333329</v>
          </cell>
          <cell r="DL132">
            <v>0</v>
          </cell>
          <cell r="DM132">
            <v>9.01</v>
          </cell>
          <cell r="DN132">
            <v>0</v>
          </cell>
          <cell r="DO132">
            <v>6.21</v>
          </cell>
          <cell r="DP132">
            <v>0</v>
          </cell>
          <cell r="DQ132">
            <v>0</v>
          </cell>
          <cell r="DR132">
            <v>7.3833333333333329</v>
          </cell>
          <cell r="DS132">
            <v>0</v>
          </cell>
          <cell r="DT132">
            <v>0</v>
          </cell>
          <cell r="DU132">
            <v>8.42</v>
          </cell>
          <cell r="DV132">
            <v>9.0299999999999994</v>
          </cell>
          <cell r="DW132">
            <v>0</v>
          </cell>
          <cell r="DX132">
            <v>7.2149999999999999</v>
          </cell>
          <cell r="DY132">
            <v>0</v>
          </cell>
          <cell r="DZ132">
            <v>0</v>
          </cell>
          <cell r="EA132">
            <v>7.625</v>
          </cell>
          <cell r="EB132">
            <v>0</v>
          </cell>
          <cell r="EC132">
            <v>7.9349999999999996</v>
          </cell>
          <cell r="ED132">
            <v>0</v>
          </cell>
          <cell r="EE132">
            <v>0</v>
          </cell>
          <cell r="EF132">
            <v>8.17</v>
          </cell>
          <cell r="EG132">
            <v>0</v>
          </cell>
          <cell r="EH132">
            <v>7.625</v>
          </cell>
          <cell r="EI132">
            <v>0</v>
          </cell>
          <cell r="EJ132">
            <v>7.9349999999999996</v>
          </cell>
          <cell r="EK132">
            <v>0</v>
          </cell>
          <cell r="EL132">
            <v>0</v>
          </cell>
          <cell r="EM132">
            <v>8.17</v>
          </cell>
          <cell r="EN132">
            <v>0</v>
          </cell>
          <cell r="EO132">
            <v>12.1</v>
          </cell>
          <cell r="EP132">
            <v>0</v>
          </cell>
          <cell r="EQ132">
            <v>8.1549999999999994</v>
          </cell>
          <cell r="ER132">
            <v>10.29</v>
          </cell>
          <cell r="ES132">
            <v>9.34</v>
          </cell>
          <cell r="ET132">
            <v>6.96</v>
          </cell>
          <cell r="EU132">
            <v>0</v>
          </cell>
          <cell r="EV132">
            <v>5.79</v>
          </cell>
          <cell r="EW132">
            <v>7.23</v>
          </cell>
          <cell r="EX132">
            <v>0</v>
          </cell>
          <cell r="EY132">
            <v>0</v>
          </cell>
          <cell r="EZ132">
            <v>8.6</v>
          </cell>
          <cell r="FA132">
            <v>6.85</v>
          </cell>
          <cell r="FB132">
            <v>0</v>
          </cell>
          <cell r="FC132">
            <v>0</v>
          </cell>
          <cell r="FD132">
            <v>0</v>
          </cell>
          <cell r="FE132">
            <v>6.8666666666666671</v>
          </cell>
          <cell r="FF132">
            <v>0</v>
          </cell>
          <cell r="FG132">
            <v>6.98</v>
          </cell>
          <cell r="FH132">
            <v>7.4649999999999999</v>
          </cell>
          <cell r="FI132">
            <v>0</v>
          </cell>
          <cell r="FJ132">
            <v>6.4450000000000003</v>
          </cell>
          <cell r="FK132">
            <v>0</v>
          </cell>
          <cell r="FL132">
            <v>7.92</v>
          </cell>
          <cell r="FM132">
            <v>6.11</v>
          </cell>
          <cell r="FN132">
            <v>0</v>
          </cell>
          <cell r="FO132">
            <v>7.18</v>
          </cell>
          <cell r="FP132">
            <v>0</v>
          </cell>
          <cell r="FQ132">
            <v>0</v>
          </cell>
          <cell r="FR132">
            <v>8.5150000000000006</v>
          </cell>
          <cell r="FS132">
            <v>0</v>
          </cell>
          <cell r="FT132">
            <v>0</v>
          </cell>
          <cell r="FU132">
            <v>6.73</v>
          </cell>
          <cell r="FV132">
            <v>6.28</v>
          </cell>
          <cell r="FW132">
            <v>0</v>
          </cell>
          <cell r="FX132">
            <v>0</v>
          </cell>
          <cell r="FY132">
            <v>6.4649999999999999</v>
          </cell>
          <cell r="FZ132">
            <v>6.83</v>
          </cell>
          <cell r="GA132">
            <v>0</v>
          </cell>
          <cell r="GB132">
            <v>8.5649999999999995</v>
          </cell>
          <cell r="GC132">
            <v>6.8</v>
          </cell>
          <cell r="GD132">
            <v>0</v>
          </cell>
          <cell r="GE132">
            <v>0</v>
          </cell>
          <cell r="GF132">
            <v>0</v>
          </cell>
          <cell r="GG132">
            <v>8.99</v>
          </cell>
          <cell r="GH132">
            <v>7.6</v>
          </cell>
          <cell r="GI132">
            <v>0</v>
          </cell>
          <cell r="GJ132">
            <v>6.8849999999999998</v>
          </cell>
          <cell r="GK132">
            <v>0</v>
          </cell>
          <cell r="GL132">
            <v>0</v>
          </cell>
          <cell r="GM132">
            <v>7.44</v>
          </cell>
          <cell r="GN132">
            <v>7.7249999999999996</v>
          </cell>
          <cell r="GO132">
            <v>8.5299999999999994</v>
          </cell>
          <cell r="GP132">
            <v>0</v>
          </cell>
          <cell r="GQ132">
            <v>0</v>
          </cell>
          <cell r="GR132">
            <v>0</v>
          </cell>
          <cell r="GS132">
            <v>7.42</v>
          </cell>
          <cell r="GT132">
            <v>0</v>
          </cell>
          <cell r="GU132">
            <v>8.25</v>
          </cell>
          <cell r="GV132">
            <v>6.82</v>
          </cell>
          <cell r="GW132">
            <v>0</v>
          </cell>
          <cell r="GX132">
            <v>8.1033333333333335</v>
          </cell>
          <cell r="GY132">
            <v>0</v>
          </cell>
          <cell r="GZ132">
            <v>0</v>
          </cell>
          <cell r="HA132">
            <v>6.19</v>
          </cell>
          <cell r="HB132">
            <v>0</v>
          </cell>
          <cell r="HC132">
            <v>7.05</v>
          </cell>
          <cell r="HD132">
            <v>9.5299999999999994</v>
          </cell>
          <cell r="HE132">
            <v>6.59</v>
          </cell>
          <cell r="HF132">
            <v>0</v>
          </cell>
          <cell r="HG132">
            <v>8.06</v>
          </cell>
          <cell r="HH132">
            <v>6.41</v>
          </cell>
          <cell r="HI132">
            <v>0</v>
          </cell>
          <cell r="HJ132">
            <v>0</v>
          </cell>
          <cell r="HK132">
            <v>8.7200000000000006</v>
          </cell>
          <cell r="HL132">
            <v>0</v>
          </cell>
          <cell r="HM132">
            <v>0</v>
          </cell>
          <cell r="HN132">
            <v>9.8249999999999993</v>
          </cell>
          <cell r="HO132">
            <v>0</v>
          </cell>
          <cell r="HP132">
            <v>8.8699999999999992</v>
          </cell>
          <cell r="HQ132">
            <v>0</v>
          </cell>
          <cell r="HR132">
            <v>8.5050000000000008</v>
          </cell>
          <cell r="HS132">
            <v>7.58</v>
          </cell>
          <cell r="HT132">
            <v>0</v>
          </cell>
          <cell r="HU132">
            <v>7.6749999999999998</v>
          </cell>
          <cell r="HV132">
            <v>0</v>
          </cell>
          <cell r="HW132">
            <v>7.86</v>
          </cell>
          <cell r="HX132">
            <v>6.95</v>
          </cell>
          <cell r="HY132">
            <v>8.4450000000000003</v>
          </cell>
          <cell r="HZ132">
            <v>0</v>
          </cell>
          <cell r="IA132">
            <v>0</v>
          </cell>
          <cell r="IB132">
            <v>8.49</v>
          </cell>
          <cell r="IC132">
            <v>10.18</v>
          </cell>
          <cell r="ID132">
            <v>7.65</v>
          </cell>
          <cell r="IE132">
            <v>8.8000000000000007</v>
          </cell>
          <cell r="IF132">
            <v>0</v>
          </cell>
          <cell r="IG132">
            <v>8.84</v>
          </cell>
          <cell r="IH132">
            <v>0</v>
          </cell>
          <cell r="II132">
            <v>8.06</v>
          </cell>
          <cell r="IJ132">
            <v>8.02</v>
          </cell>
          <cell r="IK132">
            <v>9.3000000000000007</v>
          </cell>
          <cell r="IL132">
            <v>0</v>
          </cell>
          <cell r="IM132">
            <v>8.7200000000000006</v>
          </cell>
          <cell r="IN132">
            <v>8.5350000000000001</v>
          </cell>
          <cell r="IO132">
            <v>0</v>
          </cell>
          <cell r="IP132">
            <v>0</v>
          </cell>
          <cell r="IQ132">
            <v>7.39</v>
          </cell>
          <cell r="IR132">
            <v>17.809999999999999</v>
          </cell>
          <cell r="IS132">
            <v>7.9749999999999996</v>
          </cell>
          <cell r="IT132">
            <v>0</v>
          </cell>
          <cell r="IU132">
            <v>6.84</v>
          </cell>
          <cell r="IV132">
            <v>0</v>
          </cell>
          <cell r="IW132">
            <v>0</v>
          </cell>
          <cell r="IX132">
            <v>9.77</v>
          </cell>
          <cell r="IY132">
            <v>0</v>
          </cell>
          <cell r="IZ132">
            <v>8.8350000000000009</v>
          </cell>
          <cell r="JA132">
            <v>0</v>
          </cell>
          <cell r="JB132">
            <v>8.41</v>
          </cell>
          <cell r="JC132">
            <v>0</v>
          </cell>
          <cell r="JD132">
            <v>9.17</v>
          </cell>
          <cell r="JE132">
            <v>9.625</v>
          </cell>
          <cell r="JF132">
            <v>0</v>
          </cell>
          <cell r="JG132">
            <v>8.49</v>
          </cell>
          <cell r="JH132">
            <v>9.89</v>
          </cell>
          <cell r="JI132">
            <v>0</v>
          </cell>
          <cell r="JJ132">
            <v>0</v>
          </cell>
          <cell r="JK132">
            <v>9.26</v>
          </cell>
          <cell r="JL132">
            <v>0</v>
          </cell>
          <cell r="JM132">
            <v>8.9700000000000006</v>
          </cell>
          <cell r="JN132">
            <v>0</v>
          </cell>
          <cell r="JO132">
            <v>8.57</v>
          </cell>
          <cell r="JP132">
            <v>7.74</v>
          </cell>
          <cell r="JQ132">
            <v>0</v>
          </cell>
          <cell r="JR132">
            <v>7.79</v>
          </cell>
          <cell r="JS132">
            <v>8.24</v>
          </cell>
          <cell r="JT132">
            <v>9.85</v>
          </cell>
          <cell r="JU132">
            <v>0</v>
          </cell>
          <cell r="JV132">
            <v>6.85</v>
          </cell>
          <cell r="JW132">
            <v>9.98</v>
          </cell>
          <cell r="JX132">
            <v>0</v>
          </cell>
          <cell r="JY132">
            <v>8.35</v>
          </cell>
          <cell r="JZ132">
            <v>0</v>
          </cell>
          <cell r="KA132">
            <v>7.17</v>
          </cell>
          <cell r="KB132">
            <v>0</v>
          </cell>
          <cell r="KC132">
            <v>8.2050000000000001</v>
          </cell>
          <cell r="KD132">
            <v>0</v>
          </cell>
          <cell r="KE132">
            <v>0</v>
          </cell>
          <cell r="KF132">
            <v>8.4</v>
          </cell>
          <cell r="KG132">
            <v>0</v>
          </cell>
          <cell r="KH132">
            <v>9.56</v>
          </cell>
          <cell r="KI132">
            <v>0</v>
          </cell>
          <cell r="KJ132">
            <v>0</v>
          </cell>
          <cell r="KK132">
            <v>8.8699999999999992</v>
          </cell>
          <cell r="KL132">
            <v>0</v>
          </cell>
          <cell r="KM132">
            <v>8.19</v>
          </cell>
          <cell r="KN132">
            <v>8.67</v>
          </cell>
          <cell r="KO132">
            <v>9.3699999999999992</v>
          </cell>
          <cell r="KP132">
            <v>0</v>
          </cell>
          <cell r="KQ132">
            <v>9</v>
          </cell>
          <cell r="KR132">
            <v>0</v>
          </cell>
          <cell r="KS132">
            <v>0</v>
          </cell>
          <cell r="KT132">
            <v>8.94</v>
          </cell>
          <cell r="KU132">
            <v>8.4499999999999993</v>
          </cell>
          <cell r="KV132">
            <v>0</v>
          </cell>
          <cell r="KW132">
            <v>8.39</v>
          </cell>
          <cell r="KX132">
            <v>7.83</v>
          </cell>
          <cell r="KY132">
            <v>8.77</v>
          </cell>
          <cell r="KZ132">
            <v>0</v>
          </cell>
          <cell r="LA132">
            <v>0</v>
          </cell>
          <cell r="LB132">
            <v>8.6</v>
          </cell>
          <cell r="LC132">
            <v>0</v>
          </cell>
          <cell r="LD132">
            <v>9.7899999999999991</v>
          </cell>
          <cell r="LE132">
            <v>0</v>
          </cell>
          <cell r="LF132">
            <v>7.8650000000000002</v>
          </cell>
          <cell r="LG132">
            <v>0</v>
          </cell>
          <cell r="LH132">
            <v>8.75</v>
          </cell>
          <cell r="LI132">
            <v>6.86</v>
          </cell>
          <cell r="LJ132">
            <v>9.14</v>
          </cell>
          <cell r="LK132">
            <v>8.1</v>
          </cell>
          <cell r="LL132">
            <v>0</v>
          </cell>
          <cell r="LM132">
            <v>7.92</v>
          </cell>
          <cell r="LN132">
            <v>0</v>
          </cell>
          <cell r="LO132">
            <v>9.44</v>
          </cell>
          <cell r="LP132">
            <v>10.8</v>
          </cell>
          <cell r="LQ132">
            <v>9.31</v>
          </cell>
          <cell r="LR132">
            <v>0</v>
          </cell>
          <cell r="LS132">
            <v>8.2149999999999999</v>
          </cell>
          <cell r="LT132">
            <v>7.63</v>
          </cell>
          <cell r="LU132">
            <v>0</v>
          </cell>
          <cell r="LV132">
            <v>0</v>
          </cell>
          <cell r="LW132">
            <v>0</v>
          </cell>
          <cell r="LX132">
            <v>6.47</v>
          </cell>
          <cell r="LY132">
            <v>9.16</v>
          </cell>
          <cell r="LZ132">
            <v>10.119999999999999</v>
          </cell>
          <cell r="MA132">
            <v>8.81</v>
          </cell>
          <cell r="MB132">
            <v>0</v>
          </cell>
          <cell r="MC132">
            <v>9.16</v>
          </cell>
          <cell r="MD132">
            <v>0</v>
          </cell>
          <cell r="ME132">
            <v>8.98</v>
          </cell>
          <cell r="MF132">
            <v>0</v>
          </cell>
          <cell r="MG132">
            <v>9.4250000000000007</v>
          </cell>
          <cell r="MH132">
            <v>8.82</v>
          </cell>
          <cell r="MI132">
            <v>0</v>
          </cell>
          <cell r="MJ132">
            <v>8.7899999999999991</v>
          </cell>
          <cell r="MK132">
            <v>0</v>
          </cell>
          <cell r="ML132">
            <v>8.84</v>
          </cell>
          <cell r="MM132">
            <v>0</v>
          </cell>
          <cell r="MN132">
            <v>0</v>
          </cell>
          <cell r="MO132">
            <v>8.02</v>
          </cell>
          <cell r="MP132">
            <v>0</v>
          </cell>
          <cell r="MQ132">
            <v>0</v>
          </cell>
          <cell r="MR132">
            <v>0</v>
          </cell>
          <cell r="MS132">
            <v>8.42</v>
          </cell>
          <cell r="MT132">
            <v>8.18</v>
          </cell>
          <cell r="MU132">
            <v>9.3000000000000007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0</v>
          </cell>
          <cell r="NA132">
            <v>0</v>
          </cell>
          <cell r="NB132">
            <v>0</v>
          </cell>
          <cell r="NC132">
            <v>0</v>
          </cell>
          <cell r="ND132">
            <v>0</v>
          </cell>
          <cell r="NE132">
            <v>0</v>
          </cell>
          <cell r="NF132">
            <v>0</v>
          </cell>
          <cell r="NG132">
            <v>0</v>
          </cell>
          <cell r="NH132">
            <v>0</v>
          </cell>
          <cell r="NJ132">
            <v>3</v>
          </cell>
          <cell r="NK132">
            <v>3.3448275862068964</v>
          </cell>
          <cell r="NL132" t="b">
            <v>0</v>
          </cell>
          <cell r="NM132"/>
          <cell r="NN132">
            <v>184</v>
          </cell>
          <cell r="NO132">
            <v>8.1974999999999998</v>
          </cell>
          <cell r="NP132">
            <v>8.1847192028985489</v>
          </cell>
          <cell r="NQ132">
            <v>0.41304347826086957</v>
          </cell>
          <cell r="NR132">
            <v>5.22</v>
          </cell>
          <cell r="NS132">
            <v>17.809999999999999</v>
          </cell>
        </row>
        <row r="133">
          <cell r="A133" t="str">
            <v>SAINT MARY'S PARK</v>
          </cell>
          <cell r="B133" t="str">
            <v>SAINT MARY'S PARK</v>
          </cell>
          <cell r="C133" t="str">
            <v>CAULDWELL AVE</v>
          </cell>
          <cell r="D133" t="str">
            <v>BRONX</v>
          </cell>
          <cell r="E133">
            <v>7.72</v>
          </cell>
          <cell r="F133">
            <v>0</v>
          </cell>
          <cell r="G133">
            <v>0</v>
          </cell>
          <cell r="H133">
            <v>8.86</v>
          </cell>
          <cell r="I133">
            <v>0</v>
          </cell>
          <cell r="J133">
            <v>7.09</v>
          </cell>
          <cell r="K133">
            <v>0</v>
          </cell>
          <cell r="L133">
            <v>8.11</v>
          </cell>
          <cell r="M133">
            <v>0</v>
          </cell>
          <cell r="N133">
            <v>8.2100000000000009</v>
          </cell>
          <cell r="O133">
            <v>0</v>
          </cell>
          <cell r="P133">
            <v>7.15</v>
          </cell>
          <cell r="Q133">
            <v>0</v>
          </cell>
          <cell r="R133">
            <v>0</v>
          </cell>
          <cell r="S133">
            <v>7.95</v>
          </cell>
          <cell r="T133">
            <v>0</v>
          </cell>
          <cell r="U133">
            <v>6.64</v>
          </cell>
          <cell r="V133">
            <v>0</v>
          </cell>
          <cell r="W133">
            <v>0</v>
          </cell>
          <cell r="X133">
            <v>7.32</v>
          </cell>
          <cell r="Y133">
            <v>0</v>
          </cell>
          <cell r="Z133">
            <v>0</v>
          </cell>
          <cell r="AA133">
            <v>0</v>
          </cell>
          <cell r="AB133">
            <v>8.1300000000000008</v>
          </cell>
          <cell r="AC133">
            <v>0</v>
          </cell>
          <cell r="AD133">
            <v>0</v>
          </cell>
          <cell r="AE133">
            <v>7.66</v>
          </cell>
          <cell r="AF133">
            <v>0</v>
          </cell>
          <cell r="AG133">
            <v>0</v>
          </cell>
          <cell r="AH133">
            <v>7.3</v>
          </cell>
          <cell r="AI133">
            <v>0</v>
          </cell>
          <cell r="AJ133">
            <v>8.6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14.54</v>
          </cell>
          <cell r="AP133">
            <v>0</v>
          </cell>
          <cell r="AQ133">
            <v>0</v>
          </cell>
          <cell r="AR133">
            <v>7.75</v>
          </cell>
          <cell r="AS133">
            <v>0</v>
          </cell>
          <cell r="AT133">
            <v>0</v>
          </cell>
          <cell r="AU133">
            <v>0</v>
          </cell>
          <cell r="AV133">
            <v>7.73</v>
          </cell>
          <cell r="AW133">
            <v>0</v>
          </cell>
          <cell r="AX133">
            <v>7.75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7.83</v>
          </cell>
          <cell r="BD133">
            <v>0</v>
          </cell>
          <cell r="BE133">
            <v>0</v>
          </cell>
          <cell r="BF133">
            <v>5.81</v>
          </cell>
          <cell r="BG133">
            <v>0</v>
          </cell>
          <cell r="BH133">
            <v>0</v>
          </cell>
          <cell r="BI133">
            <v>7.27</v>
          </cell>
          <cell r="BJ133">
            <v>0</v>
          </cell>
          <cell r="BK133">
            <v>0</v>
          </cell>
          <cell r="BL133">
            <v>7.24</v>
          </cell>
          <cell r="BM133">
            <v>0</v>
          </cell>
          <cell r="BN133">
            <v>7.94</v>
          </cell>
          <cell r="BO133">
            <v>0</v>
          </cell>
          <cell r="BP133">
            <v>0</v>
          </cell>
          <cell r="BQ133">
            <v>7.11</v>
          </cell>
          <cell r="BR133">
            <v>8.17</v>
          </cell>
          <cell r="BS133">
            <v>0</v>
          </cell>
          <cell r="BT133">
            <v>0</v>
          </cell>
          <cell r="BU133">
            <v>7.84</v>
          </cell>
          <cell r="BV133">
            <v>0</v>
          </cell>
          <cell r="BW133">
            <v>0</v>
          </cell>
          <cell r="BX133">
            <v>6.82</v>
          </cell>
          <cell r="BY133">
            <v>0</v>
          </cell>
          <cell r="BZ133">
            <v>0</v>
          </cell>
          <cell r="CA133">
            <v>0</v>
          </cell>
          <cell r="CB133">
            <v>7.35</v>
          </cell>
          <cell r="CC133">
            <v>0</v>
          </cell>
          <cell r="CD133">
            <v>7.84</v>
          </cell>
          <cell r="CE133">
            <v>0</v>
          </cell>
          <cell r="CF133">
            <v>0</v>
          </cell>
          <cell r="CG133">
            <v>6.72</v>
          </cell>
          <cell r="CH133">
            <v>0</v>
          </cell>
          <cell r="CI133">
            <v>7.41</v>
          </cell>
          <cell r="CJ133">
            <v>0</v>
          </cell>
          <cell r="CK133">
            <v>7.99</v>
          </cell>
          <cell r="CL133">
            <v>0</v>
          </cell>
          <cell r="CM133">
            <v>0</v>
          </cell>
          <cell r="CN133">
            <v>8.94</v>
          </cell>
          <cell r="CO133">
            <v>0</v>
          </cell>
          <cell r="CP133">
            <v>0</v>
          </cell>
          <cell r="CQ133">
            <v>0</v>
          </cell>
          <cell r="CR133">
            <v>8.6999999999999993</v>
          </cell>
          <cell r="CS133">
            <v>7.94</v>
          </cell>
          <cell r="CT133">
            <v>0</v>
          </cell>
          <cell r="CU133">
            <v>7.61</v>
          </cell>
          <cell r="CV133">
            <v>0</v>
          </cell>
          <cell r="CW133">
            <v>0</v>
          </cell>
          <cell r="CX133">
            <v>0</v>
          </cell>
          <cell r="CY133">
            <v>8.26</v>
          </cell>
          <cell r="CZ133">
            <v>7.54</v>
          </cell>
          <cell r="DA133">
            <v>0</v>
          </cell>
          <cell r="DB133">
            <v>0</v>
          </cell>
          <cell r="DC133">
            <v>8.35</v>
          </cell>
          <cell r="DD133">
            <v>0</v>
          </cell>
          <cell r="DE133">
            <v>0</v>
          </cell>
          <cell r="DF133">
            <v>7.77</v>
          </cell>
          <cell r="DG133">
            <v>0</v>
          </cell>
          <cell r="DH133">
            <v>7.1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7.77</v>
          </cell>
          <cell r="DN133">
            <v>0</v>
          </cell>
          <cell r="DO133">
            <v>7.1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8.09</v>
          </cell>
          <cell r="DU133">
            <v>0</v>
          </cell>
          <cell r="DV133">
            <v>7.25</v>
          </cell>
          <cell r="DW133">
            <v>7.78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7.77</v>
          </cell>
          <cell r="EC133">
            <v>0</v>
          </cell>
          <cell r="ED133">
            <v>8.64</v>
          </cell>
          <cell r="EE133">
            <v>0</v>
          </cell>
          <cell r="EF133">
            <v>6.97</v>
          </cell>
          <cell r="EG133">
            <v>0</v>
          </cell>
          <cell r="EH133">
            <v>0</v>
          </cell>
          <cell r="EI133">
            <v>7.77</v>
          </cell>
          <cell r="EJ133">
            <v>0</v>
          </cell>
          <cell r="EK133">
            <v>8.64</v>
          </cell>
          <cell r="EL133">
            <v>0</v>
          </cell>
          <cell r="EM133">
            <v>6.97</v>
          </cell>
          <cell r="EN133">
            <v>0</v>
          </cell>
          <cell r="EO133">
            <v>0</v>
          </cell>
          <cell r="EP133">
            <v>0</v>
          </cell>
          <cell r="EQ133">
            <v>8.4499999999999993</v>
          </cell>
          <cell r="ER133">
            <v>8.27</v>
          </cell>
          <cell r="ES133">
            <v>0</v>
          </cell>
          <cell r="ET133">
            <v>8.42</v>
          </cell>
          <cell r="EU133">
            <v>0</v>
          </cell>
          <cell r="EV133">
            <v>0</v>
          </cell>
          <cell r="EW133">
            <v>0</v>
          </cell>
          <cell r="EX133">
            <v>8.3699999999999992</v>
          </cell>
          <cell r="EY133">
            <v>8.94</v>
          </cell>
          <cell r="EZ133">
            <v>0</v>
          </cell>
          <cell r="FA133">
            <v>8.89</v>
          </cell>
          <cell r="FB133">
            <v>0</v>
          </cell>
          <cell r="FC133">
            <v>0</v>
          </cell>
          <cell r="FD133">
            <v>8.3800000000000008</v>
          </cell>
          <cell r="FE133">
            <v>0</v>
          </cell>
          <cell r="FF133">
            <v>7.26</v>
          </cell>
          <cell r="FG133">
            <v>0</v>
          </cell>
          <cell r="FH133">
            <v>7.85</v>
          </cell>
          <cell r="FI133">
            <v>0</v>
          </cell>
          <cell r="FJ133">
            <v>0</v>
          </cell>
          <cell r="FK133">
            <v>8.1</v>
          </cell>
          <cell r="FL133">
            <v>7.18</v>
          </cell>
          <cell r="FM133">
            <v>0</v>
          </cell>
          <cell r="FN133">
            <v>8.1999999999999993</v>
          </cell>
          <cell r="FO133">
            <v>0</v>
          </cell>
          <cell r="FP133">
            <v>0</v>
          </cell>
          <cell r="FQ133">
            <v>7.59</v>
          </cell>
          <cell r="FR133">
            <v>0</v>
          </cell>
          <cell r="FS133">
            <v>7.91</v>
          </cell>
          <cell r="FT133">
            <v>0</v>
          </cell>
          <cell r="FU133">
            <v>8.4700000000000006</v>
          </cell>
          <cell r="FV133">
            <v>10.210000000000001</v>
          </cell>
          <cell r="FW133">
            <v>0</v>
          </cell>
          <cell r="FX133">
            <v>0</v>
          </cell>
          <cell r="FY133">
            <v>0</v>
          </cell>
          <cell r="FZ133">
            <v>8.27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8.56</v>
          </cell>
          <cell r="GF133">
            <v>9.1300000000000008</v>
          </cell>
          <cell r="GG133">
            <v>8.85</v>
          </cell>
          <cell r="GH133">
            <v>7.34</v>
          </cell>
          <cell r="GI133">
            <v>0</v>
          </cell>
          <cell r="GJ133">
            <v>8.2899999999999991</v>
          </cell>
          <cell r="GK133">
            <v>0</v>
          </cell>
          <cell r="GL133">
            <v>8.1999999999999993</v>
          </cell>
          <cell r="GM133">
            <v>0</v>
          </cell>
          <cell r="GN133">
            <v>0</v>
          </cell>
          <cell r="GO133">
            <v>8.92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10.38</v>
          </cell>
          <cell r="GV133">
            <v>8.77</v>
          </cell>
          <cell r="GW133">
            <v>0</v>
          </cell>
          <cell r="GX133">
            <v>8.48</v>
          </cell>
          <cell r="GY133">
            <v>0</v>
          </cell>
          <cell r="GZ133">
            <v>0</v>
          </cell>
          <cell r="HA133">
            <v>7.22</v>
          </cell>
          <cell r="HB133">
            <v>0</v>
          </cell>
          <cell r="HC133">
            <v>8.35</v>
          </cell>
          <cell r="HD133">
            <v>0</v>
          </cell>
          <cell r="HE133">
            <v>6.65</v>
          </cell>
          <cell r="HF133">
            <v>0</v>
          </cell>
          <cell r="HG133">
            <v>0</v>
          </cell>
          <cell r="HH133">
            <v>7.04</v>
          </cell>
          <cell r="HI133">
            <v>0</v>
          </cell>
          <cell r="HJ133">
            <v>0</v>
          </cell>
          <cell r="HK133">
            <v>7.88</v>
          </cell>
          <cell r="HL133">
            <v>0</v>
          </cell>
          <cell r="HM133">
            <v>0</v>
          </cell>
          <cell r="HN133">
            <v>8.3699999999999992</v>
          </cell>
          <cell r="HO133">
            <v>0</v>
          </cell>
          <cell r="HP133">
            <v>7.43</v>
          </cell>
          <cell r="HQ133">
            <v>0</v>
          </cell>
          <cell r="HR133">
            <v>7.72</v>
          </cell>
          <cell r="HS133">
            <v>0</v>
          </cell>
          <cell r="HT133">
            <v>0</v>
          </cell>
          <cell r="HU133">
            <v>9.7200000000000006</v>
          </cell>
          <cell r="HV133">
            <v>0</v>
          </cell>
          <cell r="HW133">
            <v>8.61</v>
          </cell>
          <cell r="HX133">
            <v>7.14</v>
          </cell>
          <cell r="HY133">
            <v>0</v>
          </cell>
          <cell r="HZ133">
            <v>8.01</v>
          </cell>
          <cell r="IA133">
            <v>0</v>
          </cell>
          <cell r="IB133">
            <v>5.48</v>
          </cell>
          <cell r="IC133">
            <v>0</v>
          </cell>
          <cell r="ID133">
            <v>7.67</v>
          </cell>
          <cell r="IE133">
            <v>0</v>
          </cell>
          <cell r="IF133">
            <v>7</v>
          </cell>
          <cell r="IG133">
            <v>0</v>
          </cell>
          <cell r="IH133">
            <v>0</v>
          </cell>
          <cell r="II133">
            <v>6.88</v>
          </cell>
          <cell r="IJ133">
            <v>0</v>
          </cell>
          <cell r="IK133">
            <v>0</v>
          </cell>
          <cell r="IL133">
            <v>0</v>
          </cell>
          <cell r="IM133">
            <v>6.93</v>
          </cell>
          <cell r="IN133">
            <v>0</v>
          </cell>
          <cell r="IO133">
            <v>0</v>
          </cell>
          <cell r="IP133">
            <v>8.94</v>
          </cell>
          <cell r="IQ133">
            <v>0</v>
          </cell>
          <cell r="IR133">
            <v>6.82</v>
          </cell>
          <cell r="IS133">
            <v>0</v>
          </cell>
          <cell r="IT133">
            <v>7.27</v>
          </cell>
          <cell r="IU133">
            <v>0</v>
          </cell>
          <cell r="IV133">
            <v>0</v>
          </cell>
          <cell r="IW133">
            <v>7.71</v>
          </cell>
          <cell r="IX133">
            <v>0</v>
          </cell>
          <cell r="IY133">
            <v>6.74</v>
          </cell>
          <cell r="IZ133">
            <v>0</v>
          </cell>
          <cell r="JA133">
            <v>8.36</v>
          </cell>
          <cell r="JB133">
            <v>0</v>
          </cell>
          <cell r="JC133">
            <v>0</v>
          </cell>
          <cell r="JD133">
            <v>0</v>
          </cell>
          <cell r="JE133">
            <v>8.18</v>
          </cell>
          <cell r="JF133">
            <v>0</v>
          </cell>
          <cell r="JG133">
            <v>5.49</v>
          </cell>
          <cell r="JH133">
            <v>7.39</v>
          </cell>
          <cell r="JI133">
            <v>0</v>
          </cell>
          <cell r="JJ133">
            <v>0</v>
          </cell>
          <cell r="JK133">
            <v>5.0199999999999996</v>
          </cell>
          <cell r="JL133">
            <v>7.71</v>
          </cell>
          <cell r="JM133">
            <v>5.32</v>
          </cell>
          <cell r="JN133">
            <v>0</v>
          </cell>
          <cell r="JO133">
            <v>8.15</v>
          </cell>
          <cell r="JP133">
            <v>0</v>
          </cell>
          <cell r="JQ133">
            <v>0</v>
          </cell>
          <cell r="JR133">
            <v>5.96</v>
          </cell>
          <cell r="JS133">
            <v>0</v>
          </cell>
          <cell r="JT133">
            <v>7.39</v>
          </cell>
          <cell r="JU133">
            <v>0</v>
          </cell>
          <cell r="JV133">
            <v>7.31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5.56</v>
          </cell>
          <cell r="KB133">
            <v>0</v>
          </cell>
          <cell r="KC133">
            <v>0</v>
          </cell>
          <cell r="KD133">
            <v>5.39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5.8049999999999997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9.69</v>
          </cell>
          <cell r="KO133">
            <v>0</v>
          </cell>
          <cell r="KP133">
            <v>7.8</v>
          </cell>
          <cell r="KQ133">
            <v>0</v>
          </cell>
          <cell r="KR133">
            <v>0</v>
          </cell>
          <cell r="KS133">
            <v>0</v>
          </cell>
          <cell r="KT133">
            <v>8.8000000000000007</v>
          </cell>
          <cell r="KU133">
            <v>0</v>
          </cell>
          <cell r="KV133">
            <v>7.77</v>
          </cell>
          <cell r="KW133">
            <v>6.95</v>
          </cell>
          <cell r="KX133">
            <v>0</v>
          </cell>
          <cell r="KY133">
            <v>8.85</v>
          </cell>
          <cell r="KZ133">
            <v>0</v>
          </cell>
          <cell r="LA133">
            <v>0</v>
          </cell>
          <cell r="LB133">
            <v>9.6999999999999993</v>
          </cell>
          <cell r="LC133">
            <v>0</v>
          </cell>
          <cell r="LD133">
            <v>0</v>
          </cell>
          <cell r="LE133">
            <v>7.93</v>
          </cell>
          <cell r="LF133">
            <v>0</v>
          </cell>
          <cell r="LG133">
            <v>0</v>
          </cell>
          <cell r="LH133">
            <v>0</v>
          </cell>
          <cell r="LI133">
            <v>8.58</v>
          </cell>
          <cell r="LJ133">
            <v>0</v>
          </cell>
          <cell r="LK133">
            <v>8.4</v>
          </cell>
          <cell r="LL133">
            <v>0</v>
          </cell>
          <cell r="LM133">
            <v>7.79</v>
          </cell>
          <cell r="LN133">
            <v>0</v>
          </cell>
          <cell r="LO133">
            <v>0</v>
          </cell>
          <cell r="LP133">
            <v>7.36</v>
          </cell>
          <cell r="LQ133">
            <v>0</v>
          </cell>
          <cell r="LR133">
            <v>5.42</v>
          </cell>
          <cell r="LS133">
            <v>0</v>
          </cell>
          <cell r="LT133">
            <v>7.51</v>
          </cell>
          <cell r="LU133">
            <v>0</v>
          </cell>
          <cell r="LV133">
            <v>0</v>
          </cell>
          <cell r="LW133">
            <v>6.9</v>
          </cell>
          <cell r="LX133">
            <v>0</v>
          </cell>
          <cell r="LY133">
            <v>7.86</v>
          </cell>
          <cell r="LZ133">
            <v>0</v>
          </cell>
          <cell r="MA133">
            <v>0</v>
          </cell>
          <cell r="MB133">
            <v>0</v>
          </cell>
          <cell r="MC133">
            <v>0</v>
          </cell>
          <cell r="MD133">
            <v>0</v>
          </cell>
          <cell r="ME133">
            <v>0</v>
          </cell>
          <cell r="MF133">
            <v>0</v>
          </cell>
          <cell r="MG133">
            <v>0</v>
          </cell>
          <cell r="MH133">
            <v>0</v>
          </cell>
          <cell r="MI133">
            <v>0</v>
          </cell>
          <cell r="MJ133">
            <v>0</v>
          </cell>
          <cell r="MK133">
            <v>0</v>
          </cell>
          <cell r="ML133">
            <v>0</v>
          </cell>
          <cell r="MM133">
            <v>0</v>
          </cell>
          <cell r="MN133">
            <v>5.91</v>
          </cell>
          <cell r="MO133">
            <v>0</v>
          </cell>
          <cell r="MP133">
            <v>0</v>
          </cell>
          <cell r="MQ133">
            <v>8.23</v>
          </cell>
          <cell r="MR133">
            <v>0</v>
          </cell>
          <cell r="MS133">
            <v>8.0399999999999991</v>
          </cell>
          <cell r="MT133">
            <v>0</v>
          </cell>
          <cell r="MU133">
            <v>0</v>
          </cell>
          <cell r="MV133">
            <v>7.6</v>
          </cell>
          <cell r="MW133">
            <v>0</v>
          </cell>
          <cell r="MX133">
            <v>0</v>
          </cell>
          <cell r="MY133">
            <v>0</v>
          </cell>
          <cell r="MZ133">
            <v>0</v>
          </cell>
          <cell r="NA133">
            <v>0</v>
          </cell>
          <cell r="NB133">
            <v>0</v>
          </cell>
          <cell r="NC133">
            <v>0</v>
          </cell>
          <cell r="ND133">
            <v>0</v>
          </cell>
          <cell r="NE133">
            <v>0</v>
          </cell>
          <cell r="NF133">
            <v>0</v>
          </cell>
          <cell r="NG133">
            <v>0</v>
          </cell>
          <cell r="NH133">
            <v>0</v>
          </cell>
          <cell r="NJ133">
            <v>2</v>
          </cell>
          <cell r="NK133">
            <v>2.6896551724137931</v>
          </cell>
          <cell r="NL133" t="b">
            <v>0</v>
          </cell>
          <cell r="NM133"/>
          <cell r="NN133">
            <v>134</v>
          </cell>
          <cell r="NO133">
            <v>7.7750000000000004</v>
          </cell>
          <cell r="NP133">
            <v>7.7775746268656691</v>
          </cell>
          <cell r="NQ133">
            <v>0.61194029850746268</v>
          </cell>
          <cell r="NR133">
            <v>5.0199999999999996</v>
          </cell>
          <cell r="NS133">
            <v>14.54</v>
          </cell>
        </row>
        <row r="134">
          <cell r="A134" t="str">
            <v>MELROSE</v>
          </cell>
          <cell r="B134" t="str">
            <v>MELROSE</v>
          </cell>
          <cell r="C134" t="str">
            <v>MORRIS AVE</v>
          </cell>
          <cell r="D134" t="str">
            <v>BRONX</v>
          </cell>
          <cell r="E134">
            <v>0</v>
          </cell>
          <cell r="F134">
            <v>10.39</v>
          </cell>
          <cell r="G134">
            <v>8.11</v>
          </cell>
          <cell r="H134">
            <v>0</v>
          </cell>
          <cell r="I134">
            <v>0</v>
          </cell>
          <cell r="J134">
            <v>9.68</v>
          </cell>
          <cell r="K134">
            <v>0</v>
          </cell>
          <cell r="L134">
            <v>0</v>
          </cell>
          <cell r="M134">
            <v>10.199999999999999</v>
          </cell>
          <cell r="N134">
            <v>9.5</v>
          </cell>
          <cell r="O134">
            <v>0</v>
          </cell>
          <cell r="P134">
            <v>0</v>
          </cell>
          <cell r="Q134">
            <v>8.99</v>
          </cell>
          <cell r="R134">
            <v>0</v>
          </cell>
          <cell r="S134">
            <v>6.95</v>
          </cell>
          <cell r="T134">
            <v>0</v>
          </cell>
          <cell r="U134">
            <v>8.76</v>
          </cell>
          <cell r="V134">
            <v>0</v>
          </cell>
          <cell r="W134">
            <v>0</v>
          </cell>
          <cell r="X134">
            <v>10.23</v>
          </cell>
          <cell r="Y134">
            <v>0</v>
          </cell>
          <cell r="Z134">
            <v>0</v>
          </cell>
          <cell r="AA134">
            <v>0</v>
          </cell>
          <cell r="AB134">
            <v>10.97</v>
          </cell>
          <cell r="AC134">
            <v>9.32</v>
          </cell>
          <cell r="AD134">
            <v>0</v>
          </cell>
          <cell r="AE134">
            <v>0</v>
          </cell>
          <cell r="AF134">
            <v>0</v>
          </cell>
          <cell r="AG134">
            <v>9.67</v>
          </cell>
          <cell r="AH134">
            <v>8.7899999999999991</v>
          </cell>
          <cell r="AI134">
            <v>0</v>
          </cell>
          <cell r="AJ134">
            <v>5.25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10.87</v>
          </cell>
          <cell r="AP134">
            <v>0</v>
          </cell>
          <cell r="AQ134">
            <v>10.62</v>
          </cell>
          <cell r="AR134">
            <v>0</v>
          </cell>
          <cell r="AS134">
            <v>10.01</v>
          </cell>
          <cell r="AT134">
            <v>0</v>
          </cell>
          <cell r="AU134">
            <v>9.1999999999999993</v>
          </cell>
          <cell r="AV134">
            <v>9.58</v>
          </cell>
          <cell r="AW134">
            <v>0</v>
          </cell>
          <cell r="AX134">
            <v>0</v>
          </cell>
          <cell r="AY134">
            <v>0</v>
          </cell>
          <cell r="AZ134">
            <v>6.19</v>
          </cell>
          <cell r="BA134">
            <v>0</v>
          </cell>
          <cell r="BB134">
            <v>9.43</v>
          </cell>
          <cell r="BC134">
            <v>0</v>
          </cell>
          <cell r="BD134">
            <v>0</v>
          </cell>
          <cell r="BE134">
            <v>9.17</v>
          </cell>
          <cell r="BF134">
            <v>0</v>
          </cell>
          <cell r="BG134">
            <v>9.92</v>
          </cell>
          <cell r="BH134">
            <v>0</v>
          </cell>
          <cell r="BI134">
            <v>0</v>
          </cell>
          <cell r="BJ134">
            <v>0</v>
          </cell>
          <cell r="BK134">
            <v>9.49</v>
          </cell>
          <cell r="BL134">
            <v>9.09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9.44</v>
          </cell>
          <cell r="BR134">
            <v>0</v>
          </cell>
          <cell r="BS134">
            <v>0</v>
          </cell>
          <cell r="BT134">
            <v>0</v>
          </cell>
          <cell r="BU134">
            <v>9.2449999999999992</v>
          </cell>
          <cell r="BV134">
            <v>0</v>
          </cell>
          <cell r="BW134">
            <v>9.31</v>
          </cell>
          <cell r="BX134">
            <v>0</v>
          </cell>
          <cell r="BY134">
            <v>0</v>
          </cell>
          <cell r="BZ134">
            <v>8.92</v>
          </cell>
          <cell r="CA134">
            <v>0</v>
          </cell>
          <cell r="CB134">
            <v>7.71</v>
          </cell>
          <cell r="CC134">
            <v>0</v>
          </cell>
          <cell r="CD134">
            <v>0</v>
          </cell>
          <cell r="CE134">
            <v>0</v>
          </cell>
          <cell r="CF134">
            <v>10.25</v>
          </cell>
          <cell r="CG134">
            <v>8.9499999999999993</v>
          </cell>
          <cell r="CH134">
            <v>0</v>
          </cell>
          <cell r="CI134">
            <v>0</v>
          </cell>
          <cell r="CJ134">
            <v>0</v>
          </cell>
          <cell r="CK134">
            <v>7.87</v>
          </cell>
          <cell r="CL134">
            <v>0</v>
          </cell>
          <cell r="CM134">
            <v>10.08</v>
          </cell>
          <cell r="CN134">
            <v>0</v>
          </cell>
          <cell r="CO134">
            <v>10.52</v>
          </cell>
          <cell r="CP134">
            <v>0</v>
          </cell>
          <cell r="CQ134">
            <v>0</v>
          </cell>
          <cell r="CR134">
            <v>0</v>
          </cell>
          <cell r="CS134">
            <v>9.76</v>
          </cell>
          <cell r="CT134">
            <v>9.1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9.4600000000000009</v>
          </cell>
          <cell r="CZ134">
            <v>0</v>
          </cell>
          <cell r="DA134">
            <v>10.039999999999999</v>
          </cell>
          <cell r="DB134">
            <v>0</v>
          </cell>
          <cell r="DC134">
            <v>9.24</v>
          </cell>
          <cell r="DD134">
            <v>0</v>
          </cell>
          <cell r="DE134">
            <v>0</v>
          </cell>
          <cell r="DF134">
            <v>0</v>
          </cell>
          <cell r="DG134">
            <v>10.61</v>
          </cell>
          <cell r="DH134">
            <v>0</v>
          </cell>
          <cell r="DI134">
            <v>0</v>
          </cell>
          <cell r="DJ134">
            <v>10.06</v>
          </cell>
          <cell r="DK134">
            <v>11.66</v>
          </cell>
          <cell r="DL134">
            <v>0</v>
          </cell>
          <cell r="DM134">
            <v>0</v>
          </cell>
          <cell r="DN134">
            <v>10.61</v>
          </cell>
          <cell r="DO134">
            <v>0</v>
          </cell>
          <cell r="DP134">
            <v>0</v>
          </cell>
          <cell r="DQ134">
            <v>10.06</v>
          </cell>
          <cell r="DR134">
            <v>11.66</v>
          </cell>
          <cell r="DS134">
            <v>0</v>
          </cell>
          <cell r="DT134">
            <v>0</v>
          </cell>
          <cell r="DU134">
            <v>0</v>
          </cell>
          <cell r="DV134">
            <v>10.039999999999999</v>
          </cell>
          <cell r="DW134">
            <v>0</v>
          </cell>
          <cell r="DX134">
            <v>10.67</v>
          </cell>
          <cell r="DY134">
            <v>9.89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10.119999999999999</v>
          </cell>
          <cell r="EE134">
            <v>10.28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10.119999999999999</v>
          </cell>
          <cell r="EL134">
            <v>10.28</v>
          </cell>
          <cell r="EM134">
            <v>0</v>
          </cell>
          <cell r="EN134">
            <v>0</v>
          </cell>
          <cell r="EO134">
            <v>0</v>
          </cell>
          <cell r="EP134">
            <v>9.08</v>
          </cell>
          <cell r="EQ134">
            <v>0</v>
          </cell>
          <cell r="ER134">
            <v>0</v>
          </cell>
          <cell r="ES134">
            <v>0</v>
          </cell>
          <cell r="ET134">
            <v>11.38</v>
          </cell>
          <cell r="EU134">
            <v>0</v>
          </cell>
          <cell r="EV134">
            <v>0</v>
          </cell>
          <cell r="EW134">
            <v>0</v>
          </cell>
          <cell r="EX134">
            <v>10.29</v>
          </cell>
          <cell r="EY134">
            <v>8.18</v>
          </cell>
          <cell r="EZ134">
            <v>0</v>
          </cell>
          <cell r="FA134">
            <v>11.01</v>
          </cell>
          <cell r="FB134">
            <v>0</v>
          </cell>
          <cell r="FC134">
            <v>0</v>
          </cell>
          <cell r="FD134">
            <v>10.73</v>
          </cell>
          <cell r="FE134">
            <v>0</v>
          </cell>
          <cell r="FF134">
            <v>0</v>
          </cell>
          <cell r="FG134">
            <v>9.85</v>
          </cell>
          <cell r="FH134">
            <v>7.5949999999999998</v>
          </cell>
          <cell r="FI134">
            <v>0</v>
          </cell>
          <cell r="FJ134">
            <v>0</v>
          </cell>
          <cell r="FK134">
            <v>10.67</v>
          </cell>
          <cell r="FL134">
            <v>9.57</v>
          </cell>
          <cell r="FM134">
            <v>0</v>
          </cell>
          <cell r="FN134">
            <v>0</v>
          </cell>
          <cell r="FO134">
            <v>8.07</v>
          </cell>
          <cell r="FP134">
            <v>0</v>
          </cell>
          <cell r="FQ134">
            <v>8.42</v>
          </cell>
          <cell r="FR134">
            <v>0</v>
          </cell>
          <cell r="FS134">
            <v>10.02</v>
          </cell>
          <cell r="FT134">
            <v>0</v>
          </cell>
          <cell r="FU134">
            <v>9.4499999999999993</v>
          </cell>
          <cell r="FV134">
            <v>0</v>
          </cell>
          <cell r="FW134">
            <v>0</v>
          </cell>
          <cell r="FX134">
            <v>9.68</v>
          </cell>
          <cell r="FY134">
            <v>0</v>
          </cell>
          <cell r="FZ134">
            <v>0</v>
          </cell>
          <cell r="GA134">
            <v>0</v>
          </cell>
          <cell r="GB134">
            <v>12.11</v>
          </cell>
          <cell r="GC134">
            <v>11.38</v>
          </cell>
          <cell r="GD134">
            <v>0</v>
          </cell>
          <cell r="GE134">
            <v>0</v>
          </cell>
          <cell r="GF134">
            <v>0</v>
          </cell>
          <cell r="GG134">
            <v>10.119999999999999</v>
          </cell>
          <cell r="GH134">
            <v>10.49</v>
          </cell>
          <cell r="GI134">
            <v>0</v>
          </cell>
          <cell r="GJ134">
            <v>7.67</v>
          </cell>
          <cell r="GK134">
            <v>0</v>
          </cell>
          <cell r="GL134">
            <v>9.41</v>
          </cell>
          <cell r="GM134">
            <v>0</v>
          </cell>
          <cell r="GN134">
            <v>0</v>
          </cell>
          <cell r="GO134">
            <v>0</v>
          </cell>
          <cell r="GP134">
            <v>7.67</v>
          </cell>
          <cell r="GQ134">
            <v>11.97</v>
          </cell>
          <cell r="GR134">
            <v>0</v>
          </cell>
          <cell r="GS134">
            <v>0</v>
          </cell>
          <cell r="GT134">
            <v>11.05</v>
          </cell>
          <cell r="GU134">
            <v>0</v>
          </cell>
          <cell r="GV134">
            <v>10.87</v>
          </cell>
          <cell r="GW134">
            <v>0</v>
          </cell>
          <cell r="GX134">
            <v>7.67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11.36</v>
          </cell>
          <cell r="HE134">
            <v>10.039999999999999</v>
          </cell>
          <cell r="HF134">
            <v>0</v>
          </cell>
          <cell r="HG134">
            <v>0</v>
          </cell>
          <cell r="HH134">
            <v>0</v>
          </cell>
          <cell r="HI134">
            <v>9.5449999999999999</v>
          </cell>
          <cell r="HJ134">
            <v>0</v>
          </cell>
          <cell r="HK134">
            <v>0</v>
          </cell>
          <cell r="HL134">
            <v>8.8000000000000007</v>
          </cell>
          <cell r="HM134">
            <v>0</v>
          </cell>
          <cell r="HN134">
            <v>0</v>
          </cell>
          <cell r="HO134">
            <v>9.6300000000000008</v>
          </cell>
          <cell r="HP134">
            <v>0</v>
          </cell>
          <cell r="HQ134">
            <v>0</v>
          </cell>
          <cell r="HR134">
            <v>0</v>
          </cell>
          <cell r="HS134">
            <v>10.43</v>
          </cell>
          <cell r="HT134">
            <v>0</v>
          </cell>
          <cell r="HU134">
            <v>0</v>
          </cell>
          <cell r="HV134">
            <v>0</v>
          </cell>
          <cell r="HW134">
            <v>9.7349999999999994</v>
          </cell>
          <cell r="HX134">
            <v>0</v>
          </cell>
          <cell r="HY134">
            <v>0</v>
          </cell>
          <cell r="HZ134">
            <v>9.34</v>
          </cell>
          <cell r="IA134">
            <v>0</v>
          </cell>
          <cell r="IB134">
            <v>0</v>
          </cell>
          <cell r="IC134">
            <v>0</v>
          </cell>
          <cell r="ID134">
            <v>11.315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10.71</v>
          </cell>
          <cell r="IJ134">
            <v>10.28</v>
          </cell>
          <cell r="IK134">
            <v>0</v>
          </cell>
          <cell r="IL134">
            <v>11.36</v>
          </cell>
          <cell r="IM134">
            <v>0</v>
          </cell>
          <cell r="IN134">
            <v>11.85</v>
          </cell>
          <cell r="IO134">
            <v>0</v>
          </cell>
          <cell r="IP134">
            <v>9.86</v>
          </cell>
          <cell r="IQ134">
            <v>0</v>
          </cell>
          <cell r="IR134">
            <v>0</v>
          </cell>
          <cell r="IS134">
            <v>11.23</v>
          </cell>
          <cell r="IT134">
            <v>10.76</v>
          </cell>
          <cell r="IU134">
            <v>0</v>
          </cell>
          <cell r="IV134">
            <v>0</v>
          </cell>
          <cell r="IW134">
            <v>0</v>
          </cell>
          <cell r="IX134">
            <v>10.36</v>
          </cell>
          <cell r="IY134">
            <v>0</v>
          </cell>
          <cell r="IZ134">
            <v>11.2</v>
          </cell>
          <cell r="JA134">
            <v>0</v>
          </cell>
          <cell r="JB134">
            <v>9.7100000000000009</v>
          </cell>
          <cell r="JC134">
            <v>0</v>
          </cell>
          <cell r="JD134">
            <v>8.0399999999999991</v>
          </cell>
          <cell r="JE134">
            <v>0</v>
          </cell>
          <cell r="JF134">
            <v>0</v>
          </cell>
          <cell r="JG134">
            <v>0</v>
          </cell>
          <cell r="JH134">
            <v>11.57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9.6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9.41</v>
          </cell>
          <cell r="JS134">
            <v>0</v>
          </cell>
          <cell r="JT134">
            <v>0</v>
          </cell>
          <cell r="JU134">
            <v>11.85</v>
          </cell>
          <cell r="JV134">
            <v>10.72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7.95</v>
          </cell>
          <cell r="KJ134">
            <v>0</v>
          </cell>
          <cell r="KK134">
            <v>10.64</v>
          </cell>
          <cell r="KL134">
            <v>0</v>
          </cell>
          <cell r="KM134">
            <v>0</v>
          </cell>
          <cell r="KN134">
            <v>0</v>
          </cell>
          <cell r="KO134">
            <v>10.27</v>
          </cell>
          <cell r="KP134">
            <v>9.6999999999999993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9.85</v>
          </cell>
          <cell r="KV134">
            <v>0</v>
          </cell>
          <cell r="KW134">
            <v>0</v>
          </cell>
          <cell r="KX134">
            <v>10.97</v>
          </cell>
          <cell r="KY134">
            <v>0</v>
          </cell>
          <cell r="KZ134">
            <v>0</v>
          </cell>
          <cell r="LA134">
            <v>0</v>
          </cell>
          <cell r="LB134">
            <v>9.18</v>
          </cell>
          <cell r="LC134">
            <v>10.29</v>
          </cell>
          <cell r="LD134">
            <v>0</v>
          </cell>
          <cell r="LE134">
            <v>0</v>
          </cell>
          <cell r="LF134">
            <v>8.8800000000000008</v>
          </cell>
          <cell r="LG134">
            <v>0</v>
          </cell>
          <cell r="LH134">
            <v>9.75</v>
          </cell>
          <cell r="LI134">
            <v>0</v>
          </cell>
          <cell r="LJ134">
            <v>0</v>
          </cell>
          <cell r="LK134">
            <v>0</v>
          </cell>
          <cell r="LL134">
            <v>8.1999999999999993</v>
          </cell>
          <cell r="LM134">
            <v>0</v>
          </cell>
          <cell r="LN134">
            <v>0</v>
          </cell>
          <cell r="LO134">
            <v>9.08</v>
          </cell>
          <cell r="LP134">
            <v>0</v>
          </cell>
          <cell r="LQ134">
            <v>0</v>
          </cell>
          <cell r="LR134">
            <v>0</v>
          </cell>
          <cell r="LS134">
            <v>9.09</v>
          </cell>
          <cell r="LT134">
            <v>10.97</v>
          </cell>
          <cell r="LU134">
            <v>0</v>
          </cell>
          <cell r="LV134">
            <v>0</v>
          </cell>
          <cell r="LW134">
            <v>4.6900000000000004</v>
          </cell>
          <cell r="LX134">
            <v>9.43</v>
          </cell>
          <cell r="LY134">
            <v>0</v>
          </cell>
          <cell r="LZ134">
            <v>6.53</v>
          </cell>
          <cell r="MA134">
            <v>8.9499999999999993</v>
          </cell>
          <cell r="MB134">
            <v>0</v>
          </cell>
          <cell r="MC134">
            <v>0</v>
          </cell>
          <cell r="MD134">
            <v>8.52</v>
          </cell>
          <cell r="ME134">
            <v>9.36</v>
          </cell>
          <cell r="MF134">
            <v>0</v>
          </cell>
          <cell r="MG134">
            <v>0</v>
          </cell>
          <cell r="MH134">
            <v>8.4600000000000009</v>
          </cell>
          <cell r="MI134">
            <v>0</v>
          </cell>
          <cell r="MJ134">
            <v>0</v>
          </cell>
          <cell r="MK134">
            <v>0</v>
          </cell>
          <cell r="ML134">
            <v>0</v>
          </cell>
          <cell r="MM134">
            <v>8.875</v>
          </cell>
          <cell r="MN134">
            <v>0</v>
          </cell>
          <cell r="MO134">
            <v>7.17</v>
          </cell>
          <cell r="MP134">
            <v>0</v>
          </cell>
          <cell r="MQ134">
            <v>0</v>
          </cell>
          <cell r="MR134">
            <v>7.71</v>
          </cell>
          <cell r="MS134">
            <v>0</v>
          </cell>
          <cell r="MT134">
            <v>0</v>
          </cell>
          <cell r="MU134">
            <v>0</v>
          </cell>
          <cell r="MV134">
            <v>8.0500000000000007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>
            <v>0</v>
          </cell>
          <cell r="NC134">
            <v>0</v>
          </cell>
          <cell r="ND134">
            <v>0</v>
          </cell>
          <cell r="NE134">
            <v>0</v>
          </cell>
          <cell r="NF134">
            <v>0</v>
          </cell>
          <cell r="NG134">
            <v>0</v>
          </cell>
          <cell r="NH134">
            <v>0</v>
          </cell>
          <cell r="NJ134">
            <v>3</v>
          </cell>
          <cell r="NK134">
            <v>2.7241379310344827</v>
          </cell>
          <cell r="NL134" t="b">
            <v>0</v>
          </cell>
          <cell r="NM134"/>
          <cell r="NN134">
            <v>129</v>
          </cell>
          <cell r="NO134">
            <v>9.7100000000000009</v>
          </cell>
          <cell r="NP134">
            <v>9.6279844961240322</v>
          </cell>
          <cell r="NQ134">
            <v>0.10852713178294573</v>
          </cell>
          <cell r="NR134">
            <v>4.6900000000000004</v>
          </cell>
          <cell r="NS134">
            <v>12.11</v>
          </cell>
        </row>
        <row r="135">
          <cell r="A135" t="str">
            <v>STEBBINS AVENUE-HEWITT PLACE</v>
          </cell>
          <cell r="B135" t="str">
            <v>STEBBINS AVENUE-HEWITT PLACE</v>
          </cell>
          <cell r="C135" t="str">
            <v>HEWITT PL</v>
          </cell>
          <cell r="D135" t="str">
            <v>BRONX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9.2200000000000006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0</v>
          </cell>
          <cell r="LY135">
            <v>0</v>
          </cell>
          <cell r="LZ135">
            <v>0</v>
          </cell>
          <cell r="MA135">
            <v>0</v>
          </cell>
          <cell r="MB135">
            <v>0</v>
          </cell>
          <cell r="MC135">
            <v>0</v>
          </cell>
          <cell r="MD135">
            <v>0</v>
          </cell>
          <cell r="ME135">
            <v>0</v>
          </cell>
          <cell r="MF135">
            <v>0</v>
          </cell>
          <cell r="MG135">
            <v>0</v>
          </cell>
          <cell r="MH135">
            <v>0</v>
          </cell>
          <cell r="MI135">
            <v>0</v>
          </cell>
          <cell r="MJ135">
            <v>0</v>
          </cell>
          <cell r="MK135">
            <v>0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0</v>
          </cell>
          <cell r="MQ135">
            <v>0</v>
          </cell>
          <cell r="MR135">
            <v>0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0</v>
          </cell>
          <cell r="MX135">
            <v>0</v>
          </cell>
          <cell r="MY135">
            <v>0</v>
          </cell>
          <cell r="MZ135">
            <v>0</v>
          </cell>
          <cell r="NA135">
            <v>0</v>
          </cell>
          <cell r="NB135">
            <v>0</v>
          </cell>
          <cell r="NC135">
            <v>0</v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0</v>
          </cell>
          <cell r="NJ135">
            <v>0</v>
          </cell>
          <cell r="NK135">
            <v>1</v>
          </cell>
          <cell r="NL135" t="b">
            <v>1</v>
          </cell>
          <cell r="NM135"/>
          <cell r="NN135">
            <v>1</v>
          </cell>
          <cell r="NO135">
            <v>9.2200000000000006</v>
          </cell>
          <cell r="NP135">
            <v>9.2200000000000006</v>
          </cell>
          <cell r="NQ135">
            <v>0</v>
          </cell>
          <cell r="NR135">
            <v>9.2200000000000006</v>
          </cell>
          <cell r="NS135">
            <v>9.2200000000000006</v>
          </cell>
        </row>
        <row r="136">
          <cell r="A136" t="str">
            <v>CLAREMONT PARKWAY-FRANKLIN AVENUE</v>
          </cell>
          <cell r="B136" t="str">
            <v>CLAREMONT PARKWAY-FRANKLIN AVENUE</v>
          </cell>
          <cell r="C136" t="str">
            <v>THIRD AVE</v>
          </cell>
          <cell r="D136" t="str">
            <v>BRONX</v>
          </cell>
          <cell r="E136">
            <v>0</v>
          </cell>
          <cell r="F136">
            <v>0</v>
          </cell>
          <cell r="G136">
            <v>8.67</v>
          </cell>
          <cell r="H136">
            <v>0</v>
          </cell>
          <cell r="I136">
            <v>0</v>
          </cell>
          <cell r="J136">
            <v>7.88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7.37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9.33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8.32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7.77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6.29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9.51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7.3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8.93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8.93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5.95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7.92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6.93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8.32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7.15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10.06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10.18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5.63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11.92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8.74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5.4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6.38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7.97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4.57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9.2100000000000009</v>
          </cell>
          <cell r="LJ136">
            <v>0</v>
          </cell>
          <cell r="LK136">
            <v>0</v>
          </cell>
          <cell r="LL136">
            <v>0</v>
          </cell>
          <cell r="LM136">
            <v>0</v>
          </cell>
          <cell r="LN136">
            <v>0</v>
          </cell>
          <cell r="LO136">
            <v>0</v>
          </cell>
          <cell r="LP136">
            <v>0</v>
          </cell>
          <cell r="LQ136">
            <v>5.94</v>
          </cell>
          <cell r="LR136">
            <v>0</v>
          </cell>
          <cell r="LS136">
            <v>0</v>
          </cell>
          <cell r="LT136">
            <v>0</v>
          </cell>
          <cell r="LU136">
            <v>0</v>
          </cell>
          <cell r="LV136">
            <v>0</v>
          </cell>
          <cell r="LW136">
            <v>0</v>
          </cell>
          <cell r="LX136">
            <v>0</v>
          </cell>
          <cell r="LY136">
            <v>0</v>
          </cell>
          <cell r="LZ136">
            <v>6.01</v>
          </cell>
          <cell r="MA136">
            <v>0</v>
          </cell>
          <cell r="MB136">
            <v>0</v>
          </cell>
          <cell r="MC136">
            <v>0</v>
          </cell>
          <cell r="MD136">
            <v>0</v>
          </cell>
          <cell r="ME136">
            <v>0</v>
          </cell>
          <cell r="MF136">
            <v>0</v>
          </cell>
          <cell r="MG136">
            <v>0</v>
          </cell>
          <cell r="MH136">
            <v>0</v>
          </cell>
          <cell r="MI136">
            <v>0</v>
          </cell>
          <cell r="MJ136">
            <v>0</v>
          </cell>
          <cell r="MK136">
            <v>8</v>
          </cell>
          <cell r="ML136">
            <v>0</v>
          </cell>
          <cell r="MM136">
            <v>0</v>
          </cell>
          <cell r="MN136">
            <v>0</v>
          </cell>
          <cell r="MO136">
            <v>0</v>
          </cell>
          <cell r="MP136">
            <v>0</v>
          </cell>
          <cell r="MQ136">
            <v>0</v>
          </cell>
          <cell r="MR136">
            <v>0</v>
          </cell>
          <cell r="MS136">
            <v>0</v>
          </cell>
          <cell r="MT136">
            <v>0</v>
          </cell>
          <cell r="MU136">
            <v>0</v>
          </cell>
          <cell r="MV136">
            <v>5.04</v>
          </cell>
          <cell r="MW136">
            <v>0</v>
          </cell>
          <cell r="MX136">
            <v>0</v>
          </cell>
          <cell r="MY136">
            <v>0</v>
          </cell>
          <cell r="MZ136">
            <v>0</v>
          </cell>
          <cell r="NA136">
            <v>0</v>
          </cell>
          <cell r="NB136">
            <v>0</v>
          </cell>
          <cell r="NC136">
            <v>0</v>
          </cell>
          <cell r="ND136">
            <v>0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J136">
            <v>1</v>
          </cell>
          <cell r="NK136">
            <v>1.0666666666666667</v>
          </cell>
          <cell r="NL136" t="b">
            <v>0</v>
          </cell>
          <cell r="NM136"/>
          <cell r="NN136">
            <v>30</v>
          </cell>
          <cell r="NO136">
            <v>7.9</v>
          </cell>
          <cell r="NP136">
            <v>7.7206666666666672</v>
          </cell>
          <cell r="NQ136">
            <v>0.6</v>
          </cell>
          <cell r="NR136">
            <v>4.57</v>
          </cell>
          <cell r="NS136">
            <v>11.92</v>
          </cell>
        </row>
        <row r="137">
          <cell r="A137" t="str">
            <v>DAVIDSON</v>
          </cell>
          <cell r="B137" t="str">
            <v>DAVIDSON</v>
          </cell>
          <cell r="C137" t="str">
            <v>PROSPECT AVE</v>
          </cell>
          <cell r="D137" t="str">
            <v>BRONX</v>
          </cell>
          <cell r="E137">
            <v>6.51</v>
          </cell>
          <cell r="F137">
            <v>7.06</v>
          </cell>
          <cell r="G137">
            <v>8.07</v>
          </cell>
          <cell r="H137">
            <v>0</v>
          </cell>
          <cell r="I137">
            <v>0</v>
          </cell>
          <cell r="J137">
            <v>7.84</v>
          </cell>
          <cell r="K137">
            <v>0</v>
          </cell>
          <cell r="L137">
            <v>0</v>
          </cell>
          <cell r="M137">
            <v>0</v>
          </cell>
          <cell r="N137">
            <v>7.72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8.19</v>
          </cell>
          <cell r="U137">
            <v>0</v>
          </cell>
          <cell r="V137">
            <v>0</v>
          </cell>
          <cell r="W137">
            <v>0</v>
          </cell>
          <cell r="X137">
            <v>8.0299999999999994</v>
          </cell>
          <cell r="Y137">
            <v>0</v>
          </cell>
          <cell r="Z137">
            <v>0</v>
          </cell>
          <cell r="AA137">
            <v>0</v>
          </cell>
          <cell r="AB137">
            <v>8.07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9.5500000000000007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9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10.119999999999999</v>
          </cell>
          <cell r="AW137">
            <v>0</v>
          </cell>
          <cell r="AX137">
            <v>0</v>
          </cell>
          <cell r="AY137">
            <v>0</v>
          </cell>
          <cell r="AZ137">
            <v>7.45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9.3000000000000007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9.0399999999999991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9.64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9.01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8.81</v>
          </cell>
          <cell r="CE137">
            <v>0</v>
          </cell>
          <cell r="CF137">
            <v>0</v>
          </cell>
          <cell r="CG137">
            <v>0</v>
          </cell>
          <cell r="CH137">
            <v>7.95</v>
          </cell>
          <cell r="CI137">
            <v>0</v>
          </cell>
          <cell r="CJ137">
            <v>0</v>
          </cell>
          <cell r="CK137">
            <v>0</v>
          </cell>
          <cell r="CL137">
            <v>8.4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8.7100000000000009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9.74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7.35</v>
          </cell>
          <cell r="DE137">
            <v>0</v>
          </cell>
          <cell r="DF137">
            <v>9.9700000000000006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8.19</v>
          </cell>
          <cell r="DL137">
            <v>0</v>
          </cell>
          <cell r="DM137">
            <v>9.9700000000000006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8.19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10.01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7.11</v>
          </cell>
          <cell r="EC137">
            <v>0</v>
          </cell>
          <cell r="ED137">
            <v>0</v>
          </cell>
          <cell r="EE137">
            <v>0</v>
          </cell>
          <cell r="EF137">
            <v>9.6300000000000008</v>
          </cell>
          <cell r="EG137">
            <v>0</v>
          </cell>
          <cell r="EH137">
            <v>0</v>
          </cell>
          <cell r="EI137">
            <v>7.11</v>
          </cell>
          <cell r="EJ137">
            <v>0</v>
          </cell>
          <cell r="EK137">
            <v>0</v>
          </cell>
          <cell r="EL137">
            <v>0</v>
          </cell>
          <cell r="EM137">
            <v>9.6300000000000008</v>
          </cell>
          <cell r="EN137">
            <v>0</v>
          </cell>
          <cell r="EO137">
            <v>0</v>
          </cell>
          <cell r="EP137">
            <v>0</v>
          </cell>
          <cell r="EQ137">
            <v>9.3800000000000008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10.06</v>
          </cell>
          <cell r="EW137">
            <v>0</v>
          </cell>
          <cell r="EX137">
            <v>0</v>
          </cell>
          <cell r="EY137">
            <v>0</v>
          </cell>
          <cell r="EZ137">
            <v>9.32</v>
          </cell>
          <cell r="FA137">
            <v>0</v>
          </cell>
          <cell r="FB137">
            <v>0</v>
          </cell>
          <cell r="FC137">
            <v>0</v>
          </cell>
          <cell r="FD137">
            <v>9.3800000000000008</v>
          </cell>
          <cell r="FE137">
            <v>0</v>
          </cell>
          <cell r="FF137">
            <v>0</v>
          </cell>
          <cell r="FG137">
            <v>0</v>
          </cell>
          <cell r="FH137">
            <v>10.029999999999999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10.35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9.66</v>
          </cell>
          <cell r="FT137">
            <v>0</v>
          </cell>
          <cell r="FU137">
            <v>0</v>
          </cell>
          <cell r="FV137">
            <v>7.97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9.69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9.42</v>
          </cell>
          <cell r="GG137">
            <v>0</v>
          </cell>
          <cell r="GH137">
            <v>0</v>
          </cell>
          <cell r="GI137">
            <v>8.27</v>
          </cell>
          <cell r="GJ137">
            <v>7.63</v>
          </cell>
          <cell r="GK137">
            <v>0</v>
          </cell>
          <cell r="GL137">
            <v>0</v>
          </cell>
          <cell r="GM137">
            <v>9.5399999999999991</v>
          </cell>
          <cell r="GN137">
            <v>0</v>
          </cell>
          <cell r="GO137">
            <v>0</v>
          </cell>
          <cell r="GP137">
            <v>0</v>
          </cell>
          <cell r="GQ137">
            <v>10.36</v>
          </cell>
          <cell r="GR137">
            <v>0</v>
          </cell>
          <cell r="GS137">
            <v>0</v>
          </cell>
          <cell r="GT137">
            <v>0</v>
          </cell>
          <cell r="GU137">
            <v>11.18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11.17</v>
          </cell>
          <cell r="HB137">
            <v>0</v>
          </cell>
          <cell r="HC137">
            <v>0</v>
          </cell>
          <cell r="HD137">
            <v>0</v>
          </cell>
          <cell r="HE137">
            <v>9.86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9.74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10.39</v>
          </cell>
          <cell r="HP137">
            <v>0</v>
          </cell>
          <cell r="HQ137">
            <v>0</v>
          </cell>
          <cell r="HR137">
            <v>0</v>
          </cell>
          <cell r="HS137">
            <v>10.16</v>
          </cell>
          <cell r="HT137">
            <v>0</v>
          </cell>
          <cell r="HU137">
            <v>0</v>
          </cell>
          <cell r="HV137">
            <v>0</v>
          </cell>
          <cell r="HW137">
            <v>10.050000000000001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11.41</v>
          </cell>
          <cell r="ID137">
            <v>0</v>
          </cell>
          <cell r="IE137">
            <v>0</v>
          </cell>
          <cell r="IF137">
            <v>0</v>
          </cell>
          <cell r="IG137">
            <v>8.57</v>
          </cell>
          <cell r="IH137">
            <v>0</v>
          </cell>
          <cell r="II137">
            <v>0</v>
          </cell>
          <cell r="IJ137">
            <v>0</v>
          </cell>
          <cell r="IK137">
            <v>9.0399999999999991</v>
          </cell>
          <cell r="IL137">
            <v>0</v>
          </cell>
          <cell r="IM137">
            <v>0</v>
          </cell>
          <cell r="IN137">
            <v>7.18</v>
          </cell>
          <cell r="IO137">
            <v>0</v>
          </cell>
          <cell r="IP137">
            <v>0</v>
          </cell>
          <cell r="IQ137">
            <v>0</v>
          </cell>
          <cell r="IR137">
            <v>10.15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11.59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10.11</v>
          </cell>
          <cell r="JF137">
            <v>0</v>
          </cell>
          <cell r="JG137">
            <v>0</v>
          </cell>
          <cell r="JH137">
            <v>0</v>
          </cell>
          <cell r="JI137">
            <v>9.31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9.5</v>
          </cell>
          <cell r="JQ137">
            <v>0</v>
          </cell>
          <cell r="JR137">
            <v>0</v>
          </cell>
          <cell r="JS137">
            <v>7.79</v>
          </cell>
          <cell r="JT137">
            <v>0</v>
          </cell>
          <cell r="JU137">
            <v>0</v>
          </cell>
          <cell r="JV137">
            <v>0</v>
          </cell>
          <cell r="JW137">
            <v>9.25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7.47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10.57</v>
          </cell>
          <cell r="KI137">
            <v>0</v>
          </cell>
          <cell r="KJ137">
            <v>0</v>
          </cell>
          <cell r="KK137">
            <v>5.64</v>
          </cell>
          <cell r="KL137">
            <v>0</v>
          </cell>
          <cell r="KM137">
            <v>0</v>
          </cell>
          <cell r="KN137">
            <v>0</v>
          </cell>
          <cell r="KO137">
            <v>6.76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10.029999999999999</v>
          </cell>
          <cell r="KV137">
            <v>0</v>
          </cell>
          <cell r="KW137">
            <v>0</v>
          </cell>
          <cell r="KX137">
            <v>0</v>
          </cell>
          <cell r="KY137">
            <v>9.11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9.98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8.5399999999999991</v>
          </cell>
          <cell r="LJ137">
            <v>0</v>
          </cell>
          <cell r="LK137">
            <v>0</v>
          </cell>
          <cell r="LL137">
            <v>0</v>
          </cell>
          <cell r="LM137">
            <v>9.3699999999999992</v>
          </cell>
          <cell r="LN137">
            <v>0</v>
          </cell>
          <cell r="LO137">
            <v>0</v>
          </cell>
          <cell r="LP137">
            <v>0</v>
          </cell>
          <cell r="LQ137">
            <v>0</v>
          </cell>
          <cell r="LR137">
            <v>9.67</v>
          </cell>
          <cell r="LS137">
            <v>0</v>
          </cell>
          <cell r="LT137">
            <v>0</v>
          </cell>
          <cell r="LU137">
            <v>0</v>
          </cell>
          <cell r="LV137">
            <v>0</v>
          </cell>
          <cell r="LW137">
            <v>9.9700000000000006</v>
          </cell>
          <cell r="LX137">
            <v>0</v>
          </cell>
          <cell r="LY137">
            <v>5.57</v>
          </cell>
          <cell r="LZ137">
            <v>0</v>
          </cell>
          <cell r="MA137">
            <v>0</v>
          </cell>
          <cell r="MB137">
            <v>0</v>
          </cell>
          <cell r="MC137">
            <v>0</v>
          </cell>
          <cell r="MD137">
            <v>10.37</v>
          </cell>
          <cell r="ME137">
            <v>0</v>
          </cell>
          <cell r="MF137">
            <v>0</v>
          </cell>
          <cell r="MG137">
            <v>0</v>
          </cell>
          <cell r="MH137">
            <v>9.6999999999999993</v>
          </cell>
          <cell r="MI137">
            <v>0</v>
          </cell>
          <cell r="MJ137">
            <v>0</v>
          </cell>
          <cell r="MK137">
            <v>6.59</v>
          </cell>
          <cell r="ML137">
            <v>0</v>
          </cell>
          <cell r="MM137">
            <v>0</v>
          </cell>
          <cell r="MN137">
            <v>0</v>
          </cell>
          <cell r="MO137">
            <v>9.02</v>
          </cell>
          <cell r="MP137">
            <v>0</v>
          </cell>
          <cell r="MQ137">
            <v>0</v>
          </cell>
          <cell r="MR137">
            <v>0</v>
          </cell>
          <cell r="MS137">
            <v>9.23</v>
          </cell>
          <cell r="MT137">
            <v>0</v>
          </cell>
          <cell r="MU137">
            <v>0</v>
          </cell>
          <cell r="MV137">
            <v>0</v>
          </cell>
          <cell r="MW137">
            <v>0</v>
          </cell>
          <cell r="MX137">
            <v>0</v>
          </cell>
          <cell r="MY137">
            <v>0</v>
          </cell>
          <cell r="MZ137">
            <v>0</v>
          </cell>
          <cell r="NA137">
            <v>0</v>
          </cell>
          <cell r="NB137">
            <v>0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J137">
            <v>1</v>
          </cell>
          <cell r="NK137">
            <v>1.5862068965517242</v>
          </cell>
          <cell r="NL137" t="b">
            <v>0</v>
          </cell>
          <cell r="NM137"/>
          <cell r="NN137">
            <v>80</v>
          </cell>
          <cell r="NO137">
            <v>9.3150000000000013</v>
          </cell>
          <cell r="NP137">
            <v>9.005875000000005</v>
          </cell>
          <cell r="NQ137">
            <v>0.22500000000000001</v>
          </cell>
          <cell r="NR137">
            <v>5.57</v>
          </cell>
          <cell r="NS137">
            <v>11.59</v>
          </cell>
        </row>
        <row r="138">
          <cell r="A138" t="str">
            <v>FOREST</v>
          </cell>
          <cell r="B138" t="str">
            <v>FOREST</v>
          </cell>
          <cell r="C138" t="str">
            <v>TINTON AVE</v>
          </cell>
          <cell r="D138" t="str">
            <v>BRONX</v>
          </cell>
          <cell r="E138">
            <v>0</v>
          </cell>
          <cell r="F138">
            <v>7.4133333333333331</v>
          </cell>
          <cell r="G138">
            <v>0</v>
          </cell>
          <cell r="H138">
            <v>0</v>
          </cell>
          <cell r="I138">
            <v>8.1549999999999994</v>
          </cell>
          <cell r="J138">
            <v>0</v>
          </cell>
          <cell r="K138">
            <v>0</v>
          </cell>
          <cell r="L138">
            <v>7.79</v>
          </cell>
          <cell r="M138">
            <v>0</v>
          </cell>
          <cell r="N138">
            <v>0</v>
          </cell>
          <cell r="O138">
            <v>7.31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6.9</v>
          </cell>
          <cell r="U138">
            <v>0</v>
          </cell>
          <cell r="V138">
            <v>6.91</v>
          </cell>
          <cell r="W138">
            <v>0</v>
          </cell>
          <cell r="X138">
            <v>0</v>
          </cell>
          <cell r="Y138">
            <v>0</v>
          </cell>
          <cell r="Z138">
            <v>6.08</v>
          </cell>
          <cell r="AA138">
            <v>0</v>
          </cell>
          <cell r="AB138">
            <v>0</v>
          </cell>
          <cell r="AC138">
            <v>7.28</v>
          </cell>
          <cell r="AD138">
            <v>0</v>
          </cell>
          <cell r="AE138">
            <v>6.57</v>
          </cell>
          <cell r="AF138">
            <v>0</v>
          </cell>
          <cell r="AG138">
            <v>5.58</v>
          </cell>
          <cell r="AH138">
            <v>0</v>
          </cell>
          <cell r="AI138">
            <v>5.2</v>
          </cell>
          <cell r="AJ138">
            <v>0</v>
          </cell>
          <cell r="AK138">
            <v>0</v>
          </cell>
          <cell r="AL138">
            <v>8.4</v>
          </cell>
          <cell r="AM138">
            <v>0</v>
          </cell>
          <cell r="AN138">
            <v>0</v>
          </cell>
          <cell r="AO138">
            <v>0</v>
          </cell>
          <cell r="AP138">
            <v>8.0500000000000007</v>
          </cell>
          <cell r="AQ138">
            <v>7.62</v>
          </cell>
          <cell r="AR138">
            <v>7.74</v>
          </cell>
          <cell r="AS138">
            <v>6.44</v>
          </cell>
          <cell r="AT138">
            <v>0</v>
          </cell>
          <cell r="AU138">
            <v>0</v>
          </cell>
          <cell r="AV138">
            <v>0</v>
          </cell>
          <cell r="AW138">
            <v>7.26</v>
          </cell>
          <cell r="AX138">
            <v>0</v>
          </cell>
          <cell r="AY138">
            <v>0</v>
          </cell>
          <cell r="AZ138">
            <v>7.23</v>
          </cell>
          <cell r="BA138">
            <v>0</v>
          </cell>
          <cell r="BB138">
            <v>0</v>
          </cell>
          <cell r="BC138">
            <v>7.71</v>
          </cell>
          <cell r="BD138">
            <v>7.05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6.46</v>
          </cell>
          <cell r="BJ138">
            <v>6.45</v>
          </cell>
          <cell r="BK138">
            <v>6.6</v>
          </cell>
          <cell r="BL138">
            <v>0</v>
          </cell>
          <cell r="BM138">
            <v>5.15</v>
          </cell>
          <cell r="BN138">
            <v>0</v>
          </cell>
          <cell r="BO138">
            <v>0</v>
          </cell>
          <cell r="BP138">
            <v>7.11</v>
          </cell>
          <cell r="BQ138">
            <v>7.09</v>
          </cell>
          <cell r="BR138">
            <v>7.74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6.8133333333333335</v>
          </cell>
          <cell r="BY138">
            <v>0</v>
          </cell>
          <cell r="BZ138">
            <v>0</v>
          </cell>
          <cell r="CA138">
            <v>6.2750000000000004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7.35</v>
          </cell>
          <cell r="CG138">
            <v>7.88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8.3699999999999992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7.42</v>
          </cell>
          <cell r="CS138">
            <v>8.0500000000000007</v>
          </cell>
          <cell r="CT138">
            <v>0</v>
          </cell>
          <cell r="CU138">
            <v>6.83</v>
          </cell>
          <cell r="CV138">
            <v>0</v>
          </cell>
          <cell r="CW138">
            <v>6.11</v>
          </cell>
          <cell r="CX138">
            <v>0</v>
          </cell>
          <cell r="CY138">
            <v>0</v>
          </cell>
          <cell r="CZ138">
            <v>0</v>
          </cell>
          <cell r="DA138">
            <v>6.32</v>
          </cell>
          <cell r="DB138">
            <v>7.63</v>
          </cell>
          <cell r="DC138">
            <v>4.53</v>
          </cell>
          <cell r="DD138">
            <v>5.38</v>
          </cell>
          <cell r="DE138">
            <v>0</v>
          </cell>
          <cell r="DF138">
            <v>6.14</v>
          </cell>
          <cell r="DG138">
            <v>0</v>
          </cell>
          <cell r="DH138">
            <v>7.18</v>
          </cell>
          <cell r="DI138">
            <v>7.55</v>
          </cell>
          <cell r="DJ138">
            <v>0</v>
          </cell>
          <cell r="DK138">
            <v>4.93</v>
          </cell>
          <cell r="DL138">
            <v>0</v>
          </cell>
          <cell r="DM138">
            <v>6.14</v>
          </cell>
          <cell r="DN138">
            <v>0</v>
          </cell>
          <cell r="DO138">
            <v>7.18</v>
          </cell>
          <cell r="DP138">
            <v>7.55</v>
          </cell>
          <cell r="DQ138">
            <v>0</v>
          </cell>
          <cell r="DR138">
            <v>4.93</v>
          </cell>
          <cell r="DS138">
            <v>0</v>
          </cell>
          <cell r="DT138">
            <v>8.293333333333333</v>
          </cell>
          <cell r="DU138">
            <v>0</v>
          </cell>
          <cell r="DV138">
            <v>0</v>
          </cell>
          <cell r="DW138">
            <v>7.01</v>
          </cell>
          <cell r="DX138">
            <v>0</v>
          </cell>
          <cell r="DY138">
            <v>8.51</v>
          </cell>
          <cell r="DZ138">
            <v>0</v>
          </cell>
          <cell r="EA138">
            <v>0</v>
          </cell>
          <cell r="EB138">
            <v>7.36</v>
          </cell>
          <cell r="EC138">
            <v>8.15</v>
          </cell>
          <cell r="ED138">
            <v>0</v>
          </cell>
          <cell r="EE138">
            <v>0</v>
          </cell>
          <cell r="EF138">
            <v>6.02</v>
          </cell>
          <cell r="EG138">
            <v>0</v>
          </cell>
          <cell r="EH138">
            <v>0</v>
          </cell>
          <cell r="EI138">
            <v>7.36</v>
          </cell>
          <cell r="EJ138">
            <v>8.15</v>
          </cell>
          <cell r="EK138">
            <v>0</v>
          </cell>
          <cell r="EL138">
            <v>0</v>
          </cell>
          <cell r="EM138">
            <v>6.02</v>
          </cell>
          <cell r="EN138">
            <v>0</v>
          </cell>
          <cell r="EO138">
            <v>0</v>
          </cell>
          <cell r="EP138">
            <v>0</v>
          </cell>
          <cell r="EQ138">
            <v>7.4</v>
          </cell>
          <cell r="ER138">
            <v>0</v>
          </cell>
          <cell r="ES138">
            <v>0</v>
          </cell>
          <cell r="ET138">
            <v>7.18</v>
          </cell>
          <cell r="EU138">
            <v>0</v>
          </cell>
          <cell r="EV138">
            <v>0</v>
          </cell>
          <cell r="EW138">
            <v>8.375</v>
          </cell>
          <cell r="EX138">
            <v>6.47</v>
          </cell>
          <cell r="EY138">
            <v>0</v>
          </cell>
          <cell r="EZ138">
            <v>7.125</v>
          </cell>
          <cell r="FA138">
            <v>0</v>
          </cell>
          <cell r="FB138">
            <v>0</v>
          </cell>
          <cell r="FC138">
            <v>0</v>
          </cell>
          <cell r="FD138">
            <v>7.41</v>
          </cell>
          <cell r="FE138">
            <v>7.1349999999999998</v>
          </cell>
          <cell r="FF138">
            <v>0</v>
          </cell>
          <cell r="FG138">
            <v>7.94</v>
          </cell>
          <cell r="FH138">
            <v>0</v>
          </cell>
          <cell r="FI138">
            <v>0</v>
          </cell>
          <cell r="FJ138">
            <v>8.6233333333333331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7.0666666666666664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8.82</v>
          </cell>
          <cell r="FU138">
            <v>6.27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6.6</v>
          </cell>
          <cell r="GB138">
            <v>0</v>
          </cell>
          <cell r="GC138">
            <v>0</v>
          </cell>
          <cell r="GD138">
            <v>0</v>
          </cell>
          <cell r="GE138">
            <v>7.45</v>
          </cell>
          <cell r="GF138">
            <v>0</v>
          </cell>
          <cell r="GG138">
            <v>0</v>
          </cell>
          <cell r="GH138">
            <v>0</v>
          </cell>
          <cell r="GI138">
            <v>6.67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8.4</v>
          </cell>
          <cell r="GP138">
            <v>0</v>
          </cell>
          <cell r="GQ138">
            <v>0</v>
          </cell>
          <cell r="GR138">
            <v>0</v>
          </cell>
          <cell r="GS138">
            <v>6.42</v>
          </cell>
          <cell r="GT138">
            <v>0</v>
          </cell>
          <cell r="GU138">
            <v>0</v>
          </cell>
          <cell r="GV138">
            <v>0</v>
          </cell>
          <cell r="GW138">
            <v>6.7549999999999999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5.16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7.4450000000000003</v>
          </cell>
          <cell r="HK138">
            <v>0</v>
          </cell>
          <cell r="HL138">
            <v>0</v>
          </cell>
          <cell r="HM138">
            <v>0</v>
          </cell>
          <cell r="HN138">
            <v>6.0350000000000001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8.75</v>
          </cell>
          <cell r="HT138">
            <v>0</v>
          </cell>
          <cell r="HU138">
            <v>0</v>
          </cell>
          <cell r="HV138">
            <v>0</v>
          </cell>
          <cell r="HW138">
            <v>7.415</v>
          </cell>
          <cell r="HX138">
            <v>0</v>
          </cell>
          <cell r="HY138">
            <v>0</v>
          </cell>
          <cell r="HZ138">
            <v>8.3450000000000006</v>
          </cell>
          <cell r="IA138">
            <v>0</v>
          </cell>
          <cell r="IB138">
            <v>0</v>
          </cell>
          <cell r="IC138">
            <v>5.76</v>
          </cell>
          <cell r="ID138">
            <v>0</v>
          </cell>
          <cell r="IE138">
            <v>0</v>
          </cell>
          <cell r="IF138">
            <v>0</v>
          </cell>
          <cell r="IG138">
            <v>7.84</v>
          </cell>
          <cell r="IH138">
            <v>0</v>
          </cell>
          <cell r="II138">
            <v>0</v>
          </cell>
          <cell r="IJ138">
            <v>0</v>
          </cell>
          <cell r="IK138">
            <v>8.3800000000000008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7.69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8.625</v>
          </cell>
          <cell r="KA138">
            <v>0</v>
          </cell>
          <cell r="KB138">
            <v>7.7</v>
          </cell>
          <cell r="KC138">
            <v>0</v>
          </cell>
          <cell r="KD138">
            <v>6.39</v>
          </cell>
          <cell r="KE138">
            <v>0</v>
          </cell>
          <cell r="KF138">
            <v>0</v>
          </cell>
          <cell r="KG138">
            <v>0</v>
          </cell>
          <cell r="KH138">
            <v>6.97</v>
          </cell>
          <cell r="KI138">
            <v>0</v>
          </cell>
          <cell r="KJ138">
            <v>7.9349999999999996</v>
          </cell>
          <cell r="KK138">
            <v>0</v>
          </cell>
          <cell r="KL138">
            <v>0</v>
          </cell>
          <cell r="KM138">
            <v>8.3000000000000007</v>
          </cell>
          <cell r="KN138">
            <v>10.37</v>
          </cell>
          <cell r="KO138">
            <v>6.9</v>
          </cell>
          <cell r="KP138">
            <v>6.125</v>
          </cell>
          <cell r="KQ138">
            <v>0</v>
          </cell>
          <cell r="KR138">
            <v>8.64</v>
          </cell>
          <cell r="KS138">
            <v>0</v>
          </cell>
          <cell r="KT138">
            <v>0</v>
          </cell>
          <cell r="KU138">
            <v>7.165</v>
          </cell>
          <cell r="KV138">
            <v>0</v>
          </cell>
          <cell r="KW138">
            <v>0</v>
          </cell>
          <cell r="KX138">
            <v>6.36</v>
          </cell>
          <cell r="KY138">
            <v>7.24</v>
          </cell>
          <cell r="KZ138">
            <v>0</v>
          </cell>
          <cell r="LA138">
            <v>0</v>
          </cell>
          <cell r="LB138">
            <v>0</v>
          </cell>
          <cell r="LC138">
            <v>7.05</v>
          </cell>
          <cell r="LD138">
            <v>0</v>
          </cell>
          <cell r="LE138">
            <v>6.45</v>
          </cell>
          <cell r="LF138">
            <v>0</v>
          </cell>
          <cell r="LG138">
            <v>0</v>
          </cell>
          <cell r="LH138">
            <v>7.56</v>
          </cell>
          <cell r="LI138">
            <v>0</v>
          </cell>
          <cell r="LJ138">
            <v>0</v>
          </cell>
          <cell r="LK138">
            <v>0</v>
          </cell>
          <cell r="LL138">
            <v>5.7</v>
          </cell>
          <cell r="LM138">
            <v>0</v>
          </cell>
          <cell r="LN138">
            <v>0</v>
          </cell>
          <cell r="LO138">
            <v>0</v>
          </cell>
          <cell r="LP138">
            <v>6.8849999999999998</v>
          </cell>
          <cell r="LQ138">
            <v>0</v>
          </cell>
          <cell r="LR138">
            <v>0</v>
          </cell>
          <cell r="LS138">
            <v>0</v>
          </cell>
          <cell r="LT138">
            <v>7.55</v>
          </cell>
          <cell r="LU138">
            <v>0</v>
          </cell>
          <cell r="LV138">
            <v>7.97</v>
          </cell>
          <cell r="LW138">
            <v>0</v>
          </cell>
          <cell r="LX138">
            <v>0</v>
          </cell>
          <cell r="LY138">
            <v>8.2200000000000006</v>
          </cell>
          <cell r="LZ138">
            <v>7.3</v>
          </cell>
          <cell r="MA138">
            <v>0</v>
          </cell>
          <cell r="MB138">
            <v>0</v>
          </cell>
          <cell r="MC138">
            <v>0</v>
          </cell>
          <cell r="MD138">
            <v>7.0033333333333339</v>
          </cell>
          <cell r="ME138">
            <v>5.22</v>
          </cell>
          <cell r="MF138">
            <v>0</v>
          </cell>
          <cell r="MG138">
            <v>7.335</v>
          </cell>
          <cell r="MH138">
            <v>0</v>
          </cell>
          <cell r="MI138">
            <v>0</v>
          </cell>
          <cell r="MJ138">
            <v>8.73</v>
          </cell>
          <cell r="MK138">
            <v>0</v>
          </cell>
          <cell r="ML138">
            <v>0</v>
          </cell>
          <cell r="MM138">
            <v>7.2949999999999999</v>
          </cell>
          <cell r="MN138">
            <v>0</v>
          </cell>
          <cell r="MO138">
            <v>8.07</v>
          </cell>
          <cell r="MP138">
            <v>0</v>
          </cell>
          <cell r="MQ138">
            <v>0</v>
          </cell>
          <cell r="MR138">
            <v>0</v>
          </cell>
          <cell r="MS138">
            <v>7.585</v>
          </cell>
          <cell r="MT138">
            <v>0</v>
          </cell>
          <cell r="MU138">
            <v>0</v>
          </cell>
          <cell r="MV138">
            <v>0</v>
          </cell>
          <cell r="MW138">
            <v>0</v>
          </cell>
          <cell r="MX138">
            <v>0</v>
          </cell>
          <cell r="MY138">
            <v>0</v>
          </cell>
          <cell r="MZ138">
            <v>0</v>
          </cell>
          <cell r="NA138">
            <v>0</v>
          </cell>
          <cell r="NB138">
            <v>0</v>
          </cell>
          <cell r="NC138">
            <v>0</v>
          </cell>
          <cell r="ND138">
            <v>0</v>
          </cell>
          <cell r="NE138">
            <v>0</v>
          </cell>
          <cell r="NF138">
            <v>0</v>
          </cell>
          <cell r="NG138">
            <v>0</v>
          </cell>
          <cell r="NH138">
            <v>0</v>
          </cell>
          <cell r="NJ138">
            <v>3</v>
          </cell>
          <cell r="NK138">
            <v>2.5862068965517242</v>
          </cell>
          <cell r="NL138" t="b">
            <v>0</v>
          </cell>
          <cell r="NM138"/>
          <cell r="NN138">
            <v>114</v>
          </cell>
          <cell r="NO138">
            <v>7.25</v>
          </cell>
          <cell r="NP138">
            <v>7.1604678362573102</v>
          </cell>
          <cell r="NQ138">
            <v>0.79824561403508776</v>
          </cell>
          <cell r="NR138">
            <v>4.53</v>
          </cell>
          <cell r="NS138">
            <v>10.37</v>
          </cell>
        </row>
        <row r="139">
          <cell r="A139" t="str">
            <v>MORRIS</v>
          </cell>
          <cell r="B139" t="str">
            <v>MORRIS</v>
          </cell>
          <cell r="C139" t="str">
            <v>PARK AVE</v>
          </cell>
          <cell r="D139" t="str">
            <v>BRONX</v>
          </cell>
          <cell r="E139">
            <v>8.2850000000000001</v>
          </cell>
          <cell r="F139">
            <v>0</v>
          </cell>
          <cell r="G139">
            <v>6.0650000000000004</v>
          </cell>
          <cell r="H139">
            <v>0</v>
          </cell>
          <cell r="I139">
            <v>0</v>
          </cell>
          <cell r="J139">
            <v>7.7549999999999999</v>
          </cell>
          <cell r="K139">
            <v>0</v>
          </cell>
          <cell r="L139">
            <v>0</v>
          </cell>
          <cell r="M139">
            <v>9.02</v>
          </cell>
          <cell r="N139">
            <v>7.8550000000000004</v>
          </cell>
          <cell r="O139">
            <v>0</v>
          </cell>
          <cell r="P139">
            <v>0</v>
          </cell>
          <cell r="Q139">
            <v>6.2649999999999997</v>
          </cell>
          <cell r="R139">
            <v>0</v>
          </cell>
          <cell r="S139">
            <v>0</v>
          </cell>
          <cell r="T139">
            <v>0</v>
          </cell>
          <cell r="U139">
            <v>7.37</v>
          </cell>
          <cell r="V139">
            <v>7.8</v>
          </cell>
          <cell r="W139">
            <v>0</v>
          </cell>
          <cell r="X139">
            <v>0</v>
          </cell>
          <cell r="Y139">
            <v>0</v>
          </cell>
          <cell r="Z139">
            <v>7.5149999999999997</v>
          </cell>
          <cell r="AA139">
            <v>7.36</v>
          </cell>
          <cell r="AB139">
            <v>0</v>
          </cell>
          <cell r="AC139">
            <v>7.71</v>
          </cell>
          <cell r="AD139">
            <v>0</v>
          </cell>
          <cell r="AE139">
            <v>7.68</v>
          </cell>
          <cell r="AF139">
            <v>0</v>
          </cell>
          <cell r="AG139">
            <v>0</v>
          </cell>
          <cell r="AH139">
            <v>0</v>
          </cell>
          <cell r="AI139">
            <v>7.51</v>
          </cell>
          <cell r="AJ139">
            <v>0</v>
          </cell>
          <cell r="AK139">
            <v>7.5149999999999997</v>
          </cell>
          <cell r="AL139">
            <v>0</v>
          </cell>
          <cell r="AM139">
            <v>0</v>
          </cell>
          <cell r="AN139">
            <v>0</v>
          </cell>
          <cell r="AO139">
            <v>7.5549999999999997</v>
          </cell>
          <cell r="AP139">
            <v>7.21</v>
          </cell>
          <cell r="AQ139">
            <v>0</v>
          </cell>
          <cell r="AR139">
            <v>0</v>
          </cell>
          <cell r="AS139">
            <v>7.7649999999999997</v>
          </cell>
          <cell r="AT139">
            <v>0</v>
          </cell>
          <cell r="AU139">
            <v>0</v>
          </cell>
          <cell r="AV139">
            <v>0</v>
          </cell>
          <cell r="AW139">
            <v>7.1849999999999996</v>
          </cell>
          <cell r="AX139">
            <v>0</v>
          </cell>
          <cell r="AY139">
            <v>0</v>
          </cell>
          <cell r="AZ139">
            <v>7.47</v>
          </cell>
          <cell r="BA139">
            <v>0</v>
          </cell>
          <cell r="BB139">
            <v>0</v>
          </cell>
          <cell r="BC139">
            <v>8.3800000000000008</v>
          </cell>
          <cell r="BD139">
            <v>6.5350000000000001</v>
          </cell>
          <cell r="BE139">
            <v>0</v>
          </cell>
          <cell r="BF139">
            <v>0</v>
          </cell>
          <cell r="BG139">
            <v>7.02</v>
          </cell>
          <cell r="BH139">
            <v>0</v>
          </cell>
          <cell r="BI139">
            <v>7.3150000000000004</v>
          </cell>
          <cell r="BJ139">
            <v>6.4</v>
          </cell>
          <cell r="BK139">
            <v>7.69</v>
          </cell>
          <cell r="BL139">
            <v>7.1349999999999998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7.5733333333333333</v>
          </cell>
          <cell r="BR139">
            <v>0</v>
          </cell>
          <cell r="BS139">
            <v>7.45</v>
          </cell>
          <cell r="BT139">
            <v>0</v>
          </cell>
          <cell r="BU139">
            <v>6.7</v>
          </cell>
          <cell r="BV139">
            <v>0</v>
          </cell>
          <cell r="BW139">
            <v>0</v>
          </cell>
          <cell r="BX139">
            <v>6.0133333333333328</v>
          </cell>
          <cell r="BY139">
            <v>0</v>
          </cell>
          <cell r="BZ139">
            <v>0</v>
          </cell>
          <cell r="CA139">
            <v>7.0750000000000002</v>
          </cell>
          <cell r="CB139">
            <v>0</v>
          </cell>
          <cell r="CC139">
            <v>0</v>
          </cell>
          <cell r="CD139">
            <v>7.8</v>
          </cell>
          <cell r="CE139">
            <v>8.75</v>
          </cell>
          <cell r="CF139">
            <v>8.59</v>
          </cell>
          <cell r="CG139">
            <v>6.65</v>
          </cell>
          <cell r="CH139">
            <v>0</v>
          </cell>
          <cell r="CI139">
            <v>7.65</v>
          </cell>
          <cell r="CJ139">
            <v>0</v>
          </cell>
          <cell r="CK139">
            <v>2.54</v>
          </cell>
          <cell r="CL139">
            <v>8.7899999999999991</v>
          </cell>
          <cell r="CM139">
            <v>0</v>
          </cell>
          <cell r="CN139">
            <v>7.9</v>
          </cell>
          <cell r="CO139">
            <v>0</v>
          </cell>
          <cell r="CP139">
            <v>6.5666666666666664</v>
          </cell>
          <cell r="CQ139">
            <v>0</v>
          </cell>
          <cell r="CR139">
            <v>7.96</v>
          </cell>
          <cell r="CS139">
            <v>0</v>
          </cell>
          <cell r="CT139">
            <v>8.58</v>
          </cell>
          <cell r="CU139">
            <v>9.0549999999999997</v>
          </cell>
          <cell r="CV139">
            <v>0</v>
          </cell>
          <cell r="CW139">
            <v>8.2050000000000001</v>
          </cell>
          <cell r="CX139">
            <v>0</v>
          </cell>
          <cell r="CY139">
            <v>0</v>
          </cell>
          <cell r="CZ139">
            <v>7.7050000000000001</v>
          </cell>
          <cell r="DA139">
            <v>7.73</v>
          </cell>
          <cell r="DB139">
            <v>0</v>
          </cell>
          <cell r="DC139">
            <v>8.5500000000000007</v>
          </cell>
          <cell r="DD139">
            <v>8.3800000000000008</v>
          </cell>
          <cell r="DE139">
            <v>0</v>
          </cell>
          <cell r="DF139">
            <v>8.4600000000000009</v>
          </cell>
          <cell r="DG139">
            <v>0</v>
          </cell>
          <cell r="DH139">
            <v>8.18</v>
          </cell>
          <cell r="DI139">
            <v>6.915</v>
          </cell>
          <cell r="DJ139">
            <v>0</v>
          </cell>
          <cell r="DK139">
            <v>7.59</v>
          </cell>
          <cell r="DL139">
            <v>0</v>
          </cell>
          <cell r="DM139">
            <v>8.4600000000000009</v>
          </cell>
          <cell r="DN139">
            <v>0</v>
          </cell>
          <cell r="DO139">
            <v>8.18</v>
          </cell>
          <cell r="DP139">
            <v>6.915</v>
          </cell>
          <cell r="DQ139">
            <v>0</v>
          </cell>
          <cell r="DR139">
            <v>7.59</v>
          </cell>
          <cell r="DS139">
            <v>0</v>
          </cell>
          <cell r="DT139">
            <v>7.07</v>
          </cell>
          <cell r="DU139">
            <v>3.41</v>
          </cell>
          <cell r="DV139">
            <v>7.12</v>
          </cell>
          <cell r="DW139">
            <v>0</v>
          </cell>
          <cell r="DX139">
            <v>0</v>
          </cell>
          <cell r="DY139">
            <v>8.14</v>
          </cell>
          <cell r="DZ139">
            <v>0</v>
          </cell>
          <cell r="EA139">
            <v>5.39</v>
          </cell>
          <cell r="EB139">
            <v>7.39</v>
          </cell>
          <cell r="EC139">
            <v>0</v>
          </cell>
          <cell r="ED139">
            <v>7.72</v>
          </cell>
          <cell r="EE139">
            <v>8.1300000000000008</v>
          </cell>
          <cell r="EF139">
            <v>7.8</v>
          </cell>
          <cell r="EG139">
            <v>0</v>
          </cell>
          <cell r="EH139">
            <v>5.39</v>
          </cell>
          <cell r="EI139">
            <v>7.39</v>
          </cell>
          <cell r="EJ139">
            <v>0</v>
          </cell>
          <cell r="EK139">
            <v>7.72</v>
          </cell>
          <cell r="EL139">
            <v>8.1300000000000008</v>
          </cell>
          <cell r="EM139">
            <v>7.8</v>
          </cell>
          <cell r="EN139">
            <v>0</v>
          </cell>
          <cell r="EO139">
            <v>0</v>
          </cell>
          <cell r="EP139">
            <v>5.28</v>
          </cell>
          <cell r="EQ139">
            <v>9.41</v>
          </cell>
          <cell r="ER139">
            <v>8.59</v>
          </cell>
          <cell r="ES139">
            <v>0</v>
          </cell>
          <cell r="ET139">
            <v>5.1050000000000004</v>
          </cell>
          <cell r="EU139">
            <v>0</v>
          </cell>
          <cell r="EV139">
            <v>0</v>
          </cell>
          <cell r="EW139">
            <v>9.07</v>
          </cell>
          <cell r="EX139">
            <v>8.3366666666666678</v>
          </cell>
          <cell r="EY139">
            <v>0</v>
          </cell>
          <cell r="EZ139">
            <v>7.13</v>
          </cell>
          <cell r="FA139">
            <v>8.2449999999999992</v>
          </cell>
          <cell r="FB139">
            <v>0</v>
          </cell>
          <cell r="FC139">
            <v>0</v>
          </cell>
          <cell r="FD139">
            <v>3.25</v>
          </cell>
          <cell r="FE139">
            <v>8.4533333333333331</v>
          </cell>
          <cell r="FF139">
            <v>0</v>
          </cell>
          <cell r="FG139">
            <v>0</v>
          </cell>
          <cell r="FH139">
            <v>8.2750000000000004</v>
          </cell>
          <cell r="FI139">
            <v>0</v>
          </cell>
          <cell r="FJ139">
            <v>7.88</v>
          </cell>
          <cell r="FK139">
            <v>0</v>
          </cell>
          <cell r="FL139">
            <v>0</v>
          </cell>
          <cell r="FM139">
            <v>5.94</v>
          </cell>
          <cell r="FN139">
            <v>8.26</v>
          </cell>
          <cell r="FO139">
            <v>0</v>
          </cell>
          <cell r="FP139">
            <v>0</v>
          </cell>
          <cell r="FQ139">
            <v>8.69</v>
          </cell>
          <cell r="FR139">
            <v>0</v>
          </cell>
          <cell r="FS139">
            <v>6.19</v>
          </cell>
          <cell r="FT139">
            <v>0</v>
          </cell>
          <cell r="FU139">
            <v>0</v>
          </cell>
          <cell r="FV139">
            <v>6.49</v>
          </cell>
          <cell r="FW139">
            <v>0</v>
          </cell>
          <cell r="FX139">
            <v>8.6549999999999994</v>
          </cell>
          <cell r="FY139">
            <v>0</v>
          </cell>
          <cell r="FZ139">
            <v>7.12</v>
          </cell>
          <cell r="GA139">
            <v>2.85</v>
          </cell>
          <cell r="GB139">
            <v>9.2449999999999992</v>
          </cell>
          <cell r="GC139">
            <v>7.69</v>
          </cell>
          <cell r="GD139">
            <v>0</v>
          </cell>
          <cell r="GE139">
            <v>0</v>
          </cell>
          <cell r="GF139">
            <v>0</v>
          </cell>
          <cell r="GG139">
            <v>8.7000000000000011</v>
          </cell>
          <cell r="GH139">
            <v>0</v>
          </cell>
          <cell r="GI139">
            <v>6.34</v>
          </cell>
          <cell r="GJ139">
            <v>0</v>
          </cell>
          <cell r="GK139">
            <v>0</v>
          </cell>
          <cell r="GL139">
            <v>7.78</v>
          </cell>
          <cell r="GM139">
            <v>7.58</v>
          </cell>
          <cell r="GN139">
            <v>9.73</v>
          </cell>
          <cell r="GO139">
            <v>0</v>
          </cell>
          <cell r="GP139">
            <v>8.6349999999999998</v>
          </cell>
          <cell r="GQ139">
            <v>7.26</v>
          </cell>
          <cell r="GR139">
            <v>0</v>
          </cell>
          <cell r="GS139">
            <v>0</v>
          </cell>
          <cell r="GT139">
            <v>9.1449999999999996</v>
          </cell>
          <cell r="GU139">
            <v>0</v>
          </cell>
          <cell r="GV139">
            <v>6.4466666666666663</v>
          </cell>
          <cell r="GW139">
            <v>9.73</v>
          </cell>
          <cell r="GX139">
            <v>0</v>
          </cell>
          <cell r="GY139">
            <v>0</v>
          </cell>
          <cell r="GZ139">
            <v>8.7650000000000006</v>
          </cell>
          <cell r="HA139">
            <v>0</v>
          </cell>
          <cell r="HB139">
            <v>13.13</v>
          </cell>
          <cell r="HC139">
            <v>2.92</v>
          </cell>
          <cell r="HD139">
            <v>0</v>
          </cell>
          <cell r="HE139">
            <v>7.37</v>
          </cell>
          <cell r="HF139">
            <v>0</v>
          </cell>
          <cell r="HG139">
            <v>5.12</v>
          </cell>
          <cell r="HH139">
            <v>8.41</v>
          </cell>
          <cell r="HI139">
            <v>8.9049999999999994</v>
          </cell>
          <cell r="HJ139">
            <v>0</v>
          </cell>
          <cell r="HK139">
            <v>0</v>
          </cell>
          <cell r="HL139">
            <v>8.9499999999999993</v>
          </cell>
          <cell r="HM139">
            <v>0</v>
          </cell>
          <cell r="HN139">
            <v>9.4700000000000006</v>
          </cell>
          <cell r="HO139">
            <v>9.31</v>
          </cell>
          <cell r="HP139">
            <v>8.8949999999999996</v>
          </cell>
          <cell r="HQ139">
            <v>0</v>
          </cell>
          <cell r="HR139">
            <v>3.23</v>
          </cell>
          <cell r="HS139">
            <v>9.2050000000000001</v>
          </cell>
          <cell r="HT139">
            <v>0</v>
          </cell>
          <cell r="HU139">
            <v>0</v>
          </cell>
          <cell r="HV139">
            <v>8.25</v>
          </cell>
          <cell r="HW139">
            <v>0</v>
          </cell>
          <cell r="HX139">
            <v>9.06</v>
          </cell>
          <cell r="HY139">
            <v>0</v>
          </cell>
          <cell r="HZ139">
            <v>8.8350000000000009</v>
          </cell>
          <cell r="IA139">
            <v>0</v>
          </cell>
          <cell r="IB139">
            <v>0</v>
          </cell>
          <cell r="IC139">
            <v>8.7200000000000006</v>
          </cell>
          <cell r="ID139">
            <v>0</v>
          </cell>
          <cell r="IE139">
            <v>0</v>
          </cell>
          <cell r="IF139">
            <v>9.1199999999999992</v>
          </cell>
          <cell r="IG139">
            <v>8.3650000000000002</v>
          </cell>
          <cell r="IH139">
            <v>0</v>
          </cell>
          <cell r="II139">
            <v>0</v>
          </cell>
          <cell r="IJ139">
            <v>8.11</v>
          </cell>
          <cell r="IK139">
            <v>0</v>
          </cell>
          <cell r="IL139">
            <v>0</v>
          </cell>
          <cell r="IM139">
            <v>0</v>
          </cell>
          <cell r="IN139">
            <v>9.5749999999999993</v>
          </cell>
          <cell r="IO139">
            <v>0</v>
          </cell>
          <cell r="IP139">
            <v>9.24</v>
          </cell>
          <cell r="IQ139">
            <v>5.97</v>
          </cell>
          <cell r="IR139">
            <v>8.51</v>
          </cell>
          <cell r="IS139">
            <v>8.76</v>
          </cell>
          <cell r="IT139">
            <v>0</v>
          </cell>
          <cell r="IU139">
            <v>8</v>
          </cell>
          <cell r="IV139">
            <v>0</v>
          </cell>
          <cell r="IW139">
            <v>0</v>
          </cell>
          <cell r="IX139">
            <v>6.58</v>
          </cell>
          <cell r="IY139">
            <v>0</v>
          </cell>
          <cell r="IZ139">
            <v>8.75</v>
          </cell>
          <cell r="JA139">
            <v>7.78</v>
          </cell>
          <cell r="JB139">
            <v>0</v>
          </cell>
          <cell r="JC139">
            <v>0</v>
          </cell>
          <cell r="JD139">
            <v>0</v>
          </cell>
          <cell r="JE139">
            <v>9.9450000000000003</v>
          </cell>
          <cell r="JF139">
            <v>0</v>
          </cell>
          <cell r="JG139">
            <v>7.9850000000000003</v>
          </cell>
          <cell r="JH139">
            <v>0</v>
          </cell>
          <cell r="JI139">
            <v>0</v>
          </cell>
          <cell r="JJ139">
            <v>0</v>
          </cell>
          <cell r="JK139">
            <v>7.74</v>
          </cell>
          <cell r="JL139">
            <v>0</v>
          </cell>
          <cell r="JM139">
            <v>6.9133333333333331</v>
          </cell>
          <cell r="JN139">
            <v>0</v>
          </cell>
          <cell r="JO139">
            <v>0</v>
          </cell>
          <cell r="JP139">
            <v>7.1849999999999996</v>
          </cell>
          <cell r="JQ139">
            <v>0</v>
          </cell>
          <cell r="JR139">
            <v>0</v>
          </cell>
          <cell r="JS139">
            <v>8.2449999999999992</v>
          </cell>
          <cell r="JT139">
            <v>0</v>
          </cell>
          <cell r="JU139">
            <v>8.8699999999999992</v>
          </cell>
          <cell r="JV139">
            <v>0</v>
          </cell>
          <cell r="JW139">
            <v>7.03</v>
          </cell>
          <cell r="JX139">
            <v>0</v>
          </cell>
          <cell r="JY139">
            <v>0</v>
          </cell>
          <cell r="JZ139">
            <v>7.71</v>
          </cell>
          <cell r="KA139">
            <v>7.8550000000000004</v>
          </cell>
          <cell r="KB139">
            <v>0</v>
          </cell>
          <cell r="KC139">
            <v>0</v>
          </cell>
          <cell r="KD139">
            <v>8.1199999999999992</v>
          </cell>
          <cell r="KE139">
            <v>0</v>
          </cell>
          <cell r="KF139">
            <v>0</v>
          </cell>
          <cell r="KG139">
            <v>7</v>
          </cell>
          <cell r="KH139">
            <v>8.2949999999999999</v>
          </cell>
          <cell r="KI139">
            <v>7.94</v>
          </cell>
          <cell r="KJ139">
            <v>0</v>
          </cell>
          <cell r="KK139">
            <v>8.5749999999999993</v>
          </cell>
          <cell r="KL139">
            <v>0</v>
          </cell>
          <cell r="KM139">
            <v>7.86</v>
          </cell>
          <cell r="KN139">
            <v>7.96</v>
          </cell>
          <cell r="KO139">
            <v>7.8250000000000002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8.73</v>
          </cell>
          <cell r="KU139">
            <v>0</v>
          </cell>
          <cell r="KV139">
            <v>8.16</v>
          </cell>
          <cell r="KW139">
            <v>0</v>
          </cell>
          <cell r="KX139">
            <v>7.3250000000000002</v>
          </cell>
          <cell r="KY139">
            <v>7.21</v>
          </cell>
          <cell r="KZ139">
            <v>0</v>
          </cell>
          <cell r="LA139">
            <v>0</v>
          </cell>
          <cell r="LB139">
            <v>0</v>
          </cell>
          <cell r="LC139">
            <v>8.9</v>
          </cell>
          <cell r="LD139">
            <v>7.7850000000000001</v>
          </cell>
          <cell r="LE139">
            <v>6.14</v>
          </cell>
          <cell r="LF139">
            <v>0</v>
          </cell>
          <cell r="LG139">
            <v>0</v>
          </cell>
          <cell r="LH139">
            <v>7.96</v>
          </cell>
          <cell r="LI139">
            <v>6.03</v>
          </cell>
          <cell r="LJ139">
            <v>0</v>
          </cell>
          <cell r="LK139">
            <v>7.7350000000000003</v>
          </cell>
          <cell r="LL139">
            <v>0</v>
          </cell>
          <cell r="LM139">
            <v>7.25</v>
          </cell>
          <cell r="LN139">
            <v>0</v>
          </cell>
          <cell r="LO139">
            <v>8.0250000000000004</v>
          </cell>
          <cell r="LP139">
            <v>7.5</v>
          </cell>
          <cell r="LQ139">
            <v>0</v>
          </cell>
          <cell r="LR139">
            <v>6.8949999999999996</v>
          </cell>
          <cell r="LS139">
            <v>6.13</v>
          </cell>
          <cell r="LT139">
            <v>0</v>
          </cell>
          <cell r="LU139">
            <v>0</v>
          </cell>
          <cell r="LV139">
            <v>6.3674999999999997</v>
          </cell>
          <cell r="LW139">
            <v>0</v>
          </cell>
          <cell r="LX139">
            <v>8.64</v>
          </cell>
          <cell r="LY139">
            <v>0</v>
          </cell>
          <cell r="LZ139">
            <v>9.8800000000000008</v>
          </cell>
          <cell r="MA139">
            <v>8.17</v>
          </cell>
          <cell r="MB139">
            <v>0</v>
          </cell>
          <cell r="MC139">
            <v>0</v>
          </cell>
          <cell r="MD139">
            <v>8.56</v>
          </cell>
          <cell r="ME139">
            <v>10.16</v>
          </cell>
          <cell r="MF139">
            <v>8.35</v>
          </cell>
          <cell r="MG139">
            <v>0</v>
          </cell>
          <cell r="MH139">
            <v>7.31</v>
          </cell>
          <cell r="MI139">
            <v>0</v>
          </cell>
          <cell r="MJ139">
            <v>4.29</v>
          </cell>
          <cell r="MK139">
            <v>0</v>
          </cell>
          <cell r="ML139">
            <v>7.78</v>
          </cell>
          <cell r="MM139">
            <v>0</v>
          </cell>
          <cell r="MN139">
            <v>7.5949999999999998</v>
          </cell>
          <cell r="MO139">
            <v>0</v>
          </cell>
          <cell r="MP139">
            <v>0</v>
          </cell>
          <cell r="MQ139">
            <v>0</v>
          </cell>
          <cell r="MR139">
            <v>15.29</v>
          </cell>
          <cell r="MS139">
            <v>0</v>
          </cell>
          <cell r="MT139">
            <v>0</v>
          </cell>
          <cell r="MU139">
            <v>6.79</v>
          </cell>
          <cell r="MV139">
            <v>0</v>
          </cell>
          <cell r="MW139">
            <v>0</v>
          </cell>
          <cell r="MX139">
            <v>0</v>
          </cell>
          <cell r="MY139">
            <v>0</v>
          </cell>
          <cell r="MZ139">
            <v>0</v>
          </cell>
          <cell r="NA139">
            <v>0</v>
          </cell>
          <cell r="NB139">
            <v>0</v>
          </cell>
          <cell r="NC139">
            <v>0</v>
          </cell>
          <cell r="ND139">
            <v>0</v>
          </cell>
          <cell r="NE139">
            <v>0</v>
          </cell>
          <cell r="NF139">
            <v>0</v>
          </cell>
          <cell r="NG139">
            <v>0</v>
          </cell>
          <cell r="NH139">
            <v>0</v>
          </cell>
          <cell r="NJ139" t="e">
            <v>#N/A</v>
          </cell>
          <cell r="NK139">
            <v>3.5172413793103448</v>
          </cell>
          <cell r="NL139" t="e">
            <v>#N/A</v>
          </cell>
          <cell r="NM139"/>
          <cell r="NN139">
            <v>177</v>
          </cell>
          <cell r="NO139">
            <v>7.7850000000000001</v>
          </cell>
          <cell r="NP139">
            <v>7.7021798493408715</v>
          </cell>
          <cell r="NQ139">
            <v>0.59322033898305082</v>
          </cell>
          <cell r="NR139">
            <v>2.54</v>
          </cell>
          <cell r="NS139">
            <v>15.29</v>
          </cell>
        </row>
        <row r="140">
          <cell r="A140" t="str">
            <v>BUTLER</v>
          </cell>
          <cell r="B140" t="str">
            <v>BUTLER</v>
          </cell>
          <cell r="C140" t="str">
            <v>E 169TH ST</v>
          </cell>
          <cell r="D140" t="str">
            <v>BRONX</v>
          </cell>
          <cell r="E140">
            <v>0</v>
          </cell>
          <cell r="F140">
            <v>7.15</v>
          </cell>
          <cell r="G140">
            <v>0</v>
          </cell>
          <cell r="H140">
            <v>0</v>
          </cell>
          <cell r="I140">
            <v>0</v>
          </cell>
          <cell r="J140">
            <v>6.13</v>
          </cell>
          <cell r="K140">
            <v>0</v>
          </cell>
          <cell r="L140">
            <v>0</v>
          </cell>
          <cell r="M140">
            <v>8.59</v>
          </cell>
          <cell r="N140">
            <v>0</v>
          </cell>
          <cell r="O140">
            <v>7.56</v>
          </cell>
          <cell r="P140">
            <v>6.34</v>
          </cell>
          <cell r="Q140">
            <v>2.85</v>
          </cell>
          <cell r="R140">
            <v>0</v>
          </cell>
          <cell r="S140">
            <v>0</v>
          </cell>
          <cell r="T140">
            <v>5.873333333333334</v>
          </cell>
          <cell r="U140">
            <v>0</v>
          </cell>
          <cell r="V140">
            <v>0</v>
          </cell>
          <cell r="W140">
            <v>0</v>
          </cell>
          <cell r="X140">
            <v>8.8350000000000009</v>
          </cell>
          <cell r="Y140">
            <v>0</v>
          </cell>
          <cell r="Z140">
            <v>8.24</v>
          </cell>
          <cell r="AA140">
            <v>7.34</v>
          </cell>
          <cell r="AB140">
            <v>0</v>
          </cell>
          <cell r="AC140">
            <v>0</v>
          </cell>
          <cell r="AD140">
            <v>9.1999999999999993</v>
          </cell>
          <cell r="AE140">
            <v>8.34</v>
          </cell>
          <cell r="AF140">
            <v>0</v>
          </cell>
          <cell r="AG140">
            <v>0</v>
          </cell>
          <cell r="AH140">
            <v>8.3000000000000007</v>
          </cell>
          <cell r="AI140">
            <v>0</v>
          </cell>
          <cell r="AJ140">
            <v>0</v>
          </cell>
          <cell r="AK140">
            <v>8.1</v>
          </cell>
          <cell r="AL140">
            <v>7.53</v>
          </cell>
          <cell r="AM140">
            <v>0</v>
          </cell>
          <cell r="AN140">
            <v>0</v>
          </cell>
          <cell r="AO140">
            <v>0</v>
          </cell>
          <cell r="AP140">
            <v>7.56</v>
          </cell>
          <cell r="AQ140">
            <v>0</v>
          </cell>
          <cell r="AR140">
            <v>0</v>
          </cell>
          <cell r="AS140">
            <v>5.6749999999999998</v>
          </cell>
          <cell r="AT140">
            <v>0</v>
          </cell>
          <cell r="AU140">
            <v>0</v>
          </cell>
          <cell r="AV140">
            <v>0</v>
          </cell>
          <cell r="AW140">
            <v>6.97</v>
          </cell>
          <cell r="AX140">
            <v>0</v>
          </cell>
          <cell r="AY140">
            <v>0</v>
          </cell>
          <cell r="AZ140">
            <v>7.9850000000000003</v>
          </cell>
          <cell r="BA140">
            <v>0</v>
          </cell>
          <cell r="BB140">
            <v>0</v>
          </cell>
          <cell r="BC140">
            <v>7.46</v>
          </cell>
          <cell r="BD140">
            <v>0</v>
          </cell>
          <cell r="BE140">
            <v>0</v>
          </cell>
          <cell r="BF140">
            <v>0</v>
          </cell>
          <cell r="BG140">
            <v>8.6999999999999993</v>
          </cell>
          <cell r="BH140">
            <v>0</v>
          </cell>
          <cell r="BI140">
            <v>8.9849999999999994</v>
          </cell>
          <cell r="BJ140">
            <v>0</v>
          </cell>
          <cell r="BK140">
            <v>0</v>
          </cell>
          <cell r="BL140">
            <v>0</v>
          </cell>
          <cell r="BM140">
            <v>6.24</v>
          </cell>
          <cell r="BN140">
            <v>9.4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8.1300000000000008</v>
          </cell>
          <cell r="BT140">
            <v>0</v>
          </cell>
          <cell r="BU140">
            <v>0</v>
          </cell>
          <cell r="BV140">
            <v>0</v>
          </cell>
          <cell r="BW140">
            <v>7.8949999999999996</v>
          </cell>
          <cell r="BX140">
            <v>0</v>
          </cell>
          <cell r="BY140">
            <v>0</v>
          </cell>
          <cell r="BZ140">
            <v>6.96</v>
          </cell>
          <cell r="CA140">
            <v>0</v>
          </cell>
          <cell r="CB140">
            <v>0</v>
          </cell>
          <cell r="CC140">
            <v>0</v>
          </cell>
          <cell r="CD140">
            <v>7.6150000000000002</v>
          </cell>
          <cell r="CE140">
            <v>7</v>
          </cell>
          <cell r="CF140">
            <v>0</v>
          </cell>
          <cell r="CG140">
            <v>7.91</v>
          </cell>
          <cell r="CH140">
            <v>8</v>
          </cell>
          <cell r="CI140">
            <v>6.8250000000000002</v>
          </cell>
          <cell r="CJ140">
            <v>0</v>
          </cell>
          <cell r="CK140">
            <v>0</v>
          </cell>
          <cell r="CL140">
            <v>7.8849999999999998</v>
          </cell>
          <cell r="CM140">
            <v>7.67</v>
          </cell>
          <cell r="CN140">
            <v>0</v>
          </cell>
          <cell r="CO140">
            <v>6.2450000000000001</v>
          </cell>
          <cell r="CP140">
            <v>0</v>
          </cell>
          <cell r="CQ140">
            <v>0</v>
          </cell>
          <cell r="CR140">
            <v>9.58</v>
          </cell>
          <cell r="CS140">
            <v>6.59</v>
          </cell>
          <cell r="CT140">
            <v>0</v>
          </cell>
          <cell r="CU140">
            <v>6.43</v>
          </cell>
          <cell r="CV140">
            <v>0</v>
          </cell>
          <cell r="CW140">
            <v>8.67</v>
          </cell>
          <cell r="CX140">
            <v>0</v>
          </cell>
          <cell r="CY140">
            <v>6.72</v>
          </cell>
          <cell r="CZ140">
            <v>6.7050000000000001</v>
          </cell>
          <cell r="DA140">
            <v>0</v>
          </cell>
          <cell r="DB140">
            <v>0</v>
          </cell>
          <cell r="DC140">
            <v>6.5750000000000002</v>
          </cell>
          <cell r="DD140">
            <v>0</v>
          </cell>
          <cell r="DE140">
            <v>0</v>
          </cell>
          <cell r="DF140">
            <v>0</v>
          </cell>
          <cell r="DG140">
            <v>6.51</v>
          </cell>
          <cell r="DH140">
            <v>9.5500000000000007</v>
          </cell>
          <cell r="DI140">
            <v>0</v>
          </cell>
          <cell r="DJ140">
            <v>6.9749999999999996</v>
          </cell>
          <cell r="DK140">
            <v>0</v>
          </cell>
          <cell r="DL140">
            <v>0</v>
          </cell>
          <cell r="DM140">
            <v>0</v>
          </cell>
          <cell r="DN140">
            <v>6.51</v>
          </cell>
          <cell r="DO140">
            <v>9.5500000000000007</v>
          </cell>
          <cell r="DP140">
            <v>0</v>
          </cell>
          <cell r="DQ140">
            <v>6.9749999999999996</v>
          </cell>
          <cell r="DR140">
            <v>0</v>
          </cell>
          <cell r="DS140">
            <v>0</v>
          </cell>
          <cell r="DT140">
            <v>4.8099999999999996</v>
          </cell>
          <cell r="DU140">
            <v>8.2449999999999992</v>
          </cell>
          <cell r="DV140">
            <v>0</v>
          </cell>
          <cell r="DW140">
            <v>7.81</v>
          </cell>
          <cell r="DX140">
            <v>0</v>
          </cell>
          <cell r="DY140">
            <v>8.23</v>
          </cell>
          <cell r="DZ140">
            <v>0</v>
          </cell>
          <cell r="EA140">
            <v>0</v>
          </cell>
          <cell r="EB140">
            <v>7.7149999999999999</v>
          </cell>
          <cell r="EC140">
            <v>8.16</v>
          </cell>
          <cell r="ED140">
            <v>8.58</v>
          </cell>
          <cell r="EE140">
            <v>0</v>
          </cell>
          <cell r="EF140">
            <v>8.06</v>
          </cell>
          <cell r="EG140">
            <v>0</v>
          </cell>
          <cell r="EH140">
            <v>0</v>
          </cell>
          <cell r="EI140">
            <v>7.7149999999999999</v>
          </cell>
          <cell r="EJ140">
            <v>8.16</v>
          </cell>
          <cell r="EK140">
            <v>8.58</v>
          </cell>
          <cell r="EL140">
            <v>0</v>
          </cell>
          <cell r="EM140">
            <v>8.06</v>
          </cell>
          <cell r="EN140">
            <v>0</v>
          </cell>
          <cell r="EO140">
            <v>0</v>
          </cell>
          <cell r="EP140">
            <v>8.0250000000000004</v>
          </cell>
          <cell r="EQ140">
            <v>0</v>
          </cell>
          <cell r="ER140">
            <v>7.706666666666667</v>
          </cell>
          <cell r="ES140">
            <v>0</v>
          </cell>
          <cell r="ET140">
            <v>7.35</v>
          </cell>
          <cell r="EU140">
            <v>0</v>
          </cell>
          <cell r="EV140">
            <v>7.71</v>
          </cell>
          <cell r="EW140">
            <v>0</v>
          </cell>
          <cell r="EX140">
            <v>9.0500000000000007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8.9149999999999991</v>
          </cell>
          <cell r="FL140">
            <v>6.6449999999999996</v>
          </cell>
          <cell r="FM140">
            <v>0</v>
          </cell>
          <cell r="FN140">
            <v>0</v>
          </cell>
          <cell r="FO140">
            <v>8.3550000000000004</v>
          </cell>
          <cell r="FP140">
            <v>0</v>
          </cell>
          <cell r="FQ140">
            <v>10.41</v>
          </cell>
          <cell r="FR140">
            <v>6.84</v>
          </cell>
          <cell r="FS140">
            <v>7.4</v>
          </cell>
          <cell r="FT140">
            <v>0</v>
          </cell>
          <cell r="FU140">
            <v>0</v>
          </cell>
          <cell r="FV140">
            <v>7.53</v>
          </cell>
          <cell r="FW140">
            <v>0</v>
          </cell>
          <cell r="FX140">
            <v>0</v>
          </cell>
          <cell r="FY140">
            <v>8.6950000000000003</v>
          </cell>
          <cell r="FZ140">
            <v>6.11</v>
          </cell>
          <cell r="GA140">
            <v>6.53</v>
          </cell>
          <cell r="GB140">
            <v>0</v>
          </cell>
          <cell r="GC140">
            <v>7.88</v>
          </cell>
          <cell r="GD140">
            <v>0</v>
          </cell>
          <cell r="GE140">
            <v>0</v>
          </cell>
          <cell r="GF140">
            <v>5.35</v>
          </cell>
          <cell r="GG140">
            <v>9.7050000000000001</v>
          </cell>
          <cell r="GH140">
            <v>0</v>
          </cell>
          <cell r="GI140">
            <v>7.71</v>
          </cell>
          <cell r="GJ140">
            <v>0</v>
          </cell>
          <cell r="GK140">
            <v>0</v>
          </cell>
          <cell r="GL140">
            <v>6.4050000000000002</v>
          </cell>
          <cell r="GM140">
            <v>7.64</v>
          </cell>
          <cell r="GN140">
            <v>8.0500000000000007</v>
          </cell>
          <cell r="GO140">
            <v>0</v>
          </cell>
          <cell r="GP140">
            <v>9.3699999999999992</v>
          </cell>
          <cell r="GQ140">
            <v>0</v>
          </cell>
          <cell r="GR140">
            <v>0</v>
          </cell>
          <cell r="GS140">
            <v>0</v>
          </cell>
          <cell r="GT140">
            <v>9.58</v>
          </cell>
          <cell r="GU140">
            <v>7.9450000000000003</v>
          </cell>
          <cell r="GV140">
            <v>0</v>
          </cell>
          <cell r="GW140">
            <v>7.9249999999999998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7.7575000000000003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8.25</v>
          </cell>
          <cell r="HI140">
            <v>7.6966666666666663</v>
          </cell>
          <cell r="HJ140">
            <v>0</v>
          </cell>
          <cell r="HK140">
            <v>6.5449999999999999</v>
          </cell>
          <cell r="HL140">
            <v>0</v>
          </cell>
          <cell r="HM140">
            <v>0</v>
          </cell>
          <cell r="HN140">
            <v>8.4</v>
          </cell>
          <cell r="HO140">
            <v>0</v>
          </cell>
          <cell r="HP140">
            <v>7.7366666666666672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8.08</v>
          </cell>
          <cell r="HV140">
            <v>7.38</v>
          </cell>
          <cell r="HW140">
            <v>0</v>
          </cell>
          <cell r="HX140">
            <v>0</v>
          </cell>
          <cell r="HY140">
            <v>5.5</v>
          </cell>
          <cell r="HZ140">
            <v>7.62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8.01</v>
          </cell>
          <cell r="IF140">
            <v>0</v>
          </cell>
          <cell r="IG140">
            <v>0</v>
          </cell>
          <cell r="IH140">
            <v>0</v>
          </cell>
          <cell r="II140">
            <v>8</v>
          </cell>
          <cell r="IJ140">
            <v>9.98</v>
          </cell>
          <cell r="IK140">
            <v>6.84</v>
          </cell>
          <cell r="IL140">
            <v>0</v>
          </cell>
          <cell r="IM140">
            <v>6.7</v>
          </cell>
          <cell r="IN140">
            <v>0</v>
          </cell>
          <cell r="IO140">
            <v>0</v>
          </cell>
          <cell r="IP140">
            <v>6.94</v>
          </cell>
          <cell r="IQ140">
            <v>0</v>
          </cell>
          <cell r="IR140">
            <v>8.1850000000000005</v>
          </cell>
          <cell r="IS140">
            <v>6.03</v>
          </cell>
          <cell r="IT140">
            <v>0</v>
          </cell>
          <cell r="IU140">
            <v>9.0500000000000007</v>
          </cell>
          <cell r="IV140">
            <v>0</v>
          </cell>
          <cell r="IW140">
            <v>7.6066666666666665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8.2050000000000001</v>
          </cell>
          <cell r="JC140">
            <v>0</v>
          </cell>
          <cell r="JD140">
            <v>8.68</v>
          </cell>
          <cell r="JE140">
            <v>5.95</v>
          </cell>
          <cell r="JF140">
            <v>0</v>
          </cell>
          <cell r="JG140">
            <v>0</v>
          </cell>
          <cell r="JH140">
            <v>7.9349999999999996</v>
          </cell>
          <cell r="JI140">
            <v>7.02</v>
          </cell>
          <cell r="JJ140">
            <v>0</v>
          </cell>
          <cell r="JK140">
            <v>0</v>
          </cell>
          <cell r="JL140">
            <v>8.3000000000000007</v>
          </cell>
          <cell r="JM140">
            <v>0</v>
          </cell>
          <cell r="JN140">
            <v>0</v>
          </cell>
          <cell r="JO140">
            <v>7.17</v>
          </cell>
          <cell r="JP140">
            <v>0</v>
          </cell>
          <cell r="JQ140">
            <v>0</v>
          </cell>
          <cell r="JR140">
            <v>7.02</v>
          </cell>
          <cell r="JS140">
            <v>0</v>
          </cell>
          <cell r="JT140">
            <v>0</v>
          </cell>
          <cell r="JU140">
            <v>6.7649999999999997</v>
          </cell>
          <cell r="JV140">
            <v>0</v>
          </cell>
          <cell r="JW140">
            <v>9.8699999999999992</v>
          </cell>
          <cell r="JX140">
            <v>0</v>
          </cell>
          <cell r="JY140">
            <v>0</v>
          </cell>
          <cell r="JZ140">
            <v>0</v>
          </cell>
          <cell r="KA140">
            <v>7.8599999999999994</v>
          </cell>
          <cell r="KB140">
            <v>0</v>
          </cell>
          <cell r="KC140">
            <v>0</v>
          </cell>
          <cell r="KD140">
            <v>8.92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8.4450000000000003</v>
          </cell>
          <cell r="KJ140">
            <v>6.04</v>
          </cell>
          <cell r="KK140">
            <v>10.66</v>
          </cell>
          <cell r="KL140">
            <v>0</v>
          </cell>
          <cell r="KM140">
            <v>0</v>
          </cell>
          <cell r="KN140">
            <v>9.0150000000000006</v>
          </cell>
          <cell r="KO140">
            <v>0</v>
          </cell>
          <cell r="KP140">
            <v>6.92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9.18</v>
          </cell>
          <cell r="KV140">
            <v>7.3449999999999998</v>
          </cell>
          <cell r="KW140">
            <v>9.59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10.24</v>
          </cell>
          <cell r="LD140">
            <v>9.9600000000000009</v>
          </cell>
          <cell r="LE140">
            <v>8.4499999999999993</v>
          </cell>
          <cell r="LF140">
            <v>9.86</v>
          </cell>
          <cell r="LG140">
            <v>0</v>
          </cell>
          <cell r="LH140">
            <v>8.16</v>
          </cell>
          <cell r="LI140">
            <v>0</v>
          </cell>
          <cell r="LJ140">
            <v>7.7033333333333331</v>
          </cell>
          <cell r="LK140">
            <v>9.16</v>
          </cell>
          <cell r="LL140">
            <v>0</v>
          </cell>
          <cell r="LM140">
            <v>0</v>
          </cell>
          <cell r="LN140">
            <v>0</v>
          </cell>
          <cell r="LO140">
            <v>6.65</v>
          </cell>
          <cell r="LP140">
            <v>0</v>
          </cell>
          <cell r="LQ140">
            <v>0</v>
          </cell>
          <cell r="LR140">
            <v>0</v>
          </cell>
          <cell r="LS140">
            <v>0</v>
          </cell>
          <cell r="LT140">
            <v>0</v>
          </cell>
          <cell r="LU140">
            <v>0</v>
          </cell>
          <cell r="LV140">
            <v>7.79</v>
          </cell>
          <cell r="LW140">
            <v>0</v>
          </cell>
          <cell r="LX140">
            <v>6.5750000000000002</v>
          </cell>
          <cell r="LY140">
            <v>0</v>
          </cell>
          <cell r="LZ140">
            <v>7.4249999999999998</v>
          </cell>
          <cell r="MA140">
            <v>0</v>
          </cell>
          <cell r="MB140">
            <v>0</v>
          </cell>
          <cell r="MC140">
            <v>8.5549999999999997</v>
          </cell>
          <cell r="MD140">
            <v>0</v>
          </cell>
          <cell r="ME140">
            <v>0</v>
          </cell>
          <cell r="MF140">
            <v>0</v>
          </cell>
          <cell r="MG140">
            <v>8.01</v>
          </cell>
          <cell r="MH140">
            <v>0</v>
          </cell>
          <cell r="MI140">
            <v>0</v>
          </cell>
          <cell r="MJ140">
            <v>9.09</v>
          </cell>
          <cell r="MK140">
            <v>8.39</v>
          </cell>
          <cell r="ML140">
            <v>0</v>
          </cell>
          <cell r="MM140">
            <v>6.63</v>
          </cell>
          <cell r="MN140">
            <v>0</v>
          </cell>
          <cell r="MO140">
            <v>0</v>
          </cell>
          <cell r="MP140">
            <v>0</v>
          </cell>
          <cell r="MQ140">
            <v>0</v>
          </cell>
          <cell r="MR140">
            <v>5.4</v>
          </cell>
          <cell r="MS140">
            <v>7.07</v>
          </cell>
          <cell r="MT140">
            <v>0</v>
          </cell>
          <cell r="MU140">
            <v>0</v>
          </cell>
          <cell r="MV140">
            <v>0</v>
          </cell>
          <cell r="MW140">
            <v>0</v>
          </cell>
          <cell r="MX140">
            <v>0</v>
          </cell>
          <cell r="MY140">
            <v>0</v>
          </cell>
          <cell r="MZ140">
            <v>0</v>
          </cell>
          <cell r="NA140">
            <v>0</v>
          </cell>
          <cell r="NB140">
            <v>0</v>
          </cell>
          <cell r="NC140">
            <v>0</v>
          </cell>
          <cell r="ND140">
            <v>0</v>
          </cell>
          <cell r="NE140">
            <v>0</v>
          </cell>
          <cell r="NF140">
            <v>0</v>
          </cell>
          <cell r="NG140">
            <v>0</v>
          </cell>
          <cell r="NH140">
            <v>0</v>
          </cell>
          <cell r="NJ140">
            <v>4</v>
          </cell>
          <cell r="NK140">
            <v>3.0714285714285716</v>
          </cell>
          <cell r="NL140" t="b">
            <v>0</v>
          </cell>
          <cell r="NM140"/>
          <cell r="NN140">
            <v>144</v>
          </cell>
          <cell r="NO140">
            <v>7.8</v>
          </cell>
          <cell r="NP140">
            <v>7.7507002314814839</v>
          </cell>
          <cell r="NQ140">
            <v>0.58333333333333337</v>
          </cell>
          <cell r="NR140">
            <v>2.85</v>
          </cell>
          <cell r="NS140">
            <v>10.66</v>
          </cell>
        </row>
        <row r="141">
          <cell r="A141" t="str">
            <v>MCKINLEY</v>
          </cell>
          <cell r="B141" t="str">
            <v>MCKINLEY</v>
          </cell>
          <cell r="C141" t="str">
            <v>E 161ST ST</v>
          </cell>
          <cell r="D141" t="str">
            <v>BRONX</v>
          </cell>
          <cell r="E141">
            <v>0</v>
          </cell>
          <cell r="F141">
            <v>8.24</v>
          </cell>
          <cell r="G141">
            <v>0</v>
          </cell>
          <cell r="H141">
            <v>0</v>
          </cell>
          <cell r="I141">
            <v>0</v>
          </cell>
          <cell r="J141">
            <v>8.58</v>
          </cell>
          <cell r="K141">
            <v>0</v>
          </cell>
          <cell r="L141">
            <v>6.43</v>
          </cell>
          <cell r="M141">
            <v>0</v>
          </cell>
          <cell r="N141">
            <v>0</v>
          </cell>
          <cell r="O141">
            <v>6.28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5.98</v>
          </cell>
          <cell r="U141">
            <v>0</v>
          </cell>
          <cell r="V141">
            <v>8.44</v>
          </cell>
          <cell r="W141">
            <v>6.94</v>
          </cell>
          <cell r="X141">
            <v>0</v>
          </cell>
          <cell r="Y141">
            <v>0</v>
          </cell>
          <cell r="Z141">
            <v>6.1</v>
          </cell>
          <cell r="AA141">
            <v>0</v>
          </cell>
          <cell r="AB141">
            <v>0</v>
          </cell>
          <cell r="AC141">
            <v>5.85</v>
          </cell>
          <cell r="AD141">
            <v>0</v>
          </cell>
          <cell r="AE141">
            <v>5.87</v>
          </cell>
          <cell r="AF141">
            <v>0</v>
          </cell>
          <cell r="AG141">
            <v>0</v>
          </cell>
          <cell r="AH141">
            <v>6.78</v>
          </cell>
          <cell r="AI141">
            <v>0</v>
          </cell>
          <cell r="AJ141">
            <v>6.85</v>
          </cell>
          <cell r="AK141">
            <v>0</v>
          </cell>
          <cell r="AL141">
            <v>0</v>
          </cell>
          <cell r="AM141">
            <v>0</v>
          </cell>
          <cell r="AN141">
            <v>6.4</v>
          </cell>
          <cell r="AO141">
            <v>6</v>
          </cell>
          <cell r="AP141">
            <v>0</v>
          </cell>
          <cell r="AQ141">
            <v>6.83</v>
          </cell>
          <cell r="AR141">
            <v>0</v>
          </cell>
          <cell r="AS141">
            <v>6.72</v>
          </cell>
          <cell r="AT141">
            <v>0</v>
          </cell>
          <cell r="AU141">
            <v>0</v>
          </cell>
          <cell r="AV141">
            <v>0</v>
          </cell>
          <cell r="AW141">
            <v>6.76</v>
          </cell>
          <cell r="AX141">
            <v>0</v>
          </cell>
          <cell r="AY141">
            <v>0</v>
          </cell>
          <cell r="AZ141">
            <v>7.085</v>
          </cell>
          <cell r="BA141">
            <v>0</v>
          </cell>
          <cell r="BB141">
            <v>0</v>
          </cell>
          <cell r="BC141">
            <v>0</v>
          </cell>
          <cell r="BD141">
            <v>5.73</v>
          </cell>
          <cell r="BE141">
            <v>6.34</v>
          </cell>
          <cell r="BF141">
            <v>0</v>
          </cell>
          <cell r="BG141">
            <v>0</v>
          </cell>
          <cell r="BH141">
            <v>0</v>
          </cell>
          <cell r="BI141">
            <v>5.9</v>
          </cell>
          <cell r="BJ141">
            <v>7.72</v>
          </cell>
          <cell r="BK141">
            <v>0</v>
          </cell>
          <cell r="BL141">
            <v>0</v>
          </cell>
          <cell r="BM141">
            <v>0</v>
          </cell>
          <cell r="BN141">
            <v>7.07</v>
          </cell>
          <cell r="BO141">
            <v>0</v>
          </cell>
          <cell r="BP141">
            <v>0</v>
          </cell>
          <cell r="BQ141">
            <v>5.74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8.08</v>
          </cell>
          <cell r="BY141">
            <v>5.56</v>
          </cell>
          <cell r="BZ141">
            <v>0</v>
          </cell>
          <cell r="CA141">
            <v>6.31</v>
          </cell>
          <cell r="CB141">
            <v>0</v>
          </cell>
          <cell r="CC141">
            <v>0</v>
          </cell>
          <cell r="CD141">
            <v>6.82</v>
          </cell>
          <cell r="CE141">
            <v>0</v>
          </cell>
          <cell r="CF141">
            <v>6.73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6.82</v>
          </cell>
          <cell r="CM141">
            <v>7.25</v>
          </cell>
          <cell r="CN141">
            <v>8.3000000000000007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7.58</v>
          </cell>
          <cell r="CT141">
            <v>0</v>
          </cell>
          <cell r="CU141">
            <v>0</v>
          </cell>
          <cell r="CV141">
            <v>7.6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7.51</v>
          </cell>
          <cell r="DB141">
            <v>6.35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6.18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6.18</v>
          </cell>
          <cell r="DS141">
            <v>0</v>
          </cell>
          <cell r="DT141">
            <v>2.88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6.45</v>
          </cell>
          <cell r="DZ141">
            <v>0</v>
          </cell>
          <cell r="EA141">
            <v>6.5</v>
          </cell>
          <cell r="EB141">
            <v>0</v>
          </cell>
          <cell r="EC141">
            <v>7.15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6.5</v>
          </cell>
          <cell r="EI141">
            <v>0</v>
          </cell>
          <cell r="EJ141">
            <v>7.15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6.84</v>
          </cell>
          <cell r="EP141">
            <v>0</v>
          </cell>
          <cell r="EQ141">
            <v>0</v>
          </cell>
          <cell r="ER141">
            <v>0</v>
          </cell>
          <cell r="ES141">
            <v>5.66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6.83</v>
          </cell>
          <cell r="FA141">
            <v>0</v>
          </cell>
          <cell r="FB141">
            <v>0</v>
          </cell>
          <cell r="FC141">
            <v>6.58</v>
          </cell>
          <cell r="FD141">
            <v>0</v>
          </cell>
          <cell r="FE141">
            <v>7.21</v>
          </cell>
          <cell r="FF141">
            <v>0</v>
          </cell>
          <cell r="FG141">
            <v>5.84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7.42</v>
          </cell>
          <cell r="FO141">
            <v>7.99</v>
          </cell>
          <cell r="FP141">
            <v>0</v>
          </cell>
          <cell r="FQ141">
            <v>0</v>
          </cell>
          <cell r="FR141">
            <v>0</v>
          </cell>
          <cell r="FS141">
            <v>7.05</v>
          </cell>
          <cell r="FT141">
            <v>7.98</v>
          </cell>
          <cell r="FU141">
            <v>0</v>
          </cell>
          <cell r="FV141">
            <v>6.8</v>
          </cell>
          <cell r="FW141">
            <v>0</v>
          </cell>
          <cell r="FX141">
            <v>0</v>
          </cell>
          <cell r="FY141">
            <v>0</v>
          </cell>
          <cell r="FZ141">
            <v>7.36</v>
          </cell>
          <cell r="GA141">
            <v>7.22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8.57</v>
          </cell>
          <cell r="GH141">
            <v>0</v>
          </cell>
          <cell r="GI141">
            <v>0</v>
          </cell>
          <cell r="GJ141">
            <v>7.0549999999999997</v>
          </cell>
          <cell r="GK141">
            <v>0</v>
          </cell>
          <cell r="GL141">
            <v>0</v>
          </cell>
          <cell r="GM141">
            <v>7.83</v>
          </cell>
          <cell r="GN141">
            <v>0</v>
          </cell>
          <cell r="GO141">
            <v>7.98</v>
          </cell>
          <cell r="GP141">
            <v>0</v>
          </cell>
          <cell r="GQ141">
            <v>8.5</v>
          </cell>
          <cell r="GR141">
            <v>0</v>
          </cell>
          <cell r="GS141">
            <v>8.8699999999999992</v>
          </cell>
          <cell r="GT141">
            <v>0</v>
          </cell>
          <cell r="GU141">
            <v>0</v>
          </cell>
          <cell r="GV141">
            <v>0</v>
          </cell>
          <cell r="GW141">
            <v>6.79</v>
          </cell>
          <cell r="GX141">
            <v>6.85</v>
          </cell>
          <cell r="GY141">
            <v>0</v>
          </cell>
          <cell r="GZ141">
            <v>0</v>
          </cell>
          <cell r="HA141">
            <v>0</v>
          </cell>
          <cell r="HB141">
            <v>7.56</v>
          </cell>
          <cell r="HC141">
            <v>0</v>
          </cell>
          <cell r="HD141">
            <v>7</v>
          </cell>
          <cell r="HE141">
            <v>0</v>
          </cell>
          <cell r="HF141">
            <v>0</v>
          </cell>
          <cell r="HG141">
            <v>8.56</v>
          </cell>
          <cell r="HH141">
            <v>8.59</v>
          </cell>
          <cell r="HI141">
            <v>0</v>
          </cell>
          <cell r="HJ141">
            <v>6.6</v>
          </cell>
          <cell r="HK141">
            <v>0</v>
          </cell>
          <cell r="HL141">
            <v>0</v>
          </cell>
          <cell r="HM141">
            <v>0</v>
          </cell>
          <cell r="HN141">
            <v>6.88</v>
          </cell>
          <cell r="HO141">
            <v>0</v>
          </cell>
          <cell r="HP141">
            <v>7.35</v>
          </cell>
          <cell r="HQ141">
            <v>6.95</v>
          </cell>
          <cell r="HR141">
            <v>5.69</v>
          </cell>
          <cell r="HS141">
            <v>0</v>
          </cell>
          <cell r="HT141">
            <v>0</v>
          </cell>
          <cell r="HU141">
            <v>7.5</v>
          </cell>
          <cell r="HV141">
            <v>0</v>
          </cell>
          <cell r="HW141">
            <v>0</v>
          </cell>
          <cell r="HX141">
            <v>0</v>
          </cell>
          <cell r="HY141">
            <v>8.2799999999999994</v>
          </cell>
          <cell r="HZ141">
            <v>0</v>
          </cell>
          <cell r="IA141">
            <v>0</v>
          </cell>
          <cell r="IB141">
            <v>7.25</v>
          </cell>
          <cell r="IC141">
            <v>0</v>
          </cell>
          <cell r="ID141">
            <v>6.01</v>
          </cell>
          <cell r="IE141">
            <v>0</v>
          </cell>
          <cell r="IF141">
            <v>7.46</v>
          </cell>
          <cell r="IG141">
            <v>0</v>
          </cell>
          <cell r="IH141">
            <v>0</v>
          </cell>
          <cell r="II141">
            <v>6.2050000000000001</v>
          </cell>
          <cell r="IJ141">
            <v>0</v>
          </cell>
          <cell r="IK141">
            <v>6.33</v>
          </cell>
          <cell r="IL141">
            <v>0</v>
          </cell>
          <cell r="IM141">
            <v>0</v>
          </cell>
          <cell r="IN141">
            <v>7.25</v>
          </cell>
          <cell r="IO141">
            <v>0</v>
          </cell>
          <cell r="IP141">
            <v>0</v>
          </cell>
          <cell r="IQ141">
            <v>0</v>
          </cell>
          <cell r="IR141">
            <v>6.6050000000000004</v>
          </cell>
          <cell r="IS141">
            <v>0</v>
          </cell>
          <cell r="IT141">
            <v>0</v>
          </cell>
          <cell r="IU141">
            <v>7.3650000000000002</v>
          </cell>
          <cell r="IV141">
            <v>0</v>
          </cell>
          <cell r="IW141">
            <v>7.4450000000000003</v>
          </cell>
          <cell r="IX141">
            <v>0</v>
          </cell>
          <cell r="IY141">
            <v>0</v>
          </cell>
          <cell r="IZ141">
            <v>7.83</v>
          </cell>
          <cell r="JA141">
            <v>0</v>
          </cell>
          <cell r="JB141">
            <v>0</v>
          </cell>
          <cell r="JC141">
            <v>0</v>
          </cell>
          <cell r="JD141">
            <v>9.3149999999999995</v>
          </cell>
          <cell r="JE141">
            <v>0</v>
          </cell>
          <cell r="JF141">
            <v>7.2649999999999997</v>
          </cell>
          <cell r="JG141">
            <v>6.95</v>
          </cell>
          <cell r="JH141">
            <v>7.03</v>
          </cell>
          <cell r="JI141">
            <v>6.94</v>
          </cell>
          <cell r="JJ141">
            <v>0</v>
          </cell>
          <cell r="JK141">
            <v>6.88</v>
          </cell>
          <cell r="JL141">
            <v>7.27</v>
          </cell>
          <cell r="JM141">
            <v>0</v>
          </cell>
          <cell r="JN141">
            <v>0</v>
          </cell>
          <cell r="JO141">
            <v>6.97</v>
          </cell>
          <cell r="JP141">
            <v>6.3049999999999997</v>
          </cell>
          <cell r="JQ141">
            <v>0</v>
          </cell>
          <cell r="JR141">
            <v>8.27</v>
          </cell>
          <cell r="JS141">
            <v>7.7</v>
          </cell>
          <cell r="JT141">
            <v>8</v>
          </cell>
          <cell r="JU141">
            <v>6.18</v>
          </cell>
          <cell r="JV141">
            <v>0</v>
          </cell>
          <cell r="JW141">
            <v>8.3000000000000007</v>
          </cell>
          <cell r="JX141">
            <v>0</v>
          </cell>
          <cell r="JY141">
            <v>0</v>
          </cell>
          <cell r="JZ141">
            <v>6.19</v>
          </cell>
          <cell r="KA141">
            <v>0</v>
          </cell>
          <cell r="KB141">
            <v>7.16</v>
          </cell>
          <cell r="KC141">
            <v>0</v>
          </cell>
          <cell r="KD141">
            <v>6.28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6.78</v>
          </cell>
          <cell r="KW141">
            <v>0</v>
          </cell>
          <cell r="KX141">
            <v>0</v>
          </cell>
          <cell r="KY141">
            <v>6.8849999999999998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6.87</v>
          </cell>
          <cell r="LE141">
            <v>0</v>
          </cell>
          <cell r="LF141">
            <v>6.8</v>
          </cell>
          <cell r="LG141">
            <v>0</v>
          </cell>
          <cell r="LH141">
            <v>0</v>
          </cell>
          <cell r="LI141">
            <v>7.15</v>
          </cell>
          <cell r="LJ141">
            <v>0</v>
          </cell>
          <cell r="LK141">
            <v>0</v>
          </cell>
          <cell r="LL141">
            <v>7.19</v>
          </cell>
          <cell r="LM141">
            <v>5.96</v>
          </cell>
          <cell r="LN141">
            <v>0</v>
          </cell>
          <cell r="LO141">
            <v>0</v>
          </cell>
          <cell r="LP141">
            <v>7.8</v>
          </cell>
          <cell r="LQ141">
            <v>7.51</v>
          </cell>
          <cell r="LR141">
            <v>0</v>
          </cell>
          <cell r="LS141">
            <v>0</v>
          </cell>
          <cell r="LT141">
            <v>0</v>
          </cell>
          <cell r="LU141">
            <v>0</v>
          </cell>
          <cell r="LV141">
            <v>8.0299999999999994</v>
          </cell>
          <cell r="LW141">
            <v>0</v>
          </cell>
          <cell r="LX141">
            <v>0</v>
          </cell>
          <cell r="LY141">
            <v>7.95</v>
          </cell>
          <cell r="LZ141">
            <v>7.04</v>
          </cell>
          <cell r="MA141">
            <v>0</v>
          </cell>
          <cell r="MB141">
            <v>0</v>
          </cell>
          <cell r="MC141">
            <v>0</v>
          </cell>
          <cell r="MD141">
            <v>8.49</v>
          </cell>
          <cell r="ME141">
            <v>0</v>
          </cell>
          <cell r="MF141">
            <v>0</v>
          </cell>
          <cell r="MG141">
            <v>0</v>
          </cell>
          <cell r="MH141">
            <v>7.34</v>
          </cell>
          <cell r="MI141">
            <v>0</v>
          </cell>
          <cell r="MJ141">
            <v>0</v>
          </cell>
          <cell r="MK141">
            <v>0</v>
          </cell>
          <cell r="ML141">
            <v>6.53</v>
          </cell>
          <cell r="MM141">
            <v>0</v>
          </cell>
          <cell r="MN141">
            <v>0</v>
          </cell>
          <cell r="MO141">
            <v>6.51</v>
          </cell>
          <cell r="MP141">
            <v>0</v>
          </cell>
          <cell r="MQ141">
            <v>0</v>
          </cell>
          <cell r="MR141">
            <v>0</v>
          </cell>
          <cell r="MS141">
            <v>7.31</v>
          </cell>
          <cell r="MT141">
            <v>0</v>
          </cell>
          <cell r="MU141">
            <v>0</v>
          </cell>
          <cell r="MV141">
            <v>0</v>
          </cell>
          <cell r="MW141">
            <v>0</v>
          </cell>
          <cell r="MX141">
            <v>0</v>
          </cell>
          <cell r="MY141">
            <v>0</v>
          </cell>
          <cell r="MZ141">
            <v>0</v>
          </cell>
          <cell r="NA141">
            <v>0</v>
          </cell>
          <cell r="NB141">
            <v>0</v>
          </cell>
          <cell r="NC141">
            <v>0</v>
          </cell>
          <cell r="ND141">
            <v>0</v>
          </cell>
          <cell r="NE141">
            <v>0</v>
          </cell>
          <cell r="NF141">
            <v>0</v>
          </cell>
          <cell r="NG141">
            <v>0</v>
          </cell>
          <cell r="NH141">
            <v>0</v>
          </cell>
          <cell r="NJ141">
            <v>2</v>
          </cell>
          <cell r="NK141">
            <v>2.2413793103448274</v>
          </cell>
          <cell r="NL141" t="b">
            <v>0</v>
          </cell>
          <cell r="NM141"/>
          <cell r="NN141">
            <v>120</v>
          </cell>
          <cell r="NO141">
            <v>6.96</v>
          </cell>
          <cell r="NP141">
            <v>7.030166666666668</v>
          </cell>
          <cell r="NQ141">
            <v>0.8666666666666667</v>
          </cell>
          <cell r="NR141">
            <v>2.88</v>
          </cell>
          <cell r="NS141">
            <v>9.3149999999999995</v>
          </cell>
        </row>
        <row r="142">
          <cell r="A142" t="str">
            <v>WEBSTER</v>
          </cell>
          <cell r="B142" t="str">
            <v>WEBSTER</v>
          </cell>
          <cell r="C142" t="str">
            <v>E 169TH ST</v>
          </cell>
          <cell r="D142" t="str">
            <v>BRONX</v>
          </cell>
          <cell r="E142">
            <v>7.49</v>
          </cell>
          <cell r="F142">
            <v>0</v>
          </cell>
          <cell r="G142">
            <v>0</v>
          </cell>
          <cell r="H142">
            <v>0</v>
          </cell>
          <cell r="I142">
            <v>7.07</v>
          </cell>
          <cell r="J142">
            <v>0</v>
          </cell>
          <cell r="K142">
            <v>0</v>
          </cell>
          <cell r="L142">
            <v>7.69</v>
          </cell>
          <cell r="M142">
            <v>0</v>
          </cell>
          <cell r="N142">
            <v>8.43</v>
          </cell>
          <cell r="O142">
            <v>0</v>
          </cell>
          <cell r="P142">
            <v>0</v>
          </cell>
          <cell r="Q142">
            <v>8.66</v>
          </cell>
          <cell r="R142">
            <v>0</v>
          </cell>
          <cell r="S142">
            <v>0</v>
          </cell>
          <cell r="T142">
            <v>0</v>
          </cell>
          <cell r="U142">
            <v>8.6300000000000008</v>
          </cell>
          <cell r="V142">
            <v>0</v>
          </cell>
          <cell r="W142">
            <v>0</v>
          </cell>
          <cell r="X142">
            <v>8.01</v>
          </cell>
          <cell r="Y142">
            <v>0</v>
          </cell>
          <cell r="Z142">
            <v>0</v>
          </cell>
          <cell r="AA142">
            <v>0</v>
          </cell>
          <cell r="AB142">
            <v>8.24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9.0150000000000006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6.42</v>
          </cell>
          <cell r="AO142">
            <v>0</v>
          </cell>
          <cell r="AP142">
            <v>9.08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9.59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5.05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10.56</v>
          </cell>
          <cell r="BH142">
            <v>0</v>
          </cell>
          <cell r="BI142">
            <v>0</v>
          </cell>
          <cell r="BJ142">
            <v>0</v>
          </cell>
          <cell r="BK142">
            <v>8.0299999999999994</v>
          </cell>
          <cell r="BL142">
            <v>0</v>
          </cell>
          <cell r="BM142">
            <v>0</v>
          </cell>
          <cell r="BN142">
            <v>9.18</v>
          </cell>
          <cell r="BO142">
            <v>0</v>
          </cell>
          <cell r="BP142">
            <v>0</v>
          </cell>
          <cell r="BQ142">
            <v>0</v>
          </cell>
          <cell r="BR142">
            <v>9.0399999999999991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7.82</v>
          </cell>
          <cell r="BX142">
            <v>0</v>
          </cell>
          <cell r="BY142">
            <v>9.5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9.69</v>
          </cell>
          <cell r="CG142">
            <v>0</v>
          </cell>
          <cell r="CH142">
            <v>0</v>
          </cell>
          <cell r="CI142">
            <v>8.92</v>
          </cell>
          <cell r="CJ142">
            <v>0</v>
          </cell>
          <cell r="CK142">
            <v>0</v>
          </cell>
          <cell r="CL142">
            <v>0</v>
          </cell>
          <cell r="CM142">
            <v>9.2799999999999994</v>
          </cell>
          <cell r="CN142">
            <v>0</v>
          </cell>
          <cell r="CO142">
            <v>0</v>
          </cell>
          <cell r="CP142">
            <v>8.3000000000000007</v>
          </cell>
          <cell r="CQ142">
            <v>0</v>
          </cell>
          <cell r="CR142">
            <v>0</v>
          </cell>
          <cell r="CS142">
            <v>0</v>
          </cell>
          <cell r="CT142">
            <v>10.14</v>
          </cell>
          <cell r="CU142">
            <v>0</v>
          </cell>
          <cell r="CV142">
            <v>0</v>
          </cell>
          <cell r="CW142">
            <v>10.220000000000001</v>
          </cell>
          <cell r="CX142">
            <v>0</v>
          </cell>
          <cell r="CY142">
            <v>0</v>
          </cell>
          <cell r="CZ142">
            <v>0</v>
          </cell>
          <cell r="DA142">
            <v>9.57</v>
          </cell>
          <cell r="DB142">
            <v>0</v>
          </cell>
          <cell r="DC142">
            <v>0</v>
          </cell>
          <cell r="DD142">
            <v>9.51</v>
          </cell>
          <cell r="DE142">
            <v>0</v>
          </cell>
          <cell r="DF142">
            <v>0</v>
          </cell>
          <cell r="DG142">
            <v>0</v>
          </cell>
          <cell r="DH142">
            <v>9</v>
          </cell>
          <cell r="DI142">
            <v>0</v>
          </cell>
          <cell r="DJ142">
            <v>0</v>
          </cell>
          <cell r="DK142">
            <v>8.32</v>
          </cell>
          <cell r="DL142">
            <v>0</v>
          </cell>
          <cell r="DM142">
            <v>0</v>
          </cell>
          <cell r="DN142">
            <v>0</v>
          </cell>
          <cell r="DO142">
            <v>9</v>
          </cell>
          <cell r="DP142">
            <v>0</v>
          </cell>
          <cell r="DQ142">
            <v>0</v>
          </cell>
          <cell r="DR142">
            <v>8.32</v>
          </cell>
          <cell r="DS142">
            <v>0</v>
          </cell>
          <cell r="DT142">
            <v>0</v>
          </cell>
          <cell r="DU142">
            <v>0</v>
          </cell>
          <cell r="DV142">
            <v>9.6300000000000008</v>
          </cell>
          <cell r="DW142">
            <v>0</v>
          </cell>
          <cell r="DX142">
            <v>0</v>
          </cell>
          <cell r="DY142">
            <v>8.36</v>
          </cell>
          <cell r="DZ142">
            <v>0</v>
          </cell>
          <cell r="EA142">
            <v>0</v>
          </cell>
          <cell r="EB142">
            <v>0</v>
          </cell>
          <cell r="EC142">
            <v>10.07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10.07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10.3</v>
          </cell>
          <cell r="EP142">
            <v>0</v>
          </cell>
          <cell r="EQ142">
            <v>9.0399999999999991</v>
          </cell>
          <cell r="ER142">
            <v>0</v>
          </cell>
          <cell r="ES142">
            <v>0</v>
          </cell>
          <cell r="ET142">
            <v>8.36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7.49</v>
          </cell>
          <cell r="EZ142">
            <v>10.4</v>
          </cell>
          <cell r="FA142">
            <v>0</v>
          </cell>
          <cell r="FB142">
            <v>0</v>
          </cell>
          <cell r="FC142">
            <v>9.36</v>
          </cell>
          <cell r="FD142">
            <v>0</v>
          </cell>
          <cell r="FE142">
            <v>10.06</v>
          </cell>
          <cell r="FF142">
            <v>0</v>
          </cell>
          <cell r="FG142">
            <v>0</v>
          </cell>
          <cell r="FH142">
            <v>9.32</v>
          </cell>
          <cell r="FI142">
            <v>0</v>
          </cell>
          <cell r="FJ142">
            <v>0</v>
          </cell>
          <cell r="FK142">
            <v>0</v>
          </cell>
          <cell r="FL142">
            <v>8.7100000000000009</v>
          </cell>
          <cell r="FM142">
            <v>0</v>
          </cell>
          <cell r="FN142">
            <v>0</v>
          </cell>
          <cell r="FO142">
            <v>8.7200000000000006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9.0950000000000006</v>
          </cell>
          <cell r="FW142">
            <v>0</v>
          </cell>
          <cell r="FX142">
            <v>0</v>
          </cell>
          <cell r="FY142">
            <v>0</v>
          </cell>
          <cell r="FZ142">
            <v>9.25</v>
          </cell>
          <cell r="GA142">
            <v>0</v>
          </cell>
          <cell r="GB142">
            <v>0</v>
          </cell>
          <cell r="GC142">
            <v>9.86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9.48</v>
          </cell>
          <cell r="GI142">
            <v>9.15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8.92</v>
          </cell>
          <cell r="GO142">
            <v>0</v>
          </cell>
          <cell r="GP142">
            <v>0</v>
          </cell>
          <cell r="GQ142">
            <v>10.71</v>
          </cell>
          <cell r="GR142">
            <v>0</v>
          </cell>
          <cell r="GS142">
            <v>0</v>
          </cell>
          <cell r="GT142">
            <v>0</v>
          </cell>
          <cell r="GU142">
            <v>8.2200000000000006</v>
          </cell>
          <cell r="GV142">
            <v>0</v>
          </cell>
          <cell r="GW142">
            <v>0</v>
          </cell>
          <cell r="GX142">
            <v>11</v>
          </cell>
          <cell r="GY142">
            <v>0</v>
          </cell>
          <cell r="GZ142">
            <v>0</v>
          </cell>
          <cell r="HA142">
            <v>0</v>
          </cell>
          <cell r="HB142">
            <v>9.6300000000000008</v>
          </cell>
          <cell r="HC142">
            <v>0</v>
          </cell>
          <cell r="HD142">
            <v>0</v>
          </cell>
          <cell r="HE142">
            <v>12.57</v>
          </cell>
          <cell r="HF142">
            <v>0</v>
          </cell>
          <cell r="HG142">
            <v>0</v>
          </cell>
          <cell r="HH142">
            <v>0</v>
          </cell>
          <cell r="HI142">
            <v>10.17</v>
          </cell>
          <cell r="HJ142">
            <v>0</v>
          </cell>
          <cell r="HK142">
            <v>0</v>
          </cell>
          <cell r="HL142">
            <v>8.84</v>
          </cell>
          <cell r="HM142">
            <v>0</v>
          </cell>
          <cell r="HN142">
            <v>0</v>
          </cell>
          <cell r="HO142">
            <v>0</v>
          </cell>
          <cell r="HP142">
            <v>10.1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9.17</v>
          </cell>
          <cell r="HV142">
            <v>0</v>
          </cell>
          <cell r="HW142">
            <v>10.59</v>
          </cell>
          <cell r="HX142">
            <v>0</v>
          </cell>
          <cell r="HY142">
            <v>0</v>
          </cell>
          <cell r="HZ142">
            <v>10.53</v>
          </cell>
          <cell r="IA142">
            <v>0</v>
          </cell>
          <cell r="IB142">
            <v>0</v>
          </cell>
          <cell r="IC142">
            <v>0</v>
          </cell>
          <cell r="ID142">
            <v>10.91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11.27</v>
          </cell>
          <cell r="IL142">
            <v>0</v>
          </cell>
          <cell r="IM142">
            <v>0</v>
          </cell>
          <cell r="IN142">
            <v>8.7799999999999994</v>
          </cell>
          <cell r="IO142">
            <v>0</v>
          </cell>
          <cell r="IP142">
            <v>0</v>
          </cell>
          <cell r="IQ142">
            <v>0</v>
          </cell>
          <cell r="IR142">
            <v>10.39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10.365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8.27</v>
          </cell>
          <cell r="JE142">
            <v>0</v>
          </cell>
          <cell r="JF142">
            <v>9.9499999999999993</v>
          </cell>
          <cell r="JG142">
            <v>0</v>
          </cell>
          <cell r="JH142">
            <v>0</v>
          </cell>
          <cell r="JI142">
            <v>9.11</v>
          </cell>
          <cell r="JJ142">
            <v>0</v>
          </cell>
          <cell r="JK142">
            <v>0</v>
          </cell>
          <cell r="JL142">
            <v>0</v>
          </cell>
          <cell r="JM142">
            <v>5.89</v>
          </cell>
          <cell r="JN142">
            <v>0</v>
          </cell>
          <cell r="JO142">
            <v>0</v>
          </cell>
          <cell r="JP142">
            <v>8.9700000000000006</v>
          </cell>
          <cell r="JQ142">
            <v>0</v>
          </cell>
          <cell r="JR142">
            <v>0</v>
          </cell>
          <cell r="JS142">
            <v>0</v>
          </cell>
          <cell r="JT142">
            <v>9.2100000000000009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10.64</v>
          </cell>
          <cell r="JZ142">
            <v>0</v>
          </cell>
          <cell r="KA142">
            <v>6.58</v>
          </cell>
          <cell r="KB142">
            <v>0</v>
          </cell>
          <cell r="KC142">
            <v>0</v>
          </cell>
          <cell r="KD142">
            <v>8.19</v>
          </cell>
          <cell r="KE142">
            <v>0</v>
          </cell>
          <cell r="KF142">
            <v>0</v>
          </cell>
          <cell r="KG142">
            <v>0</v>
          </cell>
          <cell r="KH142">
            <v>9.7200000000000006</v>
          </cell>
          <cell r="KI142">
            <v>0</v>
          </cell>
          <cell r="KJ142">
            <v>0</v>
          </cell>
          <cell r="KK142">
            <v>9.34</v>
          </cell>
          <cell r="KL142">
            <v>0</v>
          </cell>
          <cell r="KM142">
            <v>0</v>
          </cell>
          <cell r="KN142">
            <v>8.68</v>
          </cell>
          <cell r="KO142">
            <v>0</v>
          </cell>
          <cell r="KP142">
            <v>0</v>
          </cell>
          <cell r="KQ142">
            <v>0</v>
          </cell>
          <cell r="KR142">
            <v>9.1300000000000008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8.42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9.48</v>
          </cell>
          <cell r="LD142">
            <v>0</v>
          </cell>
          <cell r="LE142">
            <v>0</v>
          </cell>
          <cell r="LF142">
            <v>9.7899999999999991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8.3800000000000008</v>
          </cell>
          <cell r="LL142">
            <v>0</v>
          </cell>
          <cell r="LM142">
            <v>0</v>
          </cell>
          <cell r="LN142">
            <v>0</v>
          </cell>
          <cell r="LO142">
            <v>9.19</v>
          </cell>
          <cell r="LP142">
            <v>0</v>
          </cell>
          <cell r="LQ142">
            <v>0</v>
          </cell>
          <cell r="LR142">
            <v>9.09</v>
          </cell>
          <cell r="LS142">
            <v>0</v>
          </cell>
          <cell r="LT142">
            <v>0</v>
          </cell>
          <cell r="LU142">
            <v>0</v>
          </cell>
          <cell r="LV142">
            <v>9.35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9.33</v>
          </cell>
          <cell r="MD142">
            <v>0</v>
          </cell>
          <cell r="ME142">
            <v>9.76</v>
          </cell>
          <cell r="MF142">
            <v>0</v>
          </cell>
          <cell r="MG142">
            <v>0</v>
          </cell>
          <cell r="MH142">
            <v>9.25</v>
          </cell>
          <cell r="MI142">
            <v>0</v>
          </cell>
          <cell r="MJ142">
            <v>8.73</v>
          </cell>
          <cell r="MK142">
            <v>0</v>
          </cell>
          <cell r="ML142">
            <v>8.2799999999999994</v>
          </cell>
          <cell r="MM142">
            <v>0</v>
          </cell>
          <cell r="MN142">
            <v>0</v>
          </cell>
          <cell r="MO142">
            <v>7.7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J142">
            <v>2</v>
          </cell>
          <cell r="NK142">
            <v>1.8620689655172413</v>
          </cell>
          <cell r="NL142" t="b">
            <v>0</v>
          </cell>
          <cell r="NM142"/>
          <cell r="NN142">
            <v>93</v>
          </cell>
          <cell r="NO142">
            <v>9.15</v>
          </cell>
          <cell r="NP142">
            <v>9.1085483870967767</v>
          </cell>
          <cell r="NQ142">
            <v>0.10752688172043011</v>
          </cell>
          <cell r="NR142">
            <v>5.05</v>
          </cell>
          <cell r="NS142">
            <v>12.57</v>
          </cell>
        </row>
        <row r="143">
          <cell r="A143" t="str">
            <v>MORRISANIA AIR RIGHTS</v>
          </cell>
          <cell r="B143" t="str">
            <v>MORRISANIA AIR RIGHTS</v>
          </cell>
          <cell r="C143" t="str">
            <v>COURTLANDT AVE</v>
          </cell>
          <cell r="D143" t="str">
            <v>BRONX</v>
          </cell>
          <cell r="E143">
            <v>0</v>
          </cell>
          <cell r="F143">
            <v>5.55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8.61</v>
          </cell>
          <cell r="M143">
            <v>0</v>
          </cell>
          <cell r="N143">
            <v>9.01</v>
          </cell>
          <cell r="O143">
            <v>0</v>
          </cell>
          <cell r="P143">
            <v>8.26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8.0399999999999991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8.7799999999999994</v>
          </cell>
          <cell r="AC143">
            <v>0</v>
          </cell>
          <cell r="AD143">
            <v>7.54</v>
          </cell>
          <cell r="AE143">
            <v>0</v>
          </cell>
          <cell r="AF143">
            <v>0</v>
          </cell>
          <cell r="AG143">
            <v>0</v>
          </cell>
          <cell r="AH143">
            <v>6.85</v>
          </cell>
          <cell r="AI143">
            <v>7.77</v>
          </cell>
          <cell r="AJ143">
            <v>0</v>
          </cell>
          <cell r="AK143">
            <v>6.97</v>
          </cell>
          <cell r="AL143">
            <v>0</v>
          </cell>
          <cell r="AM143">
            <v>0</v>
          </cell>
          <cell r="AN143">
            <v>0</v>
          </cell>
          <cell r="AO143">
            <v>7.78</v>
          </cell>
          <cell r="AP143">
            <v>0</v>
          </cell>
          <cell r="AQ143">
            <v>0</v>
          </cell>
          <cell r="AR143">
            <v>0</v>
          </cell>
          <cell r="AS143">
            <v>7.47</v>
          </cell>
          <cell r="AT143">
            <v>0</v>
          </cell>
          <cell r="AU143">
            <v>10.199999999999999</v>
          </cell>
          <cell r="AV143">
            <v>0</v>
          </cell>
          <cell r="AW143">
            <v>7.37</v>
          </cell>
          <cell r="AX143">
            <v>0</v>
          </cell>
          <cell r="AY143">
            <v>0</v>
          </cell>
          <cell r="AZ143">
            <v>7.66</v>
          </cell>
          <cell r="BA143">
            <v>0</v>
          </cell>
          <cell r="BB143">
            <v>0</v>
          </cell>
          <cell r="BC143">
            <v>0</v>
          </cell>
          <cell r="BD143">
            <v>8.99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7.45</v>
          </cell>
          <cell r="BJ143">
            <v>0</v>
          </cell>
          <cell r="BK143">
            <v>7.86</v>
          </cell>
          <cell r="BL143">
            <v>9.26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7.86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8.1850000000000005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7.58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8.8699999999999992</v>
          </cell>
          <cell r="CN143">
            <v>8.07</v>
          </cell>
          <cell r="CO143">
            <v>0</v>
          </cell>
          <cell r="CP143">
            <v>0</v>
          </cell>
          <cell r="CQ143">
            <v>0</v>
          </cell>
          <cell r="CR143">
            <v>7.03</v>
          </cell>
          <cell r="CS143">
            <v>7.04</v>
          </cell>
          <cell r="CT143">
            <v>0</v>
          </cell>
          <cell r="CU143">
            <v>0</v>
          </cell>
          <cell r="CV143">
            <v>0</v>
          </cell>
          <cell r="CW143">
            <v>7.42</v>
          </cell>
          <cell r="CX143">
            <v>0</v>
          </cell>
          <cell r="CY143">
            <v>9.6300000000000008</v>
          </cell>
          <cell r="CZ143">
            <v>0</v>
          </cell>
          <cell r="DA143">
            <v>7.73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6.84</v>
          </cell>
          <cell r="DG143">
            <v>7.7</v>
          </cell>
          <cell r="DH143">
            <v>0</v>
          </cell>
          <cell r="DI143">
            <v>6.93</v>
          </cell>
          <cell r="DJ143">
            <v>0</v>
          </cell>
          <cell r="DK143">
            <v>0</v>
          </cell>
          <cell r="DL143">
            <v>0</v>
          </cell>
          <cell r="DM143">
            <v>6.84</v>
          </cell>
          <cell r="DN143">
            <v>7.7</v>
          </cell>
          <cell r="DO143">
            <v>0</v>
          </cell>
          <cell r="DP143">
            <v>6.93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7.7350000000000003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15.75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15.75</v>
          </cell>
          <cell r="EM143">
            <v>0</v>
          </cell>
          <cell r="EN143">
            <v>0</v>
          </cell>
          <cell r="EO143">
            <v>7.44</v>
          </cell>
          <cell r="EP143">
            <v>0</v>
          </cell>
          <cell r="EQ143">
            <v>0</v>
          </cell>
          <cell r="ER143">
            <v>7.2249999999999996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7.51</v>
          </cell>
          <cell r="EX143">
            <v>0</v>
          </cell>
          <cell r="EY143">
            <v>6.18</v>
          </cell>
          <cell r="EZ143">
            <v>0</v>
          </cell>
          <cell r="FA143">
            <v>0</v>
          </cell>
          <cell r="FB143">
            <v>0</v>
          </cell>
          <cell r="FC143">
            <v>9.14</v>
          </cell>
          <cell r="FD143">
            <v>0</v>
          </cell>
          <cell r="FE143">
            <v>0</v>
          </cell>
          <cell r="FF143">
            <v>9.31</v>
          </cell>
          <cell r="FG143">
            <v>0</v>
          </cell>
          <cell r="FH143">
            <v>0</v>
          </cell>
          <cell r="FI143">
            <v>0</v>
          </cell>
          <cell r="FJ143">
            <v>8.26</v>
          </cell>
          <cell r="FK143">
            <v>0</v>
          </cell>
          <cell r="FL143">
            <v>8.99</v>
          </cell>
          <cell r="FM143">
            <v>0</v>
          </cell>
          <cell r="FN143">
            <v>0</v>
          </cell>
          <cell r="FO143">
            <v>7.72</v>
          </cell>
          <cell r="FP143">
            <v>0</v>
          </cell>
          <cell r="FQ143">
            <v>7.55</v>
          </cell>
          <cell r="FR143">
            <v>0</v>
          </cell>
          <cell r="FS143">
            <v>6.83</v>
          </cell>
          <cell r="FT143">
            <v>0</v>
          </cell>
          <cell r="FU143">
            <v>8.36</v>
          </cell>
          <cell r="FV143">
            <v>8.1</v>
          </cell>
          <cell r="FW143">
            <v>0</v>
          </cell>
          <cell r="FX143">
            <v>0</v>
          </cell>
          <cell r="FY143">
            <v>4.53</v>
          </cell>
          <cell r="FZ143">
            <v>0</v>
          </cell>
          <cell r="GA143">
            <v>9.59</v>
          </cell>
          <cell r="GB143">
            <v>7.89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9.36</v>
          </cell>
          <cell r="GI143">
            <v>0</v>
          </cell>
          <cell r="GJ143">
            <v>0</v>
          </cell>
          <cell r="GK143">
            <v>0</v>
          </cell>
          <cell r="GL143">
            <v>6.68</v>
          </cell>
          <cell r="GM143">
            <v>0</v>
          </cell>
          <cell r="GN143">
            <v>0</v>
          </cell>
          <cell r="GO143">
            <v>0</v>
          </cell>
          <cell r="GP143">
            <v>8.4949999999999992</v>
          </cell>
          <cell r="GQ143">
            <v>0</v>
          </cell>
          <cell r="GR143">
            <v>0</v>
          </cell>
          <cell r="GS143">
            <v>0</v>
          </cell>
          <cell r="GT143">
            <v>9.5350000000000001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6.37</v>
          </cell>
          <cell r="HA143">
            <v>0</v>
          </cell>
          <cell r="HB143">
            <v>8.34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8.3699999999999992</v>
          </cell>
          <cell r="HH143">
            <v>9.31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10.52</v>
          </cell>
          <cell r="HO143">
            <v>0</v>
          </cell>
          <cell r="HP143">
            <v>0</v>
          </cell>
          <cell r="HQ143">
            <v>8.48</v>
          </cell>
          <cell r="HR143">
            <v>7.69</v>
          </cell>
          <cell r="HS143">
            <v>0</v>
          </cell>
          <cell r="HT143">
            <v>0</v>
          </cell>
          <cell r="HU143">
            <v>0</v>
          </cell>
          <cell r="HV143">
            <v>9.4</v>
          </cell>
          <cell r="HW143">
            <v>7.54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8.99</v>
          </cell>
          <cell r="ID143">
            <v>0</v>
          </cell>
          <cell r="IE143">
            <v>10.01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8.2200000000000006</v>
          </cell>
          <cell r="IK143">
            <v>10.1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8.85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8.4049999999999994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9.18</v>
          </cell>
          <cell r="JE143">
            <v>8.2200000000000006</v>
          </cell>
          <cell r="JF143">
            <v>7.9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7.91</v>
          </cell>
          <cell r="JL143">
            <v>6.7</v>
          </cell>
          <cell r="JM143">
            <v>0</v>
          </cell>
          <cell r="JN143">
            <v>0</v>
          </cell>
          <cell r="JO143">
            <v>7.96</v>
          </cell>
          <cell r="JP143">
            <v>0</v>
          </cell>
          <cell r="JQ143">
            <v>0</v>
          </cell>
          <cell r="JR143">
            <v>0</v>
          </cell>
          <cell r="JS143">
            <v>9.3800000000000008</v>
          </cell>
          <cell r="JT143">
            <v>0</v>
          </cell>
          <cell r="JU143">
            <v>8.94</v>
          </cell>
          <cell r="JV143">
            <v>0</v>
          </cell>
          <cell r="JW143">
            <v>0</v>
          </cell>
          <cell r="JX143">
            <v>0</v>
          </cell>
          <cell r="JY143">
            <v>8.625</v>
          </cell>
          <cell r="JZ143">
            <v>0</v>
          </cell>
          <cell r="KA143">
            <v>0</v>
          </cell>
          <cell r="KB143">
            <v>7.78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8.85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9.32</v>
          </cell>
          <cell r="KN143">
            <v>0</v>
          </cell>
          <cell r="KO143">
            <v>0</v>
          </cell>
          <cell r="KP143">
            <v>0</v>
          </cell>
          <cell r="KQ143">
            <v>8.7050000000000001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8.4700000000000006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9.0150000000000006</v>
          </cell>
          <cell r="LB143">
            <v>0</v>
          </cell>
          <cell r="LC143">
            <v>0</v>
          </cell>
          <cell r="LD143">
            <v>8.99</v>
          </cell>
          <cell r="LE143">
            <v>8.59</v>
          </cell>
          <cell r="LF143">
            <v>0</v>
          </cell>
          <cell r="LG143">
            <v>0</v>
          </cell>
          <cell r="LH143">
            <v>0</v>
          </cell>
          <cell r="LI143">
            <v>9.2100000000000009</v>
          </cell>
          <cell r="LJ143">
            <v>0</v>
          </cell>
          <cell r="LK143">
            <v>8.08</v>
          </cell>
          <cell r="LL143">
            <v>0</v>
          </cell>
          <cell r="LM143">
            <v>5.57</v>
          </cell>
          <cell r="LN143">
            <v>0</v>
          </cell>
          <cell r="LO143">
            <v>8.26</v>
          </cell>
          <cell r="LP143">
            <v>0</v>
          </cell>
          <cell r="LQ143">
            <v>6.125</v>
          </cell>
          <cell r="LR143">
            <v>0</v>
          </cell>
          <cell r="LS143">
            <v>7.27</v>
          </cell>
          <cell r="LT143">
            <v>0</v>
          </cell>
          <cell r="LU143">
            <v>0</v>
          </cell>
          <cell r="LV143">
            <v>0</v>
          </cell>
          <cell r="LW143">
            <v>8.66</v>
          </cell>
          <cell r="LX143">
            <v>0</v>
          </cell>
          <cell r="LY143">
            <v>0</v>
          </cell>
          <cell r="LZ143">
            <v>7.835</v>
          </cell>
          <cell r="MA143">
            <v>0</v>
          </cell>
          <cell r="MB143">
            <v>0</v>
          </cell>
          <cell r="MC143">
            <v>9.1300000000000008</v>
          </cell>
          <cell r="MD143">
            <v>0</v>
          </cell>
          <cell r="ME143">
            <v>0</v>
          </cell>
          <cell r="MF143">
            <v>0</v>
          </cell>
          <cell r="MG143">
            <v>0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M143">
            <v>0</v>
          </cell>
          <cell r="MN143">
            <v>0</v>
          </cell>
          <cell r="MO143">
            <v>0</v>
          </cell>
          <cell r="MP143">
            <v>0</v>
          </cell>
          <cell r="MQ143">
            <v>0</v>
          </cell>
          <cell r="MR143">
            <v>0</v>
          </cell>
          <cell r="MS143">
            <v>0</v>
          </cell>
          <cell r="MT143">
            <v>0</v>
          </cell>
          <cell r="MU143">
            <v>0</v>
          </cell>
          <cell r="MV143">
            <v>0</v>
          </cell>
          <cell r="MW143">
            <v>0</v>
          </cell>
          <cell r="MX143">
            <v>0</v>
          </cell>
          <cell r="MY143">
            <v>0</v>
          </cell>
          <cell r="MZ143">
            <v>0</v>
          </cell>
          <cell r="NA143">
            <v>0</v>
          </cell>
          <cell r="NB143">
            <v>0</v>
          </cell>
          <cell r="NC143">
            <v>0</v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0</v>
          </cell>
          <cell r="NJ143">
            <v>2</v>
          </cell>
          <cell r="NK143">
            <v>2</v>
          </cell>
          <cell r="NL143" t="b">
            <v>0</v>
          </cell>
          <cell r="NM143"/>
          <cell r="NN143">
            <v>99</v>
          </cell>
          <cell r="NO143">
            <v>8.1</v>
          </cell>
          <cell r="NP143">
            <v>8.2522727272727305</v>
          </cell>
          <cell r="NQ143">
            <v>0.46464646464646464</v>
          </cell>
          <cell r="NR143">
            <v>4.53</v>
          </cell>
          <cell r="NS143">
            <v>15.75</v>
          </cell>
        </row>
        <row r="144">
          <cell r="A144" t="str">
            <v>CLAREMONT CONSOLIDATED</v>
          </cell>
          <cell r="B144" t="str">
            <v>TELLER AVENUE-EAST 166TH STREET</v>
          </cell>
          <cell r="C144" t="str">
            <v>E 171ST ST</v>
          </cell>
          <cell r="D144" t="str">
            <v>BRONX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  <cell r="LJ144">
            <v>0</v>
          </cell>
          <cell r="LK144">
            <v>0</v>
          </cell>
          <cell r="LL144">
            <v>0</v>
          </cell>
          <cell r="LM144">
            <v>0</v>
          </cell>
          <cell r="LN144">
            <v>0</v>
          </cell>
          <cell r="LO144">
            <v>0</v>
          </cell>
          <cell r="LP144">
            <v>0</v>
          </cell>
          <cell r="LQ144">
            <v>0</v>
          </cell>
          <cell r="LR144">
            <v>0</v>
          </cell>
          <cell r="LS144">
            <v>0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0</v>
          </cell>
          <cell r="LZ144">
            <v>0</v>
          </cell>
          <cell r="MA144">
            <v>0</v>
          </cell>
          <cell r="MB144">
            <v>0</v>
          </cell>
          <cell r="MC144">
            <v>0</v>
          </cell>
          <cell r="MD144">
            <v>0</v>
          </cell>
          <cell r="ME144">
            <v>0</v>
          </cell>
          <cell r="MF144">
            <v>0</v>
          </cell>
          <cell r="MG144">
            <v>0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M144">
            <v>0</v>
          </cell>
          <cell r="MN144">
            <v>0</v>
          </cell>
          <cell r="MO144">
            <v>0</v>
          </cell>
          <cell r="MP144">
            <v>0</v>
          </cell>
          <cell r="MQ144">
            <v>0</v>
          </cell>
          <cell r="MR144">
            <v>0</v>
          </cell>
          <cell r="MS144">
            <v>0</v>
          </cell>
          <cell r="MT144">
            <v>0</v>
          </cell>
          <cell r="MU144">
            <v>0</v>
          </cell>
          <cell r="MV144">
            <v>0</v>
          </cell>
          <cell r="MW144">
            <v>0</v>
          </cell>
          <cell r="MX144">
            <v>0</v>
          </cell>
          <cell r="MY144">
            <v>0</v>
          </cell>
          <cell r="MZ144">
            <v>0</v>
          </cell>
          <cell r="NA144">
            <v>0</v>
          </cell>
          <cell r="NB144">
            <v>0</v>
          </cell>
          <cell r="NC144">
            <v>0</v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J144" t="e">
            <v>#N/A</v>
          </cell>
          <cell r="NK144" t="str">
            <v>removed</v>
          </cell>
          <cell r="NL144" t="e">
            <v>#N/A</v>
          </cell>
          <cell r="NM144"/>
          <cell r="NN144">
            <v>0</v>
          </cell>
          <cell r="NO144" t="str">
            <v/>
          </cell>
          <cell r="NP144" t="str">
            <v/>
          </cell>
          <cell r="NQ144" t="str">
            <v/>
          </cell>
          <cell r="NR144">
            <v>0</v>
          </cell>
          <cell r="NS144">
            <v>0</v>
          </cell>
        </row>
        <row r="145">
          <cell r="A145" t="str">
            <v>HIGHBRIDGE GARDENS</v>
          </cell>
          <cell r="B145" t="str">
            <v>HIGHBRIDGE GARDENS</v>
          </cell>
          <cell r="C145" t="str">
            <v>UNIVERSITY AVE</v>
          </cell>
          <cell r="D145" t="str">
            <v>BRONX</v>
          </cell>
          <cell r="E145">
            <v>0</v>
          </cell>
          <cell r="F145">
            <v>0</v>
          </cell>
          <cell r="G145">
            <v>0</v>
          </cell>
          <cell r="H145">
            <v>8.6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6.7249999999999996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6.68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6.43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6.585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6.71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7.3949999999999996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6.5049999999999999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7.7</v>
          </cell>
          <cell r="BN145">
            <v>7.55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6.9050000000000002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7.2350000000000003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7.3550000000000004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7.4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8.0399999999999991</v>
          </cell>
          <cell r="CW145">
            <v>0</v>
          </cell>
          <cell r="CX145">
            <v>0</v>
          </cell>
          <cell r="CY145">
            <v>6.66</v>
          </cell>
          <cell r="CZ145">
            <v>0</v>
          </cell>
          <cell r="DA145">
            <v>0</v>
          </cell>
          <cell r="DB145">
            <v>0</v>
          </cell>
          <cell r="DC145">
            <v>3.895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7.79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7.79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7.7649999999999997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8.1850000000000005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8.1850000000000005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6.78</v>
          </cell>
          <cell r="ER145">
            <v>0</v>
          </cell>
          <cell r="ES145">
            <v>0</v>
          </cell>
          <cell r="ET145">
            <v>5.42</v>
          </cell>
          <cell r="EU145">
            <v>0</v>
          </cell>
          <cell r="EV145">
            <v>0</v>
          </cell>
          <cell r="EW145">
            <v>0</v>
          </cell>
          <cell r="EX145">
            <v>8.26</v>
          </cell>
          <cell r="EY145">
            <v>0</v>
          </cell>
          <cell r="EZ145">
            <v>5.87</v>
          </cell>
          <cell r="FA145">
            <v>0</v>
          </cell>
          <cell r="FB145">
            <v>0</v>
          </cell>
          <cell r="FC145">
            <v>9.68</v>
          </cell>
          <cell r="FD145">
            <v>0</v>
          </cell>
          <cell r="FE145">
            <v>0</v>
          </cell>
          <cell r="FF145">
            <v>0</v>
          </cell>
          <cell r="FG145">
            <v>5.8150000000000004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2.0299999999999998</v>
          </cell>
          <cell r="FU145">
            <v>8.7200000000000006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8.73</v>
          </cell>
          <cell r="GC145">
            <v>0</v>
          </cell>
          <cell r="GD145">
            <v>0</v>
          </cell>
          <cell r="GE145">
            <v>7.41</v>
          </cell>
          <cell r="GF145">
            <v>0</v>
          </cell>
          <cell r="GG145">
            <v>0</v>
          </cell>
          <cell r="GH145">
            <v>0</v>
          </cell>
          <cell r="GI145">
            <v>8.66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8.4700000000000006</v>
          </cell>
          <cell r="GQ145">
            <v>9.7200000000000006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8.8849999999999998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8.48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8.69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11.07</v>
          </cell>
          <cell r="HS145">
            <v>0</v>
          </cell>
          <cell r="HT145">
            <v>0</v>
          </cell>
          <cell r="HU145">
            <v>8.3000000000000007</v>
          </cell>
          <cell r="HV145">
            <v>0</v>
          </cell>
          <cell r="HW145">
            <v>9.2899999999999991</v>
          </cell>
          <cell r="HX145">
            <v>0</v>
          </cell>
          <cell r="HY145">
            <v>3.96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9.1050000000000004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9.1349999999999998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8.125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8.26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7.98</v>
          </cell>
          <cell r="JI145">
            <v>7.74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7.125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7.79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8.0850000000000009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7.7750000000000004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7.74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7.3949999999999996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8.4499999999999993</v>
          </cell>
          <cell r="LF145">
            <v>7.23</v>
          </cell>
          <cell r="LG145">
            <v>0</v>
          </cell>
          <cell r="LH145">
            <v>0</v>
          </cell>
          <cell r="LI145">
            <v>0</v>
          </cell>
          <cell r="LJ145">
            <v>0</v>
          </cell>
          <cell r="LK145">
            <v>0</v>
          </cell>
          <cell r="LL145">
            <v>7.5350000000000001</v>
          </cell>
          <cell r="LM145">
            <v>0</v>
          </cell>
          <cell r="LN145">
            <v>0</v>
          </cell>
          <cell r="LO145">
            <v>0</v>
          </cell>
          <cell r="LP145">
            <v>0</v>
          </cell>
          <cell r="LQ145">
            <v>7.97</v>
          </cell>
          <cell r="LR145">
            <v>7.64</v>
          </cell>
          <cell r="LS145">
            <v>8.1050000000000004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>
            <v>9.31</v>
          </cell>
          <cell r="MA145">
            <v>0</v>
          </cell>
          <cell r="MB145">
            <v>0</v>
          </cell>
          <cell r="MC145">
            <v>6.77</v>
          </cell>
          <cell r="MD145">
            <v>0</v>
          </cell>
          <cell r="ME145">
            <v>8.24</v>
          </cell>
          <cell r="MF145">
            <v>0</v>
          </cell>
          <cell r="MG145">
            <v>0</v>
          </cell>
          <cell r="MH145">
            <v>7.41</v>
          </cell>
          <cell r="MI145">
            <v>0</v>
          </cell>
          <cell r="MJ145">
            <v>0</v>
          </cell>
          <cell r="MK145">
            <v>0</v>
          </cell>
          <cell r="ML145">
            <v>0</v>
          </cell>
          <cell r="MM145">
            <v>0</v>
          </cell>
          <cell r="MN145">
            <v>7.95</v>
          </cell>
          <cell r="MO145">
            <v>0</v>
          </cell>
          <cell r="MP145">
            <v>0</v>
          </cell>
          <cell r="MQ145">
            <v>0</v>
          </cell>
          <cell r="MR145">
            <v>0</v>
          </cell>
          <cell r="MS145">
            <v>0</v>
          </cell>
          <cell r="MT145">
            <v>0</v>
          </cell>
          <cell r="MU145">
            <v>7.5</v>
          </cell>
          <cell r="MV145">
            <v>0</v>
          </cell>
          <cell r="MW145">
            <v>0</v>
          </cell>
          <cell r="MX145">
            <v>0</v>
          </cell>
          <cell r="MY145">
            <v>0</v>
          </cell>
          <cell r="MZ145">
            <v>0</v>
          </cell>
          <cell r="NA145">
            <v>0</v>
          </cell>
          <cell r="NB145">
            <v>0</v>
          </cell>
          <cell r="NC145">
            <v>0</v>
          </cell>
          <cell r="ND145">
            <v>0</v>
          </cell>
          <cell r="NE145">
            <v>0</v>
          </cell>
          <cell r="NF145">
            <v>0</v>
          </cell>
          <cell r="NG145">
            <v>0</v>
          </cell>
          <cell r="NH145">
            <v>0</v>
          </cell>
          <cell r="NJ145">
            <v>2</v>
          </cell>
          <cell r="NK145">
            <v>1.2857142857142858</v>
          </cell>
          <cell r="NL145" t="b">
            <v>0</v>
          </cell>
          <cell r="NM145"/>
          <cell r="NN145">
            <v>66</v>
          </cell>
          <cell r="NO145">
            <v>7.77</v>
          </cell>
          <cell r="NP145">
            <v>7.6165151515151521</v>
          </cell>
          <cell r="NQ145">
            <v>0.60606060606060608</v>
          </cell>
          <cell r="NR145">
            <v>2.0299999999999998</v>
          </cell>
          <cell r="NS145">
            <v>11.07</v>
          </cell>
        </row>
        <row r="146">
          <cell r="A146" t="str">
            <v>SEDGWICK</v>
          </cell>
          <cell r="B146" t="str">
            <v>SEDGWICK</v>
          </cell>
          <cell r="C146" t="str">
            <v>UNDERCLIFF AVE</v>
          </cell>
          <cell r="D146" t="str">
            <v>BRONX</v>
          </cell>
          <cell r="E146">
            <v>5.17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7.42</v>
          </cell>
          <cell r="M146">
            <v>0</v>
          </cell>
          <cell r="N146">
            <v>0</v>
          </cell>
          <cell r="O146">
            <v>7.67</v>
          </cell>
          <cell r="P146">
            <v>0</v>
          </cell>
          <cell r="Q146">
            <v>6.19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7.89</v>
          </cell>
          <cell r="W146">
            <v>0</v>
          </cell>
          <cell r="X146">
            <v>5.73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8.19</v>
          </cell>
          <cell r="AD146">
            <v>0</v>
          </cell>
          <cell r="AE146">
            <v>5.66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8.4</v>
          </cell>
          <cell r="AK146">
            <v>0</v>
          </cell>
          <cell r="AL146">
            <v>0</v>
          </cell>
          <cell r="AM146">
            <v>0</v>
          </cell>
          <cell r="AN146">
            <v>4.99</v>
          </cell>
          <cell r="AO146">
            <v>0</v>
          </cell>
          <cell r="AP146">
            <v>0</v>
          </cell>
          <cell r="AQ146">
            <v>0</v>
          </cell>
          <cell r="AR146">
            <v>7.87</v>
          </cell>
          <cell r="AS146">
            <v>0</v>
          </cell>
          <cell r="AT146">
            <v>0</v>
          </cell>
          <cell r="AU146">
            <v>5.83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6.7450000000000001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7.66</v>
          </cell>
          <cell r="BF146">
            <v>0</v>
          </cell>
          <cell r="BG146">
            <v>0</v>
          </cell>
          <cell r="BH146">
            <v>0</v>
          </cell>
          <cell r="BI146">
            <v>8.73</v>
          </cell>
          <cell r="BJ146">
            <v>0</v>
          </cell>
          <cell r="BK146">
            <v>0</v>
          </cell>
          <cell r="BL146">
            <v>8.41</v>
          </cell>
          <cell r="BM146">
            <v>0</v>
          </cell>
          <cell r="BN146">
            <v>0</v>
          </cell>
          <cell r="BO146">
            <v>0</v>
          </cell>
          <cell r="BP146">
            <v>7.2</v>
          </cell>
          <cell r="BQ146">
            <v>0</v>
          </cell>
          <cell r="BR146">
            <v>0</v>
          </cell>
          <cell r="BS146">
            <v>6.64</v>
          </cell>
          <cell r="BT146">
            <v>0</v>
          </cell>
          <cell r="BU146">
            <v>0</v>
          </cell>
          <cell r="BV146">
            <v>0</v>
          </cell>
          <cell r="BW146">
            <v>8.61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7.56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8.24</v>
          </cell>
          <cell r="CH146">
            <v>0</v>
          </cell>
          <cell r="CI146">
            <v>8.1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8.51</v>
          </cell>
          <cell r="CO146">
            <v>0</v>
          </cell>
          <cell r="CP146">
            <v>0</v>
          </cell>
          <cell r="CQ146">
            <v>0</v>
          </cell>
          <cell r="CR146">
            <v>9.15</v>
          </cell>
          <cell r="CS146">
            <v>0</v>
          </cell>
          <cell r="CT146">
            <v>0</v>
          </cell>
          <cell r="CU146">
            <v>6.65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9.1199999999999992</v>
          </cell>
          <cell r="DC146">
            <v>0</v>
          </cell>
          <cell r="DD146">
            <v>9.6</v>
          </cell>
          <cell r="DE146">
            <v>0</v>
          </cell>
          <cell r="DF146">
            <v>8.73</v>
          </cell>
          <cell r="DG146">
            <v>0</v>
          </cell>
          <cell r="DH146">
            <v>0</v>
          </cell>
          <cell r="DI146">
            <v>2.04</v>
          </cell>
          <cell r="DJ146">
            <v>9.0399999999999991</v>
          </cell>
          <cell r="DK146">
            <v>0</v>
          </cell>
          <cell r="DL146">
            <v>0</v>
          </cell>
          <cell r="DM146">
            <v>8.73</v>
          </cell>
          <cell r="DN146">
            <v>0</v>
          </cell>
          <cell r="DO146">
            <v>0</v>
          </cell>
          <cell r="DP146">
            <v>2.04</v>
          </cell>
          <cell r="DQ146">
            <v>9.0399999999999991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8.5500000000000007</v>
          </cell>
          <cell r="DX146">
            <v>0</v>
          </cell>
          <cell r="DY146">
            <v>9.86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7.55</v>
          </cell>
          <cell r="EE146">
            <v>0</v>
          </cell>
          <cell r="EF146">
            <v>9.3000000000000007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7.55</v>
          </cell>
          <cell r="EL146">
            <v>0</v>
          </cell>
          <cell r="EM146">
            <v>9.3000000000000007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8.77</v>
          </cell>
          <cell r="ES146">
            <v>0</v>
          </cell>
          <cell r="ET146">
            <v>8.11</v>
          </cell>
          <cell r="EU146">
            <v>0</v>
          </cell>
          <cell r="EV146">
            <v>0</v>
          </cell>
          <cell r="EW146">
            <v>0</v>
          </cell>
          <cell r="EX146">
            <v>8.42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7.75</v>
          </cell>
          <cell r="FD146">
            <v>0</v>
          </cell>
          <cell r="FE146">
            <v>0</v>
          </cell>
          <cell r="FF146">
            <v>8.49</v>
          </cell>
          <cell r="FG146">
            <v>0</v>
          </cell>
          <cell r="FH146">
            <v>0</v>
          </cell>
          <cell r="FI146">
            <v>0</v>
          </cell>
          <cell r="FJ146">
            <v>9.35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9.0950000000000006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7.76</v>
          </cell>
          <cell r="FU146">
            <v>0</v>
          </cell>
          <cell r="FV146">
            <v>9.11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9.2200000000000006</v>
          </cell>
          <cell r="GB146">
            <v>0</v>
          </cell>
          <cell r="GC146">
            <v>8.8800000000000008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7.71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10.23</v>
          </cell>
          <cell r="GN146">
            <v>0</v>
          </cell>
          <cell r="GO146">
            <v>9.5</v>
          </cell>
          <cell r="GP146">
            <v>0</v>
          </cell>
          <cell r="GQ146">
            <v>9.1199999999999992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9.4600000000000009</v>
          </cell>
          <cell r="GW146">
            <v>0</v>
          </cell>
          <cell r="GX146">
            <v>0</v>
          </cell>
          <cell r="GY146">
            <v>0</v>
          </cell>
          <cell r="GZ146">
            <v>7.91</v>
          </cell>
          <cell r="HA146">
            <v>0</v>
          </cell>
          <cell r="HB146">
            <v>0</v>
          </cell>
          <cell r="HC146">
            <v>8.9600000000000009</v>
          </cell>
          <cell r="HD146">
            <v>0</v>
          </cell>
          <cell r="HE146">
            <v>8.15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8.42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9.8699999999999992</v>
          </cell>
          <cell r="HV146">
            <v>0</v>
          </cell>
          <cell r="HW146">
            <v>3.3149999999999999</v>
          </cell>
          <cell r="HX146">
            <v>0</v>
          </cell>
          <cell r="HY146">
            <v>0</v>
          </cell>
          <cell r="HZ146">
            <v>7.16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9.01</v>
          </cell>
          <cell r="IF146">
            <v>0</v>
          </cell>
          <cell r="IG146">
            <v>0</v>
          </cell>
          <cell r="IH146">
            <v>0</v>
          </cell>
          <cell r="II146">
            <v>8.61</v>
          </cell>
          <cell r="IJ146">
            <v>0</v>
          </cell>
          <cell r="IK146">
            <v>0</v>
          </cell>
          <cell r="IL146">
            <v>0</v>
          </cell>
          <cell r="IM146">
            <v>8.69</v>
          </cell>
          <cell r="IN146">
            <v>0</v>
          </cell>
          <cell r="IO146">
            <v>0</v>
          </cell>
          <cell r="IP146">
            <v>8.1199999999999992</v>
          </cell>
          <cell r="IQ146">
            <v>0</v>
          </cell>
          <cell r="IR146">
            <v>0</v>
          </cell>
          <cell r="IS146">
            <v>8.49</v>
          </cell>
          <cell r="IT146">
            <v>0</v>
          </cell>
          <cell r="IU146">
            <v>7.31</v>
          </cell>
          <cell r="IV146">
            <v>0</v>
          </cell>
          <cell r="IW146">
            <v>0</v>
          </cell>
          <cell r="IX146">
            <v>0</v>
          </cell>
          <cell r="IY146">
            <v>9.8000000000000007</v>
          </cell>
          <cell r="IZ146">
            <v>0</v>
          </cell>
          <cell r="JA146">
            <v>0</v>
          </cell>
          <cell r="JB146">
            <v>7.67</v>
          </cell>
          <cell r="JC146">
            <v>0</v>
          </cell>
          <cell r="JD146">
            <v>0</v>
          </cell>
          <cell r="JE146">
            <v>0</v>
          </cell>
          <cell r="JF146">
            <v>8.94</v>
          </cell>
          <cell r="JG146">
            <v>0</v>
          </cell>
          <cell r="JH146">
            <v>0</v>
          </cell>
          <cell r="JI146">
            <v>6.75</v>
          </cell>
          <cell r="JJ146">
            <v>0</v>
          </cell>
          <cell r="JK146">
            <v>0</v>
          </cell>
          <cell r="JL146">
            <v>0</v>
          </cell>
          <cell r="JM146">
            <v>7.81</v>
          </cell>
          <cell r="JN146">
            <v>0</v>
          </cell>
          <cell r="JO146">
            <v>0</v>
          </cell>
          <cell r="JP146">
            <v>8.86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8.69</v>
          </cell>
          <cell r="JV146">
            <v>0</v>
          </cell>
          <cell r="JW146">
            <v>7.19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8.61</v>
          </cell>
          <cell r="KC146">
            <v>0</v>
          </cell>
          <cell r="KD146">
            <v>7.3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9.7100000000000009</v>
          </cell>
          <cell r="KK146">
            <v>7.13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9.25</v>
          </cell>
          <cell r="KQ146">
            <v>0</v>
          </cell>
          <cell r="KR146">
            <v>6.91</v>
          </cell>
          <cell r="KS146">
            <v>0</v>
          </cell>
          <cell r="KT146">
            <v>0</v>
          </cell>
          <cell r="KU146">
            <v>0</v>
          </cell>
          <cell r="KV146">
            <v>8.74</v>
          </cell>
          <cell r="KW146">
            <v>0</v>
          </cell>
          <cell r="KX146">
            <v>0</v>
          </cell>
          <cell r="KY146">
            <v>6.85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9.11</v>
          </cell>
          <cell r="LE146">
            <v>0</v>
          </cell>
          <cell r="LF146">
            <v>6.8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9.35</v>
          </cell>
          <cell r="LL146">
            <v>0</v>
          </cell>
          <cell r="LM146">
            <v>0</v>
          </cell>
          <cell r="LN146">
            <v>0</v>
          </cell>
          <cell r="LO146">
            <v>6.26</v>
          </cell>
          <cell r="LP146">
            <v>0</v>
          </cell>
          <cell r="LQ146">
            <v>0</v>
          </cell>
          <cell r="LR146">
            <v>9.17</v>
          </cell>
          <cell r="LS146">
            <v>0</v>
          </cell>
          <cell r="LT146">
            <v>7.83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8.19</v>
          </cell>
          <cell r="LZ146">
            <v>0</v>
          </cell>
          <cell r="MA146">
            <v>8.3000000000000007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8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6.9</v>
          </cell>
          <cell r="MN146">
            <v>0</v>
          </cell>
          <cell r="MO146">
            <v>9.1999999999999993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J146">
            <v>2</v>
          </cell>
          <cell r="NK146">
            <v>1.896551724137931</v>
          </cell>
          <cell r="NL146" t="b">
            <v>0</v>
          </cell>
          <cell r="NM146"/>
          <cell r="NN146">
            <v>95</v>
          </cell>
          <cell r="NO146">
            <v>8.3000000000000007</v>
          </cell>
          <cell r="NP146">
            <v>7.9786842105263176</v>
          </cell>
          <cell r="NQ146">
            <v>0.42105263157894735</v>
          </cell>
          <cell r="NR146">
            <v>2.04</v>
          </cell>
          <cell r="NS146">
            <v>10.23</v>
          </cell>
        </row>
        <row r="147">
          <cell r="A147" t="str">
            <v>EAST 180TH STREET-MONTEREY AVENUE</v>
          </cell>
          <cell r="B147" t="str">
            <v>EAST 180TH STREET-MONTEREY AVENUE</v>
          </cell>
          <cell r="C147" t="str">
            <v>E 180TH ST</v>
          </cell>
          <cell r="D147" t="str">
            <v>BRONX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7.52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5.82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5.3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5.81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3.89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7.92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5.43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5.43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5.89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7.11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6.17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6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6.1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5.56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7.5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7.5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5.83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6.16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6.16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6.93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6.97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6.91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7.7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10.71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7.44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8.07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8.59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7.54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6.78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6.92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6.39</v>
          </cell>
          <cell r="HL147">
            <v>0</v>
          </cell>
          <cell r="HM147">
            <v>0</v>
          </cell>
          <cell r="HN147">
            <v>0</v>
          </cell>
          <cell r="HO147">
            <v>5.24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6.94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6.61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7.93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6.38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6.33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7.36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6.04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5.99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6.96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5.69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6.79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6.19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6.66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6.02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6.77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5.56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4.5199999999999996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6.75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5.95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6.14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7.35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5.7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J147">
            <v>1</v>
          </cell>
          <cell r="NK147">
            <v>1.037037037037037</v>
          </cell>
          <cell r="NL147" t="b">
            <v>0</v>
          </cell>
          <cell r="NM147"/>
          <cell r="NN147">
            <v>54</v>
          </cell>
          <cell r="NO147">
            <v>6.3849999999999998</v>
          </cell>
          <cell r="NP147">
            <v>6.5540740740740731</v>
          </cell>
          <cell r="NQ147">
            <v>0.94444444444444442</v>
          </cell>
          <cell r="NR147">
            <v>3.89</v>
          </cell>
          <cell r="NS147">
            <v>10.71</v>
          </cell>
        </row>
        <row r="148">
          <cell r="A148" t="str">
            <v>BAILEY AVENUE-WEST 193RD STREET</v>
          </cell>
          <cell r="B148" t="str">
            <v>BAILEY AVENUE-WEST 193RD STREET</v>
          </cell>
          <cell r="C148" t="str">
            <v>BAILEY AVE</v>
          </cell>
          <cell r="D148" t="str">
            <v>BRONX</v>
          </cell>
          <cell r="E148">
            <v>0</v>
          </cell>
          <cell r="F148">
            <v>7.74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8.48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8.23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5.7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7.8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7.61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6.82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7.57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3.69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7.04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3.81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3.81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6.78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4.9400000000000004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4.9400000000000004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5.91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4.45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5.3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5.8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5.97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4.84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7.22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8.11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5.43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6.15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6.24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5.76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5.84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7.11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5.78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5.44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6.27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5.0599999999999996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5.63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5.98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5.71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5.37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6.3</v>
          </cell>
          <cell r="LI148">
            <v>0</v>
          </cell>
          <cell r="LJ148">
            <v>0</v>
          </cell>
          <cell r="LK148">
            <v>0</v>
          </cell>
          <cell r="LL148">
            <v>0</v>
          </cell>
          <cell r="LM148">
            <v>0</v>
          </cell>
          <cell r="LN148">
            <v>0</v>
          </cell>
          <cell r="LO148">
            <v>0</v>
          </cell>
          <cell r="LP148">
            <v>0</v>
          </cell>
          <cell r="LQ148">
            <v>6.94</v>
          </cell>
          <cell r="LR148">
            <v>0</v>
          </cell>
          <cell r="LS148">
            <v>0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8.0399999999999991</v>
          </cell>
          <cell r="LY148">
            <v>0</v>
          </cell>
          <cell r="LZ148">
            <v>0</v>
          </cell>
          <cell r="MA148">
            <v>0</v>
          </cell>
          <cell r="MB148">
            <v>0</v>
          </cell>
          <cell r="MC148">
            <v>0</v>
          </cell>
          <cell r="MD148">
            <v>0</v>
          </cell>
          <cell r="ME148">
            <v>0</v>
          </cell>
          <cell r="MF148">
            <v>9.0500000000000007</v>
          </cell>
          <cell r="MG148">
            <v>0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7.86</v>
          </cell>
          <cell r="MM148">
            <v>0</v>
          </cell>
          <cell r="MN148">
            <v>0</v>
          </cell>
          <cell r="MO148">
            <v>3.32</v>
          </cell>
          <cell r="MP148">
            <v>0</v>
          </cell>
          <cell r="MQ148">
            <v>0</v>
          </cell>
          <cell r="MR148">
            <v>0</v>
          </cell>
          <cell r="MS148">
            <v>0</v>
          </cell>
          <cell r="MT148">
            <v>5.78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0</v>
          </cell>
          <cell r="NH148">
            <v>0</v>
          </cell>
          <cell r="NJ148">
            <v>1</v>
          </cell>
          <cell r="NK148">
            <v>1</v>
          </cell>
          <cell r="NL148" t="b">
            <v>0</v>
          </cell>
          <cell r="NM148"/>
          <cell r="NN148">
            <v>44</v>
          </cell>
          <cell r="NO148">
            <v>5.9399999999999995</v>
          </cell>
          <cell r="NP148">
            <v>6.1731818181818179</v>
          </cell>
          <cell r="NQ148">
            <v>0.88636363636363635</v>
          </cell>
          <cell r="NR148">
            <v>3.32</v>
          </cell>
          <cell r="NS148">
            <v>9.0500000000000007</v>
          </cell>
        </row>
        <row r="149">
          <cell r="A149" t="str">
            <v>FORT INDEPENDENCE STREET-HEATH AVENUE</v>
          </cell>
          <cell r="B149" t="str">
            <v>FORT INDEPENDENCE STREET-HEATH AVENUE</v>
          </cell>
          <cell r="C149" t="str">
            <v>FT INDEPENDENCE ST</v>
          </cell>
          <cell r="D149" t="str">
            <v>BRONX</v>
          </cell>
          <cell r="E149">
            <v>4.34</v>
          </cell>
          <cell r="F149">
            <v>6.76</v>
          </cell>
          <cell r="G149">
            <v>0</v>
          </cell>
          <cell r="H149">
            <v>7.53</v>
          </cell>
          <cell r="I149">
            <v>0</v>
          </cell>
          <cell r="J149">
            <v>7.5049999999999999</v>
          </cell>
          <cell r="K149">
            <v>0</v>
          </cell>
          <cell r="L149">
            <v>0</v>
          </cell>
          <cell r="M149">
            <v>7.42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8.3699999999999992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7.61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7.29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8.0299999999999994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9.18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8.6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8.7899999999999991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7.3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8.4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8.94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8.36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9.0500000000000007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8.2899999999999991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6.81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6.81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9.89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8.81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8.81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7.74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9.1199999999999992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8.01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5.59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7.9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7.1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9.82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7.28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7.58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7.96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7.43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7.53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7.71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7.15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6.02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6.96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6.18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6.82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7.46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6.55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7.5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7.31</v>
          </cell>
          <cell r="KR149">
            <v>0</v>
          </cell>
          <cell r="KS149">
            <v>0</v>
          </cell>
          <cell r="KT149">
            <v>0</v>
          </cell>
          <cell r="KU149">
            <v>6.29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5.85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7.29</v>
          </cell>
          <cell r="LJ149">
            <v>0</v>
          </cell>
          <cell r="LK149">
            <v>0</v>
          </cell>
          <cell r="LL149">
            <v>0</v>
          </cell>
          <cell r="LM149">
            <v>0</v>
          </cell>
          <cell r="LN149">
            <v>0</v>
          </cell>
          <cell r="LO149">
            <v>0</v>
          </cell>
          <cell r="LP149">
            <v>0</v>
          </cell>
          <cell r="LQ149">
            <v>8.43</v>
          </cell>
          <cell r="LR149">
            <v>0</v>
          </cell>
          <cell r="LS149">
            <v>0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6.12</v>
          </cell>
          <cell r="LY149">
            <v>0</v>
          </cell>
          <cell r="LZ149">
            <v>0</v>
          </cell>
          <cell r="MA149">
            <v>0</v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7.56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0</v>
          </cell>
          <cell r="MQ149">
            <v>0</v>
          </cell>
          <cell r="MR149">
            <v>7.3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0</v>
          </cell>
          <cell r="NB149">
            <v>0</v>
          </cell>
          <cell r="NC149">
            <v>0</v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J149">
            <v>1</v>
          </cell>
          <cell r="NK149">
            <v>1.1923076923076923</v>
          </cell>
          <cell r="NL149" t="b">
            <v>0</v>
          </cell>
          <cell r="NM149"/>
          <cell r="NN149">
            <v>52</v>
          </cell>
          <cell r="NO149">
            <v>7.5175000000000001</v>
          </cell>
          <cell r="NP149">
            <v>7.5856730769230767</v>
          </cell>
          <cell r="NQ149">
            <v>0.67307692307692313</v>
          </cell>
          <cell r="NR149">
            <v>4.34</v>
          </cell>
          <cell r="NS149">
            <v>9.89</v>
          </cell>
        </row>
        <row r="150">
          <cell r="A150" t="str">
            <v>MARBLE HILL</v>
          </cell>
          <cell r="B150" t="str">
            <v>MARBLE HILL</v>
          </cell>
          <cell r="C150" t="str">
            <v>EXTERIOR ST</v>
          </cell>
          <cell r="D150" t="str">
            <v>BRONX</v>
          </cell>
          <cell r="E150">
            <v>7.91</v>
          </cell>
          <cell r="F150">
            <v>0</v>
          </cell>
          <cell r="G150">
            <v>7.29</v>
          </cell>
          <cell r="H150">
            <v>0</v>
          </cell>
          <cell r="I150">
            <v>0</v>
          </cell>
          <cell r="J150">
            <v>7.55</v>
          </cell>
          <cell r="K150">
            <v>0</v>
          </cell>
          <cell r="L150">
            <v>5.68</v>
          </cell>
          <cell r="M150">
            <v>0</v>
          </cell>
          <cell r="N150">
            <v>7.6150000000000002</v>
          </cell>
          <cell r="O150">
            <v>0</v>
          </cell>
          <cell r="P150">
            <v>0</v>
          </cell>
          <cell r="Q150">
            <v>6.22</v>
          </cell>
          <cell r="R150">
            <v>0</v>
          </cell>
          <cell r="S150">
            <v>4.63</v>
          </cell>
          <cell r="T150">
            <v>0</v>
          </cell>
          <cell r="U150">
            <v>6.31</v>
          </cell>
          <cell r="V150">
            <v>0</v>
          </cell>
          <cell r="W150">
            <v>0</v>
          </cell>
          <cell r="X150">
            <v>7.64</v>
          </cell>
          <cell r="Y150">
            <v>0</v>
          </cell>
          <cell r="Z150">
            <v>7.88</v>
          </cell>
          <cell r="AA150">
            <v>0</v>
          </cell>
          <cell r="AB150">
            <v>7.86</v>
          </cell>
          <cell r="AC150">
            <v>6.55</v>
          </cell>
          <cell r="AD150">
            <v>0</v>
          </cell>
          <cell r="AE150">
            <v>0</v>
          </cell>
          <cell r="AF150">
            <v>0</v>
          </cell>
          <cell r="AG150">
            <v>8.3000000000000007</v>
          </cell>
          <cell r="AH150">
            <v>0</v>
          </cell>
          <cell r="AI150">
            <v>0</v>
          </cell>
          <cell r="AJ150">
            <v>0</v>
          </cell>
          <cell r="AK150">
            <v>7.35</v>
          </cell>
          <cell r="AL150">
            <v>0</v>
          </cell>
          <cell r="AM150">
            <v>0</v>
          </cell>
          <cell r="AN150">
            <v>7.31</v>
          </cell>
          <cell r="AO150">
            <v>0</v>
          </cell>
          <cell r="AP150">
            <v>7.44</v>
          </cell>
          <cell r="AQ150">
            <v>7.81</v>
          </cell>
          <cell r="AR150">
            <v>0</v>
          </cell>
          <cell r="AS150">
            <v>6.31</v>
          </cell>
          <cell r="AT150">
            <v>0</v>
          </cell>
          <cell r="AU150">
            <v>0</v>
          </cell>
          <cell r="AV150">
            <v>8.4700000000000006</v>
          </cell>
          <cell r="AW150">
            <v>0</v>
          </cell>
          <cell r="AX150">
            <v>0</v>
          </cell>
          <cell r="AY150">
            <v>7.95</v>
          </cell>
          <cell r="AZ150">
            <v>7</v>
          </cell>
          <cell r="BA150">
            <v>0</v>
          </cell>
          <cell r="BB150">
            <v>6.87</v>
          </cell>
          <cell r="BC150">
            <v>0</v>
          </cell>
          <cell r="BD150">
            <v>0</v>
          </cell>
          <cell r="BE150">
            <v>7.8</v>
          </cell>
          <cell r="BF150">
            <v>0</v>
          </cell>
          <cell r="BG150">
            <v>0</v>
          </cell>
          <cell r="BH150">
            <v>0</v>
          </cell>
          <cell r="BI150">
            <v>7.84</v>
          </cell>
          <cell r="BJ150">
            <v>6.36</v>
          </cell>
          <cell r="BK150">
            <v>0</v>
          </cell>
          <cell r="BL150">
            <v>0</v>
          </cell>
          <cell r="BM150">
            <v>7.68</v>
          </cell>
          <cell r="BN150">
            <v>6.86</v>
          </cell>
          <cell r="BO150">
            <v>0</v>
          </cell>
          <cell r="BP150">
            <v>7.12</v>
          </cell>
          <cell r="BQ150">
            <v>5.9</v>
          </cell>
          <cell r="BR150">
            <v>0</v>
          </cell>
          <cell r="BS150">
            <v>7.27</v>
          </cell>
          <cell r="BT150">
            <v>0</v>
          </cell>
          <cell r="BU150">
            <v>6.6349999999999998</v>
          </cell>
          <cell r="BV150">
            <v>0</v>
          </cell>
          <cell r="BW150">
            <v>0</v>
          </cell>
          <cell r="BX150">
            <v>6.59</v>
          </cell>
          <cell r="BY150">
            <v>6.34</v>
          </cell>
          <cell r="BZ150">
            <v>0</v>
          </cell>
          <cell r="CA150">
            <v>7.77</v>
          </cell>
          <cell r="CB150">
            <v>0</v>
          </cell>
          <cell r="CC150">
            <v>0</v>
          </cell>
          <cell r="CD150">
            <v>8.4049999999999994</v>
          </cell>
          <cell r="CE150">
            <v>0</v>
          </cell>
          <cell r="CF150">
            <v>7.08</v>
          </cell>
          <cell r="CG150">
            <v>6.42</v>
          </cell>
          <cell r="CH150">
            <v>0</v>
          </cell>
          <cell r="CI150">
            <v>5.15</v>
          </cell>
          <cell r="CJ150">
            <v>0</v>
          </cell>
          <cell r="CK150">
            <v>0</v>
          </cell>
          <cell r="CL150">
            <v>6.02</v>
          </cell>
          <cell r="CM150">
            <v>8.64</v>
          </cell>
          <cell r="CN150">
            <v>0</v>
          </cell>
          <cell r="CO150">
            <v>5.69</v>
          </cell>
          <cell r="CP150">
            <v>7.7</v>
          </cell>
          <cell r="CQ150">
            <v>0</v>
          </cell>
          <cell r="CR150">
            <v>7.46</v>
          </cell>
          <cell r="CS150">
            <v>7.1</v>
          </cell>
          <cell r="CT150">
            <v>0</v>
          </cell>
          <cell r="CU150">
            <v>0</v>
          </cell>
          <cell r="CV150">
            <v>5.6749999999999998</v>
          </cell>
          <cell r="CW150">
            <v>0</v>
          </cell>
          <cell r="CX150">
            <v>0</v>
          </cell>
          <cell r="CY150">
            <v>8.6050000000000004</v>
          </cell>
          <cell r="CZ150">
            <v>0</v>
          </cell>
          <cell r="DA150">
            <v>0</v>
          </cell>
          <cell r="DB150">
            <v>8.3800000000000008</v>
          </cell>
          <cell r="DC150">
            <v>6.13</v>
          </cell>
          <cell r="DD150">
            <v>0</v>
          </cell>
          <cell r="DE150">
            <v>0</v>
          </cell>
          <cell r="DF150">
            <v>7.19</v>
          </cell>
          <cell r="DG150">
            <v>7.39</v>
          </cell>
          <cell r="DH150">
            <v>0</v>
          </cell>
          <cell r="DI150">
            <v>0</v>
          </cell>
          <cell r="DJ150">
            <v>7.84</v>
          </cell>
          <cell r="DK150">
            <v>5.7566666666666668</v>
          </cell>
          <cell r="DL150">
            <v>0</v>
          </cell>
          <cell r="DM150">
            <v>7.19</v>
          </cell>
          <cell r="DN150">
            <v>7.39</v>
          </cell>
          <cell r="DO150">
            <v>0</v>
          </cell>
          <cell r="DP150">
            <v>0</v>
          </cell>
          <cell r="DQ150">
            <v>7.84</v>
          </cell>
          <cell r="DR150">
            <v>5.7566666666666668</v>
          </cell>
          <cell r="DS150">
            <v>0</v>
          </cell>
          <cell r="DT150">
            <v>8.48</v>
          </cell>
          <cell r="DU150">
            <v>0</v>
          </cell>
          <cell r="DV150">
            <v>7.04</v>
          </cell>
          <cell r="DW150">
            <v>0</v>
          </cell>
          <cell r="DX150">
            <v>0</v>
          </cell>
          <cell r="DY150">
            <v>6.123333333333334</v>
          </cell>
          <cell r="DZ150">
            <v>0</v>
          </cell>
          <cell r="EA150">
            <v>6.165</v>
          </cell>
          <cell r="EB150">
            <v>6.13</v>
          </cell>
          <cell r="EC150">
            <v>0</v>
          </cell>
          <cell r="ED150">
            <v>0</v>
          </cell>
          <cell r="EE150">
            <v>7.93</v>
          </cell>
          <cell r="EF150">
            <v>0</v>
          </cell>
          <cell r="EG150">
            <v>0</v>
          </cell>
          <cell r="EH150">
            <v>6.165</v>
          </cell>
          <cell r="EI150">
            <v>6.13</v>
          </cell>
          <cell r="EJ150">
            <v>0</v>
          </cell>
          <cell r="EK150">
            <v>0</v>
          </cell>
          <cell r="EL150">
            <v>7.93</v>
          </cell>
          <cell r="EM150">
            <v>0</v>
          </cell>
          <cell r="EN150">
            <v>0</v>
          </cell>
          <cell r="EO150">
            <v>6.8550000000000004</v>
          </cell>
          <cell r="EP150">
            <v>7.07</v>
          </cell>
          <cell r="EQ150">
            <v>0</v>
          </cell>
          <cell r="ER150">
            <v>6.84</v>
          </cell>
          <cell r="ES150">
            <v>5.35</v>
          </cell>
          <cell r="ET150">
            <v>0</v>
          </cell>
          <cell r="EU150">
            <v>0</v>
          </cell>
          <cell r="EV150">
            <v>6.2350000000000003</v>
          </cell>
          <cell r="EW150">
            <v>0</v>
          </cell>
          <cell r="EX150">
            <v>0</v>
          </cell>
          <cell r="EY150">
            <v>8.94</v>
          </cell>
          <cell r="EZ150">
            <v>0</v>
          </cell>
          <cell r="FA150">
            <v>0</v>
          </cell>
          <cell r="FB150">
            <v>0</v>
          </cell>
          <cell r="FC150">
            <v>7.24</v>
          </cell>
          <cell r="FD150">
            <v>7.6849999999999996</v>
          </cell>
          <cell r="FE150">
            <v>0</v>
          </cell>
          <cell r="FF150">
            <v>7.78</v>
          </cell>
          <cell r="FG150">
            <v>0</v>
          </cell>
          <cell r="FH150">
            <v>6.8449999999999998</v>
          </cell>
          <cell r="FI150">
            <v>0</v>
          </cell>
          <cell r="FJ150">
            <v>7.5</v>
          </cell>
          <cell r="FK150">
            <v>0</v>
          </cell>
          <cell r="FL150">
            <v>5.75</v>
          </cell>
          <cell r="FM150">
            <v>7.02</v>
          </cell>
          <cell r="FN150">
            <v>0</v>
          </cell>
          <cell r="FO150">
            <v>8.35</v>
          </cell>
          <cell r="FP150">
            <v>0</v>
          </cell>
          <cell r="FQ150">
            <v>7.59</v>
          </cell>
          <cell r="FR150">
            <v>7.47</v>
          </cell>
          <cell r="FS150">
            <v>0</v>
          </cell>
          <cell r="FT150">
            <v>6.22</v>
          </cell>
          <cell r="FU150">
            <v>0</v>
          </cell>
          <cell r="FV150">
            <v>8.09</v>
          </cell>
          <cell r="FW150">
            <v>0</v>
          </cell>
          <cell r="FX150">
            <v>7.74</v>
          </cell>
          <cell r="FY150">
            <v>0</v>
          </cell>
          <cell r="FZ150">
            <v>7.31</v>
          </cell>
          <cell r="GA150">
            <v>8.93</v>
          </cell>
          <cell r="GB150">
            <v>7.23</v>
          </cell>
          <cell r="GC150">
            <v>0</v>
          </cell>
          <cell r="GD150">
            <v>0</v>
          </cell>
          <cell r="GE150">
            <v>7.71</v>
          </cell>
          <cell r="GF150">
            <v>9.34</v>
          </cell>
          <cell r="GG150">
            <v>0</v>
          </cell>
          <cell r="GH150">
            <v>7.96</v>
          </cell>
          <cell r="GI150">
            <v>0</v>
          </cell>
          <cell r="GJ150">
            <v>0</v>
          </cell>
          <cell r="GK150">
            <v>0</v>
          </cell>
          <cell r="GL150">
            <v>9.48</v>
          </cell>
          <cell r="GM150">
            <v>8.6199999999999992</v>
          </cell>
          <cell r="GN150">
            <v>9.48</v>
          </cell>
          <cell r="GO150">
            <v>0</v>
          </cell>
          <cell r="GP150">
            <v>8.19</v>
          </cell>
          <cell r="GQ150">
            <v>10.16</v>
          </cell>
          <cell r="GR150">
            <v>0</v>
          </cell>
          <cell r="GS150">
            <v>0</v>
          </cell>
          <cell r="GT150">
            <v>9.43</v>
          </cell>
          <cell r="GU150">
            <v>9.65</v>
          </cell>
          <cell r="GV150">
            <v>9.52</v>
          </cell>
          <cell r="GW150">
            <v>0</v>
          </cell>
          <cell r="GX150">
            <v>7.59</v>
          </cell>
          <cell r="GY150">
            <v>0</v>
          </cell>
          <cell r="GZ150">
            <v>7.72</v>
          </cell>
          <cell r="HA150">
            <v>0</v>
          </cell>
          <cell r="HB150">
            <v>0</v>
          </cell>
          <cell r="HC150">
            <v>8.57</v>
          </cell>
          <cell r="HD150">
            <v>0</v>
          </cell>
          <cell r="HE150">
            <v>9.4600000000000009</v>
          </cell>
          <cell r="HF150">
            <v>0</v>
          </cell>
          <cell r="HG150">
            <v>8.49</v>
          </cell>
          <cell r="HH150">
            <v>0</v>
          </cell>
          <cell r="HI150">
            <v>8.23</v>
          </cell>
          <cell r="HJ150">
            <v>0</v>
          </cell>
          <cell r="HK150">
            <v>7.59</v>
          </cell>
          <cell r="HL150">
            <v>0</v>
          </cell>
          <cell r="HM150">
            <v>0</v>
          </cell>
          <cell r="HN150">
            <v>8.0299999999999994</v>
          </cell>
          <cell r="HO150">
            <v>0</v>
          </cell>
          <cell r="HP150">
            <v>8.02</v>
          </cell>
          <cell r="HQ150">
            <v>0</v>
          </cell>
          <cell r="HR150">
            <v>9.06</v>
          </cell>
          <cell r="HS150">
            <v>7.94</v>
          </cell>
          <cell r="HT150">
            <v>0</v>
          </cell>
          <cell r="HU150">
            <v>7.7</v>
          </cell>
          <cell r="HV150">
            <v>0</v>
          </cell>
          <cell r="HW150">
            <v>8.8800000000000008</v>
          </cell>
          <cell r="HX150">
            <v>7.75</v>
          </cell>
          <cell r="HY150">
            <v>0</v>
          </cell>
          <cell r="HZ150">
            <v>0</v>
          </cell>
          <cell r="IA150">
            <v>0</v>
          </cell>
          <cell r="IB150">
            <v>7.85</v>
          </cell>
          <cell r="IC150">
            <v>8.52</v>
          </cell>
          <cell r="ID150">
            <v>0</v>
          </cell>
          <cell r="IE150">
            <v>0</v>
          </cell>
          <cell r="IF150">
            <v>0</v>
          </cell>
          <cell r="IG150">
            <v>8.92</v>
          </cell>
          <cell r="IH150">
            <v>0</v>
          </cell>
          <cell r="II150">
            <v>0</v>
          </cell>
          <cell r="IJ150">
            <v>0</v>
          </cell>
          <cell r="IK150">
            <v>9.1449999999999996</v>
          </cell>
          <cell r="IL150">
            <v>0</v>
          </cell>
          <cell r="IM150">
            <v>8.6999999999999993</v>
          </cell>
          <cell r="IN150">
            <v>0</v>
          </cell>
          <cell r="IO150">
            <v>0</v>
          </cell>
          <cell r="IP150">
            <v>9.17</v>
          </cell>
          <cell r="IQ150">
            <v>7.92</v>
          </cell>
          <cell r="IR150">
            <v>10.23</v>
          </cell>
          <cell r="IS150">
            <v>0</v>
          </cell>
          <cell r="IT150">
            <v>7.56</v>
          </cell>
          <cell r="IU150">
            <v>0</v>
          </cell>
          <cell r="IV150">
            <v>0</v>
          </cell>
          <cell r="IW150">
            <v>7.4249999999999998</v>
          </cell>
          <cell r="IX150">
            <v>9.7899999999999991</v>
          </cell>
          <cell r="IY150">
            <v>0</v>
          </cell>
          <cell r="IZ150">
            <v>0</v>
          </cell>
          <cell r="JA150">
            <v>0</v>
          </cell>
          <cell r="JB150">
            <v>7.74</v>
          </cell>
          <cell r="JC150">
            <v>0</v>
          </cell>
          <cell r="JD150">
            <v>0</v>
          </cell>
          <cell r="JE150">
            <v>9.2899999999999991</v>
          </cell>
          <cell r="JF150">
            <v>8.4499999999999993</v>
          </cell>
          <cell r="JG150">
            <v>8.27</v>
          </cell>
          <cell r="JH150">
            <v>0</v>
          </cell>
          <cell r="JI150">
            <v>7.15</v>
          </cell>
          <cell r="JJ150">
            <v>0</v>
          </cell>
          <cell r="JK150">
            <v>0</v>
          </cell>
          <cell r="JL150">
            <v>7.7450000000000001</v>
          </cell>
          <cell r="JM150">
            <v>0</v>
          </cell>
          <cell r="JN150">
            <v>7.66</v>
          </cell>
          <cell r="JO150">
            <v>0</v>
          </cell>
          <cell r="JP150">
            <v>7.4450000000000003</v>
          </cell>
          <cell r="JQ150">
            <v>0</v>
          </cell>
          <cell r="JR150">
            <v>0</v>
          </cell>
          <cell r="JS150">
            <v>8.1999999999999993</v>
          </cell>
          <cell r="JT150">
            <v>0</v>
          </cell>
          <cell r="JU150">
            <v>7.94</v>
          </cell>
          <cell r="JV150">
            <v>8.94</v>
          </cell>
          <cell r="JW150">
            <v>7.63</v>
          </cell>
          <cell r="JX150">
            <v>0</v>
          </cell>
          <cell r="JY150">
            <v>0</v>
          </cell>
          <cell r="JZ150">
            <v>7.95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8.99</v>
          </cell>
          <cell r="KH150">
            <v>6.58</v>
          </cell>
          <cell r="KI150">
            <v>0</v>
          </cell>
          <cell r="KJ150">
            <v>0</v>
          </cell>
          <cell r="KK150">
            <v>8.4749999999999996</v>
          </cell>
          <cell r="KL150">
            <v>0</v>
          </cell>
          <cell r="KM150">
            <v>7.55</v>
          </cell>
          <cell r="KN150">
            <v>0</v>
          </cell>
          <cell r="KO150">
            <v>0</v>
          </cell>
          <cell r="KP150">
            <v>7.06</v>
          </cell>
          <cell r="KQ150">
            <v>8.24</v>
          </cell>
          <cell r="KR150">
            <v>6.46</v>
          </cell>
          <cell r="KS150">
            <v>0</v>
          </cell>
          <cell r="KT150">
            <v>6.27</v>
          </cell>
          <cell r="KU150">
            <v>8.8800000000000008</v>
          </cell>
          <cell r="KV150">
            <v>0</v>
          </cell>
          <cell r="KW150">
            <v>0</v>
          </cell>
          <cell r="KX150">
            <v>0</v>
          </cell>
          <cell r="KY150">
            <v>8.83</v>
          </cell>
          <cell r="KZ150">
            <v>0</v>
          </cell>
          <cell r="LA150">
            <v>0</v>
          </cell>
          <cell r="LB150">
            <v>7.44</v>
          </cell>
          <cell r="LC150">
            <v>0</v>
          </cell>
          <cell r="LD150">
            <v>8.02</v>
          </cell>
          <cell r="LE150">
            <v>7.04</v>
          </cell>
          <cell r="LF150">
            <v>6.84</v>
          </cell>
          <cell r="LG150">
            <v>0</v>
          </cell>
          <cell r="LH150">
            <v>6.59</v>
          </cell>
          <cell r="LI150">
            <v>0</v>
          </cell>
          <cell r="LJ150">
            <v>0</v>
          </cell>
          <cell r="LK150">
            <v>5.8</v>
          </cell>
          <cell r="LL150">
            <v>9.66</v>
          </cell>
          <cell r="LM150">
            <v>8.93</v>
          </cell>
          <cell r="LN150">
            <v>0</v>
          </cell>
          <cell r="LO150">
            <v>7.68</v>
          </cell>
          <cell r="LP150">
            <v>0</v>
          </cell>
          <cell r="LQ150">
            <v>7.06</v>
          </cell>
          <cell r="LR150">
            <v>8.4700000000000006</v>
          </cell>
          <cell r="LS150">
            <v>0</v>
          </cell>
          <cell r="LT150">
            <v>0</v>
          </cell>
          <cell r="LU150">
            <v>0</v>
          </cell>
          <cell r="LV150">
            <v>8.1050000000000004</v>
          </cell>
          <cell r="LW150">
            <v>7.81</v>
          </cell>
          <cell r="LX150">
            <v>0</v>
          </cell>
          <cell r="LY150">
            <v>8.14</v>
          </cell>
          <cell r="LZ150">
            <v>0</v>
          </cell>
          <cell r="MA150">
            <v>0</v>
          </cell>
          <cell r="MB150">
            <v>0</v>
          </cell>
          <cell r="MC150">
            <v>0</v>
          </cell>
          <cell r="MD150">
            <v>8.125</v>
          </cell>
          <cell r="ME150">
            <v>0</v>
          </cell>
          <cell r="MF150">
            <v>9.66</v>
          </cell>
          <cell r="MG150">
            <v>0</v>
          </cell>
          <cell r="MH150">
            <v>8.2466666666666661</v>
          </cell>
          <cell r="MI150">
            <v>0</v>
          </cell>
          <cell r="MJ150">
            <v>6.66</v>
          </cell>
          <cell r="MK150">
            <v>0</v>
          </cell>
          <cell r="ML150">
            <v>0</v>
          </cell>
          <cell r="MM150">
            <v>7.71</v>
          </cell>
          <cell r="MN150">
            <v>8.0500000000000007</v>
          </cell>
          <cell r="MO150">
            <v>0</v>
          </cell>
          <cell r="MP150">
            <v>0</v>
          </cell>
          <cell r="MQ150">
            <v>5.74</v>
          </cell>
          <cell r="MR150">
            <v>8.09</v>
          </cell>
          <cell r="MS150">
            <v>0</v>
          </cell>
          <cell r="MT150">
            <v>0</v>
          </cell>
          <cell r="MU150">
            <v>7.27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>
            <v>0</v>
          </cell>
          <cell r="NC150">
            <v>0</v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0</v>
          </cell>
          <cell r="NJ150">
            <v>3</v>
          </cell>
          <cell r="NK150">
            <v>3.4137931034482758</v>
          </cell>
          <cell r="NL150" t="b">
            <v>0</v>
          </cell>
          <cell r="NM150"/>
          <cell r="NN150">
            <v>169</v>
          </cell>
          <cell r="NO150">
            <v>7.7</v>
          </cell>
          <cell r="NP150">
            <v>7.6197238658777131</v>
          </cell>
          <cell r="NQ150">
            <v>0.66863905325443784</v>
          </cell>
          <cell r="NR150">
            <v>4.63</v>
          </cell>
          <cell r="NS150">
            <v>10.23</v>
          </cell>
        </row>
        <row r="151">
          <cell r="A151" t="str">
            <v>BRONX RIVER</v>
          </cell>
          <cell r="B151" t="str">
            <v>BRONX RIVER</v>
          </cell>
          <cell r="C151" t="str">
            <v>BRONX RIVER AVE</v>
          </cell>
          <cell r="D151" t="str">
            <v>BRONX</v>
          </cell>
          <cell r="E151">
            <v>5.2</v>
          </cell>
          <cell r="F151">
            <v>0</v>
          </cell>
          <cell r="G151">
            <v>0</v>
          </cell>
          <cell r="H151">
            <v>0</v>
          </cell>
          <cell r="I151">
            <v>7.4733333333333336</v>
          </cell>
          <cell r="J151">
            <v>0</v>
          </cell>
          <cell r="K151">
            <v>0</v>
          </cell>
          <cell r="L151">
            <v>6.73</v>
          </cell>
          <cell r="M151">
            <v>8.6300000000000008</v>
          </cell>
          <cell r="N151">
            <v>0</v>
          </cell>
          <cell r="O151">
            <v>0</v>
          </cell>
          <cell r="P151">
            <v>7.63</v>
          </cell>
          <cell r="Q151">
            <v>7.73</v>
          </cell>
          <cell r="R151">
            <v>0</v>
          </cell>
          <cell r="S151">
            <v>0</v>
          </cell>
          <cell r="T151">
            <v>7.15</v>
          </cell>
          <cell r="U151">
            <v>7.52</v>
          </cell>
          <cell r="V151">
            <v>0</v>
          </cell>
          <cell r="W151">
            <v>0</v>
          </cell>
          <cell r="X151">
            <v>7.87</v>
          </cell>
          <cell r="Y151">
            <v>0</v>
          </cell>
          <cell r="Z151">
            <v>5.6449999999999996</v>
          </cell>
          <cell r="AA151">
            <v>0</v>
          </cell>
          <cell r="AB151">
            <v>0</v>
          </cell>
          <cell r="AC151">
            <v>6.65</v>
          </cell>
          <cell r="AD151">
            <v>0</v>
          </cell>
          <cell r="AE151">
            <v>6.78</v>
          </cell>
          <cell r="AF151">
            <v>0</v>
          </cell>
          <cell r="AG151">
            <v>4.24</v>
          </cell>
          <cell r="AH151">
            <v>0</v>
          </cell>
          <cell r="AI151">
            <v>7.36</v>
          </cell>
          <cell r="AJ151">
            <v>6.6</v>
          </cell>
          <cell r="AK151">
            <v>4.5199999999999996</v>
          </cell>
          <cell r="AL151">
            <v>0</v>
          </cell>
          <cell r="AM151">
            <v>0</v>
          </cell>
          <cell r="AN151">
            <v>6.59</v>
          </cell>
          <cell r="AO151">
            <v>0</v>
          </cell>
          <cell r="AP151">
            <v>7.1</v>
          </cell>
          <cell r="AQ151">
            <v>0</v>
          </cell>
          <cell r="AR151">
            <v>5.99</v>
          </cell>
          <cell r="AS151">
            <v>6.03</v>
          </cell>
          <cell r="AT151">
            <v>0</v>
          </cell>
          <cell r="AU151">
            <v>6.82</v>
          </cell>
          <cell r="AV151">
            <v>4.96</v>
          </cell>
          <cell r="AW151">
            <v>0</v>
          </cell>
          <cell r="AX151">
            <v>8.1</v>
          </cell>
          <cell r="AY151">
            <v>6.91</v>
          </cell>
          <cell r="AZ151">
            <v>0</v>
          </cell>
          <cell r="BA151">
            <v>0</v>
          </cell>
          <cell r="BB151">
            <v>7.53</v>
          </cell>
          <cell r="BC151">
            <v>7.94</v>
          </cell>
          <cell r="BD151">
            <v>0</v>
          </cell>
          <cell r="BE151">
            <v>0</v>
          </cell>
          <cell r="BF151">
            <v>8.57</v>
          </cell>
          <cell r="BG151">
            <v>0</v>
          </cell>
          <cell r="BH151">
            <v>0</v>
          </cell>
          <cell r="BI151">
            <v>6.42</v>
          </cell>
          <cell r="BJ151">
            <v>7.05</v>
          </cell>
          <cell r="BK151">
            <v>0</v>
          </cell>
          <cell r="BL151">
            <v>6.37</v>
          </cell>
          <cell r="BM151">
            <v>0</v>
          </cell>
          <cell r="BN151">
            <v>7.12</v>
          </cell>
          <cell r="BO151">
            <v>0</v>
          </cell>
          <cell r="BP151">
            <v>6.22</v>
          </cell>
          <cell r="BQ151">
            <v>0</v>
          </cell>
          <cell r="BR151">
            <v>6.85</v>
          </cell>
          <cell r="BS151">
            <v>5.75</v>
          </cell>
          <cell r="BT151">
            <v>0</v>
          </cell>
          <cell r="BU151">
            <v>7.35</v>
          </cell>
          <cell r="BV151">
            <v>0</v>
          </cell>
          <cell r="BW151">
            <v>0</v>
          </cell>
          <cell r="BX151">
            <v>7.45</v>
          </cell>
          <cell r="BY151">
            <v>4.72</v>
          </cell>
          <cell r="BZ151">
            <v>0</v>
          </cell>
          <cell r="CA151">
            <v>6.62</v>
          </cell>
          <cell r="CB151">
            <v>0</v>
          </cell>
          <cell r="CC151">
            <v>0</v>
          </cell>
          <cell r="CD151">
            <v>7.83</v>
          </cell>
          <cell r="CE151">
            <v>0</v>
          </cell>
          <cell r="CF151">
            <v>7.63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6.41</v>
          </cell>
          <cell r="CL151">
            <v>0</v>
          </cell>
          <cell r="CM151">
            <v>7.03</v>
          </cell>
          <cell r="CN151">
            <v>0</v>
          </cell>
          <cell r="CO151">
            <v>6.63</v>
          </cell>
          <cell r="CP151">
            <v>5.89</v>
          </cell>
          <cell r="CQ151">
            <v>0</v>
          </cell>
          <cell r="CR151">
            <v>5.6</v>
          </cell>
          <cell r="CS151">
            <v>0</v>
          </cell>
          <cell r="CT151">
            <v>8</v>
          </cell>
          <cell r="CU151">
            <v>0</v>
          </cell>
          <cell r="CV151">
            <v>7.87</v>
          </cell>
          <cell r="CW151">
            <v>4.1500000000000004</v>
          </cell>
          <cell r="CX151">
            <v>0</v>
          </cell>
          <cell r="CY151">
            <v>7.09</v>
          </cell>
          <cell r="CZ151">
            <v>0</v>
          </cell>
          <cell r="DA151">
            <v>8.19</v>
          </cell>
          <cell r="DB151">
            <v>0</v>
          </cell>
          <cell r="DC151">
            <v>7.55</v>
          </cell>
          <cell r="DD151">
            <v>4.38</v>
          </cell>
          <cell r="DE151">
            <v>0</v>
          </cell>
          <cell r="DF151">
            <v>7.0250000000000004</v>
          </cell>
          <cell r="DG151">
            <v>0</v>
          </cell>
          <cell r="DH151">
            <v>3.49</v>
          </cell>
          <cell r="DI151">
            <v>8.49</v>
          </cell>
          <cell r="DJ151">
            <v>0</v>
          </cell>
          <cell r="DK151">
            <v>8.48</v>
          </cell>
          <cell r="DL151">
            <v>0</v>
          </cell>
          <cell r="DM151">
            <v>7.0250000000000004</v>
          </cell>
          <cell r="DN151">
            <v>0</v>
          </cell>
          <cell r="DO151">
            <v>3.49</v>
          </cell>
          <cell r="DP151">
            <v>8.49</v>
          </cell>
          <cell r="DQ151">
            <v>0</v>
          </cell>
          <cell r="DR151">
            <v>8.48</v>
          </cell>
          <cell r="DS151">
            <v>0</v>
          </cell>
          <cell r="DT151">
            <v>8.02</v>
          </cell>
          <cell r="DU151">
            <v>0</v>
          </cell>
          <cell r="DV151">
            <v>6.79</v>
          </cell>
          <cell r="DW151">
            <v>0</v>
          </cell>
          <cell r="DX151">
            <v>8.2200000000000006</v>
          </cell>
          <cell r="DY151">
            <v>0</v>
          </cell>
          <cell r="DZ151">
            <v>0</v>
          </cell>
          <cell r="EA151">
            <v>5.56</v>
          </cell>
          <cell r="EB151">
            <v>7.29</v>
          </cell>
          <cell r="EC151">
            <v>0</v>
          </cell>
          <cell r="ED151">
            <v>4.72</v>
          </cell>
          <cell r="EE151">
            <v>7.83</v>
          </cell>
          <cell r="EF151">
            <v>0</v>
          </cell>
          <cell r="EG151">
            <v>0</v>
          </cell>
          <cell r="EH151">
            <v>5.56</v>
          </cell>
          <cell r="EI151">
            <v>7.29</v>
          </cell>
          <cell r="EJ151">
            <v>0</v>
          </cell>
          <cell r="EK151">
            <v>4.72</v>
          </cell>
          <cell r="EL151">
            <v>7.83</v>
          </cell>
          <cell r="EM151">
            <v>0</v>
          </cell>
          <cell r="EN151">
            <v>0</v>
          </cell>
          <cell r="EO151">
            <v>8.56</v>
          </cell>
          <cell r="EP151">
            <v>6.91</v>
          </cell>
          <cell r="EQ151">
            <v>0</v>
          </cell>
          <cell r="ER151">
            <v>6.7750000000000004</v>
          </cell>
          <cell r="ES151">
            <v>0</v>
          </cell>
          <cell r="ET151">
            <v>5.71</v>
          </cell>
          <cell r="EU151">
            <v>0</v>
          </cell>
          <cell r="EV151">
            <v>5.51</v>
          </cell>
          <cell r="EW151">
            <v>0</v>
          </cell>
          <cell r="EX151">
            <v>6.68</v>
          </cell>
          <cell r="EY151">
            <v>8.77</v>
          </cell>
          <cell r="EZ151">
            <v>9.6199999999999992</v>
          </cell>
          <cell r="FA151">
            <v>8.08</v>
          </cell>
          <cell r="FB151">
            <v>0</v>
          </cell>
          <cell r="FC151">
            <v>0</v>
          </cell>
          <cell r="FD151">
            <v>7.1550000000000002</v>
          </cell>
          <cell r="FE151">
            <v>0</v>
          </cell>
          <cell r="FF151">
            <v>7.63</v>
          </cell>
          <cell r="FG151">
            <v>0</v>
          </cell>
          <cell r="FH151">
            <v>8.36</v>
          </cell>
          <cell r="FI151">
            <v>0</v>
          </cell>
          <cell r="FJ151">
            <v>8.09</v>
          </cell>
          <cell r="FK151">
            <v>0</v>
          </cell>
          <cell r="FL151">
            <v>8.0299999999999994</v>
          </cell>
          <cell r="FM151">
            <v>5.36</v>
          </cell>
          <cell r="FN151">
            <v>0</v>
          </cell>
          <cell r="FO151">
            <v>7.58</v>
          </cell>
          <cell r="FP151">
            <v>0</v>
          </cell>
          <cell r="FQ151">
            <v>0</v>
          </cell>
          <cell r="FR151">
            <v>7.41</v>
          </cell>
          <cell r="FS151">
            <v>6.23</v>
          </cell>
          <cell r="FT151">
            <v>0</v>
          </cell>
          <cell r="FU151">
            <v>6.29</v>
          </cell>
          <cell r="FV151">
            <v>0</v>
          </cell>
          <cell r="FW151">
            <v>0</v>
          </cell>
          <cell r="FX151">
            <v>6.07</v>
          </cell>
          <cell r="FY151">
            <v>0</v>
          </cell>
          <cell r="FZ151">
            <v>5.8849999999999998</v>
          </cell>
          <cell r="GA151">
            <v>6.08</v>
          </cell>
          <cell r="GB151">
            <v>6.4</v>
          </cell>
          <cell r="GC151">
            <v>5.49</v>
          </cell>
          <cell r="GD151">
            <v>0</v>
          </cell>
          <cell r="GE151">
            <v>4.28</v>
          </cell>
          <cell r="GF151">
            <v>6.55</v>
          </cell>
          <cell r="GG151">
            <v>0</v>
          </cell>
          <cell r="GH151">
            <v>7.23</v>
          </cell>
          <cell r="GI151">
            <v>5.83</v>
          </cell>
          <cell r="GJ151">
            <v>0</v>
          </cell>
          <cell r="GK151">
            <v>0</v>
          </cell>
          <cell r="GL151">
            <v>4.41</v>
          </cell>
          <cell r="GM151">
            <v>5.57</v>
          </cell>
          <cell r="GN151">
            <v>0</v>
          </cell>
          <cell r="GO151">
            <v>7.09</v>
          </cell>
          <cell r="GP151">
            <v>0</v>
          </cell>
          <cell r="GQ151">
            <v>8.9350000000000005</v>
          </cell>
          <cell r="GR151">
            <v>0</v>
          </cell>
          <cell r="GS151">
            <v>8.9499999999999993</v>
          </cell>
          <cell r="GT151">
            <v>5.83</v>
          </cell>
          <cell r="GU151">
            <v>0</v>
          </cell>
          <cell r="GV151">
            <v>8.32</v>
          </cell>
          <cell r="GW151">
            <v>0</v>
          </cell>
          <cell r="GX151">
            <v>5.92</v>
          </cell>
          <cell r="GY151">
            <v>0</v>
          </cell>
          <cell r="GZ151">
            <v>7.7</v>
          </cell>
          <cell r="HA151">
            <v>0</v>
          </cell>
          <cell r="HB151">
            <v>6.36</v>
          </cell>
          <cell r="HC151">
            <v>6.03</v>
          </cell>
          <cell r="HD151">
            <v>0</v>
          </cell>
          <cell r="HE151">
            <v>8.7200000000000006</v>
          </cell>
          <cell r="HF151">
            <v>0</v>
          </cell>
          <cell r="HG151">
            <v>0</v>
          </cell>
          <cell r="HH151">
            <v>6.33</v>
          </cell>
          <cell r="HI151">
            <v>8.41</v>
          </cell>
          <cell r="HJ151">
            <v>0</v>
          </cell>
          <cell r="HK151">
            <v>8.5299999999999994</v>
          </cell>
          <cell r="HL151">
            <v>7.94</v>
          </cell>
          <cell r="HM151">
            <v>0</v>
          </cell>
          <cell r="HN151">
            <v>8.74</v>
          </cell>
          <cell r="HO151">
            <v>0</v>
          </cell>
          <cell r="HP151">
            <v>0</v>
          </cell>
          <cell r="HQ151">
            <v>6.95</v>
          </cell>
          <cell r="HR151">
            <v>0</v>
          </cell>
          <cell r="HS151">
            <v>7.31</v>
          </cell>
          <cell r="HT151">
            <v>0</v>
          </cell>
          <cell r="HU151">
            <v>6.1449999999999996</v>
          </cell>
          <cell r="HV151">
            <v>0</v>
          </cell>
          <cell r="HW151">
            <v>7.2050000000000001</v>
          </cell>
          <cell r="HX151">
            <v>0</v>
          </cell>
          <cell r="HY151">
            <v>0</v>
          </cell>
          <cell r="HZ151">
            <v>6.15</v>
          </cell>
          <cell r="IA151">
            <v>0</v>
          </cell>
          <cell r="IB151">
            <v>7.51</v>
          </cell>
          <cell r="IC151">
            <v>0</v>
          </cell>
          <cell r="ID151">
            <v>0</v>
          </cell>
          <cell r="IE151">
            <v>12.63</v>
          </cell>
          <cell r="IF151">
            <v>0</v>
          </cell>
          <cell r="IG151">
            <v>8.65</v>
          </cell>
          <cell r="IH151">
            <v>0</v>
          </cell>
          <cell r="II151">
            <v>5.85</v>
          </cell>
          <cell r="IJ151">
            <v>0</v>
          </cell>
          <cell r="IK151">
            <v>6.5049999999999999</v>
          </cell>
          <cell r="IL151">
            <v>0</v>
          </cell>
          <cell r="IM151">
            <v>6.92</v>
          </cell>
          <cell r="IN151">
            <v>8.06</v>
          </cell>
          <cell r="IO151">
            <v>0</v>
          </cell>
          <cell r="IP151">
            <v>0</v>
          </cell>
          <cell r="IQ151">
            <v>0</v>
          </cell>
          <cell r="IR151">
            <v>6.5650000000000004</v>
          </cell>
          <cell r="IS151">
            <v>0</v>
          </cell>
          <cell r="IT151">
            <v>6.91</v>
          </cell>
          <cell r="IU151">
            <v>7.53</v>
          </cell>
          <cell r="IV151">
            <v>0</v>
          </cell>
          <cell r="IW151">
            <v>0</v>
          </cell>
          <cell r="IX151">
            <v>7.27</v>
          </cell>
          <cell r="IY151">
            <v>9.34</v>
          </cell>
          <cell r="IZ151">
            <v>6.27</v>
          </cell>
          <cell r="JA151">
            <v>8.67</v>
          </cell>
          <cell r="JB151">
            <v>7.72</v>
          </cell>
          <cell r="JC151">
            <v>0</v>
          </cell>
          <cell r="JD151">
            <v>0</v>
          </cell>
          <cell r="JE151">
            <v>6.93</v>
          </cell>
          <cell r="JF151">
            <v>0</v>
          </cell>
          <cell r="JG151">
            <v>6.78</v>
          </cell>
          <cell r="JH151">
            <v>0</v>
          </cell>
          <cell r="JI151">
            <v>5.9649999999999999</v>
          </cell>
          <cell r="JJ151">
            <v>0</v>
          </cell>
          <cell r="JK151">
            <v>0</v>
          </cell>
          <cell r="JL151">
            <v>0</v>
          </cell>
          <cell r="JM151">
            <v>8.4600000000000009</v>
          </cell>
          <cell r="JN151">
            <v>0</v>
          </cell>
          <cell r="JO151">
            <v>6.25</v>
          </cell>
          <cell r="JP151">
            <v>0</v>
          </cell>
          <cell r="JQ151">
            <v>0</v>
          </cell>
          <cell r="JR151">
            <v>7.49</v>
          </cell>
          <cell r="JS151">
            <v>3.49</v>
          </cell>
          <cell r="JT151">
            <v>7.23</v>
          </cell>
          <cell r="JU151">
            <v>0</v>
          </cell>
          <cell r="JV151">
            <v>8.6300000000000008</v>
          </cell>
          <cell r="JW151">
            <v>6.37</v>
          </cell>
          <cell r="JX151">
            <v>0</v>
          </cell>
          <cell r="JY151">
            <v>0</v>
          </cell>
          <cell r="JZ151">
            <v>0</v>
          </cell>
          <cell r="KA151">
            <v>6.7466666666666661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6.92</v>
          </cell>
          <cell r="KG151">
            <v>7.5250000000000004</v>
          </cell>
          <cell r="KH151">
            <v>0</v>
          </cell>
          <cell r="KI151">
            <v>7.06</v>
          </cell>
          <cell r="KJ151">
            <v>0</v>
          </cell>
          <cell r="KK151">
            <v>6.63</v>
          </cell>
          <cell r="KL151">
            <v>0</v>
          </cell>
          <cell r="KM151">
            <v>8.3699999999999992</v>
          </cell>
          <cell r="KN151">
            <v>0</v>
          </cell>
          <cell r="KO151">
            <v>6.76</v>
          </cell>
          <cell r="KP151">
            <v>0</v>
          </cell>
          <cell r="KQ151">
            <v>7.06</v>
          </cell>
          <cell r="KR151">
            <v>0</v>
          </cell>
          <cell r="KS151">
            <v>0</v>
          </cell>
          <cell r="KT151">
            <v>7.2149999999999999</v>
          </cell>
          <cell r="KU151">
            <v>0</v>
          </cell>
          <cell r="KV151">
            <v>0</v>
          </cell>
          <cell r="KW151">
            <v>6</v>
          </cell>
          <cell r="KX151">
            <v>7.04</v>
          </cell>
          <cell r="KY151">
            <v>7.71</v>
          </cell>
          <cell r="KZ151">
            <v>0</v>
          </cell>
          <cell r="LA151">
            <v>0</v>
          </cell>
          <cell r="LB151">
            <v>0</v>
          </cell>
          <cell r="LC151">
            <v>6.43</v>
          </cell>
          <cell r="LD151">
            <v>7.17</v>
          </cell>
          <cell r="LE151">
            <v>0</v>
          </cell>
          <cell r="LF151">
            <v>6.59</v>
          </cell>
          <cell r="LG151">
            <v>0</v>
          </cell>
          <cell r="LH151">
            <v>7.96</v>
          </cell>
          <cell r="LI151">
            <v>7.1</v>
          </cell>
          <cell r="LJ151">
            <v>0</v>
          </cell>
          <cell r="LK151">
            <v>0</v>
          </cell>
          <cell r="LL151">
            <v>6.6550000000000002</v>
          </cell>
          <cell r="LM151">
            <v>0</v>
          </cell>
          <cell r="LN151">
            <v>0</v>
          </cell>
          <cell r="LO151">
            <v>8.51</v>
          </cell>
          <cell r="LP151">
            <v>7.29</v>
          </cell>
          <cell r="LQ151">
            <v>5.96</v>
          </cell>
          <cell r="LR151">
            <v>6.41</v>
          </cell>
          <cell r="LS151">
            <v>0</v>
          </cell>
          <cell r="LT151">
            <v>7.06</v>
          </cell>
          <cell r="LU151">
            <v>0</v>
          </cell>
          <cell r="LV151">
            <v>6.93</v>
          </cell>
          <cell r="LW151">
            <v>0</v>
          </cell>
          <cell r="LX151">
            <v>5.2050000000000001</v>
          </cell>
          <cell r="LY151">
            <v>0</v>
          </cell>
          <cell r="LZ151">
            <v>8.1999999999999993</v>
          </cell>
          <cell r="MA151">
            <v>4.8899999999999997</v>
          </cell>
          <cell r="MB151">
            <v>0</v>
          </cell>
          <cell r="MC151">
            <v>6.41</v>
          </cell>
          <cell r="MD151">
            <v>7.32</v>
          </cell>
          <cell r="ME151">
            <v>0</v>
          </cell>
          <cell r="MF151">
            <v>6.91</v>
          </cell>
          <cell r="MG151">
            <v>7.29</v>
          </cell>
          <cell r="MH151">
            <v>0</v>
          </cell>
          <cell r="MI151">
            <v>0</v>
          </cell>
          <cell r="MJ151">
            <v>8</v>
          </cell>
          <cell r="MK151">
            <v>6.1</v>
          </cell>
          <cell r="ML151">
            <v>0</v>
          </cell>
          <cell r="MM151">
            <v>7.01</v>
          </cell>
          <cell r="MN151">
            <v>0</v>
          </cell>
          <cell r="MO151">
            <v>6.87</v>
          </cell>
          <cell r="MP151">
            <v>0</v>
          </cell>
          <cell r="MQ151">
            <v>0</v>
          </cell>
          <cell r="MR151">
            <v>0</v>
          </cell>
          <cell r="MS151">
            <v>6.93</v>
          </cell>
          <cell r="MT151">
            <v>0</v>
          </cell>
          <cell r="MU151">
            <v>0</v>
          </cell>
          <cell r="MV151">
            <v>0</v>
          </cell>
          <cell r="MW151">
            <v>0</v>
          </cell>
          <cell r="MX151">
            <v>0</v>
          </cell>
          <cell r="MY151">
            <v>0</v>
          </cell>
          <cell r="MZ151">
            <v>0</v>
          </cell>
          <cell r="NA151">
            <v>0</v>
          </cell>
          <cell r="NB151">
            <v>0</v>
          </cell>
          <cell r="NC151">
            <v>0</v>
          </cell>
          <cell r="ND151">
            <v>0</v>
          </cell>
          <cell r="NE151">
            <v>0</v>
          </cell>
          <cell r="NF151">
            <v>0</v>
          </cell>
          <cell r="NG151">
            <v>0</v>
          </cell>
          <cell r="NH151">
            <v>0</v>
          </cell>
          <cell r="NJ151">
            <v>3</v>
          </cell>
          <cell r="NK151">
            <v>3.6896551724137931</v>
          </cell>
          <cell r="NL151" t="b">
            <v>0</v>
          </cell>
          <cell r="NM151"/>
          <cell r="NN151">
            <v>182</v>
          </cell>
          <cell r="NO151">
            <v>7.0175000000000001</v>
          </cell>
          <cell r="NP151">
            <v>6.942747252747254</v>
          </cell>
          <cell r="NQ151">
            <v>0.81318681318681318</v>
          </cell>
          <cell r="NR151">
            <v>3.49</v>
          </cell>
          <cell r="NS151">
            <v>12.63</v>
          </cell>
        </row>
        <row r="152">
          <cell r="A152" t="str">
            <v>SOTOMAYOR HOUSES</v>
          </cell>
          <cell r="B152" t="str">
            <v>SOTOMAYOR HOUSES</v>
          </cell>
          <cell r="C152" t="str">
            <v>WATSON AVE</v>
          </cell>
          <cell r="D152" t="str">
            <v>BRONX</v>
          </cell>
          <cell r="E152">
            <v>6.84</v>
          </cell>
          <cell r="F152">
            <v>6.0799999999999992</v>
          </cell>
          <cell r="G152">
            <v>5.44</v>
          </cell>
          <cell r="H152">
            <v>0</v>
          </cell>
          <cell r="I152">
            <v>4.6500000000000004</v>
          </cell>
          <cell r="J152">
            <v>0</v>
          </cell>
          <cell r="K152">
            <v>0</v>
          </cell>
          <cell r="L152">
            <v>0</v>
          </cell>
          <cell r="M152">
            <v>7.5049999999999999</v>
          </cell>
          <cell r="N152">
            <v>7.835</v>
          </cell>
          <cell r="O152">
            <v>0</v>
          </cell>
          <cell r="P152">
            <v>7.46</v>
          </cell>
          <cell r="Q152">
            <v>0</v>
          </cell>
          <cell r="R152">
            <v>0</v>
          </cell>
          <cell r="S152">
            <v>5.77</v>
          </cell>
          <cell r="T152">
            <v>5.43</v>
          </cell>
          <cell r="U152">
            <v>0</v>
          </cell>
          <cell r="V152">
            <v>7.665</v>
          </cell>
          <cell r="W152">
            <v>0</v>
          </cell>
          <cell r="X152">
            <v>7.55</v>
          </cell>
          <cell r="Y152">
            <v>0</v>
          </cell>
          <cell r="Z152">
            <v>8.6300000000000008</v>
          </cell>
          <cell r="AA152">
            <v>0</v>
          </cell>
          <cell r="AB152">
            <v>6.15</v>
          </cell>
          <cell r="AC152">
            <v>0</v>
          </cell>
          <cell r="AD152">
            <v>6.56</v>
          </cell>
          <cell r="AE152">
            <v>0</v>
          </cell>
          <cell r="AF152">
            <v>0</v>
          </cell>
          <cell r="AG152">
            <v>0</v>
          </cell>
          <cell r="AH152">
            <v>5.97</v>
          </cell>
          <cell r="AI152">
            <v>8.7799999999999994</v>
          </cell>
          <cell r="AJ152">
            <v>0</v>
          </cell>
          <cell r="AK152">
            <v>0</v>
          </cell>
          <cell r="AL152">
            <v>6.55</v>
          </cell>
          <cell r="AM152">
            <v>0</v>
          </cell>
          <cell r="AN152">
            <v>0</v>
          </cell>
          <cell r="AO152">
            <v>6.53</v>
          </cell>
          <cell r="AP152">
            <v>6.11</v>
          </cell>
          <cell r="AQ152">
            <v>8.18</v>
          </cell>
          <cell r="AR152">
            <v>0</v>
          </cell>
          <cell r="AS152">
            <v>7.28</v>
          </cell>
          <cell r="AT152">
            <v>0</v>
          </cell>
          <cell r="AU152">
            <v>0</v>
          </cell>
          <cell r="AV152">
            <v>0</v>
          </cell>
          <cell r="AW152">
            <v>8.7149999999999999</v>
          </cell>
          <cell r="AX152">
            <v>0</v>
          </cell>
          <cell r="AY152">
            <v>7.12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8.3849999999999998</v>
          </cell>
          <cell r="BE152">
            <v>7.1050000000000004</v>
          </cell>
          <cell r="BF152">
            <v>0</v>
          </cell>
          <cell r="BG152">
            <v>8.9499999999999993</v>
          </cell>
          <cell r="BH152">
            <v>0</v>
          </cell>
          <cell r="BI152">
            <v>0</v>
          </cell>
          <cell r="BJ152">
            <v>7.165</v>
          </cell>
          <cell r="BK152">
            <v>0</v>
          </cell>
          <cell r="BL152">
            <v>0</v>
          </cell>
          <cell r="BM152">
            <v>8.91</v>
          </cell>
          <cell r="BN152">
            <v>6.34</v>
          </cell>
          <cell r="BO152">
            <v>0</v>
          </cell>
          <cell r="BP152">
            <v>0</v>
          </cell>
          <cell r="BQ152">
            <v>7.22</v>
          </cell>
          <cell r="BR152">
            <v>0</v>
          </cell>
          <cell r="BS152">
            <v>6.91</v>
          </cell>
          <cell r="BT152">
            <v>6.59</v>
          </cell>
          <cell r="BU152">
            <v>0</v>
          </cell>
          <cell r="BV152">
            <v>0</v>
          </cell>
          <cell r="BW152">
            <v>7.06</v>
          </cell>
          <cell r="BX152">
            <v>0</v>
          </cell>
          <cell r="BY152">
            <v>7.07</v>
          </cell>
          <cell r="BZ152">
            <v>0</v>
          </cell>
          <cell r="CA152">
            <v>5.915</v>
          </cell>
          <cell r="CB152">
            <v>7.14</v>
          </cell>
          <cell r="CC152">
            <v>0</v>
          </cell>
          <cell r="CD152">
            <v>0</v>
          </cell>
          <cell r="CE152">
            <v>9.26</v>
          </cell>
          <cell r="CF152">
            <v>0</v>
          </cell>
          <cell r="CG152">
            <v>6.7850000000000001</v>
          </cell>
          <cell r="CH152">
            <v>0</v>
          </cell>
          <cell r="CI152">
            <v>8.5399999999999991</v>
          </cell>
          <cell r="CJ152">
            <v>0</v>
          </cell>
          <cell r="CK152">
            <v>7.12</v>
          </cell>
          <cell r="CL152">
            <v>0</v>
          </cell>
          <cell r="CM152">
            <v>7.38</v>
          </cell>
          <cell r="CN152">
            <v>8.1300000000000008</v>
          </cell>
          <cell r="CO152">
            <v>0</v>
          </cell>
          <cell r="CP152">
            <v>9.16</v>
          </cell>
          <cell r="CQ152">
            <v>0</v>
          </cell>
          <cell r="CR152">
            <v>0</v>
          </cell>
          <cell r="CS152">
            <v>0</v>
          </cell>
          <cell r="CT152">
            <v>8.1649999999999991</v>
          </cell>
          <cell r="CU152">
            <v>6.73</v>
          </cell>
          <cell r="CV152">
            <v>7.55</v>
          </cell>
          <cell r="CW152">
            <v>0</v>
          </cell>
          <cell r="CX152">
            <v>0</v>
          </cell>
          <cell r="CY152">
            <v>8.7200000000000006</v>
          </cell>
          <cell r="CZ152">
            <v>0</v>
          </cell>
          <cell r="DA152">
            <v>8.06</v>
          </cell>
          <cell r="DB152">
            <v>0</v>
          </cell>
          <cell r="DC152">
            <v>0</v>
          </cell>
          <cell r="DD152">
            <v>9.0399999999999991</v>
          </cell>
          <cell r="DE152">
            <v>0</v>
          </cell>
          <cell r="DF152">
            <v>7.52</v>
          </cell>
          <cell r="DG152">
            <v>0</v>
          </cell>
          <cell r="DH152">
            <v>7.16</v>
          </cell>
          <cell r="DI152">
            <v>0</v>
          </cell>
          <cell r="DJ152">
            <v>6.9</v>
          </cell>
          <cell r="DK152">
            <v>7.08</v>
          </cell>
          <cell r="DL152">
            <v>0</v>
          </cell>
          <cell r="DM152">
            <v>7.52</v>
          </cell>
          <cell r="DN152">
            <v>0</v>
          </cell>
          <cell r="DO152">
            <v>7.16</v>
          </cell>
          <cell r="DP152">
            <v>0</v>
          </cell>
          <cell r="DQ152">
            <v>6.9</v>
          </cell>
          <cell r="DR152">
            <v>7.08</v>
          </cell>
          <cell r="DS152">
            <v>0</v>
          </cell>
          <cell r="DT152">
            <v>0</v>
          </cell>
          <cell r="DU152">
            <v>0</v>
          </cell>
          <cell r="DV152">
            <v>7.35</v>
          </cell>
          <cell r="DW152">
            <v>6.91</v>
          </cell>
          <cell r="DX152">
            <v>7.2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8.65</v>
          </cell>
          <cell r="ED152">
            <v>6.87</v>
          </cell>
          <cell r="EE152">
            <v>0</v>
          </cell>
          <cell r="EF152">
            <v>6.85</v>
          </cell>
          <cell r="EG152">
            <v>0</v>
          </cell>
          <cell r="EH152">
            <v>0</v>
          </cell>
          <cell r="EI152">
            <v>0</v>
          </cell>
          <cell r="EJ152">
            <v>8.65</v>
          </cell>
          <cell r="EK152">
            <v>6.87</v>
          </cell>
          <cell r="EL152">
            <v>0</v>
          </cell>
          <cell r="EM152">
            <v>6.85</v>
          </cell>
          <cell r="EN152">
            <v>0</v>
          </cell>
          <cell r="EO152">
            <v>8.0050000000000008</v>
          </cell>
          <cell r="EP152">
            <v>0</v>
          </cell>
          <cell r="EQ152">
            <v>5.98</v>
          </cell>
          <cell r="ER152">
            <v>0</v>
          </cell>
          <cell r="ES152">
            <v>0</v>
          </cell>
          <cell r="ET152">
            <v>5.69</v>
          </cell>
          <cell r="EU152">
            <v>0</v>
          </cell>
          <cell r="EV152">
            <v>6.29</v>
          </cell>
          <cell r="EW152">
            <v>0</v>
          </cell>
          <cell r="EX152">
            <v>9.4499999999999993</v>
          </cell>
          <cell r="EY152">
            <v>0</v>
          </cell>
          <cell r="EZ152">
            <v>7.48</v>
          </cell>
          <cell r="FA152">
            <v>7.9850000000000003</v>
          </cell>
          <cell r="FB152">
            <v>0</v>
          </cell>
          <cell r="FC152">
            <v>7.8</v>
          </cell>
          <cell r="FD152">
            <v>0</v>
          </cell>
          <cell r="FE152">
            <v>7.76</v>
          </cell>
          <cell r="FF152">
            <v>7.1349999999999998</v>
          </cell>
          <cell r="FG152">
            <v>7.21</v>
          </cell>
          <cell r="FH152">
            <v>7.72</v>
          </cell>
          <cell r="FI152">
            <v>0</v>
          </cell>
          <cell r="FJ152">
            <v>0</v>
          </cell>
          <cell r="FK152">
            <v>6.9249999999999998</v>
          </cell>
          <cell r="FL152">
            <v>6.4</v>
          </cell>
          <cell r="FM152">
            <v>6.7</v>
          </cell>
          <cell r="FN152">
            <v>0</v>
          </cell>
          <cell r="FO152">
            <v>7.67</v>
          </cell>
          <cell r="FP152">
            <v>0</v>
          </cell>
          <cell r="FQ152">
            <v>7.29</v>
          </cell>
          <cell r="FR152">
            <v>7.28</v>
          </cell>
          <cell r="FS152">
            <v>0</v>
          </cell>
          <cell r="FT152">
            <v>5.2</v>
          </cell>
          <cell r="FU152">
            <v>0</v>
          </cell>
          <cell r="FV152">
            <v>7.07</v>
          </cell>
          <cell r="FW152">
            <v>0</v>
          </cell>
          <cell r="FX152">
            <v>6.03</v>
          </cell>
          <cell r="FY152">
            <v>8.2550000000000008</v>
          </cell>
          <cell r="FZ152">
            <v>0</v>
          </cell>
          <cell r="GA152">
            <v>7.5549999999999997</v>
          </cell>
          <cell r="GB152">
            <v>0</v>
          </cell>
          <cell r="GC152">
            <v>0</v>
          </cell>
          <cell r="GD152">
            <v>0</v>
          </cell>
          <cell r="GE152">
            <v>7.4249999999999998</v>
          </cell>
          <cell r="GF152">
            <v>0</v>
          </cell>
          <cell r="GG152">
            <v>6.75</v>
          </cell>
          <cell r="GH152">
            <v>0</v>
          </cell>
          <cell r="GI152">
            <v>8.64</v>
          </cell>
          <cell r="GJ152">
            <v>0</v>
          </cell>
          <cell r="GK152">
            <v>0</v>
          </cell>
          <cell r="GL152">
            <v>0</v>
          </cell>
          <cell r="GM152">
            <v>8.75</v>
          </cell>
          <cell r="GN152">
            <v>7.4450000000000003</v>
          </cell>
          <cell r="GO152">
            <v>0</v>
          </cell>
          <cell r="GP152">
            <v>6.49</v>
          </cell>
          <cell r="GQ152">
            <v>6.07</v>
          </cell>
          <cell r="GR152">
            <v>0</v>
          </cell>
          <cell r="GS152">
            <v>8.44</v>
          </cell>
          <cell r="GT152">
            <v>0</v>
          </cell>
          <cell r="GU152">
            <v>8.4749999999999996</v>
          </cell>
          <cell r="GV152">
            <v>7.87</v>
          </cell>
          <cell r="GW152">
            <v>0</v>
          </cell>
          <cell r="GX152">
            <v>6.915</v>
          </cell>
          <cell r="GY152">
            <v>0</v>
          </cell>
          <cell r="GZ152">
            <v>5.57</v>
          </cell>
          <cell r="HA152">
            <v>8.73</v>
          </cell>
          <cell r="HB152">
            <v>8.58</v>
          </cell>
          <cell r="HC152">
            <v>0</v>
          </cell>
          <cell r="HD152">
            <v>0</v>
          </cell>
          <cell r="HE152">
            <v>7.06</v>
          </cell>
          <cell r="HF152">
            <v>0</v>
          </cell>
          <cell r="HG152">
            <v>7.4033333333333333</v>
          </cell>
          <cell r="HH152">
            <v>5.33</v>
          </cell>
          <cell r="HI152">
            <v>0</v>
          </cell>
          <cell r="HJ152">
            <v>7.83</v>
          </cell>
          <cell r="HK152">
            <v>0</v>
          </cell>
          <cell r="HL152">
            <v>0</v>
          </cell>
          <cell r="HM152">
            <v>0</v>
          </cell>
          <cell r="HN152">
            <v>5.9749999999999996</v>
          </cell>
          <cell r="HO152">
            <v>6.5</v>
          </cell>
          <cell r="HP152">
            <v>0</v>
          </cell>
          <cell r="HQ152">
            <v>5.97</v>
          </cell>
          <cell r="HR152">
            <v>10.92</v>
          </cell>
          <cell r="HS152">
            <v>8.2799999999999994</v>
          </cell>
          <cell r="HT152">
            <v>0</v>
          </cell>
          <cell r="HU152">
            <v>6.76</v>
          </cell>
          <cell r="HV152">
            <v>0</v>
          </cell>
          <cell r="HW152">
            <v>6.92</v>
          </cell>
          <cell r="HX152">
            <v>0</v>
          </cell>
          <cell r="HY152">
            <v>0</v>
          </cell>
          <cell r="HZ152">
            <v>7.4950000000000001</v>
          </cell>
          <cell r="IA152">
            <v>0</v>
          </cell>
          <cell r="IB152">
            <v>6.02</v>
          </cell>
          <cell r="IC152">
            <v>0</v>
          </cell>
          <cell r="ID152">
            <v>7.63</v>
          </cell>
          <cell r="IE152">
            <v>7.03</v>
          </cell>
          <cell r="IF152">
            <v>0</v>
          </cell>
          <cell r="IG152">
            <v>6.4349999999999996</v>
          </cell>
          <cell r="IH152">
            <v>0</v>
          </cell>
          <cell r="II152">
            <v>0</v>
          </cell>
          <cell r="IJ152">
            <v>7.17</v>
          </cell>
          <cell r="IK152">
            <v>4.32</v>
          </cell>
          <cell r="IL152">
            <v>5.875</v>
          </cell>
          <cell r="IM152">
            <v>5.59</v>
          </cell>
          <cell r="IN152">
            <v>7.91</v>
          </cell>
          <cell r="IO152">
            <v>0</v>
          </cell>
          <cell r="IP152">
            <v>0</v>
          </cell>
          <cell r="IQ152">
            <v>0</v>
          </cell>
          <cell r="IR152">
            <v>6.8299999999999992</v>
          </cell>
          <cell r="IS152">
            <v>0</v>
          </cell>
          <cell r="IT152">
            <v>5.79</v>
          </cell>
          <cell r="IU152">
            <v>7.63</v>
          </cell>
          <cell r="IV152">
            <v>0</v>
          </cell>
          <cell r="IW152">
            <v>7.45</v>
          </cell>
          <cell r="IX152">
            <v>0</v>
          </cell>
          <cell r="IY152">
            <v>7.2350000000000003</v>
          </cell>
          <cell r="IZ152">
            <v>4.8899999999999997</v>
          </cell>
          <cell r="JA152">
            <v>0</v>
          </cell>
          <cell r="JB152">
            <v>0</v>
          </cell>
          <cell r="JC152">
            <v>0</v>
          </cell>
          <cell r="JD152">
            <v>10.35</v>
          </cell>
          <cell r="JE152">
            <v>0</v>
          </cell>
          <cell r="JF152">
            <v>7.3900000000000006</v>
          </cell>
          <cell r="JG152">
            <v>6.64</v>
          </cell>
          <cell r="JH152">
            <v>0</v>
          </cell>
          <cell r="JI152">
            <v>10.029999999999999</v>
          </cell>
          <cell r="JJ152">
            <v>0</v>
          </cell>
          <cell r="JK152">
            <v>9.66</v>
          </cell>
          <cell r="JL152">
            <v>0</v>
          </cell>
          <cell r="JM152">
            <v>5.1100000000000003</v>
          </cell>
          <cell r="JN152">
            <v>6.12</v>
          </cell>
          <cell r="JO152">
            <v>9.0299999999999994</v>
          </cell>
          <cell r="JP152">
            <v>9.75</v>
          </cell>
          <cell r="JQ152">
            <v>0</v>
          </cell>
          <cell r="JR152">
            <v>0</v>
          </cell>
          <cell r="JS152">
            <v>7.23</v>
          </cell>
          <cell r="JT152">
            <v>0</v>
          </cell>
          <cell r="JU152">
            <v>0</v>
          </cell>
          <cell r="JV152">
            <v>10.31</v>
          </cell>
          <cell r="JW152">
            <v>5.51</v>
          </cell>
          <cell r="JX152">
            <v>0</v>
          </cell>
          <cell r="JY152">
            <v>8.07</v>
          </cell>
          <cell r="JZ152">
            <v>7.2949999999999999</v>
          </cell>
          <cell r="KA152">
            <v>0</v>
          </cell>
          <cell r="KB152">
            <v>9.11</v>
          </cell>
          <cell r="KC152">
            <v>0</v>
          </cell>
          <cell r="KD152">
            <v>0</v>
          </cell>
          <cell r="KE152">
            <v>0</v>
          </cell>
          <cell r="KF152">
            <v>8.2550000000000008</v>
          </cell>
          <cell r="KG152">
            <v>0</v>
          </cell>
          <cell r="KH152">
            <v>8.24</v>
          </cell>
          <cell r="KI152">
            <v>0</v>
          </cell>
          <cell r="KJ152">
            <v>7.9550000000000001</v>
          </cell>
          <cell r="KK152">
            <v>0</v>
          </cell>
          <cell r="KL152">
            <v>0</v>
          </cell>
          <cell r="KM152">
            <v>9.6300000000000008</v>
          </cell>
          <cell r="KN152">
            <v>9.1150000000000002</v>
          </cell>
          <cell r="KO152">
            <v>0</v>
          </cell>
          <cell r="KP152">
            <v>7.6150000000000002</v>
          </cell>
          <cell r="KQ152">
            <v>0</v>
          </cell>
          <cell r="KR152">
            <v>11.22</v>
          </cell>
          <cell r="KS152">
            <v>0</v>
          </cell>
          <cell r="KT152">
            <v>0</v>
          </cell>
          <cell r="KU152">
            <v>6.34</v>
          </cell>
          <cell r="KV152">
            <v>0</v>
          </cell>
          <cell r="KW152">
            <v>11.01</v>
          </cell>
          <cell r="KX152">
            <v>0</v>
          </cell>
          <cell r="KY152">
            <v>7.43</v>
          </cell>
          <cell r="KZ152">
            <v>0</v>
          </cell>
          <cell r="LA152">
            <v>0</v>
          </cell>
          <cell r="LB152">
            <v>10.72</v>
          </cell>
          <cell r="LC152">
            <v>0</v>
          </cell>
          <cell r="LD152">
            <v>7.56</v>
          </cell>
          <cell r="LE152">
            <v>0</v>
          </cell>
          <cell r="LF152">
            <v>7.7549999999999999</v>
          </cell>
          <cell r="LG152">
            <v>0</v>
          </cell>
          <cell r="LH152">
            <v>6.1150000000000002</v>
          </cell>
          <cell r="LI152">
            <v>0</v>
          </cell>
          <cell r="LJ152">
            <v>0</v>
          </cell>
          <cell r="LK152">
            <v>7.53</v>
          </cell>
          <cell r="LL152">
            <v>7.18</v>
          </cell>
          <cell r="LM152">
            <v>7.81</v>
          </cell>
          <cell r="LN152">
            <v>0</v>
          </cell>
          <cell r="LO152">
            <v>8.5749999999999993</v>
          </cell>
          <cell r="LP152">
            <v>6.87</v>
          </cell>
          <cell r="LQ152">
            <v>0</v>
          </cell>
          <cell r="LR152">
            <v>5.75</v>
          </cell>
          <cell r="LS152">
            <v>0</v>
          </cell>
          <cell r="LT152">
            <v>6.61</v>
          </cell>
          <cell r="LU152">
            <v>0</v>
          </cell>
          <cell r="LV152">
            <v>7.6700000000000008</v>
          </cell>
          <cell r="LW152">
            <v>0</v>
          </cell>
          <cell r="LX152">
            <v>0</v>
          </cell>
          <cell r="LY152">
            <v>7.32</v>
          </cell>
          <cell r="LZ152">
            <v>0</v>
          </cell>
          <cell r="MA152">
            <v>6.7850000000000001</v>
          </cell>
          <cell r="MB152">
            <v>0</v>
          </cell>
          <cell r="MC152">
            <v>10.01</v>
          </cell>
          <cell r="MD152">
            <v>7.96</v>
          </cell>
          <cell r="ME152">
            <v>0</v>
          </cell>
          <cell r="MF152">
            <v>7.415</v>
          </cell>
          <cell r="MG152">
            <v>0</v>
          </cell>
          <cell r="MH152">
            <v>7.9349999999999996</v>
          </cell>
          <cell r="MI152">
            <v>0</v>
          </cell>
          <cell r="MJ152">
            <v>6.4450000000000003</v>
          </cell>
          <cell r="MK152">
            <v>0</v>
          </cell>
          <cell r="ML152">
            <v>6.99</v>
          </cell>
          <cell r="MM152">
            <v>8.08</v>
          </cell>
          <cell r="MN152">
            <v>6.68</v>
          </cell>
          <cell r="MO152">
            <v>6.61</v>
          </cell>
          <cell r="MP152">
            <v>0</v>
          </cell>
          <cell r="MQ152">
            <v>6.27</v>
          </cell>
          <cell r="MR152">
            <v>0</v>
          </cell>
          <cell r="MS152">
            <v>8.3800000000000008</v>
          </cell>
          <cell r="MT152">
            <v>6.62</v>
          </cell>
          <cell r="MU152">
            <v>5.64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J152">
            <v>4</v>
          </cell>
          <cell r="NK152">
            <v>3.4482758620689653</v>
          </cell>
          <cell r="NL152" t="b">
            <v>0</v>
          </cell>
          <cell r="NM152"/>
          <cell r="NN152">
            <v>182</v>
          </cell>
          <cell r="NO152">
            <v>7.2575000000000003</v>
          </cell>
          <cell r="NP152">
            <v>7.3884523809523808</v>
          </cell>
          <cell r="NQ152">
            <v>0.74175824175824179</v>
          </cell>
          <cell r="NR152">
            <v>4.32</v>
          </cell>
          <cell r="NS152">
            <v>11.22</v>
          </cell>
        </row>
        <row r="153">
          <cell r="A153" t="str">
            <v>CASTLE HILL</v>
          </cell>
          <cell r="B153" t="str">
            <v>CASTLE HILL</v>
          </cell>
          <cell r="C153" t="str">
            <v>OLMSTEAD AVE</v>
          </cell>
          <cell r="D153" t="str">
            <v>BRONX</v>
          </cell>
          <cell r="E153">
            <v>0</v>
          </cell>
          <cell r="F153">
            <v>0</v>
          </cell>
          <cell r="G153">
            <v>8.83</v>
          </cell>
          <cell r="H153">
            <v>0</v>
          </cell>
          <cell r="I153">
            <v>0</v>
          </cell>
          <cell r="J153">
            <v>8.9700000000000006</v>
          </cell>
          <cell r="K153">
            <v>0</v>
          </cell>
          <cell r="L153">
            <v>7.4899999999999993</v>
          </cell>
          <cell r="M153">
            <v>7.94</v>
          </cell>
          <cell r="N153">
            <v>0</v>
          </cell>
          <cell r="O153">
            <v>6.1449999999999996</v>
          </cell>
          <cell r="P153">
            <v>0</v>
          </cell>
          <cell r="Q153">
            <v>7.36</v>
          </cell>
          <cell r="R153">
            <v>0</v>
          </cell>
          <cell r="S153">
            <v>6.93</v>
          </cell>
          <cell r="T153">
            <v>7.76</v>
          </cell>
          <cell r="U153">
            <v>0</v>
          </cell>
          <cell r="V153">
            <v>7.0149999999999997</v>
          </cell>
          <cell r="W153">
            <v>0</v>
          </cell>
          <cell r="X153">
            <v>7.27</v>
          </cell>
          <cell r="Y153">
            <v>0</v>
          </cell>
          <cell r="Z153">
            <v>0</v>
          </cell>
          <cell r="AA153">
            <v>6.7750000000000004</v>
          </cell>
          <cell r="AB153">
            <v>7.18</v>
          </cell>
          <cell r="AC153">
            <v>0</v>
          </cell>
          <cell r="AD153">
            <v>0</v>
          </cell>
          <cell r="AE153">
            <v>9.9649999999999999</v>
          </cell>
          <cell r="AF153">
            <v>0</v>
          </cell>
          <cell r="AG153">
            <v>7.46</v>
          </cell>
          <cell r="AH153">
            <v>8.56</v>
          </cell>
          <cell r="AI153">
            <v>0</v>
          </cell>
          <cell r="AJ153">
            <v>6.36</v>
          </cell>
          <cell r="AK153">
            <v>8.2100000000000009</v>
          </cell>
          <cell r="AL153">
            <v>5.5</v>
          </cell>
          <cell r="AM153">
            <v>0</v>
          </cell>
          <cell r="AN153">
            <v>0</v>
          </cell>
          <cell r="AO153">
            <v>7.85</v>
          </cell>
          <cell r="AP153">
            <v>0</v>
          </cell>
          <cell r="AQ153">
            <v>7.57</v>
          </cell>
          <cell r="AR153">
            <v>7.55</v>
          </cell>
          <cell r="AS153">
            <v>0</v>
          </cell>
          <cell r="AT153">
            <v>0</v>
          </cell>
          <cell r="AU153">
            <v>7.415</v>
          </cell>
          <cell r="AV153">
            <v>0</v>
          </cell>
          <cell r="AW153">
            <v>0</v>
          </cell>
          <cell r="AX153">
            <v>7.165</v>
          </cell>
          <cell r="AY153">
            <v>7.51</v>
          </cell>
          <cell r="AZ153">
            <v>0</v>
          </cell>
          <cell r="BA153">
            <v>0</v>
          </cell>
          <cell r="BB153">
            <v>7.83</v>
          </cell>
          <cell r="BC153">
            <v>0</v>
          </cell>
          <cell r="BD153">
            <v>6.8925000000000001</v>
          </cell>
          <cell r="BE153">
            <v>0</v>
          </cell>
          <cell r="BF153">
            <v>0</v>
          </cell>
          <cell r="BG153">
            <v>7.35</v>
          </cell>
          <cell r="BH153">
            <v>0</v>
          </cell>
          <cell r="BI153">
            <v>5.83</v>
          </cell>
          <cell r="BJ153">
            <v>7.14</v>
          </cell>
          <cell r="BK153">
            <v>0</v>
          </cell>
          <cell r="BL153">
            <v>6.41</v>
          </cell>
          <cell r="BM153">
            <v>7.41</v>
          </cell>
          <cell r="BN153">
            <v>6.78</v>
          </cell>
          <cell r="BO153">
            <v>0</v>
          </cell>
          <cell r="BP153">
            <v>0</v>
          </cell>
          <cell r="BQ153">
            <v>6.4450000000000003</v>
          </cell>
          <cell r="BR153">
            <v>0</v>
          </cell>
          <cell r="BS153">
            <v>0</v>
          </cell>
          <cell r="BT153">
            <v>6.29</v>
          </cell>
          <cell r="BU153">
            <v>7.0449999999999999</v>
          </cell>
          <cell r="BV153">
            <v>0</v>
          </cell>
          <cell r="BW153">
            <v>7.78</v>
          </cell>
          <cell r="BX153">
            <v>5.35</v>
          </cell>
          <cell r="BY153">
            <v>6.93</v>
          </cell>
          <cell r="BZ153">
            <v>6.15</v>
          </cell>
          <cell r="CA153">
            <v>0</v>
          </cell>
          <cell r="CB153">
            <v>6.2</v>
          </cell>
          <cell r="CC153">
            <v>0</v>
          </cell>
          <cell r="CD153">
            <v>0</v>
          </cell>
          <cell r="CE153">
            <v>6.22</v>
          </cell>
          <cell r="CF153">
            <v>0</v>
          </cell>
          <cell r="CG153">
            <v>0</v>
          </cell>
          <cell r="CH153">
            <v>7.32</v>
          </cell>
          <cell r="CI153">
            <v>8.1199999999999992</v>
          </cell>
          <cell r="CJ153">
            <v>0</v>
          </cell>
          <cell r="CK153">
            <v>0</v>
          </cell>
          <cell r="CL153">
            <v>7.15</v>
          </cell>
          <cell r="CM153">
            <v>0</v>
          </cell>
          <cell r="CN153">
            <v>0</v>
          </cell>
          <cell r="CO153">
            <v>7.79</v>
          </cell>
          <cell r="CP153">
            <v>7.53</v>
          </cell>
          <cell r="CQ153">
            <v>0</v>
          </cell>
          <cell r="CR153">
            <v>7.65</v>
          </cell>
          <cell r="CS153">
            <v>0</v>
          </cell>
          <cell r="CT153">
            <v>0</v>
          </cell>
          <cell r="CU153">
            <v>7.41</v>
          </cell>
          <cell r="CV153">
            <v>7.39</v>
          </cell>
          <cell r="CW153">
            <v>0</v>
          </cell>
          <cell r="CX153">
            <v>0</v>
          </cell>
          <cell r="CY153">
            <v>6.16</v>
          </cell>
          <cell r="CZ153">
            <v>0</v>
          </cell>
          <cell r="DA153">
            <v>7.53</v>
          </cell>
          <cell r="DB153">
            <v>0</v>
          </cell>
          <cell r="DC153">
            <v>0</v>
          </cell>
          <cell r="DD153">
            <v>7.07</v>
          </cell>
          <cell r="DE153">
            <v>0</v>
          </cell>
          <cell r="DF153">
            <v>0</v>
          </cell>
          <cell r="DG153">
            <v>6.875</v>
          </cell>
          <cell r="DH153">
            <v>0</v>
          </cell>
          <cell r="DI153">
            <v>6.3650000000000002</v>
          </cell>
          <cell r="DJ153">
            <v>6.68</v>
          </cell>
          <cell r="DK153">
            <v>0</v>
          </cell>
          <cell r="DL153">
            <v>0</v>
          </cell>
          <cell r="DM153">
            <v>0</v>
          </cell>
          <cell r="DN153">
            <v>6.875</v>
          </cell>
          <cell r="DO153">
            <v>0</v>
          </cell>
          <cell r="DP153">
            <v>6.3650000000000002</v>
          </cell>
          <cell r="DQ153">
            <v>6.68</v>
          </cell>
          <cell r="DR153">
            <v>0</v>
          </cell>
          <cell r="DS153">
            <v>0</v>
          </cell>
          <cell r="DT153">
            <v>10.86</v>
          </cell>
          <cell r="DU153">
            <v>0</v>
          </cell>
          <cell r="DV153">
            <v>6.14</v>
          </cell>
          <cell r="DW153">
            <v>6.7</v>
          </cell>
          <cell r="DX153">
            <v>0</v>
          </cell>
          <cell r="DY153">
            <v>7.15</v>
          </cell>
          <cell r="DZ153">
            <v>0</v>
          </cell>
          <cell r="EA153">
            <v>0</v>
          </cell>
          <cell r="EB153">
            <v>7.77</v>
          </cell>
          <cell r="EC153">
            <v>6.38</v>
          </cell>
          <cell r="ED153">
            <v>0</v>
          </cell>
          <cell r="EE153">
            <v>7.0949999999999998</v>
          </cell>
          <cell r="EF153">
            <v>6.85</v>
          </cell>
          <cell r="EG153">
            <v>0</v>
          </cell>
          <cell r="EH153">
            <v>0</v>
          </cell>
          <cell r="EI153">
            <v>7.77</v>
          </cell>
          <cell r="EJ153">
            <v>6.38</v>
          </cell>
          <cell r="EK153">
            <v>0</v>
          </cell>
          <cell r="EL153">
            <v>7.0949999999999998</v>
          </cell>
          <cell r="EM153">
            <v>6.85</v>
          </cell>
          <cell r="EN153">
            <v>0</v>
          </cell>
          <cell r="EO153">
            <v>7.29</v>
          </cell>
          <cell r="EP153">
            <v>7.64</v>
          </cell>
          <cell r="EQ153">
            <v>5.2050000000000001</v>
          </cell>
          <cell r="ER153">
            <v>0</v>
          </cell>
          <cell r="ES153">
            <v>8.0399999999999991</v>
          </cell>
          <cell r="ET153">
            <v>7.61</v>
          </cell>
          <cell r="EU153">
            <v>0</v>
          </cell>
          <cell r="EV153">
            <v>8.9</v>
          </cell>
          <cell r="EW153">
            <v>6.17</v>
          </cell>
          <cell r="EX153">
            <v>7.02</v>
          </cell>
          <cell r="EY153">
            <v>7.08</v>
          </cell>
          <cell r="EZ153">
            <v>7.68</v>
          </cell>
          <cell r="FA153">
            <v>6.85</v>
          </cell>
          <cell r="FB153">
            <v>0</v>
          </cell>
          <cell r="FC153">
            <v>7.01</v>
          </cell>
          <cell r="FD153">
            <v>7.35</v>
          </cell>
          <cell r="FE153">
            <v>0</v>
          </cell>
          <cell r="FF153">
            <v>5.74</v>
          </cell>
          <cell r="FG153">
            <v>6.8150000000000004</v>
          </cell>
          <cell r="FH153">
            <v>7.89</v>
          </cell>
          <cell r="FI153">
            <v>0</v>
          </cell>
          <cell r="FJ153">
            <v>0</v>
          </cell>
          <cell r="FK153">
            <v>7.81</v>
          </cell>
          <cell r="FL153">
            <v>0</v>
          </cell>
          <cell r="FM153">
            <v>0</v>
          </cell>
          <cell r="FN153">
            <v>7.8849999999999998</v>
          </cell>
          <cell r="FO153">
            <v>7.92</v>
          </cell>
          <cell r="FP153">
            <v>0</v>
          </cell>
          <cell r="FQ153">
            <v>7.46</v>
          </cell>
          <cell r="FR153">
            <v>7.96</v>
          </cell>
          <cell r="FS153">
            <v>0</v>
          </cell>
          <cell r="FT153">
            <v>6.13</v>
          </cell>
          <cell r="FU153">
            <v>6.38</v>
          </cell>
          <cell r="FV153">
            <v>6.5949999999999998</v>
          </cell>
          <cell r="FW153">
            <v>0</v>
          </cell>
          <cell r="FX153">
            <v>7.6849999999999996</v>
          </cell>
          <cell r="FY153">
            <v>0</v>
          </cell>
          <cell r="FZ153">
            <v>0</v>
          </cell>
          <cell r="GA153">
            <v>6.27</v>
          </cell>
          <cell r="GB153">
            <v>0</v>
          </cell>
          <cell r="GC153">
            <v>7.2566666666666668</v>
          </cell>
          <cell r="GD153">
            <v>0</v>
          </cell>
          <cell r="GE153">
            <v>0</v>
          </cell>
          <cell r="GF153">
            <v>6.6950000000000003</v>
          </cell>
          <cell r="GG153">
            <v>8.2349999999999994</v>
          </cell>
          <cell r="GH153">
            <v>7.57</v>
          </cell>
          <cell r="GI153">
            <v>0</v>
          </cell>
          <cell r="GJ153">
            <v>6.96</v>
          </cell>
          <cell r="GK153">
            <v>0</v>
          </cell>
          <cell r="GL153">
            <v>8.39</v>
          </cell>
          <cell r="GM153">
            <v>7.56</v>
          </cell>
          <cell r="GN153">
            <v>6.66</v>
          </cell>
          <cell r="GO153">
            <v>0</v>
          </cell>
          <cell r="GP153">
            <v>9.2100000000000009</v>
          </cell>
          <cell r="GQ153">
            <v>14.55</v>
          </cell>
          <cell r="GR153">
            <v>0</v>
          </cell>
          <cell r="GS153">
            <v>8.01</v>
          </cell>
          <cell r="GT153">
            <v>7.93</v>
          </cell>
          <cell r="GU153">
            <v>7.12</v>
          </cell>
          <cell r="GV153">
            <v>0</v>
          </cell>
          <cell r="GW153">
            <v>4.78</v>
          </cell>
          <cell r="GX153">
            <v>8.7799999999999994</v>
          </cell>
          <cell r="GY153">
            <v>0</v>
          </cell>
          <cell r="GZ153">
            <v>6.36</v>
          </cell>
          <cell r="HA153">
            <v>6.45</v>
          </cell>
          <cell r="HB153">
            <v>5.0199999999999996</v>
          </cell>
          <cell r="HC153">
            <v>6.86</v>
          </cell>
          <cell r="HD153">
            <v>8.56</v>
          </cell>
          <cell r="HE153">
            <v>8.24</v>
          </cell>
          <cell r="HF153">
            <v>0</v>
          </cell>
          <cell r="HG153">
            <v>0</v>
          </cell>
          <cell r="HH153">
            <v>7.7666666666666666</v>
          </cell>
          <cell r="HI153">
            <v>6.67</v>
          </cell>
          <cell r="HJ153">
            <v>0</v>
          </cell>
          <cell r="HK153">
            <v>7.4950000000000001</v>
          </cell>
          <cell r="HL153">
            <v>0</v>
          </cell>
          <cell r="HM153">
            <v>0</v>
          </cell>
          <cell r="HN153">
            <v>7.5949999999999998</v>
          </cell>
          <cell r="HO153">
            <v>5.27</v>
          </cell>
          <cell r="HP153">
            <v>8.36</v>
          </cell>
          <cell r="HQ153">
            <v>10.91</v>
          </cell>
          <cell r="HR153">
            <v>7.24</v>
          </cell>
          <cell r="HS153">
            <v>6.42</v>
          </cell>
          <cell r="HT153">
            <v>0</v>
          </cell>
          <cell r="HU153">
            <v>8.65</v>
          </cell>
          <cell r="HV153">
            <v>0</v>
          </cell>
          <cell r="HW153">
            <v>7.16</v>
          </cell>
          <cell r="HX153">
            <v>0</v>
          </cell>
          <cell r="HY153">
            <v>0</v>
          </cell>
          <cell r="HZ153">
            <v>6.5750000000000002</v>
          </cell>
          <cell r="IA153">
            <v>0</v>
          </cell>
          <cell r="IB153">
            <v>5.89</v>
          </cell>
          <cell r="IC153">
            <v>8.0850000000000009</v>
          </cell>
          <cell r="ID153">
            <v>7.5</v>
          </cell>
          <cell r="IE153">
            <v>0</v>
          </cell>
          <cell r="IF153">
            <v>8.42</v>
          </cell>
          <cell r="IG153">
            <v>0</v>
          </cell>
          <cell r="IH153">
            <v>0</v>
          </cell>
          <cell r="II153">
            <v>5.3</v>
          </cell>
          <cell r="IJ153">
            <v>8.61</v>
          </cell>
          <cell r="IK153">
            <v>8.09</v>
          </cell>
          <cell r="IL153">
            <v>4.91</v>
          </cell>
          <cell r="IM153">
            <v>0</v>
          </cell>
          <cell r="IN153">
            <v>8.3849999999999998</v>
          </cell>
          <cell r="IO153">
            <v>0</v>
          </cell>
          <cell r="IP153">
            <v>8.1999999999999993</v>
          </cell>
          <cell r="IQ153">
            <v>8.08</v>
          </cell>
          <cell r="IR153">
            <v>0</v>
          </cell>
          <cell r="IS153">
            <v>0</v>
          </cell>
          <cell r="IT153">
            <v>0</v>
          </cell>
          <cell r="IU153">
            <v>8.0924999999999994</v>
          </cell>
          <cell r="IV153">
            <v>0</v>
          </cell>
          <cell r="IW153">
            <v>0</v>
          </cell>
          <cell r="IX153">
            <v>0</v>
          </cell>
          <cell r="IY153">
            <v>9.0833333333333339</v>
          </cell>
          <cell r="IZ153">
            <v>0</v>
          </cell>
          <cell r="JA153">
            <v>0</v>
          </cell>
          <cell r="JB153">
            <v>8.4649999999999999</v>
          </cell>
          <cell r="JC153">
            <v>0</v>
          </cell>
          <cell r="JD153">
            <v>7.93</v>
          </cell>
          <cell r="JE153">
            <v>8.2799999999999994</v>
          </cell>
          <cell r="JF153">
            <v>0</v>
          </cell>
          <cell r="JG153">
            <v>6.18</v>
          </cell>
          <cell r="JH153">
            <v>7.6849999999999996</v>
          </cell>
          <cell r="JI153">
            <v>0</v>
          </cell>
          <cell r="JJ153">
            <v>0</v>
          </cell>
          <cell r="JK153">
            <v>0</v>
          </cell>
          <cell r="JL153">
            <v>7.94</v>
          </cell>
          <cell r="JM153">
            <v>0</v>
          </cell>
          <cell r="JN153">
            <v>6.7533333333333339</v>
          </cell>
          <cell r="JO153">
            <v>0</v>
          </cell>
          <cell r="JP153">
            <v>0</v>
          </cell>
          <cell r="JQ153">
            <v>0</v>
          </cell>
          <cell r="JR153">
            <v>8</v>
          </cell>
          <cell r="JS153">
            <v>0</v>
          </cell>
          <cell r="JT153">
            <v>0</v>
          </cell>
          <cell r="JU153">
            <v>0</v>
          </cell>
          <cell r="JV153">
            <v>7.98</v>
          </cell>
          <cell r="JW153">
            <v>0</v>
          </cell>
          <cell r="JX153">
            <v>0</v>
          </cell>
          <cell r="JY153">
            <v>0</v>
          </cell>
          <cell r="JZ153">
            <v>7.57</v>
          </cell>
          <cell r="KA153">
            <v>6.8250000000000002</v>
          </cell>
          <cell r="KB153">
            <v>0</v>
          </cell>
          <cell r="KC153">
            <v>7.0350000000000001</v>
          </cell>
          <cell r="KD153">
            <v>6.5750000000000002</v>
          </cell>
          <cell r="KE153">
            <v>0</v>
          </cell>
          <cell r="KF153">
            <v>6.75</v>
          </cell>
          <cell r="KG153">
            <v>0</v>
          </cell>
          <cell r="KH153">
            <v>4.9400000000000004</v>
          </cell>
          <cell r="KI153">
            <v>0</v>
          </cell>
          <cell r="KJ153">
            <v>7.82</v>
          </cell>
          <cell r="KK153">
            <v>8.27</v>
          </cell>
          <cell r="KL153">
            <v>0</v>
          </cell>
          <cell r="KM153">
            <v>0</v>
          </cell>
          <cell r="KN153">
            <v>9.39</v>
          </cell>
          <cell r="KO153">
            <v>8.11</v>
          </cell>
          <cell r="KP153">
            <v>7.9950000000000001</v>
          </cell>
          <cell r="KQ153">
            <v>0</v>
          </cell>
          <cell r="KR153">
            <v>6.06</v>
          </cell>
          <cell r="KS153">
            <v>0</v>
          </cell>
          <cell r="KT153">
            <v>8.19</v>
          </cell>
          <cell r="KU153">
            <v>8.92</v>
          </cell>
          <cell r="KV153">
            <v>0</v>
          </cell>
          <cell r="KW153">
            <v>7.89</v>
          </cell>
          <cell r="KX153">
            <v>7.69</v>
          </cell>
          <cell r="KY153">
            <v>8.36</v>
          </cell>
          <cell r="KZ153">
            <v>0</v>
          </cell>
          <cell r="LA153">
            <v>8.2850000000000001</v>
          </cell>
          <cell r="LB153">
            <v>0</v>
          </cell>
          <cell r="LC153">
            <v>0</v>
          </cell>
          <cell r="LD153">
            <v>6.2750000000000004</v>
          </cell>
          <cell r="LE153">
            <v>0</v>
          </cell>
          <cell r="LF153">
            <v>6.7</v>
          </cell>
          <cell r="LG153">
            <v>0</v>
          </cell>
          <cell r="LH153">
            <v>8.4499999999999993</v>
          </cell>
          <cell r="LI153">
            <v>0</v>
          </cell>
          <cell r="LJ153">
            <v>7.02</v>
          </cell>
          <cell r="LK153">
            <v>6.67</v>
          </cell>
          <cell r="LL153">
            <v>0</v>
          </cell>
          <cell r="LM153">
            <v>9.1950000000000003</v>
          </cell>
          <cell r="LN153">
            <v>0</v>
          </cell>
          <cell r="LO153">
            <v>0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7.03</v>
          </cell>
          <cell r="LW153">
            <v>0</v>
          </cell>
          <cell r="LX153">
            <v>8.0399999999999991</v>
          </cell>
          <cell r="LY153">
            <v>0</v>
          </cell>
          <cell r="LZ153">
            <v>7.5350000000000001</v>
          </cell>
          <cell r="MA153">
            <v>0</v>
          </cell>
          <cell r="MB153">
            <v>0</v>
          </cell>
          <cell r="MC153">
            <v>0</v>
          </cell>
          <cell r="MD153">
            <v>8.0850000000000009</v>
          </cell>
          <cell r="ME153">
            <v>7.67</v>
          </cell>
          <cell r="MF153">
            <v>8.6950000000000003</v>
          </cell>
          <cell r="MG153">
            <v>0</v>
          </cell>
          <cell r="MH153">
            <v>0</v>
          </cell>
          <cell r="MI153">
            <v>0</v>
          </cell>
          <cell r="MJ153">
            <v>7.8449999999999998</v>
          </cell>
          <cell r="MK153">
            <v>7.7750000000000004</v>
          </cell>
          <cell r="ML153">
            <v>0</v>
          </cell>
          <cell r="MM153">
            <v>6.44</v>
          </cell>
          <cell r="MN153">
            <v>7.77</v>
          </cell>
          <cell r="MO153">
            <v>0</v>
          </cell>
          <cell r="MP153">
            <v>0</v>
          </cell>
          <cell r="MQ153">
            <v>0</v>
          </cell>
          <cell r="MR153">
            <v>7.58</v>
          </cell>
          <cell r="MS153">
            <v>0</v>
          </cell>
          <cell r="MT153">
            <v>7.12</v>
          </cell>
          <cell r="MU153">
            <v>0</v>
          </cell>
          <cell r="MV153">
            <v>0</v>
          </cell>
          <cell r="MW153">
            <v>0</v>
          </cell>
          <cell r="MX153">
            <v>0</v>
          </cell>
          <cell r="MY153">
            <v>0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0</v>
          </cell>
          <cell r="NF153">
            <v>0</v>
          </cell>
          <cell r="NG153">
            <v>0</v>
          </cell>
          <cell r="NH153">
            <v>0</v>
          </cell>
          <cell r="NJ153">
            <v>4</v>
          </cell>
          <cell r="NK153">
            <v>3.8275862068965516</v>
          </cell>
          <cell r="NL153" t="b">
            <v>0</v>
          </cell>
          <cell r="NM153"/>
          <cell r="NN153">
            <v>187</v>
          </cell>
          <cell r="NO153">
            <v>7.41</v>
          </cell>
          <cell r="NP153">
            <v>7.3847860962566854</v>
          </cell>
          <cell r="NQ153">
            <v>0.77005347593582885</v>
          </cell>
          <cell r="NR153">
            <v>4.78</v>
          </cell>
          <cell r="NS153">
            <v>14.55</v>
          </cell>
        </row>
        <row r="154">
          <cell r="A154" t="str">
            <v>MONROE</v>
          </cell>
          <cell r="B154" t="str">
            <v>MONROE</v>
          </cell>
          <cell r="C154" t="str">
            <v>SOUNDVIEW AVE</v>
          </cell>
          <cell r="D154" t="str">
            <v>BRONX</v>
          </cell>
          <cell r="E154">
            <v>7.25</v>
          </cell>
          <cell r="F154">
            <v>0</v>
          </cell>
          <cell r="G154">
            <v>0</v>
          </cell>
          <cell r="H154">
            <v>0</v>
          </cell>
          <cell r="I154">
            <v>8.3450000000000006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9.9</v>
          </cell>
          <cell r="O154">
            <v>10.24</v>
          </cell>
          <cell r="P154">
            <v>0</v>
          </cell>
          <cell r="Q154">
            <v>0</v>
          </cell>
          <cell r="R154">
            <v>0</v>
          </cell>
          <cell r="S154">
            <v>9.57</v>
          </cell>
          <cell r="T154">
            <v>0</v>
          </cell>
          <cell r="U154">
            <v>9.39</v>
          </cell>
          <cell r="V154">
            <v>0</v>
          </cell>
          <cell r="W154">
            <v>0</v>
          </cell>
          <cell r="X154">
            <v>8.16</v>
          </cell>
          <cell r="Y154">
            <v>0</v>
          </cell>
          <cell r="Z154">
            <v>0</v>
          </cell>
          <cell r="AA154">
            <v>0</v>
          </cell>
          <cell r="AB154">
            <v>8.6300000000000008</v>
          </cell>
          <cell r="AC154">
            <v>0</v>
          </cell>
          <cell r="AD154">
            <v>7.32</v>
          </cell>
          <cell r="AE154">
            <v>0</v>
          </cell>
          <cell r="AF154">
            <v>0</v>
          </cell>
          <cell r="AG154">
            <v>0</v>
          </cell>
          <cell r="AH154">
            <v>9.7100000000000009</v>
          </cell>
          <cell r="AI154">
            <v>0</v>
          </cell>
          <cell r="AJ154">
            <v>0</v>
          </cell>
          <cell r="AK154">
            <v>9.58</v>
          </cell>
          <cell r="AL154">
            <v>9.2799999999999994</v>
          </cell>
          <cell r="AM154">
            <v>0</v>
          </cell>
          <cell r="AN154">
            <v>0</v>
          </cell>
          <cell r="AO154">
            <v>9.02</v>
          </cell>
          <cell r="AP154">
            <v>0</v>
          </cell>
          <cell r="AQ154">
            <v>0</v>
          </cell>
          <cell r="AR154">
            <v>9.42</v>
          </cell>
          <cell r="AS154">
            <v>0</v>
          </cell>
          <cell r="AT154">
            <v>0</v>
          </cell>
          <cell r="AU154">
            <v>9.67</v>
          </cell>
          <cell r="AV154">
            <v>0</v>
          </cell>
          <cell r="AW154">
            <v>8.4499999999999993</v>
          </cell>
          <cell r="AX154">
            <v>0</v>
          </cell>
          <cell r="AY154">
            <v>9.26</v>
          </cell>
          <cell r="AZ154">
            <v>0</v>
          </cell>
          <cell r="BA154">
            <v>0</v>
          </cell>
          <cell r="BB154">
            <v>7.93</v>
          </cell>
          <cell r="BC154">
            <v>0</v>
          </cell>
          <cell r="BD154">
            <v>0</v>
          </cell>
          <cell r="BE154">
            <v>10.54</v>
          </cell>
          <cell r="BF154">
            <v>0</v>
          </cell>
          <cell r="BG154">
            <v>0</v>
          </cell>
          <cell r="BH154">
            <v>0</v>
          </cell>
          <cell r="BI154">
            <v>8.57</v>
          </cell>
          <cell r="BJ154">
            <v>8.74</v>
          </cell>
          <cell r="BK154">
            <v>0</v>
          </cell>
          <cell r="BL154">
            <v>0</v>
          </cell>
          <cell r="BM154">
            <v>9.66</v>
          </cell>
          <cell r="BN154">
            <v>0</v>
          </cell>
          <cell r="BO154">
            <v>0</v>
          </cell>
          <cell r="BP154">
            <v>6.58</v>
          </cell>
          <cell r="BQ154">
            <v>0</v>
          </cell>
          <cell r="BR154">
            <v>9.23</v>
          </cell>
          <cell r="BS154">
            <v>0</v>
          </cell>
          <cell r="BT154">
            <v>0</v>
          </cell>
          <cell r="BU154">
            <v>8.36</v>
          </cell>
          <cell r="BV154">
            <v>0</v>
          </cell>
          <cell r="BW154">
            <v>0</v>
          </cell>
          <cell r="BX154">
            <v>9.44</v>
          </cell>
          <cell r="BY154">
            <v>0</v>
          </cell>
          <cell r="BZ154">
            <v>9.99</v>
          </cell>
          <cell r="CA154">
            <v>0</v>
          </cell>
          <cell r="CB154">
            <v>8.8800000000000008</v>
          </cell>
          <cell r="CC154">
            <v>0</v>
          </cell>
          <cell r="CD154">
            <v>0</v>
          </cell>
          <cell r="CE154">
            <v>10.28</v>
          </cell>
          <cell r="CF154">
            <v>9.19</v>
          </cell>
          <cell r="CG154">
            <v>8.52</v>
          </cell>
          <cell r="CH154">
            <v>0</v>
          </cell>
          <cell r="CI154">
            <v>0</v>
          </cell>
          <cell r="CJ154">
            <v>0</v>
          </cell>
          <cell r="CK154">
            <v>8.8800000000000008</v>
          </cell>
          <cell r="CL154">
            <v>0</v>
          </cell>
          <cell r="CM154">
            <v>0</v>
          </cell>
          <cell r="CN154">
            <v>0</v>
          </cell>
          <cell r="CO154">
            <v>6.85</v>
          </cell>
          <cell r="CP154">
            <v>10.53</v>
          </cell>
          <cell r="CQ154">
            <v>0</v>
          </cell>
          <cell r="CR154">
            <v>0</v>
          </cell>
          <cell r="CS154">
            <v>0</v>
          </cell>
          <cell r="CT154">
            <v>10.39</v>
          </cell>
          <cell r="CU154">
            <v>0</v>
          </cell>
          <cell r="CV154">
            <v>10.91</v>
          </cell>
          <cell r="CW154">
            <v>0</v>
          </cell>
          <cell r="CX154">
            <v>0</v>
          </cell>
          <cell r="CY154">
            <v>8.41</v>
          </cell>
          <cell r="CZ154">
            <v>0</v>
          </cell>
          <cell r="DA154">
            <v>7.15</v>
          </cell>
          <cell r="DB154">
            <v>0</v>
          </cell>
          <cell r="DC154">
            <v>0</v>
          </cell>
          <cell r="DD154">
            <v>9.59</v>
          </cell>
          <cell r="DE154">
            <v>0</v>
          </cell>
          <cell r="DF154">
            <v>0</v>
          </cell>
          <cell r="DG154">
            <v>9.2100000000000009</v>
          </cell>
          <cell r="DH154">
            <v>0</v>
          </cell>
          <cell r="DI154">
            <v>0</v>
          </cell>
          <cell r="DJ154">
            <v>0</v>
          </cell>
          <cell r="DK154">
            <v>9.41</v>
          </cell>
          <cell r="DL154">
            <v>0</v>
          </cell>
          <cell r="DM154">
            <v>0</v>
          </cell>
          <cell r="DN154">
            <v>9.2100000000000009</v>
          </cell>
          <cell r="DO154">
            <v>0</v>
          </cell>
          <cell r="DP154">
            <v>0</v>
          </cell>
          <cell r="DQ154">
            <v>0</v>
          </cell>
          <cell r="DR154">
            <v>9.41</v>
          </cell>
          <cell r="DS154">
            <v>0</v>
          </cell>
          <cell r="DT154">
            <v>9.0299999999999994</v>
          </cell>
          <cell r="DU154">
            <v>0</v>
          </cell>
          <cell r="DV154">
            <v>9.59</v>
          </cell>
          <cell r="DW154">
            <v>0</v>
          </cell>
          <cell r="DX154">
            <v>0</v>
          </cell>
          <cell r="DY154">
            <v>9.86</v>
          </cell>
          <cell r="DZ154">
            <v>0</v>
          </cell>
          <cell r="EA154">
            <v>6.36</v>
          </cell>
          <cell r="EB154">
            <v>0</v>
          </cell>
          <cell r="EC154">
            <v>9.33</v>
          </cell>
          <cell r="ED154">
            <v>0</v>
          </cell>
          <cell r="EE154">
            <v>9.85</v>
          </cell>
          <cell r="EF154">
            <v>0</v>
          </cell>
          <cell r="EG154">
            <v>0</v>
          </cell>
          <cell r="EH154">
            <v>6.36</v>
          </cell>
          <cell r="EI154">
            <v>0</v>
          </cell>
          <cell r="EJ154">
            <v>9.33</v>
          </cell>
          <cell r="EK154">
            <v>0</v>
          </cell>
          <cell r="EL154">
            <v>9.85</v>
          </cell>
          <cell r="EM154">
            <v>0</v>
          </cell>
          <cell r="EN154">
            <v>0</v>
          </cell>
          <cell r="EO154">
            <v>9.3699999999999992</v>
          </cell>
          <cell r="EP154">
            <v>0</v>
          </cell>
          <cell r="EQ154">
            <v>8.56</v>
          </cell>
          <cell r="ER154">
            <v>0</v>
          </cell>
          <cell r="ES154">
            <v>0</v>
          </cell>
          <cell r="ET154">
            <v>10.95</v>
          </cell>
          <cell r="EU154">
            <v>0</v>
          </cell>
          <cell r="EV154">
            <v>8.36</v>
          </cell>
          <cell r="EW154">
            <v>0</v>
          </cell>
          <cell r="EX154">
            <v>9.44</v>
          </cell>
          <cell r="EY154">
            <v>7.42</v>
          </cell>
          <cell r="EZ154">
            <v>0</v>
          </cell>
          <cell r="FA154">
            <v>8.9700000000000006</v>
          </cell>
          <cell r="FB154">
            <v>0</v>
          </cell>
          <cell r="FC154">
            <v>0</v>
          </cell>
          <cell r="FD154">
            <v>0</v>
          </cell>
          <cell r="FE154">
            <v>8.42</v>
          </cell>
          <cell r="FF154">
            <v>9.36</v>
          </cell>
          <cell r="FG154">
            <v>0</v>
          </cell>
          <cell r="FH154">
            <v>10.37</v>
          </cell>
          <cell r="FI154">
            <v>0</v>
          </cell>
          <cell r="FJ154">
            <v>0</v>
          </cell>
          <cell r="FK154">
            <v>0</v>
          </cell>
          <cell r="FL154">
            <v>10.244999999999999</v>
          </cell>
          <cell r="FM154">
            <v>0</v>
          </cell>
          <cell r="FN154">
            <v>0</v>
          </cell>
          <cell r="FO154">
            <v>9.91</v>
          </cell>
          <cell r="FP154">
            <v>0</v>
          </cell>
          <cell r="FQ154">
            <v>0</v>
          </cell>
          <cell r="FR154">
            <v>10.9</v>
          </cell>
          <cell r="FS154">
            <v>0</v>
          </cell>
          <cell r="FT154">
            <v>8.73</v>
          </cell>
          <cell r="FU154">
            <v>8.86</v>
          </cell>
          <cell r="FV154">
            <v>0</v>
          </cell>
          <cell r="FW154">
            <v>0</v>
          </cell>
          <cell r="FX154">
            <v>9.8699999999999992</v>
          </cell>
          <cell r="FY154">
            <v>0</v>
          </cell>
          <cell r="FZ154">
            <v>0</v>
          </cell>
          <cell r="GA154">
            <v>11.18</v>
          </cell>
          <cell r="GB154">
            <v>0</v>
          </cell>
          <cell r="GC154">
            <v>10.68</v>
          </cell>
          <cell r="GD154">
            <v>0</v>
          </cell>
          <cell r="GE154">
            <v>12.03</v>
          </cell>
          <cell r="GF154">
            <v>0</v>
          </cell>
          <cell r="GG154">
            <v>0</v>
          </cell>
          <cell r="GH154">
            <v>12.49</v>
          </cell>
          <cell r="GI154">
            <v>0</v>
          </cell>
          <cell r="GJ154">
            <v>8.2200000000000006</v>
          </cell>
          <cell r="GK154">
            <v>0</v>
          </cell>
          <cell r="GL154">
            <v>0</v>
          </cell>
          <cell r="GM154">
            <v>8.3800000000000008</v>
          </cell>
          <cell r="GN154">
            <v>9.61</v>
          </cell>
          <cell r="GO154">
            <v>0</v>
          </cell>
          <cell r="GP154">
            <v>0</v>
          </cell>
          <cell r="GQ154">
            <v>9.7100000000000009</v>
          </cell>
          <cell r="GR154">
            <v>0</v>
          </cell>
          <cell r="GS154">
            <v>0</v>
          </cell>
          <cell r="GT154">
            <v>9.3650000000000002</v>
          </cell>
          <cell r="GU154">
            <v>0</v>
          </cell>
          <cell r="GV154">
            <v>0</v>
          </cell>
          <cell r="GW154">
            <v>7.61</v>
          </cell>
          <cell r="GX154">
            <v>0</v>
          </cell>
          <cell r="GY154">
            <v>0</v>
          </cell>
          <cell r="GZ154">
            <v>9.7200000000000006</v>
          </cell>
          <cell r="HA154">
            <v>0</v>
          </cell>
          <cell r="HB154">
            <v>8.31</v>
          </cell>
          <cell r="HC154">
            <v>0</v>
          </cell>
          <cell r="HD154">
            <v>10.09</v>
          </cell>
          <cell r="HE154">
            <v>0</v>
          </cell>
          <cell r="HF154">
            <v>0</v>
          </cell>
          <cell r="HG154">
            <v>10.85</v>
          </cell>
          <cell r="HH154">
            <v>0</v>
          </cell>
          <cell r="HI154">
            <v>9.8699999999999992</v>
          </cell>
          <cell r="HJ154">
            <v>0</v>
          </cell>
          <cell r="HK154">
            <v>11.34</v>
          </cell>
          <cell r="HL154">
            <v>0</v>
          </cell>
          <cell r="HM154">
            <v>0</v>
          </cell>
          <cell r="HN154">
            <v>6.52</v>
          </cell>
          <cell r="HO154">
            <v>10.07</v>
          </cell>
          <cell r="HP154">
            <v>0</v>
          </cell>
          <cell r="HQ154">
            <v>0</v>
          </cell>
          <cell r="HR154">
            <v>8.8800000000000008</v>
          </cell>
          <cell r="HS154">
            <v>0</v>
          </cell>
          <cell r="HT154">
            <v>0</v>
          </cell>
          <cell r="HU154">
            <v>9.67</v>
          </cell>
          <cell r="HV154">
            <v>0</v>
          </cell>
          <cell r="HW154">
            <v>7.15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9.33</v>
          </cell>
          <cell r="IC154">
            <v>0</v>
          </cell>
          <cell r="ID154">
            <v>0</v>
          </cell>
          <cell r="IE154">
            <v>0</v>
          </cell>
          <cell r="IF154">
            <v>9.61</v>
          </cell>
          <cell r="IG154">
            <v>10.89</v>
          </cell>
          <cell r="IH154">
            <v>0</v>
          </cell>
          <cell r="II154">
            <v>9.92</v>
          </cell>
          <cell r="IJ154">
            <v>0</v>
          </cell>
          <cell r="IK154">
            <v>7.08</v>
          </cell>
          <cell r="IL154">
            <v>0</v>
          </cell>
          <cell r="IM154">
            <v>7.92</v>
          </cell>
          <cell r="IN154">
            <v>0</v>
          </cell>
          <cell r="IO154">
            <v>0</v>
          </cell>
          <cell r="IP154">
            <v>10.49</v>
          </cell>
          <cell r="IQ154">
            <v>7.56</v>
          </cell>
          <cell r="IR154">
            <v>0</v>
          </cell>
          <cell r="IS154">
            <v>0</v>
          </cell>
          <cell r="IT154">
            <v>7.5</v>
          </cell>
          <cell r="IU154">
            <v>8.99</v>
          </cell>
          <cell r="IV154">
            <v>0</v>
          </cell>
          <cell r="IW154">
            <v>0</v>
          </cell>
          <cell r="IX154">
            <v>11.17</v>
          </cell>
          <cell r="IY154">
            <v>0</v>
          </cell>
          <cell r="IZ154">
            <v>8.94</v>
          </cell>
          <cell r="JA154">
            <v>0</v>
          </cell>
          <cell r="JB154">
            <v>0</v>
          </cell>
          <cell r="JC154">
            <v>0</v>
          </cell>
          <cell r="JD154">
            <v>8.4499999999999993</v>
          </cell>
          <cell r="JE154">
            <v>0</v>
          </cell>
          <cell r="JF154">
            <v>0</v>
          </cell>
          <cell r="JG154">
            <v>8.41</v>
          </cell>
          <cell r="JH154">
            <v>0</v>
          </cell>
          <cell r="JI154">
            <v>6.1550000000000002</v>
          </cell>
          <cell r="JJ154">
            <v>0</v>
          </cell>
          <cell r="JK154">
            <v>0</v>
          </cell>
          <cell r="JL154">
            <v>10.19</v>
          </cell>
          <cell r="JM154">
            <v>0</v>
          </cell>
          <cell r="JN154">
            <v>7.49</v>
          </cell>
          <cell r="JO154">
            <v>0</v>
          </cell>
          <cell r="JP154">
            <v>7.46</v>
          </cell>
          <cell r="JQ154">
            <v>0</v>
          </cell>
          <cell r="JR154">
            <v>5.39</v>
          </cell>
          <cell r="JS154">
            <v>0</v>
          </cell>
          <cell r="JT154">
            <v>0</v>
          </cell>
          <cell r="JU154">
            <v>10.38</v>
          </cell>
          <cell r="JV154">
            <v>0</v>
          </cell>
          <cell r="JW154">
            <v>9.36</v>
          </cell>
          <cell r="JX154">
            <v>0</v>
          </cell>
          <cell r="JY154">
            <v>0</v>
          </cell>
          <cell r="JZ154">
            <v>9.23</v>
          </cell>
          <cell r="KA154">
            <v>0</v>
          </cell>
          <cell r="KB154">
            <v>0</v>
          </cell>
          <cell r="KC154">
            <v>7.92</v>
          </cell>
          <cell r="KD154">
            <v>9.0500000000000007</v>
          </cell>
          <cell r="KE154">
            <v>0</v>
          </cell>
          <cell r="KF154">
            <v>0</v>
          </cell>
          <cell r="KG154">
            <v>9.5399999999999991</v>
          </cell>
          <cell r="KH154">
            <v>0</v>
          </cell>
          <cell r="KI154">
            <v>0</v>
          </cell>
          <cell r="KJ154">
            <v>0</v>
          </cell>
          <cell r="KK154">
            <v>10.17</v>
          </cell>
          <cell r="KL154">
            <v>0</v>
          </cell>
          <cell r="KM154">
            <v>0</v>
          </cell>
          <cell r="KN154">
            <v>0</v>
          </cell>
          <cell r="KO154">
            <v>18.93</v>
          </cell>
          <cell r="KP154">
            <v>0</v>
          </cell>
          <cell r="KQ154">
            <v>0</v>
          </cell>
          <cell r="KR154">
            <v>9.34</v>
          </cell>
          <cell r="KS154">
            <v>0</v>
          </cell>
          <cell r="KT154">
            <v>0</v>
          </cell>
          <cell r="KU154">
            <v>9.9</v>
          </cell>
          <cell r="KV154">
            <v>0</v>
          </cell>
          <cell r="KW154">
            <v>0</v>
          </cell>
          <cell r="KX154">
            <v>9</v>
          </cell>
          <cell r="KY154">
            <v>10.25</v>
          </cell>
          <cell r="KZ154">
            <v>0</v>
          </cell>
          <cell r="LA154">
            <v>0</v>
          </cell>
          <cell r="LB154">
            <v>10.09</v>
          </cell>
          <cell r="LC154">
            <v>0</v>
          </cell>
          <cell r="LD154">
            <v>0</v>
          </cell>
          <cell r="LE154">
            <v>9.2100000000000009</v>
          </cell>
          <cell r="LF154">
            <v>0</v>
          </cell>
          <cell r="LG154">
            <v>0</v>
          </cell>
          <cell r="LH154">
            <v>8.35</v>
          </cell>
          <cell r="LI154">
            <v>0</v>
          </cell>
          <cell r="LJ154">
            <v>9.51</v>
          </cell>
          <cell r="LK154">
            <v>0</v>
          </cell>
          <cell r="LL154">
            <v>10.039999999999999</v>
          </cell>
          <cell r="LM154">
            <v>7.37</v>
          </cell>
          <cell r="LN154">
            <v>0</v>
          </cell>
          <cell r="LO154">
            <v>0</v>
          </cell>
          <cell r="LP154">
            <v>9.3699999999999992</v>
          </cell>
          <cell r="LQ154">
            <v>0</v>
          </cell>
          <cell r="LR154">
            <v>7.37</v>
          </cell>
          <cell r="LS154">
            <v>0</v>
          </cell>
          <cell r="LT154">
            <v>8.8699999999999992</v>
          </cell>
          <cell r="LU154">
            <v>0</v>
          </cell>
          <cell r="LV154">
            <v>9.67</v>
          </cell>
          <cell r="LW154">
            <v>0</v>
          </cell>
          <cell r="LX154">
            <v>0</v>
          </cell>
          <cell r="LY154">
            <v>9.3699999999999992</v>
          </cell>
          <cell r="LZ154">
            <v>0</v>
          </cell>
          <cell r="MA154">
            <v>8.1</v>
          </cell>
          <cell r="MB154">
            <v>0</v>
          </cell>
          <cell r="MC154">
            <v>10.16</v>
          </cell>
          <cell r="MD154">
            <v>10.08</v>
          </cell>
          <cell r="ME154">
            <v>0</v>
          </cell>
          <cell r="MF154">
            <v>0</v>
          </cell>
          <cell r="MG154">
            <v>10.42</v>
          </cell>
          <cell r="MH154">
            <v>8.8000000000000007</v>
          </cell>
          <cell r="MI154">
            <v>0</v>
          </cell>
          <cell r="MJ154">
            <v>9.0299999999999994</v>
          </cell>
          <cell r="MK154">
            <v>0</v>
          </cell>
          <cell r="ML154">
            <v>0</v>
          </cell>
          <cell r="MM154">
            <v>9.4700000000000006</v>
          </cell>
          <cell r="MN154">
            <v>9.51</v>
          </cell>
          <cell r="MO154">
            <v>7.76</v>
          </cell>
          <cell r="MP154">
            <v>0</v>
          </cell>
          <cell r="MQ154">
            <v>9.74</v>
          </cell>
          <cell r="MR154">
            <v>0</v>
          </cell>
          <cell r="MS154">
            <v>8.2200000000000006</v>
          </cell>
          <cell r="MT154">
            <v>0</v>
          </cell>
          <cell r="MU154">
            <v>0</v>
          </cell>
          <cell r="MV154">
            <v>0</v>
          </cell>
          <cell r="MW154">
            <v>0</v>
          </cell>
          <cell r="MX154">
            <v>0</v>
          </cell>
          <cell r="MY154">
            <v>0</v>
          </cell>
          <cell r="MZ154">
            <v>0</v>
          </cell>
          <cell r="NA154">
            <v>0</v>
          </cell>
          <cell r="NB154">
            <v>0</v>
          </cell>
          <cell r="NC154">
            <v>0</v>
          </cell>
          <cell r="ND154">
            <v>0</v>
          </cell>
          <cell r="NE154">
            <v>0</v>
          </cell>
          <cell r="NF154">
            <v>0</v>
          </cell>
          <cell r="NG154">
            <v>0</v>
          </cell>
          <cell r="NH154">
            <v>0</v>
          </cell>
          <cell r="NJ154">
            <v>2</v>
          </cell>
          <cell r="NK154">
            <v>2.6896551724137931</v>
          </cell>
          <cell r="NL154" t="b">
            <v>0</v>
          </cell>
          <cell r="NM154"/>
          <cell r="NN154">
            <v>142</v>
          </cell>
          <cell r="NO154">
            <v>9.35</v>
          </cell>
          <cell r="NP154">
            <v>9.2015492957746439</v>
          </cell>
          <cell r="NQ154">
            <v>0.16901408450704225</v>
          </cell>
          <cell r="NR154">
            <v>5.39</v>
          </cell>
          <cell r="NS154">
            <v>18.93</v>
          </cell>
        </row>
        <row r="155">
          <cell r="A155" t="str">
            <v>SOUNDVIEW</v>
          </cell>
          <cell r="B155" t="str">
            <v>SOUNDVIEW</v>
          </cell>
          <cell r="C155" t="str">
            <v>ROSEDALE AVE</v>
          </cell>
          <cell r="D155" t="str">
            <v>BRONX</v>
          </cell>
          <cell r="E155">
            <v>0</v>
          </cell>
          <cell r="F155">
            <v>8.0950000000000006</v>
          </cell>
          <cell r="G155">
            <v>0</v>
          </cell>
          <cell r="H155">
            <v>0</v>
          </cell>
          <cell r="I155">
            <v>0</v>
          </cell>
          <cell r="J155">
            <v>6.94</v>
          </cell>
          <cell r="K155">
            <v>0</v>
          </cell>
          <cell r="L155">
            <v>0</v>
          </cell>
          <cell r="M155">
            <v>7.7050000000000001</v>
          </cell>
          <cell r="N155">
            <v>6.26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6.9</v>
          </cell>
          <cell r="T155">
            <v>0</v>
          </cell>
          <cell r="U155">
            <v>7.81</v>
          </cell>
          <cell r="V155">
            <v>7.35</v>
          </cell>
          <cell r="W155">
            <v>7.72</v>
          </cell>
          <cell r="X155">
            <v>0</v>
          </cell>
          <cell r="Y155">
            <v>0</v>
          </cell>
          <cell r="Z155">
            <v>0</v>
          </cell>
          <cell r="AA155">
            <v>7.76</v>
          </cell>
          <cell r="AB155">
            <v>7.11</v>
          </cell>
          <cell r="AC155">
            <v>0</v>
          </cell>
          <cell r="AD155">
            <v>8.39</v>
          </cell>
          <cell r="AE155">
            <v>0</v>
          </cell>
          <cell r="AF155">
            <v>0</v>
          </cell>
          <cell r="AG155">
            <v>3.5833333333333335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9.5399999999999991</v>
          </cell>
          <cell r="AO155">
            <v>7.13</v>
          </cell>
          <cell r="AP155">
            <v>0</v>
          </cell>
          <cell r="AQ155">
            <v>7.4249999999999998</v>
          </cell>
          <cell r="AR155">
            <v>0</v>
          </cell>
          <cell r="AS155">
            <v>0</v>
          </cell>
          <cell r="AT155">
            <v>0</v>
          </cell>
          <cell r="AU155">
            <v>8.65</v>
          </cell>
          <cell r="AV155">
            <v>0</v>
          </cell>
          <cell r="AW155">
            <v>8.2799999999999994</v>
          </cell>
          <cell r="AX155">
            <v>0</v>
          </cell>
          <cell r="AY155">
            <v>0</v>
          </cell>
          <cell r="AZ155">
            <v>8.66</v>
          </cell>
          <cell r="BA155">
            <v>0</v>
          </cell>
          <cell r="BB155">
            <v>0</v>
          </cell>
          <cell r="BC155">
            <v>0</v>
          </cell>
          <cell r="BD155">
            <v>7.96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8.5250000000000004</v>
          </cell>
          <cell r="BK155">
            <v>5.61</v>
          </cell>
          <cell r="BL155">
            <v>0</v>
          </cell>
          <cell r="BM155">
            <v>0</v>
          </cell>
          <cell r="BN155">
            <v>7.99</v>
          </cell>
          <cell r="BO155">
            <v>0</v>
          </cell>
          <cell r="BP155">
            <v>0</v>
          </cell>
          <cell r="BQ155">
            <v>0</v>
          </cell>
          <cell r="BR155">
            <v>6.01</v>
          </cell>
          <cell r="BS155">
            <v>8.73</v>
          </cell>
          <cell r="BT155">
            <v>0</v>
          </cell>
          <cell r="BU155">
            <v>6.35</v>
          </cell>
          <cell r="BV155">
            <v>0</v>
          </cell>
          <cell r="BW155">
            <v>0</v>
          </cell>
          <cell r="BX155">
            <v>0</v>
          </cell>
          <cell r="BY155">
            <v>8.44</v>
          </cell>
          <cell r="BZ155">
            <v>7.21</v>
          </cell>
          <cell r="CA155">
            <v>0</v>
          </cell>
          <cell r="CB155">
            <v>8.92</v>
          </cell>
          <cell r="CC155">
            <v>0</v>
          </cell>
          <cell r="CD155">
            <v>0</v>
          </cell>
          <cell r="CE155">
            <v>8.49</v>
          </cell>
          <cell r="CF155">
            <v>0</v>
          </cell>
          <cell r="CG155">
            <v>0</v>
          </cell>
          <cell r="CH155">
            <v>7.65</v>
          </cell>
          <cell r="CI155">
            <v>0</v>
          </cell>
          <cell r="CJ155">
            <v>0</v>
          </cell>
          <cell r="CK155">
            <v>7.71</v>
          </cell>
          <cell r="CL155">
            <v>7.2750000000000004</v>
          </cell>
          <cell r="CM155">
            <v>0</v>
          </cell>
          <cell r="CN155">
            <v>0</v>
          </cell>
          <cell r="CO155">
            <v>7.68</v>
          </cell>
          <cell r="CP155">
            <v>0</v>
          </cell>
          <cell r="CQ155">
            <v>0</v>
          </cell>
          <cell r="CR155">
            <v>8.9450000000000003</v>
          </cell>
          <cell r="CS155">
            <v>0</v>
          </cell>
          <cell r="CT155">
            <v>0</v>
          </cell>
          <cell r="CU155">
            <v>0</v>
          </cell>
          <cell r="CV155">
            <v>8.19</v>
          </cell>
          <cell r="CW155">
            <v>0</v>
          </cell>
          <cell r="CX155">
            <v>0</v>
          </cell>
          <cell r="CY155">
            <v>8.0299999999999994</v>
          </cell>
          <cell r="CZ155">
            <v>7.07</v>
          </cell>
          <cell r="DA155">
            <v>0</v>
          </cell>
          <cell r="DB155">
            <v>0</v>
          </cell>
          <cell r="DC155">
            <v>0</v>
          </cell>
          <cell r="DD155">
            <v>7.29</v>
          </cell>
          <cell r="DE155">
            <v>0</v>
          </cell>
          <cell r="DF155">
            <v>7.9266666666666667</v>
          </cell>
          <cell r="DG155">
            <v>0</v>
          </cell>
          <cell r="DH155">
            <v>0</v>
          </cell>
          <cell r="DI155">
            <v>3.98</v>
          </cell>
          <cell r="DJ155">
            <v>0</v>
          </cell>
          <cell r="DK155">
            <v>7.8</v>
          </cell>
          <cell r="DL155">
            <v>0</v>
          </cell>
          <cell r="DM155">
            <v>7.9266666666666667</v>
          </cell>
          <cell r="DN155">
            <v>0</v>
          </cell>
          <cell r="DO155">
            <v>0</v>
          </cell>
          <cell r="DP155">
            <v>3.98</v>
          </cell>
          <cell r="DQ155">
            <v>0</v>
          </cell>
          <cell r="DR155">
            <v>7.8</v>
          </cell>
          <cell r="DS155">
            <v>0</v>
          </cell>
          <cell r="DT155">
            <v>6.7050000000000001</v>
          </cell>
          <cell r="DU155">
            <v>0</v>
          </cell>
          <cell r="DV155">
            <v>6.7050000000000001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8.49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8.49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7.35</v>
          </cell>
          <cell r="EP155">
            <v>9</v>
          </cell>
          <cell r="EQ155">
            <v>6.7850000000000001</v>
          </cell>
          <cell r="ER155">
            <v>0</v>
          </cell>
          <cell r="ES155">
            <v>0</v>
          </cell>
          <cell r="ET155">
            <v>8.6199999999999992</v>
          </cell>
          <cell r="EU155">
            <v>0</v>
          </cell>
          <cell r="EV155">
            <v>0</v>
          </cell>
          <cell r="EW155">
            <v>8.8699999999999992</v>
          </cell>
          <cell r="EX155">
            <v>5.67</v>
          </cell>
          <cell r="EY155">
            <v>0</v>
          </cell>
          <cell r="EZ155">
            <v>0</v>
          </cell>
          <cell r="FA155">
            <v>6.0866666666666669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7.4450000000000003</v>
          </cell>
          <cell r="FG155">
            <v>0</v>
          </cell>
          <cell r="FH155">
            <v>6.51</v>
          </cell>
          <cell r="FI155">
            <v>0</v>
          </cell>
          <cell r="FJ155">
            <v>8.32</v>
          </cell>
          <cell r="FK155">
            <v>0</v>
          </cell>
          <cell r="FL155">
            <v>6.7750000000000004</v>
          </cell>
          <cell r="FM155">
            <v>0</v>
          </cell>
          <cell r="FN155">
            <v>0</v>
          </cell>
          <cell r="FO155">
            <v>6.43</v>
          </cell>
          <cell r="FP155">
            <v>0</v>
          </cell>
          <cell r="FQ155">
            <v>0</v>
          </cell>
          <cell r="FR155">
            <v>0</v>
          </cell>
          <cell r="FS155">
            <v>8.793333333333333</v>
          </cell>
          <cell r="FT155">
            <v>0</v>
          </cell>
          <cell r="FU155">
            <v>9.14</v>
          </cell>
          <cell r="FV155">
            <v>0</v>
          </cell>
          <cell r="FW155">
            <v>0</v>
          </cell>
          <cell r="FX155">
            <v>6.68</v>
          </cell>
          <cell r="FY155">
            <v>0</v>
          </cell>
          <cell r="FZ155">
            <v>0</v>
          </cell>
          <cell r="GA155">
            <v>6.1449999999999996</v>
          </cell>
          <cell r="GB155">
            <v>0</v>
          </cell>
          <cell r="GC155">
            <v>0</v>
          </cell>
          <cell r="GD155">
            <v>0</v>
          </cell>
          <cell r="GE155">
            <v>7.95</v>
          </cell>
          <cell r="GF155">
            <v>7.31</v>
          </cell>
          <cell r="GG155">
            <v>0</v>
          </cell>
          <cell r="GH155">
            <v>0</v>
          </cell>
          <cell r="GI155">
            <v>7.93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8.02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5.63</v>
          </cell>
          <cell r="GT155">
            <v>10.210000000000001</v>
          </cell>
          <cell r="GU155">
            <v>9.9700000000000006</v>
          </cell>
          <cell r="GV155">
            <v>0</v>
          </cell>
          <cell r="GW155">
            <v>0</v>
          </cell>
          <cell r="GX155">
            <v>7.74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9.23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8.17</v>
          </cell>
          <cell r="HI155">
            <v>7.68</v>
          </cell>
          <cell r="HJ155">
            <v>0</v>
          </cell>
          <cell r="HK155">
            <v>0</v>
          </cell>
          <cell r="HL155">
            <v>8.48</v>
          </cell>
          <cell r="HM155">
            <v>0</v>
          </cell>
          <cell r="HN155">
            <v>0</v>
          </cell>
          <cell r="HO155">
            <v>0</v>
          </cell>
          <cell r="HP155">
            <v>6.89</v>
          </cell>
          <cell r="HQ155">
            <v>0</v>
          </cell>
          <cell r="HR155">
            <v>0</v>
          </cell>
          <cell r="HS155">
            <v>8.5250000000000004</v>
          </cell>
          <cell r="HT155">
            <v>0</v>
          </cell>
          <cell r="HU155">
            <v>0</v>
          </cell>
          <cell r="HV155">
            <v>0</v>
          </cell>
          <cell r="HW155">
            <v>8.5150000000000006</v>
          </cell>
          <cell r="HX155">
            <v>6.6</v>
          </cell>
          <cell r="HY155">
            <v>0</v>
          </cell>
          <cell r="HZ155">
            <v>0</v>
          </cell>
          <cell r="IA155">
            <v>0</v>
          </cell>
          <cell r="IB155">
            <v>8.9700000000000006</v>
          </cell>
          <cell r="IC155">
            <v>7.9450000000000003</v>
          </cell>
          <cell r="ID155">
            <v>0</v>
          </cell>
          <cell r="IE155">
            <v>0</v>
          </cell>
          <cell r="IF155">
            <v>6.05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6.27</v>
          </cell>
          <cell r="IQ155">
            <v>7.4050000000000002</v>
          </cell>
          <cell r="IR155">
            <v>7.9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9.6199999999999992</v>
          </cell>
          <cell r="IX155">
            <v>0</v>
          </cell>
          <cell r="IY155">
            <v>0</v>
          </cell>
          <cell r="IZ155">
            <v>9.24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9.1133333333333333</v>
          </cell>
          <cell r="JF155">
            <v>0</v>
          </cell>
          <cell r="JG155">
            <v>6.55</v>
          </cell>
          <cell r="JH155">
            <v>8.01</v>
          </cell>
          <cell r="JI155">
            <v>0</v>
          </cell>
          <cell r="JJ155">
            <v>0</v>
          </cell>
          <cell r="JK155">
            <v>0</v>
          </cell>
          <cell r="JL155">
            <v>6.35</v>
          </cell>
          <cell r="JM155">
            <v>7.94</v>
          </cell>
          <cell r="JN155">
            <v>0</v>
          </cell>
          <cell r="JO155">
            <v>0</v>
          </cell>
          <cell r="JP155">
            <v>6.84</v>
          </cell>
          <cell r="JQ155">
            <v>0</v>
          </cell>
          <cell r="JR155">
            <v>5.94</v>
          </cell>
          <cell r="JS155">
            <v>0</v>
          </cell>
          <cell r="JT155">
            <v>8.68</v>
          </cell>
          <cell r="JU155">
            <v>0</v>
          </cell>
          <cell r="JV155">
            <v>0</v>
          </cell>
          <cell r="JW155">
            <v>7.6550000000000002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7.6749999999999998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3.87</v>
          </cell>
          <cell r="KH155">
            <v>0</v>
          </cell>
          <cell r="KI155">
            <v>9.2249999999999996</v>
          </cell>
          <cell r="KJ155">
            <v>0</v>
          </cell>
          <cell r="KK155">
            <v>0</v>
          </cell>
          <cell r="KL155">
            <v>0</v>
          </cell>
          <cell r="KM155">
            <v>8.6750000000000007</v>
          </cell>
          <cell r="KN155">
            <v>0</v>
          </cell>
          <cell r="KO155">
            <v>0</v>
          </cell>
          <cell r="KP155">
            <v>0</v>
          </cell>
          <cell r="KQ155">
            <v>8.0850000000000009</v>
          </cell>
          <cell r="KR155">
            <v>7.63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8.2050000000000001</v>
          </cell>
          <cell r="KZ155">
            <v>0</v>
          </cell>
          <cell r="LA155">
            <v>0</v>
          </cell>
          <cell r="LB155">
            <v>8.83</v>
          </cell>
          <cell r="LC155">
            <v>8.34</v>
          </cell>
          <cell r="LD155">
            <v>0</v>
          </cell>
          <cell r="LE155">
            <v>7.5250000000000004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7.96</v>
          </cell>
          <cell r="LM155">
            <v>6.71</v>
          </cell>
          <cell r="LN155">
            <v>0</v>
          </cell>
          <cell r="LO155">
            <v>0</v>
          </cell>
          <cell r="LP155">
            <v>8.8000000000000007</v>
          </cell>
          <cell r="LQ155">
            <v>0</v>
          </cell>
          <cell r="LR155">
            <v>8.25</v>
          </cell>
          <cell r="LS155">
            <v>0</v>
          </cell>
          <cell r="LT155">
            <v>8.2200000000000006</v>
          </cell>
          <cell r="LU155">
            <v>0</v>
          </cell>
          <cell r="LV155">
            <v>0</v>
          </cell>
          <cell r="LW155">
            <v>0</v>
          </cell>
          <cell r="LX155">
            <v>6.8949999999999996</v>
          </cell>
          <cell r="LY155">
            <v>0</v>
          </cell>
          <cell r="LZ155">
            <v>8.01</v>
          </cell>
          <cell r="MA155">
            <v>0</v>
          </cell>
          <cell r="MB155">
            <v>0</v>
          </cell>
          <cell r="MC155">
            <v>7.56</v>
          </cell>
          <cell r="MD155">
            <v>0</v>
          </cell>
          <cell r="ME155">
            <v>8.1649999999999991</v>
          </cell>
          <cell r="MF155">
            <v>0</v>
          </cell>
          <cell r="MG155">
            <v>9.31</v>
          </cell>
          <cell r="MH155">
            <v>0</v>
          </cell>
          <cell r="MI155">
            <v>0</v>
          </cell>
          <cell r="MJ155">
            <v>6.93</v>
          </cell>
          <cell r="MK155">
            <v>0</v>
          </cell>
          <cell r="ML155">
            <v>8.4550000000000001</v>
          </cell>
          <cell r="MM155">
            <v>0</v>
          </cell>
          <cell r="MN155">
            <v>0</v>
          </cell>
          <cell r="MO155">
            <v>6.7450000000000001</v>
          </cell>
          <cell r="MP155">
            <v>0</v>
          </cell>
          <cell r="MQ155">
            <v>0</v>
          </cell>
          <cell r="MR155">
            <v>7.75</v>
          </cell>
          <cell r="MS155">
            <v>0</v>
          </cell>
          <cell r="MT155">
            <v>0</v>
          </cell>
          <cell r="MU155">
            <v>7.9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J155">
            <v>4</v>
          </cell>
          <cell r="NK155">
            <v>2.4827586206896552</v>
          </cell>
          <cell r="NL155" t="b">
            <v>0</v>
          </cell>
          <cell r="NM155"/>
          <cell r="NN155">
            <v>122</v>
          </cell>
          <cell r="NO155">
            <v>7.8049999999999997</v>
          </cell>
          <cell r="NP155">
            <v>7.6463524590163932</v>
          </cell>
          <cell r="NQ155">
            <v>0.59836065573770492</v>
          </cell>
          <cell r="NR155">
            <v>3.5833333333333335</v>
          </cell>
          <cell r="NS155">
            <v>10.210000000000001</v>
          </cell>
        </row>
        <row r="156">
          <cell r="A156" t="str">
            <v>THROGGS NECK</v>
          </cell>
          <cell r="B156" t="str">
            <v>THROGGS NECK</v>
          </cell>
          <cell r="C156" t="str">
            <v>SCHLEY AVE</v>
          </cell>
          <cell r="D156" t="str">
            <v>BRONX</v>
          </cell>
          <cell r="E156">
            <v>5.94</v>
          </cell>
          <cell r="F156">
            <v>0</v>
          </cell>
          <cell r="G156">
            <v>8.01</v>
          </cell>
          <cell r="H156">
            <v>0</v>
          </cell>
          <cell r="I156">
            <v>0</v>
          </cell>
          <cell r="J156">
            <v>7.61</v>
          </cell>
          <cell r="K156">
            <v>0</v>
          </cell>
          <cell r="L156">
            <v>8.09</v>
          </cell>
          <cell r="M156">
            <v>8.02</v>
          </cell>
          <cell r="N156">
            <v>9.0950000000000006</v>
          </cell>
          <cell r="O156">
            <v>0</v>
          </cell>
          <cell r="P156">
            <v>0</v>
          </cell>
          <cell r="Q156">
            <v>7.8949999999999996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8.52</v>
          </cell>
          <cell r="X156">
            <v>7.375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7.53</v>
          </cell>
          <cell r="AE156">
            <v>7.2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9.18</v>
          </cell>
          <cell r="AK156">
            <v>0</v>
          </cell>
          <cell r="AL156">
            <v>7.57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7.19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8.08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8.74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8.07</v>
          </cell>
          <cell r="BJ156">
            <v>0</v>
          </cell>
          <cell r="BK156">
            <v>7.39</v>
          </cell>
          <cell r="BL156">
            <v>0</v>
          </cell>
          <cell r="BM156">
            <v>8.11</v>
          </cell>
          <cell r="BN156">
            <v>5.6950000000000003</v>
          </cell>
          <cell r="BO156">
            <v>0</v>
          </cell>
          <cell r="BP156">
            <v>0</v>
          </cell>
          <cell r="BQ156">
            <v>8.52</v>
          </cell>
          <cell r="BR156">
            <v>0</v>
          </cell>
          <cell r="BS156">
            <v>0</v>
          </cell>
          <cell r="BT156">
            <v>0</v>
          </cell>
          <cell r="BU156">
            <v>8.24</v>
          </cell>
          <cell r="BV156">
            <v>0</v>
          </cell>
          <cell r="BW156">
            <v>0</v>
          </cell>
          <cell r="BX156">
            <v>0</v>
          </cell>
          <cell r="BY156">
            <v>8.3699999999999992</v>
          </cell>
          <cell r="BZ156">
            <v>0</v>
          </cell>
          <cell r="CA156">
            <v>0</v>
          </cell>
          <cell r="CB156">
            <v>7.72</v>
          </cell>
          <cell r="CC156">
            <v>0</v>
          </cell>
          <cell r="CD156">
            <v>0</v>
          </cell>
          <cell r="CE156">
            <v>6.91</v>
          </cell>
          <cell r="CF156">
            <v>0</v>
          </cell>
          <cell r="CG156">
            <v>0</v>
          </cell>
          <cell r="CH156">
            <v>0</v>
          </cell>
          <cell r="CI156">
            <v>8.2225000000000001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8.0924999999999994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9.07</v>
          </cell>
          <cell r="CU156">
            <v>0</v>
          </cell>
          <cell r="CV156">
            <v>0</v>
          </cell>
          <cell r="CW156">
            <v>7.5549999999999997</v>
          </cell>
          <cell r="CX156">
            <v>0</v>
          </cell>
          <cell r="CY156">
            <v>0</v>
          </cell>
          <cell r="CZ156">
            <v>0</v>
          </cell>
          <cell r="DA156">
            <v>9.08</v>
          </cell>
          <cell r="DB156">
            <v>0</v>
          </cell>
          <cell r="DC156">
            <v>0</v>
          </cell>
          <cell r="DD156">
            <v>9.01</v>
          </cell>
          <cell r="DE156">
            <v>0</v>
          </cell>
          <cell r="DF156">
            <v>8.59</v>
          </cell>
          <cell r="DG156">
            <v>0</v>
          </cell>
          <cell r="DH156">
            <v>0</v>
          </cell>
          <cell r="DI156">
            <v>7.36</v>
          </cell>
          <cell r="DJ156">
            <v>0</v>
          </cell>
          <cell r="DK156">
            <v>7.9266666666666667</v>
          </cell>
          <cell r="DL156">
            <v>0</v>
          </cell>
          <cell r="DM156">
            <v>8.59</v>
          </cell>
          <cell r="DN156">
            <v>0</v>
          </cell>
          <cell r="DO156">
            <v>0</v>
          </cell>
          <cell r="DP156">
            <v>7.36</v>
          </cell>
          <cell r="DQ156">
            <v>0</v>
          </cell>
          <cell r="DR156">
            <v>7.9266666666666667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7.8900000000000006</v>
          </cell>
          <cell r="DX156">
            <v>0</v>
          </cell>
          <cell r="DY156">
            <v>8.74</v>
          </cell>
          <cell r="DZ156">
            <v>0</v>
          </cell>
          <cell r="EA156">
            <v>0</v>
          </cell>
          <cell r="EB156">
            <v>7.81</v>
          </cell>
          <cell r="EC156">
            <v>7.87</v>
          </cell>
          <cell r="ED156">
            <v>0</v>
          </cell>
          <cell r="EE156">
            <v>0</v>
          </cell>
          <cell r="EF156">
            <v>10.11</v>
          </cell>
          <cell r="EG156">
            <v>0</v>
          </cell>
          <cell r="EH156">
            <v>0</v>
          </cell>
          <cell r="EI156">
            <v>7.81</v>
          </cell>
          <cell r="EJ156">
            <v>7.87</v>
          </cell>
          <cell r="EK156">
            <v>0</v>
          </cell>
          <cell r="EL156">
            <v>0</v>
          </cell>
          <cell r="EM156">
            <v>10.11</v>
          </cell>
          <cell r="EN156">
            <v>0</v>
          </cell>
          <cell r="EO156">
            <v>8.24</v>
          </cell>
          <cell r="EP156">
            <v>0</v>
          </cell>
          <cell r="EQ156">
            <v>0</v>
          </cell>
          <cell r="ER156">
            <v>8.4749999999999996</v>
          </cell>
          <cell r="ES156">
            <v>8.5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7.7649999999999997</v>
          </cell>
          <cell r="EY156">
            <v>7.67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9.0266666666666655</v>
          </cell>
          <cell r="FE156">
            <v>0</v>
          </cell>
          <cell r="FF156">
            <v>8.65</v>
          </cell>
          <cell r="FG156">
            <v>0</v>
          </cell>
          <cell r="FH156">
            <v>8.23</v>
          </cell>
          <cell r="FI156">
            <v>0</v>
          </cell>
          <cell r="FJ156">
            <v>0</v>
          </cell>
          <cell r="FK156">
            <v>9.1675000000000004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8.39</v>
          </cell>
          <cell r="FS156">
            <v>7.93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8.0933333333333337</v>
          </cell>
          <cell r="GB156">
            <v>0</v>
          </cell>
          <cell r="GC156">
            <v>6.26</v>
          </cell>
          <cell r="GD156">
            <v>0</v>
          </cell>
          <cell r="GE156">
            <v>7.76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8.3949999999999996</v>
          </cell>
          <cell r="GK156">
            <v>0</v>
          </cell>
          <cell r="GL156">
            <v>8.43</v>
          </cell>
          <cell r="GM156">
            <v>0</v>
          </cell>
          <cell r="GN156">
            <v>9.1649999999999991</v>
          </cell>
          <cell r="GO156">
            <v>0</v>
          </cell>
          <cell r="GP156">
            <v>0</v>
          </cell>
          <cell r="GQ156">
            <v>9.3800000000000008</v>
          </cell>
          <cell r="GR156">
            <v>0</v>
          </cell>
          <cell r="GS156">
            <v>0</v>
          </cell>
          <cell r="GT156">
            <v>8.7833333333333332</v>
          </cell>
          <cell r="GU156">
            <v>0</v>
          </cell>
          <cell r="GV156">
            <v>0</v>
          </cell>
          <cell r="GW156">
            <v>8.8650000000000002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8.33</v>
          </cell>
          <cell r="HC156">
            <v>0</v>
          </cell>
          <cell r="HD156">
            <v>0</v>
          </cell>
          <cell r="HE156">
            <v>8.23</v>
          </cell>
          <cell r="HF156">
            <v>0</v>
          </cell>
          <cell r="HG156">
            <v>9.5500000000000007</v>
          </cell>
          <cell r="HH156">
            <v>0</v>
          </cell>
          <cell r="HI156">
            <v>8.9749999999999996</v>
          </cell>
          <cell r="HJ156">
            <v>8.11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9.3475000000000001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8.6866666666666656</v>
          </cell>
          <cell r="HV156">
            <v>0</v>
          </cell>
          <cell r="HW156">
            <v>0</v>
          </cell>
          <cell r="HX156">
            <v>9.0533333333333328</v>
          </cell>
          <cell r="HY156">
            <v>0</v>
          </cell>
          <cell r="HZ156">
            <v>9.4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6.25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8.84</v>
          </cell>
          <cell r="IL156">
            <v>0</v>
          </cell>
          <cell r="IM156">
            <v>0</v>
          </cell>
          <cell r="IN156">
            <v>8.34</v>
          </cell>
          <cell r="IO156">
            <v>0</v>
          </cell>
          <cell r="IP156">
            <v>0</v>
          </cell>
          <cell r="IQ156">
            <v>0</v>
          </cell>
          <cell r="IR156">
            <v>9.0150000000000006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8.94</v>
          </cell>
          <cell r="IY156">
            <v>8.77</v>
          </cell>
          <cell r="IZ156">
            <v>0</v>
          </cell>
          <cell r="JA156">
            <v>7.36</v>
          </cell>
          <cell r="JB156">
            <v>8.0749999999999993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8.6449999999999996</v>
          </cell>
          <cell r="JH156">
            <v>0</v>
          </cell>
          <cell r="JI156">
            <v>0</v>
          </cell>
          <cell r="JJ156">
            <v>0</v>
          </cell>
          <cell r="JK156">
            <v>8.32</v>
          </cell>
          <cell r="JL156">
            <v>0</v>
          </cell>
          <cell r="JM156">
            <v>0</v>
          </cell>
          <cell r="JN156">
            <v>0</v>
          </cell>
          <cell r="JO156">
            <v>8.33</v>
          </cell>
          <cell r="JP156">
            <v>0</v>
          </cell>
          <cell r="JQ156">
            <v>0</v>
          </cell>
          <cell r="JR156">
            <v>7.375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8.6549999999999994</v>
          </cell>
          <cell r="JX156">
            <v>0</v>
          </cell>
          <cell r="JY156">
            <v>0</v>
          </cell>
          <cell r="JZ156">
            <v>0</v>
          </cell>
          <cell r="KA156">
            <v>8.51</v>
          </cell>
          <cell r="KB156">
            <v>0</v>
          </cell>
          <cell r="KC156">
            <v>8.625</v>
          </cell>
          <cell r="KD156">
            <v>5.57</v>
          </cell>
          <cell r="KE156">
            <v>0</v>
          </cell>
          <cell r="KF156">
            <v>6.81</v>
          </cell>
          <cell r="KG156">
            <v>0</v>
          </cell>
          <cell r="KH156">
            <v>7.92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9.2174999999999994</v>
          </cell>
          <cell r="KN156">
            <v>0</v>
          </cell>
          <cell r="KO156">
            <v>0</v>
          </cell>
          <cell r="KP156">
            <v>0</v>
          </cell>
          <cell r="KQ156">
            <v>12.77</v>
          </cell>
          <cell r="KR156">
            <v>0</v>
          </cell>
          <cell r="KS156">
            <v>0</v>
          </cell>
          <cell r="KT156">
            <v>0</v>
          </cell>
          <cell r="KU156">
            <v>8.4749999999999996</v>
          </cell>
          <cell r="KV156">
            <v>0</v>
          </cell>
          <cell r="KW156">
            <v>7.05</v>
          </cell>
          <cell r="KX156">
            <v>8.1549999999999994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8.5299999999999994</v>
          </cell>
          <cell r="LD156">
            <v>7.4</v>
          </cell>
          <cell r="LE156">
            <v>0</v>
          </cell>
          <cell r="LF156">
            <v>7.85</v>
          </cell>
          <cell r="LG156">
            <v>0</v>
          </cell>
          <cell r="LH156">
            <v>6.59</v>
          </cell>
          <cell r="LI156">
            <v>6.45</v>
          </cell>
          <cell r="LJ156">
            <v>0</v>
          </cell>
          <cell r="LK156">
            <v>0</v>
          </cell>
          <cell r="LL156">
            <v>0</v>
          </cell>
          <cell r="LM156">
            <v>0</v>
          </cell>
          <cell r="LN156">
            <v>0</v>
          </cell>
          <cell r="LO156">
            <v>7.83</v>
          </cell>
          <cell r="LP156">
            <v>10.08</v>
          </cell>
          <cell r="LQ156">
            <v>0</v>
          </cell>
          <cell r="LR156">
            <v>0</v>
          </cell>
          <cell r="LS156">
            <v>8.9</v>
          </cell>
          <cell r="LT156">
            <v>0</v>
          </cell>
          <cell r="LU156">
            <v>0</v>
          </cell>
          <cell r="LV156">
            <v>0</v>
          </cell>
          <cell r="LW156">
            <v>7.44</v>
          </cell>
          <cell r="LX156">
            <v>0</v>
          </cell>
          <cell r="LY156">
            <v>8.3933333333333326</v>
          </cell>
          <cell r="LZ156">
            <v>7.3</v>
          </cell>
          <cell r="MA156">
            <v>0</v>
          </cell>
          <cell r="MB156">
            <v>0</v>
          </cell>
          <cell r="MC156">
            <v>7.75</v>
          </cell>
          <cell r="MD156">
            <v>7.32</v>
          </cell>
          <cell r="ME156">
            <v>6.82</v>
          </cell>
          <cell r="MF156">
            <v>0</v>
          </cell>
          <cell r="MG156">
            <v>0</v>
          </cell>
          <cell r="MH156">
            <v>8.18</v>
          </cell>
          <cell r="MI156">
            <v>0</v>
          </cell>
          <cell r="MJ156">
            <v>0</v>
          </cell>
          <cell r="MK156">
            <v>0</v>
          </cell>
          <cell r="ML156">
            <v>7.77</v>
          </cell>
          <cell r="MM156">
            <v>0</v>
          </cell>
          <cell r="MN156">
            <v>0</v>
          </cell>
          <cell r="MO156">
            <v>0</v>
          </cell>
          <cell r="MP156">
            <v>0</v>
          </cell>
          <cell r="MQ156">
            <v>7.5133333333333328</v>
          </cell>
          <cell r="MR156">
            <v>0</v>
          </cell>
          <cell r="MS156">
            <v>0</v>
          </cell>
          <cell r="MT156">
            <v>0</v>
          </cell>
          <cell r="MU156">
            <v>0</v>
          </cell>
          <cell r="MV156">
            <v>0</v>
          </cell>
          <cell r="MW156">
            <v>0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>
            <v>0</v>
          </cell>
          <cell r="NC156">
            <v>0</v>
          </cell>
          <cell r="ND156">
            <v>0</v>
          </cell>
          <cell r="NE156">
            <v>0</v>
          </cell>
          <cell r="NF156">
            <v>0</v>
          </cell>
          <cell r="NG156">
            <v>0</v>
          </cell>
          <cell r="NH156">
            <v>0</v>
          </cell>
          <cell r="NJ156">
            <v>6</v>
          </cell>
          <cell r="NK156">
            <v>2.2413793103448274</v>
          </cell>
          <cell r="NL156" t="b">
            <v>0</v>
          </cell>
          <cell r="NM156"/>
          <cell r="NN156">
            <v>114</v>
          </cell>
          <cell r="NO156">
            <v>8.1675000000000004</v>
          </cell>
          <cell r="NP156">
            <v>8.1671564327485378</v>
          </cell>
          <cell r="NQ156">
            <v>0.40350877192982454</v>
          </cell>
          <cell r="NR156">
            <v>5.57</v>
          </cell>
          <cell r="NS156">
            <v>12.77</v>
          </cell>
        </row>
        <row r="157">
          <cell r="A157" t="str">
            <v>EASTCHESTER GARDENS</v>
          </cell>
          <cell r="B157" t="str">
            <v>EASTCHESTER GARDENS</v>
          </cell>
          <cell r="C157" t="str">
            <v>BURKE AVE</v>
          </cell>
          <cell r="D157" t="str">
            <v>BRONX</v>
          </cell>
          <cell r="E157">
            <v>0</v>
          </cell>
          <cell r="F157">
            <v>7.6</v>
          </cell>
          <cell r="G157">
            <v>0</v>
          </cell>
          <cell r="H157">
            <v>7.5</v>
          </cell>
          <cell r="I157">
            <v>0</v>
          </cell>
          <cell r="J157">
            <v>7.24</v>
          </cell>
          <cell r="K157">
            <v>0</v>
          </cell>
          <cell r="L157">
            <v>0</v>
          </cell>
          <cell r="M157">
            <v>5.16</v>
          </cell>
          <cell r="N157">
            <v>8.93</v>
          </cell>
          <cell r="O157">
            <v>0</v>
          </cell>
          <cell r="P157">
            <v>6.63</v>
          </cell>
          <cell r="Q157">
            <v>0</v>
          </cell>
          <cell r="R157">
            <v>0</v>
          </cell>
          <cell r="S157">
            <v>0</v>
          </cell>
          <cell r="T157">
            <v>7.71</v>
          </cell>
          <cell r="U157">
            <v>0</v>
          </cell>
          <cell r="V157">
            <v>7.69</v>
          </cell>
          <cell r="W157">
            <v>0</v>
          </cell>
          <cell r="X157">
            <v>0</v>
          </cell>
          <cell r="Y157">
            <v>0</v>
          </cell>
          <cell r="Z157">
            <v>7.44</v>
          </cell>
          <cell r="AA157">
            <v>7.15</v>
          </cell>
          <cell r="AB157">
            <v>0</v>
          </cell>
          <cell r="AC157">
            <v>0</v>
          </cell>
          <cell r="AD157">
            <v>0</v>
          </cell>
          <cell r="AE157">
            <v>7.68</v>
          </cell>
          <cell r="AF157">
            <v>0</v>
          </cell>
          <cell r="AG157">
            <v>0</v>
          </cell>
          <cell r="AH157">
            <v>7.65</v>
          </cell>
          <cell r="AI157">
            <v>0</v>
          </cell>
          <cell r="AJ157">
            <v>0</v>
          </cell>
          <cell r="AK157">
            <v>7.66</v>
          </cell>
          <cell r="AL157">
            <v>0</v>
          </cell>
          <cell r="AM157">
            <v>0</v>
          </cell>
          <cell r="AN157">
            <v>0</v>
          </cell>
          <cell r="AO157">
            <v>8.9</v>
          </cell>
          <cell r="AP157">
            <v>0</v>
          </cell>
          <cell r="AQ157">
            <v>8.2200000000000006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8.2200000000000006</v>
          </cell>
          <cell r="AX157">
            <v>0</v>
          </cell>
          <cell r="AY157">
            <v>8.23</v>
          </cell>
          <cell r="AZ157">
            <v>7.87</v>
          </cell>
          <cell r="BA157">
            <v>0</v>
          </cell>
          <cell r="BB157">
            <v>0</v>
          </cell>
          <cell r="BC157">
            <v>6.07</v>
          </cell>
          <cell r="BD157">
            <v>0</v>
          </cell>
          <cell r="BE157">
            <v>6.75</v>
          </cell>
          <cell r="BF157">
            <v>0</v>
          </cell>
          <cell r="BG157">
            <v>7.84</v>
          </cell>
          <cell r="BH157">
            <v>0</v>
          </cell>
          <cell r="BI157">
            <v>0</v>
          </cell>
          <cell r="BJ157">
            <v>7.79</v>
          </cell>
          <cell r="BK157">
            <v>0</v>
          </cell>
          <cell r="BL157">
            <v>7.96</v>
          </cell>
          <cell r="BM157">
            <v>0</v>
          </cell>
          <cell r="BN157">
            <v>6.88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7.38</v>
          </cell>
          <cell r="BT157">
            <v>8.2200000000000006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7.17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8.0399999999999991</v>
          </cell>
          <cell r="CE157">
            <v>7.07</v>
          </cell>
          <cell r="CF157">
            <v>0</v>
          </cell>
          <cell r="CG157">
            <v>6.54</v>
          </cell>
          <cell r="CH157">
            <v>0</v>
          </cell>
          <cell r="CI157">
            <v>0</v>
          </cell>
          <cell r="CJ157">
            <v>0</v>
          </cell>
          <cell r="CK157">
            <v>7.46</v>
          </cell>
          <cell r="CL157">
            <v>8.02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8.08</v>
          </cell>
          <cell r="CS157">
            <v>0</v>
          </cell>
          <cell r="CT157">
            <v>0</v>
          </cell>
          <cell r="CU157">
            <v>6.86</v>
          </cell>
          <cell r="CV157">
            <v>6.79</v>
          </cell>
          <cell r="CW157">
            <v>0</v>
          </cell>
          <cell r="CX157">
            <v>0</v>
          </cell>
          <cell r="CY157">
            <v>0</v>
          </cell>
          <cell r="CZ157">
            <v>7.66</v>
          </cell>
          <cell r="DA157">
            <v>0</v>
          </cell>
          <cell r="DB157">
            <v>0</v>
          </cell>
          <cell r="DC157">
            <v>8.1999999999999993</v>
          </cell>
          <cell r="DD157">
            <v>8.33</v>
          </cell>
          <cell r="DE157">
            <v>0</v>
          </cell>
          <cell r="DF157">
            <v>0</v>
          </cell>
          <cell r="DG157">
            <v>8.0500000000000007</v>
          </cell>
          <cell r="DH157">
            <v>6.74</v>
          </cell>
          <cell r="DI157">
            <v>0</v>
          </cell>
          <cell r="DJ157">
            <v>6.13</v>
          </cell>
          <cell r="DK157">
            <v>0</v>
          </cell>
          <cell r="DL157">
            <v>0</v>
          </cell>
          <cell r="DM157">
            <v>0</v>
          </cell>
          <cell r="DN157">
            <v>8.0500000000000007</v>
          </cell>
          <cell r="DO157">
            <v>6.74</v>
          </cell>
          <cell r="DP157">
            <v>0</v>
          </cell>
          <cell r="DQ157">
            <v>6.13</v>
          </cell>
          <cell r="DR157">
            <v>0</v>
          </cell>
          <cell r="DS157">
            <v>0</v>
          </cell>
          <cell r="DT157">
            <v>0</v>
          </cell>
          <cell r="DU157">
            <v>9.2200000000000006</v>
          </cell>
          <cell r="DV157">
            <v>0</v>
          </cell>
          <cell r="DW157">
            <v>7.9</v>
          </cell>
          <cell r="DX157">
            <v>0</v>
          </cell>
          <cell r="DY157">
            <v>0</v>
          </cell>
          <cell r="DZ157">
            <v>0</v>
          </cell>
          <cell r="EA157">
            <v>5.78</v>
          </cell>
          <cell r="EB157">
            <v>7.94</v>
          </cell>
          <cell r="EC157">
            <v>0</v>
          </cell>
          <cell r="ED157">
            <v>0</v>
          </cell>
          <cell r="EE157">
            <v>8.4700000000000006</v>
          </cell>
          <cell r="EF157">
            <v>0</v>
          </cell>
          <cell r="EG157">
            <v>0</v>
          </cell>
          <cell r="EH157">
            <v>5.78</v>
          </cell>
          <cell r="EI157">
            <v>7.94</v>
          </cell>
          <cell r="EJ157">
            <v>0</v>
          </cell>
          <cell r="EK157">
            <v>0</v>
          </cell>
          <cell r="EL157">
            <v>8.4700000000000006</v>
          </cell>
          <cell r="EM157">
            <v>0</v>
          </cell>
          <cell r="EN157">
            <v>0</v>
          </cell>
          <cell r="EO157">
            <v>0</v>
          </cell>
          <cell r="EP157">
            <v>8.68</v>
          </cell>
          <cell r="EQ157">
            <v>4.45</v>
          </cell>
          <cell r="ER157">
            <v>8.76</v>
          </cell>
          <cell r="ES157">
            <v>0</v>
          </cell>
          <cell r="ET157">
            <v>0</v>
          </cell>
          <cell r="EU157">
            <v>0</v>
          </cell>
          <cell r="EV157">
            <v>7.93</v>
          </cell>
          <cell r="EW157">
            <v>0</v>
          </cell>
          <cell r="EX157">
            <v>0</v>
          </cell>
          <cell r="EY157">
            <v>9.23</v>
          </cell>
          <cell r="EZ157">
            <v>0</v>
          </cell>
          <cell r="FA157">
            <v>8.35</v>
          </cell>
          <cell r="FB157">
            <v>0</v>
          </cell>
          <cell r="FC157">
            <v>0</v>
          </cell>
          <cell r="FD157">
            <v>0</v>
          </cell>
          <cell r="FE157">
            <v>8.08</v>
          </cell>
          <cell r="FF157">
            <v>0</v>
          </cell>
          <cell r="FG157">
            <v>8.4</v>
          </cell>
          <cell r="FH157">
            <v>0</v>
          </cell>
          <cell r="FI157">
            <v>0</v>
          </cell>
          <cell r="FJ157">
            <v>6.7</v>
          </cell>
          <cell r="FK157">
            <v>9.9</v>
          </cell>
          <cell r="FL157">
            <v>0</v>
          </cell>
          <cell r="FM157">
            <v>8.81</v>
          </cell>
          <cell r="FN157">
            <v>0</v>
          </cell>
          <cell r="FO157">
            <v>0</v>
          </cell>
          <cell r="FP157">
            <v>0</v>
          </cell>
          <cell r="FQ157">
            <v>7.85</v>
          </cell>
          <cell r="FR157">
            <v>7.89</v>
          </cell>
          <cell r="FS157">
            <v>0</v>
          </cell>
          <cell r="FT157">
            <v>7.2</v>
          </cell>
          <cell r="FU157">
            <v>0</v>
          </cell>
          <cell r="FV157">
            <v>0</v>
          </cell>
          <cell r="FW157">
            <v>0</v>
          </cell>
          <cell r="FX157">
            <v>7.3</v>
          </cell>
          <cell r="FY157">
            <v>7.71</v>
          </cell>
          <cell r="FZ157">
            <v>0</v>
          </cell>
          <cell r="GA157">
            <v>8.6199999999999992</v>
          </cell>
          <cell r="GB157">
            <v>0</v>
          </cell>
          <cell r="GC157">
            <v>0</v>
          </cell>
          <cell r="GD157">
            <v>0</v>
          </cell>
          <cell r="GE157">
            <v>7.24</v>
          </cell>
          <cell r="GF157">
            <v>8.4</v>
          </cell>
          <cell r="GG157">
            <v>0</v>
          </cell>
          <cell r="GH157">
            <v>8.6300000000000008</v>
          </cell>
          <cell r="GI157">
            <v>0</v>
          </cell>
          <cell r="GJ157">
            <v>0</v>
          </cell>
          <cell r="GK157">
            <v>0</v>
          </cell>
          <cell r="GL157">
            <v>8.85</v>
          </cell>
          <cell r="GM157">
            <v>0</v>
          </cell>
          <cell r="GN157">
            <v>8.8699999999999992</v>
          </cell>
          <cell r="GO157">
            <v>0</v>
          </cell>
          <cell r="GP157">
            <v>7.74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9.89</v>
          </cell>
          <cell r="GV157">
            <v>9.2200000000000006</v>
          </cell>
          <cell r="GW157">
            <v>0</v>
          </cell>
          <cell r="GX157">
            <v>8.9600000000000009</v>
          </cell>
          <cell r="GY157">
            <v>0</v>
          </cell>
          <cell r="GZ157">
            <v>0</v>
          </cell>
          <cell r="HA157">
            <v>0</v>
          </cell>
          <cell r="HB157">
            <v>9.58</v>
          </cell>
          <cell r="HC157">
            <v>7.22</v>
          </cell>
          <cell r="HD157">
            <v>0</v>
          </cell>
          <cell r="HE157">
            <v>7.23</v>
          </cell>
          <cell r="HF157">
            <v>0</v>
          </cell>
          <cell r="HG157">
            <v>0</v>
          </cell>
          <cell r="HH157">
            <v>7.03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8.61</v>
          </cell>
          <cell r="HO157">
            <v>8.3000000000000007</v>
          </cell>
          <cell r="HP157">
            <v>0</v>
          </cell>
          <cell r="HQ157">
            <v>0</v>
          </cell>
          <cell r="HR157">
            <v>0</v>
          </cell>
          <cell r="HS157">
            <v>8.82</v>
          </cell>
          <cell r="HT157">
            <v>0</v>
          </cell>
          <cell r="HU157">
            <v>0</v>
          </cell>
          <cell r="HV157">
            <v>8.65</v>
          </cell>
          <cell r="HW157">
            <v>0</v>
          </cell>
          <cell r="HX157">
            <v>7.11</v>
          </cell>
          <cell r="HY157">
            <v>0</v>
          </cell>
          <cell r="HZ157">
            <v>0</v>
          </cell>
          <cell r="IA157">
            <v>0</v>
          </cell>
          <cell r="IB157">
            <v>8.94</v>
          </cell>
          <cell r="IC157">
            <v>8.0299999999999994</v>
          </cell>
          <cell r="ID157">
            <v>0</v>
          </cell>
          <cell r="IE157">
            <v>0</v>
          </cell>
          <cell r="IF157">
            <v>0</v>
          </cell>
          <cell r="IG157">
            <v>9.06</v>
          </cell>
          <cell r="IH157">
            <v>0</v>
          </cell>
          <cell r="II157">
            <v>9.61</v>
          </cell>
          <cell r="IJ157">
            <v>0</v>
          </cell>
          <cell r="IK157">
            <v>7.78</v>
          </cell>
          <cell r="IL157">
            <v>0</v>
          </cell>
          <cell r="IM157">
            <v>0</v>
          </cell>
          <cell r="IN157">
            <v>8.56</v>
          </cell>
          <cell r="IO157">
            <v>0</v>
          </cell>
          <cell r="IP157">
            <v>0</v>
          </cell>
          <cell r="IQ157">
            <v>10.220000000000001</v>
          </cell>
          <cell r="IR157">
            <v>0</v>
          </cell>
          <cell r="IS157">
            <v>8.83</v>
          </cell>
          <cell r="IT157">
            <v>0</v>
          </cell>
          <cell r="IU157">
            <v>6.64</v>
          </cell>
          <cell r="IV157">
            <v>0</v>
          </cell>
          <cell r="IW157">
            <v>0</v>
          </cell>
          <cell r="IX157">
            <v>0</v>
          </cell>
          <cell r="IY157">
            <v>8.4700000000000006</v>
          </cell>
          <cell r="IZ157">
            <v>0</v>
          </cell>
          <cell r="JA157">
            <v>0</v>
          </cell>
          <cell r="JB157">
            <v>8.6999999999999993</v>
          </cell>
          <cell r="JC157">
            <v>0</v>
          </cell>
          <cell r="JD157">
            <v>0</v>
          </cell>
          <cell r="JE157">
            <v>8.9499999999999993</v>
          </cell>
          <cell r="JF157">
            <v>0</v>
          </cell>
          <cell r="JG157">
            <v>7.37</v>
          </cell>
          <cell r="JH157">
            <v>0</v>
          </cell>
          <cell r="JI157">
            <v>8.32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8.9700000000000006</v>
          </cell>
          <cell r="JP157">
            <v>0</v>
          </cell>
          <cell r="JQ157">
            <v>0</v>
          </cell>
          <cell r="JR157">
            <v>0</v>
          </cell>
          <cell r="JS157">
            <v>9.57</v>
          </cell>
          <cell r="JT157">
            <v>0</v>
          </cell>
          <cell r="JU157">
            <v>8.42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9.2050000000000001</v>
          </cell>
          <cell r="KB157">
            <v>0</v>
          </cell>
          <cell r="KC157">
            <v>8.0299999999999994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8.7899999999999991</v>
          </cell>
          <cell r="KI157">
            <v>0</v>
          </cell>
          <cell r="KJ157">
            <v>8.99</v>
          </cell>
          <cell r="KK157">
            <v>8.41</v>
          </cell>
          <cell r="KL157">
            <v>0</v>
          </cell>
          <cell r="KM157">
            <v>0</v>
          </cell>
          <cell r="KN157">
            <v>0</v>
          </cell>
          <cell r="KO157">
            <v>8.58</v>
          </cell>
          <cell r="KP157">
            <v>0</v>
          </cell>
          <cell r="KQ157">
            <v>8.23</v>
          </cell>
          <cell r="KR157">
            <v>0</v>
          </cell>
          <cell r="KS157">
            <v>0</v>
          </cell>
          <cell r="KT157">
            <v>7.43</v>
          </cell>
          <cell r="KU157">
            <v>0</v>
          </cell>
          <cell r="KV157">
            <v>8.64</v>
          </cell>
          <cell r="KW157">
            <v>0</v>
          </cell>
          <cell r="KX157">
            <v>0</v>
          </cell>
          <cell r="KY157">
            <v>7.58</v>
          </cell>
          <cell r="KZ157">
            <v>0</v>
          </cell>
          <cell r="LA157">
            <v>0</v>
          </cell>
          <cell r="LB157">
            <v>8.11</v>
          </cell>
          <cell r="LC157">
            <v>0</v>
          </cell>
          <cell r="LD157">
            <v>6.77</v>
          </cell>
          <cell r="LE157">
            <v>0</v>
          </cell>
          <cell r="LF157">
            <v>0</v>
          </cell>
          <cell r="LG157">
            <v>0</v>
          </cell>
          <cell r="LH157">
            <v>7.35</v>
          </cell>
          <cell r="LI157">
            <v>8.06</v>
          </cell>
          <cell r="LJ157">
            <v>0</v>
          </cell>
          <cell r="LK157">
            <v>0</v>
          </cell>
          <cell r="LL157">
            <v>8.8000000000000007</v>
          </cell>
          <cell r="LM157">
            <v>0</v>
          </cell>
          <cell r="LN157">
            <v>0</v>
          </cell>
          <cell r="LO157">
            <v>9.84</v>
          </cell>
          <cell r="LP157">
            <v>0</v>
          </cell>
          <cell r="LQ157">
            <v>7.77</v>
          </cell>
          <cell r="LR157">
            <v>1.85</v>
          </cell>
          <cell r="LS157">
            <v>0</v>
          </cell>
          <cell r="LT157">
            <v>8.1199999999999992</v>
          </cell>
          <cell r="LU157">
            <v>0</v>
          </cell>
          <cell r="LV157">
            <v>0</v>
          </cell>
          <cell r="LW157">
            <v>0</v>
          </cell>
          <cell r="LX157">
            <v>8.68</v>
          </cell>
          <cell r="LY157">
            <v>0</v>
          </cell>
          <cell r="LZ157">
            <v>0</v>
          </cell>
          <cell r="MA157">
            <v>0</v>
          </cell>
          <cell r="MB157">
            <v>0</v>
          </cell>
          <cell r="MC157">
            <v>0</v>
          </cell>
          <cell r="MD157">
            <v>10.06</v>
          </cell>
          <cell r="ME157">
            <v>0</v>
          </cell>
          <cell r="MF157">
            <v>8.61</v>
          </cell>
          <cell r="MG157">
            <v>0</v>
          </cell>
          <cell r="MH157">
            <v>7.46</v>
          </cell>
          <cell r="MI157">
            <v>0</v>
          </cell>
          <cell r="MJ157">
            <v>0</v>
          </cell>
          <cell r="MK157">
            <v>8.8699999999999992</v>
          </cell>
          <cell r="ML157">
            <v>0</v>
          </cell>
          <cell r="MM157">
            <v>7.28</v>
          </cell>
          <cell r="MN157">
            <v>0</v>
          </cell>
          <cell r="MO157">
            <v>0</v>
          </cell>
          <cell r="MP157">
            <v>0</v>
          </cell>
          <cell r="MQ157">
            <v>8.2100000000000009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7.34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0</v>
          </cell>
          <cell r="NG157">
            <v>0</v>
          </cell>
          <cell r="NH157">
            <v>0</v>
          </cell>
          <cell r="NJ157">
            <v>2</v>
          </cell>
          <cell r="NK157">
            <v>2.6896551724137931</v>
          </cell>
          <cell r="NL157" t="b">
            <v>0</v>
          </cell>
          <cell r="NM157"/>
          <cell r="NN157">
            <v>131</v>
          </cell>
          <cell r="NO157">
            <v>8.0399999999999991</v>
          </cell>
          <cell r="NP157">
            <v>7.936221374045803</v>
          </cell>
          <cell r="NQ157">
            <v>0.47328244274809161</v>
          </cell>
          <cell r="NR157">
            <v>1.85</v>
          </cell>
          <cell r="NS157">
            <v>10.220000000000001</v>
          </cell>
        </row>
        <row r="158">
          <cell r="A158" t="str">
            <v>PARKSIDE</v>
          </cell>
          <cell r="B158" t="str">
            <v>PARKSIDE</v>
          </cell>
          <cell r="C158" t="str">
            <v>ADEE AVE</v>
          </cell>
          <cell r="D158" t="str">
            <v>BRONX</v>
          </cell>
          <cell r="E158">
            <v>0</v>
          </cell>
          <cell r="F158">
            <v>7.28</v>
          </cell>
          <cell r="G158">
            <v>0</v>
          </cell>
          <cell r="H158">
            <v>0</v>
          </cell>
          <cell r="I158">
            <v>6.7450000000000001</v>
          </cell>
          <cell r="J158">
            <v>7.53</v>
          </cell>
          <cell r="K158">
            <v>0</v>
          </cell>
          <cell r="L158">
            <v>0</v>
          </cell>
          <cell r="M158">
            <v>6.02</v>
          </cell>
          <cell r="N158">
            <v>0</v>
          </cell>
          <cell r="O158">
            <v>0</v>
          </cell>
          <cell r="P158">
            <v>6.57</v>
          </cell>
          <cell r="Q158">
            <v>0</v>
          </cell>
          <cell r="R158">
            <v>0</v>
          </cell>
          <cell r="S158">
            <v>0</v>
          </cell>
          <cell r="T158">
            <v>7.3</v>
          </cell>
          <cell r="U158">
            <v>7.56</v>
          </cell>
          <cell r="V158">
            <v>0</v>
          </cell>
          <cell r="W158">
            <v>0</v>
          </cell>
          <cell r="X158">
            <v>7.87</v>
          </cell>
          <cell r="Y158">
            <v>0</v>
          </cell>
          <cell r="Z158">
            <v>0</v>
          </cell>
          <cell r="AA158">
            <v>0</v>
          </cell>
          <cell r="AB158">
            <v>7.37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7.86</v>
          </cell>
          <cell r="AI158">
            <v>7.16</v>
          </cell>
          <cell r="AJ158">
            <v>0</v>
          </cell>
          <cell r="AK158">
            <v>0</v>
          </cell>
          <cell r="AL158">
            <v>4.3</v>
          </cell>
          <cell r="AM158">
            <v>0</v>
          </cell>
          <cell r="AN158">
            <v>0</v>
          </cell>
          <cell r="AO158">
            <v>6.82</v>
          </cell>
          <cell r="AP158">
            <v>0</v>
          </cell>
          <cell r="AQ158">
            <v>0</v>
          </cell>
          <cell r="AR158">
            <v>8.31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6.07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5.82</v>
          </cell>
          <cell r="BD158">
            <v>3.98</v>
          </cell>
          <cell r="BE158">
            <v>5.23</v>
          </cell>
          <cell r="BF158">
            <v>0</v>
          </cell>
          <cell r="BG158">
            <v>0</v>
          </cell>
          <cell r="BH158">
            <v>0</v>
          </cell>
          <cell r="BI158">
            <v>7.91</v>
          </cell>
          <cell r="BJ158">
            <v>0</v>
          </cell>
          <cell r="BK158">
            <v>0</v>
          </cell>
          <cell r="BL158">
            <v>6.38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6.58</v>
          </cell>
          <cell r="BR158">
            <v>0</v>
          </cell>
          <cell r="BS158">
            <v>0</v>
          </cell>
          <cell r="BT158">
            <v>6.77</v>
          </cell>
          <cell r="BU158">
            <v>0</v>
          </cell>
          <cell r="BV158">
            <v>0</v>
          </cell>
          <cell r="BW158">
            <v>7.78</v>
          </cell>
          <cell r="BX158">
            <v>0</v>
          </cell>
          <cell r="BY158">
            <v>0</v>
          </cell>
          <cell r="BZ158">
            <v>7.61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7.34</v>
          </cell>
          <cell r="CF158">
            <v>0</v>
          </cell>
          <cell r="CG158">
            <v>0</v>
          </cell>
          <cell r="CH158">
            <v>7.77</v>
          </cell>
          <cell r="CI158">
            <v>0</v>
          </cell>
          <cell r="CJ158">
            <v>0</v>
          </cell>
          <cell r="CK158">
            <v>7.67</v>
          </cell>
          <cell r="CL158">
            <v>0</v>
          </cell>
          <cell r="CM158">
            <v>8.8000000000000007</v>
          </cell>
          <cell r="CN158">
            <v>0</v>
          </cell>
          <cell r="CO158">
            <v>0</v>
          </cell>
          <cell r="CP158">
            <v>7.1</v>
          </cell>
          <cell r="CQ158">
            <v>0</v>
          </cell>
          <cell r="CR158">
            <v>0</v>
          </cell>
          <cell r="CS158">
            <v>0</v>
          </cell>
          <cell r="CT158">
            <v>8.85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6.14</v>
          </cell>
          <cell r="CZ158">
            <v>8.1</v>
          </cell>
          <cell r="DA158">
            <v>0</v>
          </cell>
          <cell r="DB158">
            <v>6.3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7.53</v>
          </cell>
          <cell r="DH158">
            <v>0</v>
          </cell>
          <cell r="DI158">
            <v>7.89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7.53</v>
          </cell>
          <cell r="DO158">
            <v>0</v>
          </cell>
          <cell r="DP158">
            <v>7.89</v>
          </cell>
          <cell r="DQ158">
            <v>0</v>
          </cell>
          <cell r="DR158">
            <v>0</v>
          </cell>
          <cell r="DS158">
            <v>0</v>
          </cell>
          <cell r="DT158">
            <v>6.92</v>
          </cell>
          <cell r="DU158">
            <v>0</v>
          </cell>
          <cell r="DV158">
            <v>0</v>
          </cell>
          <cell r="DW158">
            <v>8.4600000000000009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8.67</v>
          </cell>
          <cell r="EC158">
            <v>0</v>
          </cell>
          <cell r="ED158">
            <v>0</v>
          </cell>
          <cell r="EE158">
            <v>7.66</v>
          </cell>
          <cell r="EF158">
            <v>0</v>
          </cell>
          <cell r="EG158">
            <v>0</v>
          </cell>
          <cell r="EH158">
            <v>0</v>
          </cell>
          <cell r="EI158">
            <v>8.67</v>
          </cell>
          <cell r="EJ158">
            <v>0</v>
          </cell>
          <cell r="EK158">
            <v>0</v>
          </cell>
          <cell r="EL158">
            <v>7.66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8.43</v>
          </cell>
          <cell r="ER158">
            <v>0</v>
          </cell>
          <cell r="ES158">
            <v>8.93</v>
          </cell>
          <cell r="ET158">
            <v>0</v>
          </cell>
          <cell r="EU158">
            <v>0</v>
          </cell>
          <cell r="EV158">
            <v>0</v>
          </cell>
          <cell r="EW158">
            <v>7.63</v>
          </cell>
          <cell r="EX158">
            <v>0</v>
          </cell>
          <cell r="EY158">
            <v>0</v>
          </cell>
          <cell r="EZ158">
            <v>8.92</v>
          </cell>
          <cell r="FA158">
            <v>0</v>
          </cell>
          <cell r="FB158">
            <v>0</v>
          </cell>
          <cell r="FC158">
            <v>9.2899999999999991</v>
          </cell>
          <cell r="FD158">
            <v>0</v>
          </cell>
          <cell r="FE158">
            <v>0</v>
          </cell>
          <cell r="FF158">
            <v>7.89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8.35</v>
          </cell>
          <cell r="FL158">
            <v>0</v>
          </cell>
          <cell r="FM158">
            <v>0</v>
          </cell>
          <cell r="FN158">
            <v>0</v>
          </cell>
          <cell r="FO158">
            <v>8.09</v>
          </cell>
          <cell r="FP158">
            <v>0</v>
          </cell>
          <cell r="FQ158">
            <v>0</v>
          </cell>
          <cell r="FR158">
            <v>7.85</v>
          </cell>
          <cell r="FS158">
            <v>0</v>
          </cell>
          <cell r="FT158">
            <v>6.24</v>
          </cell>
          <cell r="FU158">
            <v>0</v>
          </cell>
          <cell r="FV158">
            <v>0</v>
          </cell>
          <cell r="FW158">
            <v>0</v>
          </cell>
          <cell r="FX158">
            <v>7.71</v>
          </cell>
          <cell r="FY158">
            <v>0</v>
          </cell>
          <cell r="FZ158">
            <v>6.97</v>
          </cell>
          <cell r="GA158">
            <v>0</v>
          </cell>
          <cell r="GB158">
            <v>8.92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9.81</v>
          </cell>
          <cell r="GI158">
            <v>0</v>
          </cell>
          <cell r="GJ158">
            <v>0</v>
          </cell>
          <cell r="GK158">
            <v>0</v>
          </cell>
          <cell r="GL158">
            <v>7.84</v>
          </cell>
          <cell r="GM158">
            <v>8.52</v>
          </cell>
          <cell r="GN158">
            <v>0</v>
          </cell>
          <cell r="GO158">
            <v>0</v>
          </cell>
          <cell r="GP158">
            <v>0</v>
          </cell>
          <cell r="GQ158">
            <v>7.73</v>
          </cell>
          <cell r="GR158">
            <v>0</v>
          </cell>
          <cell r="GS158">
            <v>0</v>
          </cell>
          <cell r="GT158">
            <v>10.36</v>
          </cell>
          <cell r="GU158">
            <v>0</v>
          </cell>
          <cell r="GV158">
            <v>7.16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8.77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8.3149999999999995</v>
          </cell>
          <cell r="HI158">
            <v>0</v>
          </cell>
          <cell r="HJ158">
            <v>0</v>
          </cell>
          <cell r="HK158">
            <v>0</v>
          </cell>
          <cell r="HL158">
            <v>9.6300000000000008</v>
          </cell>
          <cell r="HM158">
            <v>0</v>
          </cell>
          <cell r="HN158">
            <v>0</v>
          </cell>
          <cell r="HO158">
            <v>7.87</v>
          </cell>
          <cell r="HP158">
            <v>0</v>
          </cell>
          <cell r="HQ158">
            <v>0</v>
          </cell>
          <cell r="HR158">
            <v>0</v>
          </cell>
          <cell r="HS158">
            <v>10.17</v>
          </cell>
          <cell r="HT158">
            <v>0</v>
          </cell>
          <cell r="HU158">
            <v>0</v>
          </cell>
          <cell r="HV158">
            <v>7.34</v>
          </cell>
          <cell r="HW158">
            <v>0</v>
          </cell>
          <cell r="HX158">
            <v>0</v>
          </cell>
          <cell r="HY158">
            <v>9.08</v>
          </cell>
          <cell r="HZ158">
            <v>0</v>
          </cell>
          <cell r="IA158">
            <v>0</v>
          </cell>
          <cell r="IB158">
            <v>0</v>
          </cell>
          <cell r="IC158">
            <v>8.8699999999999992</v>
          </cell>
          <cell r="ID158">
            <v>0</v>
          </cell>
          <cell r="IE158">
            <v>0</v>
          </cell>
          <cell r="IF158">
            <v>5.55</v>
          </cell>
          <cell r="IG158">
            <v>0</v>
          </cell>
          <cell r="IH158">
            <v>0</v>
          </cell>
          <cell r="II158">
            <v>0</v>
          </cell>
          <cell r="IJ158">
            <v>9.07</v>
          </cell>
          <cell r="IK158">
            <v>0</v>
          </cell>
          <cell r="IL158">
            <v>0</v>
          </cell>
          <cell r="IM158">
            <v>0</v>
          </cell>
          <cell r="IN158">
            <v>9.7200000000000006</v>
          </cell>
          <cell r="IO158">
            <v>0</v>
          </cell>
          <cell r="IP158">
            <v>0</v>
          </cell>
          <cell r="IQ158">
            <v>7.59</v>
          </cell>
          <cell r="IR158">
            <v>0</v>
          </cell>
          <cell r="IS158">
            <v>0</v>
          </cell>
          <cell r="IT158">
            <v>0</v>
          </cell>
          <cell r="IU158">
            <v>8.6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8.76</v>
          </cell>
          <cell r="JC158">
            <v>0</v>
          </cell>
          <cell r="JD158">
            <v>0</v>
          </cell>
          <cell r="JE158">
            <v>0</v>
          </cell>
          <cell r="JF158">
            <v>7.34</v>
          </cell>
          <cell r="JG158">
            <v>7.49</v>
          </cell>
          <cell r="JH158">
            <v>0</v>
          </cell>
          <cell r="JI158">
            <v>0</v>
          </cell>
          <cell r="JJ158">
            <v>0</v>
          </cell>
          <cell r="JK158">
            <v>7.52</v>
          </cell>
          <cell r="JL158">
            <v>0</v>
          </cell>
          <cell r="JM158">
            <v>7.05</v>
          </cell>
          <cell r="JN158">
            <v>0</v>
          </cell>
          <cell r="JO158">
            <v>0</v>
          </cell>
          <cell r="JP158">
            <v>8.1999999999999993</v>
          </cell>
          <cell r="JQ158">
            <v>0</v>
          </cell>
          <cell r="JR158">
            <v>0</v>
          </cell>
          <cell r="JS158">
            <v>6.94</v>
          </cell>
          <cell r="JT158">
            <v>0</v>
          </cell>
          <cell r="JU158">
            <v>0</v>
          </cell>
          <cell r="JV158">
            <v>7.99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7.82</v>
          </cell>
          <cell r="KE158">
            <v>0</v>
          </cell>
          <cell r="KF158">
            <v>0</v>
          </cell>
          <cell r="KG158">
            <v>0</v>
          </cell>
          <cell r="KH158">
            <v>9.2200000000000006</v>
          </cell>
          <cell r="KI158">
            <v>0</v>
          </cell>
          <cell r="KJ158">
            <v>5.9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7.41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7.73</v>
          </cell>
          <cell r="KU158">
            <v>6.69</v>
          </cell>
          <cell r="KV158">
            <v>0</v>
          </cell>
          <cell r="KW158">
            <v>0</v>
          </cell>
          <cell r="KX158">
            <v>0</v>
          </cell>
          <cell r="KY158">
            <v>8.64</v>
          </cell>
          <cell r="KZ158">
            <v>0</v>
          </cell>
          <cell r="LA158">
            <v>0</v>
          </cell>
          <cell r="LB158">
            <v>0</v>
          </cell>
          <cell r="LC158">
            <v>9.3699999999999992</v>
          </cell>
          <cell r="LD158">
            <v>0</v>
          </cell>
          <cell r="LE158">
            <v>7.17</v>
          </cell>
          <cell r="LF158">
            <v>0</v>
          </cell>
          <cell r="LG158">
            <v>0</v>
          </cell>
          <cell r="LH158">
            <v>0</v>
          </cell>
          <cell r="LI158">
            <v>8.02</v>
          </cell>
          <cell r="LJ158">
            <v>0</v>
          </cell>
          <cell r="LK158">
            <v>0</v>
          </cell>
          <cell r="LL158">
            <v>7.69</v>
          </cell>
          <cell r="LM158">
            <v>0</v>
          </cell>
          <cell r="LN158">
            <v>0</v>
          </cell>
          <cell r="LO158">
            <v>6.42</v>
          </cell>
          <cell r="LP158">
            <v>7.79</v>
          </cell>
          <cell r="LQ158">
            <v>0</v>
          </cell>
          <cell r="LR158">
            <v>7.39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6.3949999999999996</v>
          </cell>
          <cell r="LX158">
            <v>0</v>
          </cell>
          <cell r="LY158">
            <v>0</v>
          </cell>
          <cell r="LZ158">
            <v>8.27</v>
          </cell>
          <cell r="MA158">
            <v>0</v>
          </cell>
          <cell r="MB158">
            <v>0</v>
          </cell>
          <cell r="MC158">
            <v>9.4</v>
          </cell>
          <cell r="MD158">
            <v>7.76</v>
          </cell>
          <cell r="ME158">
            <v>0</v>
          </cell>
          <cell r="MF158">
            <v>0</v>
          </cell>
          <cell r="MG158">
            <v>7.81</v>
          </cell>
          <cell r="MH158">
            <v>0</v>
          </cell>
          <cell r="MI158">
            <v>0</v>
          </cell>
          <cell r="MJ158">
            <v>7.22</v>
          </cell>
          <cell r="MK158">
            <v>5.37</v>
          </cell>
          <cell r="ML158">
            <v>0</v>
          </cell>
          <cell r="MM158">
            <v>0</v>
          </cell>
          <cell r="MN158">
            <v>6.35</v>
          </cell>
          <cell r="MO158">
            <v>0</v>
          </cell>
          <cell r="MP158">
            <v>0</v>
          </cell>
          <cell r="MQ158">
            <v>0</v>
          </cell>
          <cell r="MR158">
            <v>7.77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J158">
            <v>2</v>
          </cell>
          <cell r="NK158">
            <v>2.1379310344827585</v>
          </cell>
          <cell r="NL158" t="b">
            <v>0</v>
          </cell>
          <cell r="NM158"/>
          <cell r="NN158">
            <v>106</v>
          </cell>
          <cell r="NO158">
            <v>7.7200000000000006</v>
          </cell>
          <cell r="NP158">
            <v>7.6592924528301918</v>
          </cell>
          <cell r="NQ158">
            <v>0.67924528301886788</v>
          </cell>
          <cell r="NR158">
            <v>3.98</v>
          </cell>
          <cell r="NS158">
            <v>10.36</v>
          </cell>
        </row>
        <row r="159">
          <cell r="A159" t="str">
            <v>PELHAM PARKWAY</v>
          </cell>
          <cell r="B159" t="str">
            <v>PELHAM PARKWAY</v>
          </cell>
          <cell r="C159" t="str">
            <v>PELHAM PKWY</v>
          </cell>
          <cell r="D159" t="str">
            <v>BRONX</v>
          </cell>
          <cell r="E159">
            <v>0</v>
          </cell>
          <cell r="F159">
            <v>0</v>
          </cell>
          <cell r="G159">
            <v>7.85</v>
          </cell>
          <cell r="H159">
            <v>7.95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7.88</v>
          </cell>
          <cell r="O159">
            <v>0</v>
          </cell>
          <cell r="P159">
            <v>5.9550000000000001</v>
          </cell>
          <cell r="Q159">
            <v>0</v>
          </cell>
          <cell r="R159">
            <v>0</v>
          </cell>
          <cell r="S159">
            <v>6.98</v>
          </cell>
          <cell r="T159">
            <v>0</v>
          </cell>
          <cell r="U159">
            <v>5.7949999999999999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6.3</v>
          </cell>
          <cell r="AB159">
            <v>9.5399999999999991</v>
          </cell>
          <cell r="AC159">
            <v>0</v>
          </cell>
          <cell r="AD159">
            <v>0</v>
          </cell>
          <cell r="AE159">
            <v>6.79</v>
          </cell>
          <cell r="AF159">
            <v>0</v>
          </cell>
          <cell r="AG159">
            <v>0</v>
          </cell>
          <cell r="AH159">
            <v>6.96</v>
          </cell>
          <cell r="AI159">
            <v>0</v>
          </cell>
          <cell r="AJ159">
            <v>0</v>
          </cell>
          <cell r="AK159">
            <v>7.8650000000000002</v>
          </cell>
          <cell r="AL159">
            <v>7.66</v>
          </cell>
          <cell r="AM159">
            <v>0</v>
          </cell>
          <cell r="AN159">
            <v>0</v>
          </cell>
          <cell r="AO159">
            <v>0</v>
          </cell>
          <cell r="AP159">
            <v>7.09</v>
          </cell>
          <cell r="AQ159">
            <v>7.4850000000000003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7.43</v>
          </cell>
          <cell r="AW159">
            <v>0</v>
          </cell>
          <cell r="AX159">
            <v>6.91</v>
          </cell>
          <cell r="AY159">
            <v>8.7899999999999991</v>
          </cell>
          <cell r="AZ159">
            <v>8.16</v>
          </cell>
          <cell r="BA159">
            <v>0</v>
          </cell>
          <cell r="BB159">
            <v>0</v>
          </cell>
          <cell r="BC159">
            <v>0</v>
          </cell>
          <cell r="BD159">
            <v>7.02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6.73</v>
          </cell>
          <cell r="BJ159">
            <v>7</v>
          </cell>
          <cell r="BK159">
            <v>0</v>
          </cell>
          <cell r="BL159">
            <v>0</v>
          </cell>
          <cell r="BM159">
            <v>6.06</v>
          </cell>
          <cell r="BN159">
            <v>6.78</v>
          </cell>
          <cell r="BO159">
            <v>0</v>
          </cell>
          <cell r="BP159">
            <v>7.61</v>
          </cell>
          <cell r="BQ159">
            <v>0</v>
          </cell>
          <cell r="BR159">
            <v>0</v>
          </cell>
          <cell r="BS159">
            <v>6.7</v>
          </cell>
          <cell r="BT159">
            <v>0</v>
          </cell>
          <cell r="BU159">
            <v>0</v>
          </cell>
          <cell r="BV159">
            <v>0</v>
          </cell>
          <cell r="BW159">
            <v>7.24</v>
          </cell>
          <cell r="BX159">
            <v>6.46</v>
          </cell>
          <cell r="BY159">
            <v>0</v>
          </cell>
          <cell r="BZ159">
            <v>7.3150000000000004</v>
          </cell>
          <cell r="CA159">
            <v>0</v>
          </cell>
          <cell r="CB159">
            <v>6.87</v>
          </cell>
          <cell r="CC159">
            <v>0</v>
          </cell>
          <cell r="CD159">
            <v>0</v>
          </cell>
          <cell r="CE159">
            <v>0</v>
          </cell>
          <cell r="CF159">
            <v>7.18</v>
          </cell>
          <cell r="CG159">
            <v>0</v>
          </cell>
          <cell r="CH159">
            <v>0</v>
          </cell>
          <cell r="CI159">
            <v>7.52</v>
          </cell>
          <cell r="CJ159">
            <v>0</v>
          </cell>
          <cell r="CK159">
            <v>0</v>
          </cell>
          <cell r="CL159">
            <v>0</v>
          </cell>
          <cell r="CM159">
            <v>7.5549999999999997</v>
          </cell>
          <cell r="CN159">
            <v>0</v>
          </cell>
          <cell r="CO159">
            <v>8.6999999999999993</v>
          </cell>
          <cell r="CP159">
            <v>6.58</v>
          </cell>
          <cell r="CQ159">
            <v>0</v>
          </cell>
          <cell r="CR159">
            <v>0</v>
          </cell>
          <cell r="CS159">
            <v>6.03</v>
          </cell>
          <cell r="CT159">
            <v>0</v>
          </cell>
          <cell r="CU159">
            <v>7.48</v>
          </cell>
          <cell r="CV159">
            <v>0</v>
          </cell>
          <cell r="CW159">
            <v>9.1999999999999993</v>
          </cell>
          <cell r="CX159">
            <v>0</v>
          </cell>
          <cell r="CY159">
            <v>7.6</v>
          </cell>
          <cell r="CZ159">
            <v>0</v>
          </cell>
          <cell r="DA159">
            <v>5.83</v>
          </cell>
          <cell r="DB159">
            <v>7.27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6.6150000000000002</v>
          </cell>
          <cell r="DH159">
            <v>0</v>
          </cell>
          <cell r="DI159">
            <v>0</v>
          </cell>
          <cell r="DJ159">
            <v>6.73</v>
          </cell>
          <cell r="DK159">
            <v>6.83</v>
          </cell>
          <cell r="DL159">
            <v>0</v>
          </cell>
          <cell r="DM159">
            <v>0</v>
          </cell>
          <cell r="DN159">
            <v>6.6150000000000002</v>
          </cell>
          <cell r="DO159">
            <v>0</v>
          </cell>
          <cell r="DP159">
            <v>0</v>
          </cell>
          <cell r="DQ159">
            <v>6.73</v>
          </cell>
          <cell r="DR159">
            <v>6.83</v>
          </cell>
          <cell r="DS159">
            <v>0</v>
          </cell>
          <cell r="DT159">
            <v>0</v>
          </cell>
          <cell r="DU159">
            <v>7.18</v>
          </cell>
          <cell r="DV159">
            <v>0</v>
          </cell>
          <cell r="DW159">
            <v>0</v>
          </cell>
          <cell r="DX159">
            <v>6.75</v>
          </cell>
          <cell r="DY159">
            <v>7.24</v>
          </cell>
          <cell r="DZ159">
            <v>0</v>
          </cell>
          <cell r="EA159">
            <v>6.9550000000000001</v>
          </cell>
          <cell r="EB159">
            <v>7.53</v>
          </cell>
          <cell r="EC159">
            <v>4.8</v>
          </cell>
          <cell r="ED159">
            <v>0</v>
          </cell>
          <cell r="EE159">
            <v>0</v>
          </cell>
          <cell r="EF159">
            <v>6.4749999999999996</v>
          </cell>
          <cell r="EG159">
            <v>0</v>
          </cell>
          <cell r="EH159">
            <v>6.9550000000000001</v>
          </cell>
          <cell r="EI159">
            <v>7.53</v>
          </cell>
          <cell r="EJ159">
            <v>4.8</v>
          </cell>
          <cell r="EK159">
            <v>0</v>
          </cell>
          <cell r="EL159">
            <v>0</v>
          </cell>
          <cell r="EM159">
            <v>6.4749999999999996</v>
          </cell>
          <cell r="EN159">
            <v>0</v>
          </cell>
          <cell r="EO159">
            <v>0</v>
          </cell>
          <cell r="EP159">
            <v>6.8</v>
          </cell>
          <cell r="EQ159">
            <v>6.67</v>
          </cell>
          <cell r="ER159">
            <v>7.61</v>
          </cell>
          <cell r="ES159">
            <v>0</v>
          </cell>
          <cell r="ET159">
            <v>5.65</v>
          </cell>
          <cell r="EU159">
            <v>0</v>
          </cell>
          <cell r="EV159">
            <v>0</v>
          </cell>
          <cell r="EW159">
            <v>7.3250000000000002</v>
          </cell>
          <cell r="EX159">
            <v>0</v>
          </cell>
          <cell r="EY159">
            <v>0</v>
          </cell>
          <cell r="EZ159">
            <v>8.06</v>
          </cell>
          <cell r="FA159">
            <v>7.04</v>
          </cell>
          <cell r="FB159">
            <v>0</v>
          </cell>
          <cell r="FC159">
            <v>0</v>
          </cell>
          <cell r="FD159">
            <v>6.48</v>
          </cell>
          <cell r="FE159">
            <v>6.84</v>
          </cell>
          <cell r="FF159">
            <v>7.73</v>
          </cell>
          <cell r="FG159">
            <v>0</v>
          </cell>
          <cell r="FH159">
            <v>0</v>
          </cell>
          <cell r="FI159">
            <v>0</v>
          </cell>
          <cell r="FJ159">
            <v>9.36</v>
          </cell>
          <cell r="FK159">
            <v>0</v>
          </cell>
          <cell r="FL159">
            <v>7.4050000000000002</v>
          </cell>
          <cell r="FM159">
            <v>7.19</v>
          </cell>
          <cell r="FN159">
            <v>0</v>
          </cell>
          <cell r="FO159">
            <v>4.92</v>
          </cell>
          <cell r="FP159">
            <v>0</v>
          </cell>
          <cell r="FQ159">
            <v>8.35</v>
          </cell>
          <cell r="FR159">
            <v>4.8499999999999996</v>
          </cell>
          <cell r="FS159">
            <v>7.43</v>
          </cell>
          <cell r="FT159">
            <v>0</v>
          </cell>
          <cell r="FU159">
            <v>7.06</v>
          </cell>
          <cell r="FV159">
            <v>4.51</v>
          </cell>
          <cell r="FW159">
            <v>0</v>
          </cell>
          <cell r="FX159">
            <v>0</v>
          </cell>
          <cell r="FY159">
            <v>0</v>
          </cell>
          <cell r="FZ159">
            <v>7.25</v>
          </cell>
          <cell r="GA159">
            <v>7.31</v>
          </cell>
          <cell r="GB159">
            <v>0</v>
          </cell>
          <cell r="GC159">
            <v>8.08</v>
          </cell>
          <cell r="GD159">
            <v>0</v>
          </cell>
          <cell r="GE159">
            <v>0</v>
          </cell>
          <cell r="GF159">
            <v>7.1749999999999998</v>
          </cell>
          <cell r="GG159">
            <v>0</v>
          </cell>
          <cell r="GH159">
            <v>6.86</v>
          </cell>
          <cell r="GI159">
            <v>0</v>
          </cell>
          <cell r="GJ159">
            <v>6.52</v>
          </cell>
          <cell r="GK159">
            <v>0</v>
          </cell>
          <cell r="GL159">
            <v>0</v>
          </cell>
          <cell r="GM159">
            <v>8.7100000000000009</v>
          </cell>
          <cell r="GN159">
            <v>6.49</v>
          </cell>
          <cell r="GO159">
            <v>0</v>
          </cell>
          <cell r="GP159">
            <v>0</v>
          </cell>
          <cell r="GQ159">
            <v>8.3000000000000007</v>
          </cell>
          <cell r="GR159">
            <v>0</v>
          </cell>
          <cell r="GS159">
            <v>0</v>
          </cell>
          <cell r="GT159">
            <v>9.61</v>
          </cell>
          <cell r="GU159">
            <v>0</v>
          </cell>
          <cell r="GV159">
            <v>7.28</v>
          </cell>
          <cell r="GW159">
            <v>0</v>
          </cell>
          <cell r="GX159">
            <v>8.81</v>
          </cell>
          <cell r="GY159">
            <v>0</v>
          </cell>
          <cell r="GZ159">
            <v>8.19</v>
          </cell>
          <cell r="HA159">
            <v>6.96</v>
          </cell>
          <cell r="HB159">
            <v>0</v>
          </cell>
          <cell r="HC159">
            <v>7.39</v>
          </cell>
          <cell r="HD159">
            <v>5.25</v>
          </cell>
          <cell r="HE159">
            <v>0</v>
          </cell>
          <cell r="HF159">
            <v>0</v>
          </cell>
          <cell r="HG159">
            <v>6.56</v>
          </cell>
          <cell r="HH159">
            <v>8.91</v>
          </cell>
          <cell r="HI159">
            <v>0</v>
          </cell>
          <cell r="HJ159">
            <v>7.07</v>
          </cell>
          <cell r="HK159">
            <v>8.01</v>
          </cell>
          <cell r="HL159">
            <v>7.32</v>
          </cell>
          <cell r="HM159">
            <v>0</v>
          </cell>
          <cell r="HN159">
            <v>0</v>
          </cell>
          <cell r="HO159">
            <v>6.91</v>
          </cell>
          <cell r="HP159">
            <v>0</v>
          </cell>
          <cell r="HQ159">
            <v>0</v>
          </cell>
          <cell r="HR159">
            <v>9.52</v>
          </cell>
          <cell r="HS159">
            <v>7.13</v>
          </cell>
          <cell r="HT159">
            <v>0</v>
          </cell>
          <cell r="HU159">
            <v>0</v>
          </cell>
          <cell r="HV159">
            <v>8.09</v>
          </cell>
          <cell r="HW159">
            <v>0</v>
          </cell>
          <cell r="HX159">
            <v>7.66</v>
          </cell>
          <cell r="HY159">
            <v>0</v>
          </cell>
          <cell r="HZ159">
            <v>8.9600000000000009</v>
          </cell>
          <cell r="IA159">
            <v>0</v>
          </cell>
          <cell r="IB159">
            <v>0</v>
          </cell>
          <cell r="IC159">
            <v>7.67</v>
          </cell>
          <cell r="ID159">
            <v>10.37</v>
          </cell>
          <cell r="IE159">
            <v>0</v>
          </cell>
          <cell r="IF159">
            <v>0</v>
          </cell>
          <cell r="IG159">
            <v>8.0299999999999994</v>
          </cell>
          <cell r="IH159">
            <v>0</v>
          </cell>
          <cell r="II159">
            <v>0</v>
          </cell>
          <cell r="IJ159">
            <v>7.57</v>
          </cell>
          <cell r="IK159">
            <v>0</v>
          </cell>
          <cell r="IL159">
            <v>0</v>
          </cell>
          <cell r="IM159">
            <v>7.85</v>
          </cell>
          <cell r="IN159">
            <v>0</v>
          </cell>
          <cell r="IO159">
            <v>0</v>
          </cell>
          <cell r="IP159">
            <v>0</v>
          </cell>
          <cell r="IQ159">
            <v>10.494999999999999</v>
          </cell>
          <cell r="IR159">
            <v>0</v>
          </cell>
          <cell r="IS159">
            <v>0</v>
          </cell>
          <cell r="IT159">
            <v>0</v>
          </cell>
          <cell r="IU159">
            <v>8.68</v>
          </cell>
          <cell r="IV159">
            <v>0</v>
          </cell>
          <cell r="IW159">
            <v>0</v>
          </cell>
          <cell r="IX159">
            <v>0</v>
          </cell>
          <cell r="IY159">
            <v>8.1950000000000003</v>
          </cell>
          <cell r="IZ159">
            <v>0</v>
          </cell>
          <cell r="JA159">
            <v>0</v>
          </cell>
          <cell r="JB159">
            <v>7.75</v>
          </cell>
          <cell r="JC159">
            <v>0</v>
          </cell>
          <cell r="JD159">
            <v>0</v>
          </cell>
          <cell r="JE159">
            <v>6.94</v>
          </cell>
          <cell r="JF159">
            <v>8.83</v>
          </cell>
          <cell r="JG159">
            <v>0</v>
          </cell>
          <cell r="JH159">
            <v>6.51</v>
          </cell>
          <cell r="JI159">
            <v>0</v>
          </cell>
          <cell r="JJ159">
            <v>0</v>
          </cell>
          <cell r="JK159">
            <v>6.72</v>
          </cell>
          <cell r="JL159">
            <v>0</v>
          </cell>
          <cell r="JM159">
            <v>0</v>
          </cell>
          <cell r="JN159">
            <v>7.8049999999999997</v>
          </cell>
          <cell r="JO159">
            <v>0</v>
          </cell>
          <cell r="JP159">
            <v>0</v>
          </cell>
          <cell r="JQ159">
            <v>0</v>
          </cell>
          <cell r="JR159">
            <v>8.1850000000000005</v>
          </cell>
          <cell r="JS159">
            <v>0</v>
          </cell>
          <cell r="JT159">
            <v>0</v>
          </cell>
          <cell r="JU159">
            <v>7.25</v>
          </cell>
          <cell r="JV159">
            <v>0</v>
          </cell>
          <cell r="JW159">
            <v>0</v>
          </cell>
          <cell r="JX159">
            <v>0</v>
          </cell>
          <cell r="JY159">
            <v>8.9499999999999993</v>
          </cell>
          <cell r="JZ159">
            <v>7.91</v>
          </cell>
          <cell r="KA159">
            <v>9.0350000000000001</v>
          </cell>
          <cell r="KB159">
            <v>0</v>
          </cell>
          <cell r="KC159">
            <v>0</v>
          </cell>
          <cell r="KD159">
            <v>7.26</v>
          </cell>
          <cell r="KE159">
            <v>0</v>
          </cell>
          <cell r="KF159">
            <v>0</v>
          </cell>
          <cell r="KG159">
            <v>0</v>
          </cell>
          <cell r="KH159">
            <v>9.59</v>
          </cell>
          <cell r="KI159">
            <v>0</v>
          </cell>
          <cell r="KJ159">
            <v>6.82</v>
          </cell>
          <cell r="KK159">
            <v>0</v>
          </cell>
          <cell r="KL159">
            <v>0</v>
          </cell>
          <cell r="KM159">
            <v>7.2</v>
          </cell>
          <cell r="KN159">
            <v>8.7149999999999999</v>
          </cell>
          <cell r="KO159">
            <v>6.63</v>
          </cell>
          <cell r="KP159">
            <v>0</v>
          </cell>
          <cell r="KQ159">
            <v>7</v>
          </cell>
          <cell r="KR159">
            <v>0</v>
          </cell>
          <cell r="KS159">
            <v>0</v>
          </cell>
          <cell r="KT159">
            <v>0</v>
          </cell>
          <cell r="KU159">
            <v>7.8550000000000004</v>
          </cell>
          <cell r="KV159">
            <v>0</v>
          </cell>
          <cell r="KW159">
            <v>0</v>
          </cell>
          <cell r="KX159">
            <v>7.63</v>
          </cell>
          <cell r="KY159">
            <v>5.81</v>
          </cell>
          <cell r="KZ159">
            <v>0</v>
          </cell>
          <cell r="LA159">
            <v>7.66</v>
          </cell>
          <cell r="LB159">
            <v>0</v>
          </cell>
          <cell r="LC159">
            <v>6.01</v>
          </cell>
          <cell r="LD159">
            <v>0</v>
          </cell>
          <cell r="LE159">
            <v>8.01</v>
          </cell>
          <cell r="LF159">
            <v>0</v>
          </cell>
          <cell r="LG159">
            <v>0</v>
          </cell>
          <cell r="LH159">
            <v>7.17</v>
          </cell>
          <cell r="LI159">
            <v>0</v>
          </cell>
          <cell r="LJ159">
            <v>0</v>
          </cell>
          <cell r="LK159">
            <v>8.2650000000000006</v>
          </cell>
          <cell r="LL159">
            <v>0</v>
          </cell>
          <cell r="LM159">
            <v>0</v>
          </cell>
          <cell r="LN159">
            <v>0</v>
          </cell>
          <cell r="LO159">
            <v>8.8149999999999995</v>
          </cell>
          <cell r="LP159">
            <v>0</v>
          </cell>
          <cell r="LQ159">
            <v>0</v>
          </cell>
          <cell r="LR159">
            <v>7.64</v>
          </cell>
          <cell r="LS159">
            <v>0</v>
          </cell>
          <cell r="LT159">
            <v>6.69</v>
          </cell>
          <cell r="LU159">
            <v>0</v>
          </cell>
          <cell r="LV159">
            <v>6.73</v>
          </cell>
          <cell r="LW159">
            <v>6.08</v>
          </cell>
          <cell r="LX159">
            <v>0</v>
          </cell>
          <cell r="LY159">
            <v>7.43</v>
          </cell>
          <cell r="LZ159">
            <v>0</v>
          </cell>
          <cell r="MA159">
            <v>8.4649999999999999</v>
          </cell>
          <cell r="MB159">
            <v>0</v>
          </cell>
          <cell r="MC159">
            <v>0</v>
          </cell>
          <cell r="MD159">
            <v>7.86</v>
          </cell>
          <cell r="ME159">
            <v>0</v>
          </cell>
          <cell r="MF159">
            <v>0</v>
          </cell>
          <cell r="MG159">
            <v>7.7149999999999999</v>
          </cell>
          <cell r="MH159">
            <v>0</v>
          </cell>
          <cell r="MI159">
            <v>0</v>
          </cell>
          <cell r="MJ159">
            <v>7.5</v>
          </cell>
          <cell r="MK159">
            <v>0</v>
          </cell>
          <cell r="ML159">
            <v>15.74</v>
          </cell>
          <cell r="MM159">
            <v>0</v>
          </cell>
          <cell r="MN159">
            <v>0</v>
          </cell>
          <cell r="MO159">
            <v>6.08</v>
          </cell>
          <cell r="MP159">
            <v>0</v>
          </cell>
          <cell r="MQ159">
            <v>0</v>
          </cell>
          <cell r="MR159">
            <v>5.9550000000000001</v>
          </cell>
          <cell r="MS159">
            <v>0</v>
          </cell>
          <cell r="MT159">
            <v>0</v>
          </cell>
          <cell r="MU159">
            <v>0</v>
          </cell>
          <cell r="MV159">
            <v>7.28</v>
          </cell>
          <cell r="MW159">
            <v>0</v>
          </cell>
          <cell r="MX159">
            <v>0</v>
          </cell>
          <cell r="MY159">
            <v>0</v>
          </cell>
          <cell r="MZ159">
            <v>0</v>
          </cell>
          <cell r="NA159">
            <v>0</v>
          </cell>
          <cell r="NB159">
            <v>0</v>
          </cell>
          <cell r="NC159">
            <v>0</v>
          </cell>
          <cell r="ND159">
            <v>0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J159">
            <v>3</v>
          </cell>
          <cell r="NK159">
            <v>3.0344827586206895</v>
          </cell>
          <cell r="NL159" t="b">
            <v>0</v>
          </cell>
          <cell r="NM159"/>
          <cell r="NN159">
            <v>151</v>
          </cell>
          <cell r="NO159">
            <v>7.27</v>
          </cell>
          <cell r="NP159">
            <v>7.3981125827814536</v>
          </cell>
          <cell r="NQ159">
            <v>0.76821192052980136</v>
          </cell>
          <cell r="NR159">
            <v>4.51</v>
          </cell>
          <cell r="NS159">
            <v>15.74</v>
          </cell>
        </row>
        <row r="160">
          <cell r="A160" t="str">
            <v>BOSTON SECOR</v>
          </cell>
          <cell r="B160" t="str">
            <v>BOSTON SECOR</v>
          </cell>
          <cell r="C160" t="str">
            <v>IRT-DYRE AVE LINE</v>
          </cell>
          <cell r="D160" t="str">
            <v>BRONX</v>
          </cell>
          <cell r="E160">
            <v>0</v>
          </cell>
          <cell r="F160">
            <v>7.22</v>
          </cell>
          <cell r="G160">
            <v>0</v>
          </cell>
          <cell r="H160">
            <v>0</v>
          </cell>
          <cell r="I160">
            <v>6.93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8.01</v>
          </cell>
          <cell r="P160">
            <v>0</v>
          </cell>
          <cell r="Q160">
            <v>0</v>
          </cell>
          <cell r="R160">
            <v>0</v>
          </cell>
          <cell r="S160">
            <v>6.47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7.94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7.93</v>
          </cell>
          <cell r="AH160">
            <v>0</v>
          </cell>
          <cell r="AI160">
            <v>0</v>
          </cell>
          <cell r="AJ160">
            <v>0</v>
          </cell>
          <cell r="AK160">
            <v>6.06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8.4499999999999993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6.41</v>
          </cell>
          <cell r="AW160">
            <v>0</v>
          </cell>
          <cell r="AX160">
            <v>0</v>
          </cell>
          <cell r="AY160">
            <v>0</v>
          </cell>
          <cell r="AZ160">
            <v>7.42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6.68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6.34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8.16</v>
          </cell>
          <cell r="BS160">
            <v>7.35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6.6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9.59</v>
          </cell>
          <cell r="CE160">
            <v>0</v>
          </cell>
          <cell r="CF160">
            <v>0</v>
          </cell>
          <cell r="CG160">
            <v>6.7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6.48</v>
          </cell>
          <cell r="CN160">
            <v>0</v>
          </cell>
          <cell r="CO160">
            <v>0</v>
          </cell>
          <cell r="CP160">
            <v>7.03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7.82</v>
          </cell>
          <cell r="CW160">
            <v>0</v>
          </cell>
          <cell r="CX160">
            <v>0</v>
          </cell>
          <cell r="CY160">
            <v>0</v>
          </cell>
          <cell r="CZ160">
            <v>6.67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4.67</v>
          </cell>
          <cell r="DG160">
            <v>6.32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4.67</v>
          </cell>
          <cell r="DN160">
            <v>6.32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7.48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7.7</v>
          </cell>
          <cell r="EB160">
            <v>0</v>
          </cell>
          <cell r="EC160">
            <v>0</v>
          </cell>
          <cell r="ED160">
            <v>0</v>
          </cell>
          <cell r="EE160">
            <v>7.43</v>
          </cell>
          <cell r="EF160">
            <v>0</v>
          </cell>
          <cell r="EG160">
            <v>0</v>
          </cell>
          <cell r="EH160">
            <v>7.7</v>
          </cell>
          <cell r="EI160">
            <v>0</v>
          </cell>
          <cell r="EJ160">
            <v>0</v>
          </cell>
          <cell r="EK160">
            <v>0</v>
          </cell>
          <cell r="EL160">
            <v>7.43</v>
          </cell>
          <cell r="EM160">
            <v>0</v>
          </cell>
          <cell r="EN160">
            <v>0</v>
          </cell>
          <cell r="EO160">
            <v>6.23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8.6300000000000008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7.64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9.49</v>
          </cell>
          <cell r="FG160">
            <v>0</v>
          </cell>
          <cell r="FH160">
            <v>0</v>
          </cell>
          <cell r="FI160">
            <v>0</v>
          </cell>
          <cell r="FJ160">
            <v>7.91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9.6</v>
          </cell>
          <cell r="FP160">
            <v>0</v>
          </cell>
          <cell r="FQ160">
            <v>0</v>
          </cell>
          <cell r="FR160">
            <v>0</v>
          </cell>
          <cell r="FS160">
            <v>5.8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9.56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6.44</v>
          </cell>
          <cell r="GD160">
            <v>0</v>
          </cell>
          <cell r="GE160">
            <v>0</v>
          </cell>
          <cell r="GF160">
            <v>9.06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8.49</v>
          </cell>
          <cell r="GN160">
            <v>0</v>
          </cell>
          <cell r="GO160">
            <v>0</v>
          </cell>
          <cell r="GP160">
            <v>10.16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8.5500000000000007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8.69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8.1300000000000008</v>
          </cell>
          <cell r="HH160">
            <v>0</v>
          </cell>
          <cell r="HI160">
            <v>0</v>
          </cell>
          <cell r="HJ160">
            <v>0</v>
          </cell>
          <cell r="HK160">
            <v>8.48</v>
          </cell>
          <cell r="HL160">
            <v>0</v>
          </cell>
          <cell r="HM160">
            <v>0</v>
          </cell>
          <cell r="HN160">
            <v>8.2100000000000009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8.4600000000000009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7.63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8.6850000000000005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6.86</v>
          </cell>
          <cell r="IM160">
            <v>0</v>
          </cell>
          <cell r="IN160">
            <v>7.93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8.83</v>
          </cell>
          <cell r="IX160">
            <v>0</v>
          </cell>
          <cell r="IY160">
            <v>0</v>
          </cell>
          <cell r="IZ160">
            <v>8.86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8.08</v>
          </cell>
          <cell r="JG160">
            <v>6.25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7.33</v>
          </cell>
          <cell r="JM160">
            <v>0</v>
          </cell>
          <cell r="JN160">
            <v>0</v>
          </cell>
          <cell r="JO160">
            <v>0</v>
          </cell>
          <cell r="JP160">
            <v>4.53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8.5749999999999993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8.19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8.81</v>
          </cell>
          <cell r="KJ160">
            <v>0</v>
          </cell>
          <cell r="KK160">
            <v>6.41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9.1199999999999992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8.33</v>
          </cell>
          <cell r="KX160">
            <v>0</v>
          </cell>
          <cell r="KY160">
            <v>0</v>
          </cell>
          <cell r="KZ160">
            <v>0</v>
          </cell>
          <cell r="LA160">
            <v>7.92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7.35</v>
          </cell>
          <cell r="LG160">
            <v>0</v>
          </cell>
          <cell r="LH160">
            <v>0</v>
          </cell>
          <cell r="LI160">
            <v>7.84</v>
          </cell>
          <cell r="LJ160">
            <v>0</v>
          </cell>
          <cell r="LK160">
            <v>0</v>
          </cell>
          <cell r="LL160">
            <v>5.45</v>
          </cell>
          <cell r="LM160">
            <v>0</v>
          </cell>
          <cell r="LN160">
            <v>0</v>
          </cell>
          <cell r="LO160">
            <v>0</v>
          </cell>
          <cell r="LP160">
            <v>7.63</v>
          </cell>
          <cell r="LQ160">
            <v>0</v>
          </cell>
          <cell r="LR160">
            <v>0</v>
          </cell>
          <cell r="LS160">
            <v>0</v>
          </cell>
          <cell r="LT160">
            <v>0</v>
          </cell>
          <cell r="LU160">
            <v>0</v>
          </cell>
          <cell r="LV160">
            <v>0</v>
          </cell>
          <cell r="LW160">
            <v>0</v>
          </cell>
          <cell r="LX160">
            <v>8.15</v>
          </cell>
          <cell r="LY160">
            <v>6.38</v>
          </cell>
          <cell r="LZ160">
            <v>4.9000000000000004</v>
          </cell>
          <cell r="MA160">
            <v>0</v>
          </cell>
          <cell r="MB160">
            <v>0</v>
          </cell>
          <cell r="MC160">
            <v>0</v>
          </cell>
          <cell r="MD160">
            <v>0</v>
          </cell>
          <cell r="ME160">
            <v>0</v>
          </cell>
          <cell r="MF160">
            <v>8.6999999999999993</v>
          </cell>
          <cell r="MG160">
            <v>0</v>
          </cell>
          <cell r="MH160">
            <v>7.42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0</v>
          </cell>
          <cell r="MP160">
            <v>0</v>
          </cell>
          <cell r="MQ160">
            <v>0</v>
          </cell>
          <cell r="MR160">
            <v>0</v>
          </cell>
          <cell r="MS160">
            <v>0</v>
          </cell>
          <cell r="MT160">
            <v>0</v>
          </cell>
          <cell r="MU160">
            <v>8.06</v>
          </cell>
          <cell r="MV160">
            <v>0</v>
          </cell>
          <cell r="MW160">
            <v>0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0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0</v>
          </cell>
          <cell r="NJ160">
            <v>2</v>
          </cell>
          <cell r="NK160">
            <v>1.4827586206896552</v>
          </cell>
          <cell r="NL160" t="b">
            <v>0</v>
          </cell>
          <cell r="NM160"/>
          <cell r="NN160">
            <v>75</v>
          </cell>
          <cell r="NO160">
            <v>7.7</v>
          </cell>
          <cell r="NP160">
            <v>7.5430666666666637</v>
          </cell>
          <cell r="NQ160">
            <v>0.61333333333333329</v>
          </cell>
          <cell r="NR160">
            <v>4.53</v>
          </cell>
          <cell r="NS160">
            <v>10.16</v>
          </cell>
        </row>
        <row r="161">
          <cell r="A161" t="str">
            <v>GUN HILL</v>
          </cell>
          <cell r="B161" t="str">
            <v>GUN HILL</v>
          </cell>
          <cell r="C161" t="str">
            <v>HOLLAND AVE</v>
          </cell>
          <cell r="D161" t="str">
            <v>BRONX</v>
          </cell>
          <cell r="E161">
            <v>0</v>
          </cell>
          <cell r="F161">
            <v>7.5366666666666662</v>
          </cell>
          <cell r="G161">
            <v>7.79</v>
          </cell>
          <cell r="H161">
            <v>7.81</v>
          </cell>
          <cell r="I161">
            <v>7.6449999999999996</v>
          </cell>
          <cell r="J161">
            <v>0</v>
          </cell>
          <cell r="K161">
            <v>0</v>
          </cell>
          <cell r="L161">
            <v>0</v>
          </cell>
          <cell r="M161">
            <v>8.09</v>
          </cell>
          <cell r="N161">
            <v>6.58</v>
          </cell>
          <cell r="O161">
            <v>0</v>
          </cell>
          <cell r="P161">
            <v>0</v>
          </cell>
          <cell r="Q161">
            <v>6.04</v>
          </cell>
          <cell r="R161">
            <v>0</v>
          </cell>
          <cell r="S161">
            <v>0</v>
          </cell>
          <cell r="T161">
            <v>6.09</v>
          </cell>
          <cell r="U161">
            <v>0</v>
          </cell>
          <cell r="V161">
            <v>7.64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8.33</v>
          </cell>
          <cell r="AC161">
            <v>6.25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5.72</v>
          </cell>
          <cell r="AI161">
            <v>7.42</v>
          </cell>
          <cell r="AJ161">
            <v>0</v>
          </cell>
          <cell r="AK161">
            <v>0</v>
          </cell>
          <cell r="AL161">
            <v>6.3</v>
          </cell>
          <cell r="AM161">
            <v>0</v>
          </cell>
          <cell r="AN161">
            <v>0</v>
          </cell>
          <cell r="AO161">
            <v>6.23</v>
          </cell>
          <cell r="AP161">
            <v>0</v>
          </cell>
          <cell r="AQ161">
            <v>5.75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6.98</v>
          </cell>
          <cell r="AW161">
            <v>0</v>
          </cell>
          <cell r="AX161">
            <v>6.67</v>
          </cell>
          <cell r="AY161">
            <v>0</v>
          </cell>
          <cell r="AZ161">
            <v>7.34</v>
          </cell>
          <cell r="BA161">
            <v>0</v>
          </cell>
          <cell r="BB161">
            <v>0</v>
          </cell>
          <cell r="BC161">
            <v>0</v>
          </cell>
          <cell r="BD161">
            <v>5.98</v>
          </cell>
          <cell r="BE161">
            <v>0</v>
          </cell>
          <cell r="BF161">
            <v>7.47</v>
          </cell>
          <cell r="BG161">
            <v>0</v>
          </cell>
          <cell r="BH161">
            <v>0</v>
          </cell>
          <cell r="BI161">
            <v>0</v>
          </cell>
          <cell r="BJ161">
            <v>5.65</v>
          </cell>
          <cell r="BK161">
            <v>5.97</v>
          </cell>
          <cell r="BL161">
            <v>0</v>
          </cell>
          <cell r="BM161">
            <v>0</v>
          </cell>
          <cell r="BN161">
            <v>5.18</v>
          </cell>
          <cell r="BO161">
            <v>0</v>
          </cell>
          <cell r="BP161">
            <v>0</v>
          </cell>
          <cell r="BQ161">
            <v>7.33</v>
          </cell>
          <cell r="BR161">
            <v>0</v>
          </cell>
          <cell r="BS161">
            <v>0</v>
          </cell>
          <cell r="BT161">
            <v>6.92</v>
          </cell>
          <cell r="BU161">
            <v>4.76</v>
          </cell>
          <cell r="BV161">
            <v>0</v>
          </cell>
          <cell r="BW161">
            <v>0</v>
          </cell>
          <cell r="BX161">
            <v>0</v>
          </cell>
          <cell r="BY161">
            <v>4.42</v>
          </cell>
          <cell r="BZ161">
            <v>0</v>
          </cell>
          <cell r="CA161">
            <v>6.77</v>
          </cell>
          <cell r="CB161">
            <v>0</v>
          </cell>
          <cell r="CC161">
            <v>0</v>
          </cell>
          <cell r="CD161">
            <v>0</v>
          </cell>
          <cell r="CE161">
            <v>4.9000000000000004</v>
          </cell>
          <cell r="CF161">
            <v>0</v>
          </cell>
          <cell r="CG161">
            <v>7.48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7.09</v>
          </cell>
          <cell r="CM161">
            <v>0</v>
          </cell>
          <cell r="CN161">
            <v>0</v>
          </cell>
          <cell r="CO161">
            <v>7.85</v>
          </cell>
          <cell r="CP161">
            <v>0</v>
          </cell>
          <cell r="CQ161">
            <v>0</v>
          </cell>
          <cell r="CR161">
            <v>0</v>
          </cell>
          <cell r="CS161">
            <v>8.8699999999999992</v>
          </cell>
          <cell r="CT161">
            <v>0</v>
          </cell>
          <cell r="CU161">
            <v>0</v>
          </cell>
          <cell r="CV161">
            <v>7.69</v>
          </cell>
          <cell r="CW161">
            <v>0</v>
          </cell>
          <cell r="CX161">
            <v>0</v>
          </cell>
          <cell r="CY161">
            <v>0</v>
          </cell>
          <cell r="CZ161">
            <v>7.08</v>
          </cell>
          <cell r="DA161">
            <v>0</v>
          </cell>
          <cell r="DB161">
            <v>0</v>
          </cell>
          <cell r="DC161">
            <v>0</v>
          </cell>
          <cell r="DD161">
            <v>7.15</v>
          </cell>
          <cell r="DE161">
            <v>0</v>
          </cell>
          <cell r="DF161">
            <v>0</v>
          </cell>
          <cell r="DG161">
            <v>0</v>
          </cell>
          <cell r="DH161">
            <v>8.27</v>
          </cell>
          <cell r="DI161">
            <v>7.83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8.27</v>
          </cell>
          <cell r="DP161">
            <v>7.83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7.99</v>
          </cell>
          <cell r="DV161">
            <v>0</v>
          </cell>
          <cell r="DW161">
            <v>7.33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7.36</v>
          </cell>
          <cell r="EC161">
            <v>0</v>
          </cell>
          <cell r="ED161">
            <v>6.9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7.36</v>
          </cell>
          <cell r="EJ161">
            <v>0</v>
          </cell>
          <cell r="EK161">
            <v>6.9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8.3000000000000007</v>
          </cell>
          <cell r="EQ161">
            <v>0</v>
          </cell>
          <cell r="ER161">
            <v>5.46</v>
          </cell>
          <cell r="ES161">
            <v>0</v>
          </cell>
          <cell r="ET161">
            <v>6.52</v>
          </cell>
          <cell r="EU161">
            <v>0</v>
          </cell>
          <cell r="EV161">
            <v>0</v>
          </cell>
          <cell r="EW161">
            <v>0</v>
          </cell>
          <cell r="EX161">
            <v>8.3800000000000008</v>
          </cell>
          <cell r="EY161">
            <v>0</v>
          </cell>
          <cell r="EZ161">
            <v>6.91</v>
          </cell>
          <cell r="FA161">
            <v>0</v>
          </cell>
          <cell r="FB161">
            <v>0</v>
          </cell>
          <cell r="FC161">
            <v>0</v>
          </cell>
          <cell r="FD161">
            <v>7.04</v>
          </cell>
          <cell r="FE161">
            <v>6.96</v>
          </cell>
          <cell r="FF161">
            <v>0</v>
          </cell>
          <cell r="FG161">
            <v>0</v>
          </cell>
          <cell r="FH161">
            <v>7.02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8.3800000000000008</v>
          </cell>
          <cell r="FS161">
            <v>0</v>
          </cell>
          <cell r="FT161">
            <v>5.77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6.78</v>
          </cell>
          <cell r="FZ161">
            <v>7.91</v>
          </cell>
          <cell r="GA161">
            <v>0</v>
          </cell>
          <cell r="GB161">
            <v>5.4</v>
          </cell>
          <cell r="GC161">
            <v>0</v>
          </cell>
          <cell r="GD161">
            <v>0</v>
          </cell>
          <cell r="GE161">
            <v>0</v>
          </cell>
          <cell r="GF161">
            <v>8.75</v>
          </cell>
          <cell r="GG161">
            <v>0</v>
          </cell>
          <cell r="GH161">
            <v>6.73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7.55</v>
          </cell>
          <cell r="GN161">
            <v>0</v>
          </cell>
          <cell r="GO161">
            <v>8.3000000000000007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10.119999999999999</v>
          </cell>
          <cell r="GU161">
            <v>0</v>
          </cell>
          <cell r="GV161">
            <v>6.46</v>
          </cell>
          <cell r="GW161">
            <v>0</v>
          </cell>
          <cell r="GX161">
            <v>5.79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7.66</v>
          </cell>
          <cell r="HD161">
            <v>0</v>
          </cell>
          <cell r="HE161">
            <v>7.59</v>
          </cell>
          <cell r="HF161">
            <v>0</v>
          </cell>
          <cell r="HG161">
            <v>0</v>
          </cell>
          <cell r="HH161">
            <v>7.35</v>
          </cell>
          <cell r="HI161">
            <v>0</v>
          </cell>
          <cell r="HJ161">
            <v>0</v>
          </cell>
          <cell r="HK161">
            <v>5.65</v>
          </cell>
          <cell r="HL161">
            <v>0</v>
          </cell>
          <cell r="HM161">
            <v>0</v>
          </cell>
          <cell r="HN161">
            <v>0</v>
          </cell>
          <cell r="HO161">
            <v>8.67</v>
          </cell>
          <cell r="HP161">
            <v>0</v>
          </cell>
          <cell r="HQ161">
            <v>6.41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9.08</v>
          </cell>
          <cell r="HW161">
            <v>4.8899999999999997</v>
          </cell>
          <cell r="HX161">
            <v>0</v>
          </cell>
          <cell r="HY161">
            <v>6.88</v>
          </cell>
          <cell r="HZ161">
            <v>0</v>
          </cell>
          <cell r="IA161">
            <v>0</v>
          </cell>
          <cell r="IB161">
            <v>0</v>
          </cell>
          <cell r="IC161">
            <v>8.15</v>
          </cell>
          <cell r="ID161">
            <v>0</v>
          </cell>
          <cell r="IE161">
            <v>5.84</v>
          </cell>
          <cell r="IF161">
            <v>0</v>
          </cell>
          <cell r="IG161">
            <v>0</v>
          </cell>
          <cell r="IH161">
            <v>0</v>
          </cell>
          <cell r="II161">
            <v>8.3699999999999992</v>
          </cell>
          <cell r="IJ161">
            <v>0</v>
          </cell>
          <cell r="IK161">
            <v>0</v>
          </cell>
          <cell r="IL161">
            <v>0</v>
          </cell>
          <cell r="IM161">
            <v>8.8000000000000007</v>
          </cell>
          <cell r="IN161">
            <v>0</v>
          </cell>
          <cell r="IO161">
            <v>0</v>
          </cell>
          <cell r="IP161">
            <v>6.67</v>
          </cell>
          <cell r="IQ161">
            <v>0</v>
          </cell>
          <cell r="IR161">
            <v>7.76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6.99</v>
          </cell>
          <cell r="IZ161">
            <v>0</v>
          </cell>
          <cell r="JA161">
            <v>0</v>
          </cell>
          <cell r="JB161">
            <v>7.98</v>
          </cell>
          <cell r="JC161">
            <v>0</v>
          </cell>
          <cell r="JD161">
            <v>0</v>
          </cell>
          <cell r="JE161">
            <v>0</v>
          </cell>
          <cell r="JF161">
            <v>8.34</v>
          </cell>
          <cell r="JG161">
            <v>0</v>
          </cell>
          <cell r="JH161">
            <v>6.24</v>
          </cell>
          <cell r="JI161">
            <v>0</v>
          </cell>
          <cell r="JJ161">
            <v>0</v>
          </cell>
          <cell r="JK161">
            <v>0</v>
          </cell>
          <cell r="JL161">
            <v>7.23</v>
          </cell>
          <cell r="JM161">
            <v>0</v>
          </cell>
          <cell r="JN161">
            <v>0</v>
          </cell>
          <cell r="JO161">
            <v>6.77</v>
          </cell>
          <cell r="JP161">
            <v>0</v>
          </cell>
          <cell r="JQ161">
            <v>0</v>
          </cell>
          <cell r="JR161">
            <v>0</v>
          </cell>
          <cell r="JS161">
            <v>7.91</v>
          </cell>
          <cell r="JT161">
            <v>0</v>
          </cell>
          <cell r="JU161">
            <v>6.34</v>
          </cell>
          <cell r="JV161">
            <v>0</v>
          </cell>
          <cell r="JW161">
            <v>0</v>
          </cell>
          <cell r="JX161">
            <v>0</v>
          </cell>
          <cell r="JY161">
            <v>8.4700000000000006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7.97</v>
          </cell>
          <cell r="KI161">
            <v>7.71</v>
          </cell>
          <cell r="KJ161">
            <v>0</v>
          </cell>
          <cell r="KK161">
            <v>6.36</v>
          </cell>
          <cell r="KL161">
            <v>0</v>
          </cell>
          <cell r="KM161">
            <v>0</v>
          </cell>
          <cell r="KN161">
            <v>6.23</v>
          </cell>
          <cell r="KO161">
            <v>0</v>
          </cell>
          <cell r="KP161">
            <v>0</v>
          </cell>
          <cell r="KQ161">
            <v>0</v>
          </cell>
          <cell r="KR161">
            <v>8.33</v>
          </cell>
          <cell r="KS161">
            <v>0</v>
          </cell>
          <cell r="KT161">
            <v>0</v>
          </cell>
          <cell r="KU161">
            <v>7.43</v>
          </cell>
          <cell r="KV161">
            <v>0</v>
          </cell>
          <cell r="KW161">
            <v>0</v>
          </cell>
          <cell r="KX161">
            <v>0</v>
          </cell>
          <cell r="KY161">
            <v>6.78</v>
          </cell>
          <cell r="KZ161">
            <v>0</v>
          </cell>
          <cell r="LA161">
            <v>0</v>
          </cell>
          <cell r="LB161">
            <v>0</v>
          </cell>
          <cell r="LC161">
            <v>7.38</v>
          </cell>
          <cell r="LD161">
            <v>0</v>
          </cell>
          <cell r="LE161">
            <v>7.61</v>
          </cell>
          <cell r="LF161">
            <v>0</v>
          </cell>
          <cell r="LG161">
            <v>0</v>
          </cell>
          <cell r="LH161">
            <v>0</v>
          </cell>
          <cell r="LI161">
            <v>8.32</v>
          </cell>
          <cell r="LJ161">
            <v>0</v>
          </cell>
          <cell r="LK161">
            <v>0</v>
          </cell>
          <cell r="LL161">
            <v>7.88</v>
          </cell>
          <cell r="LM161">
            <v>0</v>
          </cell>
          <cell r="LN161">
            <v>0</v>
          </cell>
          <cell r="LO161">
            <v>0</v>
          </cell>
          <cell r="LP161">
            <v>9.09</v>
          </cell>
          <cell r="LQ161">
            <v>6.52</v>
          </cell>
          <cell r="LR161">
            <v>0</v>
          </cell>
          <cell r="LS161">
            <v>0</v>
          </cell>
          <cell r="LT161">
            <v>0</v>
          </cell>
          <cell r="LU161">
            <v>0</v>
          </cell>
          <cell r="LV161">
            <v>0</v>
          </cell>
          <cell r="LW161">
            <v>7.2</v>
          </cell>
          <cell r="LX161">
            <v>7.63</v>
          </cell>
          <cell r="LY161">
            <v>0</v>
          </cell>
          <cell r="LZ161">
            <v>0</v>
          </cell>
          <cell r="MA161">
            <v>7.99</v>
          </cell>
          <cell r="MB161">
            <v>0</v>
          </cell>
          <cell r="MC161">
            <v>0</v>
          </cell>
          <cell r="MD161">
            <v>7.55</v>
          </cell>
          <cell r="ME161">
            <v>0</v>
          </cell>
          <cell r="MF161">
            <v>3.83</v>
          </cell>
          <cell r="MG161">
            <v>0</v>
          </cell>
          <cell r="MH161">
            <v>0</v>
          </cell>
          <cell r="MI161">
            <v>0</v>
          </cell>
          <cell r="MJ161">
            <v>0</v>
          </cell>
          <cell r="MK161">
            <v>7.62</v>
          </cell>
          <cell r="ML161">
            <v>7.92</v>
          </cell>
          <cell r="MM161">
            <v>0</v>
          </cell>
          <cell r="MN161">
            <v>0</v>
          </cell>
          <cell r="MO161">
            <v>7.24</v>
          </cell>
          <cell r="MP161">
            <v>0</v>
          </cell>
          <cell r="MQ161">
            <v>0</v>
          </cell>
          <cell r="MR161">
            <v>0</v>
          </cell>
          <cell r="MS161">
            <v>7.32</v>
          </cell>
          <cell r="MT161">
            <v>0</v>
          </cell>
          <cell r="MU161">
            <v>0</v>
          </cell>
          <cell r="MV161">
            <v>5.81</v>
          </cell>
          <cell r="MW161">
            <v>0</v>
          </cell>
          <cell r="MX161">
            <v>0</v>
          </cell>
          <cell r="MY161">
            <v>0</v>
          </cell>
          <cell r="MZ161">
            <v>0</v>
          </cell>
          <cell r="NA161">
            <v>0</v>
          </cell>
          <cell r="NB161">
            <v>0</v>
          </cell>
          <cell r="NC161">
            <v>0</v>
          </cell>
          <cell r="ND161">
            <v>0</v>
          </cell>
          <cell r="NE161">
            <v>0</v>
          </cell>
          <cell r="NF161">
            <v>0</v>
          </cell>
          <cell r="NG161">
            <v>0</v>
          </cell>
          <cell r="NH161">
            <v>0</v>
          </cell>
          <cell r="NJ161">
            <v>2</v>
          </cell>
          <cell r="NK161">
            <v>2.3928571428571428</v>
          </cell>
          <cell r="NL161" t="b">
            <v>0</v>
          </cell>
          <cell r="NM161"/>
          <cell r="NN161">
            <v>114</v>
          </cell>
          <cell r="NO161">
            <v>7.33</v>
          </cell>
          <cell r="NP161">
            <v>7.1500146198830423</v>
          </cell>
          <cell r="NQ161">
            <v>0.81578947368421051</v>
          </cell>
          <cell r="NR161">
            <v>3.83</v>
          </cell>
          <cell r="NS161">
            <v>10.119999999999999</v>
          </cell>
        </row>
        <row r="162">
          <cell r="A162" t="str">
            <v>EDENWALD</v>
          </cell>
          <cell r="B162" t="str">
            <v>EDENWALD</v>
          </cell>
          <cell r="C162" t="str">
            <v>GRENADA PL</v>
          </cell>
          <cell r="D162" t="str">
            <v>BRONX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5.835</v>
          </cell>
          <cell r="N162">
            <v>0</v>
          </cell>
          <cell r="O162">
            <v>7.63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7.6000000000000005</v>
          </cell>
          <cell r="U162">
            <v>7.85</v>
          </cell>
          <cell r="V162">
            <v>0</v>
          </cell>
          <cell r="W162">
            <v>7.18</v>
          </cell>
          <cell r="X162">
            <v>0</v>
          </cell>
          <cell r="Y162">
            <v>0</v>
          </cell>
          <cell r="Z162">
            <v>6.21</v>
          </cell>
          <cell r="AA162">
            <v>7.17</v>
          </cell>
          <cell r="AB162">
            <v>6.35</v>
          </cell>
          <cell r="AC162">
            <v>6.92</v>
          </cell>
          <cell r="AD162">
            <v>0</v>
          </cell>
          <cell r="AE162">
            <v>6.5449999999999999</v>
          </cell>
          <cell r="AF162">
            <v>0</v>
          </cell>
          <cell r="AG162">
            <v>0</v>
          </cell>
          <cell r="AH162">
            <v>7.7850000000000001</v>
          </cell>
          <cell r="AI162">
            <v>0</v>
          </cell>
          <cell r="AJ162">
            <v>0</v>
          </cell>
          <cell r="AK162">
            <v>8.1150000000000002</v>
          </cell>
          <cell r="AL162">
            <v>0</v>
          </cell>
          <cell r="AM162">
            <v>0</v>
          </cell>
          <cell r="AN162">
            <v>0</v>
          </cell>
          <cell r="AO162">
            <v>7.9649999999999999</v>
          </cell>
          <cell r="AP162">
            <v>8.3350000000000009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7.13</v>
          </cell>
          <cell r="AW162">
            <v>8.92</v>
          </cell>
          <cell r="AX162">
            <v>0</v>
          </cell>
          <cell r="AY162">
            <v>8.7249999999999996</v>
          </cell>
          <cell r="AZ162">
            <v>7.28</v>
          </cell>
          <cell r="BA162">
            <v>0</v>
          </cell>
          <cell r="BB162">
            <v>0</v>
          </cell>
          <cell r="BC162">
            <v>7.56</v>
          </cell>
          <cell r="BD162">
            <v>7.7649999999999997</v>
          </cell>
          <cell r="BE162">
            <v>7.68</v>
          </cell>
          <cell r="BF162">
            <v>7.46</v>
          </cell>
          <cell r="BG162">
            <v>0</v>
          </cell>
          <cell r="BH162">
            <v>0</v>
          </cell>
          <cell r="BI162">
            <v>0</v>
          </cell>
          <cell r="BJ162">
            <v>9.08</v>
          </cell>
          <cell r="BK162">
            <v>8.17</v>
          </cell>
          <cell r="BL162">
            <v>0</v>
          </cell>
          <cell r="BM162">
            <v>8.2650000000000006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7.06</v>
          </cell>
          <cell r="BS162">
            <v>0</v>
          </cell>
          <cell r="BT162">
            <v>7.71</v>
          </cell>
          <cell r="BU162">
            <v>7.85</v>
          </cell>
          <cell r="BV162">
            <v>0</v>
          </cell>
          <cell r="BW162">
            <v>0</v>
          </cell>
          <cell r="BX162">
            <v>7.63</v>
          </cell>
          <cell r="BY162">
            <v>0</v>
          </cell>
          <cell r="BZ162">
            <v>0</v>
          </cell>
          <cell r="CA162">
            <v>6.585</v>
          </cell>
          <cell r="CB162">
            <v>8.2799999999999994</v>
          </cell>
          <cell r="CC162">
            <v>0</v>
          </cell>
          <cell r="CD162">
            <v>0</v>
          </cell>
          <cell r="CE162">
            <v>0</v>
          </cell>
          <cell r="CF162">
            <v>10.276666666666666</v>
          </cell>
          <cell r="CG162">
            <v>0</v>
          </cell>
          <cell r="CH162">
            <v>0</v>
          </cell>
          <cell r="CI162">
            <v>5.9133333333333331</v>
          </cell>
          <cell r="CJ162">
            <v>0</v>
          </cell>
          <cell r="CK162">
            <v>0</v>
          </cell>
          <cell r="CL162">
            <v>6.68</v>
          </cell>
          <cell r="CM162">
            <v>8.56</v>
          </cell>
          <cell r="CN162">
            <v>8.36</v>
          </cell>
          <cell r="CO162">
            <v>0</v>
          </cell>
          <cell r="CP162">
            <v>7.84</v>
          </cell>
          <cell r="CQ162">
            <v>0</v>
          </cell>
          <cell r="CR162">
            <v>0</v>
          </cell>
          <cell r="CS162">
            <v>7.8566666666666665</v>
          </cell>
          <cell r="CT162">
            <v>0</v>
          </cell>
          <cell r="CU162">
            <v>8.01</v>
          </cell>
          <cell r="CV162">
            <v>0</v>
          </cell>
          <cell r="CW162">
            <v>8.5150000000000006</v>
          </cell>
          <cell r="CX162">
            <v>0</v>
          </cell>
          <cell r="CY162">
            <v>0</v>
          </cell>
          <cell r="CZ162">
            <v>8.1199999999999992</v>
          </cell>
          <cell r="DA162">
            <v>0</v>
          </cell>
          <cell r="DB162">
            <v>0</v>
          </cell>
          <cell r="DC162">
            <v>7.38</v>
          </cell>
          <cell r="DD162">
            <v>6.39</v>
          </cell>
          <cell r="DE162">
            <v>0</v>
          </cell>
          <cell r="DF162">
            <v>7.59</v>
          </cell>
          <cell r="DG162">
            <v>9.0299999999999994</v>
          </cell>
          <cell r="DH162">
            <v>0</v>
          </cell>
          <cell r="DI162">
            <v>0</v>
          </cell>
          <cell r="DJ162">
            <v>8.07</v>
          </cell>
          <cell r="DK162">
            <v>8.0299999999999994</v>
          </cell>
          <cell r="DL162">
            <v>0</v>
          </cell>
          <cell r="DM162">
            <v>7.59</v>
          </cell>
          <cell r="DN162">
            <v>9.0299999999999994</v>
          </cell>
          <cell r="DO162">
            <v>0</v>
          </cell>
          <cell r="DP162">
            <v>0</v>
          </cell>
          <cell r="DQ162">
            <v>8.07</v>
          </cell>
          <cell r="DR162">
            <v>8.0299999999999994</v>
          </cell>
          <cell r="DS162">
            <v>0</v>
          </cell>
          <cell r="DT162">
            <v>0</v>
          </cell>
          <cell r="DU162">
            <v>7.84</v>
          </cell>
          <cell r="DV162">
            <v>7.0650000000000004</v>
          </cell>
          <cell r="DW162">
            <v>0</v>
          </cell>
          <cell r="DX162">
            <v>8.7249999999999996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9.14</v>
          </cell>
          <cell r="ED162">
            <v>0</v>
          </cell>
          <cell r="EE162">
            <v>7.95</v>
          </cell>
          <cell r="EF162">
            <v>7.375</v>
          </cell>
          <cell r="EG162">
            <v>0</v>
          </cell>
          <cell r="EH162">
            <v>0</v>
          </cell>
          <cell r="EI162">
            <v>0</v>
          </cell>
          <cell r="EJ162">
            <v>9.14</v>
          </cell>
          <cell r="EK162">
            <v>0</v>
          </cell>
          <cell r="EL162">
            <v>7.95</v>
          </cell>
          <cell r="EM162">
            <v>7.375</v>
          </cell>
          <cell r="EN162">
            <v>0</v>
          </cell>
          <cell r="EO162">
            <v>8.26</v>
          </cell>
          <cell r="EP162">
            <v>7.69</v>
          </cell>
          <cell r="EQ162">
            <v>5.63</v>
          </cell>
          <cell r="ER162">
            <v>0</v>
          </cell>
          <cell r="ES162">
            <v>7.73</v>
          </cell>
          <cell r="ET162">
            <v>8.24</v>
          </cell>
          <cell r="EU162">
            <v>0</v>
          </cell>
          <cell r="EV162">
            <v>0</v>
          </cell>
          <cell r="EW162">
            <v>0</v>
          </cell>
          <cell r="EX162">
            <v>9.0500000000000007</v>
          </cell>
          <cell r="EY162">
            <v>8.67</v>
          </cell>
          <cell r="EZ162">
            <v>0</v>
          </cell>
          <cell r="FA162">
            <v>8.3699999999999992</v>
          </cell>
          <cell r="FB162">
            <v>0</v>
          </cell>
          <cell r="FC162">
            <v>7.92</v>
          </cell>
          <cell r="FD162">
            <v>9.0250000000000004</v>
          </cell>
          <cell r="FE162">
            <v>0</v>
          </cell>
          <cell r="FF162">
            <v>7.6733333333333329</v>
          </cell>
          <cell r="FG162">
            <v>0</v>
          </cell>
          <cell r="FH162">
            <v>8.6999999999999993</v>
          </cell>
          <cell r="FI162">
            <v>0</v>
          </cell>
          <cell r="FJ162">
            <v>0</v>
          </cell>
          <cell r="FK162">
            <v>7.42</v>
          </cell>
          <cell r="FL162">
            <v>0</v>
          </cell>
          <cell r="FM162">
            <v>8.3049999999999997</v>
          </cell>
          <cell r="FN162">
            <v>9.14</v>
          </cell>
          <cell r="FO162">
            <v>6.89</v>
          </cell>
          <cell r="FP162">
            <v>0</v>
          </cell>
          <cell r="FQ162">
            <v>0</v>
          </cell>
          <cell r="FR162">
            <v>0</v>
          </cell>
          <cell r="FS162">
            <v>8.6366666666666667</v>
          </cell>
          <cell r="FT162">
            <v>6.81</v>
          </cell>
          <cell r="FU162">
            <v>0</v>
          </cell>
          <cell r="FV162">
            <v>7.18</v>
          </cell>
          <cell r="FW162">
            <v>0</v>
          </cell>
          <cell r="FX162">
            <v>8.1999999999999993</v>
          </cell>
          <cell r="FY162">
            <v>6.9450000000000003</v>
          </cell>
          <cell r="FZ162">
            <v>8.11</v>
          </cell>
          <cell r="GA162">
            <v>0</v>
          </cell>
          <cell r="GB162">
            <v>7.96</v>
          </cell>
          <cell r="GC162">
            <v>0</v>
          </cell>
          <cell r="GD162">
            <v>0</v>
          </cell>
          <cell r="GE162">
            <v>8.2799999999999994</v>
          </cell>
          <cell r="GF162">
            <v>0</v>
          </cell>
          <cell r="GG162">
            <v>8.68</v>
          </cell>
          <cell r="GH162">
            <v>0</v>
          </cell>
          <cell r="GI162">
            <v>7.4749999999999996</v>
          </cell>
          <cell r="GJ162">
            <v>0</v>
          </cell>
          <cell r="GK162">
            <v>0</v>
          </cell>
          <cell r="GL162">
            <v>0</v>
          </cell>
          <cell r="GM162">
            <v>8.73</v>
          </cell>
          <cell r="GN162">
            <v>8.3133333333333344</v>
          </cell>
          <cell r="GO162">
            <v>0</v>
          </cell>
          <cell r="GP162">
            <v>0</v>
          </cell>
          <cell r="GQ162">
            <v>6.88</v>
          </cell>
          <cell r="GR162">
            <v>0</v>
          </cell>
          <cell r="GS162">
            <v>0</v>
          </cell>
          <cell r="GT162">
            <v>8.7050000000000001</v>
          </cell>
          <cell r="GU162">
            <v>10.59</v>
          </cell>
          <cell r="GV162">
            <v>0</v>
          </cell>
          <cell r="GW162">
            <v>9.76</v>
          </cell>
          <cell r="GX162">
            <v>7.59</v>
          </cell>
          <cell r="GY162">
            <v>0</v>
          </cell>
          <cell r="GZ162">
            <v>0</v>
          </cell>
          <cell r="HA162">
            <v>8.5749999999999993</v>
          </cell>
          <cell r="HB162">
            <v>0</v>
          </cell>
          <cell r="HC162">
            <v>8.86</v>
          </cell>
          <cell r="HD162">
            <v>8.19</v>
          </cell>
          <cell r="HE162">
            <v>7.76</v>
          </cell>
          <cell r="HF162">
            <v>0</v>
          </cell>
          <cell r="HG162">
            <v>0</v>
          </cell>
          <cell r="HH162">
            <v>0</v>
          </cell>
          <cell r="HI162">
            <v>8.3699999999999992</v>
          </cell>
          <cell r="HJ162">
            <v>8.0299999999999994</v>
          </cell>
          <cell r="HK162">
            <v>9.36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9.5724999999999998</v>
          </cell>
          <cell r="HQ162">
            <v>0</v>
          </cell>
          <cell r="HR162">
            <v>0</v>
          </cell>
          <cell r="HS162">
            <v>8.7233333333333345</v>
          </cell>
          <cell r="HT162">
            <v>0</v>
          </cell>
          <cell r="HU162">
            <v>0</v>
          </cell>
          <cell r="HV162">
            <v>9.26</v>
          </cell>
          <cell r="HW162">
            <v>7.89</v>
          </cell>
          <cell r="HX162">
            <v>0</v>
          </cell>
          <cell r="HY162">
            <v>0</v>
          </cell>
          <cell r="HZ162">
            <v>8.9600000000000009</v>
          </cell>
          <cell r="IA162">
            <v>0</v>
          </cell>
          <cell r="IB162">
            <v>0</v>
          </cell>
          <cell r="IC162">
            <v>0</v>
          </cell>
          <cell r="ID162">
            <v>8.75</v>
          </cell>
          <cell r="IE162">
            <v>9.5449999999999999</v>
          </cell>
          <cell r="IF162">
            <v>9.4700000000000006</v>
          </cell>
          <cell r="IG162">
            <v>0</v>
          </cell>
          <cell r="IH162">
            <v>0</v>
          </cell>
          <cell r="II162">
            <v>0</v>
          </cell>
          <cell r="IJ162">
            <v>8.5975000000000001</v>
          </cell>
          <cell r="IK162">
            <v>0</v>
          </cell>
          <cell r="IL162">
            <v>0</v>
          </cell>
          <cell r="IM162">
            <v>0</v>
          </cell>
          <cell r="IN162">
            <v>8.6199999999999992</v>
          </cell>
          <cell r="IO162">
            <v>0</v>
          </cell>
          <cell r="IP162">
            <v>0</v>
          </cell>
          <cell r="IQ162">
            <v>9.8149999999999995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9.5299999999999994</v>
          </cell>
          <cell r="IX162">
            <v>0</v>
          </cell>
          <cell r="IY162">
            <v>0</v>
          </cell>
          <cell r="IZ162">
            <v>8.1966666666666672</v>
          </cell>
          <cell r="JA162">
            <v>0</v>
          </cell>
          <cell r="JB162">
            <v>6.67</v>
          </cell>
          <cell r="JC162">
            <v>0</v>
          </cell>
          <cell r="JD162">
            <v>0</v>
          </cell>
          <cell r="JE162">
            <v>0</v>
          </cell>
          <cell r="JF162">
            <v>9.0549999999999997</v>
          </cell>
          <cell r="JG162">
            <v>0</v>
          </cell>
          <cell r="JH162">
            <v>0</v>
          </cell>
          <cell r="JI162">
            <v>7.78</v>
          </cell>
          <cell r="JJ162">
            <v>0</v>
          </cell>
          <cell r="JK162">
            <v>9.89</v>
          </cell>
          <cell r="JL162">
            <v>7.6</v>
          </cell>
          <cell r="JM162">
            <v>3.98</v>
          </cell>
          <cell r="JN162">
            <v>8.2799999999999994</v>
          </cell>
          <cell r="JO162">
            <v>0</v>
          </cell>
          <cell r="JP162">
            <v>7.2466666666666661</v>
          </cell>
          <cell r="JQ162">
            <v>0</v>
          </cell>
          <cell r="JR162">
            <v>6.13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8.7149999999999999</v>
          </cell>
          <cell r="JX162">
            <v>0</v>
          </cell>
          <cell r="JY162">
            <v>8.35</v>
          </cell>
          <cell r="JZ162">
            <v>0</v>
          </cell>
          <cell r="KA162">
            <v>8.43</v>
          </cell>
          <cell r="KB162">
            <v>0</v>
          </cell>
          <cell r="KC162">
            <v>8.7650000000000006</v>
          </cell>
          <cell r="KD162">
            <v>0</v>
          </cell>
          <cell r="KE162">
            <v>0</v>
          </cell>
          <cell r="KF162">
            <v>0</v>
          </cell>
          <cell r="KG162">
            <v>8.61</v>
          </cell>
          <cell r="KH162">
            <v>8.8699999999999992</v>
          </cell>
          <cell r="KI162">
            <v>8.5649999999999995</v>
          </cell>
          <cell r="KJ162">
            <v>8.2200000000000006</v>
          </cell>
          <cell r="KK162">
            <v>0</v>
          </cell>
          <cell r="KL162">
            <v>0</v>
          </cell>
          <cell r="KM162">
            <v>0</v>
          </cell>
          <cell r="KN162">
            <v>8.7333333333333325</v>
          </cell>
          <cell r="KO162">
            <v>8.3849999999999998</v>
          </cell>
          <cell r="KP162">
            <v>0</v>
          </cell>
          <cell r="KQ162">
            <v>0</v>
          </cell>
          <cell r="KR162">
            <v>8.65</v>
          </cell>
          <cell r="KS162">
            <v>0</v>
          </cell>
          <cell r="KT162">
            <v>0</v>
          </cell>
          <cell r="KU162">
            <v>7.86</v>
          </cell>
          <cell r="KV162">
            <v>8.14</v>
          </cell>
          <cell r="KW162">
            <v>0</v>
          </cell>
          <cell r="KX162">
            <v>0</v>
          </cell>
          <cell r="KY162">
            <v>7.61</v>
          </cell>
          <cell r="KZ162">
            <v>0</v>
          </cell>
          <cell r="LA162">
            <v>9.02</v>
          </cell>
          <cell r="LB162">
            <v>8.4450000000000003</v>
          </cell>
          <cell r="LC162">
            <v>8.2200000000000006</v>
          </cell>
          <cell r="LD162">
            <v>0</v>
          </cell>
          <cell r="LE162">
            <v>7.76</v>
          </cell>
          <cell r="LF162">
            <v>0</v>
          </cell>
          <cell r="LG162">
            <v>0</v>
          </cell>
          <cell r="LH162">
            <v>0</v>
          </cell>
          <cell r="LI162">
            <v>9.16</v>
          </cell>
          <cell r="LJ162">
            <v>0</v>
          </cell>
          <cell r="LK162">
            <v>7.5</v>
          </cell>
          <cell r="LL162">
            <v>0</v>
          </cell>
          <cell r="LM162">
            <v>0</v>
          </cell>
          <cell r="LN162">
            <v>0</v>
          </cell>
          <cell r="LO162">
            <v>8.5399999999999991</v>
          </cell>
          <cell r="LP162">
            <v>7.8049999999999997</v>
          </cell>
          <cell r="LQ162">
            <v>0</v>
          </cell>
          <cell r="LR162">
            <v>7.9649999999999999</v>
          </cell>
          <cell r="LS162">
            <v>0</v>
          </cell>
          <cell r="LT162">
            <v>7.3</v>
          </cell>
          <cell r="LU162">
            <v>0</v>
          </cell>
          <cell r="LV162">
            <v>0</v>
          </cell>
          <cell r="LW162">
            <v>8.0449999999999999</v>
          </cell>
          <cell r="LX162">
            <v>0</v>
          </cell>
          <cell r="LY162">
            <v>7.55</v>
          </cell>
          <cell r="LZ162">
            <v>6.9766666666666666</v>
          </cell>
          <cell r="MA162">
            <v>0</v>
          </cell>
          <cell r="MB162">
            <v>0</v>
          </cell>
          <cell r="MC162">
            <v>0</v>
          </cell>
          <cell r="MD162">
            <v>7.95</v>
          </cell>
          <cell r="ME162">
            <v>0</v>
          </cell>
          <cell r="MF162">
            <v>8.09</v>
          </cell>
          <cell r="MG162">
            <v>8.09</v>
          </cell>
          <cell r="MH162">
            <v>7.83</v>
          </cell>
          <cell r="MI162">
            <v>0</v>
          </cell>
          <cell r="MJ162">
            <v>0</v>
          </cell>
          <cell r="MK162">
            <v>7.4550000000000001</v>
          </cell>
          <cell r="ML162">
            <v>8.4600000000000009</v>
          </cell>
          <cell r="MM162">
            <v>6.55</v>
          </cell>
          <cell r="MN162">
            <v>0</v>
          </cell>
          <cell r="MO162">
            <v>7.8150000000000004</v>
          </cell>
          <cell r="MP162">
            <v>0</v>
          </cell>
          <cell r="MQ162">
            <v>0</v>
          </cell>
          <cell r="MR162">
            <v>0</v>
          </cell>
          <cell r="MS162">
            <v>8.14</v>
          </cell>
          <cell r="MT162">
            <v>0</v>
          </cell>
          <cell r="MU162">
            <v>7.34</v>
          </cell>
          <cell r="MV162">
            <v>0</v>
          </cell>
          <cell r="MW162">
            <v>0</v>
          </cell>
          <cell r="MX162">
            <v>0</v>
          </cell>
          <cell r="MY162">
            <v>0</v>
          </cell>
          <cell r="MZ162">
            <v>0</v>
          </cell>
          <cell r="NA162">
            <v>0</v>
          </cell>
          <cell r="NB162">
            <v>0</v>
          </cell>
          <cell r="NC162">
            <v>0</v>
          </cell>
          <cell r="ND162">
            <v>0</v>
          </cell>
          <cell r="NE162">
            <v>0</v>
          </cell>
          <cell r="NF162">
            <v>0</v>
          </cell>
          <cell r="NG162">
            <v>0</v>
          </cell>
          <cell r="NH162">
            <v>0</v>
          </cell>
          <cell r="NJ162">
            <v>5</v>
          </cell>
          <cell r="NK162">
            <v>3.3214285714285716</v>
          </cell>
          <cell r="NL162" t="b">
            <v>0</v>
          </cell>
          <cell r="NM162"/>
          <cell r="NN162">
            <v>159</v>
          </cell>
          <cell r="NO162">
            <v>8.07</v>
          </cell>
          <cell r="NP162">
            <v>8.0296645702306044</v>
          </cell>
          <cell r="NQ162">
            <v>0.46540880503144655</v>
          </cell>
          <cell r="NR162">
            <v>3.98</v>
          </cell>
          <cell r="NS162">
            <v>10.59</v>
          </cell>
        </row>
        <row r="163">
          <cell r="A163" t="str">
            <v>SOUTH JAMAICA I</v>
          </cell>
          <cell r="B163" t="str">
            <v>South Jamaica I</v>
          </cell>
          <cell r="D163" t="str">
            <v>STATEN ISLAND</v>
          </cell>
          <cell r="E163">
            <v>0</v>
          </cell>
          <cell r="F163">
            <v>5.79</v>
          </cell>
          <cell r="G163">
            <v>7.33</v>
          </cell>
          <cell r="H163">
            <v>0</v>
          </cell>
          <cell r="I163">
            <v>7.52</v>
          </cell>
          <cell r="J163">
            <v>0</v>
          </cell>
          <cell r="K163">
            <v>0</v>
          </cell>
          <cell r="L163">
            <v>8.14</v>
          </cell>
          <cell r="M163">
            <v>0</v>
          </cell>
          <cell r="N163">
            <v>8.73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8.85</v>
          </cell>
          <cell r="T163">
            <v>8.68</v>
          </cell>
          <cell r="U163">
            <v>4.7450000000000001</v>
          </cell>
          <cell r="V163">
            <v>0</v>
          </cell>
          <cell r="W163">
            <v>7.73</v>
          </cell>
          <cell r="X163">
            <v>7.47</v>
          </cell>
          <cell r="Y163">
            <v>0</v>
          </cell>
          <cell r="Z163">
            <v>0</v>
          </cell>
          <cell r="AA163">
            <v>0</v>
          </cell>
          <cell r="AB163">
            <v>7.68</v>
          </cell>
          <cell r="AC163">
            <v>7.87</v>
          </cell>
          <cell r="AD163">
            <v>0</v>
          </cell>
          <cell r="AE163">
            <v>0</v>
          </cell>
          <cell r="AF163">
            <v>0</v>
          </cell>
          <cell r="AG163">
            <v>6.55</v>
          </cell>
          <cell r="AH163">
            <v>0</v>
          </cell>
          <cell r="AI163">
            <v>7.95</v>
          </cell>
          <cell r="AJ163">
            <v>0</v>
          </cell>
          <cell r="AK163">
            <v>6.58</v>
          </cell>
          <cell r="AL163">
            <v>7.62</v>
          </cell>
          <cell r="AM163">
            <v>0</v>
          </cell>
          <cell r="AN163">
            <v>0</v>
          </cell>
          <cell r="AO163">
            <v>0</v>
          </cell>
          <cell r="AP163">
            <v>6.68</v>
          </cell>
          <cell r="AQ163">
            <v>6.56</v>
          </cell>
          <cell r="AR163">
            <v>0</v>
          </cell>
          <cell r="AS163">
            <v>8.69</v>
          </cell>
          <cell r="AT163">
            <v>0</v>
          </cell>
          <cell r="AU163">
            <v>0</v>
          </cell>
          <cell r="AV163">
            <v>8.56</v>
          </cell>
          <cell r="AW163">
            <v>0</v>
          </cell>
          <cell r="AX163">
            <v>0</v>
          </cell>
          <cell r="AY163">
            <v>8.5</v>
          </cell>
          <cell r="AZ163">
            <v>0</v>
          </cell>
          <cell r="BA163">
            <v>0</v>
          </cell>
          <cell r="BB163">
            <v>0</v>
          </cell>
          <cell r="BC163">
            <v>6.96</v>
          </cell>
          <cell r="BD163">
            <v>7.17</v>
          </cell>
          <cell r="BE163">
            <v>0</v>
          </cell>
          <cell r="BF163">
            <v>0</v>
          </cell>
          <cell r="BG163">
            <v>8.64</v>
          </cell>
          <cell r="BH163">
            <v>0</v>
          </cell>
          <cell r="BI163">
            <v>0</v>
          </cell>
          <cell r="BJ163">
            <v>0</v>
          </cell>
          <cell r="BK163">
            <v>6.25</v>
          </cell>
          <cell r="BL163">
            <v>8.73</v>
          </cell>
          <cell r="BM163">
            <v>0</v>
          </cell>
          <cell r="BN163">
            <v>8.35</v>
          </cell>
          <cell r="BO163">
            <v>0</v>
          </cell>
          <cell r="BP163">
            <v>0</v>
          </cell>
          <cell r="BQ163">
            <v>0</v>
          </cell>
          <cell r="BR163">
            <v>7.06</v>
          </cell>
          <cell r="BS163">
            <v>7.92</v>
          </cell>
          <cell r="BT163">
            <v>0</v>
          </cell>
          <cell r="BU163">
            <v>0</v>
          </cell>
          <cell r="BV163">
            <v>0</v>
          </cell>
          <cell r="BW163">
            <v>7.89</v>
          </cell>
          <cell r="BX163">
            <v>0</v>
          </cell>
          <cell r="BY163">
            <v>0</v>
          </cell>
          <cell r="BZ163">
            <v>7.6</v>
          </cell>
          <cell r="CA163">
            <v>6.53</v>
          </cell>
          <cell r="CB163">
            <v>6.28</v>
          </cell>
          <cell r="CC163">
            <v>0</v>
          </cell>
          <cell r="CD163">
            <v>9.1</v>
          </cell>
          <cell r="CE163">
            <v>0</v>
          </cell>
          <cell r="CF163">
            <v>0</v>
          </cell>
          <cell r="CG163">
            <v>7.76</v>
          </cell>
          <cell r="CH163">
            <v>0</v>
          </cell>
          <cell r="CI163">
            <v>0</v>
          </cell>
          <cell r="CJ163">
            <v>0</v>
          </cell>
          <cell r="CK163">
            <v>7.99</v>
          </cell>
          <cell r="CL163">
            <v>0</v>
          </cell>
          <cell r="CM163">
            <v>0</v>
          </cell>
          <cell r="CN163">
            <v>0</v>
          </cell>
          <cell r="CO163">
            <v>8.6199999999999992</v>
          </cell>
          <cell r="CP163">
            <v>5.65</v>
          </cell>
          <cell r="CQ163">
            <v>0</v>
          </cell>
          <cell r="CR163">
            <v>0</v>
          </cell>
          <cell r="CS163">
            <v>7.92</v>
          </cell>
          <cell r="CT163">
            <v>6.38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6.52</v>
          </cell>
          <cell r="DA163">
            <v>0</v>
          </cell>
          <cell r="DB163">
            <v>0</v>
          </cell>
          <cell r="DC163">
            <v>6.92</v>
          </cell>
          <cell r="DD163">
            <v>7.55</v>
          </cell>
          <cell r="DE163">
            <v>0</v>
          </cell>
          <cell r="DF163">
            <v>7.67</v>
          </cell>
          <cell r="DG163">
            <v>0</v>
          </cell>
          <cell r="DH163">
            <v>0</v>
          </cell>
          <cell r="DI163">
            <v>6.99</v>
          </cell>
          <cell r="DJ163">
            <v>0</v>
          </cell>
          <cell r="DK163">
            <v>0</v>
          </cell>
          <cell r="DL163">
            <v>0</v>
          </cell>
          <cell r="DM163">
            <v>7.09</v>
          </cell>
          <cell r="DN163">
            <v>0</v>
          </cell>
          <cell r="DO163">
            <v>0</v>
          </cell>
          <cell r="DP163">
            <v>8.81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8.42</v>
          </cell>
          <cell r="DV163">
            <v>4.3899999999999997</v>
          </cell>
          <cell r="DW163">
            <v>6.06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8.49</v>
          </cell>
          <cell r="EC163">
            <v>0</v>
          </cell>
          <cell r="ED163">
            <v>0</v>
          </cell>
          <cell r="EE163">
            <v>8.8550000000000004</v>
          </cell>
          <cell r="EF163">
            <v>0</v>
          </cell>
          <cell r="EG163">
            <v>0</v>
          </cell>
          <cell r="EH163">
            <v>0</v>
          </cell>
          <cell r="EI163">
            <v>7.8450000000000006</v>
          </cell>
          <cell r="EJ163">
            <v>0</v>
          </cell>
          <cell r="EK163">
            <v>7.21</v>
          </cell>
          <cell r="EL163">
            <v>0</v>
          </cell>
          <cell r="EM163">
            <v>6.37</v>
          </cell>
          <cell r="EN163">
            <v>0</v>
          </cell>
          <cell r="EO163">
            <v>0</v>
          </cell>
          <cell r="EP163">
            <v>7.99</v>
          </cell>
          <cell r="EQ163">
            <v>0</v>
          </cell>
          <cell r="ER163">
            <v>0</v>
          </cell>
          <cell r="ES163">
            <v>6.79</v>
          </cell>
          <cell r="ET163">
            <v>7.9</v>
          </cell>
          <cell r="EU163">
            <v>0</v>
          </cell>
          <cell r="EV163">
            <v>0</v>
          </cell>
          <cell r="EW163">
            <v>0</v>
          </cell>
          <cell r="EX163">
            <v>7.78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9.02</v>
          </cell>
          <cell r="FD163">
            <v>8.8699999999999992</v>
          </cell>
          <cell r="FE163">
            <v>0</v>
          </cell>
          <cell r="FF163">
            <v>0</v>
          </cell>
          <cell r="FG163">
            <v>8.0749999999999993</v>
          </cell>
          <cell r="FH163">
            <v>0</v>
          </cell>
          <cell r="FI163">
            <v>0</v>
          </cell>
          <cell r="FJ163">
            <v>9.24</v>
          </cell>
          <cell r="FK163">
            <v>0</v>
          </cell>
          <cell r="FL163">
            <v>0</v>
          </cell>
          <cell r="FM163">
            <v>0</v>
          </cell>
          <cell r="FN163">
            <v>8.5850000000000009</v>
          </cell>
          <cell r="FO163">
            <v>6.94</v>
          </cell>
          <cell r="FP163">
            <v>0</v>
          </cell>
          <cell r="FQ163">
            <v>0</v>
          </cell>
          <cell r="FR163">
            <v>7.8849999999999998</v>
          </cell>
          <cell r="FS163">
            <v>0</v>
          </cell>
          <cell r="FT163">
            <v>0</v>
          </cell>
          <cell r="FU163">
            <v>8.16</v>
          </cell>
          <cell r="FV163">
            <v>0</v>
          </cell>
          <cell r="FW163">
            <v>0</v>
          </cell>
          <cell r="FX163">
            <v>8.42</v>
          </cell>
          <cell r="FY163">
            <v>0</v>
          </cell>
          <cell r="FZ163">
            <v>8.09</v>
          </cell>
          <cell r="GA163">
            <v>8.76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6.9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8.4849999999999994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8.6150000000000002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9.06</v>
          </cell>
          <cell r="HA163">
            <v>7.6050000000000004</v>
          </cell>
          <cell r="HB163">
            <v>0</v>
          </cell>
          <cell r="HC163">
            <v>0</v>
          </cell>
          <cell r="HD163">
            <v>0</v>
          </cell>
          <cell r="HE163">
            <v>7.0200000000000005</v>
          </cell>
          <cell r="HF163">
            <v>0</v>
          </cell>
          <cell r="HG163">
            <v>10.14</v>
          </cell>
          <cell r="HH163">
            <v>0</v>
          </cell>
          <cell r="HI163">
            <v>7.78</v>
          </cell>
          <cell r="HJ163">
            <v>0</v>
          </cell>
          <cell r="HK163">
            <v>0</v>
          </cell>
          <cell r="HL163">
            <v>6.5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8.0399999999999991</v>
          </cell>
          <cell r="HR163">
            <v>9.43</v>
          </cell>
          <cell r="HS163">
            <v>0</v>
          </cell>
          <cell r="HT163">
            <v>0</v>
          </cell>
          <cell r="HU163">
            <v>0</v>
          </cell>
          <cell r="HV163">
            <v>6.9</v>
          </cell>
          <cell r="HW163">
            <v>0</v>
          </cell>
          <cell r="HX163">
            <v>8.7100000000000009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7.64</v>
          </cell>
          <cell r="IE163">
            <v>8.125</v>
          </cell>
          <cell r="IF163">
            <v>0</v>
          </cell>
          <cell r="IG163">
            <v>0</v>
          </cell>
          <cell r="IH163">
            <v>0</v>
          </cell>
          <cell r="II163">
            <v>8.51</v>
          </cell>
          <cell r="IJ163">
            <v>0</v>
          </cell>
          <cell r="IK163">
            <v>6.2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8.2200000000000006</v>
          </cell>
          <cell r="IQ163">
            <v>0</v>
          </cell>
          <cell r="IR163">
            <v>7.48</v>
          </cell>
          <cell r="IS163">
            <v>7.31</v>
          </cell>
          <cell r="IT163">
            <v>7.69</v>
          </cell>
          <cell r="IU163">
            <v>6.44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8.0649999999999995</v>
          </cell>
          <cell r="JA163">
            <v>0</v>
          </cell>
          <cell r="JB163">
            <v>0</v>
          </cell>
          <cell r="JC163">
            <v>0</v>
          </cell>
          <cell r="JD163">
            <v>7.34</v>
          </cell>
          <cell r="JE163">
            <v>7.91</v>
          </cell>
          <cell r="JF163">
            <v>0</v>
          </cell>
          <cell r="JG163">
            <v>0</v>
          </cell>
          <cell r="JH163">
            <v>0</v>
          </cell>
          <cell r="JI163">
            <v>8.2750000000000004</v>
          </cell>
          <cell r="JJ163">
            <v>0</v>
          </cell>
          <cell r="JK163">
            <v>0</v>
          </cell>
          <cell r="JL163">
            <v>0</v>
          </cell>
          <cell r="JM163">
            <v>7.55</v>
          </cell>
          <cell r="JN163">
            <v>0</v>
          </cell>
          <cell r="JO163">
            <v>5.09</v>
          </cell>
          <cell r="JP163">
            <v>0</v>
          </cell>
          <cell r="JQ163">
            <v>0</v>
          </cell>
          <cell r="JR163">
            <v>0</v>
          </cell>
          <cell r="JS163">
            <v>7.0125000000000002</v>
          </cell>
          <cell r="JT163">
            <v>4.51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7.9550000000000001</v>
          </cell>
          <cell r="JZ163">
            <v>0</v>
          </cell>
          <cell r="KA163">
            <v>0</v>
          </cell>
          <cell r="KB163">
            <v>6.96</v>
          </cell>
          <cell r="KC163">
            <v>0</v>
          </cell>
          <cell r="KD163">
            <v>7.27</v>
          </cell>
          <cell r="KE163">
            <v>0</v>
          </cell>
          <cell r="KF163">
            <v>0</v>
          </cell>
          <cell r="KG163">
            <v>7.59</v>
          </cell>
          <cell r="KH163">
            <v>6.68</v>
          </cell>
          <cell r="KI163">
            <v>6.99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7.5</v>
          </cell>
          <cell r="KO163">
            <v>0</v>
          </cell>
          <cell r="KP163">
            <v>0</v>
          </cell>
          <cell r="KQ163">
            <v>8.0500000000000007</v>
          </cell>
          <cell r="KR163">
            <v>0</v>
          </cell>
          <cell r="KS163">
            <v>0</v>
          </cell>
          <cell r="KT163">
            <v>7.79</v>
          </cell>
          <cell r="KU163">
            <v>0</v>
          </cell>
          <cell r="KV163">
            <v>0</v>
          </cell>
          <cell r="KW163">
            <v>7.01</v>
          </cell>
          <cell r="KX163">
            <v>0</v>
          </cell>
          <cell r="KY163">
            <v>6.97</v>
          </cell>
          <cell r="KZ163">
            <v>0</v>
          </cell>
          <cell r="LA163">
            <v>0</v>
          </cell>
          <cell r="LB163">
            <v>0</v>
          </cell>
          <cell r="LC163">
            <v>6.73</v>
          </cell>
          <cell r="LD163">
            <v>0</v>
          </cell>
          <cell r="LE163">
            <v>0</v>
          </cell>
          <cell r="LF163">
            <v>7.4950000000000001</v>
          </cell>
          <cell r="LG163">
            <v>0</v>
          </cell>
          <cell r="LH163">
            <v>0</v>
          </cell>
          <cell r="LI163">
            <v>5.96</v>
          </cell>
          <cell r="LJ163">
            <v>6.9450000000000003</v>
          </cell>
          <cell r="LK163">
            <v>0</v>
          </cell>
          <cell r="LL163">
            <v>0</v>
          </cell>
          <cell r="LM163">
            <v>6.71</v>
          </cell>
          <cell r="LN163">
            <v>0</v>
          </cell>
          <cell r="LO163">
            <v>0</v>
          </cell>
          <cell r="LP163">
            <v>6.79</v>
          </cell>
          <cell r="LQ163">
            <v>0</v>
          </cell>
          <cell r="LR163">
            <v>0</v>
          </cell>
          <cell r="LS163">
            <v>0</v>
          </cell>
          <cell r="LT163">
            <v>7.76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7.4799999999999995</v>
          </cell>
          <cell r="MA163">
            <v>6.9399999999999995</v>
          </cell>
          <cell r="MB163">
            <v>0</v>
          </cell>
          <cell r="MC163">
            <v>0</v>
          </cell>
          <cell r="MD163">
            <v>0</v>
          </cell>
          <cell r="ME163">
            <v>6.1449999999999996</v>
          </cell>
          <cell r="MF163">
            <v>0</v>
          </cell>
          <cell r="MG163">
            <v>8.7899999999999991</v>
          </cell>
          <cell r="MH163">
            <v>7.56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6.7750000000000004</v>
          </cell>
          <cell r="MN163">
            <v>0</v>
          </cell>
          <cell r="MO163">
            <v>7.68</v>
          </cell>
          <cell r="MP163">
            <v>0</v>
          </cell>
          <cell r="MQ163">
            <v>0</v>
          </cell>
          <cell r="MR163">
            <v>0</v>
          </cell>
          <cell r="MS163">
            <v>7.2750000000000004</v>
          </cell>
          <cell r="MT163">
            <v>0</v>
          </cell>
          <cell r="MU163">
            <v>0</v>
          </cell>
          <cell r="MV163">
            <v>8.1300000000000008</v>
          </cell>
          <cell r="MW163">
            <v>0</v>
          </cell>
          <cell r="MX163">
            <v>7.69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J163">
            <v>4</v>
          </cell>
          <cell r="NK163">
            <v>2.5172413793103448</v>
          </cell>
          <cell r="NL163" t="b">
            <v>0</v>
          </cell>
          <cell r="NM163"/>
          <cell r="NN163">
            <v>128</v>
          </cell>
          <cell r="NO163">
            <v>7.63</v>
          </cell>
          <cell r="NP163">
            <v>7.5382226562500003</v>
          </cell>
          <cell r="NQ163">
            <v>0.6875</v>
          </cell>
          <cell r="NR163">
            <v>4.3899999999999997</v>
          </cell>
          <cell r="NS163">
            <v>10.14</v>
          </cell>
        </row>
        <row r="164">
          <cell r="A164" t="str">
            <v>TELLER AVENUE-EAST 166TH STREET</v>
          </cell>
          <cell r="B164" t="str">
            <v>TELLER AVENUE-EAST 166TH STREET</v>
          </cell>
          <cell r="D164" t="str">
            <v>BROOKLYN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8.0850000000000009</v>
          </cell>
          <cell r="J164">
            <v>0</v>
          </cell>
          <cell r="K164">
            <v>0</v>
          </cell>
          <cell r="L164">
            <v>0</v>
          </cell>
          <cell r="M164">
            <v>7.8550000000000004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7.1449999999999996</v>
          </cell>
          <cell r="U164">
            <v>0</v>
          </cell>
          <cell r="V164">
            <v>0</v>
          </cell>
          <cell r="W164">
            <v>0</v>
          </cell>
          <cell r="X164">
            <v>5.91</v>
          </cell>
          <cell r="Y164">
            <v>0</v>
          </cell>
          <cell r="Z164">
            <v>0</v>
          </cell>
          <cell r="AA164">
            <v>0</v>
          </cell>
          <cell r="AB164">
            <v>6.97</v>
          </cell>
          <cell r="AC164">
            <v>0</v>
          </cell>
          <cell r="AD164">
            <v>0</v>
          </cell>
          <cell r="AE164">
            <v>4.97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8.69</v>
          </cell>
          <cell r="AL164">
            <v>7.92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6.13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8.9700000000000006</v>
          </cell>
          <cell r="AW164">
            <v>0</v>
          </cell>
          <cell r="AX164">
            <v>7.91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7.94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8.5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8.23</v>
          </cell>
          <cell r="BS164">
            <v>0</v>
          </cell>
          <cell r="BT164">
            <v>6.03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8.25</v>
          </cell>
          <cell r="CA164">
            <v>0</v>
          </cell>
          <cell r="CB164">
            <v>0</v>
          </cell>
          <cell r="CC164">
            <v>0</v>
          </cell>
          <cell r="CD164">
            <v>9.11</v>
          </cell>
          <cell r="CE164">
            <v>0</v>
          </cell>
          <cell r="CF164">
            <v>7.97</v>
          </cell>
          <cell r="CG164">
            <v>0</v>
          </cell>
          <cell r="CH164">
            <v>9.2899999999999991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8.2200000000000006</v>
          </cell>
          <cell r="CN164">
            <v>10.37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7.0449999999999999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7.51</v>
          </cell>
          <cell r="DA164">
            <v>0</v>
          </cell>
          <cell r="DB164">
            <v>0</v>
          </cell>
          <cell r="DC164">
            <v>0</v>
          </cell>
          <cell r="DD164">
            <v>6.5149999999999997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6.2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6.2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7.39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8.25</v>
          </cell>
          <cell r="EB164">
            <v>0</v>
          </cell>
          <cell r="EC164">
            <v>0</v>
          </cell>
          <cell r="ED164">
            <v>5.34</v>
          </cell>
          <cell r="EE164">
            <v>6.87</v>
          </cell>
          <cell r="EF164">
            <v>0</v>
          </cell>
          <cell r="EG164">
            <v>0</v>
          </cell>
          <cell r="EH164">
            <v>8.25</v>
          </cell>
          <cell r="EI164">
            <v>0</v>
          </cell>
          <cell r="EJ164">
            <v>0</v>
          </cell>
          <cell r="EK164">
            <v>5.34</v>
          </cell>
          <cell r="EL164">
            <v>6.87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7.16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7.32</v>
          </cell>
          <cell r="EW164">
            <v>0</v>
          </cell>
          <cell r="EX164">
            <v>0</v>
          </cell>
          <cell r="EY164">
            <v>0</v>
          </cell>
          <cell r="EZ164">
            <v>7.54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7.06</v>
          </cell>
          <cell r="FF164">
            <v>0</v>
          </cell>
          <cell r="FG164">
            <v>0</v>
          </cell>
          <cell r="FH164">
            <v>8.68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7.4249999999999998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8.83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8.1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7.93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7.4249999999999998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9.26</v>
          </cell>
          <cell r="HA164">
            <v>0</v>
          </cell>
          <cell r="HB164">
            <v>0</v>
          </cell>
          <cell r="HC164">
            <v>0</v>
          </cell>
          <cell r="HD164">
            <v>7.4349999999999996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8.8550000000000004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7.69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8.58</v>
          </cell>
          <cell r="HY164">
            <v>8.67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9.26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7.9</v>
          </cell>
          <cell r="IL164">
            <v>0</v>
          </cell>
          <cell r="IM164">
            <v>7.23</v>
          </cell>
          <cell r="IN164">
            <v>0</v>
          </cell>
          <cell r="IO164">
            <v>0</v>
          </cell>
          <cell r="IP164">
            <v>0</v>
          </cell>
          <cell r="IQ164">
            <v>8.19</v>
          </cell>
          <cell r="IR164">
            <v>0</v>
          </cell>
          <cell r="IS164">
            <v>9.91</v>
          </cell>
          <cell r="IT164">
            <v>0</v>
          </cell>
          <cell r="IU164">
            <v>0</v>
          </cell>
          <cell r="IV164">
            <v>0</v>
          </cell>
          <cell r="IW164">
            <v>7.49</v>
          </cell>
          <cell r="IX164">
            <v>0</v>
          </cell>
          <cell r="IY164">
            <v>0</v>
          </cell>
          <cell r="IZ164">
            <v>6.56</v>
          </cell>
          <cell r="JA164">
            <v>0</v>
          </cell>
          <cell r="JB164">
            <v>0</v>
          </cell>
          <cell r="JC164">
            <v>0</v>
          </cell>
          <cell r="JD164">
            <v>8.76</v>
          </cell>
          <cell r="JE164">
            <v>6.79</v>
          </cell>
          <cell r="JF164">
            <v>7.71</v>
          </cell>
          <cell r="JG164">
            <v>0</v>
          </cell>
          <cell r="JH164">
            <v>0</v>
          </cell>
          <cell r="JI164">
            <v>6.91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8.24</v>
          </cell>
          <cell r="JO164">
            <v>0</v>
          </cell>
          <cell r="JP164">
            <v>8.58</v>
          </cell>
          <cell r="JQ164">
            <v>0</v>
          </cell>
          <cell r="JR164">
            <v>0</v>
          </cell>
          <cell r="JS164">
            <v>5.29</v>
          </cell>
          <cell r="JT164">
            <v>0</v>
          </cell>
          <cell r="JU164">
            <v>8.56</v>
          </cell>
          <cell r="JV164">
            <v>0</v>
          </cell>
          <cell r="JW164">
            <v>5.42</v>
          </cell>
          <cell r="JX164">
            <v>0</v>
          </cell>
          <cell r="JY164">
            <v>0</v>
          </cell>
          <cell r="JZ164">
            <v>0</v>
          </cell>
          <cell r="KA164">
            <v>9.01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8.1199999999999992</v>
          </cell>
          <cell r="KG164">
            <v>0</v>
          </cell>
          <cell r="KH164">
            <v>9.35</v>
          </cell>
          <cell r="KI164">
            <v>0</v>
          </cell>
          <cell r="KJ164">
            <v>0</v>
          </cell>
          <cell r="KK164">
            <v>8.81</v>
          </cell>
          <cell r="KL164">
            <v>0</v>
          </cell>
          <cell r="KM164">
            <v>0</v>
          </cell>
          <cell r="KN164">
            <v>0</v>
          </cell>
          <cell r="KO164">
            <v>7.83</v>
          </cell>
          <cell r="KP164">
            <v>0</v>
          </cell>
          <cell r="KQ164">
            <v>0</v>
          </cell>
          <cell r="KR164">
            <v>6.82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9.3000000000000007</v>
          </cell>
          <cell r="KX164">
            <v>0</v>
          </cell>
          <cell r="KY164">
            <v>9.83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8.0399999999999991</v>
          </cell>
          <cell r="LG164">
            <v>0</v>
          </cell>
          <cell r="LH164">
            <v>0</v>
          </cell>
          <cell r="LI164">
            <v>0</v>
          </cell>
          <cell r="LJ164">
            <v>0</v>
          </cell>
          <cell r="LK164">
            <v>0</v>
          </cell>
          <cell r="LL164">
            <v>0</v>
          </cell>
          <cell r="LM164">
            <v>8.92</v>
          </cell>
          <cell r="LN164">
            <v>0</v>
          </cell>
          <cell r="LO164">
            <v>0</v>
          </cell>
          <cell r="LP164">
            <v>0</v>
          </cell>
          <cell r="LQ164">
            <v>8.75</v>
          </cell>
          <cell r="LR164">
            <v>0</v>
          </cell>
          <cell r="LS164">
            <v>10.01</v>
          </cell>
          <cell r="LT164">
            <v>0</v>
          </cell>
          <cell r="LU164">
            <v>0</v>
          </cell>
          <cell r="LV164">
            <v>0</v>
          </cell>
          <cell r="LW164">
            <v>7</v>
          </cell>
          <cell r="LX164">
            <v>0</v>
          </cell>
          <cell r="LY164">
            <v>0</v>
          </cell>
          <cell r="LZ164">
            <v>0</v>
          </cell>
          <cell r="MA164">
            <v>10.11</v>
          </cell>
          <cell r="MB164">
            <v>0</v>
          </cell>
          <cell r="MC164">
            <v>8.1999999999999993</v>
          </cell>
          <cell r="MD164">
            <v>0</v>
          </cell>
          <cell r="ME164">
            <v>0</v>
          </cell>
          <cell r="MF164">
            <v>0</v>
          </cell>
          <cell r="MG164">
            <v>0</v>
          </cell>
          <cell r="MH164">
            <v>9.6</v>
          </cell>
          <cell r="MI164">
            <v>0</v>
          </cell>
          <cell r="MJ164">
            <v>0</v>
          </cell>
          <cell r="MK164">
            <v>7.47</v>
          </cell>
          <cell r="ML164">
            <v>0</v>
          </cell>
          <cell r="MM164">
            <v>0</v>
          </cell>
          <cell r="MN164">
            <v>0</v>
          </cell>
          <cell r="MO164">
            <v>0</v>
          </cell>
          <cell r="MP164">
            <v>0</v>
          </cell>
          <cell r="MQ164">
            <v>0</v>
          </cell>
          <cell r="MR164">
            <v>8.6</v>
          </cell>
          <cell r="MS164">
            <v>0</v>
          </cell>
          <cell r="MT164">
            <v>0</v>
          </cell>
          <cell r="MU164">
            <v>0</v>
          </cell>
          <cell r="MV164">
            <v>0</v>
          </cell>
          <cell r="MW164">
            <v>0</v>
          </cell>
          <cell r="MX164">
            <v>0</v>
          </cell>
          <cell r="MY164">
            <v>0</v>
          </cell>
          <cell r="MZ164">
            <v>0</v>
          </cell>
          <cell r="NA164">
            <v>0</v>
          </cell>
          <cell r="NB164">
            <v>0</v>
          </cell>
          <cell r="NC164">
            <v>0</v>
          </cell>
          <cell r="ND164">
            <v>0</v>
          </cell>
          <cell r="NE164">
            <v>0</v>
          </cell>
          <cell r="NF164">
            <v>0</v>
          </cell>
          <cell r="NG164">
            <v>0</v>
          </cell>
          <cell r="NH164">
            <v>0</v>
          </cell>
          <cell r="NJ164">
            <v>1</v>
          </cell>
          <cell r="NK164">
            <v>1.5357142857142858</v>
          </cell>
          <cell r="NL164" t="b">
            <v>0</v>
          </cell>
          <cell r="NM164"/>
          <cell r="NN164">
            <v>83</v>
          </cell>
          <cell r="NO164">
            <v>7.94</v>
          </cell>
          <cell r="NP164">
            <v>7.8647590361445809</v>
          </cell>
          <cell r="NQ164">
            <v>0.51807228915662651</v>
          </cell>
          <cell r="NR164">
            <v>4.97</v>
          </cell>
          <cell r="NS164">
            <v>10.37</v>
          </cell>
        </row>
        <row r="165">
          <cell r="A165" t="str">
            <v>ROOSEVELT II</v>
          </cell>
          <cell r="B165" t="str">
            <v>ROOSEVELT II</v>
          </cell>
          <cell r="D165" t="str">
            <v>BROOKLYN</v>
          </cell>
          <cell r="E165">
            <v>6.72</v>
          </cell>
          <cell r="F165">
            <v>0</v>
          </cell>
          <cell r="G165">
            <v>0</v>
          </cell>
          <cell r="H165">
            <v>0</v>
          </cell>
          <cell r="I165">
            <v>6.6849999999999996</v>
          </cell>
          <cell r="J165">
            <v>0</v>
          </cell>
          <cell r="K165">
            <v>0</v>
          </cell>
          <cell r="L165">
            <v>0</v>
          </cell>
          <cell r="M165">
            <v>6.08</v>
          </cell>
          <cell r="N165">
            <v>0</v>
          </cell>
          <cell r="O165">
            <v>8.44</v>
          </cell>
          <cell r="P165">
            <v>8.18</v>
          </cell>
          <cell r="Q165">
            <v>4.84</v>
          </cell>
          <cell r="R165">
            <v>0</v>
          </cell>
          <cell r="S165">
            <v>0</v>
          </cell>
          <cell r="T165">
            <v>6.08</v>
          </cell>
          <cell r="U165">
            <v>0</v>
          </cell>
          <cell r="V165">
            <v>8.44</v>
          </cell>
          <cell r="W165">
            <v>8.18</v>
          </cell>
          <cell r="X165">
            <v>4.84</v>
          </cell>
          <cell r="Y165">
            <v>0</v>
          </cell>
          <cell r="Z165">
            <v>4.8499999999999996</v>
          </cell>
          <cell r="AA165">
            <v>6.19</v>
          </cell>
          <cell r="AB165">
            <v>0</v>
          </cell>
          <cell r="AC165">
            <v>0</v>
          </cell>
          <cell r="AD165">
            <v>6.23</v>
          </cell>
          <cell r="AE165">
            <v>2.89</v>
          </cell>
          <cell r="AF165">
            <v>0</v>
          </cell>
          <cell r="AG165">
            <v>5.08</v>
          </cell>
          <cell r="AH165">
            <v>4.05</v>
          </cell>
          <cell r="AI165">
            <v>0</v>
          </cell>
          <cell r="AJ165">
            <v>5.95</v>
          </cell>
          <cell r="AK165">
            <v>0</v>
          </cell>
          <cell r="AL165">
            <v>5.67</v>
          </cell>
          <cell r="AM165">
            <v>0</v>
          </cell>
          <cell r="AN165">
            <v>5.19</v>
          </cell>
          <cell r="AO165">
            <v>5.19</v>
          </cell>
          <cell r="AP165">
            <v>0</v>
          </cell>
          <cell r="AQ165">
            <v>5.77</v>
          </cell>
          <cell r="AR165">
            <v>0</v>
          </cell>
          <cell r="AS165">
            <v>5.61</v>
          </cell>
          <cell r="AT165">
            <v>0</v>
          </cell>
          <cell r="AU165">
            <v>6.82</v>
          </cell>
          <cell r="AV165">
            <v>0</v>
          </cell>
          <cell r="AW165">
            <v>7.415</v>
          </cell>
          <cell r="AX165">
            <v>0</v>
          </cell>
          <cell r="AY165">
            <v>0</v>
          </cell>
          <cell r="AZ165">
            <v>5.47</v>
          </cell>
          <cell r="BA165">
            <v>0</v>
          </cell>
          <cell r="BB165">
            <v>6.73</v>
          </cell>
          <cell r="BC165">
            <v>0</v>
          </cell>
          <cell r="BD165">
            <v>5.01</v>
          </cell>
          <cell r="BE165">
            <v>8.2200000000000006</v>
          </cell>
          <cell r="BF165">
            <v>0</v>
          </cell>
          <cell r="BG165">
            <v>5.66</v>
          </cell>
          <cell r="BH165">
            <v>0</v>
          </cell>
          <cell r="BI165">
            <v>6.84</v>
          </cell>
          <cell r="BJ165">
            <v>0</v>
          </cell>
          <cell r="BK165">
            <v>5.14</v>
          </cell>
          <cell r="BL165">
            <v>5.35</v>
          </cell>
          <cell r="BM165">
            <v>0</v>
          </cell>
          <cell r="BN165">
            <v>6.35</v>
          </cell>
          <cell r="BO165">
            <v>0</v>
          </cell>
          <cell r="BP165">
            <v>6.81</v>
          </cell>
          <cell r="BQ165">
            <v>0</v>
          </cell>
          <cell r="BR165">
            <v>0</v>
          </cell>
          <cell r="BS165">
            <v>5.81</v>
          </cell>
          <cell r="BT165">
            <v>7.18</v>
          </cell>
          <cell r="BU165">
            <v>4.79</v>
          </cell>
          <cell r="BV165">
            <v>0</v>
          </cell>
          <cell r="BW165">
            <v>0</v>
          </cell>
          <cell r="BX165">
            <v>6.14</v>
          </cell>
          <cell r="BY165">
            <v>0</v>
          </cell>
          <cell r="BZ165">
            <v>5.96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7.79</v>
          </cell>
          <cell r="CF165">
            <v>0</v>
          </cell>
          <cell r="CG165">
            <v>8.64</v>
          </cell>
          <cell r="CH165">
            <v>0</v>
          </cell>
          <cell r="CI165">
            <v>7.4</v>
          </cell>
          <cell r="CJ165">
            <v>0</v>
          </cell>
          <cell r="CK165">
            <v>0</v>
          </cell>
          <cell r="CL165">
            <v>7.46</v>
          </cell>
          <cell r="CM165">
            <v>0</v>
          </cell>
          <cell r="CN165">
            <v>0</v>
          </cell>
          <cell r="CO165">
            <v>6.41</v>
          </cell>
          <cell r="CP165">
            <v>0</v>
          </cell>
          <cell r="CQ165">
            <v>0</v>
          </cell>
          <cell r="CR165">
            <v>6.68</v>
          </cell>
          <cell r="CS165">
            <v>6.06</v>
          </cell>
          <cell r="CT165">
            <v>0</v>
          </cell>
          <cell r="CU165">
            <v>6.31</v>
          </cell>
          <cell r="CV165">
            <v>0</v>
          </cell>
          <cell r="CW165">
            <v>7.47</v>
          </cell>
          <cell r="CX165">
            <v>0</v>
          </cell>
          <cell r="CY165">
            <v>0</v>
          </cell>
          <cell r="CZ165">
            <v>6.03</v>
          </cell>
          <cell r="DA165">
            <v>0</v>
          </cell>
          <cell r="DB165">
            <v>6.55</v>
          </cell>
          <cell r="DC165">
            <v>0</v>
          </cell>
          <cell r="DD165">
            <v>8.7799999999999994</v>
          </cell>
          <cell r="DE165">
            <v>0</v>
          </cell>
          <cell r="DF165">
            <v>0</v>
          </cell>
          <cell r="DG165">
            <v>6.9</v>
          </cell>
          <cell r="DH165">
            <v>0</v>
          </cell>
          <cell r="DI165">
            <v>8.32</v>
          </cell>
          <cell r="DJ165">
            <v>0</v>
          </cell>
          <cell r="DK165">
            <v>8.02</v>
          </cell>
          <cell r="DL165">
            <v>0</v>
          </cell>
          <cell r="DM165">
            <v>0</v>
          </cell>
          <cell r="DN165">
            <v>5.52</v>
          </cell>
          <cell r="DO165">
            <v>0</v>
          </cell>
          <cell r="DP165">
            <v>7.28</v>
          </cell>
          <cell r="DQ165">
            <v>0</v>
          </cell>
          <cell r="DR165">
            <v>8.44</v>
          </cell>
          <cell r="DS165">
            <v>0</v>
          </cell>
          <cell r="DT165">
            <v>0</v>
          </cell>
          <cell r="DU165">
            <v>7.51</v>
          </cell>
          <cell r="DV165">
            <v>0</v>
          </cell>
          <cell r="DW165">
            <v>7.56</v>
          </cell>
          <cell r="DX165">
            <v>0</v>
          </cell>
          <cell r="DY165">
            <v>6.93</v>
          </cell>
          <cell r="DZ165">
            <v>0</v>
          </cell>
          <cell r="EA165">
            <v>0</v>
          </cell>
          <cell r="EB165">
            <v>7.11</v>
          </cell>
          <cell r="EC165">
            <v>0</v>
          </cell>
          <cell r="ED165">
            <v>7.38</v>
          </cell>
          <cell r="EE165">
            <v>0</v>
          </cell>
          <cell r="EF165">
            <v>6.97</v>
          </cell>
          <cell r="EG165">
            <v>0</v>
          </cell>
          <cell r="EH165">
            <v>6.49</v>
          </cell>
          <cell r="EI165">
            <v>6.4</v>
          </cell>
          <cell r="EJ165">
            <v>0</v>
          </cell>
          <cell r="EK165">
            <v>10.51</v>
          </cell>
          <cell r="EL165">
            <v>0</v>
          </cell>
          <cell r="EM165">
            <v>5.99</v>
          </cell>
          <cell r="EN165">
            <v>0</v>
          </cell>
          <cell r="EO165">
            <v>6.59</v>
          </cell>
          <cell r="EP165">
            <v>0</v>
          </cell>
          <cell r="EQ165">
            <v>7.21</v>
          </cell>
          <cell r="ER165">
            <v>6.82</v>
          </cell>
          <cell r="ES165">
            <v>0</v>
          </cell>
          <cell r="ET165">
            <v>7.37</v>
          </cell>
          <cell r="EU165">
            <v>0</v>
          </cell>
          <cell r="EV165">
            <v>5.76</v>
          </cell>
          <cell r="EW165">
            <v>0</v>
          </cell>
          <cell r="EX165">
            <v>0</v>
          </cell>
          <cell r="EY165">
            <v>9.3000000000000007</v>
          </cell>
          <cell r="EZ165">
            <v>0</v>
          </cell>
          <cell r="FA165">
            <v>6.9249999999999998</v>
          </cell>
          <cell r="FB165">
            <v>0</v>
          </cell>
          <cell r="FC165">
            <v>0</v>
          </cell>
          <cell r="FD165">
            <v>7.56</v>
          </cell>
          <cell r="FE165">
            <v>7.64</v>
          </cell>
          <cell r="FF165">
            <v>0</v>
          </cell>
          <cell r="FG165">
            <v>0</v>
          </cell>
          <cell r="FH165">
            <v>9.1300000000000008</v>
          </cell>
          <cell r="FI165">
            <v>0</v>
          </cell>
          <cell r="FJ165">
            <v>7.46</v>
          </cell>
          <cell r="FK165">
            <v>0</v>
          </cell>
          <cell r="FL165">
            <v>8.5150000000000006</v>
          </cell>
          <cell r="FM165">
            <v>0</v>
          </cell>
          <cell r="FN165">
            <v>0</v>
          </cell>
          <cell r="FO165">
            <v>7.41</v>
          </cell>
          <cell r="FP165">
            <v>0</v>
          </cell>
          <cell r="FQ165">
            <v>6.73</v>
          </cell>
          <cell r="FR165">
            <v>0</v>
          </cell>
          <cell r="FS165">
            <v>0</v>
          </cell>
          <cell r="FT165">
            <v>5.41</v>
          </cell>
          <cell r="FU165">
            <v>0</v>
          </cell>
          <cell r="FV165">
            <v>7.33</v>
          </cell>
          <cell r="FW165">
            <v>0</v>
          </cell>
          <cell r="FX165">
            <v>7.74</v>
          </cell>
          <cell r="FY165">
            <v>8.6300000000000008</v>
          </cell>
          <cell r="FZ165">
            <v>0</v>
          </cell>
          <cell r="GA165">
            <v>6.81</v>
          </cell>
          <cell r="GB165">
            <v>0</v>
          </cell>
          <cell r="GC165">
            <v>8.1300000000000008</v>
          </cell>
          <cell r="GD165">
            <v>0</v>
          </cell>
          <cell r="GE165">
            <v>8.7100000000000009</v>
          </cell>
          <cell r="GF165">
            <v>7.35</v>
          </cell>
          <cell r="GG165">
            <v>0</v>
          </cell>
          <cell r="GH165">
            <v>7.51</v>
          </cell>
          <cell r="GI165">
            <v>0</v>
          </cell>
          <cell r="GJ165">
            <v>7.5750000000000002</v>
          </cell>
          <cell r="GK165">
            <v>0</v>
          </cell>
          <cell r="GL165">
            <v>0</v>
          </cell>
          <cell r="GM165">
            <v>7.52</v>
          </cell>
          <cell r="GN165">
            <v>0</v>
          </cell>
          <cell r="GO165">
            <v>7.12</v>
          </cell>
          <cell r="GP165">
            <v>0</v>
          </cell>
          <cell r="GQ165">
            <v>6.6849999999999996</v>
          </cell>
          <cell r="GR165">
            <v>0</v>
          </cell>
          <cell r="GS165">
            <v>0</v>
          </cell>
          <cell r="GT165">
            <v>6.93</v>
          </cell>
          <cell r="GU165">
            <v>7.84</v>
          </cell>
          <cell r="GV165">
            <v>0</v>
          </cell>
          <cell r="GW165">
            <v>0</v>
          </cell>
          <cell r="GX165">
            <v>7.82</v>
          </cell>
          <cell r="GY165">
            <v>0</v>
          </cell>
          <cell r="GZ165">
            <v>0</v>
          </cell>
          <cell r="HA165">
            <v>8.16</v>
          </cell>
          <cell r="HB165">
            <v>0</v>
          </cell>
          <cell r="HC165">
            <v>8.36</v>
          </cell>
          <cell r="HD165">
            <v>0</v>
          </cell>
          <cell r="HE165">
            <v>8.43</v>
          </cell>
          <cell r="HF165">
            <v>0</v>
          </cell>
          <cell r="HG165">
            <v>0</v>
          </cell>
          <cell r="HH165">
            <v>9.11</v>
          </cell>
          <cell r="HI165">
            <v>0</v>
          </cell>
          <cell r="HJ165">
            <v>8.07</v>
          </cell>
          <cell r="HK165">
            <v>0</v>
          </cell>
          <cell r="HL165">
            <v>8.33</v>
          </cell>
          <cell r="HM165">
            <v>0</v>
          </cell>
          <cell r="HN165">
            <v>0</v>
          </cell>
          <cell r="HO165">
            <v>7.7249999999999996</v>
          </cell>
          <cell r="HP165">
            <v>0</v>
          </cell>
          <cell r="HQ165">
            <v>8.99</v>
          </cell>
          <cell r="HR165">
            <v>0</v>
          </cell>
          <cell r="HS165">
            <v>8.75</v>
          </cell>
          <cell r="HT165">
            <v>0</v>
          </cell>
          <cell r="HU165">
            <v>0</v>
          </cell>
          <cell r="HV165">
            <v>5.71</v>
          </cell>
          <cell r="HW165">
            <v>0</v>
          </cell>
          <cell r="HX165">
            <v>7.72</v>
          </cell>
          <cell r="HY165">
            <v>7.45</v>
          </cell>
          <cell r="HZ165">
            <v>0</v>
          </cell>
          <cell r="IA165">
            <v>0</v>
          </cell>
          <cell r="IB165">
            <v>8.67</v>
          </cell>
          <cell r="IC165">
            <v>8.98</v>
          </cell>
          <cell r="ID165">
            <v>0</v>
          </cell>
          <cell r="IE165">
            <v>6.35</v>
          </cell>
          <cell r="IF165">
            <v>0</v>
          </cell>
          <cell r="IG165">
            <v>8.67</v>
          </cell>
          <cell r="IH165">
            <v>0</v>
          </cell>
          <cell r="II165">
            <v>0</v>
          </cell>
          <cell r="IJ165">
            <v>7.44</v>
          </cell>
          <cell r="IK165">
            <v>0</v>
          </cell>
          <cell r="IL165">
            <v>7.97</v>
          </cell>
          <cell r="IM165">
            <v>0</v>
          </cell>
          <cell r="IN165">
            <v>7.62</v>
          </cell>
          <cell r="IO165">
            <v>0</v>
          </cell>
          <cell r="IP165">
            <v>0</v>
          </cell>
          <cell r="IQ165">
            <v>8.44</v>
          </cell>
          <cell r="IR165">
            <v>0</v>
          </cell>
          <cell r="IS165">
            <v>8.8000000000000007</v>
          </cell>
          <cell r="IT165">
            <v>0</v>
          </cell>
          <cell r="IU165">
            <v>8.5</v>
          </cell>
          <cell r="IV165">
            <v>0</v>
          </cell>
          <cell r="IW165">
            <v>0</v>
          </cell>
          <cell r="IX165">
            <v>0</v>
          </cell>
          <cell r="IY165">
            <v>8.01</v>
          </cell>
          <cell r="IZ165">
            <v>5.95</v>
          </cell>
          <cell r="JA165">
            <v>0</v>
          </cell>
          <cell r="JB165">
            <v>7.56</v>
          </cell>
          <cell r="JC165">
            <v>0</v>
          </cell>
          <cell r="JD165">
            <v>0</v>
          </cell>
          <cell r="JE165">
            <v>8.51</v>
          </cell>
          <cell r="JF165">
            <v>0</v>
          </cell>
          <cell r="JG165">
            <v>7.79</v>
          </cell>
          <cell r="JH165">
            <v>0</v>
          </cell>
          <cell r="JI165">
            <v>9.1999999999999993</v>
          </cell>
          <cell r="JJ165">
            <v>0</v>
          </cell>
          <cell r="JK165">
            <v>0</v>
          </cell>
          <cell r="JL165">
            <v>8.43</v>
          </cell>
          <cell r="JM165">
            <v>0</v>
          </cell>
          <cell r="JN165">
            <v>6.05</v>
          </cell>
          <cell r="JO165">
            <v>0</v>
          </cell>
          <cell r="JP165">
            <v>7.61</v>
          </cell>
          <cell r="JQ165">
            <v>0</v>
          </cell>
          <cell r="JR165">
            <v>0</v>
          </cell>
          <cell r="JS165">
            <v>8.26</v>
          </cell>
          <cell r="JT165">
            <v>0</v>
          </cell>
          <cell r="JU165">
            <v>6.95</v>
          </cell>
          <cell r="JV165">
            <v>0</v>
          </cell>
          <cell r="JW165">
            <v>9.56</v>
          </cell>
          <cell r="JX165">
            <v>0</v>
          </cell>
          <cell r="JY165">
            <v>0</v>
          </cell>
          <cell r="JZ165">
            <v>7.68</v>
          </cell>
          <cell r="KA165">
            <v>0</v>
          </cell>
          <cell r="KB165">
            <v>7.42</v>
          </cell>
          <cell r="KC165">
            <v>0</v>
          </cell>
          <cell r="KD165">
            <v>6.76</v>
          </cell>
          <cell r="KE165">
            <v>0</v>
          </cell>
          <cell r="KF165">
            <v>0</v>
          </cell>
          <cell r="KG165">
            <v>6.56</v>
          </cell>
          <cell r="KH165">
            <v>7.93</v>
          </cell>
          <cell r="KI165">
            <v>8.52</v>
          </cell>
          <cell r="KJ165">
            <v>0</v>
          </cell>
          <cell r="KK165">
            <v>7.33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7.56</v>
          </cell>
          <cell r="KQ165">
            <v>0</v>
          </cell>
          <cell r="KR165">
            <v>7.5</v>
          </cell>
          <cell r="KS165">
            <v>0</v>
          </cell>
          <cell r="KT165">
            <v>0</v>
          </cell>
          <cell r="KU165">
            <v>5.9649999999999999</v>
          </cell>
          <cell r="KV165">
            <v>0</v>
          </cell>
          <cell r="KW165">
            <v>8.1999999999999993</v>
          </cell>
          <cell r="KX165">
            <v>0</v>
          </cell>
          <cell r="KY165">
            <v>7.98</v>
          </cell>
          <cell r="KZ165">
            <v>0</v>
          </cell>
          <cell r="LA165">
            <v>0</v>
          </cell>
          <cell r="LB165">
            <v>6.24</v>
          </cell>
          <cell r="LC165">
            <v>0</v>
          </cell>
          <cell r="LD165">
            <v>7.39</v>
          </cell>
          <cell r="LE165">
            <v>0</v>
          </cell>
          <cell r="LF165">
            <v>8.15</v>
          </cell>
          <cell r="LG165">
            <v>0</v>
          </cell>
          <cell r="LH165">
            <v>0</v>
          </cell>
          <cell r="LI165">
            <v>7.3650000000000002</v>
          </cell>
          <cell r="LJ165">
            <v>0</v>
          </cell>
          <cell r="LK165">
            <v>7.68</v>
          </cell>
          <cell r="LL165">
            <v>0</v>
          </cell>
          <cell r="LM165">
            <v>8.61</v>
          </cell>
          <cell r="LN165">
            <v>0</v>
          </cell>
          <cell r="LO165">
            <v>0</v>
          </cell>
          <cell r="LP165">
            <v>7.46</v>
          </cell>
          <cell r="LQ165">
            <v>0</v>
          </cell>
          <cell r="LR165">
            <v>7.97</v>
          </cell>
          <cell r="LS165">
            <v>0</v>
          </cell>
          <cell r="LT165">
            <v>5.55</v>
          </cell>
          <cell r="LU165">
            <v>0</v>
          </cell>
          <cell r="LV165">
            <v>0</v>
          </cell>
          <cell r="LW165">
            <v>6.15</v>
          </cell>
          <cell r="LX165">
            <v>0</v>
          </cell>
          <cell r="LY165">
            <v>6.6</v>
          </cell>
          <cell r="LZ165">
            <v>0</v>
          </cell>
          <cell r="MA165">
            <v>9.09</v>
          </cell>
          <cell r="MB165">
            <v>0</v>
          </cell>
          <cell r="MC165">
            <v>7.24</v>
          </cell>
          <cell r="MD165">
            <v>4.91</v>
          </cell>
          <cell r="ME165">
            <v>0</v>
          </cell>
          <cell r="MF165">
            <v>6.66</v>
          </cell>
          <cell r="MG165">
            <v>0</v>
          </cell>
          <cell r="MH165">
            <v>6.45</v>
          </cell>
          <cell r="MI165">
            <v>0</v>
          </cell>
          <cell r="MJ165">
            <v>0</v>
          </cell>
          <cell r="MK165">
            <v>7.03</v>
          </cell>
          <cell r="ML165">
            <v>7</v>
          </cell>
          <cell r="MM165">
            <v>6.8</v>
          </cell>
          <cell r="MN165">
            <v>0</v>
          </cell>
          <cell r="MO165">
            <v>5.1950000000000003</v>
          </cell>
          <cell r="MP165">
            <v>0</v>
          </cell>
          <cell r="MQ165">
            <v>0</v>
          </cell>
          <cell r="MR165">
            <v>7.35</v>
          </cell>
          <cell r="MS165">
            <v>7.03</v>
          </cell>
          <cell r="MT165">
            <v>7.38</v>
          </cell>
          <cell r="MU165">
            <v>0</v>
          </cell>
          <cell r="MV165">
            <v>5.21</v>
          </cell>
          <cell r="MW165">
            <v>0</v>
          </cell>
          <cell r="MX165">
            <v>6.29</v>
          </cell>
          <cell r="MY165">
            <v>0</v>
          </cell>
          <cell r="MZ165">
            <v>5.66</v>
          </cell>
          <cell r="NA165">
            <v>6.1</v>
          </cell>
          <cell r="NB165">
            <v>0</v>
          </cell>
          <cell r="NC165">
            <v>7.15</v>
          </cell>
          <cell r="ND165">
            <v>0</v>
          </cell>
          <cell r="NE165">
            <v>0</v>
          </cell>
          <cell r="NF165">
            <v>0</v>
          </cell>
          <cell r="NG165">
            <v>0</v>
          </cell>
          <cell r="NH165">
            <v>0</v>
          </cell>
          <cell r="NJ165">
            <v>2</v>
          </cell>
          <cell r="NK165">
            <v>3.3448275862068964</v>
          </cell>
          <cell r="NL165" t="b">
            <v>0</v>
          </cell>
          <cell r="NM165"/>
          <cell r="NN165">
            <v>171</v>
          </cell>
          <cell r="NO165">
            <v>7.33</v>
          </cell>
          <cell r="NP165">
            <v>7.1142105263157891</v>
          </cell>
          <cell r="NQ165">
            <v>0.75438596491228072</v>
          </cell>
          <cell r="NR165">
            <v>2.89</v>
          </cell>
          <cell r="NS165">
            <v>10.51</v>
          </cell>
        </row>
        <row r="166">
          <cell r="A166" t="str">
            <v>BROWNSVILLE</v>
          </cell>
          <cell r="B166" t="str">
            <v>BROWNSVILLE</v>
          </cell>
          <cell r="D166" t="str">
            <v>BROOKLYN</v>
          </cell>
          <cell r="E166">
            <v>0</v>
          </cell>
          <cell r="F166">
            <v>8.3800000000000008</v>
          </cell>
          <cell r="G166">
            <v>0</v>
          </cell>
          <cell r="H166">
            <v>7.77</v>
          </cell>
          <cell r="I166">
            <v>0</v>
          </cell>
          <cell r="J166">
            <v>9.33</v>
          </cell>
          <cell r="K166">
            <v>0</v>
          </cell>
          <cell r="L166">
            <v>0</v>
          </cell>
          <cell r="M166">
            <v>7.57</v>
          </cell>
          <cell r="N166">
            <v>0</v>
          </cell>
          <cell r="O166">
            <v>7.61</v>
          </cell>
          <cell r="P166">
            <v>0</v>
          </cell>
          <cell r="Q166">
            <v>0</v>
          </cell>
          <cell r="R166">
            <v>0</v>
          </cell>
          <cell r="S166">
            <v>8.24</v>
          </cell>
          <cell r="T166">
            <v>7.78</v>
          </cell>
          <cell r="U166">
            <v>0</v>
          </cell>
          <cell r="V166">
            <v>7.15</v>
          </cell>
          <cell r="W166">
            <v>0</v>
          </cell>
          <cell r="X166">
            <v>7.7</v>
          </cell>
          <cell r="Y166">
            <v>0</v>
          </cell>
          <cell r="Z166">
            <v>0</v>
          </cell>
          <cell r="AA166">
            <v>8</v>
          </cell>
          <cell r="AB166">
            <v>0</v>
          </cell>
          <cell r="AC166">
            <v>6.99</v>
          </cell>
          <cell r="AD166">
            <v>0</v>
          </cell>
          <cell r="AE166">
            <v>7.16</v>
          </cell>
          <cell r="AF166">
            <v>0</v>
          </cell>
          <cell r="AG166">
            <v>0</v>
          </cell>
          <cell r="AH166">
            <v>9.2200000000000006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6.6749999999999998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8.4</v>
          </cell>
          <cell r="BA166">
            <v>0</v>
          </cell>
          <cell r="BB166">
            <v>0</v>
          </cell>
          <cell r="BC166">
            <v>7</v>
          </cell>
          <cell r="BD166">
            <v>0</v>
          </cell>
          <cell r="BE166">
            <v>8.1</v>
          </cell>
          <cell r="BF166">
            <v>0</v>
          </cell>
          <cell r="BG166">
            <v>6.83</v>
          </cell>
          <cell r="BH166">
            <v>0</v>
          </cell>
          <cell r="BI166">
            <v>0</v>
          </cell>
          <cell r="BJ166">
            <v>5.25</v>
          </cell>
          <cell r="BK166">
            <v>0</v>
          </cell>
          <cell r="BL166">
            <v>0</v>
          </cell>
          <cell r="BM166">
            <v>0</v>
          </cell>
          <cell r="BN166">
            <v>9.2100000000000009</v>
          </cell>
          <cell r="BO166">
            <v>0</v>
          </cell>
          <cell r="BP166">
            <v>0</v>
          </cell>
          <cell r="BQ166">
            <v>6.27</v>
          </cell>
          <cell r="BR166">
            <v>0</v>
          </cell>
          <cell r="BS166">
            <v>7.8</v>
          </cell>
          <cell r="BT166">
            <v>0</v>
          </cell>
          <cell r="BU166">
            <v>6.73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6.64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5.82</v>
          </cell>
          <cell r="CL166">
            <v>7.41</v>
          </cell>
          <cell r="CM166">
            <v>7.3449999999999998</v>
          </cell>
          <cell r="CN166">
            <v>0</v>
          </cell>
          <cell r="CO166">
            <v>8.2383333333333351</v>
          </cell>
          <cell r="CP166">
            <v>5.3149999999999995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8.92</v>
          </cell>
          <cell r="CW166">
            <v>0</v>
          </cell>
          <cell r="CX166">
            <v>0</v>
          </cell>
          <cell r="CY166">
            <v>0</v>
          </cell>
          <cell r="CZ166">
            <v>5.2350000000000003</v>
          </cell>
          <cell r="DA166">
            <v>0</v>
          </cell>
          <cell r="DB166">
            <v>8.09</v>
          </cell>
          <cell r="DC166">
            <v>0</v>
          </cell>
          <cell r="DD166">
            <v>7.21</v>
          </cell>
          <cell r="DE166">
            <v>0</v>
          </cell>
          <cell r="DF166">
            <v>0</v>
          </cell>
          <cell r="DG166">
            <v>7.63</v>
          </cell>
          <cell r="DH166">
            <v>0</v>
          </cell>
          <cell r="DI166">
            <v>4.8899999999999997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6.7249999999999996</v>
          </cell>
          <cell r="DO166">
            <v>0</v>
          </cell>
          <cell r="DP166">
            <v>5.07</v>
          </cell>
          <cell r="DQ166">
            <v>0</v>
          </cell>
          <cell r="DR166">
            <v>6.63</v>
          </cell>
          <cell r="DS166">
            <v>0</v>
          </cell>
          <cell r="DT166">
            <v>0</v>
          </cell>
          <cell r="DU166">
            <v>5.5500000000000007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6.5250000000000004</v>
          </cell>
          <cell r="GD166">
            <v>0</v>
          </cell>
          <cell r="GE166">
            <v>0</v>
          </cell>
          <cell r="GF166">
            <v>7.665</v>
          </cell>
          <cell r="GG166">
            <v>0</v>
          </cell>
          <cell r="GH166">
            <v>8.31</v>
          </cell>
          <cell r="GI166">
            <v>4.4800000000000004</v>
          </cell>
          <cell r="GJ166">
            <v>0</v>
          </cell>
          <cell r="GK166">
            <v>0</v>
          </cell>
          <cell r="GL166">
            <v>0</v>
          </cell>
          <cell r="GM166">
            <v>8.6649999999999991</v>
          </cell>
          <cell r="GN166">
            <v>0</v>
          </cell>
          <cell r="GO166">
            <v>7.57</v>
          </cell>
          <cell r="GP166">
            <v>0</v>
          </cell>
          <cell r="GQ166">
            <v>8.52</v>
          </cell>
          <cell r="GR166">
            <v>0</v>
          </cell>
          <cell r="GS166">
            <v>0</v>
          </cell>
          <cell r="GT166">
            <v>9.2050000000000001</v>
          </cell>
          <cell r="GU166">
            <v>0</v>
          </cell>
          <cell r="GV166">
            <v>6.84</v>
          </cell>
          <cell r="GW166">
            <v>0</v>
          </cell>
          <cell r="GX166">
            <v>7.83</v>
          </cell>
          <cell r="GY166">
            <v>0</v>
          </cell>
          <cell r="GZ166">
            <v>0</v>
          </cell>
          <cell r="HA166">
            <v>6.6</v>
          </cell>
          <cell r="HB166">
            <v>0</v>
          </cell>
          <cell r="HC166">
            <v>7.69</v>
          </cell>
          <cell r="HD166">
            <v>0</v>
          </cell>
          <cell r="HE166">
            <v>8.1</v>
          </cell>
          <cell r="HF166">
            <v>0</v>
          </cell>
          <cell r="HG166">
            <v>0</v>
          </cell>
          <cell r="HH166">
            <v>6.92</v>
          </cell>
          <cell r="HI166">
            <v>0</v>
          </cell>
          <cell r="HJ166">
            <v>5.71</v>
          </cell>
          <cell r="HK166">
            <v>0</v>
          </cell>
          <cell r="HL166">
            <v>6.71</v>
          </cell>
          <cell r="HM166">
            <v>0</v>
          </cell>
          <cell r="HN166">
            <v>0</v>
          </cell>
          <cell r="HO166">
            <v>8.4600000000000009</v>
          </cell>
          <cell r="HP166">
            <v>9.4499999999999993</v>
          </cell>
          <cell r="HQ166">
            <v>6.81</v>
          </cell>
          <cell r="HR166">
            <v>0</v>
          </cell>
          <cell r="HS166">
            <v>6.88</v>
          </cell>
          <cell r="HT166">
            <v>0</v>
          </cell>
          <cell r="HU166">
            <v>0</v>
          </cell>
          <cell r="HV166">
            <v>8.8500000000000014</v>
          </cell>
          <cell r="HW166">
            <v>0</v>
          </cell>
          <cell r="HX166">
            <v>6.92</v>
          </cell>
          <cell r="HY166">
            <v>0</v>
          </cell>
          <cell r="HZ166">
            <v>6.89</v>
          </cell>
          <cell r="IA166">
            <v>0</v>
          </cell>
          <cell r="IB166">
            <v>0</v>
          </cell>
          <cell r="IC166">
            <v>8.5449999999999999</v>
          </cell>
          <cell r="ID166">
            <v>0</v>
          </cell>
          <cell r="IE166">
            <v>10.029999999999999</v>
          </cell>
          <cell r="IF166">
            <v>0</v>
          </cell>
          <cell r="IG166">
            <v>7.27</v>
          </cell>
          <cell r="IH166">
            <v>0</v>
          </cell>
          <cell r="II166">
            <v>0</v>
          </cell>
          <cell r="IJ166">
            <v>0</v>
          </cell>
          <cell r="IK166">
            <v>7.73</v>
          </cell>
          <cell r="IL166">
            <v>8.18</v>
          </cell>
          <cell r="IM166">
            <v>5.61</v>
          </cell>
          <cell r="IN166">
            <v>0</v>
          </cell>
          <cell r="IO166">
            <v>0</v>
          </cell>
          <cell r="IP166">
            <v>0</v>
          </cell>
          <cell r="IQ166">
            <v>7.4350000000000005</v>
          </cell>
          <cell r="IR166">
            <v>0</v>
          </cell>
          <cell r="IS166">
            <v>6.51</v>
          </cell>
          <cell r="IT166">
            <v>0</v>
          </cell>
          <cell r="IU166">
            <v>9.9700000000000006</v>
          </cell>
          <cell r="IV166">
            <v>0</v>
          </cell>
          <cell r="IW166">
            <v>0</v>
          </cell>
          <cell r="IX166">
            <v>8.7100000000000009</v>
          </cell>
          <cell r="IY166">
            <v>0</v>
          </cell>
          <cell r="IZ166">
            <v>4.82</v>
          </cell>
          <cell r="JA166">
            <v>0</v>
          </cell>
          <cell r="JB166">
            <v>6.86</v>
          </cell>
          <cell r="JC166">
            <v>0</v>
          </cell>
          <cell r="JD166">
            <v>0</v>
          </cell>
          <cell r="JE166">
            <v>8.3149999999999995</v>
          </cell>
          <cell r="JF166">
            <v>0</v>
          </cell>
          <cell r="JG166">
            <v>10.07</v>
          </cell>
          <cell r="JH166">
            <v>0</v>
          </cell>
          <cell r="JI166">
            <v>10.86</v>
          </cell>
          <cell r="JJ166">
            <v>0</v>
          </cell>
          <cell r="JK166">
            <v>0</v>
          </cell>
          <cell r="JL166">
            <v>7.0149999999999997</v>
          </cell>
          <cell r="JM166">
            <v>0</v>
          </cell>
          <cell r="JN166">
            <v>7.88</v>
          </cell>
          <cell r="JO166">
            <v>0</v>
          </cell>
          <cell r="JP166">
            <v>7.39</v>
          </cell>
          <cell r="JQ166">
            <v>0</v>
          </cell>
          <cell r="JR166">
            <v>0</v>
          </cell>
          <cell r="JS166">
            <v>6.8</v>
          </cell>
          <cell r="JT166">
            <v>9.5500000000000007</v>
          </cell>
          <cell r="JU166">
            <v>9.75</v>
          </cell>
          <cell r="JV166">
            <v>0</v>
          </cell>
          <cell r="JW166">
            <v>7.68</v>
          </cell>
          <cell r="JX166">
            <v>0</v>
          </cell>
          <cell r="JY166">
            <v>0</v>
          </cell>
          <cell r="JZ166">
            <v>6.8849999999999998</v>
          </cell>
          <cell r="KA166">
            <v>0</v>
          </cell>
          <cell r="KB166">
            <v>8.26</v>
          </cell>
          <cell r="KC166">
            <v>0</v>
          </cell>
          <cell r="KD166">
            <v>7.57</v>
          </cell>
          <cell r="KE166">
            <v>0</v>
          </cell>
          <cell r="KF166">
            <v>0</v>
          </cell>
          <cell r="KG166">
            <v>8.18</v>
          </cell>
          <cell r="KH166">
            <v>0</v>
          </cell>
          <cell r="KI166">
            <v>8.8000000000000007</v>
          </cell>
          <cell r="KJ166">
            <v>0</v>
          </cell>
          <cell r="KK166">
            <v>8.0500000000000007</v>
          </cell>
          <cell r="KL166">
            <v>0</v>
          </cell>
          <cell r="KM166">
            <v>0</v>
          </cell>
          <cell r="KN166">
            <v>8.625</v>
          </cell>
          <cell r="KO166">
            <v>0</v>
          </cell>
          <cell r="KP166">
            <v>5.25</v>
          </cell>
          <cell r="KQ166">
            <v>0</v>
          </cell>
          <cell r="KR166">
            <v>7.72</v>
          </cell>
          <cell r="KS166">
            <v>0</v>
          </cell>
          <cell r="KT166">
            <v>0</v>
          </cell>
          <cell r="KU166">
            <v>7.07</v>
          </cell>
          <cell r="KV166">
            <v>0</v>
          </cell>
          <cell r="KW166">
            <v>6.47</v>
          </cell>
          <cell r="KX166">
            <v>0</v>
          </cell>
          <cell r="KY166">
            <v>7.1</v>
          </cell>
          <cell r="KZ166">
            <v>0</v>
          </cell>
          <cell r="LA166">
            <v>6.76</v>
          </cell>
          <cell r="LB166">
            <v>0</v>
          </cell>
          <cell r="LC166">
            <v>0</v>
          </cell>
          <cell r="LD166">
            <v>4.7</v>
          </cell>
          <cell r="LE166">
            <v>8.3000000000000007</v>
          </cell>
          <cell r="LF166">
            <v>6.28</v>
          </cell>
          <cell r="LG166">
            <v>0</v>
          </cell>
          <cell r="LH166">
            <v>0</v>
          </cell>
          <cell r="LI166">
            <v>7.2650000000000006</v>
          </cell>
          <cell r="LJ166">
            <v>0</v>
          </cell>
          <cell r="LK166">
            <v>7.18</v>
          </cell>
          <cell r="LL166">
            <v>0</v>
          </cell>
          <cell r="LM166">
            <v>4.8499999999999996</v>
          </cell>
          <cell r="LN166">
            <v>0</v>
          </cell>
          <cell r="LO166">
            <v>0</v>
          </cell>
          <cell r="LP166">
            <v>8.5449999999999999</v>
          </cell>
          <cell r="LQ166">
            <v>0</v>
          </cell>
          <cell r="LR166">
            <v>7.46</v>
          </cell>
          <cell r="LS166">
            <v>0</v>
          </cell>
          <cell r="LT166">
            <v>7.41</v>
          </cell>
          <cell r="LU166">
            <v>0</v>
          </cell>
          <cell r="LV166">
            <v>0</v>
          </cell>
          <cell r="LW166">
            <v>4.79</v>
          </cell>
          <cell r="LX166">
            <v>0</v>
          </cell>
          <cell r="LY166">
            <v>0</v>
          </cell>
          <cell r="LZ166">
            <v>0</v>
          </cell>
          <cell r="MA166">
            <v>9.0500000000000007</v>
          </cell>
          <cell r="MB166">
            <v>0</v>
          </cell>
          <cell r="MC166">
            <v>0</v>
          </cell>
          <cell r="MD166">
            <v>8.4</v>
          </cell>
          <cell r="ME166">
            <v>0</v>
          </cell>
          <cell r="MF166">
            <v>8.17</v>
          </cell>
          <cell r="MG166">
            <v>0</v>
          </cell>
          <cell r="MH166">
            <v>6.83</v>
          </cell>
          <cell r="MI166">
            <v>0</v>
          </cell>
          <cell r="MJ166">
            <v>0</v>
          </cell>
          <cell r="MK166">
            <v>8.42</v>
          </cell>
          <cell r="ML166">
            <v>0</v>
          </cell>
          <cell r="MM166">
            <v>1.94</v>
          </cell>
          <cell r="MN166">
            <v>0</v>
          </cell>
          <cell r="MO166">
            <v>7.17</v>
          </cell>
          <cell r="MP166">
            <v>0</v>
          </cell>
          <cell r="MQ166">
            <v>0</v>
          </cell>
          <cell r="MR166">
            <v>6.3150000000000004</v>
          </cell>
          <cell r="MS166">
            <v>7.69</v>
          </cell>
          <cell r="MT166">
            <v>0</v>
          </cell>
          <cell r="MU166">
            <v>0</v>
          </cell>
          <cell r="MV166">
            <v>7.7</v>
          </cell>
          <cell r="MW166">
            <v>0</v>
          </cell>
          <cell r="MX166">
            <v>0</v>
          </cell>
          <cell r="MY166">
            <v>3.03</v>
          </cell>
          <cell r="MZ166">
            <v>7.89</v>
          </cell>
          <cell r="NA166">
            <v>3.94</v>
          </cell>
          <cell r="NB166">
            <v>0</v>
          </cell>
          <cell r="NC166">
            <v>6.74</v>
          </cell>
          <cell r="ND166">
            <v>0</v>
          </cell>
          <cell r="NE166">
            <v>0</v>
          </cell>
          <cell r="NF166">
            <v>0</v>
          </cell>
          <cell r="NG166">
            <v>0</v>
          </cell>
          <cell r="NH166">
            <v>0</v>
          </cell>
          <cell r="NJ166">
            <v>3</v>
          </cell>
          <cell r="NK166">
            <v>2.3333333333333335</v>
          </cell>
          <cell r="NL166" t="b">
            <v>0</v>
          </cell>
          <cell r="NM166"/>
          <cell r="NN166">
            <v>121</v>
          </cell>
          <cell r="NO166">
            <v>7.4350000000000005</v>
          </cell>
          <cell r="NP166">
            <v>7.3327961432506896</v>
          </cell>
          <cell r="NQ166">
            <v>0.6776859504132231</v>
          </cell>
          <cell r="NR166">
            <v>1.94</v>
          </cell>
          <cell r="NS166">
            <v>10.86</v>
          </cell>
        </row>
        <row r="167">
          <cell r="A167" t="str">
            <v>QUEENSBRIDGE SOUTH</v>
          </cell>
          <cell r="B167" t="str">
            <v>QUEENSBRIDGE SOUTH</v>
          </cell>
          <cell r="D167" t="str">
            <v>QUEENS</v>
          </cell>
          <cell r="E167">
            <v>7.0233333333333334</v>
          </cell>
          <cell r="F167">
            <v>5.46</v>
          </cell>
          <cell r="G167">
            <v>0</v>
          </cell>
          <cell r="H167">
            <v>0</v>
          </cell>
          <cell r="I167">
            <v>7.6733333333333329</v>
          </cell>
          <cell r="J167">
            <v>6.76</v>
          </cell>
          <cell r="K167">
            <v>0</v>
          </cell>
          <cell r="L167">
            <v>6.2733333333333334</v>
          </cell>
          <cell r="M167">
            <v>6.9950000000000001</v>
          </cell>
          <cell r="N167">
            <v>6.915</v>
          </cell>
          <cell r="O167">
            <v>5.92</v>
          </cell>
          <cell r="P167">
            <v>7</v>
          </cell>
          <cell r="Q167">
            <v>0</v>
          </cell>
          <cell r="R167">
            <v>0</v>
          </cell>
          <cell r="S167">
            <v>5.69</v>
          </cell>
          <cell r="T167">
            <v>6.33</v>
          </cell>
          <cell r="U167">
            <v>6.55</v>
          </cell>
          <cell r="V167">
            <v>7.2</v>
          </cell>
          <cell r="W167">
            <v>6.57</v>
          </cell>
          <cell r="X167">
            <v>6.51</v>
          </cell>
          <cell r="Y167">
            <v>0</v>
          </cell>
          <cell r="Z167">
            <v>0</v>
          </cell>
          <cell r="AA167">
            <v>6.62</v>
          </cell>
          <cell r="AB167">
            <v>5.83</v>
          </cell>
          <cell r="AC167">
            <v>5.6566666666666663</v>
          </cell>
          <cell r="AD167">
            <v>0</v>
          </cell>
          <cell r="AE167">
            <v>6.09</v>
          </cell>
          <cell r="AF167">
            <v>0</v>
          </cell>
          <cell r="AG167">
            <v>8.56</v>
          </cell>
          <cell r="AH167">
            <v>6.0949999999999998</v>
          </cell>
          <cell r="AI167">
            <v>5.4050000000000002</v>
          </cell>
          <cell r="AJ167">
            <v>0</v>
          </cell>
          <cell r="AK167">
            <v>6.415</v>
          </cell>
          <cell r="AL167">
            <v>5.0650000000000004</v>
          </cell>
          <cell r="AM167">
            <v>0</v>
          </cell>
          <cell r="AN167">
            <v>5.4850000000000003</v>
          </cell>
          <cell r="AO167">
            <v>0</v>
          </cell>
          <cell r="AP167">
            <v>5.5650000000000004</v>
          </cell>
          <cell r="AQ167">
            <v>0</v>
          </cell>
          <cell r="AR167">
            <v>7.4966666666666661</v>
          </cell>
          <cell r="AS167">
            <v>0</v>
          </cell>
          <cell r="AT167">
            <v>0</v>
          </cell>
          <cell r="AU167">
            <v>6.47</v>
          </cell>
          <cell r="AV167">
            <v>6.87</v>
          </cell>
          <cell r="AW167">
            <v>0</v>
          </cell>
          <cell r="AX167">
            <v>7.28</v>
          </cell>
          <cell r="AY167">
            <v>5.8449999999999998</v>
          </cell>
          <cell r="AZ167">
            <v>4.93</v>
          </cell>
          <cell r="BA167">
            <v>0</v>
          </cell>
          <cell r="BB167">
            <v>0</v>
          </cell>
          <cell r="BC167">
            <v>5.6775000000000002</v>
          </cell>
          <cell r="BD167">
            <v>5.12</v>
          </cell>
          <cell r="BE167">
            <v>5.7</v>
          </cell>
          <cell r="BF167">
            <v>0</v>
          </cell>
          <cell r="BG167">
            <v>5.16</v>
          </cell>
          <cell r="BH167">
            <v>0</v>
          </cell>
          <cell r="BI167">
            <v>8.5649999999999995</v>
          </cell>
          <cell r="BJ167">
            <v>5.0549999999999997</v>
          </cell>
          <cell r="BK167">
            <v>8.0399999999999991</v>
          </cell>
          <cell r="BL167">
            <v>6.6</v>
          </cell>
          <cell r="BM167">
            <v>5.89</v>
          </cell>
          <cell r="BN167">
            <v>0</v>
          </cell>
          <cell r="BO167">
            <v>0</v>
          </cell>
          <cell r="BP167">
            <v>5.44</v>
          </cell>
          <cell r="BQ167">
            <v>6.06</v>
          </cell>
          <cell r="BR167">
            <v>6.7850000000000001</v>
          </cell>
          <cell r="BS167">
            <v>6.73</v>
          </cell>
          <cell r="BT167">
            <v>6.9050000000000002</v>
          </cell>
          <cell r="BU167">
            <v>0</v>
          </cell>
          <cell r="BV167">
            <v>0</v>
          </cell>
          <cell r="BW167">
            <v>5.58</v>
          </cell>
          <cell r="BX167">
            <v>5.47</v>
          </cell>
          <cell r="BY167">
            <v>6.07</v>
          </cell>
          <cell r="BZ167">
            <v>6.5933333333333337</v>
          </cell>
          <cell r="CA167">
            <v>0</v>
          </cell>
          <cell r="CB167">
            <v>8.2799999999999994</v>
          </cell>
          <cell r="CC167">
            <v>0</v>
          </cell>
          <cell r="CD167">
            <v>8.84</v>
          </cell>
          <cell r="CE167">
            <v>0</v>
          </cell>
          <cell r="CF167">
            <v>8.6199999999999992</v>
          </cell>
          <cell r="CG167">
            <v>5.62</v>
          </cell>
          <cell r="CH167">
            <v>6.42</v>
          </cell>
          <cell r="CI167">
            <v>0</v>
          </cell>
          <cell r="CJ167">
            <v>0</v>
          </cell>
          <cell r="CK167">
            <v>7.7750000000000004</v>
          </cell>
          <cell r="CL167">
            <v>0</v>
          </cell>
          <cell r="CM167">
            <v>7.4649999999999999</v>
          </cell>
          <cell r="CN167">
            <v>5.26</v>
          </cell>
          <cell r="CO167">
            <v>7.9349999999999996</v>
          </cell>
          <cell r="CP167">
            <v>6.2</v>
          </cell>
          <cell r="CQ167">
            <v>0</v>
          </cell>
          <cell r="CR167">
            <v>8.99</v>
          </cell>
          <cell r="CS167">
            <v>6.9249999999999998</v>
          </cell>
          <cell r="CT167">
            <v>0</v>
          </cell>
          <cell r="CU167">
            <v>7.48</v>
          </cell>
          <cell r="CV167">
            <v>0</v>
          </cell>
          <cell r="CW167">
            <v>3.11</v>
          </cell>
          <cell r="CX167">
            <v>0</v>
          </cell>
          <cell r="CY167">
            <v>7.0650000000000004</v>
          </cell>
          <cell r="CZ167">
            <v>0</v>
          </cell>
          <cell r="DA167">
            <v>9.36</v>
          </cell>
          <cell r="DB167">
            <v>5.6</v>
          </cell>
          <cell r="DC167">
            <v>0</v>
          </cell>
          <cell r="DD167">
            <v>9.4700000000000006</v>
          </cell>
          <cell r="DE167">
            <v>0</v>
          </cell>
          <cell r="DF167">
            <v>7.3</v>
          </cell>
          <cell r="DG167">
            <v>5.49</v>
          </cell>
          <cell r="DH167">
            <v>7</v>
          </cell>
          <cell r="DI167">
            <v>5.63</v>
          </cell>
          <cell r="DJ167">
            <v>5.51</v>
          </cell>
          <cell r="DK167">
            <v>7.3049999999999997</v>
          </cell>
          <cell r="DL167">
            <v>0</v>
          </cell>
          <cell r="DM167">
            <v>5.47</v>
          </cell>
          <cell r="DN167">
            <v>0</v>
          </cell>
          <cell r="DO167">
            <v>7.8133333333333335</v>
          </cell>
          <cell r="DP167">
            <v>7.07</v>
          </cell>
          <cell r="DQ167">
            <v>6.35</v>
          </cell>
          <cell r="DR167">
            <v>7.09</v>
          </cell>
          <cell r="DS167">
            <v>0</v>
          </cell>
          <cell r="DT167">
            <v>6.49</v>
          </cell>
          <cell r="DU167">
            <v>7.89</v>
          </cell>
          <cell r="DV167">
            <v>6.7033333333333331</v>
          </cell>
          <cell r="DW167">
            <v>0</v>
          </cell>
          <cell r="DX167">
            <v>7.95</v>
          </cell>
          <cell r="DY167">
            <v>6.14</v>
          </cell>
          <cell r="DZ167">
            <v>0</v>
          </cell>
          <cell r="EA167">
            <v>6.52</v>
          </cell>
          <cell r="EB167">
            <v>0</v>
          </cell>
          <cell r="EC167">
            <v>9.1</v>
          </cell>
          <cell r="ED167">
            <v>7.58</v>
          </cell>
          <cell r="EE167">
            <v>6.4950000000000001</v>
          </cell>
          <cell r="EF167">
            <v>5.8049999999999997</v>
          </cell>
          <cell r="EG167">
            <v>0</v>
          </cell>
          <cell r="EH167">
            <v>7.1150000000000002</v>
          </cell>
          <cell r="EI167">
            <v>7.68</v>
          </cell>
          <cell r="EJ167">
            <v>7.25</v>
          </cell>
          <cell r="EK167">
            <v>5.27</v>
          </cell>
          <cell r="EL167">
            <v>6.6550000000000002</v>
          </cell>
          <cell r="EM167">
            <v>7.38</v>
          </cell>
          <cell r="EN167">
            <v>0</v>
          </cell>
          <cell r="EO167">
            <v>9.7050000000000001</v>
          </cell>
          <cell r="EP167">
            <v>8.09</v>
          </cell>
          <cell r="EQ167">
            <v>5.915</v>
          </cell>
          <cell r="ER167">
            <v>6.6449999999999996</v>
          </cell>
          <cell r="ES167">
            <v>8.9499999999999993</v>
          </cell>
          <cell r="ET167">
            <v>0</v>
          </cell>
          <cell r="EU167">
            <v>0</v>
          </cell>
          <cell r="EV167">
            <v>6.3299999999999992</v>
          </cell>
          <cell r="EW167">
            <v>5.3</v>
          </cell>
          <cell r="EX167">
            <v>7.2</v>
          </cell>
          <cell r="EY167">
            <v>8.24</v>
          </cell>
          <cell r="EZ167">
            <v>3.57</v>
          </cell>
          <cell r="FA167">
            <v>6.6766666666666667</v>
          </cell>
          <cell r="FB167">
            <v>0</v>
          </cell>
          <cell r="FC167">
            <v>7.73</v>
          </cell>
          <cell r="FD167">
            <v>7.7850000000000001</v>
          </cell>
          <cell r="FE167">
            <v>5.37</v>
          </cell>
          <cell r="FF167">
            <v>8.02</v>
          </cell>
          <cell r="FG167">
            <v>6.18</v>
          </cell>
          <cell r="FH167">
            <v>7.73</v>
          </cell>
          <cell r="FI167">
            <v>0</v>
          </cell>
          <cell r="FJ167">
            <v>8.34</v>
          </cell>
          <cell r="FK167">
            <v>6.5066666666666668</v>
          </cell>
          <cell r="FL167">
            <v>5.625</v>
          </cell>
          <cell r="FM167">
            <v>0</v>
          </cell>
          <cell r="FN167">
            <v>10.050000000000001</v>
          </cell>
          <cell r="FO167">
            <v>0</v>
          </cell>
          <cell r="FP167">
            <v>0</v>
          </cell>
          <cell r="FQ167">
            <v>6.8599999999999994</v>
          </cell>
          <cell r="FR167">
            <v>6.7266666666666666</v>
          </cell>
          <cell r="FS167">
            <v>6.85</v>
          </cell>
          <cell r="FT167">
            <v>0</v>
          </cell>
          <cell r="FU167">
            <v>0</v>
          </cell>
          <cell r="FV167">
            <v>5.67</v>
          </cell>
          <cell r="FW167">
            <v>0</v>
          </cell>
          <cell r="FX167">
            <v>6.5549999999999997</v>
          </cell>
          <cell r="FY167">
            <v>6.6766666666666667</v>
          </cell>
          <cell r="FZ167">
            <v>6.38</v>
          </cell>
          <cell r="GA167">
            <v>7.35</v>
          </cell>
          <cell r="GB167">
            <v>0</v>
          </cell>
          <cell r="GC167">
            <v>6.5733333333333333</v>
          </cell>
          <cell r="GD167">
            <v>0</v>
          </cell>
          <cell r="GE167">
            <v>7.2</v>
          </cell>
          <cell r="GF167">
            <v>0</v>
          </cell>
          <cell r="GG167">
            <v>7.2350000000000003</v>
          </cell>
          <cell r="GH167">
            <v>8.11</v>
          </cell>
          <cell r="GI167">
            <v>7.59</v>
          </cell>
          <cell r="GJ167">
            <v>0</v>
          </cell>
          <cell r="GK167">
            <v>0</v>
          </cell>
          <cell r="GL167">
            <v>7.61</v>
          </cell>
          <cell r="GM167">
            <v>6.7966666666666669</v>
          </cell>
          <cell r="GN167">
            <v>6.63</v>
          </cell>
          <cell r="GO167">
            <v>3.6</v>
          </cell>
          <cell r="GP167">
            <v>6.2750000000000004</v>
          </cell>
          <cell r="GQ167">
            <v>5.52</v>
          </cell>
          <cell r="GR167">
            <v>0</v>
          </cell>
          <cell r="GS167">
            <v>8.7650000000000006</v>
          </cell>
          <cell r="GT167">
            <v>6.09</v>
          </cell>
          <cell r="GU167">
            <v>6.7249999999999996</v>
          </cell>
          <cell r="GV167">
            <v>0</v>
          </cell>
          <cell r="GW167">
            <v>6.35</v>
          </cell>
          <cell r="GX167">
            <v>7.14</v>
          </cell>
          <cell r="GY167">
            <v>0</v>
          </cell>
          <cell r="GZ167">
            <v>6.8366666666666669</v>
          </cell>
          <cell r="HA167">
            <v>0</v>
          </cell>
          <cell r="HB167">
            <v>6.6749999999999998</v>
          </cell>
          <cell r="HC167">
            <v>5.16</v>
          </cell>
          <cell r="HD167">
            <v>7.25</v>
          </cell>
          <cell r="HE167">
            <v>6.21</v>
          </cell>
          <cell r="HF167">
            <v>0</v>
          </cell>
          <cell r="HG167">
            <v>6.04</v>
          </cell>
          <cell r="HH167">
            <v>0</v>
          </cell>
          <cell r="HI167">
            <v>7.2166666666666659</v>
          </cell>
          <cell r="HJ167">
            <v>5.32</v>
          </cell>
          <cell r="HK167">
            <v>6.67</v>
          </cell>
          <cell r="HL167">
            <v>8.8699999999999992</v>
          </cell>
          <cell r="HM167">
            <v>0</v>
          </cell>
          <cell r="HN167">
            <v>9.34</v>
          </cell>
          <cell r="HO167">
            <v>8.9149999999999991</v>
          </cell>
          <cell r="HP167">
            <v>8.19</v>
          </cell>
          <cell r="HQ167">
            <v>7.32</v>
          </cell>
          <cell r="HR167">
            <v>4.91</v>
          </cell>
          <cell r="HS167">
            <v>7.4133333333333331</v>
          </cell>
          <cell r="HT167">
            <v>0</v>
          </cell>
          <cell r="HU167">
            <v>6.9966666666666661</v>
          </cell>
          <cell r="HV167">
            <v>6.61</v>
          </cell>
          <cell r="HW167">
            <v>0</v>
          </cell>
          <cell r="HX167">
            <v>9.2899999999999991</v>
          </cell>
          <cell r="HY167">
            <v>7.1433333333333335</v>
          </cell>
          <cell r="HZ167">
            <v>7.21</v>
          </cell>
          <cell r="IA167">
            <v>0</v>
          </cell>
          <cell r="IB167">
            <v>9.16</v>
          </cell>
          <cell r="IC167">
            <v>0</v>
          </cell>
          <cell r="ID167">
            <v>7.1749999999999998</v>
          </cell>
          <cell r="IE167">
            <v>0</v>
          </cell>
          <cell r="IF167">
            <v>7</v>
          </cell>
          <cell r="IG167">
            <v>6.77</v>
          </cell>
          <cell r="IH167">
            <v>0</v>
          </cell>
          <cell r="II167">
            <v>0</v>
          </cell>
          <cell r="IJ167">
            <v>6.9833333333333334</v>
          </cell>
          <cell r="IK167">
            <v>0</v>
          </cell>
          <cell r="IL167">
            <v>7.59</v>
          </cell>
          <cell r="IM167">
            <v>7.7</v>
          </cell>
          <cell r="IN167">
            <v>0</v>
          </cell>
          <cell r="IO167">
            <v>0</v>
          </cell>
          <cell r="IP167">
            <v>0</v>
          </cell>
          <cell r="IQ167">
            <v>6.8266666666666671</v>
          </cell>
          <cell r="IR167">
            <v>6.73</v>
          </cell>
          <cell r="IS167">
            <v>7.94</v>
          </cell>
          <cell r="IT167">
            <v>8.77</v>
          </cell>
          <cell r="IU167">
            <v>5.67</v>
          </cell>
          <cell r="IV167">
            <v>0</v>
          </cell>
          <cell r="IW167">
            <v>8.1999999999999993</v>
          </cell>
          <cell r="IX167">
            <v>8.34</v>
          </cell>
          <cell r="IY167">
            <v>7.1133333333333333</v>
          </cell>
          <cell r="IZ167">
            <v>8.08</v>
          </cell>
          <cell r="JA167">
            <v>5.74</v>
          </cell>
          <cell r="JB167">
            <v>0</v>
          </cell>
          <cell r="JC167">
            <v>0</v>
          </cell>
          <cell r="JD167">
            <v>9.2233333333333345</v>
          </cell>
          <cell r="JE167">
            <v>5.8849999999999998</v>
          </cell>
          <cell r="JF167">
            <v>0</v>
          </cell>
          <cell r="JG167">
            <v>8.4250000000000007</v>
          </cell>
          <cell r="JH167">
            <v>7.62</v>
          </cell>
          <cell r="JI167">
            <v>0</v>
          </cell>
          <cell r="JJ167">
            <v>0</v>
          </cell>
          <cell r="JK167">
            <v>7.0149999999999997</v>
          </cell>
          <cell r="JL167">
            <v>6.4033333333333333</v>
          </cell>
          <cell r="JM167">
            <v>7.1550000000000002</v>
          </cell>
          <cell r="JN167">
            <v>0</v>
          </cell>
          <cell r="JO167">
            <v>7.09</v>
          </cell>
          <cell r="JP167">
            <v>7.2649999999999997</v>
          </cell>
          <cell r="JQ167">
            <v>0</v>
          </cell>
          <cell r="JR167">
            <v>0</v>
          </cell>
          <cell r="JS167">
            <v>6.59</v>
          </cell>
          <cell r="JT167">
            <v>7.11</v>
          </cell>
          <cell r="JU167">
            <v>8.65</v>
          </cell>
          <cell r="JV167">
            <v>5.88</v>
          </cell>
          <cell r="JW167">
            <v>6.9133333333333331</v>
          </cell>
          <cell r="JX167">
            <v>0</v>
          </cell>
          <cell r="JY167">
            <v>0</v>
          </cell>
          <cell r="JZ167">
            <v>5.9266666666666667</v>
          </cell>
          <cell r="KA167">
            <v>6.82</v>
          </cell>
          <cell r="KB167">
            <v>7.06</v>
          </cell>
          <cell r="KC167">
            <v>7.17</v>
          </cell>
          <cell r="KD167">
            <v>6.72</v>
          </cell>
          <cell r="KE167">
            <v>0</v>
          </cell>
          <cell r="KF167">
            <v>0</v>
          </cell>
          <cell r="KG167">
            <v>7.5650000000000004</v>
          </cell>
          <cell r="KH167">
            <v>8.94</v>
          </cell>
          <cell r="KI167">
            <v>8.1850000000000005</v>
          </cell>
          <cell r="KJ167">
            <v>0</v>
          </cell>
          <cell r="KK167">
            <v>0</v>
          </cell>
          <cell r="KL167">
            <v>0</v>
          </cell>
          <cell r="KM167">
            <v>7.01</v>
          </cell>
          <cell r="KN167">
            <v>9.75</v>
          </cell>
          <cell r="KO167">
            <v>0</v>
          </cell>
          <cell r="KP167">
            <v>8.7550000000000008</v>
          </cell>
          <cell r="KQ167">
            <v>8.0400000000000009</v>
          </cell>
          <cell r="KR167">
            <v>4.55</v>
          </cell>
          <cell r="KS167">
            <v>0</v>
          </cell>
          <cell r="KT167">
            <v>9.32</v>
          </cell>
          <cell r="KU167">
            <v>7.6950000000000003</v>
          </cell>
          <cell r="KV167">
            <v>0</v>
          </cell>
          <cell r="KW167">
            <v>11.535</v>
          </cell>
          <cell r="KX167">
            <v>0</v>
          </cell>
          <cell r="KY167">
            <v>7.16</v>
          </cell>
          <cell r="KZ167">
            <v>0</v>
          </cell>
          <cell r="LA167">
            <v>6.61</v>
          </cell>
          <cell r="LB167">
            <v>0</v>
          </cell>
          <cell r="LC167">
            <v>7.17</v>
          </cell>
          <cell r="LD167">
            <v>7.91</v>
          </cell>
          <cell r="LE167">
            <v>7</v>
          </cell>
          <cell r="LF167">
            <v>5.87</v>
          </cell>
          <cell r="LG167">
            <v>0</v>
          </cell>
          <cell r="LH167">
            <v>0</v>
          </cell>
          <cell r="LI167">
            <v>7.3900000000000006</v>
          </cell>
          <cell r="LJ167">
            <v>0</v>
          </cell>
          <cell r="LK167">
            <v>7.665</v>
          </cell>
          <cell r="LL167">
            <v>6.68</v>
          </cell>
          <cell r="LM167">
            <v>9.16</v>
          </cell>
          <cell r="LN167">
            <v>0</v>
          </cell>
          <cell r="LO167">
            <v>5.54</v>
          </cell>
          <cell r="LP167">
            <v>6.97</v>
          </cell>
          <cell r="LQ167">
            <v>6.7750000000000004</v>
          </cell>
          <cell r="LR167">
            <v>7.04</v>
          </cell>
          <cell r="LS167">
            <v>6.4850000000000003</v>
          </cell>
          <cell r="LT167">
            <v>0</v>
          </cell>
          <cell r="LU167">
            <v>0</v>
          </cell>
          <cell r="LV167">
            <v>7.05</v>
          </cell>
          <cell r="LW167">
            <v>6.86</v>
          </cell>
          <cell r="LX167">
            <v>7.6950000000000003</v>
          </cell>
          <cell r="LY167">
            <v>0</v>
          </cell>
          <cell r="LZ167">
            <v>8.2899999999999991</v>
          </cell>
          <cell r="MA167">
            <v>7.68</v>
          </cell>
          <cell r="MB167">
            <v>0</v>
          </cell>
          <cell r="MC167">
            <v>8.6033333333333335</v>
          </cell>
          <cell r="MD167">
            <v>7.05</v>
          </cell>
          <cell r="ME167">
            <v>8.0649999999999995</v>
          </cell>
          <cell r="MF167">
            <v>6.38</v>
          </cell>
          <cell r="MG167">
            <v>6.81</v>
          </cell>
          <cell r="MH167">
            <v>8.1050000000000004</v>
          </cell>
          <cell r="MI167">
            <v>0</v>
          </cell>
          <cell r="MJ167">
            <v>7.3949999999999996</v>
          </cell>
          <cell r="MK167">
            <v>7.14</v>
          </cell>
          <cell r="ML167">
            <v>6.2750000000000004</v>
          </cell>
          <cell r="MM167">
            <v>5.89</v>
          </cell>
          <cell r="MN167">
            <v>7.08</v>
          </cell>
          <cell r="MO167">
            <v>5.75</v>
          </cell>
          <cell r="MP167">
            <v>0</v>
          </cell>
          <cell r="MQ167">
            <v>6.86</v>
          </cell>
          <cell r="MR167">
            <v>5.31</v>
          </cell>
          <cell r="MS167">
            <v>6.34</v>
          </cell>
          <cell r="MT167">
            <v>0</v>
          </cell>
          <cell r="MU167">
            <v>0</v>
          </cell>
          <cell r="MV167">
            <v>0</v>
          </cell>
          <cell r="MW167">
            <v>0</v>
          </cell>
          <cell r="MX167">
            <v>0</v>
          </cell>
          <cell r="MY167">
            <v>0</v>
          </cell>
          <cell r="MZ167">
            <v>0</v>
          </cell>
          <cell r="NA167">
            <v>8.3800000000000008</v>
          </cell>
          <cell r="NB167">
            <v>0</v>
          </cell>
          <cell r="NC167">
            <v>7.32</v>
          </cell>
          <cell r="ND167">
            <v>0</v>
          </cell>
          <cell r="NE167">
            <v>0</v>
          </cell>
          <cell r="NF167">
            <v>0</v>
          </cell>
          <cell r="NG167">
            <v>0</v>
          </cell>
          <cell r="NH167">
            <v>0</v>
          </cell>
          <cell r="NJ167">
            <v>3</v>
          </cell>
          <cell r="NK167">
            <v>4.8275862068965516</v>
          </cell>
          <cell r="NL167" t="b">
            <v>0</v>
          </cell>
          <cell r="NM167"/>
          <cell r="NN167">
            <v>245</v>
          </cell>
          <cell r="NO167">
            <v>6.915</v>
          </cell>
          <cell r="NP167">
            <v>6.9595408163265331</v>
          </cell>
          <cell r="NQ167">
            <v>0.81632653061224492</v>
          </cell>
          <cell r="NR167">
            <v>3.11</v>
          </cell>
          <cell r="NS167">
            <v>11.535</v>
          </cell>
        </row>
      </sheetData>
      <sheetData sheetId="7"/>
      <sheetData sheetId="8"/>
      <sheetData sheetId="9">
        <row r="4">
          <cell r="A4" t="str">
            <v>NYCHA  DEVELOPMENT</v>
          </cell>
          <cell r="B4" t="str">
            <v>Transfer Station</v>
          </cell>
          <cell r="C4" t="str">
            <v>BOROUGH</v>
          </cell>
          <cell r="D4" t="str">
            <v>Tons</v>
          </cell>
          <cell r="E4" t="str">
            <v>Container</v>
          </cell>
          <cell r="F4" t="str">
            <v>Tons</v>
          </cell>
          <cell r="G4" t="str">
            <v>Container</v>
          </cell>
          <cell r="H4" t="str">
            <v>Tons</v>
          </cell>
          <cell r="I4" t="str">
            <v>Container</v>
          </cell>
          <cell r="J4" t="str">
            <v>Tons</v>
          </cell>
          <cell r="K4" t="str">
            <v>Container</v>
          </cell>
          <cell r="L4" t="str">
            <v>Tons</v>
          </cell>
          <cell r="M4" t="str">
            <v>Container</v>
          </cell>
          <cell r="N4" t="str">
            <v>Tons</v>
          </cell>
          <cell r="O4" t="str">
            <v>Container</v>
          </cell>
          <cell r="P4" t="str">
            <v>Tons</v>
          </cell>
          <cell r="Q4" t="str">
            <v>Container</v>
          </cell>
          <cell r="R4" t="str">
            <v>Tons</v>
          </cell>
          <cell r="S4" t="str">
            <v>Container</v>
          </cell>
          <cell r="T4" t="str">
            <v>Tons</v>
          </cell>
          <cell r="U4" t="str">
            <v>Container</v>
          </cell>
          <cell r="V4" t="str">
            <v>Tons</v>
          </cell>
          <cell r="W4" t="str">
            <v>Container</v>
          </cell>
          <cell r="X4" t="str">
            <v>Tons</v>
          </cell>
          <cell r="Y4" t="str">
            <v>Container</v>
          </cell>
          <cell r="Z4" t="str">
            <v>Tons</v>
          </cell>
          <cell r="AA4" t="str">
            <v>Container</v>
          </cell>
          <cell r="AB4" t="str">
            <v>Tons</v>
          </cell>
          <cell r="AC4" t="str">
            <v>Container</v>
          </cell>
          <cell r="AD4" t="str">
            <v>Tons</v>
          </cell>
          <cell r="AE4" t="str">
            <v>Container</v>
          </cell>
          <cell r="AF4" t="str">
            <v>Tons</v>
          </cell>
          <cell r="AG4" t="str">
            <v>Container</v>
          </cell>
          <cell r="AH4" t="str">
            <v>Tons</v>
          </cell>
          <cell r="AI4" t="str">
            <v>Container</v>
          </cell>
          <cell r="AJ4" t="str">
            <v>Tons</v>
          </cell>
          <cell r="AK4" t="str">
            <v>Container</v>
          </cell>
          <cell r="AL4" t="str">
            <v>Tons</v>
          </cell>
          <cell r="AM4" t="str">
            <v>Container</v>
          </cell>
          <cell r="AN4" t="str">
            <v>Tons</v>
          </cell>
          <cell r="AO4" t="str">
            <v>Container</v>
          </cell>
          <cell r="AP4" t="str">
            <v>Tons</v>
          </cell>
          <cell r="AQ4" t="str">
            <v>Container</v>
          </cell>
          <cell r="AR4" t="str">
            <v>Tons</v>
          </cell>
          <cell r="AS4" t="str">
            <v>Container</v>
          </cell>
          <cell r="AT4" t="str">
            <v>Tons</v>
          </cell>
          <cell r="AU4" t="str">
            <v>Container</v>
          </cell>
          <cell r="AV4" t="str">
            <v>Tons</v>
          </cell>
          <cell r="AW4" t="str">
            <v>Container</v>
          </cell>
          <cell r="AX4" t="str">
            <v>Tons</v>
          </cell>
          <cell r="AY4" t="str">
            <v>Container</v>
          </cell>
          <cell r="AZ4" t="str">
            <v>Tons</v>
          </cell>
          <cell r="BA4" t="str">
            <v>Container</v>
          </cell>
          <cell r="BB4" t="str">
            <v>Tons</v>
          </cell>
          <cell r="BC4" t="str">
            <v>Container</v>
          </cell>
          <cell r="BD4" t="str">
            <v>Tons</v>
          </cell>
          <cell r="BE4" t="str">
            <v>Container</v>
          </cell>
          <cell r="BF4" t="str">
            <v>Tons</v>
          </cell>
          <cell r="BG4" t="str">
            <v>Container</v>
          </cell>
          <cell r="BH4" t="str">
            <v>Tons</v>
          </cell>
          <cell r="BI4" t="str">
            <v>Container</v>
          </cell>
          <cell r="BJ4" t="str">
            <v>Tons</v>
          </cell>
          <cell r="BK4" t="str">
            <v>Container</v>
          </cell>
          <cell r="BL4" t="str">
            <v>Tons</v>
          </cell>
          <cell r="BM4" t="str">
            <v>Container</v>
          </cell>
          <cell r="BN4" t="str">
            <v>Tons</v>
          </cell>
          <cell r="BO4" t="str">
            <v>Container</v>
          </cell>
          <cell r="BP4" t="str">
            <v>Tons</v>
          </cell>
          <cell r="BQ4" t="str">
            <v>Container</v>
          </cell>
          <cell r="BR4" t="str">
            <v>Tons</v>
          </cell>
          <cell r="BS4" t="str">
            <v>Container</v>
          </cell>
          <cell r="BT4" t="str">
            <v>Tons</v>
          </cell>
          <cell r="BU4" t="str">
            <v>Container</v>
          </cell>
          <cell r="BV4" t="str">
            <v>Tons</v>
          </cell>
          <cell r="BW4" t="str">
            <v>Container</v>
          </cell>
          <cell r="BX4" t="str">
            <v>Tons</v>
          </cell>
          <cell r="BY4" t="str">
            <v>Container</v>
          </cell>
          <cell r="BZ4" t="str">
            <v>Tons</v>
          </cell>
          <cell r="CA4" t="str">
            <v>Container</v>
          </cell>
          <cell r="CB4" t="str">
            <v>Tons</v>
          </cell>
          <cell r="CC4" t="str">
            <v>Container</v>
          </cell>
          <cell r="CD4" t="str">
            <v>Tons</v>
          </cell>
          <cell r="CE4" t="str">
            <v>Container</v>
          </cell>
          <cell r="CF4" t="str">
            <v>Tons</v>
          </cell>
          <cell r="CG4" t="str">
            <v>Container</v>
          </cell>
          <cell r="CH4" t="str">
            <v>Tons</v>
          </cell>
          <cell r="CI4" t="str">
            <v>Container</v>
          </cell>
          <cell r="CJ4" t="str">
            <v>Tons</v>
          </cell>
          <cell r="CK4" t="str">
            <v>Container</v>
          </cell>
          <cell r="CL4" t="str">
            <v>Tons</v>
          </cell>
          <cell r="CM4" t="str">
            <v>Container</v>
          </cell>
          <cell r="CN4" t="str">
            <v>Tons</v>
          </cell>
          <cell r="CO4" t="str">
            <v>Container</v>
          </cell>
          <cell r="CP4" t="str">
            <v>Tons</v>
          </cell>
          <cell r="CQ4" t="str">
            <v>Container</v>
          </cell>
          <cell r="CR4" t="str">
            <v>Tons</v>
          </cell>
          <cell r="CS4" t="str">
            <v>Container</v>
          </cell>
          <cell r="CT4" t="str">
            <v>Tons</v>
          </cell>
          <cell r="CU4" t="str">
            <v>Container</v>
          </cell>
          <cell r="CV4" t="str">
            <v>Tons</v>
          </cell>
          <cell r="CW4" t="str">
            <v>Container</v>
          </cell>
          <cell r="CX4" t="str">
            <v>Tons</v>
          </cell>
          <cell r="CY4" t="str">
            <v>Container</v>
          </cell>
          <cell r="CZ4" t="str">
            <v>Tons</v>
          </cell>
          <cell r="DA4" t="str">
            <v>Container</v>
          </cell>
          <cell r="DB4" t="str">
            <v>Tons</v>
          </cell>
          <cell r="DC4" t="str">
            <v>Container</v>
          </cell>
          <cell r="DD4" t="str">
            <v>Tons</v>
          </cell>
          <cell r="DE4" t="str">
            <v>Container</v>
          </cell>
          <cell r="DF4" t="str">
            <v>Tons</v>
          </cell>
          <cell r="DG4" t="str">
            <v>Container</v>
          </cell>
          <cell r="DH4" t="str">
            <v>Tons</v>
          </cell>
          <cell r="DI4" t="str">
            <v>Container</v>
          </cell>
          <cell r="DJ4" t="str">
            <v>Tons</v>
          </cell>
          <cell r="DK4" t="str">
            <v>Container</v>
          </cell>
          <cell r="DL4" t="str">
            <v>Tons</v>
          </cell>
          <cell r="DM4" t="str">
            <v>Container</v>
          </cell>
          <cell r="DN4" t="str">
            <v>Tons</v>
          </cell>
          <cell r="DO4" t="str">
            <v>Container</v>
          </cell>
          <cell r="DP4" t="str">
            <v>Tons</v>
          </cell>
          <cell r="DQ4" t="str">
            <v>Container</v>
          </cell>
          <cell r="DR4" t="str">
            <v>Tons</v>
          </cell>
          <cell r="DS4" t="str">
            <v>Container</v>
          </cell>
          <cell r="DT4" t="str">
            <v>Tons</v>
          </cell>
          <cell r="DU4" t="str">
            <v>Container</v>
          </cell>
          <cell r="DV4" t="str">
            <v>Tons</v>
          </cell>
          <cell r="DW4" t="str">
            <v>Container</v>
          </cell>
          <cell r="DX4" t="str">
            <v>Tons</v>
          </cell>
          <cell r="DY4" t="str">
            <v>Container</v>
          </cell>
          <cell r="DZ4" t="str">
            <v>Tons</v>
          </cell>
          <cell r="EA4" t="str">
            <v>Container</v>
          </cell>
          <cell r="EB4" t="str">
            <v>Tons</v>
          </cell>
          <cell r="EC4" t="str">
            <v>Container</v>
          </cell>
          <cell r="ED4" t="str">
            <v>Tons</v>
          </cell>
          <cell r="EE4" t="str">
            <v>Container</v>
          </cell>
          <cell r="EF4" t="str">
            <v>Tons</v>
          </cell>
          <cell r="EG4" t="str">
            <v>Container</v>
          </cell>
          <cell r="EH4" t="str">
            <v>Tons</v>
          </cell>
          <cell r="EI4" t="str">
            <v>Container</v>
          </cell>
          <cell r="EJ4" t="str">
            <v>Tons</v>
          </cell>
          <cell r="EK4" t="str">
            <v>Container</v>
          </cell>
          <cell r="EL4" t="str">
            <v>Tons</v>
          </cell>
          <cell r="EM4" t="str">
            <v>Container</v>
          </cell>
          <cell r="EN4" t="str">
            <v>Tons</v>
          </cell>
          <cell r="EO4" t="str">
            <v>Container</v>
          </cell>
          <cell r="EP4" t="str">
            <v>Tons</v>
          </cell>
          <cell r="EQ4" t="str">
            <v>Container</v>
          </cell>
          <cell r="ER4" t="str">
            <v>Tons</v>
          </cell>
          <cell r="ES4" t="str">
            <v>Container</v>
          </cell>
          <cell r="ET4" t="str">
            <v>Tons</v>
          </cell>
          <cell r="EU4" t="str">
            <v>Container</v>
          </cell>
          <cell r="EV4" t="str">
            <v>Tons</v>
          </cell>
          <cell r="EW4" t="str">
            <v>Container</v>
          </cell>
          <cell r="EX4" t="str">
            <v>Tons</v>
          </cell>
          <cell r="EY4" t="str">
            <v>Container</v>
          </cell>
          <cell r="EZ4" t="str">
            <v>Tons</v>
          </cell>
          <cell r="FA4" t="str">
            <v>Container</v>
          </cell>
          <cell r="FB4" t="str">
            <v>Tons</v>
          </cell>
          <cell r="FC4" t="str">
            <v>Container</v>
          </cell>
          <cell r="FD4" t="str">
            <v>Tons</v>
          </cell>
          <cell r="FE4" t="str">
            <v>Container</v>
          </cell>
          <cell r="FF4" t="str">
            <v>Tons</v>
          </cell>
          <cell r="FG4" t="str">
            <v>Container</v>
          </cell>
          <cell r="FH4" t="str">
            <v>Tons</v>
          </cell>
          <cell r="FI4" t="str">
            <v>Container</v>
          </cell>
          <cell r="FJ4" t="str">
            <v>Tons</v>
          </cell>
          <cell r="FK4" t="str">
            <v>Container</v>
          </cell>
          <cell r="FL4" t="str">
            <v>Tons</v>
          </cell>
          <cell r="FM4" t="str">
            <v>Container</v>
          </cell>
          <cell r="FN4" t="str">
            <v>Tons</v>
          </cell>
          <cell r="FO4" t="str">
            <v>Container</v>
          </cell>
          <cell r="FP4" t="str">
            <v>Tons</v>
          </cell>
          <cell r="FQ4" t="str">
            <v>Container</v>
          </cell>
          <cell r="FR4" t="str">
            <v>Tons</v>
          </cell>
          <cell r="FS4" t="str">
            <v>Container</v>
          </cell>
          <cell r="FT4" t="str">
            <v>Tons</v>
          </cell>
          <cell r="FU4" t="str">
            <v>Container</v>
          </cell>
          <cell r="FV4" t="str">
            <v>Tons</v>
          </cell>
          <cell r="FW4" t="str">
            <v>Container</v>
          </cell>
          <cell r="FX4" t="str">
            <v>Tons</v>
          </cell>
          <cell r="FY4" t="str">
            <v>Container</v>
          </cell>
          <cell r="FZ4" t="str">
            <v>Tons</v>
          </cell>
          <cell r="GA4" t="str">
            <v>Container</v>
          </cell>
          <cell r="GB4" t="str">
            <v>Tons</v>
          </cell>
          <cell r="GC4" t="str">
            <v>Container</v>
          </cell>
          <cell r="GD4" t="str">
            <v>Tons</v>
          </cell>
          <cell r="GE4" t="str">
            <v>Container</v>
          </cell>
          <cell r="GF4" t="str">
            <v>Tons</v>
          </cell>
          <cell r="GG4" t="str">
            <v>Container</v>
          </cell>
          <cell r="GH4" t="str">
            <v>Tons</v>
          </cell>
          <cell r="GI4" t="str">
            <v>Container</v>
          </cell>
          <cell r="GJ4" t="str">
            <v>Tons</v>
          </cell>
          <cell r="GK4" t="str">
            <v>Container</v>
          </cell>
          <cell r="GL4" t="str">
            <v>Tons</v>
          </cell>
          <cell r="GM4" t="str">
            <v>Container</v>
          </cell>
          <cell r="GN4" t="str">
            <v>Tons</v>
          </cell>
          <cell r="GO4" t="str">
            <v>Container</v>
          </cell>
          <cell r="GP4" t="str">
            <v>Tons</v>
          </cell>
          <cell r="GQ4" t="str">
            <v>Container</v>
          </cell>
          <cell r="GR4" t="str">
            <v>Tons</v>
          </cell>
          <cell r="GS4" t="str">
            <v>Container</v>
          </cell>
          <cell r="GT4" t="str">
            <v>Tons</v>
          </cell>
          <cell r="GU4" t="str">
            <v>Container</v>
          </cell>
          <cell r="GV4" t="str">
            <v>Tons</v>
          </cell>
          <cell r="GW4" t="str">
            <v>Container</v>
          </cell>
          <cell r="GX4" t="str">
            <v>Tons</v>
          </cell>
          <cell r="GY4" t="str">
            <v>Container</v>
          </cell>
          <cell r="GZ4" t="str">
            <v>Tons</v>
          </cell>
          <cell r="HA4" t="str">
            <v>Container</v>
          </cell>
          <cell r="HB4" t="str">
            <v>Tons</v>
          </cell>
          <cell r="HC4" t="str">
            <v>Container</v>
          </cell>
          <cell r="HD4" t="str">
            <v>Tons</v>
          </cell>
          <cell r="HE4" t="str">
            <v>Container</v>
          </cell>
          <cell r="HF4" t="str">
            <v>Tons</v>
          </cell>
          <cell r="HG4" t="str">
            <v>Container</v>
          </cell>
          <cell r="HH4" t="str">
            <v>Tons</v>
          </cell>
          <cell r="HI4" t="str">
            <v>Container</v>
          </cell>
          <cell r="HJ4" t="str">
            <v>Tons</v>
          </cell>
          <cell r="HK4" t="str">
            <v>Container</v>
          </cell>
          <cell r="HL4" t="str">
            <v>Tons</v>
          </cell>
          <cell r="HM4" t="str">
            <v>Container</v>
          </cell>
          <cell r="HN4" t="str">
            <v>Tons</v>
          </cell>
          <cell r="HO4" t="str">
            <v>Container</v>
          </cell>
          <cell r="HP4" t="str">
            <v>Tons</v>
          </cell>
          <cell r="HQ4" t="str">
            <v>Container</v>
          </cell>
          <cell r="HR4" t="str">
            <v>Tons</v>
          </cell>
          <cell r="HS4" t="str">
            <v>Container</v>
          </cell>
          <cell r="HT4" t="str">
            <v>Tons</v>
          </cell>
          <cell r="HU4" t="str">
            <v>Container</v>
          </cell>
          <cell r="HV4" t="str">
            <v>Tons</v>
          </cell>
          <cell r="HW4" t="str">
            <v>Container</v>
          </cell>
          <cell r="HX4" t="str">
            <v>Tons</v>
          </cell>
          <cell r="HY4" t="str">
            <v>Container</v>
          </cell>
          <cell r="HZ4" t="str">
            <v>Tons</v>
          </cell>
          <cell r="IA4" t="str">
            <v>Container</v>
          </cell>
          <cell r="IB4" t="str">
            <v>Tons</v>
          </cell>
          <cell r="IC4" t="str">
            <v>Container</v>
          </cell>
          <cell r="ID4" t="str">
            <v>Tons</v>
          </cell>
          <cell r="IE4" t="str">
            <v>Container</v>
          </cell>
          <cell r="IF4" t="str">
            <v>Tons</v>
          </cell>
          <cell r="IG4" t="str">
            <v>Container</v>
          </cell>
          <cell r="IH4" t="str">
            <v>Tons</v>
          </cell>
          <cell r="II4" t="str">
            <v>Container</v>
          </cell>
          <cell r="IJ4" t="str">
            <v>Tons</v>
          </cell>
          <cell r="IK4" t="str">
            <v>Container</v>
          </cell>
          <cell r="IL4" t="str">
            <v>Tons</v>
          </cell>
          <cell r="IM4" t="str">
            <v>Container</v>
          </cell>
          <cell r="IN4" t="str">
            <v>Tons</v>
          </cell>
          <cell r="IO4" t="str">
            <v>Container</v>
          </cell>
          <cell r="IP4" t="str">
            <v>Tons</v>
          </cell>
          <cell r="IQ4" t="str">
            <v>Container</v>
          </cell>
          <cell r="IR4" t="str">
            <v>Tons</v>
          </cell>
          <cell r="IS4" t="str">
            <v>Container</v>
          </cell>
          <cell r="IT4" t="str">
            <v>Tons</v>
          </cell>
          <cell r="IU4" t="str">
            <v>Container</v>
          </cell>
          <cell r="IV4" t="str">
            <v>Tons</v>
          </cell>
          <cell r="IW4" t="str">
            <v>Container</v>
          </cell>
          <cell r="IX4" t="str">
            <v>Tons</v>
          </cell>
          <cell r="IY4" t="str">
            <v>Container</v>
          </cell>
          <cell r="IZ4" t="str">
            <v>Tons</v>
          </cell>
          <cell r="JA4" t="str">
            <v>Container</v>
          </cell>
          <cell r="JB4" t="str">
            <v>Tons</v>
          </cell>
          <cell r="JC4" t="str">
            <v>Container</v>
          </cell>
          <cell r="JD4" t="str">
            <v>Tons</v>
          </cell>
          <cell r="JE4" t="str">
            <v>Container</v>
          </cell>
          <cell r="JF4" t="str">
            <v>Tons</v>
          </cell>
          <cell r="JG4" t="str">
            <v>Container</v>
          </cell>
          <cell r="JH4" t="str">
            <v>Tons</v>
          </cell>
          <cell r="JI4" t="str">
            <v>Container</v>
          </cell>
          <cell r="JJ4" t="str">
            <v>Tons</v>
          </cell>
          <cell r="JK4" t="str">
            <v>Container</v>
          </cell>
          <cell r="JL4" t="str">
            <v>Tons</v>
          </cell>
          <cell r="JM4" t="str">
            <v>Container</v>
          </cell>
          <cell r="JN4" t="str">
            <v>Tons</v>
          </cell>
          <cell r="JO4" t="str">
            <v>Container</v>
          </cell>
          <cell r="JP4" t="str">
            <v>Tons</v>
          </cell>
          <cell r="JQ4" t="str">
            <v>Container</v>
          </cell>
          <cell r="JR4" t="str">
            <v>Tons</v>
          </cell>
          <cell r="JS4" t="str">
            <v>Container</v>
          </cell>
          <cell r="JT4" t="str">
            <v>Tons</v>
          </cell>
          <cell r="JU4" t="str">
            <v>Container</v>
          </cell>
          <cell r="JV4" t="str">
            <v>Tons</v>
          </cell>
          <cell r="JW4" t="str">
            <v>Container</v>
          </cell>
          <cell r="JX4" t="str">
            <v>Tons</v>
          </cell>
          <cell r="JY4" t="str">
            <v>Container</v>
          </cell>
          <cell r="JZ4" t="str">
            <v>Tons</v>
          </cell>
          <cell r="KA4" t="str">
            <v>Container</v>
          </cell>
          <cell r="KB4" t="str">
            <v>Tons</v>
          </cell>
          <cell r="KC4" t="str">
            <v>Container</v>
          </cell>
          <cell r="KD4" t="str">
            <v>Tons</v>
          </cell>
          <cell r="KE4" t="str">
            <v>Container</v>
          </cell>
          <cell r="KF4" t="str">
            <v>Tons</v>
          </cell>
          <cell r="KG4" t="str">
            <v>Container</v>
          </cell>
          <cell r="KH4" t="str">
            <v>Tons</v>
          </cell>
          <cell r="KI4" t="str">
            <v>Container</v>
          </cell>
          <cell r="KJ4" t="str">
            <v>Tons</v>
          </cell>
          <cell r="KK4" t="str">
            <v>Container</v>
          </cell>
          <cell r="KL4" t="str">
            <v>Tons</v>
          </cell>
          <cell r="KM4" t="str">
            <v>Container</v>
          </cell>
          <cell r="KN4" t="str">
            <v>Tons</v>
          </cell>
          <cell r="KO4" t="str">
            <v>Container</v>
          </cell>
          <cell r="KP4" t="str">
            <v>Tons</v>
          </cell>
          <cell r="KQ4" t="str">
            <v>Container</v>
          </cell>
          <cell r="KR4" t="str">
            <v>Tons</v>
          </cell>
          <cell r="KS4" t="str">
            <v>Container</v>
          </cell>
          <cell r="KT4" t="str">
            <v>Tons</v>
          </cell>
          <cell r="KU4" t="str">
            <v>Container</v>
          </cell>
          <cell r="KV4" t="str">
            <v>Tons</v>
          </cell>
          <cell r="KW4" t="str">
            <v>Container</v>
          </cell>
          <cell r="KX4" t="str">
            <v>Tons</v>
          </cell>
          <cell r="KY4" t="str">
            <v>Container</v>
          </cell>
          <cell r="KZ4" t="str">
            <v>Tons</v>
          </cell>
          <cell r="LA4" t="str">
            <v>Container</v>
          </cell>
          <cell r="LB4" t="str">
            <v>Tons</v>
          </cell>
          <cell r="LC4" t="str">
            <v>Container</v>
          </cell>
          <cell r="LD4" t="str">
            <v>Tons</v>
          </cell>
          <cell r="LE4" t="str">
            <v>Container</v>
          </cell>
          <cell r="LF4" t="str">
            <v>Tons</v>
          </cell>
          <cell r="LG4" t="str">
            <v>Container</v>
          </cell>
          <cell r="LH4" t="str">
            <v>Tons</v>
          </cell>
          <cell r="LI4" t="str">
            <v>Container</v>
          </cell>
          <cell r="LJ4" t="str">
            <v>Tons</v>
          </cell>
          <cell r="LK4" t="str">
            <v>Container</v>
          </cell>
          <cell r="LL4" t="str">
            <v>Tons</v>
          </cell>
          <cell r="LM4" t="str">
            <v>Container</v>
          </cell>
          <cell r="LN4" t="str">
            <v>Tons</v>
          </cell>
          <cell r="LO4" t="str">
            <v>Container</v>
          </cell>
          <cell r="LP4" t="str">
            <v>Tons</v>
          </cell>
          <cell r="LQ4" t="str">
            <v>Container</v>
          </cell>
          <cell r="LR4" t="str">
            <v>Tons</v>
          </cell>
          <cell r="LS4" t="str">
            <v>Container</v>
          </cell>
          <cell r="LT4" t="str">
            <v>Tons</v>
          </cell>
          <cell r="LU4" t="str">
            <v>Container</v>
          </cell>
          <cell r="LV4" t="str">
            <v>Tons</v>
          </cell>
          <cell r="LW4" t="str">
            <v>Container</v>
          </cell>
          <cell r="LX4" t="str">
            <v>Tons</v>
          </cell>
          <cell r="LY4" t="str">
            <v>Container</v>
          </cell>
          <cell r="LZ4" t="str">
            <v>Tons</v>
          </cell>
          <cell r="MA4" t="str">
            <v>Container</v>
          </cell>
          <cell r="MB4" t="str">
            <v>Tons</v>
          </cell>
          <cell r="MC4" t="str">
            <v>Container</v>
          </cell>
          <cell r="MD4" t="str">
            <v>Tons</v>
          </cell>
          <cell r="ME4" t="str">
            <v>Container</v>
          </cell>
          <cell r="MF4" t="str">
            <v>Tons</v>
          </cell>
          <cell r="MG4" t="str">
            <v>Container</v>
          </cell>
          <cell r="MH4" t="str">
            <v>Tons</v>
          </cell>
          <cell r="MI4" t="str">
            <v>Container</v>
          </cell>
          <cell r="MJ4" t="str">
            <v>Tons</v>
          </cell>
          <cell r="MK4" t="str">
            <v>Container</v>
          </cell>
          <cell r="ML4" t="str">
            <v>Tons</v>
          </cell>
          <cell r="MM4" t="str">
            <v>Container</v>
          </cell>
          <cell r="MN4" t="str">
            <v>Tons</v>
          </cell>
          <cell r="MO4" t="str">
            <v>Container</v>
          </cell>
          <cell r="MP4" t="str">
            <v>Tons</v>
          </cell>
          <cell r="MQ4" t="str">
            <v>Container</v>
          </cell>
          <cell r="MR4" t="str">
            <v>Tons</v>
          </cell>
          <cell r="MS4" t="str">
            <v>Container</v>
          </cell>
          <cell r="MT4" t="str">
            <v>Tons</v>
          </cell>
          <cell r="MU4" t="str">
            <v>Container</v>
          </cell>
          <cell r="MV4" t="str">
            <v>Tons</v>
          </cell>
          <cell r="MW4" t="str">
            <v>Container</v>
          </cell>
          <cell r="MX4" t="str">
            <v>Tons</v>
          </cell>
          <cell r="MY4" t="str">
            <v>Container</v>
          </cell>
          <cell r="MZ4" t="str">
            <v>Tons</v>
          </cell>
          <cell r="NA4" t="str">
            <v>Container</v>
          </cell>
          <cell r="NB4" t="str">
            <v>Tons</v>
          </cell>
          <cell r="NC4" t="str">
            <v>Container</v>
          </cell>
          <cell r="ND4" t="str">
            <v>Tons</v>
          </cell>
          <cell r="NE4" t="str">
            <v>Container</v>
          </cell>
          <cell r="NF4" t="str">
            <v>Tons</v>
          </cell>
          <cell r="NG4" t="str">
            <v>Container</v>
          </cell>
          <cell r="NH4" t="str">
            <v>Tons</v>
          </cell>
          <cell r="NI4" t="str">
            <v>Container</v>
          </cell>
          <cell r="NJ4" t="str">
            <v>Tons</v>
          </cell>
          <cell r="NK4" t="str">
            <v>Container</v>
          </cell>
          <cell r="NL4" t="str">
            <v>Tons</v>
          </cell>
          <cell r="NM4" t="str">
            <v>Container</v>
          </cell>
          <cell r="NN4" t="str">
            <v>Tons</v>
          </cell>
          <cell r="NO4" t="str">
            <v>Container</v>
          </cell>
          <cell r="NP4" t="str">
            <v>Tons</v>
          </cell>
          <cell r="NQ4" t="str">
            <v>Container</v>
          </cell>
          <cell r="NR4" t="str">
            <v>Tons</v>
          </cell>
          <cell r="NS4" t="str">
            <v>Container</v>
          </cell>
          <cell r="NT4" t="str">
            <v>Tons</v>
          </cell>
          <cell r="NU4" t="str">
            <v>Container</v>
          </cell>
          <cell r="NV4" t="str">
            <v>Tons</v>
          </cell>
          <cell r="NW4" t="str">
            <v>Container</v>
          </cell>
          <cell r="NX4" t="str">
            <v>Tons</v>
          </cell>
          <cell r="NY4" t="str">
            <v>Container</v>
          </cell>
          <cell r="NZ4" t="str">
            <v>Tons</v>
          </cell>
          <cell r="OA4" t="str">
            <v>Container</v>
          </cell>
          <cell r="OB4" t="str">
            <v>Tons</v>
          </cell>
          <cell r="OC4" t="str">
            <v>Container</v>
          </cell>
          <cell r="OD4" t="str">
            <v>Tons</v>
          </cell>
          <cell r="OE4" t="str">
            <v>Container</v>
          </cell>
          <cell r="OF4" t="str">
            <v>Tons</v>
          </cell>
          <cell r="OG4" t="str">
            <v>Container</v>
          </cell>
          <cell r="OH4" t="str">
            <v>Tons</v>
          </cell>
          <cell r="OI4" t="str">
            <v>Container</v>
          </cell>
          <cell r="OJ4" t="str">
            <v>Tons</v>
          </cell>
          <cell r="OK4" t="str">
            <v>Container</v>
          </cell>
          <cell r="OL4" t="str">
            <v>Tons</v>
          </cell>
          <cell r="OM4" t="str">
            <v>Container</v>
          </cell>
          <cell r="ON4" t="str">
            <v>Tons</v>
          </cell>
          <cell r="OO4" t="str">
            <v>Container</v>
          </cell>
          <cell r="OP4" t="str">
            <v>Tons</v>
          </cell>
          <cell r="OQ4" t="str">
            <v>Container</v>
          </cell>
          <cell r="OR4" t="str">
            <v>Tons</v>
          </cell>
          <cell r="OS4" t="str">
            <v>Container</v>
          </cell>
          <cell r="OT4" t="str">
            <v>Tons</v>
          </cell>
          <cell r="OU4" t="str">
            <v>Container</v>
          </cell>
          <cell r="OV4" t="str">
            <v>Tons</v>
          </cell>
          <cell r="OW4" t="str">
            <v>Container</v>
          </cell>
          <cell r="OX4" t="str">
            <v>Tons</v>
          </cell>
          <cell r="OY4" t="str">
            <v>Container</v>
          </cell>
          <cell r="OZ4" t="str">
            <v>Tons</v>
          </cell>
          <cell r="PA4" t="str">
            <v>Container</v>
          </cell>
          <cell r="PB4" t="str">
            <v>Tons</v>
          </cell>
          <cell r="PC4" t="str">
            <v>Container</v>
          </cell>
          <cell r="PD4" t="str">
            <v>Tons</v>
          </cell>
          <cell r="PE4" t="str">
            <v>Container</v>
          </cell>
          <cell r="PF4" t="str">
            <v>Tons</v>
          </cell>
          <cell r="PG4" t="str">
            <v>Container</v>
          </cell>
          <cell r="PH4" t="str">
            <v>Tons</v>
          </cell>
          <cell r="PI4" t="str">
            <v>Container</v>
          </cell>
          <cell r="PJ4" t="str">
            <v>Tons</v>
          </cell>
          <cell r="PK4" t="str">
            <v>Container</v>
          </cell>
          <cell r="PL4" t="str">
            <v>Tons</v>
          </cell>
          <cell r="PM4" t="str">
            <v>Container</v>
          </cell>
          <cell r="PN4" t="str">
            <v>Tons</v>
          </cell>
          <cell r="PO4" t="str">
            <v>Container</v>
          </cell>
          <cell r="PP4" t="str">
            <v>Tons</v>
          </cell>
          <cell r="PQ4" t="str">
            <v>Container</v>
          </cell>
          <cell r="PR4" t="str">
            <v>Tons</v>
          </cell>
          <cell r="PS4" t="str">
            <v>Container</v>
          </cell>
          <cell r="PT4" t="str">
            <v>Tons</v>
          </cell>
          <cell r="PU4" t="str">
            <v>Container</v>
          </cell>
          <cell r="PV4" t="str">
            <v>Tons</v>
          </cell>
          <cell r="PW4" t="str">
            <v>Container</v>
          </cell>
          <cell r="PX4" t="str">
            <v>Tons</v>
          </cell>
          <cell r="PY4" t="str">
            <v>Container</v>
          </cell>
          <cell r="PZ4" t="str">
            <v>Tons</v>
          </cell>
          <cell r="QA4" t="str">
            <v>Container</v>
          </cell>
          <cell r="QB4" t="str">
            <v>Tons</v>
          </cell>
          <cell r="QC4" t="str">
            <v>Container</v>
          </cell>
          <cell r="QD4" t="str">
            <v>Tons</v>
          </cell>
          <cell r="QE4" t="str">
            <v>Container</v>
          </cell>
          <cell r="QF4" t="str">
            <v>Tons</v>
          </cell>
          <cell r="QG4" t="str">
            <v>Container</v>
          </cell>
          <cell r="QH4" t="str">
            <v>Tons</v>
          </cell>
          <cell r="QI4" t="str">
            <v>Container</v>
          </cell>
          <cell r="QJ4" t="str">
            <v>Tons</v>
          </cell>
          <cell r="QK4" t="str">
            <v>Container</v>
          </cell>
          <cell r="QL4" t="str">
            <v>Tons</v>
          </cell>
          <cell r="QM4" t="str">
            <v>Container</v>
          </cell>
          <cell r="QN4" t="str">
            <v>Tons</v>
          </cell>
          <cell r="QO4" t="str">
            <v>Container</v>
          </cell>
          <cell r="QP4" t="str">
            <v>Tons</v>
          </cell>
          <cell r="QQ4" t="str">
            <v>Container</v>
          </cell>
          <cell r="QR4" t="str">
            <v>Tons</v>
          </cell>
          <cell r="QS4" t="str">
            <v>Container</v>
          </cell>
          <cell r="QT4" t="str">
            <v>Tons</v>
          </cell>
          <cell r="QU4" t="str">
            <v>Container</v>
          </cell>
          <cell r="QV4" t="str">
            <v>Tons</v>
          </cell>
          <cell r="QW4" t="str">
            <v>Container</v>
          </cell>
          <cell r="QX4" t="str">
            <v>Tons</v>
          </cell>
          <cell r="QY4" t="str">
            <v>Container</v>
          </cell>
          <cell r="QZ4" t="str">
            <v>Tons</v>
          </cell>
          <cell r="RA4" t="str">
            <v>Container</v>
          </cell>
          <cell r="RB4" t="str">
            <v>Tons</v>
          </cell>
          <cell r="RC4" t="str">
            <v>Container</v>
          </cell>
          <cell r="RD4" t="str">
            <v>Tons</v>
          </cell>
          <cell r="RE4" t="str">
            <v>Container</v>
          </cell>
          <cell r="RF4" t="str">
            <v>Tons</v>
          </cell>
          <cell r="RG4" t="str">
            <v>Container</v>
          </cell>
          <cell r="RH4" t="str">
            <v>Tons</v>
          </cell>
          <cell r="RI4" t="str">
            <v>Container</v>
          </cell>
          <cell r="RJ4" t="str">
            <v>Tons</v>
          </cell>
          <cell r="RK4" t="str">
            <v>Container</v>
          </cell>
          <cell r="RL4" t="str">
            <v>Tons</v>
          </cell>
          <cell r="RM4" t="str">
            <v>Container</v>
          </cell>
          <cell r="RN4" t="str">
            <v>Tons</v>
          </cell>
          <cell r="RO4" t="str">
            <v>Container</v>
          </cell>
          <cell r="RP4" t="str">
            <v>Tons</v>
          </cell>
          <cell r="RQ4" t="str">
            <v>Container</v>
          </cell>
          <cell r="RR4" t="str">
            <v>Tons</v>
          </cell>
          <cell r="RS4" t="str">
            <v>Container</v>
          </cell>
          <cell r="RT4" t="str">
            <v>Tons</v>
          </cell>
          <cell r="RU4" t="str">
            <v>Container</v>
          </cell>
          <cell r="RV4" t="str">
            <v>Tons</v>
          </cell>
          <cell r="RW4" t="str">
            <v>Container</v>
          </cell>
          <cell r="RX4" t="str">
            <v>Tons</v>
          </cell>
          <cell r="RY4" t="str">
            <v>Container</v>
          </cell>
          <cell r="RZ4" t="str">
            <v>Tons</v>
          </cell>
          <cell r="SA4" t="str">
            <v>Container</v>
          </cell>
          <cell r="SB4" t="str">
            <v>Tons</v>
          </cell>
          <cell r="SC4" t="str">
            <v>Container</v>
          </cell>
          <cell r="SD4" t="str">
            <v>Tons</v>
          </cell>
          <cell r="SE4" t="str">
            <v>Container</v>
          </cell>
          <cell r="SF4" t="str">
            <v>Tons</v>
          </cell>
          <cell r="SG4" t="str">
            <v>Container</v>
          </cell>
          <cell r="SH4" t="str">
            <v>Tons</v>
          </cell>
          <cell r="SI4" t="str">
            <v>Container</v>
          </cell>
          <cell r="SJ4" t="str">
            <v>Tons</v>
          </cell>
          <cell r="SK4" t="str">
            <v>Container</v>
          </cell>
          <cell r="SL4" t="str">
            <v>Tons</v>
          </cell>
          <cell r="SM4" t="str">
            <v>Container</v>
          </cell>
          <cell r="SN4" t="str">
            <v>Tons</v>
          </cell>
          <cell r="SO4" t="str">
            <v>Container</v>
          </cell>
          <cell r="SP4" t="str">
            <v>Tons</v>
          </cell>
          <cell r="SQ4" t="str">
            <v>Container</v>
          </cell>
          <cell r="SR4" t="str">
            <v>Tons</v>
          </cell>
          <cell r="SS4" t="str">
            <v>Container</v>
          </cell>
          <cell r="ST4" t="str">
            <v>Tons</v>
          </cell>
          <cell r="SU4" t="str">
            <v>Container</v>
          </cell>
          <cell r="SV4" t="str">
            <v>Tons</v>
          </cell>
          <cell r="SW4" t="str">
            <v>Container</v>
          </cell>
          <cell r="SX4" t="str">
            <v>Tons</v>
          </cell>
          <cell r="SY4" t="str">
            <v>Container</v>
          </cell>
          <cell r="SZ4" t="str">
            <v>Tons</v>
          </cell>
          <cell r="TA4" t="str">
            <v>Container</v>
          </cell>
          <cell r="TB4" t="str">
            <v>Tons</v>
          </cell>
          <cell r="TC4" t="str">
            <v>Container</v>
          </cell>
          <cell r="TD4" t="str">
            <v>Tons</v>
          </cell>
          <cell r="TE4" t="str">
            <v>Container</v>
          </cell>
          <cell r="TF4" t="str">
            <v>Tons</v>
          </cell>
          <cell r="TG4" t="str">
            <v>Container</v>
          </cell>
          <cell r="TH4" t="str">
            <v>Tons</v>
          </cell>
          <cell r="TI4" t="str">
            <v>Container</v>
          </cell>
          <cell r="TJ4" t="str">
            <v>Tons</v>
          </cell>
          <cell r="TK4" t="str">
            <v>Container</v>
          </cell>
          <cell r="TL4" t="str">
            <v>Tons</v>
          </cell>
          <cell r="TM4" t="str">
            <v>Container</v>
          </cell>
          <cell r="TN4" t="str">
            <v>Tons</v>
          </cell>
          <cell r="TO4" t="str">
            <v>Container</v>
          </cell>
          <cell r="TP4" t="str">
            <v>Tons</v>
          </cell>
          <cell r="TQ4" t="str">
            <v>Container</v>
          </cell>
          <cell r="TR4" t="str">
            <v>Tons</v>
          </cell>
          <cell r="TS4" t="str">
            <v>Container</v>
          </cell>
          <cell r="TT4" t="str">
            <v>Tons</v>
          </cell>
          <cell r="TU4" t="str">
            <v>Container</v>
          </cell>
          <cell r="TV4" t="str">
            <v>Tons</v>
          </cell>
          <cell r="TW4" t="str">
            <v>Container</v>
          </cell>
          <cell r="TX4" t="str">
            <v>Tons</v>
          </cell>
          <cell r="TY4" t="str">
            <v>Container</v>
          </cell>
          <cell r="TZ4" t="str">
            <v>Tons</v>
          </cell>
          <cell r="UA4" t="str">
            <v>Container</v>
          </cell>
          <cell r="UB4" t="str">
            <v>Tons</v>
          </cell>
          <cell r="UC4" t="str">
            <v>Container</v>
          </cell>
          <cell r="UD4" t="str">
            <v>Tons</v>
          </cell>
          <cell r="UE4" t="str">
            <v>Container</v>
          </cell>
          <cell r="UF4" t="str">
            <v>Tons</v>
          </cell>
          <cell r="UG4" t="str">
            <v>Container</v>
          </cell>
          <cell r="UH4" t="str">
            <v>Tons</v>
          </cell>
          <cell r="UI4" t="str">
            <v>Container</v>
          </cell>
          <cell r="UJ4" t="str">
            <v>Tons</v>
          </cell>
          <cell r="UK4" t="str">
            <v>Container</v>
          </cell>
          <cell r="UL4" t="str">
            <v>Tons</v>
          </cell>
          <cell r="UM4" t="str">
            <v>Container</v>
          </cell>
          <cell r="UN4" t="str">
            <v>Tons</v>
          </cell>
          <cell r="UO4" t="str">
            <v>Container</v>
          </cell>
          <cell r="UP4" t="str">
            <v>Tons</v>
          </cell>
          <cell r="UQ4" t="str">
            <v>Container</v>
          </cell>
          <cell r="UR4" t="str">
            <v>Tons</v>
          </cell>
          <cell r="US4" t="str">
            <v>Container</v>
          </cell>
          <cell r="UT4" t="str">
            <v>Tons</v>
          </cell>
          <cell r="UU4" t="str">
            <v>Container</v>
          </cell>
          <cell r="UV4" t="str">
            <v>Tons</v>
          </cell>
          <cell r="UW4" t="str">
            <v>Container</v>
          </cell>
          <cell r="UX4" t="str">
            <v>Tons</v>
          </cell>
          <cell r="UY4" t="str">
            <v>Container</v>
          </cell>
          <cell r="UZ4" t="str">
            <v>Tons</v>
          </cell>
          <cell r="VA4" t="str">
            <v>Container</v>
          </cell>
          <cell r="VB4" t="str">
            <v>Tons</v>
          </cell>
          <cell r="VC4" t="str">
            <v>Container</v>
          </cell>
          <cell r="VD4" t="str">
            <v>Tons</v>
          </cell>
          <cell r="VE4" t="str">
            <v>Container</v>
          </cell>
          <cell r="VF4" t="str">
            <v>Tons</v>
          </cell>
          <cell r="VG4" t="str">
            <v>Container</v>
          </cell>
          <cell r="VH4" t="str">
            <v>Tons</v>
          </cell>
          <cell r="VI4" t="str">
            <v>Container</v>
          </cell>
          <cell r="VJ4" t="str">
            <v>Tons</v>
          </cell>
          <cell r="VK4" t="str">
            <v>Container</v>
          </cell>
          <cell r="VL4" t="str">
            <v>Tons</v>
          </cell>
          <cell r="VM4" t="str">
            <v>Container</v>
          </cell>
          <cell r="VN4" t="str">
            <v>Tons</v>
          </cell>
          <cell r="VO4" t="str">
            <v>Container</v>
          </cell>
          <cell r="VP4" t="str">
            <v>Tons</v>
          </cell>
          <cell r="VQ4" t="str">
            <v>Container</v>
          </cell>
          <cell r="VR4" t="str">
            <v>Tons</v>
          </cell>
          <cell r="VS4" t="str">
            <v>Container</v>
          </cell>
          <cell r="VT4" t="str">
            <v>Tons</v>
          </cell>
          <cell r="VU4" t="str">
            <v>Container</v>
          </cell>
          <cell r="VV4" t="str">
            <v>Tons</v>
          </cell>
          <cell r="VW4" t="str">
            <v>Container</v>
          </cell>
          <cell r="VX4" t="str">
            <v>Tons</v>
          </cell>
          <cell r="VY4" t="str">
            <v>Container</v>
          </cell>
          <cell r="VZ4" t="str">
            <v>Tons</v>
          </cell>
          <cell r="WA4" t="str">
            <v>Container</v>
          </cell>
          <cell r="WB4" t="str">
            <v>Tons</v>
          </cell>
          <cell r="WC4" t="str">
            <v>Container</v>
          </cell>
          <cell r="WD4" t="str">
            <v>Tons</v>
          </cell>
          <cell r="WE4" t="str">
            <v>Container</v>
          </cell>
          <cell r="WF4" t="str">
            <v>Tons</v>
          </cell>
          <cell r="WG4" t="str">
            <v>Container</v>
          </cell>
          <cell r="WH4" t="str">
            <v>Tons</v>
          </cell>
          <cell r="WI4" t="str">
            <v>Container</v>
          </cell>
          <cell r="WJ4" t="str">
            <v>Tons</v>
          </cell>
          <cell r="WK4" t="str">
            <v>Container</v>
          </cell>
          <cell r="WL4" t="str">
            <v>Tons</v>
          </cell>
          <cell r="WM4" t="str">
            <v>Container</v>
          </cell>
          <cell r="WN4" t="str">
            <v>Tons</v>
          </cell>
          <cell r="WO4" t="str">
            <v>Container</v>
          </cell>
          <cell r="WP4" t="str">
            <v>Tons</v>
          </cell>
          <cell r="WQ4" t="str">
            <v>Container</v>
          </cell>
          <cell r="WR4" t="str">
            <v>Tons</v>
          </cell>
          <cell r="WS4" t="str">
            <v>Container</v>
          </cell>
          <cell r="WT4" t="str">
            <v>Tons</v>
          </cell>
          <cell r="WU4" t="str">
            <v>Container</v>
          </cell>
          <cell r="WV4" t="str">
            <v>Tons</v>
          </cell>
          <cell r="WW4" t="str">
            <v>Container</v>
          </cell>
          <cell r="WX4" t="str">
            <v>Tons</v>
          </cell>
          <cell r="WY4" t="str">
            <v>Container</v>
          </cell>
          <cell r="WZ4" t="str">
            <v>Tons</v>
          </cell>
          <cell r="XA4" t="str">
            <v>Container</v>
          </cell>
          <cell r="XB4" t="str">
            <v>Tons</v>
          </cell>
          <cell r="XC4" t="str">
            <v>Container</v>
          </cell>
          <cell r="XD4" t="str">
            <v>Tons</v>
          </cell>
          <cell r="XE4" t="str">
            <v>Container</v>
          </cell>
          <cell r="XF4" t="str">
            <v>Tons</v>
          </cell>
          <cell r="XG4" t="str">
            <v>Container</v>
          </cell>
          <cell r="XH4" t="str">
            <v>Tons</v>
          </cell>
          <cell r="XI4" t="str">
            <v>Container</v>
          </cell>
          <cell r="XJ4" t="str">
            <v>Tons</v>
          </cell>
          <cell r="XK4" t="str">
            <v>Container</v>
          </cell>
          <cell r="XL4" t="str">
            <v>Tons</v>
          </cell>
          <cell r="XM4" t="str">
            <v>Container</v>
          </cell>
          <cell r="XN4" t="str">
            <v>Tons</v>
          </cell>
          <cell r="XO4" t="str">
            <v>Container</v>
          </cell>
          <cell r="XP4" t="str">
            <v>Tons</v>
          </cell>
          <cell r="XQ4" t="str">
            <v>Container</v>
          </cell>
          <cell r="XR4" t="str">
            <v>Tons</v>
          </cell>
          <cell r="XS4" t="str">
            <v>Container</v>
          </cell>
          <cell r="XT4" t="str">
            <v>Tons</v>
          </cell>
          <cell r="XU4" t="str">
            <v>Container</v>
          </cell>
          <cell r="XV4" t="str">
            <v>Tons</v>
          </cell>
          <cell r="XW4" t="str">
            <v>Container</v>
          </cell>
          <cell r="XX4" t="str">
            <v>Tons</v>
          </cell>
          <cell r="XY4" t="str">
            <v>Container</v>
          </cell>
          <cell r="XZ4" t="str">
            <v>Tons</v>
          </cell>
          <cell r="YA4" t="str">
            <v>Container</v>
          </cell>
          <cell r="YB4" t="str">
            <v>Tons</v>
          </cell>
          <cell r="YC4" t="str">
            <v>Container</v>
          </cell>
          <cell r="YD4" t="str">
            <v>Tons</v>
          </cell>
          <cell r="YE4" t="str">
            <v>Container</v>
          </cell>
          <cell r="YF4" t="str">
            <v>Tons</v>
          </cell>
          <cell r="YG4" t="str">
            <v>Container</v>
          </cell>
          <cell r="YH4" t="str">
            <v>Tons</v>
          </cell>
          <cell r="YI4" t="str">
            <v>Container</v>
          </cell>
          <cell r="YJ4" t="str">
            <v>Tons</v>
          </cell>
          <cell r="YK4" t="str">
            <v>Container</v>
          </cell>
          <cell r="YL4" t="str">
            <v>Tons</v>
          </cell>
          <cell r="YM4" t="str">
            <v>Container</v>
          </cell>
          <cell r="YN4" t="str">
            <v>Tons</v>
          </cell>
          <cell r="YO4" t="str">
            <v>Container</v>
          </cell>
          <cell r="YP4" t="str">
            <v>Tons</v>
          </cell>
          <cell r="YQ4" t="str">
            <v>Container</v>
          </cell>
          <cell r="YR4" t="str">
            <v>Tons</v>
          </cell>
          <cell r="YS4" t="str">
            <v>Container</v>
          </cell>
          <cell r="YT4" t="str">
            <v>Tons</v>
          </cell>
          <cell r="YU4" t="str">
            <v>Container</v>
          </cell>
          <cell r="YV4" t="str">
            <v>Tons</v>
          </cell>
          <cell r="YW4" t="str">
            <v>Container</v>
          </cell>
          <cell r="YX4" t="str">
            <v>Tons</v>
          </cell>
          <cell r="YY4" t="str">
            <v>Container</v>
          </cell>
          <cell r="YZ4" t="str">
            <v>Tons</v>
          </cell>
          <cell r="ZA4" t="str">
            <v>Container</v>
          </cell>
          <cell r="ZB4" t="str">
            <v>Tons</v>
          </cell>
          <cell r="ZC4" t="str">
            <v>Container</v>
          </cell>
          <cell r="ZD4" t="str">
            <v>Tons</v>
          </cell>
          <cell r="ZE4" t="str">
            <v>Container</v>
          </cell>
          <cell r="ZF4" t="str">
            <v>Tons</v>
          </cell>
          <cell r="ZG4" t="str">
            <v>Container</v>
          </cell>
          <cell r="ZH4" t="str">
            <v>Tons</v>
          </cell>
          <cell r="ZI4" t="str">
            <v>Container</v>
          </cell>
          <cell r="ZJ4" t="str">
            <v>Tons</v>
          </cell>
          <cell r="ZK4" t="str">
            <v>Container</v>
          </cell>
          <cell r="ZL4" t="str">
            <v>Tons</v>
          </cell>
          <cell r="ZM4" t="str">
            <v>Container</v>
          </cell>
          <cell r="ZN4" t="str">
            <v>Tons</v>
          </cell>
          <cell r="ZO4" t="str">
            <v>Container</v>
          </cell>
          <cell r="ZP4" t="str">
            <v>Tons</v>
          </cell>
          <cell r="ZQ4" t="str">
            <v>Container</v>
          </cell>
          <cell r="ZR4" t="str">
            <v>Tons</v>
          </cell>
          <cell r="ZS4" t="str">
            <v>Container</v>
          </cell>
          <cell r="ZT4" t="str">
            <v>Tons</v>
          </cell>
          <cell r="ZU4" t="str">
            <v>Container</v>
          </cell>
          <cell r="ZV4" t="str">
            <v>Tons</v>
          </cell>
          <cell r="ZW4" t="str">
            <v>Container</v>
          </cell>
          <cell r="ZX4" t="str">
            <v>Tons</v>
          </cell>
          <cell r="ZY4" t="str">
            <v>Container</v>
          </cell>
          <cell r="ZZ4" t="str">
            <v>Tons</v>
          </cell>
          <cell r="AAA4" t="str">
            <v>Container</v>
          </cell>
          <cell r="AAB4" t="str">
            <v>Tons</v>
          </cell>
          <cell r="AAC4" t="str">
            <v>Container</v>
          </cell>
          <cell r="AAD4" t="str">
            <v>Tons</v>
          </cell>
          <cell r="AAE4" t="str">
            <v>Container</v>
          </cell>
          <cell r="AAF4" t="str">
            <v>Tons</v>
          </cell>
          <cell r="AAG4" t="str">
            <v>Container</v>
          </cell>
          <cell r="AAH4" t="str">
            <v>Tons</v>
          </cell>
          <cell r="AAI4" t="str">
            <v>Container</v>
          </cell>
          <cell r="AAJ4" t="str">
            <v>Tons</v>
          </cell>
          <cell r="AAK4" t="str">
            <v>Container</v>
          </cell>
          <cell r="AAL4" t="str">
            <v>Tons</v>
          </cell>
          <cell r="AAM4" t="str">
            <v>Container</v>
          </cell>
          <cell r="AAN4" t="str">
            <v>Tons</v>
          </cell>
          <cell r="AAO4" t="str">
            <v>Container</v>
          </cell>
          <cell r="AAP4" t="str">
            <v>Tons</v>
          </cell>
          <cell r="AAQ4" t="str">
            <v>Container</v>
          </cell>
          <cell r="AAR4" t="str">
            <v>Tons</v>
          </cell>
          <cell r="AAS4" t="str">
            <v>Container</v>
          </cell>
          <cell r="AAT4" t="str">
            <v>Tons</v>
          </cell>
          <cell r="AAU4" t="str">
            <v>Container</v>
          </cell>
          <cell r="AAV4" t="str">
            <v>Tons</v>
          </cell>
          <cell r="AAW4" t="str">
            <v>Container</v>
          </cell>
          <cell r="AAX4" t="str">
            <v>Tons</v>
          </cell>
          <cell r="AAY4" t="str">
            <v>Container</v>
          </cell>
          <cell r="AAZ4" t="str">
            <v>Tons</v>
          </cell>
          <cell r="ABA4" t="str">
            <v>Container</v>
          </cell>
          <cell r="ABB4" t="str">
            <v>Tons</v>
          </cell>
          <cell r="ABC4" t="str">
            <v>Container</v>
          </cell>
          <cell r="ABD4" t="str">
            <v>Tons</v>
          </cell>
          <cell r="ABE4" t="str">
            <v>Container</v>
          </cell>
          <cell r="ABF4" t="str">
            <v>Tons</v>
          </cell>
          <cell r="ABG4" t="str">
            <v>Container</v>
          </cell>
          <cell r="ABH4" t="str">
            <v>Tons</v>
          </cell>
          <cell r="ABI4" t="str">
            <v>Container</v>
          </cell>
          <cell r="ABJ4" t="str">
            <v>Tons</v>
          </cell>
          <cell r="ABK4" t="str">
            <v>Container</v>
          </cell>
          <cell r="ABM4" t="str">
            <v>Tons</v>
          </cell>
          <cell r="ABN4" t="str">
            <v>Container</v>
          </cell>
          <cell r="ABO4" t="str">
            <v>Container Pick-up Count</v>
          </cell>
          <cell r="ABP4" t="str">
            <v>Average # of Containers Services per Pick-up</v>
          </cell>
        </row>
        <row r="5">
          <cell r="A5" t="str">
            <v>BARUCH</v>
          </cell>
          <cell r="B5" t="str">
            <v>BARUCH</v>
          </cell>
          <cell r="C5" t="str">
            <v>MANHATTAN</v>
          </cell>
          <cell r="D5">
            <v>4.7300000000000004</v>
          </cell>
          <cell r="E5">
            <v>1</v>
          </cell>
          <cell r="F5">
            <v>0</v>
          </cell>
          <cell r="G5">
            <v>0</v>
          </cell>
          <cell r="H5">
            <v>9.86</v>
          </cell>
          <cell r="I5">
            <v>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7.99</v>
          </cell>
          <cell r="O5">
            <v>1</v>
          </cell>
          <cell r="P5" t="str">
            <v/>
          </cell>
          <cell r="Q5" t="str">
            <v/>
          </cell>
          <cell r="R5">
            <v>6.76</v>
          </cell>
          <cell r="S5">
            <v>1</v>
          </cell>
          <cell r="T5">
            <v>0</v>
          </cell>
          <cell r="U5">
            <v>0</v>
          </cell>
          <cell r="V5">
            <v>5.6</v>
          </cell>
          <cell r="W5">
            <v>1</v>
          </cell>
          <cell r="X5">
            <v>5.36</v>
          </cell>
          <cell r="Y5">
            <v>1</v>
          </cell>
          <cell r="Z5">
            <v>0</v>
          </cell>
          <cell r="AA5">
            <v>0</v>
          </cell>
          <cell r="AB5">
            <v>7.53</v>
          </cell>
          <cell r="AC5">
            <v>1</v>
          </cell>
          <cell r="AD5" t="str">
            <v/>
          </cell>
          <cell r="AE5" t="str">
            <v/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/>
          </cell>
          <cell r="AS5" t="str">
            <v/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8.01</v>
          </cell>
          <cell r="AY5">
            <v>2</v>
          </cell>
          <cell r="AZ5">
            <v>5.62</v>
          </cell>
          <cell r="BA5">
            <v>1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 t="str">
            <v/>
          </cell>
          <cell r="BG5" t="str">
            <v/>
          </cell>
          <cell r="BH5">
            <v>5.81</v>
          </cell>
          <cell r="BI5">
            <v>1</v>
          </cell>
          <cell r="BJ5">
            <v>9.17</v>
          </cell>
          <cell r="BK5">
            <v>2</v>
          </cell>
          <cell r="BL5">
            <v>0</v>
          </cell>
          <cell r="BM5">
            <v>0</v>
          </cell>
          <cell r="BN5">
            <v>7.39</v>
          </cell>
          <cell r="BO5">
            <v>1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 t="str">
            <v/>
          </cell>
          <cell r="BU5" t="str">
            <v/>
          </cell>
          <cell r="BV5">
            <v>10.79</v>
          </cell>
          <cell r="BW5">
            <v>2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6.76</v>
          </cell>
          <cell r="CG5">
            <v>1</v>
          </cell>
          <cell r="CH5" t="str">
            <v/>
          </cell>
          <cell r="CI5" t="str">
            <v/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12.23</v>
          </cell>
          <cell r="CO5">
            <v>2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7</v>
          </cell>
          <cell r="CU5">
            <v>1</v>
          </cell>
          <cell r="CV5" t="str">
            <v/>
          </cell>
          <cell r="CW5" t="str">
            <v/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 t="str">
            <v/>
          </cell>
          <cell r="DK5" t="str">
            <v/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 t="str">
            <v/>
          </cell>
          <cell r="DY5" t="str">
            <v/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 t="str">
            <v/>
          </cell>
          <cell r="EM5" t="str">
            <v/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 t="str">
            <v/>
          </cell>
          <cell r="FA5" t="str">
            <v/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 t="str">
            <v/>
          </cell>
          <cell r="FO5" t="str">
            <v/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 t="str">
            <v/>
          </cell>
          <cell r="GC5" t="str">
            <v/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 t="str">
            <v/>
          </cell>
          <cell r="GQ5" t="str">
            <v/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 t="str">
            <v/>
          </cell>
          <cell r="HE5" t="str">
            <v/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 t="str">
            <v/>
          </cell>
          <cell r="HS5" t="str">
            <v/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 t="str">
            <v/>
          </cell>
          <cell r="IG5" t="str">
            <v/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 t="str">
            <v/>
          </cell>
          <cell r="IU5" t="str">
            <v/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>
            <v>0</v>
          </cell>
          <cell r="JG5">
            <v>0</v>
          </cell>
          <cell r="JH5" t="str">
            <v/>
          </cell>
          <cell r="JI5" t="str">
            <v/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 t="str">
            <v/>
          </cell>
          <cell r="JW5" t="str">
            <v/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 t="str">
            <v/>
          </cell>
          <cell r="KK5" t="str">
            <v/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 t="str">
            <v/>
          </cell>
          <cell r="KY5" t="str">
            <v/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 t="str">
            <v/>
          </cell>
          <cell r="LM5" t="str">
            <v/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 t="str">
            <v/>
          </cell>
          <cell r="MA5" t="str">
            <v/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 t="str">
            <v/>
          </cell>
          <cell r="MO5" t="str">
            <v/>
          </cell>
          <cell r="MP5">
            <v>0</v>
          </cell>
          <cell r="MQ5">
            <v>0</v>
          </cell>
          <cell r="MR5">
            <v>0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 t="str">
            <v/>
          </cell>
          <cell r="NC5" t="str">
            <v/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 t="str">
            <v/>
          </cell>
          <cell r="NQ5" t="str">
            <v/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>
            <v>0</v>
          </cell>
          <cell r="OA5">
            <v>0</v>
          </cell>
          <cell r="OB5">
            <v>0</v>
          </cell>
          <cell r="OC5">
            <v>0</v>
          </cell>
          <cell r="OD5" t="str">
            <v/>
          </cell>
          <cell r="OE5" t="str">
            <v/>
          </cell>
          <cell r="OF5">
            <v>0</v>
          </cell>
          <cell r="OG5">
            <v>0</v>
          </cell>
          <cell r="OH5">
            <v>0</v>
          </cell>
          <cell r="OI5">
            <v>0</v>
          </cell>
          <cell r="OJ5">
            <v>0</v>
          </cell>
          <cell r="OK5">
            <v>0</v>
          </cell>
          <cell r="OL5">
            <v>0</v>
          </cell>
          <cell r="OM5">
            <v>0</v>
          </cell>
          <cell r="ON5">
            <v>0</v>
          </cell>
          <cell r="OO5">
            <v>0</v>
          </cell>
          <cell r="OP5">
            <v>0</v>
          </cell>
          <cell r="OQ5">
            <v>0</v>
          </cell>
          <cell r="OR5" t="str">
            <v/>
          </cell>
          <cell r="OS5" t="str">
            <v/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>
            <v>0</v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 t="str">
            <v/>
          </cell>
          <cell r="PG5" t="str">
            <v/>
          </cell>
          <cell r="PH5">
            <v>0</v>
          </cell>
          <cell r="PI5">
            <v>0</v>
          </cell>
          <cell r="PJ5">
            <v>0</v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>
            <v>0</v>
          </cell>
          <cell r="PT5" t="str">
            <v/>
          </cell>
          <cell r="PU5" t="str">
            <v/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>
            <v>0</v>
          </cell>
          <cell r="QA5">
            <v>0</v>
          </cell>
          <cell r="QB5">
            <v>0</v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 t="str">
            <v/>
          </cell>
          <cell r="QI5" t="str">
            <v/>
          </cell>
          <cell r="QJ5">
            <v>0</v>
          </cell>
          <cell r="QK5">
            <v>0</v>
          </cell>
          <cell r="QL5">
            <v>0</v>
          </cell>
          <cell r="QM5">
            <v>0</v>
          </cell>
          <cell r="QN5">
            <v>0</v>
          </cell>
          <cell r="QO5">
            <v>0</v>
          </cell>
          <cell r="QP5">
            <v>0</v>
          </cell>
          <cell r="QQ5">
            <v>0</v>
          </cell>
          <cell r="QR5">
            <v>0</v>
          </cell>
          <cell r="QS5">
            <v>0</v>
          </cell>
          <cell r="QT5">
            <v>0</v>
          </cell>
          <cell r="QU5">
            <v>0</v>
          </cell>
          <cell r="QV5" t="str">
            <v/>
          </cell>
          <cell r="QW5" t="str">
            <v/>
          </cell>
          <cell r="QX5">
            <v>0</v>
          </cell>
          <cell r="QY5">
            <v>0</v>
          </cell>
          <cell r="QZ5">
            <v>0</v>
          </cell>
          <cell r="RA5">
            <v>0</v>
          </cell>
          <cell r="RB5">
            <v>0</v>
          </cell>
          <cell r="RC5">
            <v>0</v>
          </cell>
          <cell r="RD5">
            <v>0</v>
          </cell>
          <cell r="RE5">
            <v>0</v>
          </cell>
          <cell r="RF5">
            <v>0</v>
          </cell>
          <cell r="RG5">
            <v>0</v>
          </cell>
          <cell r="RH5">
            <v>0</v>
          </cell>
          <cell r="RI5">
            <v>0</v>
          </cell>
          <cell r="RJ5" t="str">
            <v/>
          </cell>
          <cell r="RK5" t="str">
            <v/>
          </cell>
          <cell r="RL5">
            <v>0</v>
          </cell>
          <cell r="RM5">
            <v>0</v>
          </cell>
          <cell r="RN5">
            <v>0</v>
          </cell>
          <cell r="RO5">
            <v>0</v>
          </cell>
          <cell r="RP5">
            <v>0</v>
          </cell>
          <cell r="RQ5">
            <v>0</v>
          </cell>
          <cell r="RR5">
            <v>0</v>
          </cell>
          <cell r="RS5">
            <v>0</v>
          </cell>
          <cell r="RT5">
            <v>0</v>
          </cell>
          <cell r="RU5">
            <v>0</v>
          </cell>
          <cell r="RV5">
            <v>0</v>
          </cell>
          <cell r="RW5">
            <v>0</v>
          </cell>
          <cell r="RX5" t="str">
            <v/>
          </cell>
          <cell r="RY5" t="str">
            <v/>
          </cell>
          <cell r="RZ5">
            <v>0</v>
          </cell>
          <cell r="SA5">
            <v>0</v>
          </cell>
          <cell r="SB5">
            <v>0</v>
          </cell>
          <cell r="SC5">
            <v>0</v>
          </cell>
          <cell r="SD5">
            <v>0</v>
          </cell>
          <cell r="SE5">
            <v>0</v>
          </cell>
          <cell r="SF5">
            <v>0</v>
          </cell>
          <cell r="SG5">
            <v>0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L5" t="str">
            <v/>
          </cell>
          <cell r="SM5" t="str">
            <v/>
          </cell>
          <cell r="SN5">
            <v>0</v>
          </cell>
          <cell r="SO5">
            <v>0</v>
          </cell>
          <cell r="SP5">
            <v>0</v>
          </cell>
          <cell r="SQ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>
            <v>0</v>
          </cell>
          <cell r="SY5">
            <v>0</v>
          </cell>
          <cell r="SZ5" t="str">
            <v/>
          </cell>
          <cell r="TA5" t="str">
            <v/>
          </cell>
          <cell r="TB5">
            <v>0</v>
          </cell>
          <cell r="TC5">
            <v>0</v>
          </cell>
          <cell r="TD5">
            <v>0</v>
          </cell>
          <cell r="TE5">
            <v>0</v>
          </cell>
          <cell r="TF5">
            <v>0</v>
          </cell>
          <cell r="TG5">
            <v>0</v>
          </cell>
          <cell r="TH5">
            <v>0</v>
          </cell>
          <cell r="TI5">
            <v>0</v>
          </cell>
          <cell r="TJ5">
            <v>0</v>
          </cell>
          <cell r="TK5">
            <v>0</v>
          </cell>
          <cell r="TL5">
            <v>0</v>
          </cell>
          <cell r="TM5">
            <v>0</v>
          </cell>
          <cell r="TN5" t="str">
            <v/>
          </cell>
          <cell r="TO5" t="str">
            <v/>
          </cell>
          <cell r="TP5">
            <v>0</v>
          </cell>
          <cell r="TQ5">
            <v>0</v>
          </cell>
          <cell r="TR5">
            <v>0</v>
          </cell>
          <cell r="TS5">
            <v>0</v>
          </cell>
          <cell r="TT5">
            <v>0</v>
          </cell>
          <cell r="TU5">
            <v>0</v>
          </cell>
          <cell r="TV5">
            <v>0</v>
          </cell>
          <cell r="TW5">
            <v>0</v>
          </cell>
          <cell r="TX5">
            <v>0</v>
          </cell>
          <cell r="TY5">
            <v>0</v>
          </cell>
          <cell r="TZ5">
            <v>0</v>
          </cell>
          <cell r="UA5">
            <v>0</v>
          </cell>
          <cell r="UB5" t="str">
            <v/>
          </cell>
          <cell r="UC5" t="str">
            <v/>
          </cell>
          <cell r="UD5">
            <v>0</v>
          </cell>
          <cell r="UE5">
            <v>0</v>
          </cell>
          <cell r="UF5">
            <v>0</v>
          </cell>
          <cell r="UG5">
            <v>0</v>
          </cell>
          <cell r="UH5">
            <v>0</v>
          </cell>
          <cell r="UI5">
            <v>0</v>
          </cell>
          <cell r="UJ5">
            <v>0</v>
          </cell>
          <cell r="UK5">
            <v>0</v>
          </cell>
          <cell r="UL5">
            <v>0</v>
          </cell>
          <cell r="UM5">
            <v>0</v>
          </cell>
          <cell r="UN5">
            <v>0</v>
          </cell>
          <cell r="UO5">
            <v>0</v>
          </cell>
          <cell r="UP5" t="str">
            <v/>
          </cell>
          <cell r="UQ5" t="str">
            <v/>
          </cell>
          <cell r="UR5">
            <v>0</v>
          </cell>
          <cell r="US5">
            <v>0</v>
          </cell>
          <cell r="UT5">
            <v>0</v>
          </cell>
          <cell r="UU5">
            <v>0</v>
          </cell>
          <cell r="UV5">
            <v>0</v>
          </cell>
          <cell r="UW5">
            <v>0</v>
          </cell>
          <cell r="UX5">
            <v>0</v>
          </cell>
          <cell r="UY5">
            <v>0</v>
          </cell>
          <cell r="UZ5">
            <v>0</v>
          </cell>
          <cell r="VA5">
            <v>0</v>
          </cell>
          <cell r="VB5">
            <v>0</v>
          </cell>
          <cell r="VC5">
            <v>0</v>
          </cell>
          <cell r="VD5" t="str">
            <v/>
          </cell>
          <cell r="VE5" t="str">
            <v/>
          </cell>
          <cell r="VF5">
            <v>0</v>
          </cell>
          <cell r="VG5">
            <v>0</v>
          </cell>
          <cell r="VH5">
            <v>0</v>
          </cell>
          <cell r="VI5">
            <v>0</v>
          </cell>
          <cell r="VJ5">
            <v>0</v>
          </cell>
          <cell r="VK5">
            <v>0</v>
          </cell>
          <cell r="VL5">
            <v>0</v>
          </cell>
          <cell r="VM5">
            <v>0</v>
          </cell>
          <cell r="VN5">
            <v>0</v>
          </cell>
          <cell r="VO5">
            <v>0</v>
          </cell>
          <cell r="VP5">
            <v>0</v>
          </cell>
          <cell r="VQ5">
            <v>0</v>
          </cell>
          <cell r="VR5" t="str">
            <v/>
          </cell>
          <cell r="VS5" t="str">
            <v/>
          </cell>
          <cell r="VT5">
            <v>0</v>
          </cell>
          <cell r="VU5">
            <v>0</v>
          </cell>
          <cell r="VV5">
            <v>0</v>
          </cell>
          <cell r="VW5">
            <v>0</v>
          </cell>
          <cell r="VX5">
            <v>0</v>
          </cell>
          <cell r="VY5">
            <v>0</v>
          </cell>
          <cell r="VZ5">
            <v>0</v>
          </cell>
          <cell r="WA5">
            <v>0</v>
          </cell>
          <cell r="WB5">
            <v>0</v>
          </cell>
          <cell r="WC5">
            <v>0</v>
          </cell>
          <cell r="WD5">
            <v>0</v>
          </cell>
          <cell r="WE5">
            <v>0</v>
          </cell>
          <cell r="WF5" t="str">
            <v/>
          </cell>
          <cell r="WG5" t="str">
            <v/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 t="str">
            <v/>
          </cell>
          <cell r="WU5" t="str">
            <v/>
          </cell>
          <cell r="WV5">
            <v>0</v>
          </cell>
          <cell r="WW5">
            <v>0</v>
          </cell>
          <cell r="WX5">
            <v>0</v>
          </cell>
          <cell r="WY5">
            <v>0</v>
          </cell>
          <cell r="WZ5">
            <v>0</v>
          </cell>
          <cell r="XA5">
            <v>0</v>
          </cell>
          <cell r="XB5">
            <v>0</v>
          </cell>
          <cell r="XC5">
            <v>0</v>
          </cell>
          <cell r="XD5">
            <v>0</v>
          </cell>
          <cell r="XE5">
            <v>0</v>
          </cell>
          <cell r="XF5">
            <v>0</v>
          </cell>
          <cell r="XG5">
            <v>0</v>
          </cell>
          <cell r="XH5" t="str">
            <v/>
          </cell>
          <cell r="XI5" t="str">
            <v/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V5" t="str">
            <v/>
          </cell>
          <cell r="XW5" t="str">
            <v/>
          </cell>
          <cell r="XX5">
            <v>0</v>
          </cell>
          <cell r="XY5">
            <v>0</v>
          </cell>
          <cell r="XZ5">
            <v>0</v>
          </cell>
          <cell r="YA5">
            <v>0</v>
          </cell>
          <cell r="YB5">
            <v>0</v>
          </cell>
          <cell r="YC5">
            <v>0</v>
          </cell>
          <cell r="YD5">
            <v>0</v>
          </cell>
          <cell r="YE5">
            <v>0</v>
          </cell>
          <cell r="YF5">
            <v>0</v>
          </cell>
          <cell r="YG5">
            <v>0</v>
          </cell>
          <cell r="YH5">
            <v>0</v>
          </cell>
          <cell r="YI5">
            <v>0</v>
          </cell>
          <cell r="YJ5" t="str">
            <v/>
          </cell>
          <cell r="YK5" t="str">
            <v/>
          </cell>
          <cell r="YL5">
            <v>0</v>
          </cell>
          <cell r="YM5">
            <v>0</v>
          </cell>
          <cell r="YN5">
            <v>0</v>
          </cell>
          <cell r="YO5">
            <v>0</v>
          </cell>
          <cell r="YP5">
            <v>0</v>
          </cell>
          <cell r="YQ5">
            <v>0</v>
          </cell>
          <cell r="YR5">
            <v>0</v>
          </cell>
          <cell r="YS5">
            <v>0</v>
          </cell>
          <cell r="YT5">
            <v>0</v>
          </cell>
          <cell r="YU5">
            <v>0</v>
          </cell>
          <cell r="YV5">
            <v>0</v>
          </cell>
          <cell r="YW5">
            <v>0</v>
          </cell>
          <cell r="YX5" t="str">
            <v/>
          </cell>
          <cell r="YY5" t="str">
            <v/>
          </cell>
          <cell r="YZ5">
            <v>0</v>
          </cell>
          <cell r="ZA5">
            <v>0</v>
          </cell>
          <cell r="ZB5">
            <v>0</v>
          </cell>
          <cell r="ZC5">
            <v>0</v>
          </cell>
          <cell r="ZD5">
            <v>0</v>
          </cell>
          <cell r="ZE5">
            <v>0</v>
          </cell>
          <cell r="ZF5">
            <v>0</v>
          </cell>
          <cell r="ZG5">
            <v>0</v>
          </cell>
          <cell r="ZH5">
            <v>0</v>
          </cell>
          <cell r="ZI5">
            <v>0</v>
          </cell>
          <cell r="ZJ5">
            <v>0</v>
          </cell>
          <cell r="ZK5">
            <v>0</v>
          </cell>
          <cell r="ZL5" t="str">
            <v/>
          </cell>
          <cell r="ZM5" t="str">
            <v/>
          </cell>
          <cell r="ZN5">
            <v>0</v>
          </cell>
          <cell r="ZO5">
            <v>0</v>
          </cell>
          <cell r="ZP5">
            <v>0</v>
          </cell>
          <cell r="ZQ5">
            <v>0</v>
          </cell>
          <cell r="ZR5">
            <v>0</v>
          </cell>
          <cell r="ZS5">
            <v>0</v>
          </cell>
          <cell r="ZT5">
            <v>0</v>
          </cell>
          <cell r="ZU5">
            <v>0</v>
          </cell>
          <cell r="ZV5">
            <v>0</v>
          </cell>
          <cell r="ZW5">
            <v>0</v>
          </cell>
          <cell r="ZX5">
            <v>8.36</v>
          </cell>
          <cell r="ZY5">
            <v>1</v>
          </cell>
          <cell r="ZZ5" t="str">
            <v/>
          </cell>
          <cell r="AAA5" t="str">
            <v/>
          </cell>
          <cell r="AAB5">
            <v>0</v>
          </cell>
          <cell r="AAC5">
            <v>0</v>
          </cell>
          <cell r="AAD5">
            <v>14.9</v>
          </cell>
          <cell r="AAE5">
            <v>2</v>
          </cell>
          <cell r="AAF5">
            <v>0</v>
          </cell>
          <cell r="AAG5">
            <v>0</v>
          </cell>
          <cell r="AAH5">
            <v>0</v>
          </cell>
          <cell r="AAI5">
            <v>0</v>
          </cell>
          <cell r="AAJ5">
            <v>7.53</v>
          </cell>
          <cell r="AAK5">
            <v>1</v>
          </cell>
          <cell r="AAL5">
            <v>10.119999999999999</v>
          </cell>
          <cell r="AAM5">
            <v>2</v>
          </cell>
          <cell r="AAN5" t="str">
            <v/>
          </cell>
          <cell r="AAO5" t="str">
            <v/>
          </cell>
          <cell r="AAP5">
            <v>0</v>
          </cell>
          <cell r="AAQ5">
            <v>0</v>
          </cell>
          <cell r="AAR5">
            <v>0</v>
          </cell>
          <cell r="AAS5">
            <v>0</v>
          </cell>
          <cell r="AAT5">
            <v>7.85</v>
          </cell>
          <cell r="AAU5">
            <v>1</v>
          </cell>
          <cell r="AAV5">
            <v>7.68</v>
          </cell>
          <cell r="AAW5">
            <v>1</v>
          </cell>
          <cell r="AAX5">
            <v>0</v>
          </cell>
          <cell r="AAY5">
            <v>0</v>
          </cell>
          <cell r="AAZ5">
            <v>7.35</v>
          </cell>
          <cell r="ABA5">
            <v>1</v>
          </cell>
          <cell r="ABB5" t="str">
            <v/>
          </cell>
          <cell r="ABC5" t="str">
            <v/>
          </cell>
          <cell r="ABD5">
            <v>0</v>
          </cell>
          <cell r="ABE5">
            <v>0</v>
          </cell>
          <cell r="ABF5">
            <v>0</v>
          </cell>
          <cell r="ABG5">
            <v>0</v>
          </cell>
          <cell r="ABH5">
            <v>0</v>
          </cell>
          <cell r="ABI5">
            <v>0</v>
          </cell>
          <cell r="ABJ5">
            <v>0</v>
          </cell>
          <cell r="ABK5">
            <v>0</v>
          </cell>
          <cell r="ABM5">
            <v>184.40000000000003</v>
          </cell>
          <cell r="ABN5">
            <v>30</v>
          </cell>
          <cell r="ABO5">
            <v>23</v>
          </cell>
          <cell r="ABP5">
            <v>1.3043478260869565</v>
          </cell>
        </row>
        <row r="6">
          <cell r="A6" t="str">
            <v>BARUCH HOUSES ADDITION</v>
          </cell>
          <cell r="B6" t="str">
            <v>BARUCH</v>
          </cell>
          <cell r="C6" t="str">
            <v>MANHATTAN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 t="str">
            <v/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 t="str">
            <v/>
          </cell>
          <cell r="AE6" t="str">
            <v/>
          </cell>
          <cell r="AF6">
            <v>4.92</v>
          </cell>
          <cell r="AG6">
            <v>1</v>
          </cell>
          <cell r="AH6">
            <v>0</v>
          </cell>
          <cell r="AI6">
            <v>0</v>
          </cell>
          <cell r="AJ6">
            <v>6.49</v>
          </cell>
          <cell r="AK6">
            <v>1</v>
          </cell>
          <cell r="AL6">
            <v>6.34</v>
          </cell>
          <cell r="AM6">
            <v>1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/>
          </cell>
          <cell r="AS6" t="str">
            <v/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/>
          </cell>
          <cell r="BK6" t="str">
            <v/>
          </cell>
          <cell r="BL6" t="str">
            <v/>
          </cell>
          <cell r="BM6" t="str">
            <v/>
          </cell>
          <cell r="BN6" t="str">
            <v/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  <cell r="BS6" t="str">
            <v/>
          </cell>
          <cell r="BT6" t="str">
            <v/>
          </cell>
          <cell r="BU6" t="str">
            <v/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  <cell r="CA6" t="str">
            <v/>
          </cell>
          <cell r="CB6" t="str">
            <v/>
          </cell>
          <cell r="CC6" t="str">
            <v/>
          </cell>
          <cell r="CD6" t="str">
            <v/>
          </cell>
          <cell r="CE6" t="str">
            <v/>
          </cell>
          <cell r="CF6" t="str">
            <v/>
          </cell>
          <cell r="CG6" t="str">
            <v/>
          </cell>
          <cell r="CH6" t="str">
            <v/>
          </cell>
          <cell r="CI6" t="str">
            <v/>
          </cell>
          <cell r="CJ6" t="str">
            <v/>
          </cell>
          <cell r="CK6" t="str">
            <v/>
          </cell>
          <cell r="CL6" t="str">
            <v/>
          </cell>
          <cell r="CM6" t="str">
            <v/>
          </cell>
          <cell r="CN6" t="str">
            <v/>
          </cell>
          <cell r="CO6" t="str">
            <v/>
          </cell>
          <cell r="CP6" t="str">
            <v/>
          </cell>
          <cell r="CQ6" t="str">
            <v/>
          </cell>
          <cell r="CR6" t="str">
            <v/>
          </cell>
          <cell r="CS6" t="str">
            <v/>
          </cell>
          <cell r="CT6" t="str">
            <v/>
          </cell>
          <cell r="CU6" t="str">
            <v/>
          </cell>
          <cell r="CV6" t="str">
            <v/>
          </cell>
          <cell r="CW6" t="str">
            <v/>
          </cell>
          <cell r="CX6" t="str">
            <v/>
          </cell>
          <cell r="CY6" t="str">
            <v/>
          </cell>
          <cell r="CZ6" t="str">
            <v/>
          </cell>
          <cell r="DA6" t="str">
            <v/>
          </cell>
          <cell r="DB6" t="str">
            <v/>
          </cell>
          <cell r="DC6" t="str">
            <v/>
          </cell>
          <cell r="DD6" t="str">
            <v/>
          </cell>
          <cell r="DE6" t="str">
            <v/>
          </cell>
          <cell r="DF6" t="str">
            <v/>
          </cell>
          <cell r="DG6" t="str">
            <v/>
          </cell>
          <cell r="DH6" t="str">
            <v/>
          </cell>
          <cell r="DI6" t="str">
            <v/>
          </cell>
          <cell r="DJ6" t="str">
            <v/>
          </cell>
          <cell r="DK6" t="str">
            <v/>
          </cell>
          <cell r="DL6" t="str">
            <v/>
          </cell>
          <cell r="DM6" t="str">
            <v/>
          </cell>
          <cell r="DN6" t="str">
            <v/>
          </cell>
          <cell r="DO6" t="str">
            <v/>
          </cell>
          <cell r="DP6" t="str">
            <v/>
          </cell>
          <cell r="DQ6" t="str">
            <v/>
          </cell>
          <cell r="DR6" t="str">
            <v/>
          </cell>
          <cell r="DS6" t="str">
            <v/>
          </cell>
          <cell r="DT6" t="str">
            <v/>
          </cell>
          <cell r="DU6" t="str">
            <v/>
          </cell>
          <cell r="DV6" t="str">
            <v/>
          </cell>
          <cell r="DW6" t="str">
            <v/>
          </cell>
          <cell r="DX6" t="str">
            <v/>
          </cell>
          <cell r="DY6" t="str">
            <v/>
          </cell>
          <cell r="DZ6" t="str">
            <v/>
          </cell>
          <cell r="EA6" t="str">
            <v/>
          </cell>
          <cell r="EB6" t="str">
            <v/>
          </cell>
          <cell r="EC6" t="str">
            <v/>
          </cell>
          <cell r="ED6" t="str">
            <v/>
          </cell>
          <cell r="EE6" t="str">
            <v/>
          </cell>
          <cell r="EF6" t="str">
            <v/>
          </cell>
          <cell r="EG6" t="str">
            <v/>
          </cell>
          <cell r="EH6" t="str">
            <v/>
          </cell>
          <cell r="EI6" t="str">
            <v/>
          </cell>
          <cell r="EJ6" t="str">
            <v/>
          </cell>
          <cell r="EK6" t="str">
            <v/>
          </cell>
          <cell r="EL6" t="str">
            <v/>
          </cell>
          <cell r="EM6" t="str">
            <v/>
          </cell>
          <cell r="EN6" t="str">
            <v/>
          </cell>
          <cell r="EO6" t="str">
            <v/>
          </cell>
          <cell r="EP6" t="str">
            <v/>
          </cell>
          <cell r="EQ6" t="str">
            <v/>
          </cell>
          <cell r="ER6" t="str">
            <v/>
          </cell>
          <cell r="ES6" t="str">
            <v/>
          </cell>
          <cell r="ET6" t="str">
            <v/>
          </cell>
          <cell r="EU6" t="str">
            <v/>
          </cell>
          <cell r="EV6" t="str">
            <v/>
          </cell>
          <cell r="EW6" t="str">
            <v/>
          </cell>
          <cell r="EX6" t="str">
            <v/>
          </cell>
          <cell r="EY6" t="str">
            <v/>
          </cell>
          <cell r="EZ6" t="str">
            <v/>
          </cell>
          <cell r="FA6" t="str">
            <v/>
          </cell>
          <cell r="FB6" t="str">
            <v/>
          </cell>
          <cell r="FC6" t="str">
            <v/>
          </cell>
          <cell r="FD6" t="str">
            <v/>
          </cell>
          <cell r="FE6" t="str">
            <v/>
          </cell>
          <cell r="FF6" t="str">
            <v/>
          </cell>
          <cell r="FG6" t="str">
            <v/>
          </cell>
          <cell r="FH6" t="str">
            <v/>
          </cell>
          <cell r="FI6" t="str">
            <v/>
          </cell>
          <cell r="FJ6" t="str">
            <v/>
          </cell>
          <cell r="FK6" t="str">
            <v/>
          </cell>
          <cell r="FL6" t="str">
            <v/>
          </cell>
          <cell r="FM6" t="str">
            <v/>
          </cell>
          <cell r="FN6" t="str">
            <v/>
          </cell>
          <cell r="FO6" t="str">
            <v/>
          </cell>
          <cell r="FP6" t="str">
            <v/>
          </cell>
          <cell r="FQ6" t="str">
            <v/>
          </cell>
          <cell r="FR6" t="str">
            <v/>
          </cell>
          <cell r="FS6" t="str">
            <v/>
          </cell>
          <cell r="FT6" t="str">
            <v/>
          </cell>
          <cell r="FU6" t="str">
            <v/>
          </cell>
          <cell r="FV6" t="str">
            <v/>
          </cell>
          <cell r="FW6" t="str">
            <v/>
          </cell>
          <cell r="FX6" t="str">
            <v/>
          </cell>
          <cell r="FY6" t="str">
            <v/>
          </cell>
          <cell r="FZ6" t="str">
            <v/>
          </cell>
          <cell r="GA6" t="str">
            <v/>
          </cell>
          <cell r="GB6" t="str">
            <v/>
          </cell>
          <cell r="GC6" t="str">
            <v/>
          </cell>
          <cell r="GD6" t="str">
            <v/>
          </cell>
          <cell r="GE6" t="str">
            <v/>
          </cell>
          <cell r="GF6" t="str">
            <v/>
          </cell>
          <cell r="GG6" t="str">
            <v/>
          </cell>
          <cell r="GH6" t="str">
            <v/>
          </cell>
          <cell r="GI6" t="str">
            <v/>
          </cell>
          <cell r="GJ6" t="str">
            <v/>
          </cell>
          <cell r="GK6" t="str">
            <v/>
          </cell>
          <cell r="GL6" t="str">
            <v/>
          </cell>
          <cell r="GM6" t="str">
            <v/>
          </cell>
          <cell r="GN6" t="str">
            <v/>
          </cell>
          <cell r="GO6" t="str">
            <v/>
          </cell>
          <cell r="GP6" t="str">
            <v/>
          </cell>
          <cell r="GQ6" t="str">
            <v/>
          </cell>
          <cell r="GR6" t="str">
            <v/>
          </cell>
          <cell r="GS6" t="str">
            <v/>
          </cell>
          <cell r="GT6" t="str">
            <v/>
          </cell>
          <cell r="GU6" t="str">
            <v/>
          </cell>
          <cell r="GV6" t="str">
            <v/>
          </cell>
          <cell r="GW6" t="str">
            <v/>
          </cell>
          <cell r="GX6" t="str">
            <v/>
          </cell>
          <cell r="GY6" t="str">
            <v/>
          </cell>
          <cell r="GZ6" t="str">
            <v/>
          </cell>
          <cell r="HA6" t="str">
            <v/>
          </cell>
          <cell r="HB6" t="str">
            <v/>
          </cell>
          <cell r="HC6" t="str">
            <v/>
          </cell>
          <cell r="HD6" t="str">
            <v/>
          </cell>
          <cell r="HE6" t="str">
            <v/>
          </cell>
          <cell r="HF6" t="str">
            <v/>
          </cell>
          <cell r="HG6" t="str">
            <v/>
          </cell>
          <cell r="HH6" t="str">
            <v/>
          </cell>
          <cell r="HI6" t="str">
            <v/>
          </cell>
          <cell r="HJ6" t="str">
            <v/>
          </cell>
          <cell r="HK6" t="str">
            <v/>
          </cell>
          <cell r="HL6" t="str">
            <v/>
          </cell>
          <cell r="HM6" t="str">
            <v/>
          </cell>
          <cell r="HN6" t="str">
            <v/>
          </cell>
          <cell r="HO6" t="str">
            <v/>
          </cell>
          <cell r="HP6" t="str">
            <v/>
          </cell>
          <cell r="HQ6" t="str">
            <v/>
          </cell>
          <cell r="HR6" t="str">
            <v/>
          </cell>
          <cell r="HS6" t="str">
            <v/>
          </cell>
          <cell r="HT6" t="str">
            <v/>
          </cell>
          <cell r="HU6" t="str">
            <v/>
          </cell>
          <cell r="HV6" t="str">
            <v/>
          </cell>
          <cell r="HW6" t="str">
            <v/>
          </cell>
          <cell r="HX6" t="str">
            <v/>
          </cell>
          <cell r="HY6" t="str">
            <v/>
          </cell>
          <cell r="HZ6" t="str">
            <v/>
          </cell>
          <cell r="IA6" t="str">
            <v/>
          </cell>
          <cell r="IB6" t="str">
            <v/>
          </cell>
          <cell r="IC6" t="str">
            <v/>
          </cell>
          <cell r="ID6" t="str">
            <v/>
          </cell>
          <cell r="IE6" t="str">
            <v/>
          </cell>
          <cell r="IF6" t="str">
            <v/>
          </cell>
          <cell r="IG6" t="str">
            <v/>
          </cell>
          <cell r="IH6" t="str">
            <v/>
          </cell>
          <cell r="II6" t="str">
            <v/>
          </cell>
          <cell r="IJ6" t="str">
            <v/>
          </cell>
          <cell r="IK6" t="str">
            <v/>
          </cell>
          <cell r="IL6" t="str">
            <v/>
          </cell>
          <cell r="IM6" t="str">
            <v/>
          </cell>
          <cell r="IN6" t="str">
            <v/>
          </cell>
          <cell r="IO6" t="str">
            <v/>
          </cell>
          <cell r="IP6" t="str">
            <v/>
          </cell>
          <cell r="IQ6" t="str">
            <v/>
          </cell>
          <cell r="IR6" t="str">
            <v/>
          </cell>
          <cell r="IS6" t="str">
            <v/>
          </cell>
          <cell r="IT6" t="str">
            <v/>
          </cell>
          <cell r="IU6" t="str">
            <v/>
          </cell>
          <cell r="IV6" t="str">
            <v/>
          </cell>
          <cell r="IW6" t="str">
            <v/>
          </cell>
          <cell r="IX6" t="str">
            <v/>
          </cell>
          <cell r="IY6" t="str">
            <v/>
          </cell>
          <cell r="IZ6" t="str">
            <v/>
          </cell>
          <cell r="JA6" t="str">
            <v/>
          </cell>
          <cell r="JB6" t="str">
            <v/>
          </cell>
          <cell r="JC6" t="str">
            <v/>
          </cell>
          <cell r="JD6" t="str">
            <v/>
          </cell>
          <cell r="JE6" t="str">
            <v/>
          </cell>
          <cell r="JF6" t="str">
            <v/>
          </cell>
          <cell r="JG6" t="str">
            <v/>
          </cell>
          <cell r="JH6" t="str">
            <v/>
          </cell>
          <cell r="JI6" t="str">
            <v/>
          </cell>
          <cell r="JJ6" t="str">
            <v/>
          </cell>
          <cell r="JK6" t="str">
            <v/>
          </cell>
          <cell r="JL6" t="str">
            <v/>
          </cell>
          <cell r="JM6" t="str">
            <v/>
          </cell>
          <cell r="JN6" t="str">
            <v/>
          </cell>
          <cell r="JO6" t="str">
            <v/>
          </cell>
          <cell r="JP6" t="str">
            <v/>
          </cell>
          <cell r="JQ6" t="str">
            <v/>
          </cell>
          <cell r="JR6" t="str">
            <v/>
          </cell>
          <cell r="JS6" t="str">
            <v/>
          </cell>
          <cell r="JT6" t="str">
            <v/>
          </cell>
          <cell r="JU6" t="str">
            <v/>
          </cell>
          <cell r="JV6" t="str">
            <v/>
          </cell>
          <cell r="JW6" t="str">
            <v/>
          </cell>
          <cell r="JX6" t="str">
            <v/>
          </cell>
          <cell r="JY6" t="str">
            <v/>
          </cell>
          <cell r="JZ6" t="str">
            <v/>
          </cell>
          <cell r="KA6" t="str">
            <v/>
          </cell>
          <cell r="KB6" t="str">
            <v/>
          </cell>
          <cell r="KC6" t="str">
            <v/>
          </cell>
          <cell r="KD6" t="str">
            <v/>
          </cell>
          <cell r="KE6" t="str">
            <v/>
          </cell>
          <cell r="KF6" t="str">
            <v/>
          </cell>
          <cell r="KG6" t="str">
            <v/>
          </cell>
          <cell r="KH6" t="str">
            <v/>
          </cell>
          <cell r="KI6" t="str">
            <v/>
          </cell>
          <cell r="KJ6" t="str">
            <v/>
          </cell>
          <cell r="KK6" t="str">
            <v/>
          </cell>
          <cell r="KL6" t="str">
            <v/>
          </cell>
          <cell r="KM6" t="str">
            <v/>
          </cell>
          <cell r="KN6" t="str">
            <v/>
          </cell>
          <cell r="KO6" t="str">
            <v/>
          </cell>
          <cell r="KP6" t="str">
            <v/>
          </cell>
          <cell r="KQ6" t="str">
            <v/>
          </cell>
          <cell r="KR6" t="str">
            <v/>
          </cell>
          <cell r="KS6" t="str">
            <v/>
          </cell>
          <cell r="KT6" t="str">
            <v/>
          </cell>
          <cell r="KU6" t="str">
            <v/>
          </cell>
          <cell r="KV6" t="str">
            <v/>
          </cell>
          <cell r="KW6" t="str">
            <v/>
          </cell>
          <cell r="KX6" t="str">
            <v/>
          </cell>
          <cell r="KY6" t="str">
            <v/>
          </cell>
          <cell r="KZ6" t="str">
            <v/>
          </cell>
          <cell r="LA6" t="str">
            <v/>
          </cell>
          <cell r="LB6" t="str">
            <v/>
          </cell>
          <cell r="LC6" t="str">
            <v/>
          </cell>
          <cell r="LD6" t="str">
            <v/>
          </cell>
          <cell r="LE6" t="str">
            <v/>
          </cell>
          <cell r="LF6" t="str">
            <v/>
          </cell>
          <cell r="LG6" t="str">
            <v/>
          </cell>
          <cell r="LH6" t="str">
            <v/>
          </cell>
          <cell r="LI6" t="str">
            <v/>
          </cell>
          <cell r="LJ6" t="str">
            <v/>
          </cell>
          <cell r="LK6" t="str">
            <v/>
          </cell>
          <cell r="LL6" t="str">
            <v/>
          </cell>
          <cell r="LM6" t="str">
            <v/>
          </cell>
          <cell r="LN6" t="str">
            <v/>
          </cell>
          <cell r="LO6" t="str">
            <v/>
          </cell>
          <cell r="LP6" t="str">
            <v/>
          </cell>
          <cell r="LQ6" t="str">
            <v/>
          </cell>
          <cell r="LR6" t="str">
            <v/>
          </cell>
          <cell r="LS6" t="str">
            <v/>
          </cell>
          <cell r="LT6" t="str">
            <v/>
          </cell>
          <cell r="LU6" t="str">
            <v/>
          </cell>
          <cell r="LV6" t="str">
            <v/>
          </cell>
          <cell r="LW6" t="str">
            <v/>
          </cell>
          <cell r="LX6" t="str">
            <v/>
          </cell>
          <cell r="LY6" t="str">
            <v/>
          </cell>
          <cell r="LZ6" t="str">
            <v/>
          </cell>
          <cell r="MA6" t="str">
            <v/>
          </cell>
          <cell r="MB6" t="str">
            <v/>
          </cell>
          <cell r="MC6" t="str">
            <v/>
          </cell>
          <cell r="MD6" t="str">
            <v/>
          </cell>
          <cell r="ME6" t="str">
            <v/>
          </cell>
          <cell r="MF6" t="str">
            <v/>
          </cell>
          <cell r="MG6" t="str">
            <v/>
          </cell>
          <cell r="MH6" t="str">
            <v/>
          </cell>
          <cell r="MI6" t="str">
            <v/>
          </cell>
          <cell r="MJ6" t="str">
            <v/>
          </cell>
          <cell r="MK6" t="str">
            <v/>
          </cell>
          <cell r="ML6" t="str">
            <v/>
          </cell>
          <cell r="MM6" t="str">
            <v/>
          </cell>
          <cell r="MN6" t="str">
            <v/>
          </cell>
          <cell r="MO6" t="str">
            <v/>
          </cell>
          <cell r="MP6" t="str">
            <v/>
          </cell>
          <cell r="MQ6" t="str">
            <v/>
          </cell>
          <cell r="MR6" t="str">
            <v/>
          </cell>
          <cell r="MS6" t="str">
            <v/>
          </cell>
          <cell r="MT6" t="str">
            <v/>
          </cell>
          <cell r="MU6" t="str">
            <v/>
          </cell>
          <cell r="MV6" t="str">
            <v/>
          </cell>
          <cell r="MW6" t="str">
            <v/>
          </cell>
          <cell r="MX6" t="str">
            <v/>
          </cell>
          <cell r="MY6" t="str">
            <v/>
          </cell>
          <cell r="MZ6" t="str">
            <v/>
          </cell>
          <cell r="NA6" t="str">
            <v/>
          </cell>
          <cell r="NB6" t="str">
            <v/>
          </cell>
          <cell r="NC6" t="str">
            <v/>
          </cell>
          <cell r="ND6" t="str">
            <v/>
          </cell>
          <cell r="NE6" t="str">
            <v/>
          </cell>
          <cell r="NF6" t="str">
            <v/>
          </cell>
          <cell r="NG6" t="str">
            <v/>
          </cell>
          <cell r="NH6" t="str">
            <v/>
          </cell>
          <cell r="NI6" t="str">
            <v/>
          </cell>
          <cell r="NJ6" t="str">
            <v/>
          </cell>
          <cell r="NK6" t="str">
            <v/>
          </cell>
          <cell r="NL6" t="str">
            <v/>
          </cell>
          <cell r="NM6" t="str">
            <v/>
          </cell>
          <cell r="NN6" t="str">
            <v/>
          </cell>
          <cell r="NO6" t="str">
            <v/>
          </cell>
          <cell r="NP6" t="str">
            <v/>
          </cell>
          <cell r="NQ6" t="str">
            <v/>
          </cell>
          <cell r="NR6" t="str">
            <v/>
          </cell>
          <cell r="NS6" t="str">
            <v/>
          </cell>
          <cell r="NT6" t="str">
            <v/>
          </cell>
          <cell r="NU6" t="str">
            <v/>
          </cell>
          <cell r="NV6" t="str">
            <v/>
          </cell>
          <cell r="NW6" t="str">
            <v/>
          </cell>
          <cell r="NX6" t="str">
            <v/>
          </cell>
          <cell r="NY6" t="str">
            <v/>
          </cell>
          <cell r="NZ6" t="str">
            <v/>
          </cell>
          <cell r="OA6" t="str">
            <v/>
          </cell>
          <cell r="OB6" t="str">
            <v/>
          </cell>
          <cell r="OC6" t="str">
            <v/>
          </cell>
          <cell r="OD6" t="str">
            <v/>
          </cell>
          <cell r="OE6" t="str">
            <v/>
          </cell>
          <cell r="OF6" t="str">
            <v/>
          </cell>
          <cell r="OG6" t="str">
            <v/>
          </cell>
          <cell r="OH6" t="str">
            <v/>
          </cell>
          <cell r="OI6" t="str">
            <v/>
          </cell>
          <cell r="OJ6" t="str">
            <v/>
          </cell>
          <cell r="OK6" t="str">
            <v/>
          </cell>
          <cell r="OL6" t="str">
            <v/>
          </cell>
          <cell r="OM6" t="str">
            <v/>
          </cell>
          <cell r="ON6" t="str">
            <v/>
          </cell>
          <cell r="OO6" t="str">
            <v/>
          </cell>
          <cell r="OP6" t="str">
            <v/>
          </cell>
          <cell r="OQ6" t="str">
            <v/>
          </cell>
          <cell r="OR6" t="str">
            <v/>
          </cell>
          <cell r="OS6" t="str">
            <v/>
          </cell>
          <cell r="OT6" t="str">
            <v/>
          </cell>
          <cell r="OU6" t="str">
            <v/>
          </cell>
          <cell r="OV6" t="str">
            <v/>
          </cell>
          <cell r="OW6" t="str">
            <v/>
          </cell>
          <cell r="OX6" t="str">
            <v/>
          </cell>
          <cell r="OY6" t="str">
            <v/>
          </cell>
          <cell r="OZ6" t="str">
            <v/>
          </cell>
          <cell r="PA6" t="str">
            <v/>
          </cell>
          <cell r="PB6" t="str">
            <v/>
          </cell>
          <cell r="PC6" t="str">
            <v/>
          </cell>
          <cell r="PD6" t="str">
            <v/>
          </cell>
          <cell r="PE6" t="str">
            <v/>
          </cell>
          <cell r="PF6" t="str">
            <v/>
          </cell>
          <cell r="PG6" t="str">
            <v/>
          </cell>
          <cell r="PH6" t="str">
            <v/>
          </cell>
          <cell r="PI6" t="str">
            <v/>
          </cell>
          <cell r="PJ6" t="str">
            <v/>
          </cell>
          <cell r="PK6" t="str">
            <v/>
          </cell>
          <cell r="PL6" t="str">
            <v/>
          </cell>
          <cell r="PM6" t="str">
            <v/>
          </cell>
          <cell r="PN6" t="str">
            <v/>
          </cell>
          <cell r="PO6" t="str">
            <v/>
          </cell>
          <cell r="PP6" t="str">
            <v/>
          </cell>
          <cell r="PQ6" t="str">
            <v/>
          </cell>
          <cell r="PR6" t="str">
            <v/>
          </cell>
          <cell r="PS6" t="str">
            <v/>
          </cell>
          <cell r="PT6" t="str">
            <v/>
          </cell>
          <cell r="PU6" t="str">
            <v/>
          </cell>
          <cell r="PV6" t="str">
            <v/>
          </cell>
          <cell r="PW6" t="str">
            <v/>
          </cell>
          <cell r="PX6" t="str">
            <v/>
          </cell>
          <cell r="PY6" t="str">
            <v/>
          </cell>
          <cell r="PZ6" t="str">
            <v/>
          </cell>
          <cell r="QA6" t="str">
            <v/>
          </cell>
          <cell r="QB6" t="str">
            <v/>
          </cell>
          <cell r="QC6" t="str">
            <v/>
          </cell>
          <cell r="QD6" t="str">
            <v/>
          </cell>
          <cell r="QE6" t="str">
            <v/>
          </cell>
          <cell r="QF6" t="str">
            <v/>
          </cell>
          <cell r="QG6" t="str">
            <v/>
          </cell>
          <cell r="QH6" t="str">
            <v/>
          </cell>
          <cell r="QI6" t="str">
            <v/>
          </cell>
          <cell r="QJ6" t="str">
            <v/>
          </cell>
          <cell r="QK6" t="str">
            <v/>
          </cell>
          <cell r="QL6" t="str">
            <v/>
          </cell>
          <cell r="QM6" t="str">
            <v/>
          </cell>
          <cell r="QN6" t="str">
            <v/>
          </cell>
          <cell r="QO6" t="str">
            <v/>
          </cell>
          <cell r="QP6" t="str">
            <v/>
          </cell>
          <cell r="QQ6" t="str">
            <v/>
          </cell>
          <cell r="QR6" t="str">
            <v/>
          </cell>
          <cell r="QS6" t="str">
            <v/>
          </cell>
          <cell r="QT6" t="str">
            <v/>
          </cell>
          <cell r="QU6" t="str">
            <v/>
          </cell>
          <cell r="QV6" t="str">
            <v/>
          </cell>
          <cell r="QW6" t="str">
            <v/>
          </cell>
          <cell r="QX6" t="str">
            <v/>
          </cell>
          <cell r="QY6" t="str">
            <v/>
          </cell>
          <cell r="QZ6" t="str">
            <v/>
          </cell>
          <cell r="RA6" t="str">
            <v/>
          </cell>
          <cell r="RB6" t="str">
            <v/>
          </cell>
          <cell r="RC6" t="str">
            <v/>
          </cell>
          <cell r="RD6" t="str">
            <v/>
          </cell>
          <cell r="RE6" t="str">
            <v/>
          </cell>
          <cell r="RF6" t="str">
            <v/>
          </cell>
          <cell r="RG6" t="str">
            <v/>
          </cell>
          <cell r="RH6" t="str">
            <v/>
          </cell>
          <cell r="RI6" t="str">
            <v/>
          </cell>
          <cell r="RJ6" t="str">
            <v/>
          </cell>
          <cell r="RK6" t="str">
            <v/>
          </cell>
          <cell r="RL6" t="str">
            <v/>
          </cell>
          <cell r="RM6" t="str">
            <v/>
          </cell>
          <cell r="RN6" t="str">
            <v/>
          </cell>
          <cell r="RO6" t="str">
            <v/>
          </cell>
          <cell r="RP6" t="str">
            <v/>
          </cell>
          <cell r="RQ6" t="str">
            <v/>
          </cell>
          <cell r="RR6" t="str">
            <v/>
          </cell>
          <cell r="RS6" t="str">
            <v/>
          </cell>
          <cell r="RT6" t="str">
            <v/>
          </cell>
          <cell r="RU6" t="str">
            <v/>
          </cell>
          <cell r="RV6" t="str">
            <v/>
          </cell>
          <cell r="RW6" t="str">
            <v/>
          </cell>
          <cell r="RX6" t="str">
            <v/>
          </cell>
          <cell r="RY6" t="str">
            <v/>
          </cell>
          <cell r="RZ6" t="str">
            <v/>
          </cell>
          <cell r="SA6" t="str">
            <v/>
          </cell>
          <cell r="SB6" t="str">
            <v/>
          </cell>
          <cell r="SC6" t="str">
            <v/>
          </cell>
          <cell r="SD6" t="str">
            <v/>
          </cell>
          <cell r="SE6" t="str">
            <v/>
          </cell>
          <cell r="SF6" t="str">
            <v/>
          </cell>
          <cell r="SG6" t="str">
            <v/>
          </cell>
          <cell r="SH6" t="str">
            <v/>
          </cell>
          <cell r="SI6" t="str">
            <v/>
          </cell>
          <cell r="SJ6" t="str">
            <v/>
          </cell>
          <cell r="SK6" t="str">
            <v/>
          </cell>
          <cell r="SL6" t="str">
            <v/>
          </cell>
          <cell r="SM6" t="str">
            <v/>
          </cell>
          <cell r="SN6" t="str">
            <v/>
          </cell>
          <cell r="SO6" t="str">
            <v/>
          </cell>
          <cell r="SP6" t="str">
            <v/>
          </cell>
          <cell r="SQ6" t="str">
            <v/>
          </cell>
          <cell r="SR6" t="str">
            <v/>
          </cell>
          <cell r="SS6" t="str">
            <v/>
          </cell>
          <cell r="ST6" t="str">
            <v/>
          </cell>
          <cell r="SU6" t="str">
            <v/>
          </cell>
          <cell r="SV6" t="str">
            <v/>
          </cell>
          <cell r="SW6" t="str">
            <v/>
          </cell>
          <cell r="SX6" t="str">
            <v/>
          </cell>
          <cell r="SY6" t="str">
            <v/>
          </cell>
          <cell r="SZ6" t="str">
            <v/>
          </cell>
          <cell r="TA6" t="str">
            <v/>
          </cell>
          <cell r="TB6" t="str">
            <v/>
          </cell>
          <cell r="TC6" t="str">
            <v/>
          </cell>
          <cell r="TD6" t="str">
            <v/>
          </cell>
          <cell r="TE6" t="str">
            <v/>
          </cell>
          <cell r="TF6" t="str">
            <v/>
          </cell>
          <cell r="TG6" t="str">
            <v/>
          </cell>
          <cell r="TH6" t="str">
            <v/>
          </cell>
          <cell r="TI6" t="str">
            <v/>
          </cell>
          <cell r="TJ6" t="str">
            <v/>
          </cell>
          <cell r="TK6" t="str">
            <v/>
          </cell>
          <cell r="TL6" t="str">
            <v/>
          </cell>
          <cell r="TM6" t="str">
            <v/>
          </cell>
          <cell r="TN6" t="str">
            <v/>
          </cell>
          <cell r="TO6" t="str">
            <v/>
          </cell>
          <cell r="TP6" t="str">
            <v/>
          </cell>
          <cell r="TQ6" t="str">
            <v/>
          </cell>
          <cell r="TR6" t="str">
            <v/>
          </cell>
          <cell r="TS6" t="str">
            <v/>
          </cell>
          <cell r="TT6" t="str">
            <v/>
          </cell>
          <cell r="TU6" t="str">
            <v/>
          </cell>
          <cell r="TV6" t="str">
            <v/>
          </cell>
          <cell r="TW6" t="str">
            <v/>
          </cell>
          <cell r="TX6" t="str">
            <v/>
          </cell>
          <cell r="TY6" t="str">
            <v/>
          </cell>
          <cell r="TZ6" t="str">
            <v/>
          </cell>
          <cell r="UA6" t="str">
            <v/>
          </cell>
          <cell r="UB6" t="str">
            <v/>
          </cell>
          <cell r="UC6" t="str">
            <v/>
          </cell>
          <cell r="UD6" t="str">
            <v/>
          </cell>
          <cell r="UE6" t="str">
            <v/>
          </cell>
          <cell r="UF6" t="str">
            <v/>
          </cell>
          <cell r="UG6" t="str">
            <v/>
          </cell>
          <cell r="UH6" t="str">
            <v/>
          </cell>
          <cell r="UI6" t="str">
            <v/>
          </cell>
          <cell r="UJ6" t="str">
            <v/>
          </cell>
          <cell r="UK6" t="str">
            <v/>
          </cell>
          <cell r="UL6" t="str">
            <v/>
          </cell>
          <cell r="UM6" t="str">
            <v/>
          </cell>
          <cell r="UN6" t="str">
            <v/>
          </cell>
          <cell r="UO6" t="str">
            <v/>
          </cell>
          <cell r="UP6" t="str">
            <v/>
          </cell>
          <cell r="UQ6" t="str">
            <v/>
          </cell>
          <cell r="UR6" t="str">
            <v/>
          </cell>
          <cell r="US6" t="str">
            <v/>
          </cell>
          <cell r="UT6" t="str">
            <v/>
          </cell>
          <cell r="UU6" t="str">
            <v/>
          </cell>
          <cell r="UV6" t="str">
            <v/>
          </cell>
          <cell r="UW6" t="str">
            <v/>
          </cell>
          <cell r="UX6" t="str">
            <v/>
          </cell>
          <cell r="UY6" t="str">
            <v/>
          </cell>
          <cell r="UZ6" t="str">
            <v/>
          </cell>
          <cell r="VA6" t="str">
            <v/>
          </cell>
          <cell r="VB6" t="str">
            <v/>
          </cell>
          <cell r="VC6" t="str">
            <v/>
          </cell>
          <cell r="VD6" t="str">
            <v/>
          </cell>
          <cell r="VE6" t="str">
            <v/>
          </cell>
          <cell r="VF6" t="str">
            <v/>
          </cell>
          <cell r="VG6" t="str">
            <v/>
          </cell>
          <cell r="VH6" t="str">
            <v/>
          </cell>
          <cell r="VI6" t="str">
            <v/>
          </cell>
          <cell r="VJ6" t="str">
            <v/>
          </cell>
          <cell r="VK6" t="str">
            <v/>
          </cell>
          <cell r="VL6" t="str">
            <v/>
          </cell>
          <cell r="VM6" t="str">
            <v/>
          </cell>
          <cell r="VN6" t="str">
            <v/>
          </cell>
          <cell r="VO6" t="str">
            <v/>
          </cell>
          <cell r="VP6" t="str">
            <v/>
          </cell>
          <cell r="VQ6" t="str">
            <v/>
          </cell>
          <cell r="VR6" t="str">
            <v/>
          </cell>
          <cell r="VS6" t="str">
            <v/>
          </cell>
          <cell r="VT6" t="str">
            <v/>
          </cell>
          <cell r="VU6" t="str">
            <v/>
          </cell>
          <cell r="VV6" t="str">
            <v/>
          </cell>
          <cell r="VW6" t="str">
            <v/>
          </cell>
          <cell r="VX6" t="str">
            <v/>
          </cell>
          <cell r="VY6" t="str">
            <v/>
          </cell>
          <cell r="VZ6" t="str">
            <v/>
          </cell>
          <cell r="WA6" t="str">
            <v/>
          </cell>
          <cell r="WB6" t="str">
            <v/>
          </cell>
          <cell r="WC6" t="str">
            <v/>
          </cell>
          <cell r="WD6" t="str">
            <v/>
          </cell>
          <cell r="WE6" t="str">
            <v/>
          </cell>
          <cell r="WF6" t="str">
            <v/>
          </cell>
          <cell r="WG6" t="str">
            <v/>
          </cell>
          <cell r="WH6" t="str">
            <v/>
          </cell>
          <cell r="WI6" t="str">
            <v/>
          </cell>
          <cell r="WJ6" t="str">
            <v/>
          </cell>
          <cell r="WK6" t="str">
            <v/>
          </cell>
          <cell r="WL6" t="str">
            <v/>
          </cell>
          <cell r="WM6" t="str">
            <v/>
          </cell>
          <cell r="WN6" t="str">
            <v/>
          </cell>
          <cell r="WO6" t="str">
            <v/>
          </cell>
          <cell r="WP6" t="str">
            <v/>
          </cell>
          <cell r="WQ6" t="str">
            <v/>
          </cell>
          <cell r="WR6" t="str">
            <v/>
          </cell>
          <cell r="WS6" t="str">
            <v/>
          </cell>
          <cell r="WT6" t="str">
            <v/>
          </cell>
          <cell r="WU6" t="str">
            <v/>
          </cell>
          <cell r="WV6" t="str">
            <v/>
          </cell>
          <cell r="WW6" t="str">
            <v/>
          </cell>
          <cell r="WX6" t="str">
            <v/>
          </cell>
          <cell r="WY6" t="str">
            <v/>
          </cell>
          <cell r="WZ6" t="str">
            <v/>
          </cell>
          <cell r="XA6" t="str">
            <v/>
          </cell>
          <cell r="XB6" t="str">
            <v/>
          </cell>
          <cell r="XC6" t="str">
            <v/>
          </cell>
          <cell r="XD6" t="str">
            <v/>
          </cell>
          <cell r="XE6" t="str">
            <v/>
          </cell>
          <cell r="XF6" t="str">
            <v/>
          </cell>
          <cell r="XG6" t="str">
            <v/>
          </cell>
          <cell r="XH6" t="str">
            <v/>
          </cell>
          <cell r="XI6" t="str">
            <v/>
          </cell>
          <cell r="XJ6" t="str">
            <v/>
          </cell>
          <cell r="XK6" t="str">
            <v/>
          </cell>
          <cell r="XL6" t="str">
            <v/>
          </cell>
          <cell r="XM6" t="str">
            <v/>
          </cell>
          <cell r="XN6" t="str">
            <v/>
          </cell>
          <cell r="XO6" t="str">
            <v/>
          </cell>
          <cell r="XP6" t="str">
            <v/>
          </cell>
          <cell r="XQ6" t="str">
            <v/>
          </cell>
          <cell r="XR6" t="str">
            <v/>
          </cell>
          <cell r="XS6" t="str">
            <v/>
          </cell>
          <cell r="XT6" t="str">
            <v/>
          </cell>
          <cell r="XU6" t="str">
            <v/>
          </cell>
          <cell r="XV6" t="str">
            <v/>
          </cell>
          <cell r="XW6" t="str">
            <v/>
          </cell>
          <cell r="XX6" t="str">
            <v/>
          </cell>
          <cell r="XY6" t="str">
            <v/>
          </cell>
          <cell r="XZ6" t="str">
            <v/>
          </cell>
          <cell r="YA6" t="str">
            <v/>
          </cell>
          <cell r="YB6" t="str">
            <v/>
          </cell>
          <cell r="YC6" t="str">
            <v/>
          </cell>
          <cell r="YD6" t="str">
            <v/>
          </cell>
          <cell r="YE6" t="str">
            <v/>
          </cell>
          <cell r="YF6" t="str">
            <v/>
          </cell>
          <cell r="YG6" t="str">
            <v/>
          </cell>
          <cell r="YH6" t="str">
            <v/>
          </cell>
          <cell r="YI6" t="str">
            <v/>
          </cell>
          <cell r="YJ6" t="str">
            <v/>
          </cell>
          <cell r="YK6" t="str">
            <v/>
          </cell>
          <cell r="YL6" t="str">
            <v/>
          </cell>
          <cell r="YM6" t="str">
            <v/>
          </cell>
          <cell r="YN6" t="str">
            <v/>
          </cell>
          <cell r="YO6" t="str">
            <v/>
          </cell>
          <cell r="YP6" t="str">
            <v/>
          </cell>
          <cell r="YQ6" t="str">
            <v/>
          </cell>
          <cell r="YR6" t="str">
            <v/>
          </cell>
          <cell r="YS6" t="str">
            <v/>
          </cell>
          <cell r="YT6" t="str">
            <v/>
          </cell>
          <cell r="YU6" t="str">
            <v/>
          </cell>
          <cell r="YV6" t="str">
            <v/>
          </cell>
          <cell r="YW6" t="str">
            <v/>
          </cell>
          <cell r="YX6" t="str">
            <v/>
          </cell>
          <cell r="YY6" t="str">
            <v/>
          </cell>
          <cell r="YZ6" t="str">
            <v/>
          </cell>
          <cell r="ZA6" t="str">
            <v/>
          </cell>
          <cell r="ZB6" t="str">
            <v/>
          </cell>
          <cell r="ZC6" t="str">
            <v/>
          </cell>
          <cell r="ZD6" t="str">
            <v/>
          </cell>
          <cell r="ZE6" t="str">
            <v/>
          </cell>
          <cell r="ZF6" t="str">
            <v/>
          </cell>
          <cell r="ZG6" t="str">
            <v/>
          </cell>
          <cell r="ZH6" t="str">
            <v/>
          </cell>
          <cell r="ZI6" t="str">
            <v/>
          </cell>
          <cell r="ZJ6" t="str">
            <v/>
          </cell>
          <cell r="ZK6" t="str">
            <v/>
          </cell>
          <cell r="ZL6" t="str">
            <v/>
          </cell>
          <cell r="ZM6" t="str">
            <v/>
          </cell>
          <cell r="ZN6" t="str">
            <v/>
          </cell>
          <cell r="ZO6" t="str">
            <v/>
          </cell>
          <cell r="ZP6" t="str">
            <v/>
          </cell>
          <cell r="ZQ6" t="str">
            <v/>
          </cell>
          <cell r="ZR6" t="str">
            <v/>
          </cell>
          <cell r="ZS6" t="str">
            <v/>
          </cell>
          <cell r="ZT6" t="str">
            <v/>
          </cell>
          <cell r="ZU6" t="str">
            <v/>
          </cell>
          <cell r="ZV6" t="str">
            <v/>
          </cell>
          <cell r="ZW6" t="str">
            <v/>
          </cell>
          <cell r="ZX6" t="str">
            <v/>
          </cell>
          <cell r="ZY6" t="str">
            <v/>
          </cell>
          <cell r="ZZ6" t="str">
            <v/>
          </cell>
          <cell r="AAA6" t="str">
            <v/>
          </cell>
          <cell r="AAB6" t="str">
            <v/>
          </cell>
          <cell r="AAC6" t="str">
            <v/>
          </cell>
          <cell r="AAD6" t="str">
            <v/>
          </cell>
          <cell r="AAE6" t="str">
            <v/>
          </cell>
          <cell r="AAF6" t="str">
            <v/>
          </cell>
          <cell r="AAG6" t="str">
            <v/>
          </cell>
          <cell r="AAH6" t="str">
            <v/>
          </cell>
          <cell r="AAI6" t="str">
            <v/>
          </cell>
          <cell r="AAJ6" t="str">
            <v/>
          </cell>
          <cell r="AAK6" t="str">
            <v/>
          </cell>
          <cell r="AAL6" t="str">
            <v/>
          </cell>
          <cell r="AAM6" t="str">
            <v/>
          </cell>
          <cell r="AAN6" t="str">
            <v/>
          </cell>
          <cell r="AAO6" t="str">
            <v/>
          </cell>
          <cell r="AAP6" t="str">
            <v/>
          </cell>
          <cell r="AAQ6" t="str">
            <v/>
          </cell>
          <cell r="AAR6" t="str">
            <v/>
          </cell>
          <cell r="AAS6" t="str">
            <v/>
          </cell>
          <cell r="AAT6" t="str">
            <v/>
          </cell>
          <cell r="AAU6" t="str">
            <v/>
          </cell>
          <cell r="AAV6" t="str">
            <v/>
          </cell>
          <cell r="AAW6" t="str">
            <v/>
          </cell>
          <cell r="AAX6" t="str">
            <v/>
          </cell>
          <cell r="AAY6" t="str">
            <v/>
          </cell>
          <cell r="AAZ6" t="str">
            <v/>
          </cell>
          <cell r="ABA6" t="str">
            <v/>
          </cell>
          <cell r="ABB6" t="str">
            <v/>
          </cell>
          <cell r="ABC6" t="str">
            <v/>
          </cell>
          <cell r="ABD6" t="str">
            <v/>
          </cell>
          <cell r="ABE6" t="str">
            <v/>
          </cell>
          <cell r="ABF6" t="str">
            <v/>
          </cell>
          <cell r="ABG6" t="str">
            <v/>
          </cell>
          <cell r="ABH6" t="str">
            <v/>
          </cell>
          <cell r="ABI6" t="str">
            <v/>
          </cell>
          <cell r="ABJ6" t="str">
            <v/>
          </cell>
          <cell r="ABK6" t="str">
            <v/>
          </cell>
          <cell r="ABM6">
            <v>17.75</v>
          </cell>
          <cell r="ABN6">
            <v>3</v>
          </cell>
          <cell r="ABO6">
            <v>3</v>
          </cell>
          <cell r="ABP6">
            <v>1</v>
          </cell>
        </row>
        <row r="7">
          <cell r="A7" t="str">
            <v>CAMPOS PLAZA I</v>
          </cell>
          <cell r="B7" t="str">
            <v>RIIS</v>
          </cell>
          <cell r="C7" t="str">
            <v>MANHATTAN</v>
          </cell>
          <cell r="D7">
            <v>0</v>
          </cell>
          <cell r="E7">
            <v>0</v>
          </cell>
          <cell r="F7">
            <v>7.81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/>
          </cell>
          <cell r="Q7" t="str">
            <v/>
          </cell>
          <cell r="R7">
            <v>0</v>
          </cell>
          <cell r="S7">
            <v>0</v>
          </cell>
          <cell r="T7">
            <v>6.7</v>
          </cell>
          <cell r="U7">
            <v>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 t="str">
            <v/>
          </cell>
          <cell r="AE7" t="str">
            <v/>
          </cell>
          <cell r="AF7">
            <v>0</v>
          </cell>
          <cell r="AG7">
            <v>0</v>
          </cell>
          <cell r="AH7">
            <v>6.81</v>
          </cell>
          <cell r="AI7">
            <v>1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/>
          </cell>
          <cell r="AS7" t="str">
            <v/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 t="str">
            <v/>
          </cell>
          <cell r="BG7" t="str">
            <v/>
          </cell>
          <cell r="BH7">
            <v>5.89</v>
          </cell>
          <cell r="BI7">
            <v>1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 t="str">
            <v/>
          </cell>
          <cell r="BU7" t="str">
            <v/>
          </cell>
          <cell r="BV7">
            <v>6.48</v>
          </cell>
          <cell r="BW7">
            <v>1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 t="str">
            <v/>
          </cell>
          <cell r="CI7" t="str">
            <v/>
          </cell>
          <cell r="CJ7">
            <v>0</v>
          </cell>
          <cell r="CK7">
            <v>0</v>
          </cell>
          <cell r="CL7">
            <v>5.89</v>
          </cell>
          <cell r="CM7">
            <v>1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 t="str">
            <v/>
          </cell>
          <cell r="CW7" t="str">
            <v/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7.04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 t="str">
            <v/>
          </cell>
          <cell r="DK7" t="str">
            <v/>
          </cell>
          <cell r="DL7">
            <v>0</v>
          </cell>
          <cell r="DM7">
            <v>0</v>
          </cell>
          <cell r="DN7">
            <v>5.35</v>
          </cell>
          <cell r="DO7">
            <v>1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 t="str">
            <v/>
          </cell>
          <cell r="DY7" t="str">
            <v/>
          </cell>
          <cell r="DZ7">
            <v>5.56</v>
          </cell>
          <cell r="EA7">
            <v>1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 t="str">
            <v/>
          </cell>
          <cell r="EM7" t="str">
            <v/>
          </cell>
          <cell r="EN7">
            <v>6.55</v>
          </cell>
          <cell r="EO7">
            <v>1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 t="str">
            <v/>
          </cell>
          <cell r="FA7" t="str">
            <v/>
          </cell>
          <cell r="FB7">
            <v>6.57</v>
          </cell>
          <cell r="FC7">
            <v>1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 t="str">
            <v/>
          </cell>
          <cell r="FO7" t="str">
            <v/>
          </cell>
          <cell r="FP7">
            <v>6.83</v>
          </cell>
          <cell r="FQ7">
            <v>1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 t="str">
            <v/>
          </cell>
          <cell r="GC7" t="str">
            <v/>
          </cell>
          <cell r="GD7">
            <v>6.43</v>
          </cell>
          <cell r="GE7">
            <v>1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 t="str">
            <v/>
          </cell>
          <cell r="GQ7" t="str">
            <v/>
          </cell>
          <cell r="GR7">
            <v>6.52</v>
          </cell>
          <cell r="GS7">
            <v>1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4.6900000000000004</v>
          </cell>
          <cell r="HC7">
            <v>1</v>
          </cell>
          <cell r="HD7" t="str">
            <v/>
          </cell>
          <cell r="HE7" t="str">
            <v/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5.39</v>
          </cell>
          <cell r="HO7">
            <v>1</v>
          </cell>
          <cell r="HP7">
            <v>0</v>
          </cell>
          <cell r="HQ7">
            <v>0</v>
          </cell>
          <cell r="HR7" t="str">
            <v/>
          </cell>
          <cell r="HS7" t="str">
            <v/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6.49</v>
          </cell>
          <cell r="IC7">
            <v>1</v>
          </cell>
          <cell r="ID7">
            <v>0</v>
          </cell>
          <cell r="IE7">
            <v>0</v>
          </cell>
          <cell r="IF7" t="str">
            <v/>
          </cell>
          <cell r="IG7" t="str">
            <v/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6.08</v>
          </cell>
          <cell r="IO7">
            <v>1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 t="str">
            <v/>
          </cell>
          <cell r="IU7" t="str">
            <v/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6.72</v>
          </cell>
          <cell r="JC7">
            <v>1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 t="str">
            <v/>
          </cell>
          <cell r="JI7" t="str">
            <v/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6.14</v>
          </cell>
          <cell r="JO7">
            <v>1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 t="str">
            <v/>
          </cell>
          <cell r="JW7" t="str">
            <v/>
          </cell>
          <cell r="JX7">
            <v>0</v>
          </cell>
          <cell r="JY7">
            <v>0</v>
          </cell>
          <cell r="JZ7">
            <v>6.3</v>
          </cell>
          <cell r="KA7">
            <v>1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 t="str">
            <v/>
          </cell>
          <cell r="KK7" t="str">
            <v/>
          </cell>
          <cell r="KL7">
            <v>0</v>
          </cell>
          <cell r="KM7">
            <v>0</v>
          </cell>
          <cell r="KN7">
            <v>7.93</v>
          </cell>
          <cell r="KO7">
            <v>1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 t="str">
            <v/>
          </cell>
          <cell r="KY7" t="str">
            <v/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7.86</v>
          </cell>
          <cell r="LE7">
            <v>1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 t="str">
            <v/>
          </cell>
          <cell r="LM7" t="str">
            <v/>
          </cell>
          <cell r="LN7">
            <v>7.58</v>
          </cell>
          <cell r="LO7">
            <v>1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 t="str">
            <v/>
          </cell>
          <cell r="MA7" t="str">
            <v/>
          </cell>
          <cell r="MB7">
            <v>0</v>
          </cell>
          <cell r="MC7">
            <v>0</v>
          </cell>
          <cell r="MD7">
            <v>8.5399999999999991</v>
          </cell>
          <cell r="ME7">
            <v>1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 t="str">
            <v/>
          </cell>
          <cell r="MO7" t="str">
            <v/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 t="str">
            <v/>
          </cell>
          <cell r="NC7" t="str">
            <v/>
          </cell>
          <cell r="ND7">
            <v>0</v>
          </cell>
          <cell r="NE7">
            <v>0</v>
          </cell>
          <cell r="NF7">
            <v>7.77</v>
          </cell>
          <cell r="NG7">
            <v>1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4.5599999999999996</v>
          </cell>
          <cell r="NO7">
            <v>1</v>
          </cell>
          <cell r="NP7" t="str">
            <v/>
          </cell>
          <cell r="NQ7" t="str">
            <v/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7.19</v>
          </cell>
          <cell r="OA7">
            <v>1</v>
          </cell>
          <cell r="OB7">
            <v>0</v>
          </cell>
          <cell r="OC7">
            <v>0</v>
          </cell>
          <cell r="OD7" t="str">
            <v/>
          </cell>
          <cell r="OE7" t="str">
            <v/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7.31</v>
          </cell>
          <cell r="OM7">
            <v>1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 t="str">
            <v/>
          </cell>
          <cell r="OS7" t="str">
            <v/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9.23</v>
          </cell>
          <cell r="PC7">
            <v>1</v>
          </cell>
          <cell r="PD7">
            <v>0</v>
          </cell>
          <cell r="PE7">
            <v>0</v>
          </cell>
          <cell r="PF7" t="str">
            <v/>
          </cell>
          <cell r="PG7" t="str">
            <v/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8.18</v>
          </cell>
          <cell r="PQ7">
            <v>1</v>
          </cell>
          <cell r="PR7">
            <v>0</v>
          </cell>
          <cell r="PS7">
            <v>0</v>
          </cell>
          <cell r="PT7" t="str">
            <v/>
          </cell>
          <cell r="PU7" t="str">
            <v/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0</v>
          </cell>
          <cell r="QB7">
            <v>0</v>
          </cell>
          <cell r="QC7">
            <v>0</v>
          </cell>
          <cell r="QD7">
            <v>7.95</v>
          </cell>
          <cell r="QE7">
            <v>1</v>
          </cell>
          <cell r="QF7">
            <v>0</v>
          </cell>
          <cell r="QG7">
            <v>0</v>
          </cell>
          <cell r="QH7" t="str">
            <v/>
          </cell>
          <cell r="QI7" t="str">
            <v/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0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9.2799999999999994</v>
          </cell>
          <cell r="QU7">
            <v>1</v>
          </cell>
          <cell r="QV7" t="str">
            <v/>
          </cell>
          <cell r="QW7" t="str">
            <v/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9.01</v>
          </cell>
          <cell r="RI7">
            <v>1</v>
          </cell>
          <cell r="RJ7" t="str">
            <v/>
          </cell>
          <cell r="RK7" t="str">
            <v/>
          </cell>
          <cell r="RL7">
            <v>0</v>
          </cell>
          <cell r="RM7">
            <v>0</v>
          </cell>
          <cell r="RN7">
            <v>0</v>
          </cell>
          <cell r="RO7">
            <v>0</v>
          </cell>
          <cell r="RP7">
            <v>0</v>
          </cell>
          <cell r="RQ7">
            <v>0</v>
          </cell>
          <cell r="RR7">
            <v>0</v>
          </cell>
          <cell r="RS7">
            <v>0</v>
          </cell>
          <cell r="RT7">
            <v>0</v>
          </cell>
          <cell r="RU7">
            <v>0</v>
          </cell>
          <cell r="RV7">
            <v>7.66</v>
          </cell>
          <cell r="RW7">
            <v>1</v>
          </cell>
          <cell r="RX7" t="str">
            <v/>
          </cell>
          <cell r="RY7" t="str">
            <v/>
          </cell>
          <cell r="RZ7">
            <v>0</v>
          </cell>
          <cell r="SA7">
            <v>0</v>
          </cell>
          <cell r="SB7">
            <v>0</v>
          </cell>
          <cell r="SC7">
            <v>0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 t="str">
            <v/>
          </cell>
          <cell r="SM7" t="str">
            <v/>
          </cell>
          <cell r="SN7">
            <v>9.76</v>
          </cell>
          <cell r="SO7">
            <v>1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0</v>
          </cell>
          <cell r="SU7">
            <v>0</v>
          </cell>
          <cell r="SV7">
            <v>0</v>
          </cell>
          <cell r="SW7">
            <v>0</v>
          </cell>
          <cell r="SX7">
            <v>0</v>
          </cell>
          <cell r="SY7">
            <v>0</v>
          </cell>
          <cell r="SZ7" t="str">
            <v/>
          </cell>
          <cell r="TA7" t="str">
            <v/>
          </cell>
          <cell r="TB7">
            <v>0</v>
          </cell>
          <cell r="TC7">
            <v>0</v>
          </cell>
          <cell r="TD7">
            <v>9.11</v>
          </cell>
          <cell r="TE7">
            <v>1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5.39</v>
          </cell>
          <cell r="TM7">
            <v>1</v>
          </cell>
          <cell r="TN7" t="str">
            <v/>
          </cell>
          <cell r="TO7" t="str">
            <v/>
          </cell>
          <cell r="TP7">
            <v>0</v>
          </cell>
          <cell r="TQ7">
            <v>0</v>
          </cell>
          <cell r="TR7">
            <v>0</v>
          </cell>
          <cell r="TS7">
            <v>0</v>
          </cell>
          <cell r="TT7">
            <v>0</v>
          </cell>
          <cell r="TU7">
            <v>0</v>
          </cell>
          <cell r="TV7">
            <v>0</v>
          </cell>
          <cell r="TW7">
            <v>0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 t="str">
            <v/>
          </cell>
          <cell r="UC7" t="str">
            <v/>
          </cell>
          <cell r="UD7">
            <v>9.24</v>
          </cell>
          <cell r="UE7">
            <v>1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5.17</v>
          </cell>
          <cell r="UM7">
            <v>1</v>
          </cell>
          <cell r="UN7">
            <v>0</v>
          </cell>
          <cell r="UO7">
            <v>0</v>
          </cell>
          <cell r="UP7" t="str">
            <v/>
          </cell>
          <cell r="UQ7" t="str">
            <v/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 t="str">
            <v/>
          </cell>
          <cell r="VE7" t="str">
            <v/>
          </cell>
          <cell r="VF7">
            <v>0</v>
          </cell>
          <cell r="VG7">
            <v>0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8.01</v>
          </cell>
          <cell r="VQ7">
            <v>1</v>
          </cell>
          <cell r="VR7" t="str">
            <v/>
          </cell>
          <cell r="VS7" t="str">
            <v/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0</v>
          </cell>
          <cell r="WC7">
            <v>0</v>
          </cell>
          <cell r="WD7">
            <v>8.1199999999999992</v>
          </cell>
          <cell r="WE7">
            <v>1</v>
          </cell>
          <cell r="WF7" t="str">
            <v/>
          </cell>
          <cell r="WG7" t="str">
            <v/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7.73</v>
          </cell>
          <cell r="WS7">
            <v>1</v>
          </cell>
          <cell r="WT7" t="str">
            <v/>
          </cell>
          <cell r="WU7" t="str">
            <v/>
          </cell>
          <cell r="WV7">
            <v>0</v>
          </cell>
          <cell r="WW7">
            <v>0</v>
          </cell>
          <cell r="WX7">
            <v>0</v>
          </cell>
          <cell r="WY7">
            <v>0</v>
          </cell>
          <cell r="WZ7">
            <v>0</v>
          </cell>
          <cell r="XA7">
            <v>0</v>
          </cell>
          <cell r="XB7">
            <v>0</v>
          </cell>
          <cell r="XC7">
            <v>0</v>
          </cell>
          <cell r="XD7">
            <v>0</v>
          </cell>
          <cell r="XE7">
            <v>0</v>
          </cell>
          <cell r="XF7">
            <v>0</v>
          </cell>
          <cell r="XG7">
            <v>0</v>
          </cell>
          <cell r="XH7" t="str">
            <v/>
          </cell>
          <cell r="XI7" t="str">
            <v/>
          </cell>
          <cell r="XJ7">
            <v>9.42</v>
          </cell>
          <cell r="XK7">
            <v>1</v>
          </cell>
          <cell r="XL7">
            <v>0</v>
          </cell>
          <cell r="XM7">
            <v>0</v>
          </cell>
          <cell r="XN7">
            <v>0</v>
          </cell>
          <cell r="XO7">
            <v>0</v>
          </cell>
          <cell r="XP7">
            <v>0</v>
          </cell>
          <cell r="XQ7">
            <v>0</v>
          </cell>
          <cell r="XR7">
            <v>0</v>
          </cell>
          <cell r="XS7">
            <v>0</v>
          </cell>
          <cell r="XT7">
            <v>5.94</v>
          </cell>
          <cell r="XU7">
            <v>1</v>
          </cell>
          <cell r="XV7" t="str">
            <v/>
          </cell>
          <cell r="XW7" t="str">
            <v/>
          </cell>
          <cell r="XX7">
            <v>0</v>
          </cell>
          <cell r="XY7">
            <v>0</v>
          </cell>
          <cell r="XZ7">
            <v>0</v>
          </cell>
          <cell r="YA7">
            <v>0</v>
          </cell>
          <cell r="YB7">
            <v>0</v>
          </cell>
          <cell r="YC7">
            <v>0</v>
          </cell>
          <cell r="YD7">
            <v>0</v>
          </cell>
          <cell r="YE7">
            <v>0</v>
          </cell>
          <cell r="YF7">
            <v>6.86</v>
          </cell>
          <cell r="YG7">
            <v>1</v>
          </cell>
          <cell r="YH7">
            <v>0</v>
          </cell>
          <cell r="YI7">
            <v>0</v>
          </cell>
          <cell r="YJ7" t="str">
            <v/>
          </cell>
          <cell r="YK7" t="str">
            <v/>
          </cell>
          <cell r="YL7">
            <v>0</v>
          </cell>
          <cell r="YM7">
            <v>0</v>
          </cell>
          <cell r="YN7">
            <v>0</v>
          </cell>
          <cell r="YO7">
            <v>0</v>
          </cell>
          <cell r="YP7">
            <v>0</v>
          </cell>
          <cell r="YQ7">
            <v>0</v>
          </cell>
          <cell r="YR7">
            <v>0</v>
          </cell>
          <cell r="YS7">
            <v>0</v>
          </cell>
          <cell r="YT7">
            <v>0</v>
          </cell>
          <cell r="YU7">
            <v>0</v>
          </cell>
          <cell r="YV7">
            <v>9.4499999999999993</v>
          </cell>
          <cell r="YW7">
            <v>1</v>
          </cell>
          <cell r="YX7" t="str">
            <v/>
          </cell>
          <cell r="YY7" t="str">
            <v/>
          </cell>
          <cell r="YZ7">
            <v>0</v>
          </cell>
          <cell r="ZA7">
            <v>0</v>
          </cell>
          <cell r="ZB7">
            <v>0</v>
          </cell>
          <cell r="ZC7">
            <v>0</v>
          </cell>
          <cell r="ZD7">
            <v>0</v>
          </cell>
          <cell r="ZE7">
            <v>0</v>
          </cell>
          <cell r="ZF7">
            <v>0</v>
          </cell>
          <cell r="ZG7">
            <v>0</v>
          </cell>
          <cell r="ZH7">
            <v>0</v>
          </cell>
          <cell r="ZI7">
            <v>0</v>
          </cell>
          <cell r="ZJ7">
            <v>7.67</v>
          </cell>
          <cell r="ZK7">
            <v>1</v>
          </cell>
          <cell r="ZL7" t="str">
            <v/>
          </cell>
          <cell r="ZM7" t="str">
            <v/>
          </cell>
          <cell r="ZN7">
            <v>0</v>
          </cell>
          <cell r="ZO7">
            <v>0</v>
          </cell>
          <cell r="ZP7">
            <v>0</v>
          </cell>
          <cell r="ZQ7">
            <v>0</v>
          </cell>
          <cell r="ZR7">
            <v>0</v>
          </cell>
          <cell r="ZS7">
            <v>0</v>
          </cell>
          <cell r="ZT7">
            <v>0</v>
          </cell>
          <cell r="ZU7">
            <v>0</v>
          </cell>
          <cell r="ZV7">
            <v>0</v>
          </cell>
          <cell r="ZW7">
            <v>0</v>
          </cell>
          <cell r="ZX7">
            <v>7.27</v>
          </cell>
          <cell r="ZY7">
            <v>1</v>
          </cell>
          <cell r="ZZ7" t="str">
            <v/>
          </cell>
          <cell r="AAA7" t="str">
            <v/>
          </cell>
          <cell r="AAB7">
            <v>0</v>
          </cell>
          <cell r="AAC7">
            <v>0</v>
          </cell>
          <cell r="AAD7">
            <v>0</v>
          </cell>
          <cell r="AAE7">
            <v>0</v>
          </cell>
          <cell r="AAF7">
            <v>0</v>
          </cell>
          <cell r="AAG7">
            <v>0</v>
          </cell>
          <cell r="AAH7">
            <v>0</v>
          </cell>
          <cell r="AAI7">
            <v>0</v>
          </cell>
          <cell r="AAJ7">
            <v>0</v>
          </cell>
          <cell r="AAK7">
            <v>0</v>
          </cell>
          <cell r="AAL7">
            <v>6.95</v>
          </cell>
          <cell r="AAM7">
            <v>1</v>
          </cell>
          <cell r="AAN7" t="str">
            <v/>
          </cell>
          <cell r="AAO7" t="str">
            <v/>
          </cell>
          <cell r="AAP7">
            <v>0</v>
          </cell>
          <cell r="AAQ7">
            <v>0</v>
          </cell>
          <cell r="AAR7">
            <v>0</v>
          </cell>
          <cell r="AAS7">
            <v>0</v>
          </cell>
          <cell r="AAT7">
            <v>0</v>
          </cell>
          <cell r="AAU7">
            <v>0</v>
          </cell>
          <cell r="AAV7">
            <v>0</v>
          </cell>
          <cell r="AAW7">
            <v>0</v>
          </cell>
          <cell r="AAX7">
            <v>0</v>
          </cell>
          <cell r="AAY7">
            <v>0</v>
          </cell>
          <cell r="AAZ7">
            <v>7.2</v>
          </cell>
          <cell r="ABA7">
            <v>1</v>
          </cell>
          <cell r="ABB7" t="str">
            <v/>
          </cell>
          <cell r="ABC7" t="str">
            <v/>
          </cell>
          <cell r="ABD7">
            <v>0</v>
          </cell>
          <cell r="ABE7">
            <v>0</v>
          </cell>
          <cell r="ABF7">
            <v>0</v>
          </cell>
          <cell r="ABG7">
            <v>0</v>
          </cell>
          <cell r="ABH7">
            <v>0</v>
          </cell>
          <cell r="ABI7">
            <v>0</v>
          </cell>
          <cell r="ABJ7">
            <v>0</v>
          </cell>
          <cell r="ABK7">
            <v>0</v>
          </cell>
          <cell r="ABM7">
            <v>365.58</v>
          </cell>
          <cell r="ABN7">
            <v>51</v>
          </cell>
          <cell r="ABO7">
            <v>51</v>
          </cell>
          <cell r="ABP7">
            <v>1</v>
          </cell>
        </row>
        <row r="8">
          <cell r="A8" t="str">
            <v>CAMPOS PLAZA II</v>
          </cell>
          <cell r="B8" t="str">
            <v>RIIS</v>
          </cell>
          <cell r="C8" t="str">
            <v>MANHATTAN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/>
          </cell>
          <cell r="Q8" t="str">
            <v/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str">
            <v/>
          </cell>
          <cell r="AE8" t="str">
            <v/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/>
          </cell>
          <cell r="AS8" t="str">
            <v/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 t="str">
            <v/>
          </cell>
          <cell r="BZ8" t="str">
            <v/>
          </cell>
          <cell r="CA8" t="str">
            <v/>
          </cell>
          <cell r="CB8" t="str">
            <v/>
          </cell>
          <cell r="CC8" t="str">
            <v/>
          </cell>
          <cell r="CD8" t="str">
            <v/>
          </cell>
          <cell r="CE8" t="str">
            <v/>
          </cell>
          <cell r="CF8" t="str">
            <v/>
          </cell>
          <cell r="CG8" t="str">
            <v/>
          </cell>
          <cell r="CH8" t="str">
            <v/>
          </cell>
          <cell r="CI8" t="str">
            <v/>
          </cell>
          <cell r="CJ8" t="str">
            <v/>
          </cell>
          <cell r="CK8" t="str">
            <v/>
          </cell>
          <cell r="CL8" t="str">
            <v/>
          </cell>
          <cell r="CM8" t="str">
            <v/>
          </cell>
          <cell r="CN8" t="str">
            <v/>
          </cell>
          <cell r="CO8" t="str">
            <v/>
          </cell>
          <cell r="CP8" t="str">
            <v/>
          </cell>
          <cell r="CQ8" t="str">
            <v/>
          </cell>
          <cell r="CR8" t="str">
            <v/>
          </cell>
          <cell r="CS8" t="str">
            <v/>
          </cell>
          <cell r="CT8" t="str">
            <v/>
          </cell>
          <cell r="CU8" t="str">
            <v/>
          </cell>
          <cell r="CV8" t="str">
            <v/>
          </cell>
          <cell r="CW8" t="str">
            <v/>
          </cell>
          <cell r="CX8" t="str">
            <v/>
          </cell>
          <cell r="CY8" t="str">
            <v/>
          </cell>
          <cell r="CZ8" t="str">
            <v/>
          </cell>
          <cell r="DA8" t="str">
            <v/>
          </cell>
          <cell r="DB8" t="str">
            <v/>
          </cell>
          <cell r="DC8" t="str">
            <v/>
          </cell>
          <cell r="DD8" t="str">
            <v/>
          </cell>
          <cell r="DE8" t="str">
            <v/>
          </cell>
          <cell r="DF8" t="str">
            <v/>
          </cell>
          <cell r="DG8" t="str">
            <v/>
          </cell>
          <cell r="DH8" t="str">
            <v/>
          </cell>
          <cell r="DI8" t="str">
            <v/>
          </cell>
          <cell r="DJ8" t="str">
            <v/>
          </cell>
          <cell r="DK8" t="str">
            <v/>
          </cell>
          <cell r="DL8" t="str">
            <v/>
          </cell>
          <cell r="DM8" t="str">
            <v/>
          </cell>
          <cell r="DN8" t="str">
            <v/>
          </cell>
          <cell r="DO8" t="str">
            <v/>
          </cell>
          <cell r="DP8" t="str">
            <v/>
          </cell>
          <cell r="DQ8" t="str">
            <v/>
          </cell>
          <cell r="DR8" t="str">
            <v/>
          </cell>
          <cell r="DS8" t="str">
            <v/>
          </cell>
          <cell r="DT8" t="str">
            <v/>
          </cell>
          <cell r="DU8" t="str">
            <v/>
          </cell>
          <cell r="DV8" t="str">
            <v/>
          </cell>
          <cell r="DW8" t="str">
            <v/>
          </cell>
          <cell r="DX8" t="str">
            <v/>
          </cell>
          <cell r="DY8" t="str">
            <v/>
          </cell>
          <cell r="DZ8" t="str">
            <v/>
          </cell>
          <cell r="EA8" t="str">
            <v/>
          </cell>
          <cell r="EB8" t="str">
            <v/>
          </cell>
          <cell r="EC8" t="str">
            <v/>
          </cell>
          <cell r="ED8" t="str">
            <v/>
          </cell>
          <cell r="EE8" t="str">
            <v/>
          </cell>
          <cell r="EF8" t="str">
            <v/>
          </cell>
          <cell r="EG8" t="str">
            <v/>
          </cell>
          <cell r="EH8" t="str">
            <v/>
          </cell>
          <cell r="EI8" t="str">
            <v/>
          </cell>
          <cell r="EJ8" t="str">
            <v/>
          </cell>
          <cell r="EK8" t="str">
            <v/>
          </cell>
          <cell r="EL8" t="str">
            <v/>
          </cell>
          <cell r="EM8" t="str">
            <v/>
          </cell>
          <cell r="EN8" t="str">
            <v/>
          </cell>
          <cell r="EO8" t="str">
            <v/>
          </cell>
          <cell r="EP8" t="str">
            <v/>
          </cell>
          <cell r="EQ8" t="str">
            <v/>
          </cell>
          <cell r="ER8" t="str">
            <v/>
          </cell>
          <cell r="ES8" t="str">
            <v/>
          </cell>
          <cell r="ET8" t="str">
            <v/>
          </cell>
          <cell r="EU8" t="str">
            <v/>
          </cell>
          <cell r="EV8" t="str">
            <v/>
          </cell>
          <cell r="EW8" t="str">
            <v/>
          </cell>
          <cell r="EX8" t="str">
            <v/>
          </cell>
          <cell r="EY8" t="str">
            <v/>
          </cell>
          <cell r="EZ8" t="str">
            <v/>
          </cell>
          <cell r="FA8" t="str">
            <v/>
          </cell>
          <cell r="FB8" t="str">
            <v/>
          </cell>
          <cell r="FC8" t="str">
            <v/>
          </cell>
          <cell r="FD8" t="str">
            <v/>
          </cell>
          <cell r="FE8" t="str">
            <v/>
          </cell>
          <cell r="FF8" t="str">
            <v/>
          </cell>
          <cell r="FG8" t="str">
            <v/>
          </cell>
          <cell r="FH8" t="str">
            <v/>
          </cell>
          <cell r="FI8" t="str">
            <v/>
          </cell>
          <cell r="FJ8" t="str">
            <v/>
          </cell>
          <cell r="FK8" t="str">
            <v/>
          </cell>
          <cell r="FL8" t="str">
            <v/>
          </cell>
          <cell r="FM8" t="str">
            <v/>
          </cell>
          <cell r="FN8" t="str">
            <v/>
          </cell>
          <cell r="FO8" t="str">
            <v/>
          </cell>
          <cell r="FP8" t="str">
            <v/>
          </cell>
          <cell r="FQ8" t="str">
            <v/>
          </cell>
          <cell r="FR8" t="str">
            <v/>
          </cell>
          <cell r="FS8" t="str">
            <v/>
          </cell>
          <cell r="FT8" t="str">
            <v/>
          </cell>
          <cell r="FU8" t="str">
            <v/>
          </cell>
          <cell r="FV8" t="str">
            <v/>
          </cell>
          <cell r="FW8" t="str">
            <v/>
          </cell>
          <cell r="FX8" t="str">
            <v/>
          </cell>
          <cell r="FY8" t="str">
            <v/>
          </cell>
          <cell r="FZ8" t="str">
            <v/>
          </cell>
          <cell r="GA8" t="str">
            <v/>
          </cell>
          <cell r="GB8" t="str">
            <v/>
          </cell>
          <cell r="GC8" t="str">
            <v/>
          </cell>
          <cell r="GD8" t="str">
            <v/>
          </cell>
          <cell r="GE8" t="str">
            <v/>
          </cell>
          <cell r="GF8" t="str">
            <v/>
          </cell>
          <cell r="GG8" t="str">
            <v/>
          </cell>
          <cell r="GH8" t="str">
            <v/>
          </cell>
          <cell r="GI8" t="str">
            <v/>
          </cell>
          <cell r="GJ8" t="str">
            <v/>
          </cell>
          <cell r="GK8" t="str">
            <v/>
          </cell>
          <cell r="GL8" t="str">
            <v/>
          </cell>
          <cell r="GM8" t="str">
            <v/>
          </cell>
          <cell r="GN8" t="str">
            <v/>
          </cell>
          <cell r="GO8" t="str">
            <v/>
          </cell>
          <cell r="GP8" t="str">
            <v/>
          </cell>
          <cell r="GQ8" t="str">
            <v/>
          </cell>
          <cell r="GR8" t="str">
            <v/>
          </cell>
          <cell r="GS8" t="str">
            <v/>
          </cell>
          <cell r="GT8" t="str">
            <v/>
          </cell>
          <cell r="GU8" t="str">
            <v/>
          </cell>
          <cell r="GV8" t="str">
            <v/>
          </cell>
          <cell r="GW8" t="str">
            <v/>
          </cell>
          <cell r="GX8" t="str">
            <v/>
          </cell>
          <cell r="GY8" t="str">
            <v/>
          </cell>
          <cell r="GZ8" t="str">
            <v/>
          </cell>
          <cell r="HA8" t="str">
            <v/>
          </cell>
          <cell r="HB8" t="str">
            <v/>
          </cell>
          <cell r="HC8" t="str">
            <v/>
          </cell>
          <cell r="HD8" t="str">
            <v/>
          </cell>
          <cell r="HE8" t="str">
            <v/>
          </cell>
          <cell r="HF8" t="str">
            <v/>
          </cell>
          <cell r="HG8" t="str">
            <v/>
          </cell>
          <cell r="HH8" t="str">
            <v/>
          </cell>
          <cell r="HI8" t="str">
            <v/>
          </cell>
          <cell r="HJ8" t="str">
            <v/>
          </cell>
          <cell r="HK8" t="str">
            <v/>
          </cell>
          <cell r="HL8" t="str">
            <v/>
          </cell>
          <cell r="HM8" t="str">
            <v/>
          </cell>
          <cell r="HN8" t="str">
            <v/>
          </cell>
          <cell r="HO8" t="str">
            <v/>
          </cell>
          <cell r="HP8" t="str">
            <v/>
          </cell>
          <cell r="HQ8" t="str">
            <v/>
          </cell>
          <cell r="HR8" t="str">
            <v/>
          </cell>
          <cell r="HS8" t="str">
            <v/>
          </cell>
          <cell r="HT8" t="str">
            <v/>
          </cell>
          <cell r="HU8" t="str">
            <v/>
          </cell>
          <cell r="HV8" t="str">
            <v/>
          </cell>
          <cell r="HW8" t="str">
            <v/>
          </cell>
          <cell r="HX8" t="str">
            <v/>
          </cell>
          <cell r="HY8" t="str">
            <v/>
          </cell>
          <cell r="HZ8" t="str">
            <v/>
          </cell>
          <cell r="IA8" t="str">
            <v/>
          </cell>
          <cell r="IB8" t="str">
            <v/>
          </cell>
          <cell r="IC8" t="str">
            <v/>
          </cell>
          <cell r="ID8" t="str">
            <v/>
          </cell>
          <cell r="IE8" t="str">
            <v/>
          </cell>
          <cell r="IF8" t="str">
            <v/>
          </cell>
          <cell r="IG8" t="str">
            <v/>
          </cell>
          <cell r="IH8" t="str">
            <v/>
          </cell>
          <cell r="II8" t="str">
            <v/>
          </cell>
          <cell r="IJ8" t="str">
            <v/>
          </cell>
          <cell r="IK8" t="str">
            <v/>
          </cell>
          <cell r="IL8" t="str">
            <v/>
          </cell>
          <cell r="IM8" t="str">
            <v/>
          </cell>
          <cell r="IN8" t="str">
            <v/>
          </cell>
          <cell r="IO8" t="str">
            <v/>
          </cell>
          <cell r="IP8" t="str">
            <v/>
          </cell>
          <cell r="IQ8" t="str">
            <v/>
          </cell>
          <cell r="IR8" t="str">
            <v/>
          </cell>
          <cell r="IS8" t="str">
            <v/>
          </cell>
          <cell r="IT8" t="str">
            <v/>
          </cell>
          <cell r="IU8" t="str">
            <v/>
          </cell>
          <cell r="IV8" t="str">
            <v/>
          </cell>
          <cell r="IW8" t="str">
            <v/>
          </cell>
          <cell r="IX8" t="str">
            <v/>
          </cell>
          <cell r="IY8" t="str">
            <v/>
          </cell>
          <cell r="IZ8" t="str">
            <v/>
          </cell>
          <cell r="JA8" t="str">
            <v/>
          </cell>
          <cell r="JB8" t="str">
            <v/>
          </cell>
          <cell r="JC8" t="str">
            <v/>
          </cell>
          <cell r="JD8" t="str">
            <v/>
          </cell>
          <cell r="JE8" t="str">
            <v/>
          </cell>
          <cell r="JF8" t="str">
            <v/>
          </cell>
          <cell r="JG8" t="str">
            <v/>
          </cell>
          <cell r="JH8" t="str">
            <v/>
          </cell>
          <cell r="JI8" t="str">
            <v/>
          </cell>
          <cell r="JJ8" t="str">
            <v/>
          </cell>
          <cell r="JK8" t="str">
            <v/>
          </cell>
          <cell r="JL8" t="str">
            <v/>
          </cell>
          <cell r="JM8" t="str">
            <v/>
          </cell>
          <cell r="JN8" t="str">
            <v/>
          </cell>
          <cell r="JO8" t="str">
            <v/>
          </cell>
          <cell r="JP8" t="str">
            <v/>
          </cell>
          <cell r="JQ8" t="str">
            <v/>
          </cell>
          <cell r="JR8" t="str">
            <v/>
          </cell>
          <cell r="JS8" t="str">
            <v/>
          </cell>
          <cell r="JT8" t="str">
            <v/>
          </cell>
          <cell r="JU8" t="str">
            <v/>
          </cell>
          <cell r="JV8" t="str">
            <v/>
          </cell>
          <cell r="JW8" t="str">
            <v/>
          </cell>
          <cell r="JX8" t="str">
            <v/>
          </cell>
          <cell r="JY8" t="str">
            <v/>
          </cell>
          <cell r="JZ8" t="str">
            <v/>
          </cell>
          <cell r="KA8" t="str">
            <v/>
          </cell>
          <cell r="KB8" t="str">
            <v/>
          </cell>
          <cell r="KC8" t="str">
            <v/>
          </cell>
          <cell r="KD8" t="str">
            <v/>
          </cell>
          <cell r="KE8" t="str">
            <v/>
          </cell>
          <cell r="KF8" t="str">
            <v/>
          </cell>
          <cell r="KG8" t="str">
            <v/>
          </cell>
          <cell r="KH8" t="str">
            <v/>
          </cell>
          <cell r="KI8" t="str">
            <v/>
          </cell>
          <cell r="KJ8" t="str">
            <v/>
          </cell>
          <cell r="KK8" t="str">
            <v/>
          </cell>
          <cell r="KL8" t="str">
            <v/>
          </cell>
          <cell r="KM8" t="str">
            <v/>
          </cell>
          <cell r="KN8" t="str">
            <v/>
          </cell>
          <cell r="KO8" t="str">
            <v/>
          </cell>
          <cell r="KP8" t="str">
            <v/>
          </cell>
          <cell r="KQ8" t="str">
            <v/>
          </cell>
          <cell r="KR8" t="str">
            <v/>
          </cell>
          <cell r="KS8" t="str">
            <v/>
          </cell>
          <cell r="KT8" t="str">
            <v/>
          </cell>
          <cell r="KU8" t="str">
            <v/>
          </cell>
          <cell r="KV8" t="str">
            <v/>
          </cell>
          <cell r="KW8" t="str">
            <v/>
          </cell>
          <cell r="KX8" t="str">
            <v/>
          </cell>
          <cell r="KY8" t="str">
            <v/>
          </cell>
          <cell r="KZ8" t="str">
            <v/>
          </cell>
          <cell r="LA8" t="str">
            <v/>
          </cell>
          <cell r="LB8" t="str">
            <v/>
          </cell>
          <cell r="LC8" t="str">
            <v/>
          </cell>
          <cell r="LD8" t="str">
            <v/>
          </cell>
          <cell r="LE8" t="str">
            <v/>
          </cell>
          <cell r="LF8" t="str">
            <v/>
          </cell>
          <cell r="LG8" t="str">
            <v/>
          </cell>
          <cell r="LH8" t="str">
            <v/>
          </cell>
          <cell r="LI8" t="str">
            <v/>
          </cell>
          <cell r="LJ8" t="str">
            <v/>
          </cell>
          <cell r="LK8" t="str">
            <v/>
          </cell>
          <cell r="LL8" t="str">
            <v/>
          </cell>
          <cell r="LM8" t="str">
            <v/>
          </cell>
          <cell r="LN8" t="str">
            <v/>
          </cell>
          <cell r="LO8" t="str">
            <v/>
          </cell>
          <cell r="LP8" t="str">
            <v/>
          </cell>
          <cell r="LQ8" t="str">
            <v/>
          </cell>
          <cell r="LR8" t="str">
            <v/>
          </cell>
          <cell r="LS8" t="str">
            <v/>
          </cell>
          <cell r="LT8" t="str">
            <v/>
          </cell>
          <cell r="LU8" t="str">
            <v/>
          </cell>
          <cell r="LV8" t="str">
            <v/>
          </cell>
          <cell r="LW8" t="str">
            <v/>
          </cell>
          <cell r="LX8" t="str">
            <v/>
          </cell>
          <cell r="LY8" t="str">
            <v/>
          </cell>
          <cell r="LZ8" t="str">
            <v/>
          </cell>
          <cell r="MA8" t="str">
            <v/>
          </cell>
          <cell r="MB8" t="str">
            <v/>
          </cell>
          <cell r="MC8" t="str">
            <v/>
          </cell>
          <cell r="MD8" t="str">
            <v/>
          </cell>
          <cell r="ME8" t="str">
            <v/>
          </cell>
          <cell r="MF8" t="str">
            <v/>
          </cell>
          <cell r="MG8" t="str">
            <v/>
          </cell>
          <cell r="MH8" t="str">
            <v/>
          </cell>
          <cell r="MI8" t="str">
            <v/>
          </cell>
          <cell r="MJ8" t="str">
            <v/>
          </cell>
          <cell r="MK8" t="str">
            <v/>
          </cell>
          <cell r="ML8" t="str">
            <v/>
          </cell>
          <cell r="MM8" t="str">
            <v/>
          </cell>
          <cell r="MN8" t="str">
            <v/>
          </cell>
          <cell r="MO8" t="str">
            <v/>
          </cell>
          <cell r="MP8" t="str">
            <v/>
          </cell>
          <cell r="MQ8" t="str">
            <v/>
          </cell>
          <cell r="MR8" t="str">
            <v/>
          </cell>
          <cell r="MS8" t="str">
            <v/>
          </cell>
          <cell r="MT8" t="str">
            <v/>
          </cell>
          <cell r="MU8" t="str">
            <v/>
          </cell>
          <cell r="MV8" t="str">
            <v/>
          </cell>
          <cell r="MW8" t="str">
            <v/>
          </cell>
          <cell r="MX8" t="str">
            <v/>
          </cell>
          <cell r="MY8" t="str">
            <v/>
          </cell>
          <cell r="MZ8" t="str">
            <v/>
          </cell>
          <cell r="NA8" t="str">
            <v/>
          </cell>
          <cell r="NB8" t="str">
            <v/>
          </cell>
          <cell r="NC8" t="str">
            <v/>
          </cell>
          <cell r="ND8" t="str">
            <v/>
          </cell>
          <cell r="NE8" t="str">
            <v/>
          </cell>
          <cell r="NF8" t="str">
            <v/>
          </cell>
          <cell r="NG8" t="str">
            <v/>
          </cell>
          <cell r="NH8" t="str">
            <v/>
          </cell>
          <cell r="NI8" t="str">
            <v/>
          </cell>
          <cell r="NJ8" t="str">
            <v/>
          </cell>
          <cell r="NK8" t="str">
            <v/>
          </cell>
          <cell r="NL8" t="str">
            <v/>
          </cell>
          <cell r="NM8" t="str">
            <v/>
          </cell>
          <cell r="NN8" t="str">
            <v/>
          </cell>
          <cell r="NO8" t="str">
            <v/>
          </cell>
          <cell r="NP8" t="str">
            <v/>
          </cell>
          <cell r="NQ8" t="str">
            <v/>
          </cell>
          <cell r="NR8" t="str">
            <v/>
          </cell>
          <cell r="NS8" t="str">
            <v/>
          </cell>
          <cell r="NT8" t="str">
            <v/>
          </cell>
          <cell r="NU8" t="str">
            <v/>
          </cell>
          <cell r="NV8" t="str">
            <v/>
          </cell>
          <cell r="NW8" t="str">
            <v/>
          </cell>
          <cell r="NX8" t="str">
            <v/>
          </cell>
          <cell r="NY8" t="str">
            <v/>
          </cell>
          <cell r="NZ8" t="str">
            <v/>
          </cell>
          <cell r="OA8" t="str">
            <v/>
          </cell>
          <cell r="OB8" t="str">
            <v/>
          </cell>
          <cell r="OC8" t="str">
            <v/>
          </cell>
          <cell r="OD8" t="str">
            <v/>
          </cell>
          <cell r="OE8" t="str">
            <v/>
          </cell>
          <cell r="OF8" t="str">
            <v/>
          </cell>
          <cell r="OG8" t="str">
            <v/>
          </cell>
          <cell r="OH8" t="str">
            <v/>
          </cell>
          <cell r="OI8" t="str">
            <v/>
          </cell>
          <cell r="OJ8" t="str">
            <v/>
          </cell>
          <cell r="OK8" t="str">
            <v/>
          </cell>
          <cell r="OL8" t="str">
            <v/>
          </cell>
          <cell r="OM8" t="str">
            <v/>
          </cell>
          <cell r="ON8" t="str">
            <v/>
          </cell>
          <cell r="OO8" t="str">
            <v/>
          </cell>
          <cell r="OP8" t="str">
            <v/>
          </cell>
          <cell r="OQ8" t="str">
            <v/>
          </cell>
          <cell r="OR8" t="str">
            <v/>
          </cell>
          <cell r="OS8" t="str">
            <v/>
          </cell>
          <cell r="OT8" t="str">
            <v/>
          </cell>
          <cell r="OU8" t="str">
            <v/>
          </cell>
          <cell r="OV8" t="str">
            <v/>
          </cell>
          <cell r="OW8" t="str">
            <v/>
          </cell>
          <cell r="OX8" t="str">
            <v/>
          </cell>
          <cell r="OY8" t="str">
            <v/>
          </cell>
          <cell r="OZ8" t="str">
            <v/>
          </cell>
          <cell r="PA8" t="str">
            <v/>
          </cell>
          <cell r="PB8" t="str">
            <v/>
          </cell>
          <cell r="PC8" t="str">
            <v/>
          </cell>
          <cell r="PD8" t="str">
            <v/>
          </cell>
          <cell r="PE8" t="str">
            <v/>
          </cell>
          <cell r="PF8" t="str">
            <v/>
          </cell>
          <cell r="PG8" t="str">
            <v/>
          </cell>
          <cell r="PH8" t="str">
            <v/>
          </cell>
          <cell r="PI8" t="str">
            <v/>
          </cell>
          <cell r="PJ8" t="str">
            <v/>
          </cell>
          <cell r="PK8" t="str">
            <v/>
          </cell>
          <cell r="PL8" t="str">
            <v/>
          </cell>
          <cell r="PM8" t="str">
            <v/>
          </cell>
          <cell r="PN8" t="str">
            <v/>
          </cell>
          <cell r="PO8" t="str">
            <v/>
          </cell>
          <cell r="PP8" t="str">
            <v/>
          </cell>
          <cell r="PQ8" t="str">
            <v/>
          </cell>
          <cell r="PR8" t="str">
            <v/>
          </cell>
          <cell r="PS8" t="str">
            <v/>
          </cell>
          <cell r="PT8" t="str">
            <v/>
          </cell>
          <cell r="PU8" t="str">
            <v/>
          </cell>
          <cell r="PV8" t="str">
            <v/>
          </cell>
          <cell r="PW8" t="str">
            <v/>
          </cell>
          <cell r="PX8" t="str">
            <v/>
          </cell>
          <cell r="PY8" t="str">
            <v/>
          </cell>
          <cell r="PZ8" t="str">
            <v/>
          </cell>
          <cell r="QA8" t="str">
            <v/>
          </cell>
          <cell r="QB8" t="str">
            <v/>
          </cell>
          <cell r="QC8" t="str">
            <v/>
          </cell>
          <cell r="QD8" t="str">
            <v/>
          </cell>
          <cell r="QE8" t="str">
            <v/>
          </cell>
          <cell r="QF8" t="str">
            <v/>
          </cell>
          <cell r="QG8" t="str">
            <v/>
          </cell>
          <cell r="QH8" t="str">
            <v/>
          </cell>
          <cell r="QI8" t="str">
            <v/>
          </cell>
          <cell r="QJ8" t="str">
            <v/>
          </cell>
          <cell r="QK8" t="str">
            <v/>
          </cell>
          <cell r="QL8" t="str">
            <v/>
          </cell>
          <cell r="QM8" t="str">
            <v/>
          </cell>
          <cell r="QN8" t="str">
            <v/>
          </cell>
          <cell r="QO8" t="str">
            <v/>
          </cell>
          <cell r="QP8" t="str">
            <v/>
          </cell>
          <cell r="QQ8" t="str">
            <v/>
          </cell>
          <cell r="QR8" t="str">
            <v/>
          </cell>
          <cell r="QS8" t="str">
            <v/>
          </cell>
          <cell r="QT8" t="str">
            <v/>
          </cell>
          <cell r="QU8" t="str">
            <v/>
          </cell>
          <cell r="QV8" t="str">
            <v/>
          </cell>
          <cell r="QW8" t="str">
            <v/>
          </cell>
          <cell r="QX8" t="str">
            <v/>
          </cell>
          <cell r="QY8" t="str">
            <v/>
          </cell>
          <cell r="QZ8" t="str">
            <v/>
          </cell>
          <cell r="RA8" t="str">
            <v/>
          </cell>
          <cell r="RB8" t="str">
            <v/>
          </cell>
          <cell r="RC8" t="str">
            <v/>
          </cell>
          <cell r="RD8" t="str">
            <v/>
          </cell>
          <cell r="RE8" t="str">
            <v/>
          </cell>
          <cell r="RF8" t="str">
            <v/>
          </cell>
          <cell r="RG8" t="str">
            <v/>
          </cell>
          <cell r="RH8" t="str">
            <v/>
          </cell>
          <cell r="RI8" t="str">
            <v/>
          </cell>
          <cell r="RJ8" t="str">
            <v/>
          </cell>
          <cell r="RK8" t="str">
            <v/>
          </cell>
          <cell r="RL8" t="str">
            <v/>
          </cell>
          <cell r="RM8" t="str">
            <v/>
          </cell>
          <cell r="RN8" t="str">
            <v/>
          </cell>
          <cell r="RO8" t="str">
            <v/>
          </cell>
          <cell r="RP8" t="str">
            <v/>
          </cell>
          <cell r="RQ8" t="str">
            <v/>
          </cell>
          <cell r="RR8" t="str">
            <v/>
          </cell>
          <cell r="RS8" t="str">
            <v/>
          </cell>
          <cell r="RT8" t="str">
            <v/>
          </cell>
          <cell r="RU8" t="str">
            <v/>
          </cell>
          <cell r="RV8" t="str">
            <v/>
          </cell>
          <cell r="RW8" t="str">
            <v/>
          </cell>
          <cell r="RX8" t="str">
            <v/>
          </cell>
          <cell r="RY8" t="str">
            <v/>
          </cell>
          <cell r="RZ8" t="str">
            <v/>
          </cell>
          <cell r="SA8" t="str">
            <v/>
          </cell>
          <cell r="SB8" t="str">
            <v/>
          </cell>
          <cell r="SC8" t="str">
            <v/>
          </cell>
          <cell r="SD8" t="str">
            <v/>
          </cell>
          <cell r="SE8" t="str">
            <v/>
          </cell>
          <cell r="SF8" t="str">
            <v/>
          </cell>
          <cell r="SG8" t="str">
            <v/>
          </cell>
          <cell r="SH8" t="str">
            <v/>
          </cell>
          <cell r="SI8" t="str">
            <v/>
          </cell>
          <cell r="SJ8" t="str">
            <v/>
          </cell>
          <cell r="SK8" t="str">
            <v/>
          </cell>
          <cell r="SL8" t="str">
            <v/>
          </cell>
          <cell r="SM8" t="str">
            <v/>
          </cell>
          <cell r="SN8" t="str">
            <v/>
          </cell>
          <cell r="SO8" t="str">
            <v/>
          </cell>
          <cell r="SP8" t="str">
            <v/>
          </cell>
          <cell r="SQ8" t="str">
            <v/>
          </cell>
          <cell r="SR8" t="str">
            <v/>
          </cell>
          <cell r="SS8" t="str">
            <v/>
          </cell>
          <cell r="ST8" t="str">
            <v/>
          </cell>
          <cell r="SU8" t="str">
            <v/>
          </cell>
          <cell r="SV8" t="str">
            <v/>
          </cell>
          <cell r="SW8" t="str">
            <v/>
          </cell>
          <cell r="SX8" t="str">
            <v/>
          </cell>
          <cell r="SY8" t="str">
            <v/>
          </cell>
          <cell r="SZ8" t="str">
            <v/>
          </cell>
          <cell r="TA8" t="str">
            <v/>
          </cell>
          <cell r="TB8" t="str">
            <v/>
          </cell>
          <cell r="TC8" t="str">
            <v/>
          </cell>
          <cell r="TD8" t="str">
            <v/>
          </cell>
          <cell r="TE8" t="str">
            <v/>
          </cell>
          <cell r="TF8" t="str">
            <v/>
          </cell>
          <cell r="TG8" t="str">
            <v/>
          </cell>
          <cell r="TH8" t="str">
            <v/>
          </cell>
          <cell r="TI8" t="str">
            <v/>
          </cell>
          <cell r="TJ8" t="str">
            <v/>
          </cell>
          <cell r="TK8" t="str">
            <v/>
          </cell>
          <cell r="TL8" t="str">
            <v/>
          </cell>
          <cell r="TM8" t="str">
            <v/>
          </cell>
          <cell r="TN8" t="str">
            <v/>
          </cell>
          <cell r="TO8" t="str">
            <v/>
          </cell>
          <cell r="TP8" t="str">
            <v/>
          </cell>
          <cell r="TQ8" t="str">
            <v/>
          </cell>
          <cell r="TR8" t="str">
            <v/>
          </cell>
          <cell r="TS8" t="str">
            <v/>
          </cell>
          <cell r="TT8" t="str">
            <v/>
          </cell>
          <cell r="TU8" t="str">
            <v/>
          </cell>
          <cell r="TV8" t="str">
            <v/>
          </cell>
          <cell r="TW8" t="str">
            <v/>
          </cell>
          <cell r="TX8" t="str">
            <v/>
          </cell>
          <cell r="TY8" t="str">
            <v/>
          </cell>
          <cell r="TZ8" t="str">
            <v/>
          </cell>
          <cell r="UA8" t="str">
            <v/>
          </cell>
          <cell r="UB8" t="str">
            <v/>
          </cell>
          <cell r="UC8" t="str">
            <v/>
          </cell>
          <cell r="UD8" t="str">
            <v/>
          </cell>
          <cell r="UE8" t="str">
            <v/>
          </cell>
          <cell r="UF8" t="str">
            <v/>
          </cell>
          <cell r="UG8" t="str">
            <v/>
          </cell>
          <cell r="UH8" t="str">
            <v/>
          </cell>
          <cell r="UI8" t="str">
            <v/>
          </cell>
          <cell r="UJ8" t="str">
            <v/>
          </cell>
          <cell r="UK8" t="str">
            <v/>
          </cell>
          <cell r="UL8" t="str">
            <v/>
          </cell>
          <cell r="UM8" t="str">
            <v/>
          </cell>
          <cell r="UN8" t="str">
            <v/>
          </cell>
          <cell r="UO8" t="str">
            <v/>
          </cell>
          <cell r="UP8" t="str">
            <v/>
          </cell>
          <cell r="UQ8" t="str">
            <v/>
          </cell>
          <cell r="UR8" t="str">
            <v/>
          </cell>
          <cell r="US8" t="str">
            <v/>
          </cell>
          <cell r="UT8" t="str">
            <v/>
          </cell>
          <cell r="UU8" t="str">
            <v/>
          </cell>
          <cell r="UV8" t="str">
            <v/>
          </cell>
          <cell r="UW8" t="str">
            <v/>
          </cell>
          <cell r="UX8" t="str">
            <v/>
          </cell>
          <cell r="UY8" t="str">
            <v/>
          </cell>
          <cell r="UZ8" t="str">
            <v/>
          </cell>
          <cell r="VA8" t="str">
            <v/>
          </cell>
          <cell r="VB8" t="str">
            <v/>
          </cell>
          <cell r="VC8" t="str">
            <v/>
          </cell>
          <cell r="VD8" t="str">
            <v/>
          </cell>
          <cell r="VE8" t="str">
            <v/>
          </cell>
          <cell r="VF8" t="str">
            <v/>
          </cell>
          <cell r="VG8" t="str">
            <v/>
          </cell>
          <cell r="VH8" t="str">
            <v/>
          </cell>
          <cell r="VI8" t="str">
            <v/>
          </cell>
          <cell r="VJ8" t="str">
            <v/>
          </cell>
          <cell r="VK8" t="str">
            <v/>
          </cell>
          <cell r="VL8" t="str">
            <v/>
          </cell>
          <cell r="VM8" t="str">
            <v/>
          </cell>
          <cell r="VN8" t="str">
            <v/>
          </cell>
          <cell r="VO8" t="str">
            <v/>
          </cell>
          <cell r="VP8" t="str">
            <v/>
          </cell>
          <cell r="VQ8" t="str">
            <v/>
          </cell>
          <cell r="VR8" t="str">
            <v/>
          </cell>
          <cell r="VS8" t="str">
            <v/>
          </cell>
          <cell r="VT8" t="str">
            <v/>
          </cell>
          <cell r="VU8" t="str">
            <v/>
          </cell>
          <cell r="VV8" t="str">
            <v/>
          </cell>
          <cell r="VW8" t="str">
            <v/>
          </cell>
          <cell r="VX8" t="str">
            <v/>
          </cell>
          <cell r="VY8" t="str">
            <v/>
          </cell>
          <cell r="VZ8" t="str">
            <v/>
          </cell>
          <cell r="WA8" t="str">
            <v/>
          </cell>
          <cell r="WB8" t="str">
            <v/>
          </cell>
          <cell r="WC8" t="str">
            <v/>
          </cell>
          <cell r="WD8" t="str">
            <v/>
          </cell>
          <cell r="WE8" t="str">
            <v/>
          </cell>
          <cell r="WF8" t="str">
            <v/>
          </cell>
          <cell r="WG8" t="str">
            <v/>
          </cell>
          <cell r="WH8" t="str">
            <v/>
          </cell>
          <cell r="WI8" t="str">
            <v/>
          </cell>
          <cell r="WJ8" t="str">
            <v/>
          </cell>
          <cell r="WK8" t="str">
            <v/>
          </cell>
          <cell r="WL8" t="str">
            <v/>
          </cell>
          <cell r="WM8" t="str">
            <v/>
          </cell>
          <cell r="WN8" t="str">
            <v/>
          </cell>
          <cell r="WO8" t="str">
            <v/>
          </cell>
          <cell r="WP8" t="str">
            <v/>
          </cell>
          <cell r="WQ8" t="str">
            <v/>
          </cell>
          <cell r="WR8" t="str">
            <v/>
          </cell>
          <cell r="WS8" t="str">
            <v/>
          </cell>
          <cell r="WT8" t="str">
            <v/>
          </cell>
          <cell r="WU8" t="str">
            <v/>
          </cell>
          <cell r="WV8" t="str">
            <v/>
          </cell>
          <cell r="WW8" t="str">
            <v/>
          </cell>
          <cell r="WX8" t="str">
            <v/>
          </cell>
          <cell r="WY8" t="str">
            <v/>
          </cell>
          <cell r="WZ8" t="str">
            <v/>
          </cell>
          <cell r="XA8" t="str">
            <v/>
          </cell>
          <cell r="XB8" t="str">
            <v/>
          </cell>
          <cell r="XC8" t="str">
            <v/>
          </cell>
          <cell r="XD8" t="str">
            <v/>
          </cell>
          <cell r="XE8" t="str">
            <v/>
          </cell>
          <cell r="XF8" t="str">
            <v/>
          </cell>
          <cell r="XG8" t="str">
            <v/>
          </cell>
          <cell r="XH8" t="str">
            <v/>
          </cell>
          <cell r="XI8" t="str">
            <v/>
          </cell>
          <cell r="XJ8" t="str">
            <v/>
          </cell>
          <cell r="XK8" t="str">
            <v/>
          </cell>
          <cell r="XL8" t="str">
            <v/>
          </cell>
          <cell r="XM8" t="str">
            <v/>
          </cell>
          <cell r="XN8" t="str">
            <v/>
          </cell>
          <cell r="XO8" t="str">
            <v/>
          </cell>
          <cell r="XP8" t="str">
            <v/>
          </cell>
          <cell r="XQ8" t="str">
            <v/>
          </cell>
          <cell r="XR8" t="str">
            <v/>
          </cell>
          <cell r="XS8" t="str">
            <v/>
          </cell>
          <cell r="XT8" t="str">
            <v/>
          </cell>
          <cell r="XU8" t="str">
            <v/>
          </cell>
          <cell r="XV8" t="str">
            <v/>
          </cell>
          <cell r="XW8" t="str">
            <v/>
          </cell>
          <cell r="XX8" t="str">
            <v/>
          </cell>
          <cell r="XY8" t="str">
            <v/>
          </cell>
          <cell r="XZ8" t="str">
            <v/>
          </cell>
          <cell r="YA8" t="str">
            <v/>
          </cell>
          <cell r="YB8" t="str">
            <v/>
          </cell>
          <cell r="YC8" t="str">
            <v/>
          </cell>
          <cell r="YD8" t="str">
            <v/>
          </cell>
          <cell r="YE8" t="str">
            <v/>
          </cell>
          <cell r="YF8" t="str">
            <v/>
          </cell>
          <cell r="YG8" t="str">
            <v/>
          </cell>
          <cell r="YH8" t="str">
            <v/>
          </cell>
          <cell r="YI8" t="str">
            <v/>
          </cell>
          <cell r="YJ8" t="str">
            <v/>
          </cell>
          <cell r="YK8" t="str">
            <v/>
          </cell>
          <cell r="YL8" t="str">
            <v/>
          </cell>
          <cell r="YM8" t="str">
            <v/>
          </cell>
          <cell r="YN8" t="str">
            <v/>
          </cell>
          <cell r="YO8" t="str">
            <v/>
          </cell>
          <cell r="YP8" t="str">
            <v/>
          </cell>
          <cell r="YQ8" t="str">
            <v/>
          </cell>
          <cell r="YR8" t="str">
            <v/>
          </cell>
          <cell r="YS8" t="str">
            <v/>
          </cell>
          <cell r="YT8" t="str">
            <v/>
          </cell>
          <cell r="YU8" t="str">
            <v/>
          </cell>
          <cell r="YV8" t="str">
            <v/>
          </cell>
          <cell r="YW8" t="str">
            <v/>
          </cell>
          <cell r="YX8" t="str">
            <v/>
          </cell>
          <cell r="YY8" t="str">
            <v/>
          </cell>
          <cell r="YZ8" t="str">
            <v/>
          </cell>
          <cell r="ZA8" t="str">
            <v/>
          </cell>
          <cell r="ZB8" t="str">
            <v/>
          </cell>
          <cell r="ZC8" t="str">
            <v/>
          </cell>
          <cell r="ZD8" t="str">
            <v/>
          </cell>
          <cell r="ZE8" t="str">
            <v/>
          </cell>
          <cell r="ZF8" t="str">
            <v/>
          </cell>
          <cell r="ZG8" t="str">
            <v/>
          </cell>
          <cell r="ZH8" t="str">
            <v/>
          </cell>
          <cell r="ZI8" t="str">
            <v/>
          </cell>
          <cell r="ZJ8" t="str">
            <v/>
          </cell>
          <cell r="ZK8" t="str">
            <v/>
          </cell>
          <cell r="ZL8" t="str">
            <v/>
          </cell>
          <cell r="ZM8" t="str">
            <v/>
          </cell>
          <cell r="ZN8" t="str">
            <v/>
          </cell>
          <cell r="ZO8" t="str">
            <v/>
          </cell>
          <cell r="ZP8" t="str">
            <v/>
          </cell>
          <cell r="ZQ8" t="str">
            <v/>
          </cell>
          <cell r="ZR8" t="str">
            <v/>
          </cell>
          <cell r="ZS8" t="str">
            <v/>
          </cell>
          <cell r="ZT8" t="str">
            <v/>
          </cell>
          <cell r="ZU8" t="str">
            <v/>
          </cell>
          <cell r="ZV8" t="str">
            <v/>
          </cell>
          <cell r="ZW8" t="str">
            <v/>
          </cell>
          <cell r="ZX8" t="str">
            <v/>
          </cell>
          <cell r="ZY8" t="str">
            <v/>
          </cell>
          <cell r="ZZ8" t="str">
            <v/>
          </cell>
          <cell r="AAA8" t="str">
            <v/>
          </cell>
          <cell r="AAB8" t="str">
            <v/>
          </cell>
          <cell r="AAC8" t="str">
            <v/>
          </cell>
          <cell r="AAD8" t="str">
            <v/>
          </cell>
          <cell r="AAE8" t="str">
            <v/>
          </cell>
          <cell r="AAF8" t="str">
            <v/>
          </cell>
          <cell r="AAG8" t="str">
            <v/>
          </cell>
          <cell r="AAH8" t="str">
            <v/>
          </cell>
          <cell r="AAI8" t="str">
            <v/>
          </cell>
          <cell r="AAJ8" t="str">
            <v/>
          </cell>
          <cell r="AAK8" t="str">
            <v/>
          </cell>
          <cell r="AAL8" t="str">
            <v/>
          </cell>
          <cell r="AAM8" t="str">
            <v/>
          </cell>
          <cell r="AAN8" t="str">
            <v/>
          </cell>
          <cell r="AAO8" t="str">
            <v/>
          </cell>
          <cell r="AAP8" t="str">
            <v/>
          </cell>
          <cell r="AAQ8" t="str">
            <v/>
          </cell>
          <cell r="AAR8" t="str">
            <v/>
          </cell>
          <cell r="AAS8" t="str">
            <v/>
          </cell>
          <cell r="AAT8" t="str">
            <v/>
          </cell>
          <cell r="AAU8" t="str">
            <v/>
          </cell>
          <cell r="AAV8" t="str">
            <v/>
          </cell>
          <cell r="AAW8" t="str">
            <v/>
          </cell>
          <cell r="AAX8" t="str">
            <v/>
          </cell>
          <cell r="AAY8" t="str">
            <v/>
          </cell>
          <cell r="AAZ8" t="str">
            <v/>
          </cell>
          <cell r="ABA8" t="str">
            <v/>
          </cell>
          <cell r="ABB8" t="str">
            <v/>
          </cell>
          <cell r="ABC8" t="str">
            <v/>
          </cell>
          <cell r="ABD8" t="str">
            <v/>
          </cell>
          <cell r="ABE8" t="str">
            <v/>
          </cell>
          <cell r="ABF8" t="str">
            <v/>
          </cell>
          <cell r="ABG8" t="str">
            <v/>
          </cell>
          <cell r="ABH8" t="str">
            <v/>
          </cell>
          <cell r="ABI8" t="str">
            <v/>
          </cell>
          <cell r="ABJ8" t="str">
            <v/>
          </cell>
          <cell r="ABK8" t="str">
            <v/>
          </cell>
          <cell r="ABM8">
            <v>0</v>
          </cell>
          <cell r="ABN8">
            <v>0</v>
          </cell>
          <cell r="ABO8">
            <v>0</v>
          </cell>
          <cell r="ABP8" t="e">
            <v>#DIV/0!</v>
          </cell>
        </row>
        <row r="9">
          <cell r="A9" t="str">
            <v>GOMPERS</v>
          </cell>
          <cell r="B9" t="str">
            <v>GOMPERS</v>
          </cell>
          <cell r="C9" t="str">
            <v>MANHATTAN</v>
          </cell>
          <cell r="D9">
            <v>0</v>
          </cell>
          <cell r="E9">
            <v>0</v>
          </cell>
          <cell r="F9">
            <v>8.19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 t="str">
            <v/>
          </cell>
          <cell r="Q9" t="str">
            <v/>
          </cell>
          <cell r="R9">
            <v>0</v>
          </cell>
          <cell r="S9">
            <v>0</v>
          </cell>
          <cell r="T9">
            <v>8.4499999999999993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7.57</v>
          </cell>
          <cell r="AC9">
            <v>1</v>
          </cell>
          <cell r="AD9" t="str">
            <v/>
          </cell>
          <cell r="AE9" t="str">
            <v/>
          </cell>
          <cell r="AF9">
            <v>0</v>
          </cell>
          <cell r="AG9">
            <v>0</v>
          </cell>
          <cell r="AH9">
            <v>6.13</v>
          </cell>
          <cell r="AI9">
            <v>1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6.47</v>
          </cell>
          <cell r="AQ9">
            <v>1</v>
          </cell>
          <cell r="AR9" t="str">
            <v/>
          </cell>
          <cell r="AS9" t="str">
            <v/>
          </cell>
          <cell r="AT9">
            <v>0</v>
          </cell>
          <cell r="AU9">
            <v>0</v>
          </cell>
          <cell r="AV9">
            <v>7.92</v>
          </cell>
          <cell r="AW9">
            <v>1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9.11</v>
          </cell>
          <cell r="BE9">
            <v>1</v>
          </cell>
          <cell r="BF9" t="str">
            <v/>
          </cell>
          <cell r="BG9" t="str">
            <v/>
          </cell>
          <cell r="BH9">
            <v>0</v>
          </cell>
          <cell r="BI9">
            <v>0</v>
          </cell>
          <cell r="BJ9">
            <v>7.62</v>
          </cell>
          <cell r="BK9">
            <v>1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7.3</v>
          </cell>
          <cell r="BS9">
            <v>1</v>
          </cell>
          <cell r="BT9" t="str">
            <v/>
          </cell>
          <cell r="BU9" t="str">
            <v/>
          </cell>
          <cell r="BV9">
            <v>0</v>
          </cell>
          <cell r="BW9">
            <v>0</v>
          </cell>
          <cell r="BX9">
            <v>6.74</v>
          </cell>
          <cell r="BY9">
            <v>1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7.82</v>
          </cell>
          <cell r="CG9">
            <v>1</v>
          </cell>
          <cell r="CH9" t="str">
            <v/>
          </cell>
          <cell r="CI9" t="str">
            <v/>
          </cell>
          <cell r="CJ9">
            <v>0</v>
          </cell>
          <cell r="CK9">
            <v>0</v>
          </cell>
          <cell r="CL9">
            <v>8.76</v>
          </cell>
          <cell r="CM9">
            <v>1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9.76</v>
          </cell>
          <cell r="CU9">
            <v>1</v>
          </cell>
          <cell r="CV9" t="str">
            <v/>
          </cell>
          <cell r="CW9" t="str">
            <v/>
          </cell>
          <cell r="CX9">
            <v>0</v>
          </cell>
          <cell r="CY9">
            <v>0</v>
          </cell>
          <cell r="CZ9">
            <v>7.7</v>
          </cell>
          <cell r="DA9">
            <v>1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7.64</v>
          </cell>
          <cell r="DI9">
            <v>1</v>
          </cell>
          <cell r="DJ9" t="str">
            <v/>
          </cell>
          <cell r="DK9" t="str">
            <v/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8</v>
          </cell>
          <cell r="DQ9">
            <v>1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7.05</v>
          </cell>
          <cell r="DW9">
            <v>1</v>
          </cell>
          <cell r="DX9" t="str">
            <v/>
          </cell>
          <cell r="DY9" t="str">
            <v/>
          </cell>
          <cell r="DZ9">
            <v>0</v>
          </cell>
          <cell r="EA9">
            <v>0</v>
          </cell>
          <cell r="EB9">
            <v>7.99</v>
          </cell>
          <cell r="EC9">
            <v>1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8.82</v>
          </cell>
          <cell r="EK9">
            <v>1</v>
          </cell>
          <cell r="EL9" t="str">
            <v/>
          </cell>
          <cell r="EM9" t="str">
            <v/>
          </cell>
          <cell r="EN9">
            <v>0</v>
          </cell>
          <cell r="EO9">
            <v>0</v>
          </cell>
          <cell r="EP9">
            <v>6.32</v>
          </cell>
          <cell r="EQ9">
            <v>1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8.41</v>
          </cell>
          <cell r="EY9">
            <v>1</v>
          </cell>
          <cell r="EZ9" t="str">
            <v/>
          </cell>
          <cell r="FA9" t="str">
            <v/>
          </cell>
          <cell r="FB9">
            <v>0</v>
          </cell>
          <cell r="FC9">
            <v>0</v>
          </cell>
          <cell r="FD9">
            <v>7.56</v>
          </cell>
          <cell r="FE9">
            <v>1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9.32</v>
          </cell>
          <cell r="FM9">
            <v>1</v>
          </cell>
          <cell r="FN9" t="str">
            <v/>
          </cell>
          <cell r="FO9" t="str">
            <v/>
          </cell>
          <cell r="FP9">
            <v>0</v>
          </cell>
          <cell r="FQ9">
            <v>0</v>
          </cell>
          <cell r="FR9">
            <v>7.83</v>
          </cell>
          <cell r="FS9">
            <v>1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9.4</v>
          </cell>
          <cell r="GA9">
            <v>1</v>
          </cell>
          <cell r="GB9" t="str">
            <v/>
          </cell>
          <cell r="GC9" t="str">
            <v/>
          </cell>
          <cell r="GD9">
            <v>0</v>
          </cell>
          <cell r="GE9">
            <v>0</v>
          </cell>
          <cell r="GF9">
            <v>7.74</v>
          </cell>
          <cell r="GG9">
            <v>1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9.09</v>
          </cell>
          <cell r="GO9">
            <v>1</v>
          </cell>
          <cell r="GP9" t="str">
            <v/>
          </cell>
          <cell r="GQ9" t="str">
            <v/>
          </cell>
          <cell r="GR9">
            <v>0</v>
          </cell>
          <cell r="GS9">
            <v>0</v>
          </cell>
          <cell r="GT9">
            <v>8.57</v>
          </cell>
          <cell r="GU9">
            <v>1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8.4</v>
          </cell>
          <cell r="HC9">
            <v>1</v>
          </cell>
          <cell r="HD9" t="str">
            <v/>
          </cell>
          <cell r="HE9" t="str">
            <v/>
          </cell>
          <cell r="HF9">
            <v>0</v>
          </cell>
          <cell r="HG9">
            <v>0</v>
          </cell>
          <cell r="HH9">
            <v>7.51</v>
          </cell>
          <cell r="HI9">
            <v>1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8.0500000000000007</v>
          </cell>
          <cell r="HQ9">
            <v>1</v>
          </cell>
          <cell r="HR9" t="str">
            <v/>
          </cell>
          <cell r="HS9" t="str">
            <v/>
          </cell>
          <cell r="HT9">
            <v>0</v>
          </cell>
          <cell r="HU9">
            <v>0</v>
          </cell>
          <cell r="HV9">
            <v>7.57</v>
          </cell>
          <cell r="HW9">
            <v>1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8.36</v>
          </cell>
          <cell r="IE9">
            <v>1</v>
          </cell>
          <cell r="IF9" t="str">
            <v/>
          </cell>
          <cell r="IG9" t="str">
            <v/>
          </cell>
          <cell r="IH9">
            <v>0</v>
          </cell>
          <cell r="II9">
            <v>0</v>
          </cell>
          <cell r="IJ9">
            <v>7.08</v>
          </cell>
          <cell r="IK9">
            <v>1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10.01</v>
          </cell>
          <cell r="IS9">
            <v>1</v>
          </cell>
          <cell r="IT9" t="str">
            <v/>
          </cell>
          <cell r="IU9" t="str">
            <v/>
          </cell>
          <cell r="IV9">
            <v>0</v>
          </cell>
          <cell r="IW9">
            <v>0</v>
          </cell>
          <cell r="IX9">
            <v>8.5</v>
          </cell>
          <cell r="IY9">
            <v>1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8.15</v>
          </cell>
          <cell r="JE9">
            <v>1</v>
          </cell>
          <cell r="JF9">
            <v>0</v>
          </cell>
          <cell r="JG9">
            <v>0</v>
          </cell>
          <cell r="JH9" t="str">
            <v/>
          </cell>
          <cell r="JI9" t="str">
            <v/>
          </cell>
          <cell r="JJ9">
            <v>9.4600000000000009</v>
          </cell>
          <cell r="JK9">
            <v>1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7.69</v>
          </cell>
          <cell r="JQ9">
            <v>1</v>
          </cell>
          <cell r="JR9">
            <v>0</v>
          </cell>
          <cell r="JS9">
            <v>0</v>
          </cell>
          <cell r="JT9">
            <v>6.48</v>
          </cell>
          <cell r="JU9">
            <v>1</v>
          </cell>
          <cell r="JV9" t="str">
            <v/>
          </cell>
          <cell r="JW9" t="str">
            <v/>
          </cell>
          <cell r="JX9">
            <v>0</v>
          </cell>
          <cell r="JY9">
            <v>0</v>
          </cell>
          <cell r="JZ9">
            <v>8.85</v>
          </cell>
          <cell r="KA9">
            <v>1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 t="str">
            <v/>
          </cell>
          <cell r="KK9" t="str">
            <v/>
          </cell>
          <cell r="KL9">
            <v>10.48</v>
          </cell>
          <cell r="KM9">
            <v>1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10.9</v>
          </cell>
          <cell r="KS9">
            <v>1</v>
          </cell>
          <cell r="KT9">
            <v>0</v>
          </cell>
          <cell r="KU9">
            <v>0</v>
          </cell>
          <cell r="KV9">
            <v>11.36</v>
          </cell>
          <cell r="KW9">
            <v>1</v>
          </cell>
          <cell r="KX9" t="str">
            <v/>
          </cell>
          <cell r="KY9" t="str">
            <v/>
          </cell>
          <cell r="KZ9">
            <v>0</v>
          </cell>
          <cell r="LA9">
            <v>0</v>
          </cell>
          <cell r="LB9">
            <v>11.02</v>
          </cell>
          <cell r="LC9">
            <v>1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11.17</v>
          </cell>
          <cell r="LK9">
            <v>1</v>
          </cell>
          <cell r="LL9" t="str">
            <v/>
          </cell>
          <cell r="LM9" t="str">
            <v/>
          </cell>
          <cell r="LN9">
            <v>0</v>
          </cell>
          <cell r="LO9">
            <v>0</v>
          </cell>
          <cell r="LP9">
            <v>9.9700000000000006</v>
          </cell>
          <cell r="LQ9">
            <v>1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10.62</v>
          </cell>
          <cell r="LY9">
            <v>1</v>
          </cell>
          <cell r="LZ9" t="str">
            <v/>
          </cell>
          <cell r="MA9" t="str">
            <v/>
          </cell>
          <cell r="MB9">
            <v>0</v>
          </cell>
          <cell r="MC9">
            <v>0</v>
          </cell>
          <cell r="MD9">
            <v>9.94</v>
          </cell>
          <cell r="ME9">
            <v>1</v>
          </cell>
          <cell r="MF9">
            <v>0</v>
          </cell>
          <cell r="MG9">
            <v>0</v>
          </cell>
          <cell r="MH9">
            <v>7.13</v>
          </cell>
          <cell r="MI9">
            <v>1</v>
          </cell>
          <cell r="MJ9">
            <v>0</v>
          </cell>
          <cell r="MK9">
            <v>0</v>
          </cell>
          <cell r="ML9">
            <v>5.79</v>
          </cell>
          <cell r="MM9">
            <v>1</v>
          </cell>
          <cell r="MN9" t="str">
            <v/>
          </cell>
          <cell r="MO9" t="str">
            <v/>
          </cell>
          <cell r="MP9">
            <v>0</v>
          </cell>
          <cell r="MQ9">
            <v>0</v>
          </cell>
          <cell r="MR9">
            <v>10.130000000000001</v>
          </cell>
          <cell r="MS9">
            <v>1</v>
          </cell>
          <cell r="MT9">
            <v>0</v>
          </cell>
          <cell r="MU9">
            <v>0</v>
          </cell>
          <cell r="MV9">
            <v>5.73</v>
          </cell>
          <cell r="MW9">
            <v>1</v>
          </cell>
          <cell r="MX9">
            <v>0</v>
          </cell>
          <cell r="MY9">
            <v>0</v>
          </cell>
          <cell r="MZ9">
            <v>9.92</v>
          </cell>
          <cell r="NA9">
            <v>1</v>
          </cell>
          <cell r="NB9" t="str">
            <v/>
          </cell>
          <cell r="NC9" t="str">
            <v/>
          </cell>
          <cell r="ND9">
            <v>0</v>
          </cell>
          <cell r="NE9">
            <v>0</v>
          </cell>
          <cell r="NF9">
            <v>9.3800000000000008</v>
          </cell>
          <cell r="NG9">
            <v>1</v>
          </cell>
          <cell r="NH9">
            <v>0</v>
          </cell>
          <cell r="NI9">
            <v>0</v>
          </cell>
          <cell r="NJ9">
            <v>8.0299999999999994</v>
          </cell>
          <cell r="NK9">
            <v>1</v>
          </cell>
          <cell r="NL9">
            <v>0</v>
          </cell>
          <cell r="NM9">
            <v>0</v>
          </cell>
          <cell r="NN9">
            <v>5.75</v>
          </cell>
          <cell r="NO9">
            <v>1</v>
          </cell>
          <cell r="NP9" t="str">
            <v/>
          </cell>
          <cell r="NQ9" t="str">
            <v/>
          </cell>
          <cell r="NR9">
            <v>0</v>
          </cell>
          <cell r="NS9">
            <v>0</v>
          </cell>
          <cell r="NT9">
            <v>11.17</v>
          </cell>
          <cell r="NU9">
            <v>1</v>
          </cell>
          <cell r="NV9">
            <v>0</v>
          </cell>
          <cell r="NW9">
            <v>0</v>
          </cell>
          <cell r="NX9">
            <v>6.41</v>
          </cell>
          <cell r="NY9">
            <v>1</v>
          </cell>
          <cell r="NZ9">
            <v>0</v>
          </cell>
          <cell r="OA9">
            <v>0</v>
          </cell>
          <cell r="OB9">
            <v>8.23</v>
          </cell>
          <cell r="OC9">
            <v>1</v>
          </cell>
          <cell r="OD9" t="str">
            <v/>
          </cell>
          <cell r="OE9" t="str">
            <v/>
          </cell>
          <cell r="OF9">
            <v>0</v>
          </cell>
          <cell r="OG9">
            <v>0</v>
          </cell>
          <cell r="OH9">
            <v>11.35</v>
          </cell>
          <cell r="OI9">
            <v>1</v>
          </cell>
          <cell r="OJ9">
            <v>0</v>
          </cell>
          <cell r="OK9">
            <v>0</v>
          </cell>
          <cell r="OL9">
            <v>7.34</v>
          </cell>
          <cell r="OM9">
            <v>1</v>
          </cell>
          <cell r="ON9">
            <v>0</v>
          </cell>
          <cell r="OO9">
            <v>0</v>
          </cell>
          <cell r="OP9">
            <v>7.82</v>
          </cell>
          <cell r="OQ9">
            <v>1</v>
          </cell>
          <cell r="OR9" t="str">
            <v/>
          </cell>
          <cell r="OS9" t="str">
            <v/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7</v>
          </cell>
          <cell r="PA9">
            <v>1</v>
          </cell>
          <cell r="PB9">
            <v>0</v>
          </cell>
          <cell r="PC9">
            <v>0</v>
          </cell>
          <cell r="PD9">
            <v>7.4</v>
          </cell>
          <cell r="PE9">
            <v>1</v>
          </cell>
          <cell r="PF9" t="str">
            <v/>
          </cell>
          <cell r="PG9" t="str">
            <v/>
          </cell>
          <cell r="PH9">
            <v>0</v>
          </cell>
          <cell r="PI9">
            <v>0</v>
          </cell>
          <cell r="PJ9">
            <v>10.48</v>
          </cell>
          <cell r="PK9">
            <v>1</v>
          </cell>
          <cell r="PL9">
            <v>0</v>
          </cell>
          <cell r="PM9">
            <v>0</v>
          </cell>
          <cell r="PN9">
            <v>8.64</v>
          </cell>
          <cell r="PO9">
            <v>1</v>
          </cell>
          <cell r="PP9">
            <v>0</v>
          </cell>
          <cell r="PQ9">
            <v>0</v>
          </cell>
          <cell r="PR9">
            <v>8.6199999999999992</v>
          </cell>
          <cell r="PS9">
            <v>1</v>
          </cell>
          <cell r="PT9" t="str">
            <v/>
          </cell>
          <cell r="PU9" t="str">
            <v/>
          </cell>
          <cell r="PV9">
            <v>0</v>
          </cell>
          <cell r="PW9">
            <v>0</v>
          </cell>
          <cell r="PX9">
            <v>7.59</v>
          </cell>
          <cell r="PY9">
            <v>1</v>
          </cell>
          <cell r="PZ9">
            <v>0</v>
          </cell>
          <cell r="QA9">
            <v>0</v>
          </cell>
          <cell r="QB9">
            <v>8.65</v>
          </cell>
          <cell r="QC9">
            <v>1</v>
          </cell>
          <cell r="QD9">
            <v>0</v>
          </cell>
          <cell r="QE9">
            <v>0</v>
          </cell>
          <cell r="QF9">
            <v>8.66</v>
          </cell>
          <cell r="QG9">
            <v>1</v>
          </cell>
          <cell r="QH9" t="str">
            <v/>
          </cell>
          <cell r="QI9" t="str">
            <v/>
          </cell>
          <cell r="QJ9">
            <v>0</v>
          </cell>
          <cell r="QK9">
            <v>0</v>
          </cell>
          <cell r="QL9">
            <v>10.029999999999999</v>
          </cell>
          <cell r="QM9">
            <v>1</v>
          </cell>
          <cell r="QN9">
            <v>0</v>
          </cell>
          <cell r="QO9">
            <v>0</v>
          </cell>
          <cell r="QP9">
            <v>0</v>
          </cell>
          <cell r="QQ9">
            <v>0</v>
          </cell>
          <cell r="QR9">
            <v>9.99</v>
          </cell>
          <cell r="QS9">
            <v>1</v>
          </cell>
          <cell r="QT9">
            <v>6.96</v>
          </cell>
          <cell r="QU9">
            <v>1</v>
          </cell>
          <cell r="QV9" t="str">
            <v/>
          </cell>
          <cell r="QW9" t="str">
            <v/>
          </cell>
          <cell r="QX9">
            <v>0</v>
          </cell>
          <cell r="QY9">
            <v>0</v>
          </cell>
          <cell r="QZ9">
            <v>12.15</v>
          </cell>
          <cell r="RA9">
            <v>1</v>
          </cell>
          <cell r="RB9">
            <v>0</v>
          </cell>
          <cell r="RC9">
            <v>0</v>
          </cell>
          <cell r="RD9">
            <v>6.55</v>
          </cell>
          <cell r="RE9">
            <v>1</v>
          </cell>
          <cell r="RF9">
            <v>0</v>
          </cell>
          <cell r="RG9">
            <v>0</v>
          </cell>
          <cell r="RH9">
            <v>6.36</v>
          </cell>
          <cell r="RI9">
            <v>1</v>
          </cell>
          <cell r="RJ9" t="str">
            <v/>
          </cell>
          <cell r="RK9" t="str">
            <v/>
          </cell>
          <cell r="RL9">
            <v>0</v>
          </cell>
          <cell r="RM9">
            <v>0</v>
          </cell>
          <cell r="RN9">
            <v>10.96</v>
          </cell>
          <cell r="RO9">
            <v>1</v>
          </cell>
          <cell r="RP9">
            <v>0</v>
          </cell>
          <cell r="RQ9">
            <v>0</v>
          </cell>
          <cell r="RR9">
            <v>7.86</v>
          </cell>
          <cell r="RS9">
            <v>1</v>
          </cell>
          <cell r="RT9">
            <v>0</v>
          </cell>
          <cell r="RU9">
            <v>0</v>
          </cell>
          <cell r="RV9">
            <v>7.48</v>
          </cell>
          <cell r="RW9">
            <v>1</v>
          </cell>
          <cell r="RX9" t="str">
            <v/>
          </cell>
          <cell r="RY9" t="str">
            <v/>
          </cell>
          <cell r="RZ9">
            <v>0</v>
          </cell>
          <cell r="SA9">
            <v>0</v>
          </cell>
          <cell r="SB9">
            <v>10.9</v>
          </cell>
          <cell r="SC9">
            <v>1</v>
          </cell>
          <cell r="SD9">
            <v>0</v>
          </cell>
          <cell r="SE9">
            <v>0</v>
          </cell>
          <cell r="SF9">
            <v>7.23</v>
          </cell>
          <cell r="SG9">
            <v>1</v>
          </cell>
          <cell r="SH9">
            <v>0</v>
          </cell>
          <cell r="SI9">
            <v>0</v>
          </cell>
          <cell r="SJ9">
            <v>6.67</v>
          </cell>
          <cell r="SK9">
            <v>1</v>
          </cell>
          <cell r="SL9" t="str">
            <v/>
          </cell>
          <cell r="SM9" t="str">
            <v/>
          </cell>
          <cell r="SN9">
            <v>0</v>
          </cell>
          <cell r="SO9">
            <v>0</v>
          </cell>
          <cell r="SP9">
            <v>9.86</v>
          </cell>
          <cell r="SQ9">
            <v>1</v>
          </cell>
          <cell r="SR9">
            <v>0</v>
          </cell>
          <cell r="SS9">
            <v>0</v>
          </cell>
          <cell r="ST9">
            <v>8.18</v>
          </cell>
          <cell r="SU9">
            <v>1</v>
          </cell>
          <cell r="SV9">
            <v>0</v>
          </cell>
          <cell r="SW9">
            <v>0</v>
          </cell>
          <cell r="SX9">
            <v>7.97</v>
          </cell>
          <cell r="SY9">
            <v>1</v>
          </cell>
          <cell r="SZ9" t="str">
            <v/>
          </cell>
          <cell r="TA9" t="str">
            <v/>
          </cell>
          <cell r="TB9">
            <v>0</v>
          </cell>
          <cell r="TC9">
            <v>0</v>
          </cell>
          <cell r="TD9">
            <v>9.26</v>
          </cell>
          <cell r="TE9">
            <v>1</v>
          </cell>
          <cell r="TF9">
            <v>0</v>
          </cell>
          <cell r="TG9">
            <v>0</v>
          </cell>
          <cell r="TH9">
            <v>6.71</v>
          </cell>
          <cell r="TI9">
            <v>1</v>
          </cell>
          <cell r="TJ9">
            <v>0</v>
          </cell>
          <cell r="TK9">
            <v>0</v>
          </cell>
          <cell r="TL9">
            <v>7.37</v>
          </cell>
          <cell r="TM9">
            <v>1</v>
          </cell>
          <cell r="TN9" t="str">
            <v/>
          </cell>
          <cell r="TO9" t="str">
            <v/>
          </cell>
          <cell r="TP9">
            <v>0</v>
          </cell>
          <cell r="TQ9">
            <v>0</v>
          </cell>
          <cell r="TR9">
            <v>9.6999999999999993</v>
          </cell>
          <cell r="TS9">
            <v>1</v>
          </cell>
          <cell r="TT9">
            <v>0</v>
          </cell>
          <cell r="TU9">
            <v>0</v>
          </cell>
          <cell r="TV9">
            <v>7.92</v>
          </cell>
          <cell r="TW9">
            <v>1</v>
          </cell>
          <cell r="TX9">
            <v>0</v>
          </cell>
          <cell r="TY9">
            <v>0</v>
          </cell>
          <cell r="TZ9">
            <v>6.66</v>
          </cell>
          <cell r="UA9">
            <v>1</v>
          </cell>
          <cell r="UB9" t="str">
            <v/>
          </cell>
          <cell r="UC9" t="str">
            <v/>
          </cell>
          <cell r="UD9">
            <v>0</v>
          </cell>
          <cell r="UE9">
            <v>0</v>
          </cell>
          <cell r="UF9">
            <v>9.8800000000000008</v>
          </cell>
          <cell r="UG9">
            <v>1</v>
          </cell>
          <cell r="UH9">
            <v>0</v>
          </cell>
          <cell r="UI9">
            <v>0</v>
          </cell>
          <cell r="UJ9">
            <v>7.69</v>
          </cell>
          <cell r="UK9">
            <v>1</v>
          </cell>
          <cell r="UL9">
            <v>0</v>
          </cell>
          <cell r="UM9">
            <v>0</v>
          </cell>
          <cell r="UN9">
            <v>6.85</v>
          </cell>
          <cell r="UO9">
            <v>1</v>
          </cell>
          <cell r="UP9" t="str">
            <v/>
          </cell>
          <cell r="UQ9" t="str">
            <v/>
          </cell>
          <cell r="UR9">
            <v>0</v>
          </cell>
          <cell r="US9">
            <v>0</v>
          </cell>
          <cell r="UT9">
            <v>8.06</v>
          </cell>
          <cell r="UU9">
            <v>1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8.08</v>
          </cell>
          <cell r="VC9">
            <v>1</v>
          </cell>
          <cell r="VD9" t="str">
            <v/>
          </cell>
          <cell r="VE9" t="str">
            <v/>
          </cell>
          <cell r="VF9">
            <v>0</v>
          </cell>
          <cell r="VG9">
            <v>0</v>
          </cell>
          <cell r="VH9">
            <v>9.31</v>
          </cell>
          <cell r="VI9">
            <v>1</v>
          </cell>
          <cell r="VJ9">
            <v>0</v>
          </cell>
          <cell r="VK9">
            <v>0</v>
          </cell>
          <cell r="VL9">
            <v>7.45</v>
          </cell>
          <cell r="VM9">
            <v>1</v>
          </cell>
          <cell r="VN9">
            <v>0</v>
          </cell>
          <cell r="VO9">
            <v>0</v>
          </cell>
          <cell r="VP9">
            <v>10.11</v>
          </cell>
          <cell r="VQ9">
            <v>1</v>
          </cell>
          <cell r="VR9" t="str">
            <v/>
          </cell>
          <cell r="VS9" t="str">
            <v/>
          </cell>
          <cell r="VT9">
            <v>0</v>
          </cell>
          <cell r="VU9">
            <v>0</v>
          </cell>
          <cell r="VV9">
            <v>8.5399999999999991</v>
          </cell>
          <cell r="VW9">
            <v>1</v>
          </cell>
          <cell r="VX9">
            <v>0</v>
          </cell>
          <cell r="VY9">
            <v>0</v>
          </cell>
          <cell r="VZ9">
            <v>6.36</v>
          </cell>
          <cell r="WA9">
            <v>1</v>
          </cell>
          <cell r="WB9">
            <v>0</v>
          </cell>
          <cell r="WC9">
            <v>0</v>
          </cell>
          <cell r="WD9">
            <v>6.76</v>
          </cell>
          <cell r="WE9">
            <v>1</v>
          </cell>
          <cell r="WF9" t="str">
            <v/>
          </cell>
          <cell r="WG9" t="str">
            <v/>
          </cell>
          <cell r="WH9">
            <v>0</v>
          </cell>
          <cell r="WI9">
            <v>0</v>
          </cell>
          <cell r="WJ9">
            <v>10.16</v>
          </cell>
          <cell r="WK9">
            <v>1</v>
          </cell>
          <cell r="WL9">
            <v>0</v>
          </cell>
          <cell r="WM9">
            <v>0</v>
          </cell>
          <cell r="WN9">
            <v>6.73</v>
          </cell>
          <cell r="WO9">
            <v>1</v>
          </cell>
          <cell r="WP9">
            <v>0</v>
          </cell>
          <cell r="WQ9">
            <v>0</v>
          </cell>
          <cell r="WR9">
            <v>0</v>
          </cell>
          <cell r="WS9">
            <v>0</v>
          </cell>
          <cell r="WT9" t="str">
            <v/>
          </cell>
          <cell r="WU9" t="str">
            <v/>
          </cell>
          <cell r="WV9">
            <v>9.2100000000000009</v>
          </cell>
          <cell r="WW9">
            <v>1</v>
          </cell>
          <cell r="WX9">
            <v>0</v>
          </cell>
          <cell r="WY9">
            <v>0</v>
          </cell>
          <cell r="WZ9">
            <v>0</v>
          </cell>
          <cell r="XA9">
            <v>0</v>
          </cell>
          <cell r="XB9">
            <v>0</v>
          </cell>
          <cell r="XC9">
            <v>0</v>
          </cell>
          <cell r="XD9">
            <v>8.2200000000000006</v>
          </cell>
          <cell r="XE9">
            <v>1</v>
          </cell>
          <cell r="XF9">
            <v>0</v>
          </cell>
          <cell r="XG9">
            <v>0</v>
          </cell>
          <cell r="XH9" t="str">
            <v/>
          </cell>
          <cell r="XI9" t="str">
            <v/>
          </cell>
          <cell r="XJ9">
            <v>0</v>
          </cell>
          <cell r="XK9">
            <v>0</v>
          </cell>
          <cell r="XL9">
            <v>10.78</v>
          </cell>
          <cell r="XM9">
            <v>1</v>
          </cell>
          <cell r="XN9">
            <v>0</v>
          </cell>
          <cell r="XO9">
            <v>0</v>
          </cell>
          <cell r="XP9">
            <v>7.99</v>
          </cell>
          <cell r="XQ9">
            <v>1</v>
          </cell>
          <cell r="XR9">
            <v>0</v>
          </cell>
          <cell r="XS9">
            <v>0</v>
          </cell>
          <cell r="XT9">
            <v>7.47</v>
          </cell>
          <cell r="XU9">
            <v>1</v>
          </cell>
          <cell r="XV9" t="str">
            <v/>
          </cell>
          <cell r="XW9" t="str">
            <v/>
          </cell>
          <cell r="XX9">
            <v>0</v>
          </cell>
          <cell r="XY9">
            <v>0</v>
          </cell>
          <cell r="XZ9">
            <v>8.92</v>
          </cell>
          <cell r="YA9">
            <v>1</v>
          </cell>
          <cell r="YB9">
            <v>0</v>
          </cell>
          <cell r="YC9">
            <v>0</v>
          </cell>
          <cell r="YD9">
            <v>6.87</v>
          </cell>
          <cell r="YE9">
            <v>1</v>
          </cell>
          <cell r="YF9">
            <v>0</v>
          </cell>
          <cell r="YG9">
            <v>0</v>
          </cell>
          <cell r="YH9">
            <v>8.32</v>
          </cell>
          <cell r="YI9">
            <v>1</v>
          </cell>
          <cell r="YJ9" t="str">
            <v/>
          </cell>
          <cell r="YK9" t="str">
            <v/>
          </cell>
          <cell r="YL9">
            <v>0</v>
          </cell>
          <cell r="YM9">
            <v>0</v>
          </cell>
          <cell r="YN9">
            <v>10.119999999999999</v>
          </cell>
          <cell r="YO9">
            <v>1</v>
          </cell>
          <cell r="YP9">
            <v>0</v>
          </cell>
          <cell r="YQ9">
            <v>0</v>
          </cell>
          <cell r="YR9">
            <v>8.36</v>
          </cell>
          <cell r="YS9">
            <v>1</v>
          </cell>
          <cell r="YT9">
            <v>0</v>
          </cell>
          <cell r="YU9">
            <v>0</v>
          </cell>
          <cell r="YV9">
            <v>9.07</v>
          </cell>
          <cell r="YW9">
            <v>1</v>
          </cell>
          <cell r="YX9" t="str">
            <v/>
          </cell>
          <cell r="YY9" t="str">
            <v/>
          </cell>
          <cell r="YZ9">
            <v>0</v>
          </cell>
          <cell r="ZA9">
            <v>0</v>
          </cell>
          <cell r="ZB9">
            <v>8.7799999999999994</v>
          </cell>
          <cell r="ZC9">
            <v>1</v>
          </cell>
          <cell r="ZD9">
            <v>0</v>
          </cell>
          <cell r="ZE9">
            <v>0</v>
          </cell>
          <cell r="ZF9">
            <v>9.57</v>
          </cell>
          <cell r="ZG9">
            <v>1</v>
          </cell>
          <cell r="ZH9">
            <v>0</v>
          </cell>
          <cell r="ZI9">
            <v>0</v>
          </cell>
          <cell r="ZJ9">
            <v>6.7</v>
          </cell>
          <cell r="ZK9">
            <v>1</v>
          </cell>
          <cell r="ZL9" t="str">
            <v/>
          </cell>
          <cell r="ZM9" t="str">
            <v/>
          </cell>
          <cell r="ZN9">
            <v>0</v>
          </cell>
          <cell r="ZO9">
            <v>0</v>
          </cell>
          <cell r="ZP9">
            <v>9.39</v>
          </cell>
          <cell r="ZQ9">
            <v>1</v>
          </cell>
          <cell r="ZR9">
            <v>0</v>
          </cell>
          <cell r="ZS9">
            <v>0</v>
          </cell>
          <cell r="ZT9">
            <v>7.77</v>
          </cell>
          <cell r="ZU9">
            <v>1</v>
          </cell>
          <cell r="ZV9">
            <v>0</v>
          </cell>
          <cell r="ZW9">
            <v>0</v>
          </cell>
          <cell r="ZX9">
            <v>7.42</v>
          </cell>
          <cell r="ZY9">
            <v>1</v>
          </cell>
          <cell r="ZZ9" t="str">
            <v/>
          </cell>
          <cell r="AAA9" t="str">
            <v/>
          </cell>
          <cell r="AAB9">
            <v>0</v>
          </cell>
          <cell r="AAC9">
            <v>0</v>
          </cell>
          <cell r="AAD9">
            <v>9.23</v>
          </cell>
          <cell r="AAE9">
            <v>1</v>
          </cell>
          <cell r="AAF9">
            <v>0</v>
          </cell>
          <cell r="AAG9">
            <v>0</v>
          </cell>
          <cell r="AAH9">
            <v>8.66</v>
          </cell>
          <cell r="AAI9">
            <v>1</v>
          </cell>
          <cell r="AAJ9">
            <v>0</v>
          </cell>
          <cell r="AAK9">
            <v>0</v>
          </cell>
          <cell r="AAL9">
            <v>6.62</v>
          </cell>
          <cell r="AAM9">
            <v>1</v>
          </cell>
          <cell r="AAN9" t="str">
            <v/>
          </cell>
          <cell r="AAO9" t="str">
            <v/>
          </cell>
          <cell r="AAP9">
            <v>0</v>
          </cell>
          <cell r="AAQ9">
            <v>0</v>
          </cell>
          <cell r="AAR9">
            <v>9.42</v>
          </cell>
          <cell r="AAS9">
            <v>1</v>
          </cell>
          <cell r="AAT9">
            <v>0</v>
          </cell>
          <cell r="AAU9">
            <v>0</v>
          </cell>
          <cell r="AAV9">
            <v>6.63</v>
          </cell>
          <cell r="AAW9">
            <v>1</v>
          </cell>
          <cell r="AAX9">
            <v>0</v>
          </cell>
          <cell r="AAY9">
            <v>0</v>
          </cell>
          <cell r="AAZ9">
            <v>8.31</v>
          </cell>
          <cell r="ABA9">
            <v>1</v>
          </cell>
          <cell r="ABB9" t="str">
            <v/>
          </cell>
          <cell r="ABC9" t="str">
            <v/>
          </cell>
          <cell r="ABD9">
            <v>0</v>
          </cell>
          <cell r="ABE9">
            <v>0</v>
          </cell>
          <cell r="ABF9">
            <v>0</v>
          </cell>
          <cell r="ABG9">
            <v>0</v>
          </cell>
          <cell r="ABH9">
            <v>0</v>
          </cell>
          <cell r="ABI9">
            <v>0</v>
          </cell>
          <cell r="ABJ9">
            <v>0</v>
          </cell>
          <cell r="ABK9">
            <v>0</v>
          </cell>
          <cell r="ABM9">
            <v>1072.6500000000003</v>
          </cell>
          <cell r="ABN9">
            <v>128</v>
          </cell>
          <cell r="ABO9">
            <v>128</v>
          </cell>
          <cell r="ABP9">
            <v>1</v>
          </cell>
        </row>
        <row r="10">
          <cell r="A10" t="str">
            <v>45 ALLEN STREET</v>
          </cell>
          <cell r="B10" t="str">
            <v>CURBSIDE</v>
          </cell>
          <cell r="C10" t="str">
            <v>MANHATTAN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 t="str">
            <v/>
          </cell>
          <cell r="Q10" t="str">
            <v/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str">
            <v/>
          </cell>
          <cell r="AE10" t="str">
            <v/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/>
          </cell>
          <cell r="AS10" t="str">
            <v/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 t="str">
            <v/>
          </cell>
          <cell r="BG10" t="str">
            <v/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 t="str">
            <v/>
          </cell>
          <cell r="BU10" t="str">
            <v/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 t="str">
            <v/>
          </cell>
          <cell r="CI10" t="str">
            <v/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 t="str">
            <v/>
          </cell>
          <cell r="CW10" t="str">
            <v/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 t="str">
            <v/>
          </cell>
          <cell r="DK10" t="str">
            <v/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 t="str">
            <v/>
          </cell>
          <cell r="DY10" t="str">
            <v/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 t="str">
            <v/>
          </cell>
          <cell r="EM10" t="str">
            <v/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 t="str">
            <v/>
          </cell>
          <cell r="FA10" t="str">
            <v/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 t="str">
            <v/>
          </cell>
          <cell r="FO10" t="str">
            <v/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 t="str">
            <v/>
          </cell>
          <cell r="GC10" t="str">
            <v/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 t="str">
            <v/>
          </cell>
          <cell r="GQ10" t="str">
            <v/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 t="str">
            <v/>
          </cell>
          <cell r="HE10" t="str">
            <v/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 t="str">
            <v/>
          </cell>
          <cell r="HS10" t="str">
            <v/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 t="str">
            <v/>
          </cell>
          <cell r="IG10" t="str">
            <v/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 t="str">
            <v/>
          </cell>
          <cell r="IU10" t="str">
            <v/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 t="str">
            <v/>
          </cell>
          <cell r="JI10" t="str">
            <v/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 t="str">
            <v/>
          </cell>
          <cell r="JW10" t="str">
            <v/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 t="str">
            <v/>
          </cell>
          <cell r="KK10" t="str">
            <v/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 t="str">
            <v/>
          </cell>
          <cell r="KY10" t="str">
            <v/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 t="str">
            <v/>
          </cell>
          <cell r="LM10" t="str">
            <v/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 t="str">
            <v/>
          </cell>
          <cell r="MA10" t="str">
            <v/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 t="str">
            <v/>
          </cell>
          <cell r="MO10" t="str">
            <v/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 t="str">
            <v/>
          </cell>
          <cell r="NC10" t="str">
            <v/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 t="str">
            <v/>
          </cell>
          <cell r="NQ10" t="str">
            <v/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 t="str">
            <v/>
          </cell>
          <cell r="OE10" t="str">
            <v/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 t="str">
            <v/>
          </cell>
          <cell r="OS10" t="str">
            <v/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>
            <v>0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 t="str">
            <v/>
          </cell>
          <cell r="PG10" t="str">
            <v/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 t="str">
            <v/>
          </cell>
          <cell r="PU10" t="str">
            <v/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>
            <v>0</v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 t="str">
            <v/>
          </cell>
          <cell r="QI10" t="str">
            <v/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0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 t="str">
            <v/>
          </cell>
          <cell r="QW10" t="str">
            <v/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 t="str">
            <v/>
          </cell>
          <cell r="RK10" t="str">
            <v/>
          </cell>
          <cell r="RL10">
            <v>0</v>
          </cell>
          <cell r="RM10">
            <v>0</v>
          </cell>
          <cell r="RN10">
            <v>0</v>
          </cell>
          <cell r="RO10">
            <v>0</v>
          </cell>
          <cell r="RP10">
            <v>0</v>
          </cell>
          <cell r="RQ10">
            <v>0</v>
          </cell>
          <cell r="RR10">
            <v>0</v>
          </cell>
          <cell r="RS10">
            <v>0</v>
          </cell>
          <cell r="RT10">
            <v>0</v>
          </cell>
          <cell r="RU10">
            <v>0</v>
          </cell>
          <cell r="RV10">
            <v>0</v>
          </cell>
          <cell r="RW10">
            <v>0</v>
          </cell>
          <cell r="RX10" t="str">
            <v/>
          </cell>
          <cell r="RY10" t="str">
            <v/>
          </cell>
          <cell r="RZ10">
            <v>0</v>
          </cell>
          <cell r="SA10">
            <v>0</v>
          </cell>
          <cell r="SB10">
            <v>0</v>
          </cell>
          <cell r="SC10">
            <v>0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 t="str">
            <v/>
          </cell>
          <cell r="SM10" t="str">
            <v/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0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 t="str">
            <v/>
          </cell>
          <cell r="TA10" t="str">
            <v/>
          </cell>
          <cell r="TB10">
            <v>0</v>
          </cell>
          <cell r="TC10">
            <v>0</v>
          </cell>
          <cell r="TD10">
            <v>0</v>
          </cell>
          <cell r="TE10">
            <v>0</v>
          </cell>
          <cell r="TF10">
            <v>0</v>
          </cell>
          <cell r="TG10">
            <v>0</v>
          </cell>
          <cell r="TH10">
            <v>0</v>
          </cell>
          <cell r="TI10">
            <v>0</v>
          </cell>
          <cell r="TJ10">
            <v>0</v>
          </cell>
          <cell r="TK10">
            <v>0</v>
          </cell>
          <cell r="TL10">
            <v>0</v>
          </cell>
          <cell r="TM10">
            <v>0</v>
          </cell>
          <cell r="TN10" t="str">
            <v/>
          </cell>
          <cell r="TO10" t="str">
            <v/>
          </cell>
          <cell r="TP10">
            <v>0</v>
          </cell>
          <cell r="TQ10">
            <v>0</v>
          </cell>
          <cell r="TR10">
            <v>0</v>
          </cell>
          <cell r="TS10">
            <v>0</v>
          </cell>
          <cell r="TT10">
            <v>0</v>
          </cell>
          <cell r="TU10">
            <v>0</v>
          </cell>
          <cell r="TV10">
            <v>0</v>
          </cell>
          <cell r="TW10">
            <v>0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 t="str">
            <v/>
          </cell>
          <cell r="UC10" t="str">
            <v/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0</v>
          </cell>
          <cell r="UP10" t="str">
            <v/>
          </cell>
          <cell r="UQ10" t="str">
            <v/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 t="str">
            <v/>
          </cell>
          <cell r="VE10" t="str">
            <v/>
          </cell>
          <cell r="VF10">
            <v>0</v>
          </cell>
          <cell r="VG10">
            <v>0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 t="str">
            <v/>
          </cell>
          <cell r="VS10" t="str">
            <v/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0</v>
          </cell>
          <cell r="WC10">
            <v>0</v>
          </cell>
          <cell r="WD10">
            <v>0</v>
          </cell>
          <cell r="WE10">
            <v>0</v>
          </cell>
          <cell r="WF10" t="str">
            <v/>
          </cell>
          <cell r="WG10" t="str">
            <v/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 t="str">
            <v/>
          </cell>
          <cell r="WU10" t="str">
            <v/>
          </cell>
          <cell r="WV10">
            <v>0</v>
          </cell>
          <cell r="WW10">
            <v>0</v>
          </cell>
          <cell r="WX10">
            <v>0</v>
          </cell>
          <cell r="WY10">
            <v>0</v>
          </cell>
          <cell r="WZ10">
            <v>0</v>
          </cell>
          <cell r="XA10">
            <v>0</v>
          </cell>
          <cell r="XB10">
            <v>0</v>
          </cell>
          <cell r="XC10">
            <v>0</v>
          </cell>
          <cell r="XD10">
            <v>0</v>
          </cell>
          <cell r="XE10">
            <v>0</v>
          </cell>
          <cell r="XF10">
            <v>0</v>
          </cell>
          <cell r="XG10">
            <v>0</v>
          </cell>
          <cell r="XH10" t="str">
            <v/>
          </cell>
          <cell r="XI10" t="str">
            <v/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V10" t="str">
            <v/>
          </cell>
          <cell r="XW10" t="str">
            <v/>
          </cell>
          <cell r="XX10">
            <v>0</v>
          </cell>
          <cell r="XY10">
            <v>0</v>
          </cell>
          <cell r="XZ10">
            <v>0</v>
          </cell>
          <cell r="YA10">
            <v>0</v>
          </cell>
          <cell r="YB10">
            <v>0</v>
          </cell>
          <cell r="YC10">
            <v>0</v>
          </cell>
          <cell r="YD10">
            <v>0</v>
          </cell>
          <cell r="YE10">
            <v>0</v>
          </cell>
          <cell r="YF10">
            <v>0</v>
          </cell>
          <cell r="YG10">
            <v>0</v>
          </cell>
          <cell r="YH10">
            <v>0</v>
          </cell>
          <cell r="YI10">
            <v>0</v>
          </cell>
          <cell r="YJ10" t="str">
            <v/>
          </cell>
          <cell r="YK10" t="str">
            <v/>
          </cell>
          <cell r="YL10">
            <v>0</v>
          </cell>
          <cell r="YM10">
            <v>0</v>
          </cell>
          <cell r="YN10">
            <v>0</v>
          </cell>
          <cell r="YO10">
            <v>0</v>
          </cell>
          <cell r="YP10">
            <v>0</v>
          </cell>
          <cell r="YQ10">
            <v>0</v>
          </cell>
          <cell r="YR10">
            <v>0</v>
          </cell>
          <cell r="YS10">
            <v>0</v>
          </cell>
          <cell r="YT10">
            <v>0</v>
          </cell>
          <cell r="YU10">
            <v>0</v>
          </cell>
          <cell r="YV10">
            <v>0</v>
          </cell>
          <cell r="YW10">
            <v>0</v>
          </cell>
          <cell r="YX10" t="str">
            <v/>
          </cell>
          <cell r="YY10" t="str">
            <v/>
          </cell>
          <cell r="YZ10">
            <v>0</v>
          </cell>
          <cell r="ZA10">
            <v>0</v>
          </cell>
          <cell r="ZB10">
            <v>0</v>
          </cell>
          <cell r="ZC10">
            <v>0</v>
          </cell>
          <cell r="ZD10">
            <v>0</v>
          </cell>
          <cell r="ZE10">
            <v>0</v>
          </cell>
          <cell r="ZF10">
            <v>0</v>
          </cell>
          <cell r="ZG10">
            <v>0</v>
          </cell>
          <cell r="ZH10">
            <v>0</v>
          </cell>
          <cell r="ZI10">
            <v>0</v>
          </cell>
          <cell r="ZJ10">
            <v>0</v>
          </cell>
          <cell r="ZK10">
            <v>0</v>
          </cell>
          <cell r="ZL10" t="str">
            <v/>
          </cell>
          <cell r="ZM10" t="str">
            <v/>
          </cell>
          <cell r="ZN10">
            <v>0</v>
          </cell>
          <cell r="ZO10">
            <v>0</v>
          </cell>
          <cell r="ZP10">
            <v>0</v>
          </cell>
          <cell r="ZQ10">
            <v>0</v>
          </cell>
          <cell r="ZR10">
            <v>0</v>
          </cell>
          <cell r="ZS10">
            <v>0</v>
          </cell>
          <cell r="ZT10">
            <v>0</v>
          </cell>
          <cell r="ZU10">
            <v>0</v>
          </cell>
          <cell r="ZV10">
            <v>0</v>
          </cell>
          <cell r="ZW10">
            <v>0</v>
          </cell>
          <cell r="ZX10">
            <v>0</v>
          </cell>
          <cell r="ZY10">
            <v>0</v>
          </cell>
          <cell r="ZZ10" t="str">
            <v/>
          </cell>
          <cell r="AAA10" t="str">
            <v/>
          </cell>
          <cell r="AAB10">
            <v>0</v>
          </cell>
          <cell r="AAC10">
            <v>0</v>
          </cell>
          <cell r="AAD10">
            <v>0</v>
          </cell>
          <cell r="AAE10">
            <v>0</v>
          </cell>
          <cell r="AAF10">
            <v>0</v>
          </cell>
          <cell r="AAG10">
            <v>0</v>
          </cell>
          <cell r="AAH10">
            <v>0</v>
          </cell>
          <cell r="AAI10">
            <v>0</v>
          </cell>
          <cell r="AAJ10">
            <v>0</v>
          </cell>
          <cell r="AAK10">
            <v>0</v>
          </cell>
          <cell r="AAL10">
            <v>0</v>
          </cell>
          <cell r="AAM10">
            <v>0</v>
          </cell>
          <cell r="AAN10" t="str">
            <v/>
          </cell>
          <cell r="AAO10" t="str">
            <v/>
          </cell>
          <cell r="AAP10">
            <v>0</v>
          </cell>
          <cell r="AAQ10">
            <v>0</v>
          </cell>
          <cell r="AAR10">
            <v>0</v>
          </cell>
          <cell r="AAS10">
            <v>0</v>
          </cell>
          <cell r="AAT10">
            <v>0</v>
          </cell>
          <cell r="AAU10">
            <v>0</v>
          </cell>
          <cell r="AAV10">
            <v>0</v>
          </cell>
          <cell r="AAW10">
            <v>0</v>
          </cell>
          <cell r="AAX10">
            <v>0</v>
          </cell>
          <cell r="AAY10">
            <v>0</v>
          </cell>
          <cell r="AAZ10">
            <v>0</v>
          </cell>
          <cell r="ABA10">
            <v>0</v>
          </cell>
          <cell r="ABB10" t="str">
            <v/>
          </cell>
          <cell r="ABC10" t="str">
            <v/>
          </cell>
          <cell r="ABD10">
            <v>0</v>
          </cell>
          <cell r="ABE10">
            <v>0</v>
          </cell>
          <cell r="ABF10">
            <v>0</v>
          </cell>
          <cell r="ABG10">
            <v>0</v>
          </cell>
          <cell r="ABH10">
            <v>0</v>
          </cell>
          <cell r="ABI10">
            <v>0</v>
          </cell>
          <cell r="ABJ10">
            <v>0</v>
          </cell>
          <cell r="ABK10">
            <v>0</v>
          </cell>
          <cell r="ABM10">
            <v>0</v>
          </cell>
          <cell r="ABN10">
            <v>0</v>
          </cell>
          <cell r="ABO10">
            <v>0</v>
          </cell>
          <cell r="ABP10" t="e">
            <v>#DIV/0!</v>
          </cell>
        </row>
        <row r="11">
          <cell r="A11" t="str">
            <v>LA GUARDIA</v>
          </cell>
          <cell r="B11" t="str">
            <v>LA GUARDIA</v>
          </cell>
          <cell r="C11" t="str">
            <v>MANHATTAN</v>
          </cell>
          <cell r="D11">
            <v>6.88</v>
          </cell>
          <cell r="E11">
            <v>1</v>
          </cell>
          <cell r="F11">
            <v>7.27</v>
          </cell>
          <cell r="G11">
            <v>1</v>
          </cell>
          <cell r="H11">
            <v>0</v>
          </cell>
          <cell r="I11">
            <v>0</v>
          </cell>
          <cell r="J11">
            <v>7.93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 t="str">
            <v/>
          </cell>
          <cell r="Q11" t="str">
            <v/>
          </cell>
          <cell r="R11">
            <v>0</v>
          </cell>
          <cell r="S11">
            <v>0</v>
          </cell>
          <cell r="T11">
            <v>15.84</v>
          </cell>
          <cell r="U11">
            <v>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 t="str">
            <v/>
          </cell>
          <cell r="AE11" t="str">
            <v/>
          </cell>
          <cell r="AF11">
            <v>7.42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6.04</v>
          </cell>
          <cell r="AM11">
            <v>1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/>
          </cell>
          <cell r="AS11" t="str">
            <v/>
          </cell>
          <cell r="AT11">
            <v>5.76</v>
          </cell>
          <cell r="AU11">
            <v>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7.36</v>
          </cell>
          <cell r="BA11">
            <v>1</v>
          </cell>
          <cell r="BB11">
            <v>5.0599999999999996</v>
          </cell>
          <cell r="BC11">
            <v>1</v>
          </cell>
          <cell r="BD11">
            <v>0</v>
          </cell>
          <cell r="BE11">
            <v>0</v>
          </cell>
          <cell r="BF11" t="str">
            <v/>
          </cell>
          <cell r="BG11" t="str">
            <v/>
          </cell>
          <cell r="BH11">
            <v>8.01</v>
          </cell>
          <cell r="BI11">
            <v>1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7.51</v>
          </cell>
          <cell r="BO11">
            <v>1</v>
          </cell>
          <cell r="BP11">
            <v>0</v>
          </cell>
          <cell r="BQ11">
            <v>0</v>
          </cell>
          <cell r="BR11">
            <v>6.82</v>
          </cell>
          <cell r="BS11">
            <v>1</v>
          </cell>
          <cell r="BT11" t="str">
            <v/>
          </cell>
          <cell r="BU11" t="str">
            <v/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5.25</v>
          </cell>
          <cell r="CA11">
            <v>1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 t="str">
            <v/>
          </cell>
          <cell r="CI11" t="str">
            <v/>
          </cell>
          <cell r="CJ11">
            <v>0</v>
          </cell>
          <cell r="CK11">
            <v>0</v>
          </cell>
          <cell r="CL11">
            <v>8.94</v>
          </cell>
          <cell r="CM11">
            <v>1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7.88</v>
          </cell>
          <cell r="CU11">
            <v>1</v>
          </cell>
          <cell r="CV11" t="str">
            <v/>
          </cell>
          <cell r="CW11" t="str">
            <v/>
          </cell>
          <cell r="CX11">
            <v>7.63</v>
          </cell>
          <cell r="CY11">
            <v>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11.79</v>
          </cell>
          <cell r="DE11">
            <v>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 t="str">
            <v/>
          </cell>
          <cell r="DK11" t="str">
            <v/>
          </cell>
          <cell r="DL11">
            <v>0</v>
          </cell>
          <cell r="DM11">
            <v>0</v>
          </cell>
          <cell r="DN11">
            <v>11.2</v>
          </cell>
          <cell r="DO11">
            <v>2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6.75</v>
          </cell>
          <cell r="DW11">
            <v>1</v>
          </cell>
          <cell r="DX11" t="str">
            <v/>
          </cell>
          <cell r="DY11" t="str">
            <v/>
          </cell>
          <cell r="DZ11">
            <v>0</v>
          </cell>
          <cell r="EA11">
            <v>0</v>
          </cell>
          <cell r="EB11">
            <v>7.12</v>
          </cell>
          <cell r="EC11">
            <v>1</v>
          </cell>
          <cell r="ED11">
            <v>6.79</v>
          </cell>
          <cell r="EE11">
            <v>1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7.51</v>
          </cell>
          <cell r="EK11">
            <v>1</v>
          </cell>
          <cell r="EL11" t="str">
            <v/>
          </cell>
          <cell r="EM11" t="str">
            <v/>
          </cell>
          <cell r="EN11">
            <v>0</v>
          </cell>
          <cell r="EO11">
            <v>0</v>
          </cell>
          <cell r="EP11">
            <v>7.96</v>
          </cell>
          <cell r="EQ11">
            <v>1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7.47</v>
          </cell>
          <cell r="EY11">
            <v>1</v>
          </cell>
          <cell r="EZ11" t="str">
            <v/>
          </cell>
          <cell r="FA11" t="str">
            <v/>
          </cell>
          <cell r="FB11">
            <v>0</v>
          </cell>
          <cell r="FC11">
            <v>0</v>
          </cell>
          <cell r="FD11">
            <v>8.52</v>
          </cell>
          <cell r="FE11">
            <v>1</v>
          </cell>
          <cell r="FF11">
            <v>0</v>
          </cell>
          <cell r="FG11">
            <v>0</v>
          </cell>
          <cell r="FH11">
            <v>7.37</v>
          </cell>
          <cell r="FI11">
            <v>1</v>
          </cell>
          <cell r="FJ11">
            <v>0</v>
          </cell>
          <cell r="FK11">
            <v>0</v>
          </cell>
          <cell r="FL11">
            <v>5.75</v>
          </cell>
          <cell r="FM11">
            <v>1</v>
          </cell>
          <cell r="FN11" t="str">
            <v/>
          </cell>
          <cell r="FO11" t="str">
            <v/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6.83</v>
          </cell>
          <cell r="FU11">
            <v>1</v>
          </cell>
          <cell r="FV11">
            <v>0</v>
          </cell>
          <cell r="FW11">
            <v>0</v>
          </cell>
          <cell r="FX11">
            <v>7.38</v>
          </cell>
          <cell r="FY11">
            <v>1</v>
          </cell>
          <cell r="FZ11">
            <v>0</v>
          </cell>
          <cell r="GA11">
            <v>0</v>
          </cell>
          <cell r="GB11" t="str">
            <v/>
          </cell>
          <cell r="GC11" t="str">
            <v/>
          </cell>
          <cell r="GD11">
            <v>0</v>
          </cell>
          <cell r="GE11">
            <v>0</v>
          </cell>
          <cell r="GF11">
            <v>6.91</v>
          </cell>
          <cell r="GG11">
            <v>1</v>
          </cell>
          <cell r="GH11">
            <v>0</v>
          </cell>
          <cell r="GI11">
            <v>0</v>
          </cell>
          <cell r="GJ11">
            <v>7.99</v>
          </cell>
          <cell r="GK11">
            <v>1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 t="str">
            <v/>
          </cell>
          <cell r="GQ11" t="str">
            <v/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4.1399999999999997</v>
          </cell>
          <cell r="GY11">
            <v>1</v>
          </cell>
          <cell r="GZ11">
            <v>0</v>
          </cell>
          <cell r="HA11">
            <v>0</v>
          </cell>
          <cell r="HB11">
            <v>5.38</v>
          </cell>
          <cell r="HC11">
            <v>1</v>
          </cell>
          <cell r="HD11" t="str">
            <v/>
          </cell>
          <cell r="HE11" t="str">
            <v/>
          </cell>
          <cell r="HF11">
            <v>5.63</v>
          </cell>
          <cell r="HG11">
            <v>1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8.0399999999999991</v>
          </cell>
          <cell r="HM11">
            <v>1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 t="str">
            <v/>
          </cell>
          <cell r="HS11" t="str">
            <v/>
          </cell>
          <cell r="HT11">
            <v>7.94</v>
          </cell>
          <cell r="HU11">
            <v>1</v>
          </cell>
          <cell r="HV11">
            <v>0</v>
          </cell>
          <cell r="HW11">
            <v>0</v>
          </cell>
          <cell r="HX11">
            <v>6.86</v>
          </cell>
          <cell r="HY11">
            <v>1</v>
          </cell>
          <cell r="HZ11">
            <v>0</v>
          </cell>
          <cell r="IA11">
            <v>0</v>
          </cell>
          <cell r="IB11">
            <v>6.82</v>
          </cell>
          <cell r="IC11">
            <v>1</v>
          </cell>
          <cell r="ID11">
            <v>0</v>
          </cell>
          <cell r="IE11">
            <v>0</v>
          </cell>
          <cell r="IF11" t="str">
            <v/>
          </cell>
          <cell r="IG11" t="str">
            <v/>
          </cell>
          <cell r="IH11">
            <v>0</v>
          </cell>
          <cell r="II11">
            <v>0</v>
          </cell>
          <cell r="IJ11">
            <v>8.52</v>
          </cell>
          <cell r="IK11">
            <v>1</v>
          </cell>
          <cell r="IL11">
            <v>7.75</v>
          </cell>
          <cell r="IM11">
            <v>1</v>
          </cell>
          <cell r="IN11">
            <v>6.72</v>
          </cell>
          <cell r="IO11">
            <v>1</v>
          </cell>
          <cell r="IP11">
            <v>0</v>
          </cell>
          <cell r="IQ11">
            <v>0</v>
          </cell>
          <cell r="IR11">
            <v>7.5</v>
          </cell>
          <cell r="IS11">
            <v>1</v>
          </cell>
          <cell r="IT11" t="str">
            <v/>
          </cell>
          <cell r="IU11" t="str">
            <v/>
          </cell>
          <cell r="IV11">
            <v>7.76</v>
          </cell>
          <cell r="IW11">
            <v>1</v>
          </cell>
          <cell r="IX11">
            <v>0</v>
          </cell>
          <cell r="IY11">
            <v>0</v>
          </cell>
          <cell r="IZ11">
            <v>6.39</v>
          </cell>
          <cell r="JA11">
            <v>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7.77</v>
          </cell>
          <cell r="JG11">
            <v>1</v>
          </cell>
          <cell r="JH11" t="str">
            <v/>
          </cell>
          <cell r="JI11" t="str">
            <v/>
          </cell>
          <cell r="JJ11">
            <v>0</v>
          </cell>
          <cell r="JK11">
            <v>0</v>
          </cell>
          <cell r="JL11">
            <v>11.42</v>
          </cell>
          <cell r="JM11">
            <v>1</v>
          </cell>
          <cell r="JN11">
            <v>7.89</v>
          </cell>
          <cell r="JO11">
            <v>1</v>
          </cell>
          <cell r="JP11">
            <v>0</v>
          </cell>
          <cell r="JQ11">
            <v>0</v>
          </cell>
          <cell r="JR11">
            <v>7.22</v>
          </cell>
          <cell r="JS11">
            <v>1</v>
          </cell>
          <cell r="JT11">
            <v>0</v>
          </cell>
          <cell r="JU11">
            <v>0</v>
          </cell>
          <cell r="JV11" t="str">
            <v/>
          </cell>
          <cell r="JW11" t="str">
            <v/>
          </cell>
          <cell r="JX11">
            <v>8.1300000000000008</v>
          </cell>
          <cell r="JY11">
            <v>1</v>
          </cell>
          <cell r="JZ11">
            <v>7.62</v>
          </cell>
          <cell r="KA11">
            <v>1</v>
          </cell>
          <cell r="KB11">
            <v>0</v>
          </cell>
          <cell r="KC11">
            <v>0</v>
          </cell>
          <cell r="KD11">
            <v>6.04</v>
          </cell>
          <cell r="KE11">
            <v>1</v>
          </cell>
          <cell r="KF11">
            <v>5.54</v>
          </cell>
          <cell r="KG11">
            <v>1</v>
          </cell>
          <cell r="KH11">
            <v>6.02</v>
          </cell>
          <cell r="KI11">
            <v>1</v>
          </cell>
          <cell r="KJ11" t="str">
            <v/>
          </cell>
          <cell r="KK11" t="str">
            <v/>
          </cell>
          <cell r="KL11">
            <v>8.8800000000000008</v>
          </cell>
          <cell r="KM11">
            <v>1</v>
          </cell>
          <cell r="KN11">
            <v>0</v>
          </cell>
          <cell r="KO11">
            <v>0</v>
          </cell>
          <cell r="KP11">
            <v>8.57</v>
          </cell>
          <cell r="KQ11">
            <v>1</v>
          </cell>
          <cell r="KR11">
            <v>0</v>
          </cell>
          <cell r="KS11">
            <v>0</v>
          </cell>
          <cell r="KT11">
            <v>8.36</v>
          </cell>
          <cell r="KU11">
            <v>1</v>
          </cell>
          <cell r="KV11">
            <v>0</v>
          </cell>
          <cell r="KW11">
            <v>0</v>
          </cell>
          <cell r="KX11" t="str">
            <v/>
          </cell>
          <cell r="KY11" t="str">
            <v/>
          </cell>
          <cell r="KZ11">
            <v>15.96</v>
          </cell>
          <cell r="LA11">
            <v>2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8.2100000000000009</v>
          </cell>
          <cell r="LG11">
            <v>1</v>
          </cell>
          <cell r="LH11">
            <v>0</v>
          </cell>
          <cell r="LI11">
            <v>0</v>
          </cell>
          <cell r="LJ11">
            <v>9.69</v>
          </cell>
          <cell r="LK11">
            <v>1</v>
          </cell>
          <cell r="LL11" t="str">
            <v/>
          </cell>
          <cell r="LM11" t="str">
            <v/>
          </cell>
          <cell r="LN11">
            <v>8.25</v>
          </cell>
          <cell r="LO11">
            <v>1</v>
          </cell>
          <cell r="LP11">
            <v>0</v>
          </cell>
          <cell r="LQ11">
            <v>0</v>
          </cell>
          <cell r="LR11">
            <v>8.32</v>
          </cell>
          <cell r="LS11">
            <v>1</v>
          </cell>
          <cell r="LT11">
            <v>7.81</v>
          </cell>
          <cell r="LU11">
            <v>1</v>
          </cell>
          <cell r="LV11">
            <v>0</v>
          </cell>
          <cell r="LW11">
            <v>0</v>
          </cell>
          <cell r="LX11">
            <v>7.86</v>
          </cell>
          <cell r="LY11">
            <v>1</v>
          </cell>
          <cell r="LZ11" t="str">
            <v/>
          </cell>
          <cell r="MA11" t="str">
            <v/>
          </cell>
          <cell r="MB11">
            <v>8.39</v>
          </cell>
          <cell r="MC11">
            <v>1</v>
          </cell>
          <cell r="MD11">
            <v>0</v>
          </cell>
          <cell r="ME11">
            <v>0</v>
          </cell>
          <cell r="MF11">
            <v>7.9</v>
          </cell>
          <cell r="MG11">
            <v>1</v>
          </cell>
          <cell r="MH11">
            <v>0</v>
          </cell>
          <cell r="MI11">
            <v>0</v>
          </cell>
          <cell r="MJ11">
            <v>7.55</v>
          </cell>
          <cell r="MK11">
            <v>1</v>
          </cell>
          <cell r="ML11">
            <v>0</v>
          </cell>
          <cell r="MM11">
            <v>0</v>
          </cell>
          <cell r="MN11" t="str">
            <v/>
          </cell>
          <cell r="MO11" t="str">
            <v/>
          </cell>
          <cell r="MP11">
            <v>0</v>
          </cell>
          <cell r="MQ11">
            <v>0</v>
          </cell>
          <cell r="MR11">
            <v>17.64</v>
          </cell>
          <cell r="MS11">
            <v>2</v>
          </cell>
          <cell r="MT11">
            <v>0</v>
          </cell>
          <cell r="MU11">
            <v>0</v>
          </cell>
          <cell r="MV11">
            <v>5.78</v>
          </cell>
          <cell r="MW11">
            <v>1</v>
          </cell>
          <cell r="MX11">
            <v>0</v>
          </cell>
          <cell r="MY11">
            <v>0</v>
          </cell>
          <cell r="MZ11">
            <v>8.4600000000000009</v>
          </cell>
          <cell r="NA11">
            <v>1</v>
          </cell>
          <cell r="NB11" t="str">
            <v/>
          </cell>
          <cell r="NC11" t="str">
            <v/>
          </cell>
          <cell r="ND11">
            <v>8.0299999999999994</v>
          </cell>
          <cell r="NE11">
            <v>1</v>
          </cell>
          <cell r="NF11">
            <v>0</v>
          </cell>
          <cell r="NG11">
            <v>0</v>
          </cell>
          <cell r="NH11">
            <v>8.36</v>
          </cell>
          <cell r="NI11">
            <v>1</v>
          </cell>
          <cell r="NJ11">
            <v>0</v>
          </cell>
          <cell r="NK11">
            <v>0</v>
          </cell>
          <cell r="NL11">
            <v>8.07</v>
          </cell>
          <cell r="NM11">
            <v>1</v>
          </cell>
          <cell r="NN11">
            <v>0</v>
          </cell>
          <cell r="NO11">
            <v>0</v>
          </cell>
          <cell r="NP11" t="str">
            <v/>
          </cell>
          <cell r="NQ11" t="str">
            <v/>
          </cell>
          <cell r="NR11">
            <v>7.28</v>
          </cell>
          <cell r="NS11">
            <v>1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6.13</v>
          </cell>
          <cell r="NY11">
            <v>1</v>
          </cell>
          <cell r="NZ11">
            <v>8.9600000000000009</v>
          </cell>
          <cell r="OA11">
            <v>1</v>
          </cell>
          <cell r="OB11">
            <v>4.95</v>
          </cell>
          <cell r="OC11">
            <v>1</v>
          </cell>
          <cell r="OD11" t="str">
            <v/>
          </cell>
          <cell r="OE11" t="str">
            <v/>
          </cell>
          <cell r="OF11">
            <v>8.84</v>
          </cell>
          <cell r="OG11">
            <v>1</v>
          </cell>
          <cell r="OH11">
            <v>0</v>
          </cell>
          <cell r="OI11">
            <v>0</v>
          </cell>
          <cell r="OJ11">
            <v>7.22</v>
          </cell>
          <cell r="OK11">
            <v>1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7.23</v>
          </cell>
          <cell r="OQ11">
            <v>1</v>
          </cell>
          <cell r="OR11" t="str">
            <v/>
          </cell>
          <cell r="OS11" t="str">
            <v/>
          </cell>
          <cell r="OT11">
            <v>3.62</v>
          </cell>
          <cell r="OU11">
            <v>1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7.3</v>
          </cell>
          <cell r="PA11">
            <v>1</v>
          </cell>
          <cell r="PB11">
            <v>8.41</v>
          </cell>
          <cell r="PC11">
            <v>1</v>
          </cell>
          <cell r="PD11">
            <v>9.19</v>
          </cell>
          <cell r="PE11">
            <v>1</v>
          </cell>
          <cell r="PF11" t="str">
            <v/>
          </cell>
          <cell r="PG11" t="str">
            <v/>
          </cell>
          <cell r="PH11">
            <v>0</v>
          </cell>
          <cell r="PI11">
            <v>0</v>
          </cell>
          <cell r="PJ11">
            <v>8.67</v>
          </cell>
          <cell r="PK11">
            <v>1</v>
          </cell>
          <cell r="PL11">
            <v>5.62</v>
          </cell>
          <cell r="PM11">
            <v>1</v>
          </cell>
          <cell r="PN11">
            <v>0</v>
          </cell>
          <cell r="PO11">
            <v>0</v>
          </cell>
          <cell r="PP11">
            <v>7.82</v>
          </cell>
          <cell r="PQ11">
            <v>1</v>
          </cell>
          <cell r="PR11">
            <v>7.5</v>
          </cell>
          <cell r="PS11">
            <v>1</v>
          </cell>
          <cell r="PT11" t="str">
            <v/>
          </cell>
          <cell r="PU11" t="str">
            <v/>
          </cell>
          <cell r="PV11">
            <v>0</v>
          </cell>
          <cell r="PW11">
            <v>0</v>
          </cell>
          <cell r="PX11">
            <v>9.48</v>
          </cell>
          <cell r="PY11">
            <v>1</v>
          </cell>
          <cell r="PZ11">
            <v>5.47</v>
          </cell>
          <cell r="QA11">
            <v>1</v>
          </cell>
          <cell r="QB11">
            <v>4.6399999999999997</v>
          </cell>
          <cell r="QC11">
            <v>1</v>
          </cell>
          <cell r="QD11">
            <v>0</v>
          </cell>
          <cell r="QE11">
            <v>0</v>
          </cell>
          <cell r="QF11">
            <v>8.77</v>
          </cell>
          <cell r="QG11">
            <v>1</v>
          </cell>
          <cell r="QH11" t="str">
            <v/>
          </cell>
          <cell r="QI11" t="str">
            <v/>
          </cell>
          <cell r="QJ11">
            <v>0</v>
          </cell>
          <cell r="QK11">
            <v>0</v>
          </cell>
          <cell r="QL11">
            <v>9.89</v>
          </cell>
          <cell r="QM11">
            <v>1</v>
          </cell>
          <cell r="QN11">
            <v>0</v>
          </cell>
          <cell r="QO11">
            <v>0</v>
          </cell>
          <cell r="QP11">
            <v>8.3800000000000008</v>
          </cell>
          <cell r="QQ11">
            <v>1</v>
          </cell>
          <cell r="QR11">
            <v>0</v>
          </cell>
          <cell r="QS11">
            <v>0</v>
          </cell>
          <cell r="QT11">
            <v>8.6199999999999992</v>
          </cell>
          <cell r="QU11">
            <v>1</v>
          </cell>
          <cell r="QV11" t="str">
            <v/>
          </cell>
          <cell r="QW11" t="str">
            <v/>
          </cell>
          <cell r="QX11">
            <v>8.34</v>
          </cell>
          <cell r="QY11">
            <v>1</v>
          </cell>
          <cell r="QZ11">
            <v>0</v>
          </cell>
          <cell r="RA11">
            <v>0</v>
          </cell>
          <cell r="RB11">
            <v>7.99</v>
          </cell>
          <cell r="RC11">
            <v>1</v>
          </cell>
          <cell r="RD11">
            <v>0</v>
          </cell>
          <cell r="RE11">
            <v>0</v>
          </cell>
          <cell r="RF11">
            <v>8.86</v>
          </cell>
          <cell r="RG11">
            <v>1</v>
          </cell>
          <cell r="RH11">
            <v>0</v>
          </cell>
          <cell r="RI11">
            <v>0</v>
          </cell>
          <cell r="RJ11" t="str">
            <v/>
          </cell>
          <cell r="RK11" t="str">
            <v/>
          </cell>
          <cell r="RL11">
            <v>0</v>
          </cell>
          <cell r="RM11">
            <v>0</v>
          </cell>
          <cell r="RN11">
            <v>8.86</v>
          </cell>
          <cell r="RO11">
            <v>1</v>
          </cell>
          <cell r="RP11">
            <v>8.67</v>
          </cell>
          <cell r="RQ11">
            <v>1</v>
          </cell>
          <cell r="RR11">
            <v>0</v>
          </cell>
          <cell r="RS11">
            <v>0</v>
          </cell>
          <cell r="RT11">
            <v>8.75</v>
          </cell>
          <cell r="RU11">
            <v>1</v>
          </cell>
          <cell r="RV11">
            <v>7.41</v>
          </cell>
          <cell r="RW11">
            <v>1</v>
          </cell>
          <cell r="RX11" t="str">
            <v/>
          </cell>
          <cell r="RY11" t="str">
            <v/>
          </cell>
          <cell r="RZ11">
            <v>8.64</v>
          </cell>
          <cell r="SA11">
            <v>1</v>
          </cell>
          <cell r="SB11">
            <v>0</v>
          </cell>
          <cell r="SC11">
            <v>0</v>
          </cell>
          <cell r="SD11">
            <v>9.2100000000000009</v>
          </cell>
          <cell r="SE11">
            <v>1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9.58</v>
          </cell>
          <cell r="SK11">
            <v>1</v>
          </cell>
          <cell r="SL11" t="str">
            <v/>
          </cell>
          <cell r="SM11" t="str">
            <v/>
          </cell>
          <cell r="SN11">
            <v>5.8</v>
          </cell>
          <cell r="SO11">
            <v>1</v>
          </cell>
          <cell r="SP11">
            <v>0</v>
          </cell>
          <cell r="SQ11">
            <v>0</v>
          </cell>
          <cell r="SR11">
            <v>8.02</v>
          </cell>
          <cell r="SS11">
            <v>1</v>
          </cell>
          <cell r="ST11">
            <v>0</v>
          </cell>
          <cell r="SU11">
            <v>0</v>
          </cell>
          <cell r="SV11">
            <v>8.61</v>
          </cell>
          <cell r="SW11">
            <v>1</v>
          </cell>
          <cell r="SX11">
            <v>0</v>
          </cell>
          <cell r="SY11">
            <v>0</v>
          </cell>
          <cell r="SZ11" t="str">
            <v/>
          </cell>
          <cell r="TA11" t="str">
            <v/>
          </cell>
          <cell r="TB11">
            <v>18.34</v>
          </cell>
          <cell r="TC11">
            <v>2</v>
          </cell>
          <cell r="TD11">
            <v>0</v>
          </cell>
          <cell r="TE11">
            <v>0</v>
          </cell>
          <cell r="TF11">
            <v>7.02</v>
          </cell>
          <cell r="TG11">
            <v>1</v>
          </cell>
          <cell r="TH11">
            <v>0</v>
          </cell>
          <cell r="TI11">
            <v>0</v>
          </cell>
          <cell r="TJ11">
            <v>4.97</v>
          </cell>
          <cell r="TK11">
            <v>1</v>
          </cell>
          <cell r="TL11">
            <v>9.64</v>
          </cell>
          <cell r="TM11">
            <v>1</v>
          </cell>
          <cell r="TN11" t="str">
            <v/>
          </cell>
          <cell r="TO11" t="str">
            <v/>
          </cell>
          <cell r="TP11">
            <v>8.2200000000000006</v>
          </cell>
          <cell r="TQ11">
            <v>1</v>
          </cell>
          <cell r="TR11">
            <v>0</v>
          </cell>
          <cell r="TS11">
            <v>0</v>
          </cell>
          <cell r="TT11">
            <v>0</v>
          </cell>
          <cell r="TU11">
            <v>0</v>
          </cell>
          <cell r="TV11">
            <v>6.79</v>
          </cell>
          <cell r="TW11">
            <v>1</v>
          </cell>
          <cell r="TX11">
            <v>8.56</v>
          </cell>
          <cell r="TY11">
            <v>1</v>
          </cell>
          <cell r="TZ11">
            <v>6</v>
          </cell>
          <cell r="UA11">
            <v>1</v>
          </cell>
          <cell r="UB11" t="str">
            <v/>
          </cell>
          <cell r="UC11" t="str">
            <v/>
          </cell>
          <cell r="UD11">
            <v>0</v>
          </cell>
          <cell r="UE11">
            <v>0</v>
          </cell>
          <cell r="UF11">
            <v>7.94</v>
          </cell>
          <cell r="UG11">
            <v>1</v>
          </cell>
          <cell r="UH11">
            <v>8.19</v>
          </cell>
          <cell r="UI11">
            <v>1</v>
          </cell>
          <cell r="UJ11">
            <v>7.95</v>
          </cell>
          <cell r="UK11">
            <v>1</v>
          </cell>
          <cell r="UL11">
            <v>0</v>
          </cell>
          <cell r="UM11">
            <v>0</v>
          </cell>
          <cell r="UN11">
            <v>7.88</v>
          </cell>
          <cell r="UO11">
            <v>1</v>
          </cell>
          <cell r="UP11" t="str">
            <v/>
          </cell>
          <cell r="UQ11" t="str">
            <v/>
          </cell>
          <cell r="UR11">
            <v>0</v>
          </cell>
          <cell r="US11">
            <v>0</v>
          </cell>
          <cell r="UT11">
            <v>8.32</v>
          </cell>
          <cell r="UU11">
            <v>1</v>
          </cell>
          <cell r="UV11">
            <v>0</v>
          </cell>
          <cell r="UW11">
            <v>0</v>
          </cell>
          <cell r="UX11">
            <v>6.86</v>
          </cell>
          <cell r="UY11">
            <v>1</v>
          </cell>
          <cell r="UZ11">
            <v>0</v>
          </cell>
          <cell r="VA11">
            <v>0</v>
          </cell>
          <cell r="VB11">
            <v>5.17</v>
          </cell>
          <cell r="VC11">
            <v>1</v>
          </cell>
          <cell r="VD11" t="str">
            <v/>
          </cell>
          <cell r="VE11" t="str">
            <v/>
          </cell>
          <cell r="VF11">
            <v>8.11</v>
          </cell>
          <cell r="VG11">
            <v>1</v>
          </cell>
          <cell r="VH11">
            <v>0</v>
          </cell>
          <cell r="VI11">
            <v>0</v>
          </cell>
          <cell r="VJ11">
            <v>8.23</v>
          </cell>
          <cell r="VK11">
            <v>1</v>
          </cell>
          <cell r="VL11">
            <v>0</v>
          </cell>
          <cell r="VM11">
            <v>0</v>
          </cell>
          <cell r="VN11">
            <v>8.9</v>
          </cell>
          <cell r="VO11">
            <v>1</v>
          </cell>
          <cell r="VP11">
            <v>0</v>
          </cell>
          <cell r="VQ11">
            <v>0</v>
          </cell>
          <cell r="VR11" t="str">
            <v/>
          </cell>
          <cell r="VS11" t="str">
            <v/>
          </cell>
          <cell r="VT11">
            <v>8.27</v>
          </cell>
          <cell r="VU11">
            <v>1</v>
          </cell>
          <cell r="VV11">
            <v>7.26</v>
          </cell>
          <cell r="VW11">
            <v>1</v>
          </cell>
          <cell r="VX11">
            <v>8.42</v>
          </cell>
          <cell r="VY11">
            <v>1</v>
          </cell>
          <cell r="VZ11">
            <v>0</v>
          </cell>
          <cell r="WA11">
            <v>0</v>
          </cell>
          <cell r="WB11">
            <v>7.86</v>
          </cell>
          <cell r="WC11">
            <v>1</v>
          </cell>
          <cell r="WD11">
            <v>0</v>
          </cell>
          <cell r="WE11">
            <v>0</v>
          </cell>
          <cell r="WF11" t="str">
            <v/>
          </cell>
          <cell r="WG11" t="str">
            <v/>
          </cell>
          <cell r="WH11">
            <v>7.01</v>
          </cell>
          <cell r="WI11">
            <v>1</v>
          </cell>
          <cell r="WJ11">
            <v>0</v>
          </cell>
          <cell r="WK11">
            <v>0</v>
          </cell>
          <cell r="WL11">
            <v>7.08</v>
          </cell>
          <cell r="WM11">
            <v>1</v>
          </cell>
          <cell r="WN11">
            <v>7.44</v>
          </cell>
          <cell r="WO11">
            <v>1</v>
          </cell>
          <cell r="WP11">
            <v>7.8</v>
          </cell>
          <cell r="WQ11">
            <v>1</v>
          </cell>
          <cell r="WR11">
            <v>5.18</v>
          </cell>
          <cell r="WS11">
            <v>2</v>
          </cell>
          <cell r="WT11" t="str">
            <v/>
          </cell>
          <cell r="WU11" t="str">
            <v/>
          </cell>
          <cell r="WV11">
            <v>7.87</v>
          </cell>
          <cell r="WW11">
            <v>1</v>
          </cell>
          <cell r="WX11">
            <v>0</v>
          </cell>
          <cell r="WY11">
            <v>0</v>
          </cell>
          <cell r="WZ11">
            <v>0</v>
          </cell>
          <cell r="XA11">
            <v>0</v>
          </cell>
          <cell r="XB11">
            <v>9.48</v>
          </cell>
          <cell r="XC11">
            <v>2</v>
          </cell>
          <cell r="XD11">
            <v>0</v>
          </cell>
          <cell r="XE11">
            <v>0</v>
          </cell>
          <cell r="XF11">
            <v>7.79</v>
          </cell>
          <cell r="XG11">
            <v>1</v>
          </cell>
          <cell r="XH11" t="str">
            <v/>
          </cell>
          <cell r="XI11" t="str">
            <v/>
          </cell>
          <cell r="XJ11">
            <v>0</v>
          </cell>
          <cell r="XK11">
            <v>0</v>
          </cell>
          <cell r="XL11">
            <v>7.49</v>
          </cell>
          <cell r="XM11">
            <v>1</v>
          </cell>
          <cell r="XN11">
            <v>7.6</v>
          </cell>
          <cell r="XO11">
            <v>1</v>
          </cell>
          <cell r="XP11">
            <v>7.39</v>
          </cell>
          <cell r="XQ11">
            <v>1</v>
          </cell>
          <cell r="XR11">
            <v>0</v>
          </cell>
          <cell r="XS11">
            <v>0</v>
          </cell>
          <cell r="XT11">
            <v>9.32</v>
          </cell>
          <cell r="XU11">
            <v>1</v>
          </cell>
          <cell r="XV11" t="str">
            <v/>
          </cell>
          <cell r="XW11" t="str">
            <v/>
          </cell>
          <cell r="XX11">
            <v>7.78</v>
          </cell>
          <cell r="XY11">
            <v>1</v>
          </cell>
          <cell r="XZ11">
            <v>0</v>
          </cell>
          <cell r="YA11">
            <v>0</v>
          </cell>
          <cell r="YB11">
            <v>0</v>
          </cell>
          <cell r="YC11">
            <v>0</v>
          </cell>
          <cell r="YD11">
            <v>6.93</v>
          </cell>
          <cell r="YE11">
            <v>1</v>
          </cell>
          <cell r="YF11">
            <v>5.21</v>
          </cell>
          <cell r="YG11">
            <v>1</v>
          </cell>
          <cell r="YH11">
            <v>7.41</v>
          </cell>
          <cell r="YI11">
            <v>1</v>
          </cell>
          <cell r="YJ11" t="str">
            <v/>
          </cell>
          <cell r="YK11" t="str">
            <v/>
          </cell>
          <cell r="YL11">
            <v>6.98</v>
          </cell>
          <cell r="YM11">
            <v>1</v>
          </cell>
          <cell r="YN11">
            <v>6.31</v>
          </cell>
          <cell r="YO11">
            <v>1</v>
          </cell>
          <cell r="YP11">
            <v>0</v>
          </cell>
          <cell r="YQ11">
            <v>0</v>
          </cell>
          <cell r="YR11">
            <v>8.23</v>
          </cell>
          <cell r="YS11">
            <v>1</v>
          </cell>
          <cell r="YT11">
            <v>8.1199999999999992</v>
          </cell>
          <cell r="YU11">
            <v>1</v>
          </cell>
          <cell r="YV11">
            <v>0</v>
          </cell>
          <cell r="YW11">
            <v>0</v>
          </cell>
          <cell r="YX11" t="str">
            <v/>
          </cell>
          <cell r="YY11" t="str">
            <v/>
          </cell>
          <cell r="YZ11">
            <v>0</v>
          </cell>
          <cell r="ZA11">
            <v>0</v>
          </cell>
          <cell r="ZB11">
            <v>9.43</v>
          </cell>
          <cell r="ZC11">
            <v>1</v>
          </cell>
          <cell r="ZD11">
            <v>0</v>
          </cell>
          <cell r="ZE11">
            <v>0</v>
          </cell>
          <cell r="ZF11">
            <v>2.48</v>
          </cell>
          <cell r="ZG11">
            <v>1</v>
          </cell>
          <cell r="ZH11">
            <v>7.68</v>
          </cell>
          <cell r="ZI11">
            <v>1</v>
          </cell>
          <cell r="ZJ11">
            <v>9.5500000000000007</v>
          </cell>
          <cell r="ZK11">
            <v>1</v>
          </cell>
          <cell r="ZL11" t="str">
            <v/>
          </cell>
          <cell r="ZM11" t="str">
            <v/>
          </cell>
          <cell r="ZN11">
            <v>7.45</v>
          </cell>
          <cell r="ZO11">
            <v>1</v>
          </cell>
          <cell r="ZP11">
            <v>0</v>
          </cell>
          <cell r="ZQ11">
            <v>0</v>
          </cell>
          <cell r="ZR11">
            <v>8.35</v>
          </cell>
          <cell r="ZS11">
            <v>1</v>
          </cell>
          <cell r="ZT11">
            <v>0</v>
          </cell>
          <cell r="ZU11">
            <v>0</v>
          </cell>
          <cell r="ZV11">
            <v>7.66</v>
          </cell>
          <cell r="ZW11">
            <v>1</v>
          </cell>
          <cell r="ZX11">
            <v>7.67</v>
          </cell>
          <cell r="ZY11">
            <v>1</v>
          </cell>
          <cell r="ZZ11" t="str">
            <v/>
          </cell>
          <cell r="AAA11" t="str">
            <v/>
          </cell>
          <cell r="AAB11">
            <v>0</v>
          </cell>
          <cell r="AAC11">
            <v>0</v>
          </cell>
          <cell r="AAD11">
            <v>8.3800000000000008</v>
          </cell>
          <cell r="AAE11">
            <v>1</v>
          </cell>
          <cell r="AAF11">
            <v>8.6999999999999993</v>
          </cell>
          <cell r="AAG11">
            <v>1</v>
          </cell>
          <cell r="AAH11">
            <v>10.19</v>
          </cell>
          <cell r="AAI11">
            <v>1</v>
          </cell>
          <cell r="AAJ11">
            <v>0</v>
          </cell>
          <cell r="AAK11">
            <v>0</v>
          </cell>
          <cell r="AAL11">
            <v>5.93</v>
          </cell>
          <cell r="AAM11">
            <v>1</v>
          </cell>
          <cell r="AAN11" t="str">
            <v/>
          </cell>
          <cell r="AAO11" t="str">
            <v/>
          </cell>
          <cell r="AAP11">
            <v>0</v>
          </cell>
          <cell r="AAQ11">
            <v>0</v>
          </cell>
          <cell r="AAR11">
            <v>7.22</v>
          </cell>
          <cell r="AAS11">
            <v>1</v>
          </cell>
          <cell r="AAT11">
            <v>0</v>
          </cell>
          <cell r="AAU11">
            <v>0</v>
          </cell>
          <cell r="AAV11">
            <v>7.92</v>
          </cell>
          <cell r="AAW11">
            <v>1</v>
          </cell>
          <cell r="AAX11">
            <v>7.92</v>
          </cell>
          <cell r="AAY11">
            <v>1</v>
          </cell>
          <cell r="AAZ11">
            <v>0</v>
          </cell>
          <cell r="ABA11">
            <v>0</v>
          </cell>
          <cell r="ABB11" t="str">
            <v/>
          </cell>
          <cell r="ABC11" t="str">
            <v/>
          </cell>
          <cell r="ABD11">
            <v>0</v>
          </cell>
          <cell r="ABE11">
            <v>0</v>
          </cell>
          <cell r="ABF11">
            <v>0</v>
          </cell>
          <cell r="ABG11">
            <v>0</v>
          </cell>
          <cell r="ABH11">
            <v>0</v>
          </cell>
          <cell r="ABI11">
            <v>0</v>
          </cell>
          <cell r="ABJ11">
            <v>0</v>
          </cell>
          <cell r="ABK11">
            <v>0</v>
          </cell>
          <cell r="ABM11">
            <v>1284.7100000000007</v>
          </cell>
          <cell r="ABN11">
            <v>172</v>
          </cell>
          <cell r="ABO11">
            <v>164</v>
          </cell>
          <cell r="ABP11">
            <v>1.0487804878048781</v>
          </cell>
        </row>
        <row r="12">
          <cell r="A12" t="str">
            <v>LA GUARDIA ADDITION</v>
          </cell>
          <cell r="B12" t="str">
            <v>LA GUARDIA</v>
          </cell>
          <cell r="C12" t="str">
            <v>MANHATTAN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 t="str">
            <v/>
          </cell>
          <cell r="Q12" t="str">
            <v/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5.85</v>
          </cell>
          <cell r="AA12">
            <v>1</v>
          </cell>
          <cell r="AB12">
            <v>0</v>
          </cell>
          <cell r="AC12">
            <v>0</v>
          </cell>
          <cell r="AD12" t="str">
            <v/>
          </cell>
          <cell r="AE12" t="str">
            <v/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/>
          </cell>
          <cell r="AS12" t="str">
            <v/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F12" t="str">
            <v/>
          </cell>
          <cell r="CG12" t="str">
            <v/>
          </cell>
          <cell r="CH12" t="str">
            <v/>
          </cell>
          <cell r="CI12" t="str">
            <v/>
          </cell>
          <cell r="CJ12" t="str">
            <v/>
          </cell>
          <cell r="CK12" t="str">
            <v/>
          </cell>
          <cell r="CL12" t="str">
            <v/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/>
          </cell>
          <cell r="CR12" t="str">
            <v/>
          </cell>
          <cell r="CS12" t="str">
            <v/>
          </cell>
          <cell r="CT12" t="str">
            <v/>
          </cell>
          <cell r="CU12" t="str">
            <v/>
          </cell>
          <cell r="CV12" t="str">
            <v/>
          </cell>
          <cell r="CW12" t="str">
            <v/>
          </cell>
          <cell r="CX12" t="str">
            <v/>
          </cell>
          <cell r="CY12" t="str">
            <v/>
          </cell>
          <cell r="CZ12" t="str">
            <v/>
          </cell>
          <cell r="DA12" t="str">
            <v/>
          </cell>
          <cell r="DB12" t="str">
            <v/>
          </cell>
          <cell r="DC12" t="str">
            <v/>
          </cell>
          <cell r="DD12" t="str">
            <v/>
          </cell>
          <cell r="DE12" t="str">
            <v/>
          </cell>
          <cell r="DF12" t="str">
            <v/>
          </cell>
          <cell r="DG12" t="str">
            <v/>
          </cell>
          <cell r="DH12" t="str">
            <v/>
          </cell>
          <cell r="DI12" t="str">
            <v/>
          </cell>
          <cell r="DJ12" t="str">
            <v/>
          </cell>
          <cell r="DK12" t="str">
            <v/>
          </cell>
          <cell r="DL12" t="str">
            <v/>
          </cell>
          <cell r="DM12" t="str">
            <v/>
          </cell>
          <cell r="DN12" t="str">
            <v/>
          </cell>
          <cell r="DO12" t="str">
            <v/>
          </cell>
          <cell r="DP12" t="str">
            <v/>
          </cell>
          <cell r="DQ12" t="str">
            <v/>
          </cell>
          <cell r="DR12" t="str">
            <v/>
          </cell>
          <cell r="DS12" t="str">
            <v/>
          </cell>
          <cell r="DT12" t="str">
            <v/>
          </cell>
          <cell r="DU12" t="str">
            <v/>
          </cell>
          <cell r="DV12" t="str">
            <v/>
          </cell>
          <cell r="DW12" t="str">
            <v/>
          </cell>
          <cell r="DX12" t="str">
            <v/>
          </cell>
          <cell r="DY12" t="str">
            <v/>
          </cell>
          <cell r="DZ12" t="str">
            <v/>
          </cell>
          <cell r="EA12" t="str">
            <v/>
          </cell>
          <cell r="EB12" t="str">
            <v/>
          </cell>
          <cell r="EC12" t="str">
            <v/>
          </cell>
          <cell r="ED12" t="str">
            <v/>
          </cell>
          <cell r="EE12" t="str">
            <v/>
          </cell>
          <cell r="EF12" t="str">
            <v/>
          </cell>
          <cell r="EG12" t="str">
            <v/>
          </cell>
          <cell r="EH12" t="str">
            <v/>
          </cell>
          <cell r="EI12" t="str">
            <v/>
          </cell>
          <cell r="EJ12" t="str">
            <v/>
          </cell>
          <cell r="EK12" t="str">
            <v/>
          </cell>
          <cell r="EL12" t="str">
            <v/>
          </cell>
          <cell r="EM12" t="str">
            <v/>
          </cell>
          <cell r="EN12" t="str">
            <v/>
          </cell>
          <cell r="EO12" t="str">
            <v/>
          </cell>
          <cell r="EP12" t="str">
            <v/>
          </cell>
          <cell r="EQ12" t="str">
            <v/>
          </cell>
          <cell r="ER12" t="str">
            <v/>
          </cell>
          <cell r="ES12" t="str">
            <v/>
          </cell>
          <cell r="ET12" t="str">
            <v/>
          </cell>
          <cell r="EU12" t="str">
            <v/>
          </cell>
          <cell r="EV12" t="str">
            <v/>
          </cell>
          <cell r="EW12" t="str">
            <v/>
          </cell>
          <cell r="EX12" t="str">
            <v/>
          </cell>
          <cell r="EY12" t="str">
            <v/>
          </cell>
          <cell r="EZ12" t="str">
            <v/>
          </cell>
          <cell r="FA12" t="str">
            <v/>
          </cell>
          <cell r="FB12" t="str">
            <v/>
          </cell>
          <cell r="FC12" t="str">
            <v/>
          </cell>
          <cell r="FD12" t="str">
            <v/>
          </cell>
          <cell r="FE12" t="str">
            <v/>
          </cell>
          <cell r="FF12" t="str">
            <v/>
          </cell>
          <cell r="FG12" t="str">
            <v/>
          </cell>
          <cell r="FH12" t="str">
            <v/>
          </cell>
          <cell r="FI12" t="str">
            <v/>
          </cell>
          <cell r="FJ12" t="str">
            <v/>
          </cell>
          <cell r="FK12" t="str">
            <v/>
          </cell>
          <cell r="FL12" t="str">
            <v/>
          </cell>
          <cell r="FM12" t="str">
            <v/>
          </cell>
          <cell r="FN12" t="str">
            <v/>
          </cell>
          <cell r="FO12" t="str">
            <v/>
          </cell>
          <cell r="FP12" t="str">
            <v/>
          </cell>
          <cell r="FQ12" t="str">
            <v/>
          </cell>
          <cell r="FR12" t="str">
            <v/>
          </cell>
          <cell r="FS12" t="str">
            <v/>
          </cell>
          <cell r="FT12" t="str">
            <v/>
          </cell>
          <cell r="FU12" t="str">
            <v/>
          </cell>
          <cell r="FV12" t="str">
            <v/>
          </cell>
          <cell r="FW12" t="str">
            <v/>
          </cell>
          <cell r="FX12" t="str">
            <v/>
          </cell>
          <cell r="FY12" t="str">
            <v/>
          </cell>
          <cell r="FZ12" t="str">
            <v/>
          </cell>
          <cell r="GA12" t="str">
            <v/>
          </cell>
          <cell r="GB12" t="str">
            <v/>
          </cell>
          <cell r="GC12" t="str">
            <v/>
          </cell>
          <cell r="GD12" t="str">
            <v/>
          </cell>
          <cell r="GE12" t="str">
            <v/>
          </cell>
          <cell r="GF12" t="str">
            <v/>
          </cell>
          <cell r="GG12" t="str">
            <v/>
          </cell>
          <cell r="GH12" t="str">
            <v/>
          </cell>
          <cell r="GI12" t="str">
            <v/>
          </cell>
          <cell r="GJ12" t="str">
            <v/>
          </cell>
          <cell r="GK12" t="str">
            <v/>
          </cell>
          <cell r="GL12" t="str">
            <v/>
          </cell>
          <cell r="GM12" t="str">
            <v/>
          </cell>
          <cell r="GN12" t="str">
            <v/>
          </cell>
          <cell r="GO12" t="str">
            <v/>
          </cell>
          <cell r="GP12" t="str">
            <v/>
          </cell>
          <cell r="GQ12" t="str">
            <v/>
          </cell>
          <cell r="GR12" t="str">
            <v/>
          </cell>
          <cell r="GS12" t="str">
            <v/>
          </cell>
          <cell r="GT12" t="str">
            <v/>
          </cell>
          <cell r="GU12" t="str">
            <v/>
          </cell>
          <cell r="GV12" t="str">
            <v/>
          </cell>
          <cell r="GW12" t="str">
            <v/>
          </cell>
          <cell r="GX12" t="str">
            <v/>
          </cell>
          <cell r="GY12" t="str">
            <v/>
          </cell>
          <cell r="GZ12" t="str">
            <v/>
          </cell>
          <cell r="HA12" t="str">
            <v/>
          </cell>
          <cell r="HB12" t="str">
            <v/>
          </cell>
          <cell r="HC12" t="str">
            <v/>
          </cell>
          <cell r="HD12" t="str">
            <v/>
          </cell>
          <cell r="HE12" t="str">
            <v/>
          </cell>
          <cell r="HF12" t="str">
            <v/>
          </cell>
          <cell r="HG12" t="str">
            <v/>
          </cell>
          <cell r="HH12" t="str">
            <v/>
          </cell>
          <cell r="HI12" t="str">
            <v/>
          </cell>
          <cell r="HJ12" t="str">
            <v/>
          </cell>
          <cell r="HK12" t="str">
            <v/>
          </cell>
          <cell r="HL12" t="str">
            <v/>
          </cell>
          <cell r="HM12" t="str">
            <v/>
          </cell>
          <cell r="HN12" t="str">
            <v/>
          </cell>
          <cell r="HO12" t="str">
            <v/>
          </cell>
          <cell r="HP12" t="str">
            <v/>
          </cell>
          <cell r="HQ12" t="str">
            <v/>
          </cell>
          <cell r="HR12" t="str">
            <v/>
          </cell>
          <cell r="HS12" t="str">
            <v/>
          </cell>
          <cell r="HT12" t="str">
            <v/>
          </cell>
          <cell r="HU12" t="str">
            <v/>
          </cell>
          <cell r="HV12" t="str">
            <v/>
          </cell>
          <cell r="HW12" t="str">
            <v/>
          </cell>
          <cell r="HX12" t="str">
            <v/>
          </cell>
          <cell r="HY12" t="str">
            <v/>
          </cell>
          <cell r="HZ12" t="str">
            <v/>
          </cell>
          <cell r="IA12" t="str">
            <v/>
          </cell>
          <cell r="IB12" t="str">
            <v/>
          </cell>
          <cell r="IC12" t="str">
            <v/>
          </cell>
          <cell r="ID12" t="str">
            <v/>
          </cell>
          <cell r="IE12" t="str">
            <v/>
          </cell>
          <cell r="IF12" t="str">
            <v/>
          </cell>
          <cell r="IG12" t="str">
            <v/>
          </cell>
          <cell r="IH12" t="str">
            <v/>
          </cell>
          <cell r="II12" t="str">
            <v/>
          </cell>
          <cell r="IJ12" t="str">
            <v/>
          </cell>
          <cell r="IK12" t="str">
            <v/>
          </cell>
          <cell r="IL12" t="str">
            <v/>
          </cell>
          <cell r="IM12" t="str">
            <v/>
          </cell>
          <cell r="IN12" t="str">
            <v/>
          </cell>
          <cell r="IO12" t="str">
            <v/>
          </cell>
          <cell r="IP12" t="str">
            <v/>
          </cell>
          <cell r="IQ12" t="str">
            <v/>
          </cell>
          <cell r="IR12" t="str">
            <v/>
          </cell>
          <cell r="IS12" t="str">
            <v/>
          </cell>
          <cell r="IT12" t="str">
            <v/>
          </cell>
          <cell r="IU12" t="str">
            <v/>
          </cell>
          <cell r="IV12" t="str">
            <v/>
          </cell>
          <cell r="IW12" t="str">
            <v/>
          </cell>
          <cell r="IX12" t="str">
            <v/>
          </cell>
          <cell r="IY12" t="str">
            <v/>
          </cell>
          <cell r="IZ12" t="str">
            <v/>
          </cell>
          <cell r="JA12" t="str">
            <v/>
          </cell>
          <cell r="JB12" t="str">
            <v/>
          </cell>
          <cell r="JC12" t="str">
            <v/>
          </cell>
          <cell r="JD12" t="str">
            <v/>
          </cell>
          <cell r="JE12" t="str">
            <v/>
          </cell>
          <cell r="JF12" t="str">
            <v/>
          </cell>
          <cell r="JG12" t="str">
            <v/>
          </cell>
          <cell r="JH12" t="str">
            <v/>
          </cell>
          <cell r="JI12" t="str">
            <v/>
          </cell>
          <cell r="JJ12" t="str">
            <v/>
          </cell>
          <cell r="JK12" t="str">
            <v/>
          </cell>
          <cell r="JL12" t="str">
            <v/>
          </cell>
          <cell r="JM12" t="str">
            <v/>
          </cell>
          <cell r="JN12" t="str">
            <v/>
          </cell>
          <cell r="JO12" t="str">
            <v/>
          </cell>
          <cell r="JP12" t="str">
            <v/>
          </cell>
          <cell r="JQ12" t="str">
            <v/>
          </cell>
          <cell r="JR12" t="str">
            <v/>
          </cell>
          <cell r="JS12" t="str">
            <v/>
          </cell>
          <cell r="JT12" t="str">
            <v/>
          </cell>
          <cell r="JU12" t="str">
            <v/>
          </cell>
          <cell r="JV12" t="str">
            <v/>
          </cell>
          <cell r="JW12" t="str">
            <v/>
          </cell>
          <cell r="JX12" t="str">
            <v/>
          </cell>
          <cell r="JY12" t="str">
            <v/>
          </cell>
          <cell r="JZ12" t="str">
            <v/>
          </cell>
          <cell r="KA12" t="str">
            <v/>
          </cell>
          <cell r="KB12" t="str">
            <v/>
          </cell>
          <cell r="KC12" t="str">
            <v/>
          </cell>
          <cell r="KD12" t="str">
            <v/>
          </cell>
          <cell r="KE12" t="str">
            <v/>
          </cell>
          <cell r="KF12" t="str">
            <v/>
          </cell>
          <cell r="KG12" t="str">
            <v/>
          </cell>
          <cell r="KH12" t="str">
            <v/>
          </cell>
          <cell r="KI12" t="str">
            <v/>
          </cell>
          <cell r="KJ12" t="str">
            <v/>
          </cell>
          <cell r="KK12" t="str">
            <v/>
          </cell>
          <cell r="KL12" t="str">
            <v/>
          </cell>
          <cell r="KM12" t="str">
            <v/>
          </cell>
          <cell r="KN12" t="str">
            <v/>
          </cell>
          <cell r="KO12" t="str">
            <v/>
          </cell>
          <cell r="KP12" t="str">
            <v/>
          </cell>
          <cell r="KQ12" t="str">
            <v/>
          </cell>
          <cell r="KR12" t="str">
            <v/>
          </cell>
          <cell r="KS12" t="str">
            <v/>
          </cell>
          <cell r="KT12" t="str">
            <v/>
          </cell>
          <cell r="KU12" t="str">
            <v/>
          </cell>
          <cell r="KV12" t="str">
            <v/>
          </cell>
          <cell r="KW12" t="str">
            <v/>
          </cell>
          <cell r="KX12" t="str">
            <v/>
          </cell>
          <cell r="KY12" t="str">
            <v/>
          </cell>
          <cell r="KZ12" t="str">
            <v/>
          </cell>
          <cell r="LA12" t="str">
            <v/>
          </cell>
          <cell r="LB12" t="str">
            <v/>
          </cell>
          <cell r="LC12" t="str">
            <v/>
          </cell>
          <cell r="LD12" t="str">
            <v/>
          </cell>
          <cell r="LE12" t="str">
            <v/>
          </cell>
          <cell r="LF12" t="str">
            <v/>
          </cell>
          <cell r="LG12" t="str">
            <v/>
          </cell>
          <cell r="LH12" t="str">
            <v/>
          </cell>
          <cell r="LI12" t="str">
            <v/>
          </cell>
          <cell r="LJ12" t="str">
            <v/>
          </cell>
          <cell r="LK12" t="str">
            <v/>
          </cell>
          <cell r="LL12" t="str">
            <v/>
          </cell>
          <cell r="LM12" t="str">
            <v/>
          </cell>
          <cell r="LN12" t="str">
            <v/>
          </cell>
          <cell r="LO12" t="str">
            <v/>
          </cell>
          <cell r="LP12" t="str">
            <v/>
          </cell>
          <cell r="LQ12" t="str">
            <v/>
          </cell>
          <cell r="LR12" t="str">
            <v/>
          </cell>
          <cell r="LS12" t="str">
            <v/>
          </cell>
          <cell r="LT12" t="str">
            <v/>
          </cell>
          <cell r="LU12" t="str">
            <v/>
          </cell>
          <cell r="LV12" t="str">
            <v/>
          </cell>
          <cell r="LW12" t="str">
            <v/>
          </cell>
          <cell r="LX12" t="str">
            <v/>
          </cell>
          <cell r="LY12" t="str">
            <v/>
          </cell>
          <cell r="LZ12" t="str">
            <v/>
          </cell>
          <cell r="MA12" t="str">
            <v/>
          </cell>
          <cell r="MB12" t="str">
            <v/>
          </cell>
          <cell r="MC12" t="str">
            <v/>
          </cell>
          <cell r="MD12" t="str">
            <v/>
          </cell>
          <cell r="ME12" t="str">
            <v/>
          </cell>
          <cell r="MF12" t="str">
            <v/>
          </cell>
          <cell r="MG12" t="str">
            <v/>
          </cell>
          <cell r="MH12" t="str">
            <v/>
          </cell>
          <cell r="MI12" t="str">
            <v/>
          </cell>
          <cell r="MJ12" t="str">
            <v/>
          </cell>
          <cell r="MK12" t="str">
            <v/>
          </cell>
          <cell r="ML12" t="str">
            <v/>
          </cell>
          <cell r="MM12" t="str">
            <v/>
          </cell>
          <cell r="MN12" t="str">
            <v/>
          </cell>
          <cell r="MO12" t="str">
            <v/>
          </cell>
          <cell r="MP12" t="str">
            <v/>
          </cell>
          <cell r="MQ12" t="str">
            <v/>
          </cell>
          <cell r="MR12" t="str">
            <v/>
          </cell>
          <cell r="MS12" t="str">
            <v/>
          </cell>
          <cell r="MT12" t="str">
            <v/>
          </cell>
          <cell r="MU12" t="str">
            <v/>
          </cell>
          <cell r="MV12" t="str">
            <v/>
          </cell>
          <cell r="MW12" t="str">
            <v/>
          </cell>
          <cell r="MX12" t="str">
            <v/>
          </cell>
          <cell r="MY12" t="str">
            <v/>
          </cell>
          <cell r="MZ12" t="str">
            <v/>
          </cell>
          <cell r="NA12" t="str">
            <v/>
          </cell>
          <cell r="NB12" t="str">
            <v/>
          </cell>
          <cell r="NC12" t="str">
            <v/>
          </cell>
          <cell r="ND12" t="str">
            <v/>
          </cell>
          <cell r="NE12" t="str">
            <v/>
          </cell>
          <cell r="NF12" t="str">
            <v/>
          </cell>
          <cell r="NG12" t="str">
            <v/>
          </cell>
          <cell r="NH12" t="str">
            <v/>
          </cell>
          <cell r="NI12" t="str">
            <v/>
          </cell>
          <cell r="NJ12" t="str">
            <v/>
          </cell>
          <cell r="NK12" t="str">
            <v/>
          </cell>
          <cell r="NL12" t="str">
            <v/>
          </cell>
          <cell r="NM12" t="str">
            <v/>
          </cell>
          <cell r="NN12" t="str">
            <v/>
          </cell>
          <cell r="NO12" t="str">
            <v/>
          </cell>
          <cell r="NP12" t="str">
            <v/>
          </cell>
          <cell r="NQ12" t="str">
            <v/>
          </cell>
          <cell r="NR12" t="str">
            <v/>
          </cell>
          <cell r="NS12" t="str">
            <v/>
          </cell>
          <cell r="NT12" t="str">
            <v/>
          </cell>
          <cell r="NU12" t="str">
            <v/>
          </cell>
          <cell r="NV12" t="str">
            <v/>
          </cell>
          <cell r="NW12" t="str">
            <v/>
          </cell>
          <cell r="NX12" t="str">
            <v/>
          </cell>
          <cell r="NY12" t="str">
            <v/>
          </cell>
          <cell r="NZ12" t="str">
            <v/>
          </cell>
          <cell r="OA12" t="str">
            <v/>
          </cell>
          <cell r="OB12" t="str">
            <v/>
          </cell>
          <cell r="OC12" t="str">
            <v/>
          </cell>
          <cell r="OD12" t="str">
            <v/>
          </cell>
          <cell r="OE12" t="str">
            <v/>
          </cell>
          <cell r="OF12" t="str">
            <v/>
          </cell>
          <cell r="OG12" t="str">
            <v/>
          </cell>
          <cell r="OH12" t="str">
            <v/>
          </cell>
          <cell r="OI12" t="str">
            <v/>
          </cell>
          <cell r="OJ12" t="str">
            <v/>
          </cell>
          <cell r="OK12" t="str">
            <v/>
          </cell>
          <cell r="OL12" t="str">
            <v/>
          </cell>
          <cell r="OM12" t="str">
            <v/>
          </cell>
          <cell r="ON12" t="str">
            <v/>
          </cell>
          <cell r="OO12" t="str">
            <v/>
          </cell>
          <cell r="OP12" t="str">
            <v/>
          </cell>
          <cell r="OQ12" t="str">
            <v/>
          </cell>
          <cell r="OR12" t="str">
            <v/>
          </cell>
          <cell r="OS12" t="str">
            <v/>
          </cell>
          <cell r="OT12" t="str">
            <v/>
          </cell>
          <cell r="OU12" t="str">
            <v/>
          </cell>
          <cell r="OV12" t="str">
            <v/>
          </cell>
          <cell r="OW12" t="str">
            <v/>
          </cell>
          <cell r="OX12" t="str">
            <v/>
          </cell>
          <cell r="OY12" t="str">
            <v/>
          </cell>
          <cell r="OZ12" t="str">
            <v/>
          </cell>
          <cell r="PA12" t="str">
            <v/>
          </cell>
          <cell r="PB12" t="str">
            <v/>
          </cell>
          <cell r="PC12" t="str">
            <v/>
          </cell>
          <cell r="PD12" t="str">
            <v/>
          </cell>
          <cell r="PE12" t="str">
            <v/>
          </cell>
          <cell r="PF12" t="str">
            <v/>
          </cell>
          <cell r="PG12" t="str">
            <v/>
          </cell>
          <cell r="PH12" t="str">
            <v/>
          </cell>
          <cell r="PI12" t="str">
            <v/>
          </cell>
          <cell r="PJ12" t="str">
            <v/>
          </cell>
          <cell r="PK12" t="str">
            <v/>
          </cell>
          <cell r="PL12" t="str">
            <v/>
          </cell>
          <cell r="PM12" t="str">
            <v/>
          </cell>
          <cell r="PN12" t="str">
            <v/>
          </cell>
          <cell r="PO12" t="str">
            <v/>
          </cell>
          <cell r="PP12" t="str">
            <v/>
          </cell>
          <cell r="PQ12" t="str">
            <v/>
          </cell>
          <cell r="PR12" t="str">
            <v/>
          </cell>
          <cell r="PS12" t="str">
            <v/>
          </cell>
          <cell r="PT12" t="str">
            <v/>
          </cell>
          <cell r="PU12" t="str">
            <v/>
          </cell>
          <cell r="PV12" t="str">
            <v/>
          </cell>
          <cell r="PW12" t="str">
            <v/>
          </cell>
          <cell r="PX12" t="str">
            <v/>
          </cell>
          <cell r="PY12" t="str">
            <v/>
          </cell>
          <cell r="PZ12" t="str">
            <v/>
          </cell>
          <cell r="QA12" t="str">
            <v/>
          </cell>
          <cell r="QB12" t="str">
            <v/>
          </cell>
          <cell r="QC12" t="str">
            <v/>
          </cell>
          <cell r="QD12" t="str">
            <v/>
          </cell>
          <cell r="QE12" t="str">
            <v/>
          </cell>
          <cell r="QF12" t="str">
            <v/>
          </cell>
          <cell r="QG12" t="str">
            <v/>
          </cell>
          <cell r="QH12" t="str">
            <v/>
          </cell>
          <cell r="QI12" t="str">
            <v/>
          </cell>
          <cell r="QJ12" t="str">
            <v/>
          </cell>
          <cell r="QK12" t="str">
            <v/>
          </cell>
          <cell r="QL12" t="str">
            <v/>
          </cell>
          <cell r="QM12" t="str">
            <v/>
          </cell>
          <cell r="QN12" t="str">
            <v/>
          </cell>
          <cell r="QO12" t="str">
            <v/>
          </cell>
          <cell r="QP12" t="str">
            <v/>
          </cell>
          <cell r="QQ12" t="str">
            <v/>
          </cell>
          <cell r="QR12" t="str">
            <v/>
          </cell>
          <cell r="QS12" t="str">
            <v/>
          </cell>
          <cell r="QT12" t="str">
            <v/>
          </cell>
          <cell r="QU12" t="str">
            <v/>
          </cell>
          <cell r="QV12" t="str">
            <v/>
          </cell>
          <cell r="QW12" t="str">
            <v/>
          </cell>
          <cell r="QX12" t="str">
            <v/>
          </cell>
          <cell r="QY12" t="str">
            <v/>
          </cell>
          <cell r="QZ12" t="str">
            <v/>
          </cell>
          <cell r="RA12" t="str">
            <v/>
          </cell>
          <cell r="RB12" t="str">
            <v/>
          </cell>
          <cell r="RC12" t="str">
            <v/>
          </cell>
          <cell r="RD12" t="str">
            <v/>
          </cell>
          <cell r="RE12" t="str">
            <v/>
          </cell>
          <cell r="RF12" t="str">
            <v/>
          </cell>
          <cell r="RG12" t="str">
            <v/>
          </cell>
          <cell r="RH12" t="str">
            <v/>
          </cell>
          <cell r="RI12" t="str">
            <v/>
          </cell>
          <cell r="RJ12" t="str">
            <v/>
          </cell>
          <cell r="RK12" t="str">
            <v/>
          </cell>
          <cell r="RL12" t="str">
            <v/>
          </cell>
          <cell r="RM12" t="str">
            <v/>
          </cell>
          <cell r="RN12" t="str">
            <v/>
          </cell>
          <cell r="RO12" t="str">
            <v/>
          </cell>
          <cell r="RP12" t="str">
            <v/>
          </cell>
          <cell r="RQ12" t="str">
            <v/>
          </cell>
          <cell r="RR12" t="str">
            <v/>
          </cell>
          <cell r="RS12" t="str">
            <v/>
          </cell>
          <cell r="RT12" t="str">
            <v/>
          </cell>
          <cell r="RU12" t="str">
            <v/>
          </cell>
          <cell r="RV12" t="str">
            <v/>
          </cell>
          <cell r="RW12" t="str">
            <v/>
          </cell>
          <cell r="RX12" t="str">
            <v/>
          </cell>
          <cell r="RY12" t="str">
            <v/>
          </cell>
          <cell r="RZ12" t="str">
            <v/>
          </cell>
          <cell r="SA12" t="str">
            <v/>
          </cell>
          <cell r="SB12" t="str">
            <v/>
          </cell>
          <cell r="SC12" t="str">
            <v/>
          </cell>
          <cell r="SD12" t="str">
            <v/>
          </cell>
          <cell r="SE12" t="str">
            <v/>
          </cell>
          <cell r="SF12" t="str">
            <v/>
          </cell>
          <cell r="SG12" t="str">
            <v/>
          </cell>
          <cell r="SH12" t="str">
            <v/>
          </cell>
          <cell r="SI12" t="str">
            <v/>
          </cell>
          <cell r="SJ12" t="str">
            <v/>
          </cell>
          <cell r="SK12" t="str">
            <v/>
          </cell>
          <cell r="SL12" t="str">
            <v/>
          </cell>
          <cell r="SM12" t="str">
            <v/>
          </cell>
          <cell r="SN12" t="str">
            <v/>
          </cell>
          <cell r="SO12" t="str">
            <v/>
          </cell>
          <cell r="SP12" t="str">
            <v/>
          </cell>
          <cell r="SQ12" t="str">
            <v/>
          </cell>
          <cell r="SR12" t="str">
            <v/>
          </cell>
          <cell r="SS12" t="str">
            <v/>
          </cell>
          <cell r="ST12" t="str">
            <v/>
          </cell>
          <cell r="SU12" t="str">
            <v/>
          </cell>
          <cell r="SV12" t="str">
            <v/>
          </cell>
          <cell r="SW12" t="str">
            <v/>
          </cell>
          <cell r="SX12" t="str">
            <v/>
          </cell>
          <cell r="SY12" t="str">
            <v/>
          </cell>
          <cell r="SZ12" t="str">
            <v/>
          </cell>
          <cell r="TA12" t="str">
            <v/>
          </cell>
          <cell r="TB12" t="str">
            <v/>
          </cell>
          <cell r="TC12" t="str">
            <v/>
          </cell>
          <cell r="TD12" t="str">
            <v/>
          </cell>
          <cell r="TE12" t="str">
            <v/>
          </cell>
          <cell r="TF12" t="str">
            <v/>
          </cell>
          <cell r="TG12" t="str">
            <v/>
          </cell>
          <cell r="TH12" t="str">
            <v/>
          </cell>
          <cell r="TI12" t="str">
            <v/>
          </cell>
          <cell r="TJ12" t="str">
            <v/>
          </cell>
          <cell r="TK12" t="str">
            <v/>
          </cell>
          <cell r="TL12" t="str">
            <v/>
          </cell>
          <cell r="TM12" t="str">
            <v/>
          </cell>
          <cell r="TN12" t="str">
            <v/>
          </cell>
          <cell r="TO12" t="str">
            <v/>
          </cell>
          <cell r="TP12" t="str">
            <v/>
          </cell>
          <cell r="TQ12" t="str">
            <v/>
          </cell>
          <cell r="TR12" t="str">
            <v/>
          </cell>
          <cell r="TS12" t="str">
            <v/>
          </cell>
          <cell r="TT12" t="str">
            <v/>
          </cell>
          <cell r="TU12" t="str">
            <v/>
          </cell>
          <cell r="TV12" t="str">
            <v/>
          </cell>
          <cell r="TW12" t="str">
            <v/>
          </cell>
          <cell r="TX12" t="str">
            <v/>
          </cell>
          <cell r="TY12" t="str">
            <v/>
          </cell>
          <cell r="TZ12" t="str">
            <v/>
          </cell>
          <cell r="UA12" t="str">
            <v/>
          </cell>
          <cell r="UB12" t="str">
            <v/>
          </cell>
          <cell r="UC12" t="str">
            <v/>
          </cell>
          <cell r="UD12" t="str">
            <v/>
          </cell>
          <cell r="UE12" t="str">
            <v/>
          </cell>
          <cell r="UF12" t="str">
            <v/>
          </cell>
          <cell r="UG12" t="str">
            <v/>
          </cell>
          <cell r="UH12" t="str">
            <v/>
          </cell>
          <cell r="UI12" t="str">
            <v/>
          </cell>
          <cell r="UJ12" t="str">
            <v/>
          </cell>
          <cell r="UK12" t="str">
            <v/>
          </cell>
          <cell r="UL12" t="str">
            <v/>
          </cell>
          <cell r="UM12" t="str">
            <v/>
          </cell>
          <cell r="UN12" t="str">
            <v/>
          </cell>
          <cell r="UO12" t="str">
            <v/>
          </cell>
          <cell r="UP12" t="str">
            <v/>
          </cell>
          <cell r="UQ12" t="str">
            <v/>
          </cell>
          <cell r="UR12" t="str">
            <v/>
          </cell>
          <cell r="US12" t="str">
            <v/>
          </cell>
          <cell r="UT12" t="str">
            <v/>
          </cell>
          <cell r="UU12" t="str">
            <v/>
          </cell>
          <cell r="UV12" t="str">
            <v/>
          </cell>
          <cell r="UW12" t="str">
            <v/>
          </cell>
          <cell r="UX12" t="str">
            <v/>
          </cell>
          <cell r="UY12" t="str">
            <v/>
          </cell>
          <cell r="UZ12" t="str">
            <v/>
          </cell>
          <cell r="VA12" t="str">
            <v/>
          </cell>
          <cell r="VB12" t="str">
            <v/>
          </cell>
          <cell r="VC12" t="str">
            <v/>
          </cell>
          <cell r="VD12" t="str">
            <v/>
          </cell>
          <cell r="VE12" t="str">
            <v/>
          </cell>
          <cell r="VF12" t="str">
            <v/>
          </cell>
          <cell r="VG12" t="str">
            <v/>
          </cell>
          <cell r="VH12" t="str">
            <v/>
          </cell>
          <cell r="VI12" t="str">
            <v/>
          </cell>
          <cell r="VJ12" t="str">
            <v/>
          </cell>
          <cell r="VK12" t="str">
            <v/>
          </cell>
          <cell r="VL12" t="str">
            <v/>
          </cell>
          <cell r="VM12" t="str">
            <v/>
          </cell>
          <cell r="VN12" t="str">
            <v/>
          </cell>
          <cell r="VO12" t="str">
            <v/>
          </cell>
          <cell r="VP12" t="str">
            <v/>
          </cell>
          <cell r="VQ12" t="str">
            <v/>
          </cell>
          <cell r="VR12" t="str">
            <v/>
          </cell>
          <cell r="VS12" t="str">
            <v/>
          </cell>
          <cell r="VT12" t="str">
            <v/>
          </cell>
          <cell r="VU12" t="str">
            <v/>
          </cell>
          <cell r="VV12" t="str">
            <v/>
          </cell>
          <cell r="VW12" t="str">
            <v/>
          </cell>
          <cell r="VX12" t="str">
            <v/>
          </cell>
          <cell r="VY12" t="str">
            <v/>
          </cell>
          <cell r="VZ12" t="str">
            <v/>
          </cell>
          <cell r="WA12" t="str">
            <v/>
          </cell>
          <cell r="WB12" t="str">
            <v/>
          </cell>
          <cell r="WC12" t="str">
            <v/>
          </cell>
          <cell r="WD12" t="str">
            <v/>
          </cell>
          <cell r="WE12" t="str">
            <v/>
          </cell>
          <cell r="WF12" t="str">
            <v/>
          </cell>
          <cell r="WG12" t="str">
            <v/>
          </cell>
          <cell r="WH12" t="str">
            <v/>
          </cell>
          <cell r="WI12" t="str">
            <v/>
          </cell>
          <cell r="WJ12" t="str">
            <v/>
          </cell>
          <cell r="WK12" t="str">
            <v/>
          </cell>
          <cell r="WL12" t="str">
            <v/>
          </cell>
          <cell r="WM12" t="str">
            <v/>
          </cell>
          <cell r="WN12" t="str">
            <v/>
          </cell>
          <cell r="WO12" t="str">
            <v/>
          </cell>
          <cell r="WP12" t="str">
            <v/>
          </cell>
          <cell r="WQ12" t="str">
            <v/>
          </cell>
          <cell r="WR12" t="str">
            <v/>
          </cell>
          <cell r="WS12" t="str">
            <v/>
          </cell>
          <cell r="WT12" t="str">
            <v/>
          </cell>
          <cell r="WU12" t="str">
            <v/>
          </cell>
          <cell r="WV12" t="str">
            <v/>
          </cell>
          <cell r="WW12" t="str">
            <v/>
          </cell>
          <cell r="WX12" t="str">
            <v/>
          </cell>
          <cell r="WY12" t="str">
            <v/>
          </cell>
          <cell r="WZ12" t="str">
            <v/>
          </cell>
          <cell r="XA12" t="str">
            <v/>
          </cell>
          <cell r="XB12" t="str">
            <v/>
          </cell>
          <cell r="XC12" t="str">
            <v/>
          </cell>
          <cell r="XD12" t="str">
            <v/>
          </cell>
          <cell r="XE12" t="str">
            <v/>
          </cell>
          <cell r="XF12" t="str">
            <v/>
          </cell>
          <cell r="XG12" t="str">
            <v/>
          </cell>
          <cell r="XH12" t="str">
            <v/>
          </cell>
          <cell r="XI12" t="str">
            <v/>
          </cell>
          <cell r="XJ12" t="str">
            <v/>
          </cell>
          <cell r="XK12" t="str">
            <v/>
          </cell>
          <cell r="XL12" t="str">
            <v/>
          </cell>
          <cell r="XM12" t="str">
            <v/>
          </cell>
          <cell r="XN12" t="str">
            <v/>
          </cell>
          <cell r="XO12" t="str">
            <v/>
          </cell>
          <cell r="XP12" t="str">
            <v/>
          </cell>
          <cell r="XQ12" t="str">
            <v/>
          </cell>
          <cell r="XR12" t="str">
            <v/>
          </cell>
          <cell r="XS12" t="str">
            <v/>
          </cell>
          <cell r="XT12" t="str">
            <v/>
          </cell>
          <cell r="XU12" t="str">
            <v/>
          </cell>
          <cell r="XV12" t="str">
            <v/>
          </cell>
          <cell r="XW12" t="str">
            <v/>
          </cell>
          <cell r="XX12" t="str">
            <v/>
          </cell>
          <cell r="XY12" t="str">
            <v/>
          </cell>
          <cell r="XZ12" t="str">
            <v/>
          </cell>
          <cell r="YA12" t="str">
            <v/>
          </cell>
          <cell r="YB12" t="str">
            <v/>
          </cell>
          <cell r="YC12" t="str">
            <v/>
          </cell>
          <cell r="YD12" t="str">
            <v/>
          </cell>
          <cell r="YE12" t="str">
            <v/>
          </cell>
          <cell r="YF12" t="str">
            <v/>
          </cell>
          <cell r="YG12" t="str">
            <v/>
          </cell>
          <cell r="YH12" t="str">
            <v/>
          </cell>
          <cell r="YI12" t="str">
            <v/>
          </cell>
          <cell r="YJ12" t="str">
            <v/>
          </cell>
          <cell r="YK12" t="str">
            <v/>
          </cell>
          <cell r="YL12" t="str">
            <v/>
          </cell>
          <cell r="YM12" t="str">
            <v/>
          </cell>
          <cell r="YN12" t="str">
            <v/>
          </cell>
          <cell r="YO12" t="str">
            <v/>
          </cell>
          <cell r="YP12" t="str">
            <v/>
          </cell>
          <cell r="YQ12" t="str">
            <v/>
          </cell>
          <cell r="YR12" t="str">
            <v/>
          </cell>
          <cell r="YS12" t="str">
            <v/>
          </cell>
          <cell r="YT12" t="str">
            <v/>
          </cell>
          <cell r="YU12" t="str">
            <v/>
          </cell>
          <cell r="YV12" t="str">
            <v/>
          </cell>
          <cell r="YW12" t="str">
            <v/>
          </cell>
          <cell r="YX12" t="str">
            <v/>
          </cell>
          <cell r="YY12" t="str">
            <v/>
          </cell>
          <cell r="YZ12" t="str">
            <v/>
          </cell>
          <cell r="ZA12" t="str">
            <v/>
          </cell>
          <cell r="ZB12" t="str">
            <v/>
          </cell>
          <cell r="ZC12" t="str">
            <v/>
          </cell>
          <cell r="ZD12" t="str">
            <v/>
          </cell>
          <cell r="ZE12" t="str">
            <v/>
          </cell>
          <cell r="ZF12" t="str">
            <v/>
          </cell>
          <cell r="ZG12" t="str">
            <v/>
          </cell>
          <cell r="ZH12" t="str">
            <v/>
          </cell>
          <cell r="ZI12" t="str">
            <v/>
          </cell>
          <cell r="ZJ12" t="str">
            <v/>
          </cell>
          <cell r="ZK12" t="str">
            <v/>
          </cell>
          <cell r="ZL12" t="str">
            <v/>
          </cell>
          <cell r="ZM12" t="str">
            <v/>
          </cell>
          <cell r="ZN12" t="str">
            <v/>
          </cell>
          <cell r="ZO12" t="str">
            <v/>
          </cell>
          <cell r="ZP12" t="str">
            <v/>
          </cell>
          <cell r="ZQ12" t="str">
            <v/>
          </cell>
          <cell r="ZR12" t="str">
            <v/>
          </cell>
          <cell r="ZS12" t="str">
            <v/>
          </cell>
          <cell r="ZT12" t="str">
            <v/>
          </cell>
          <cell r="ZU12" t="str">
            <v/>
          </cell>
          <cell r="ZV12" t="str">
            <v/>
          </cell>
          <cell r="ZW12" t="str">
            <v/>
          </cell>
          <cell r="ZX12" t="str">
            <v/>
          </cell>
          <cell r="ZY12" t="str">
            <v/>
          </cell>
          <cell r="ZZ12" t="str">
            <v/>
          </cell>
          <cell r="AAA12" t="str">
            <v/>
          </cell>
          <cell r="AAB12" t="str">
            <v/>
          </cell>
          <cell r="AAC12" t="str">
            <v/>
          </cell>
          <cell r="AAD12" t="str">
            <v/>
          </cell>
          <cell r="AAE12" t="str">
            <v/>
          </cell>
          <cell r="AAF12" t="str">
            <v/>
          </cell>
          <cell r="AAG12" t="str">
            <v/>
          </cell>
          <cell r="AAH12" t="str">
            <v/>
          </cell>
          <cell r="AAI12" t="str">
            <v/>
          </cell>
          <cell r="AAJ12" t="str">
            <v/>
          </cell>
          <cell r="AAK12" t="str">
            <v/>
          </cell>
          <cell r="AAL12" t="str">
            <v/>
          </cell>
          <cell r="AAM12" t="str">
            <v/>
          </cell>
          <cell r="AAN12" t="str">
            <v/>
          </cell>
          <cell r="AAO12" t="str">
            <v/>
          </cell>
          <cell r="AAP12" t="str">
            <v/>
          </cell>
          <cell r="AAQ12" t="str">
            <v/>
          </cell>
          <cell r="AAR12" t="str">
            <v/>
          </cell>
          <cell r="AAS12" t="str">
            <v/>
          </cell>
          <cell r="AAT12" t="str">
            <v/>
          </cell>
          <cell r="AAU12" t="str">
            <v/>
          </cell>
          <cell r="AAV12" t="str">
            <v/>
          </cell>
          <cell r="AAW12" t="str">
            <v/>
          </cell>
          <cell r="AAX12" t="str">
            <v/>
          </cell>
          <cell r="AAY12" t="str">
            <v/>
          </cell>
          <cell r="AAZ12" t="str">
            <v/>
          </cell>
          <cell r="ABA12" t="str">
            <v/>
          </cell>
          <cell r="ABB12" t="str">
            <v/>
          </cell>
          <cell r="ABC12" t="str">
            <v/>
          </cell>
          <cell r="ABD12" t="str">
            <v/>
          </cell>
          <cell r="ABE12" t="str">
            <v/>
          </cell>
          <cell r="ABF12" t="str">
            <v/>
          </cell>
          <cell r="ABG12" t="str">
            <v/>
          </cell>
          <cell r="ABH12" t="str">
            <v/>
          </cell>
          <cell r="ABI12" t="str">
            <v/>
          </cell>
          <cell r="ABJ12" t="str">
            <v/>
          </cell>
          <cell r="ABK12" t="str">
            <v/>
          </cell>
          <cell r="ABM12">
            <v>5.85</v>
          </cell>
          <cell r="ABN12">
            <v>1</v>
          </cell>
          <cell r="ABO12">
            <v>1</v>
          </cell>
          <cell r="ABP12">
            <v>1</v>
          </cell>
        </row>
        <row r="13">
          <cell r="A13" t="str">
            <v>RIIS</v>
          </cell>
          <cell r="B13" t="str">
            <v>RIIS</v>
          </cell>
          <cell r="C13" t="str">
            <v>MANHATTAN</v>
          </cell>
          <cell r="D13">
            <v>0</v>
          </cell>
          <cell r="E13">
            <v>0</v>
          </cell>
          <cell r="F13">
            <v>5.5</v>
          </cell>
          <cell r="G13">
            <v>1</v>
          </cell>
          <cell r="H13">
            <v>0</v>
          </cell>
          <cell r="I13">
            <v>0</v>
          </cell>
          <cell r="J13">
            <v>3.62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 t="str">
            <v/>
          </cell>
          <cell r="Q13" t="str">
            <v/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/>
          </cell>
          <cell r="AE13" t="str">
            <v/>
          </cell>
          <cell r="AF13">
            <v>18.73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3.18</v>
          </cell>
          <cell r="AM13">
            <v>1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/>
          </cell>
          <cell r="AS13" t="str">
            <v/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5.84</v>
          </cell>
          <cell r="BA13">
            <v>1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 t="str">
            <v/>
          </cell>
          <cell r="BG13" t="str">
            <v/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18.23</v>
          </cell>
          <cell r="BO13">
            <v>2</v>
          </cell>
          <cell r="BP13">
            <v>8.36</v>
          </cell>
          <cell r="BQ13">
            <v>1</v>
          </cell>
          <cell r="BR13">
            <v>0</v>
          </cell>
          <cell r="BS13">
            <v>0</v>
          </cell>
          <cell r="BT13" t="str">
            <v/>
          </cell>
          <cell r="BU13" t="str">
            <v/>
          </cell>
          <cell r="BV13">
            <v>3.27</v>
          </cell>
          <cell r="BW13">
            <v>1</v>
          </cell>
          <cell r="BX13">
            <v>6.77</v>
          </cell>
          <cell r="BY13">
            <v>1</v>
          </cell>
          <cell r="BZ13">
            <v>0</v>
          </cell>
          <cell r="CA13">
            <v>0</v>
          </cell>
          <cell r="CB13">
            <v>8.9</v>
          </cell>
          <cell r="CC13">
            <v>1</v>
          </cell>
          <cell r="CD13">
            <v>0</v>
          </cell>
          <cell r="CE13">
            <v>0</v>
          </cell>
          <cell r="CF13">
            <v>8.44</v>
          </cell>
          <cell r="CG13">
            <v>1</v>
          </cell>
          <cell r="CH13" t="str">
            <v/>
          </cell>
          <cell r="CI13" t="str">
            <v/>
          </cell>
          <cell r="CJ13">
            <v>0</v>
          </cell>
          <cell r="CK13">
            <v>0</v>
          </cell>
          <cell r="CL13">
            <v>18.03</v>
          </cell>
          <cell r="CM13">
            <v>2</v>
          </cell>
          <cell r="CN13">
            <v>10.050000000000001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14.72</v>
          </cell>
          <cell r="CU13">
            <v>2</v>
          </cell>
          <cell r="CV13" t="str">
            <v/>
          </cell>
          <cell r="CW13" t="str">
            <v/>
          </cell>
          <cell r="CX13">
            <v>0</v>
          </cell>
          <cell r="CY13">
            <v>0</v>
          </cell>
          <cell r="CZ13">
            <v>6.67</v>
          </cell>
          <cell r="DA13">
            <v>1</v>
          </cell>
          <cell r="DB13">
            <v>0</v>
          </cell>
          <cell r="DC13">
            <v>0</v>
          </cell>
          <cell r="DD13">
            <v>8.27</v>
          </cell>
          <cell r="DE13">
            <v>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 t="str">
            <v/>
          </cell>
          <cell r="DK13" t="str">
            <v/>
          </cell>
          <cell r="DL13">
            <v>0</v>
          </cell>
          <cell r="DM13">
            <v>0</v>
          </cell>
          <cell r="DN13">
            <v>28.01</v>
          </cell>
          <cell r="DO13">
            <v>3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10.119999999999999</v>
          </cell>
          <cell r="DW13">
            <v>1</v>
          </cell>
          <cell r="DX13" t="str">
            <v/>
          </cell>
          <cell r="DY13" t="str">
            <v/>
          </cell>
          <cell r="DZ13">
            <v>7.25</v>
          </cell>
          <cell r="EA13">
            <v>1</v>
          </cell>
          <cell r="EB13">
            <v>0</v>
          </cell>
          <cell r="EC13">
            <v>0</v>
          </cell>
          <cell r="ED13">
            <v>16.79</v>
          </cell>
          <cell r="EE13">
            <v>2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 t="str">
            <v/>
          </cell>
          <cell r="EM13" t="str">
            <v/>
          </cell>
          <cell r="EN13">
            <v>18.72</v>
          </cell>
          <cell r="EO13">
            <v>2</v>
          </cell>
          <cell r="EP13">
            <v>8.27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8.4499999999999993</v>
          </cell>
          <cell r="EW13">
            <v>1</v>
          </cell>
          <cell r="EX13">
            <v>14.17</v>
          </cell>
          <cell r="EY13">
            <v>2</v>
          </cell>
          <cell r="EZ13" t="str">
            <v/>
          </cell>
          <cell r="FA13" t="str">
            <v/>
          </cell>
          <cell r="FB13">
            <v>0</v>
          </cell>
          <cell r="FC13">
            <v>0</v>
          </cell>
          <cell r="FD13">
            <v>13.56</v>
          </cell>
          <cell r="FE13">
            <v>2</v>
          </cell>
          <cell r="FF13">
            <v>0</v>
          </cell>
          <cell r="FG13">
            <v>0</v>
          </cell>
          <cell r="FH13">
            <v>5.24</v>
          </cell>
          <cell r="FI13">
            <v>1</v>
          </cell>
          <cell r="FJ13">
            <v>0</v>
          </cell>
          <cell r="FK13">
            <v>0</v>
          </cell>
          <cell r="FL13">
            <v>18.53</v>
          </cell>
          <cell r="FM13">
            <v>2</v>
          </cell>
          <cell r="FN13" t="str">
            <v/>
          </cell>
          <cell r="FO13" t="str">
            <v/>
          </cell>
          <cell r="FP13">
            <v>0</v>
          </cell>
          <cell r="FQ13">
            <v>0</v>
          </cell>
          <cell r="FR13">
            <v>8.1999999999999993</v>
          </cell>
          <cell r="FS13">
            <v>1</v>
          </cell>
          <cell r="FT13">
            <v>7.38</v>
          </cell>
          <cell r="FU13">
            <v>1</v>
          </cell>
          <cell r="FV13">
            <v>6.09</v>
          </cell>
          <cell r="FW13">
            <v>1</v>
          </cell>
          <cell r="FX13">
            <v>0</v>
          </cell>
          <cell r="FY13">
            <v>0</v>
          </cell>
          <cell r="FZ13">
            <v>9.6300000000000008</v>
          </cell>
          <cell r="GA13">
            <v>1</v>
          </cell>
          <cell r="GB13" t="str">
            <v/>
          </cell>
          <cell r="GC13" t="str">
            <v/>
          </cell>
          <cell r="GD13">
            <v>3.24</v>
          </cell>
          <cell r="GE13">
            <v>1</v>
          </cell>
          <cell r="GF13">
            <v>6.21</v>
          </cell>
          <cell r="GG13">
            <v>1</v>
          </cell>
          <cell r="GH13">
            <v>9.27</v>
          </cell>
          <cell r="GI13">
            <v>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8.59</v>
          </cell>
          <cell r="GO13">
            <v>1</v>
          </cell>
          <cell r="GP13" t="str">
            <v/>
          </cell>
          <cell r="GQ13" t="str">
            <v/>
          </cell>
          <cell r="GR13">
            <v>0</v>
          </cell>
          <cell r="GS13">
            <v>0</v>
          </cell>
          <cell r="GT13">
            <v>17.27</v>
          </cell>
          <cell r="GU13">
            <v>2</v>
          </cell>
          <cell r="GV13">
            <v>10.09</v>
          </cell>
          <cell r="GW13">
            <v>1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9.16</v>
          </cell>
          <cell r="HC13">
            <v>1</v>
          </cell>
          <cell r="HD13" t="str">
            <v/>
          </cell>
          <cell r="HE13" t="str">
            <v/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18.03</v>
          </cell>
          <cell r="HK13">
            <v>2</v>
          </cell>
          <cell r="HL13">
            <v>8.3000000000000007</v>
          </cell>
          <cell r="HM13">
            <v>1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 t="str">
            <v/>
          </cell>
          <cell r="HS13" t="str">
            <v/>
          </cell>
          <cell r="HT13">
            <v>15.95</v>
          </cell>
          <cell r="HU13">
            <v>2</v>
          </cell>
          <cell r="HV13">
            <v>7.61</v>
          </cell>
          <cell r="HW13">
            <v>1</v>
          </cell>
          <cell r="HX13">
            <v>0</v>
          </cell>
          <cell r="HY13">
            <v>0</v>
          </cell>
          <cell r="HZ13">
            <v>7.65</v>
          </cell>
          <cell r="IA13">
            <v>1</v>
          </cell>
          <cell r="IB13">
            <v>6.9</v>
          </cell>
          <cell r="IC13">
            <v>1</v>
          </cell>
          <cell r="ID13">
            <v>0</v>
          </cell>
          <cell r="IE13">
            <v>0</v>
          </cell>
          <cell r="IF13" t="str">
            <v/>
          </cell>
          <cell r="IG13" t="str">
            <v/>
          </cell>
          <cell r="IH13">
            <v>0</v>
          </cell>
          <cell r="II13">
            <v>0</v>
          </cell>
          <cell r="IJ13">
            <v>25.44</v>
          </cell>
          <cell r="IK13">
            <v>3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8.81</v>
          </cell>
          <cell r="IS13">
            <v>1</v>
          </cell>
          <cell r="IT13" t="str">
            <v/>
          </cell>
          <cell r="IU13" t="str">
            <v/>
          </cell>
          <cell r="IV13">
            <v>14.86</v>
          </cell>
          <cell r="IW13">
            <v>2</v>
          </cell>
          <cell r="IX13">
            <v>10.130000000000001</v>
          </cell>
          <cell r="IY13">
            <v>1</v>
          </cell>
          <cell r="IZ13">
            <v>0</v>
          </cell>
          <cell r="JA13">
            <v>0</v>
          </cell>
          <cell r="JB13">
            <v>10.64</v>
          </cell>
          <cell r="JC13">
            <v>1</v>
          </cell>
          <cell r="JD13">
            <v>0</v>
          </cell>
          <cell r="JE13">
            <v>0</v>
          </cell>
          <cell r="JF13">
            <v>7.77</v>
          </cell>
          <cell r="JG13">
            <v>1</v>
          </cell>
          <cell r="JH13" t="str">
            <v/>
          </cell>
          <cell r="JI13" t="str">
            <v/>
          </cell>
          <cell r="JJ13">
            <v>9.4600000000000009</v>
          </cell>
          <cell r="JK13">
            <v>1</v>
          </cell>
          <cell r="JL13">
            <v>9.1300000000000008</v>
          </cell>
          <cell r="JM13">
            <v>1</v>
          </cell>
          <cell r="JN13">
            <v>0</v>
          </cell>
          <cell r="JO13">
            <v>0</v>
          </cell>
          <cell r="JP13">
            <v>6.55</v>
          </cell>
          <cell r="JQ13">
            <v>1</v>
          </cell>
          <cell r="JR13">
            <v>8.7100000000000009</v>
          </cell>
          <cell r="JS13">
            <v>1</v>
          </cell>
          <cell r="JT13">
            <v>8.4499999999999993</v>
          </cell>
          <cell r="JU13">
            <v>1</v>
          </cell>
          <cell r="JV13" t="str">
            <v/>
          </cell>
          <cell r="JW13" t="str">
            <v/>
          </cell>
          <cell r="JX13">
            <v>0</v>
          </cell>
          <cell r="JY13">
            <v>0</v>
          </cell>
          <cell r="JZ13">
            <v>15.33</v>
          </cell>
          <cell r="KA13">
            <v>2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26</v>
          </cell>
          <cell r="KG13">
            <v>3</v>
          </cell>
          <cell r="KH13">
            <v>0</v>
          </cell>
          <cell r="KI13">
            <v>0</v>
          </cell>
          <cell r="KJ13" t="str">
            <v/>
          </cell>
          <cell r="KK13" t="str">
            <v/>
          </cell>
          <cell r="KL13">
            <v>0</v>
          </cell>
          <cell r="KM13">
            <v>0</v>
          </cell>
          <cell r="KN13">
            <v>10.17</v>
          </cell>
          <cell r="KO13">
            <v>1</v>
          </cell>
          <cell r="KP13">
            <v>19.34</v>
          </cell>
          <cell r="KQ13">
            <v>2</v>
          </cell>
          <cell r="KR13">
            <v>0</v>
          </cell>
          <cell r="KS13">
            <v>0</v>
          </cell>
          <cell r="KT13">
            <v>9.49</v>
          </cell>
          <cell r="KU13">
            <v>1</v>
          </cell>
          <cell r="KV13">
            <v>5.77</v>
          </cell>
          <cell r="KW13">
            <v>1</v>
          </cell>
          <cell r="KX13" t="str">
            <v/>
          </cell>
          <cell r="KY13" t="str">
            <v/>
          </cell>
          <cell r="KZ13">
            <v>0</v>
          </cell>
          <cell r="LA13">
            <v>0</v>
          </cell>
          <cell r="LB13">
            <v>13.02</v>
          </cell>
          <cell r="LC13">
            <v>2</v>
          </cell>
          <cell r="LD13">
            <v>9.43</v>
          </cell>
          <cell r="LE13">
            <v>1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17.670000000000002</v>
          </cell>
          <cell r="LK13">
            <v>2</v>
          </cell>
          <cell r="LL13" t="str">
            <v/>
          </cell>
          <cell r="LM13" t="str">
            <v/>
          </cell>
          <cell r="LN13">
            <v>15.38</v>
          </cell>
          <cell r="LO13">
            <v>2</v>
          </cell>
          <cell r="LP13">
            <v>7.4</v>
          </cell>
          <cell r="LQ13">
            <v>1</v>
          </cell>
          <cell r="LR13">
            <v>0</v>
          </cell>
          <cell r="LS13">
            <v>0</v>
          </cell>
          <cell r="LT13">
            <v>7.85</v>
          </cell>
          <cell r="LU13">
            <v>1</v>
          </cell>
          <cell r="LV13">
            <v>15.84</v>
          </cell>
          <cell r="LW13">
            <v>2</v>
          </cell>
          <cell r="LX13">
            <v>0</v>
          </cell>
          <cell r="LY13">
            <v>0</v>
          </cell>
          <cell r="LZ13" t="str">
            <v/>
          </cell>
          <cell r="MA13" t="str">
            <v/>
          </cell>
          <cell r="MB13">
            <v>9.23</v>
          </cell>
          <cell r="MC13">
            <v>1</v>
          </cell>
          <cell r="MD13">
            <v>12.51</v>
          </cell>
          <cell r="ME13">
            <v>2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7.73</v>
          </cell>
          <cell r="MK13">
            <v>1</v>
          </cell>
          <cell r="ML13">
            <v>18.53</v>
          </cell>
          <cell r="MM13">
            <v>2</v>
          </cell>
          <cell r="MN13" t="str">
            <v/>
          </cell>
          <cell r="MO13" t="str">
            <v/>
          </cell>
          <cell r="MP13">
            <v>0</v>
          </cell>
          <cell r="MQ13">
            <v>0</v>
          </cell>
          <cell r="MR13">
            <v>6.27</v>
          </cell>
          <cell r="MS13">
            <v>1</v>
          </cell>
          <cell r="MT13">
            <v>0</v>
          </cell>
          <cell r="MU13">
            <v>0</v>
          </cell>
          <cell r="MV13">
            <v>26.46</v>
          </cell>
          <cell r="MW13">
            <v>3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 t="str">
            <v/>
          </cell>
          <cell r="NC13" t="str">
            <v/>
          </cell>
          <cell r="ND13">
            <v>14.7</v>
          </cell>
          <cell r="NE13">
            <v>2</v>
          </cell>
          <cell r="NF13">
            <v>10.97</v>
          </cell>
          <cell r="NG13">
            <v>1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17.37</v>
          </cell>
          <cell r="NM13">
            <v>2</v>
          </cell>
          <cell r="NN13">
            <v>12.62</v>
          </cell>
          <cell r="NO13">
            <v>2</v>
          </cell>
          <cell r="NP13" t="str">
            <v/>
          </cell>
          <cell r="NQ13" t="str">
            <v/>
          </cell>
          <cell r="NR13">
            <v>0</v>
          </cell>
          <cell r="NS13">
            <v>0</v>
          </cell>
          <cell r="NT13">
            <v>16.59</v>
          </cell>
          <cell r="NU13">
            <v>2</v>
          </cell>
          <cell r="NV13">
            <v>0</v>
          </cell>
          <cell r="NW13">
            <v>0</v>
          </cell>
          <cell r="NX13">
            <v>6.71</v>
          </cell>
          <cell r="NY13">
            <v>1</v>
          </cell>
          <cell r="NZ13">
            <v>0</v>
          </cell>
          <cell r="OA13">
            <v>0</v>
          </cell>
          <cell r="OB13">
            <v>8.07</v>
          </cell>
          <cell r="OC13">
            <v>1</v>
          </cell>
          <cell r="OD13" t="str">
            <v/>
          </cell>
          <cell r="OE13" t="str">
            <v/>
          </cell>
          <cell r="OF13">
            <v>10.95</v>
          </cell>
          <cell r="OG13">
            <v>1</v>
          </cell>
          <cell r="OH13">
            <v>0</v>
          </cell>
          <cell r="OI13">
            <v>0</v>
          </cell>
          <cell r="OJ13">
            <v>10.91</v>
          </cell>
          <cell r="OK13">
            <v>1</v>
          </cell>
          <cell r="OL13">
            <v>8.7899999999999991</v>
          </cell>
          <cell r="OM13">
            <v>1</v>
          </cell>
          <cell r="ON13">
            <v>0</v>
          </cell>
          <cell r="OO13">
            <v>0</v>
          </cell>
          <cell r="OP13">
            <v>16.600000000000001</v>
          </cell>
          <cell r="OQ13">
            <v>2</v>
          </cell>
          <cell r="OR13" t="str">
            <v/>
          </cell>
          <cell r="OS13" t="str">
            <v/>
          </cell>
          <cell r="OT13">
            <v>7.87</v>
          </cell>
          <cell r="OU13">
            <v>1</v>
          </cell>
          <cell r="OV13">
            <v>0</v>
          </cell>
          <cell r="OW13">
            <v>0</v>
          </cell>
          <cell r="OX13">
            <v>8.43</v>
          </cell>
          <cell r="OY13">
            <v>1</v>
          </cell>
          <cell r="OZ13">
            <v>10.7</v>
          </cell>
          <cell r="PA13">
            <v>1</v>
          </cell>
          <cell r="PB13">
            <v>7.59</v>
          </cell>
          <cell r="PC13">
            <v>1</v>
          </cell>
          <cell r="PD13">
            <v>8.75</v>
          </cell>
          <cell r="PE13">
            <v>1</v>
          </cell>
          <cell r="PF13" t="str">
            <v/>
          </cell>
          <cell r="PG13" t="str">
            <v/>
          </cell>
          <cell r="PH13">
            <v>0</v>
          </cell>
          <cell r="PI13">
            <v>0</v>
          </cell>
          <cell r="PJ13">
            <v>24.27</v>
          </cell>
          <cell r="PK13">
            <v>3</v>
          </cell>
          <cell r="PL13">
            <v>0</v>
          </cell>
          <cell r="PM13">
            <v>0</v>
          </cell>
          <cell r="PN13">
            <v>4.5999999999999996</v>
          </cell>
          <cell r="PO13">
            <v>1</v>
          </cell>
          <cell r="PP13">
            <v>8.33</v>
          </cell>
          <cell r="PQ13">
            <v>1</v>
          </cell>
          <cell r="PR13">
            <v>0</v>
          </cell>
          <cell r="PS13">
            <v>0</v>
          </cell>
          <cell r="PT13" t="str">
            <v/>
          </cell>
          <cell r="PU13" t="str">
            <v/>
          </cell>
          <cell r="PV13">
            <v>8.8000000000000007</v>
          </cell>
          <cell r="PW13">
            <v>1</v>
          </cell>
          <cell r="PX13">
            <v>19.61</v>
          </cell>
          <cell r="PY13">
            <v>2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19.14</v>
          </cell>
          <cell r="QG13">
            <v>2</v>
          </cell>
          <cell r="QH13" t="str">
            <v/>
          </cell>
          <cell r="QI13" t="str">
            <v/>
          </cell>
          <cell r="QJ13">
            <v>10.5</v>
          </cell>
          <cell r="QK13">
            <v>1</v>
          </cell>
          <cell r="QL13">
            <v>0</v>
          </cell>
          <cell r="QM13">
            <v>0</v>
          </cell>
          <cell r="QN13">
            <v>7.45</v>
          </cell>
          <cell r="QO13">
            <v>1</v>
          </cell>
          <cell r="QP13">
            <v>10.09</v>
          </cell>
          <cell r="QQ13">
            <v>1</v>
          </cell>
          <cell r="QR13">
            <v>8.44</v>
          </cell>
          <cell r="QS13">
            <v>1</v>
          </cell>
          <cell r="QT13">
            <v>7.96</v>
          </cell>
          <cell r="QU13">
            <v>1</v>
          </cell>
          <cell r="QV13" t="str">
            <v/>
          </cell>
          <cell r="QW13" t="str">
            <v/>
          </cell>
          <cell r="QX13">
            <v>0</v>
          </cell>
          <cell r="QY13">
            <v>0</v>
          </cell>
          <cell r="QZ13">
            <v>27.65</v>
          </cell>
          <cell r="RA13">
            <v>3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25.44</v>
          </cell>
          <cell r="RI13">
            <v>3</v>
          </cell>
          <cell r="RJ13" t="str">
            <v/>
          </cell>
          <cell r="RK13" t="str">
            <v/>
          </cell>
          <cell r="RL13">
            <v>0</v>
          </cell>
          <cell r="RM13">
            <v>0</v>
          </cell>
          <cell r="RN13">
            <v>0</v>
          </cell>
          <cell r="RO13">
            <v>0</v>
          </cell>
          <cell r="RP13">
            <v>18.54</v>
          </cell>
          <cell r="RQ13">
            <v>2</v>
          </cell>
          <cell r="RR13">
            <v>7.34</v>
          </cell>
          <cell r="RS13">
            <v>1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 t="str">
            <v/>
          </cell>
          <cell r="RY13" t="str">
            <v/>
          </cell>
          <cell r="RZ13">
            <v>8.69</v>
          </cell>
          <cell r="SA13">
            <v>1</v>
          </cell>
          <cell r="SB13">
            <v>21.9</v>
          </cell>
          <cell r="SC13">
            <v>2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9.92</v>
          </cell>
          <cell r="SI13">
            <v>1</v>
          </cell>
          <cell r="SJ13">
            <v>15</v>
          </cell>
          <cell r="SK13">
            <v>2</v>
          </cell>
          <cell r="SL13" t="str">
            <v/>
          </cell>
          <cell r="SM13" t="str">
            <v/>
          </cell>
          <cell r="SN13">
            <v>0</v>
          </cell>
          <cell r="SO13">
            <v>0</v>
          </cell>
          <cell r="SP13">
            <v>9.09</v>
          </cell>
          <cell r="SQ13">
            <v>1</v>
          </cell>
          <cell r="SR13">
            <v>0</v>
          </cell>
          <cell r="SS13">
            <v>0</v>
          </cell>
          <cell r="ST13">
            <v>18.04</v>
          </cell>
          <cell r="SU13">
            <v>2</v>
          </cell>
          <cell r="SV13">
            <v>0</v>
          </cell>
          <cell r="SW13">
            <v>0</v>
          </cell>
          <cell r="SX13">
            <v>10.61</v>
          </cell>
          <cell r="SY13">
            <v>1</v>
          </cell>
          <cell r="SZ13" t="str">
            <v/>
          </cell>
          <cell r="TA13" t="str">
            <v/>
          </cell>
          <cell r="TB13">
            <v>7.46</v>
          </cell>
          <cell r="TC13">
            <v>1</v>
          </cell>
          <cell r="TD13">
            <v>15.86</v>
          </cell>
          <cell r="TE13">
            <v>2</v>
          </cell>
          <cell r="TF13">
            <v>0</v>
          </cell>
          <cell r="TG13">
            <v>0</v>
          </cell>
          <cell r="TH13">
            <v>7.53</v>
          </cell>
          <cell r="TI13">
            <v>1</v>
          </cell>
          <cell r="TJ13">
            <v>0</v>
          </cell>
          <cell r="TK13">
            <v>0</v>
          </cell>
          <cell r="TL13">
            <v>0</v>
          </cell>
          <cell r="TM13">
            <v>0</v>
          </cell>
          <cell r="TN13" t="str">
            <v/>
          </cell>
          <cell r="TO13" t="str">
            <v/>
          </cell>
          <cell r="TP13">
            <v>4.82</v>
          </cell>
          <cell r="TQ13">
            <v>1</v>
          </cell>
          <cell r="TR13">
            <v>0</v>
          </cell>
          <cell r="TS13">
            <v>0</v>
          </cell>
          <cell r="TT13">
            <v>11.36</v>
          </cell>
          <cell r="TU13">
            <v>1</v>
          </cell>
          <cell r="TV13">
            <v>8</v>
          </cell>
          <cell r="TW13">
            <v>1</v>
          </cell>
          <cell r="TX13">
            <v>8.9499999999999993</v>
          </cell>
          <cell r="TY13">
            <v>1</v>
          </cell>
          <cell r="TZ13">
            <v>0</v>
          </cell>
          <cell r="UA13">
            <v>0</v>
          </cell>
          <cell r="UB13" t="str">
            <v/>
          </cell>
          <cell r="UC13" t="str">
            <v/>
          </cell>
          <cell r="UD13">
            <v>18.13</v>
          </cell>
          <cell r="UE13">
            <v>2</v>
          </cell>
          <cell r="UF13">
            <v>10.9</v>
          </cell>
          <cell r="UG13">
            <v>1</v>
          </cell>
          <cell r="UH13">
            <v>0</v>
          </cell>
          <cell r="UI13">
            <v>0</v>
          </cell>
          <cell r="UJ13">
            <v>8.2200000000000006</v>
          </cell>
          <cell r="UK13">
            <v>1</v>
          </cell>
          <cell r="UL13">
            <v>0</v>
          </cell>
          <cell r="UM13">
            <v>0</v>
          </cell>
          <cell r="UN13">
            <v>18.22</v>
          </cell>
          <cell r="UO13">
            <v>2</v>
          </cell>
          <cell r="UP13" t="str">
            <v/>
          </cell>
          <cell r="UQ13" t="str">
            <v/>
          </cell>
          <cell r="UR13">
            <v>0</v>
          </cell>
          <cell r="US13">
            <v>0</v>
          </cell>
          <cell r="UT13">
            <v>15.7</v>
          </cell>
          <cell r="UU13">
            <v>2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18.399999999999999</v>
          </cell>
          <cell r="VC13">
            <v>1</v>
          </cell>
          <cell r="VD13" t="str">
            <v/>
          </cell>
          <cell r="VE13" t="str">
            <v/>
          </cell>
          <cell r="VF13">
            <v>7.66</v>
          </cell>
          <cell r="VG13">
            <v>1</v>
          </cell>
          <cell r="VH13">
            <v>0</v>
          </cell>
          <cell r="VI13">
            <v>0</v>
          </cell>
          <cell r="VJ13">
            <v>19.54</v>
          </cell>
          <cell r="VK13">
            <v>2</v>
          </cell>
          <cell r="VL13">
            <v>0</v>
          </cell>
          <cell r="VM13">
            <v>0</v>
          </cell>
          <cell r="VN13">
            <v>9.8000000000000007</v>
          </cell>
          <cell r="VO13">
            <v>1</v>
          </cell>
          <cell r="VP13">
            <v>12.03</v>
          </cell>
          <cell r="VQ13">
            <v>2</v>
          </cell>
          <cell r="VR13" t="str">
            <v/>
          </cell>
          <cell r="VS13" t="str">
            <v/>
          </cell>
          <cell r="VT13">
            <v>0</v>
          </cell>
          <cell r="VU13">
            <v>0</v>
          </cell>
          <cell r="VV13">
            <v>14.99</v>
          </cell>
          <cell r="VW13">
            <v>2</v>
          </cell>
          <cell r="VX13">
            <v>0</v>
          </cell>
          <cell r="VY13">
            <v>0</v>
          </cell>
          <cell r="VZ13">
            <v>0</v>
          </cell>
          <cell r="WA13">
            <v>0</v>
          </cell>
          <cell r="WB13">
            <v>8.6300000000000008</v>
          </cell>
          <cell r="WC13">
            <v>1</v>
          </cell>
          <cell r="WD13">
            <v>18.03</v>
          </cell>
          <cell r="WE13">
            <v>2</v>
          </cell>
          <cell r="WF13" t="str">
            <v/>
          </cell>
          <cell r="WG13" t="str">
            <v/>
          </cell>
          <cell r="WH13">
            <v>0</v>
          </cell>
          <cell r="WI13">
            <v>0</v>
          </cell>
          <cell r="WJ13">
            <v>22.31</v>
          </cell>
          <cell r="WK13">
            <v>3</v>
          </cell>
          <cell r="WL13">
            <v>0</v>
          </cell>
          <cell r="WM13">
            <v>0</v>
          </cell>
          <cell r="WN13">
            <v>0</v>
          </cell>
          <cell r="WO13">
            <v>0</v>
          </cell>
          <cell r="WP13">
            <v>0</v>
          </cell>
          <cell r="WQ13">
            <v>0</v>
          </cell>
          <cell r="WR13">
            <v>0</v>
          </cell>
          <cell r="WS13">
            <v>0</v>
          </cell>
          <cell r="WT13" t="str">
            <v/>
          </cell>
          <cell r="WU13" t="str">
            <v/>
          </cell>
          <cell r="WV13">
            <v>20.56</v>
          </cell>
          <cell r="WW13">
            <v>2</v>
          </cell>
          <cell r="WX13">
            <v>0</v>
          </cell>
          <cell r="WY13">
            <v>0</v>
          </cell>
          <cell r="WZ13">
            <v>4.3</v>
          </cell>
          <cell r="XA13">
            <v>1</v>
          </cell>
          <cell r="XB13">
            <v>6.88</v>
          </cell>
          <cell r="XC13">
            <v>1</v>
          </cell>
          <cell r="XD13">
            <v>10.8</v>
          </cell>
          <cell r="XE13">
            <v>2</v>
          </cell>
          <cell r="XF13">
            <v>0</v>
          </cell>
          <cell r="XG13">
            <v>0</v>
          </cell>
          <cell r="XH13" t="str">
            <v/>
          </cell>
          <cell r="XI13" t="str">
            <v/>
          </cell>
          <cell r="XJ13">
            <v>8.31</v>
          </cell>
          <cell r="XK13">
            <v>1</v>
          </cell>
          <cell r="XL13">
            <v>8.1300000000000008</v>
          </cell>
          <cell r="XM13">
            <v>1</v>
          </cell>
          <cell r="XN13">
            <v>6.9</v>
          </cell>
          <cell r="XO13">
            <v>1</v>
          </cell>
          <cell r="XP13">
            <v>7.38</v>
          </cell>
          <cell r="XQ13">
            <v>1</v>
          </cell>
          <cell r="XR13">
            <v>0</v>
          </cell>
          <cell r="XS13">
            <v>0</v>
          </cell>
          <cell r="XT13">
            <v>14.44</v>
          </cell>
          <cell r="XU13">
            <v>2</v>
          </cell>
          <cell r="XV13" t="str">
            <v/>
          </cell>
          <cell r="XW13" t="str">
            <v/>
          </cell>
          <cell r="XX13">
            <v>0</v>
          </cell>
          <cell r="XY13">
            <v>0</v>
          </cell>
          <cell r="XZ13">
            <v>18.64</v>
          </cell>
          <cell r="YA13">
            <v>2</v>
          </cell>
          <cell r="YB13">
            <v>0</v>
          </cell>
          <cell r="YC13">
            <v>0</v>
          </cell>
          <cell r="YD13">
            <v>10.32</v>
          </cell>
          <cell r="YE13">
            <v>2</v>
          </cell>
          <cell r="YF13">
            <v>7.51</v>
          </cell>
          <cell r="YG13">
            <v>1</v>
          </cell>
          <cell r="YH13">
            <v>0</v>
          </cell>
          <cell r="YI13">
            <v>0</v>
          </cell>
          <cell r="YJ13" t="str">
            <v/>
          </cell>
          <cell r="YK13" t="str">
            <v/>
          </cell>
          <cell r="YL13">
            <v>0</v>
          </cell>
          <cell r="YM13">
            <v>0</v>
          </cell>
          <cell r="YN13">
            <v>17.559999999999999</v>
          </cell>
          <cell r="YO13">
            <v>2</v>
          </cell>
          <cell r="YP13">
            <v>0</v>
          </cell>
          <cell r="YQ13">
            <v>0</v>
          </cell>
          <cell r="YR13">
            <v>23.04</v>
          </cell>
          <cell r="YS13">
            <v>3</v>
          </cell>
          <cell r="YT13">
            <v>0</v>
          </cell>
          <cell r="YU13">
            <v>0</v>
          </cell>
          <cell r="YV13">
            <v>0</v>
          </cell>
          <cell r="YW13">
            <v>0</v>
          </cell>
          <cell r="YX13" t="str">
            <v/>
          </cell>
          <cell r="YY13" t="str">
            <v/>
          </cell>
          <cell r="YZ13">
            <v>0</v>
          </cell>
          <cell r="ZA13">
            <v>0</v>
          </cell>
          <cell r="ZB13">
            <v>31.93</v>
          </cell>
          <cell r="ZC13">
            <v>3</v>
          </cell>
          <cell r="ZD13">
            <v>0</v>
          </cell>
          <cell r="ZE13">
            <v>0</v>
          </cell>
          <cell r="ZF13">
            <v>0</v>
          </cell>
          <cell r="ZG13">
            <v>0</v>
          </cell>
          <cell r="ZH13">
            <v>7.84</v>
          </cell>
          <cell r="ZI13">
            <v>1</v>
          </cell>
          <cell r="ZJ13">
            <v>0</v>
          </cell>
          <cell r="ZK13">
            <v>0</v>
          </cell>
          <cell r="ZL13" t="str">
            <v/>
          </cell>
          <cell r="ZM13" t="str">
            <v/>
          </cell>
          <cell r="ZN13">
            <v>20.73</v>
          </cell>
          <cell r="ZO13">
            <v>3</v>
          </cell>
          <cell r="ZP13">
            <v>5.55</v>
          </cell>
          <cell r="ZQ13">
            <v>1</v>
          </cell>
          <cell r="ZR13">
            <v>0</v>
          </cell>
          <cell r="ZS13">
            <v>0</v>
          </cell>
          <cell r="ZT13">
            <v>7.81</v>
          </cell>
          <cell r="ZU13">
            <v>1</v>
          </cell>
          <cell r="ZV13">
            <v>0</v>
          </cell>
          <cell r="ZW13">
            <v>0</v>
          </cell>
          <cell r="ZX13">
            <v>7.42</v>
          </cell>
          <cell r="ZY13">
            <v>1</v>
          </cell>
          <cell r="ZZ13" t="str">
            <v/>
          </cell>
          <cell r="AAA13" t="str">
            <v/>
          </cell>
          <cell r="AAB13">
            <v>0</v>
          </cell>
          <cell r="AAC13">
            <v>0</v>
          </cell>
          <cell r="AAD13">
            <v>17.829999999999998</v>
          </cell>
          <cell r="AAE13">
            <v>2</v>
          </cell>
          <cell r="AAF13">
            <v>0</v>
          </cell>
          <cell r="AAG13">
            <v>0</v>
          </cell>
          <cell r="AAH13">
            <v>14.52</v>
          </cell>
          <cell r="AAI13">
            <v>2</v>
          </cell>
          <cell r="AAJ13">
            <v>0</v>
          </cell>
          <cell r="AAK13">
            <v>0</v>
          </cell>
          <cell r="AAL13">
            <v>0</v>
          </cell>
          <cell r="AAM13">
            <v>0</v>
          </cell>
          <cell r="AAN13" t="str">
            <v/>
          </cell>
          <cell r="AAO13" t="str">
            <v/>
          </cell>
          <cell r="AAP13">
            <v>0</v>
          </cell>
          <cell r="AAQ13">
            <v>0</v>
          </cell>
          <cell r="AAR13">
            <v>14.73</v>
          </cell>
          <cell r="AAS13">
            <v>2</v>
          </cell>
          <cell r="AAT13">
            <v>3.45</v>
          </cell>
          <cell r="AAU13">
            <v>1</v>
          </cell>
          <cell r="AAV13">
            <v>15.3</v>
          </cell>
          <cell r="AAW13">
            <v>2</v>
          </cell>
          <cell r="AAX13">
            <v>3.9</v>
          </cell>
          <cell r="AAY13">
            <v>1</v>
          </cell>
          <cell r="AAZ13">
            <v>0</v>
          </cell>
          <cell r="ABA13">
            <v>0</v>
          </cell>
          <cell r="ABB13" t="str">
            <v/>
          </cell>
          <cell r="ABC13" t="str">
            <v/>
          </cell>
          <cell r="ABD13">
            <v>0</v>
          </cell>
          <cell r="ABE13">
            <v>0</v>
          </cell>
          <cell r="ABF13">
            <v>0</v>
          </cell>
          <cell r="ABG13">
            <v>0</v>
          </cell>
          <cell r="ABH13">
            <v>0</v>
          </cell>
          <cell r="ABI13">
            <v>0</v>
          </cell>
          <cell r="ABJ13">
            <v>0</v>
          </cell>
          <cell r="ABK13">
            <v>0</v>
          </cell>
          <cell r="ABM13">
            <v>1891.9800000000005</v>
          </cell>
          <cell r="ABN13">
            <v>231</v>
          </cell>
          <cell r="ABO13">
            <v>159</v>
          </cell>
          <cell r="ABP13">
            <v>1.4528301886792452</v>
          </cell>
        </row>
        <row r="14">
          <cell r="A14" t="str">
            <v>RIIS II</v>
          </cell>
          <cell r="B14" t="str">
            <v>RIIS</v>
          </cell>
          <cell r="C14" t="str">
            <v>MANHATTAN</v>
          </cell>
          <cell r="D14">
            <v>0</v>
          </cell>
          <cell r="E14">
            <v>0</v>
          </cell>
          <cell r="F14">
            <v>10.08</v>
          </cell>
          <cell r="G14">
            <v>1</v>
          </cell>
          <cell r="H14">
            <v>9.73</v>
          </cell>
          <cell r="I14">
            <v>1</v>
          </cell>
          <cell r="J14">
            <v>0</v>
          </cell>
          <cell r="K14">
            <v>0</v>
          </cell>
          <cell r="L14">
            <v>8.0299999999999994</v>
          </cell>
          <cell r="M14">
            <v>1</v>
          </cell>
          <cell r="N14">
            <v>0</v>
          </cell>
          <cell r="O14">
            <v>0</v>
          </cell>
          <cell r="P14" t="str">
            <v/>
          </cell>
          <cell r="Q14" t="str">
            <v/>
          </cell>
          <cell r="R14">
            <v>0</v>
          </cell>
          <cell r="S14">
            <v>0</v>
          </cell>
          <cell r="T14">
            <v>18.52</v>
          </cell>
          <cell r="U14">
            <v>2</v>
          </cell>
          <cell r="V14">
            <v>9.48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/>
          </cell>
          <cell r="AE14" t="str">
            <v/>
          </cell>
          <cell r="AF14">
            <v>7.71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7.59</v>
          </cell>
          <cell r="AM14">
            <v>1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/>
          </cell>
          <cell r="AS14" t="str">
            <v/>
          </cell>
          <cell r="AT14">
            <v>7.95</v>
          </cell>
          <cell r="AU14">
            <v>1</v>
          </cell>
          <cell r="AV14">
            <v>0</v>
          </cell>
          <cell r="AW14">
            <v>0</v>
          </cell>
          <cell r="AX14">
            <v>9.73</v>
          </cell>
          <cell r="AY14">
            <v>1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15.05</v>
          </cell>
          <cell r="BE14">
            <v>2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  <cell r="CA14" t="str">
            <v/>
          </cell>
          <cell r="CB14" t="str">
            <v/>
          </cell>
          <cell r="CC14" t="str">
            <v/>
          </cell>
          <cell r="CD14" t="str">
            <v/>
          </cell>
          <cell r="CE14" t="str">
            <v/>
          </cell>
          <cell r="CF14" t="str">
            <v/>
          </cell>
          <cell r="CG14" t="str">
            <v/>
          </cell>
          <cell r="CH14" t="str">
            <v/>
          </cell>
          <cell r="CI14" t="str">
            <v/>
          </cell>
          <cell r="CJ14" t="str">
            <v/>
          </cell>
          <cell r="CK14" t="str">
            <v/>
          </cell>
          <cell r="CL14" t="str">
            <v/>
          </cell>
          <cell r="CM14" t="str">
            <v/>
          </cell>
          <cell r="CN14" t="str">
            <v/>
          </cell>
          <cell r="CO14" t="str">
            <v/>
          </cell>
          <cell r="CP14" t="str">
            <v/>
          </cell>
          <cell r="CQ14" t="str">
            <v/>
          </cell>
          <cell r="CR14" t="str">
            <v/>
          </cell>
          <cell r="CS14" t="str">
            <v/>
          </cell>
          <cell r="CT14" t="str">
            <v/>
          </cell>
          <cell r="CU14" t="str">
            <v/>
          </cell>
          <cell r="CV14" t="str">
            <v/>
          </cell>
          <cell r="CW14" t="str">
            <v/>
          </cell>
          <cell r="CX14" t="str">
            <v/>
          </cell>
          <cell r="CY14" t="str">
            <v/>
          </cell>
          <cell r="CZ14" t="str">
            <v/>
          </cell>
          <cell r="DA14" t="str">
            <v/>
          </cell>
          <cell r="DB14" t="str">
            <v/>
          </cell>
          <cell r="DC14" t="str">
            <v/>
          </cell>
          <cell r="DD14" t="str">
            <v/>
          </cell>
          <cell r="DE14" t="str">
            <v/>
          </cell>
          <cell r="DF14" t="str">
            <v/>
          </cell>
          <cell r="DG14" t="str">
            <v/>
          </cell>
          <cell r="DH14" t="str">
            <v/>
          </cell>
          <cell r="DI14" t="str">
            <v/>
          </cell>
          <cell r="DJ14" t="str">
            <v/>
          </cell>
          <cell r="DK14" t="str">
            <v/>
          </cell>
          <cell r="DL14" t="str">
            <v/>
          </cell>
          <cell r="DM14" t="str">
            <v/>
          </cell>
          <cell r="DN14" t="str">
            <v/>
          </cell>
          <cell r="DO14" t="str">
            <v/>
          </cell>
          <cell r="DP14" t="str">
            <v/>
          </cell>
          <cell r="DQ14" t="str">
            <v/>
          </cell>
          <cell r="DR14" t="str">
            <v/>
          </cell>
          <cell r="DS14" t="str">
            <v/>
          </cell>
          <cell r="DT14" t="str">
            <v/>
          </cell>
          <cell r="DU14" t="str">
            <v/>
          </cell>
          <cell r="DV14" t="str">
            <v/>
          </cell>
          <cell r="DW14" t="str">
            <v/>
          </cell>
          <cell r="DX14" t="str">
            <v/>
          </cell>
          <cell r="DY14" t="str">
            <v/>
          </cell>
          <cell r="DZ14" t="str">
            <v/>
          </cell>
          <cell r="EA14" t="str">
            <v/>
          </cell>
          <cell r="EB14" t="str">
            <v/>
          </cell>
          <cell r="EC14" t="str">
            <v/>
          </cell>
          <cell r="ED14" t="str">
            <v/>
          </cell>
          <cell r="EE14" t="str">
            <v/>
          </cell>
          <cell r="EF14" t="str">
            <v/>
          </cell>
          <cell r="EG14" t="str">
            <v/>
          </cell>
          <cell r="EH14" t="str">
            <v/>
          </cell>
          <cell r="EI14" t="str">
            <v/>
          </cell>
          <cell r="EJ14" t="str">
            <v/>
          </cell>
          <cell r="EK14" t="str">
            <v/>
          </cell>
          <cell r="EL14" t="str">
            <v/>
          </cell>
          <cell r="EM14" t="str">
            <v/>
          </cell>
          <cell r="EN14" t="str">
            <v/>
          </cell>
          <cell r="EO14" t="str">
            <v/>
          </cell>
          <cell r="EP14" t="str">
            <v/>
          </cell>
          <cell r="EQ14" t="str">
            <v/>
          </cell>
          <cell r="ER14" t="str">
            <v/>
          </cell>
          <cell r="ES14" t="str">
            <v/>
          </cell>
          <cell r="ET14" t="str">
            <v/>
          </cell>
          <cell r="EU14" t="str">
            <v/>
          </cell>
          <cell r="EV14" t="str">
            <v/>
          </cell>
          <cell r="EW14" t="str">
            <v/>
          </cell>
          <cell r="EX14" t="str">
            <v/>
          </cell>
          <cell r="EY14" t="str">
            <v/>
          </cell>
          <cell r="EZ14" t="str">
            <v/>
          </cell>
          <cell r="FA14" t="str">
            <v/>
          </cell>
          <cell r="FB14" t="str">
            <v/>
          </cell>
          <cell r="FC14" t="str">
            <v/>
          </cell>
          <cell r="FD14" t="str">
            <v/>
          </cell>
          <cell r="FE14" t="str">
            <v/>
          </cell>
          <cell r="FF14" t="str">
            <v/>
          </cell>
          <cell r="FG14" t="str">
            <v/>
          </cell>
          <cell r="FH14" t="str">
            <v/>
          </cell>
          <cell r="FI14" t="str">
            <v/>
          </cell>
          <cell r="FJ14" t="str">
            <v/>
          </cell>
          <cell r="FK14" t="str">
            <v/>
          </cell>
          <cell r="FL14" t="str">
            <v/>
          </cell>
          <cell r="FM14" t="str">
            <v/>
          </cell>
          <cell r="FN14" t="str">
            <v/>
          </cell>
          <cell r="FO14" t="str">
            <v/>
          </cell>
          <cell r="FP14" t="str">
            <v/>
          </cell>
          <cell r="FQ14" t="str">
            <v/>
          </cell>
          <cell r="FR14" t="str">
            <v/>
          </cell>
          <cell r="FS14" t="str">
            <v/>
          </cell>
          <cell r="FT14" t="str">
            <v/>
          </cell>
          <cell r="FU14" t="str">
            <v/>
          </cell>
          <cell r="FV14" t="str">
            <v/>
          </cell>
          <cell r="FW14" t="str">
            <v/>
          </cell>
          <cell r="FX14" t="str">
            <v/>
          </cell>
          <cell r="FY14" t="str">
            <v/>
          </cell>
          <cell r="FZ14" t="str">
            <v/>
          </cell>
          <cell r="GA14" t="str">
            <v/>
          </cell>
          <cell r="GB14" t="str">
            <v/>
          </cell>
          <cell r="GC14" t="str">
            <v/>
          </cell>
          <cell r="GD14" t="str">
            <v/>
          </cell>
          <cell r="GE14" t="str">
            <v/>
          </cell>
          <cell r="GF14" t="str">
            <v/>
          </cell>
          <cell r="GG14" t="str">
            <v/>
          </cell>
          <cell r="GH14" t="str">
            <v/>
          </cell>
          <cell r="GI14" t="str">
            <v/>
          </cell>
          <cell r="GJ14" t="str">
            <v/>
          </cell>
          <cell r="GK14" t="str">
            <v/>
          </cell>
          <cell r="GL14" t="str">
            <v/>
          </cell>
          <cell r="GM14" t="str">
            <v/>
          </cell>
          <cell r="GN14" t="str">
            <v/>
          </cell>
          <cell r="GO14" t="str">
            <v/>
          </cell>
          <cell r="GP14" t="str">
            <v/>
          </cell>
          <cell r="GQ14" t="str">
            <v/>
          </cell>
          <cell r="GR14" t="str">
            <v/>
          </cell>
          <cell r="GS14" t="str">
            <v/>
          </cell>
          <cell r="GT14" t="str">
            <v/>
          </cell>
          <cell r="GU14" t="str">
            <v/>
          </cell>
          <cell r="GV14" t="str">
            <v/>
          </cell>
          <cell r="GW14" t="str">
            <v/>
          </cell>
          <cell r="GX14" t="str">
            <v/>
          </cell>
          <cell r="GY14" t="str">
            <v/>
          </cell>
          <cell r="GZ14" t="str">
            <v/>
          </cell>
          <cell r="HA14" t="str">
            <v/>
          </cell>
          <cell r="HB14" t="str">
            <v/>
          </cell>
          <cell r="HC14" t="str">
            <v/>
          </cell>
          <cell r="HD14" t="str">
            <v/>
          </cell>
          <cell r="HE14" t="str">
            <v/>
          </cell>
          <cell r="HF14" t="str">
            <v/>
          </cell>
          <cell r="HG14" t="str">
            <v/>
          </cell>
          <cell r="HH14" t="str">
            <v/>
          </cell>
          <cell r="HI14" t="str">
            <v/>
          </cell>
          <cell r="HJ14" t="str">
            <v/>
          </cell>
          <cell r="HK14" t="str">
            <v/>
          </cell>
          <cell r="HL14" t="str">
            <v/>
          </cell>
          <cell r="HM14" t="str">
            <v/>
          </cell>
          <cell r="HN14" t="str">
            <v/>
          </cell>
          <cell r="HO14" t="str">
            <v/>
          </cell>
          <cell r="HP14" t="str">
            <v/>
          </cell>
          <cell r="HQ14" t="str">
            <v/>
          </cell>
          <cell r="HR14" t="str">
            <v/>
          </cell>
          <cell r="HS14" t="str">
            <v/>
          </cell>
          <cell r="HT14" t="str">
            <v/>
          </cell>
          <cell r="HU14" t="str">
            <v/>
          </cell>
          <cell r="HV14" t="str">
            <v/>
          </cell>
          <cell r="HW14" t="str">
            <v/>
          </cell>
          <cell r="HX14" t="str">
            <v/>
          </cell>
          <cell r="HY14" t="str">
            <v/>
          </cell>
          <cell r="HZ14" t="str">
            <v/>
          </cell>
          <cell r="IA14" t="str">
            <v/>
          </cell>
          <cell r="IB14" t="str">
            <v/>
          </cell>
          <cell r="IC14" t="str">
            <v/>
          </cell>
          <cell r="ID14" t="str">
            <v/>
          </cell>
          <cell r="IE14" t="str">
            <v/>
          </cell>
          <cell r="IF14" t="str">
            <v/>
          </cell>
          <cell r="IG14" t="str">
            <v/>
          </cell>
          <cell r="IH14" t="str">
            <v/>
          </cell>
          <cell r="II14" t="str">
            <v/>
          </cell>
          <cell r="IJ14" t="str">
            <v/>
          </cell>
          <cell r="IK14" t="str">
            <v/>
          </cell>
          <cell r="IL14" t="str">
            <v/>
          </cell>
          <cell r="IM14" t="str">
            <v/>
          </cell>
          <cell r="IN14" t="str">
            <v/>
          </cell>
          <cell r="IO14" t="str">
            <v/>
          </cell>
          <cell r="IP14" t="str">
            <v/>
          </cell>
          <cell r="IQ14" t="str">
            <v/>
          </cell>
          <cell r="IR14" t="str">
            <v/>
          </cell>
          <cell r="IS14" t="str">
            <v/>
          </cell>
          <cell r="IT14" t="str">
            <v/>
          </cell>
          <cell r="IU14" t="str">
            <v/>
          </cell>
          <cell r="IV14" t="str">
            <v/>
          </cell>
          <cell r="IW14" t="str">
            <v/>
          </cell>
          <cell r="IX14" t="str">
            <v/>
          </cell>
          <cell r="IY14" t="str">
            <v/>
          </cell>
          <cell r="IZ14" t="str">
            <v/>
          </cell>
          <cell r="JA14" t="str">
            <v/>
          </cell>
          <cell r="JB14" t="str">
            <v/>
          </cell>
          <cell r="JC14" t="str">
            <v/>
          </cell>
          <cell r="JD14" t="str">
            <v/>
          </cell>
          <cell r="JE14" t="str">
            <v/>
          </cell>
          <cell r="JF14" t="str">
            <v/>
          </cell>
          <cell r="JG14" t="str">
            <v/>
          </cell>
          <cell r="JH14" t="str">
            <v/>
          </cell>
          <cell r="JI14" t="str">
            <v/>
          </cell>
          <cell r="JJ14" t="str">
            <v/>
          </cell>
          <cell r="JK14" t="str">
            <v/>
          </cell>
          <cell r="JL14" t="str">
            <v/>
          </cell>
          <cell r="JM14" t="str">
            <v/>
          </cell>
          <cell r="JN14" t="str">
            <v/>
          </cell>
          <cell r="JO14" t="str">
            <v/>
          </cell>
          <cell r="JP14" t="str">
            <v/>
          </cell>
          <cell r="JQ14" t="str">
            <v/>
          </cell>
          <cell r="JR14" t="str">
            <v/>
          </cell>
          <cell r="JS14" t="str">
            <v/>
          </cell>
          <cell r="JT14" t="str">
            <v/>
          </cell>
          <cell r="JU14" t="str">
            <v/>
          </cell>
          <cell r="JV14" t="str">
            <v/>
          </cell>
          <cell r="JW14" t="str">
            <v/>
          </cell>
          <cell r="JX14" t="str">
            <v/>
          </cell>
          <cell r="JY14" t="str">
            <v/>
          </cell>
          <cell r="JZ14" t="str">
            <v/>
          </cell>
          <cell r="KA14" t="str">
            <v/>
          </cell>
          <cell r="KB14" t="str">
            <v/>
          </cell>
          <cell r="KC14" t="str">
            <v/>
          </cell>
          <cell r="KD14" t="str">
            <v/>
          </cell>
          <cell r="KE14" t="str">
            <v/>
          </cell>
          <cell r="KF14" t="str">
            <v/>
          </cell>
          <cell r="KG14" t="str">
            <v/>
          </cell>
          <cell r="KH14" t="str">
            <v/>
          </cell>
          <cell r="KI14" t="str">
            <v/>
          </cell>
          <cell r="KJ14" t="str">
            <v/>
          </cell>
          <cell r="KK14" t="str">
            <v/>
          </cell>
          <cell r="KL14" t="str">
            <v/>
          </cell>
          <cell r="KM14" t="str">
            <v/>
          </cell>
          <cell r="KN14" t="str">
            <v/>
          </cell>
          <cell r="KO14" t="str">
            <v/>
          </cell>
          <cell r="KP14" t="str">
            <v/>
          </cell>
          <cell r="KQ14" t="str">
            <v/>
          </cell>
          <cell r="KR14" t="str">
            <v/>
          </cell>
          <cell r="KS14" t="str">
            <v/>
          </cell>
          <cell r="KT14" t="str">
            <v/>
          </cell>
          <cell r="KU14" t="str">
            <v/>
          </cell>
          <cell r="KV14" t="str">
            <v/>
          </cell>
          <cell r="KW14" t="str">
            <v/>
          </cell>
          <cell r="KX14" t="str">
            <v/>
          </cell>
          <cell r="KY14" t="str">
            <v/>
          </cell>
          <cell r="KZ14" t="str">
            <v/>
          </cell>
          <cell r="LA14" t="str">
            <v/>
          </cell>
          <cell r="LB14" t="str">
            <v/>
          </cell>
          <cell r="LC14" t="str">
            <v/>
          </cell>
          <cell r="LD14" t="str">
            <v/>
          </cell>
          <cell r="LE14" t="str">
            <v/>
          </cell>
          <cell r="LF14" t="str">
            <v/>
          </cell>
          <cell r="LG14" t="str">
            <v/>
          </cell>
          <cell r="LH14" t="str">
            <v/>
          </cell>
          <cell r="LI14" t="str">
            <v/>
          </cell>
          <cell r="LJ14" t="str">
            <v/>
          </cell>
          <cell r="LK14" t="str">
            <v/>
          </cell>
          <cell r="LL14" t="str">
            <v/>
          </cell>
          <cell r="LM14" t="str">
            <v/>
          </cell>
          <cell r="LN14" t="str">
            <v/>
          </cell>
          <cell r="LO14" t="str">
            <v/>
          </cell>
          <cell r="LP14" t="str">
            <v/>
          </cell>
          <cell r="LQ14" t="str">
            <v/>
          </cell>
          <cell r="LR14" t="str">
            <v/>
          </cell>
          <cell r="LS14" t="str">
            <v/>
          </cell>
          <cell r="LT14" t="str">
            <v/>
          </cell>
          <cell r="LU14" t="str">
            <v/>
          </cell>
          <cell r="LV14" t="str">
            <v/>
          </cell>
          <cell r="LW14" t="str">
            <v/>
          </cell>
          <cell r="LX14" t="str">
            <v/>
          </cell>
          <cell r="LY14" t="str">
            <v/>
          </cell>
          <cell r="LZ14" t="str">
            <v/>
          </cell>
          <cell r="MA14" t="str">
            <v/>
          </cell>
          <cell r="MB14" t="str">
            <v/>
          </cell>
          <cell r="MC14" t="str">
            <v/>
          </cell>
          <cell r="MD14" t="str">
            <v/>
          </cell>
          <cell r="ME14" t="str">
            <v/>
          </cell>
          <cell r="MF14" t="str">
            <v/>
          </cell>
          <cell r="MG14" t="str">
            <v/>
          </cell>
          <cell r="MH14" t="str">
            <v/>
          </cell>
          <cell r="MI14" t="str">
            <v/>
          </cell>
          <cell r="MJ14" t="str">
            <v/>
          </cell>
          <cell r="MK14" t="str">
            <v/>
          </cell>
          <cell r="ML14" t="str">
            <v/>
          </cell>
          <cell r="MM14" t="str">
            <v/>
          </cell>
          <cell r="MN14" t="str">
            <v/>
          </cell>
          <cell r="MO14" t="str">
            <v/>
          </cell>
          <cell r="MP14" t="str">
            <v/>
          </cell>
          <cell r="MQ14" t="str">
            <v/>
          </cell>
          <cell r="MR14" t="str">
            <v/>
          </cell>
          <cell r="MS14" t="str">
            <v/>
          </cell>
          <cell r="MT14" t="str">
            <v/>
          </cell>
          <cell r="MU14" t="str">
            <v/>
          </cell>
          <cell r="MV14" t="str">
            <v/>
          </cell>
          <cell r="MW14" t="str">
            <v/>
          </cell>
          <cell r="MX14" t="str">
            <v/>
          </cell>
          <cell r="MY14" t="str">
            <v/>
          </cell>
          <cell r="MZ14" t="str">
            <v/>
          </cell>
          <cell r="NA14" t="str">
            <v/>
          </cell>
          <cell r="NB14" t="str">
            <v/>
          </cell>
          <cell r="NC14" t="str">
            <v/>
          </cell>
          <cell r="ND14" t="str">
            <v/>
          </cell>
          <cell r="NE14" t="str">
            <v/>
          </cell>
          <cell r="NF14" t="str">
            <v/>
          </cell>
          <cell r="NG14" t="str">
            <v/>
          </cell>
          <cell r="NH14" t="str">
            <v/>
          </cell>
          <cell r="NI14" t="str">
            <v/>
          </cell>
          <cell r="NJ14" t="str">
            <v/>
          </cell>
          <cell r="NK14" t="str">
            <v/>
          </cell>
          <cell r="NL14" t="str">
            <v/>
          </cell>
          <cell r="NM14" t="str">
            <v/>
          </cell>
          <cell r="NN14" t="str">
            <v/>
          </cell>
          <cell r="NO14" t="str">
            <v/>
          </cell>
          <cell r="NP14" t="str">
            <v/>
          </cell>
          <cell r="NQ14" t="str">
            <v/>
          </cell>
          <cell r="NR14" t="str">
            <v/>
          </cell>
          <cell r="NS14" t="str">
            <v/>
          </cell>
          <cell r="NT14" t="str">
            <v/>
          </cell>
          <cell r="NU14" t="str">
            <v/>
          </cell>
          <cell r="NV14" t="str">
            <v/>
          </cell>
          <cell r="NW14" t="str">
            <v/>
          </cell>
          <cell r="NX14" t="str">
            <v/>
          </cell>
          <cell r="NY14" t="str">
            <v/>
          </cell>
          <cell r="NZ14" t="str">
            <v/>
          </cell>
          <cell r="OA14" t="str">
            <v/>
          </cell>
          <cell r="OB14" t="str">
            <v/>
          </cell>
          <cell r="OC14" t="str">
            <v/>
          </cell>
          <cell r="OD14" t="str">
            <v/>
          </cell>
          <cell r="OE14" t="str">
            <v/>
          </cell>
          <cell r="OF14" t="str">
            <v/>
          </cell>
          <cell r="OG14" t="str">
            <v/>
          </cell>
          <cell r="OH14" t="str">
            <v/>
          </cell>
          <cell r="OI14" t="str">
            <v/>
          </cell>
          <cell r="OJ14" t="str">
            <v/>
          </cell>
          <cell r="OK14" t="str">
            <v/>
          </cell>
          <cell r="OL14" t="str">
            <v/>
          </cell>
          <cell r="OM14" t="str">
            <v/>
          </cell>
          <cell r="ON14" t="str">
            <v/>
          </cell>
          <cell r="OO14" t="str">
            <v/>
          </cell>
          <cell r="OP14" t="str">
            <v/>
          </cell>
          <cell r="OQ14" t="str">
            <v/>
          </cell>
          <cell r="OR14" t="str">
            <v/>
          </cell>
          <cell r="OS14" t="str">
            <v/>
          </cell>
          <cell r="OT14" t="str">
            <v/>
          </cell>
          <cell r="OU14" t="str">
            <v/>
          </cell>
          <cell r="OV14" t="str">
            <v/>
          </cell>
          <cell r="OW14" t="str">
            <v/>
          </cell>
          <cell r="OX14" t="str">
            <v/>
          </cell>
          <cell r="OY14" t="str">
            <v/>
          </cell>
          <cell r="OZ14" t="str">
            <v/>
          </cell>
          <cell r="PA14" t="str">
            <v/>
          </cell>
          <cell r="PB14" t="str">
            <v/>
          </cell>
          <cell r="PC14" t="str">
            <v/>
          </cell>
          <cell r="PD14" t="str">
            <v/>
          </cell>
          <cell r="PE14" t="str">
            <v/>
          </cell>
          <cell r="PF14" t="str">
            <v/>
          </cell>
          <cell r="PG14" t="str">
            <v/>
          </cell>
          <cell r="PH14" t="str">
            <v/>
          </cell>
          <cell r="PI14" t="str">
            <v/>
          </cell>
          <cell r="PJ14" t="str">
            <v/>
          </cell>
          <cell r="PK14" t="str">
            <v/>
          </cell>
          <cell r="PL14" t="str">
            <v/>
          </cell>
          <cell r="PM14" t="str">
            <v/>
          </cell>
          <cell r="PN14" t="str">
            <v/>
          </cell>
          <cell r="PO14" t="str">
            <v/>
          </cell>
          <cell r="PP14" t="str">
            <v/>
          </cell>
          <cell r="PQ14" t="str">
            <v/>
          </cell>
          <cell r="PR14" t="str">
            <v/>
          </cell>
          <cell r="PS14" t="str">
            <v/>
          </cell>
          <cell r="PT14" t="str">
            <v/>
          </cell>
          <cell r="PU14" t="str">
            <v/>
          </cell>
          <cell r="PV14" t="str">
            <v/>
          </cell>
          <cell r="PW14" t="str">
            <v/>
          </cell>
          <cell r="PX14" t="str">
            <v/>
          </cell>
          <cell r="PY14" t="str">
            <v/>
          </cell>
          <cell r="PZ14" t="str">
            <v/>
          </cell>
          <cell r="QA14" t="str">
            <v/>
          </cell>
          <cell r="QB14" t="str">
            <v/>
          </cell>
          <cell r="QC14" t="str">
            <v/>
          </cell>
          <cell r="QD14" t="str">
            <v/>
          </cell>
          <cell r="QE14" t="str">
            <v/>
          </cell>
          <cell r="QF14" t="str">
            <v/>
          </cell>
          <cell r="QG14" t="str">
            <v/>
          </cell>
          <cell r="QH14" t="str">
            <v/>
          </cell>
          <cell r="QI14" t="str">
            <v/>
          </cell>
          <cell r="QJ14" t="str">
            <v/>
          </cell>
          <cell r="QK14" t="str">
            <v/>
          </cell>
          <cell r="QL14" t="str">
            <v/>
          </cell>
          <cell r="QM14" t="str">
            <v/>
          </cell>
          <cell r="QN14" t="str">
            <v/>
          </cell>
          <cell r="QO14" t="str">
            <v/>
          </cell>
          <cell r="QP14" t="str">
            <v/>
          </cell>
          <cell r="QQ14" t="str">
            <v/>
          </cell>
          <cell r="QR14" t="str">
            <v/>
          </cell>
          <cell r="QS14" t="str">
            <v/>
          </cell>
          <cell r="QT14" t="str">
            <v/>
          </cell>
          <cell r="QU14" t="str">
            <v/>
          </cell>
          <cell r="QV14" t="str">
            <v/>
          </cell>
          <cell r="QW14" t="str">
            <v/>
          </cell>
          <cell r="QX14" t="str">
            <v/>
          </cell>
          <cell r="QY14" t="str">
            <v/>
          </cell>
          <cell r="QZ14" t="str">
            <v/>
          </cell>
          <cell r="RA14" t="str">
            <v/>
          </cell>
          <cell r="RB14" t="str">
            <v/>
          </cell>
          <cell r="RC14" t="str">
            <v/>
          </cell>
          <cell r="RD14" t="str">
            <v/>
          </cell>
          <cell r="RE14" t="str">
            <v/>
          </cell>
          <cell r="RF14" t="str">
            <v/>
          </cell>
          <cell r="RG14" t="str">
            <v/>
          </cell>
          <cell r="RH14" t="str">
            <v/>
          </cell>
          <cell r="RI14" t="str">
            <v/>
          </cell>
          <cell r="RJ14" t="str">
            <v/>
          </cell>
          <cell r="RK14" t="str">
            <v/>
          </cell>
          <cell r="RL14" t="str">
            <v/>
          </cell>
          <cell r="RM14" t="str">
            <v/>
          </cell>
          <cell r="RN14" t="str">
            <v/>
          </cell>
          <cell r="RO14" t="str">
            <v/>
          </cell>
          <cell r="RP14" t="str">
            <v/>
          </cell>
          <cell r="RQ14" t="str">
            <v/>
          </cell>
          <cell r="RR14" t="str">
            <v/>
          </cell>
          <cell r="RS14" t="str">
            <v/>
          </cell>
          <cell r="RT14" t="str">
            <v/>
          </cell>
          <cell r="RU14" t="str">
            <v/>
          </cell>
          <cell r="RV14" t="str">
            <v/>
          </cell>
          <cell r="RW14" t="str">
            <v/>
          </cell>
          <cell r="RX14" t="str">
            <v/>
          </cell>
          <cell r="RY14" t="str">
            <v/>
          </cell>
          <cell r="RZ14" t="str">
            <v/>
          </cell>
          <cell r="SA14" t="str">
            <v/>
          </cell>
          <cell r="SB14" t="str">
            <v/>
          </cell>
          <cell r="SC14" t="str">
            <v/>
          </cell>
          <cell r="SD14" t="str">
            <v/>
          </cell>
          <cell r="SE14" t="str">
            <v/>
          </cell>
          <cell r="SF14" t="str">
            <v/>
          </cell>
          <cell r="SG14" t="str">
            <v/>
          </cell>
          <cell r="SH14" t="str">
            <v/>
          </cell>
          <cell r="SI14" t="str">
            <v/>
          </cell>
          <cell r="SJ14" t="str">
            <v/>
          </cell>
          <cell r="SK14" t="str">
            <v/>
          </cell>
          <cell r="SL14" t="str">
            <v/>
          </cell>
          <cell r="SM14" t="str">
            <v/>
          </cell>
          <cell r="SN14" t="str">
            <v/>
          </cell>
          <cell r="SO14" t="str">
            <v/>
          </cell>
          <cell r="SP14" t="str">
            <v/>
          </cell>
          <cell r="SQ14" t="str">
            <v/>
          </cell>
          <cell r="SR14" t="str">
            <v/>
          </cell>
          <cell r="SS14" t="str">
            <v/>
          </cell>
          <cell r="ST14" t="str">
            <v/>
          </cell>
          <cell r="SU14" t="str">
            <v/>
          </cell>
          <cell r="SV14" t="str">
            <v/>
          </cell>
          <cell r="SW14" t="str">
            <v/>
          </cell>
          <cell r="SX14" t="str">
            <v/>
          </cell>
          <cell r="SY14" t="str">
            <v/>
          </cell>
          <cell r="SZ14" t="str">
            <v/>
          </cell>
          <cell r="TA14" t="str">
            <v/>
          </cell>
          <cell r="TB14" t="str">
            <v/>
          </cell>
          <cell r="TC14" t="str">
            <v/>
          </cell>
          <cell r="TD14" t="str">
            <v/>
          </cell>
          <cell r="TE14" t="str">
            <v/>
          </cell>
          <cell r="TF14" t="str">
            <v/>
          </cell>
          <cell r="TG14" t="str">
            <v/>
          </cell>
          <cell r="TH14" t="str">
            <v/>
          </cell>
          <cell r="TI14" t="str">
            <v/>
          </cell>
          <cell r="TJ14" t="str">
            <v/>
          </cell>
          <cell r="TK14" t="str">
            <v/>
          </cell>
          <cell r="TL14" t="str">
            <v/>
          </cell>
          <cell r="TM14" t="str">
            <v/>
          </cell>
          <cell r="TN14" t="str">
            <v/>
          </cell>
          <cell r="TO14" t="str">
            <v/>
          </cell>
          <cell r="TP14" t="str">
            <v/>
          </cell>
          <cell r="TQ14" t="str">
            <v/>
          </cell>
          <cell r="TR14" t="str">
            <v/>
          </cell>
          <cell r="TS14" t="str">
            <v/>
          </cell>
          <cell r="TT14" t="str">
            <v/>
          </cell>
          <cell r="TU14" t="str">
            <v/>
          </cell>
          <cell r="TV14" t="str">
            <v/>
          </cell>
          <cell r="TW14" t="str">
            <v/>
          </cell>
          <cell r="TX14" t="str">
            <v/>
          </cell>
          <cell r="TY14" t="str">
            <v/>
          </cell>
          <cell r="TZ14" t="str">
            <v/>
          </cell>
          <cell r="UA14" t="str">
            <v/>
          </cell>
          <cell r="UB14" t="str">
            <v/>
          </cell>
          <cell r="UC14" t="str">
            <v/>
          </cell>
          <cell r="UD14" t="str">
            <v/>
          </cell>
          <cell r="UE14" t="str">
            <v/>
          </cell>
          <cell r="UF14" t="str">
            <v/>
          </cell>
          <cell r="UG14" t="str">
            <v/>
          </cell>
          <cell r="UH14" t="str">
            <v/>
          </cell>
          <cell r="UI14" t="str">
            <v/>
          </cell>
          <cell r="UJ14" t="str">
            <v/>
          </cell>
          <cell r="UK14" t="str">
            <v/>
          </cell>
          <cell r="UL14" t="str">
            <v/>
          </cell>
          <cell r="UM14" t="str">
            <v/>
          </cell>
          <cell r="UN14" t="str">
            <v/>
          </cell>
          <cell r="UO14" t="str">
            <v/>
          </cell>
          <cell r="UP14" t="str">
            <v/>
          </cell>
          <cell r="UQ14" t="str">
            <v/>
          </cell>
          <cell r="UR14" t="str">
            <v/>
          </cell>
          <cell r="US14" t="str">
            <v/>
          </cell>
          <cell r="UT14" t="str">
            <v/>
          </cell>
          <cell r="UU14" t="str">
            <v/>
          </cell>
          <cell r="UV14" t="str">
            <v/>
          </cell>
          <cell r="UW14" t="str">
            <v/>
          </cell>
          <cell r="UX14" t="str">
            <v/>
          </cell>
          <cell r="UY14" t="str">
            <v/>
          </cell>
          <cell r="UZ14" t="str">
            <v/>
          </cell>
          <cell r="VA14" t="str">
            <v/>
          </cell>
          <cell r="VB14" t="str">
            <v/>
          </cell>
          <cell r="VC14" t="str">
            <v/>
          </cell>
          <cell r="VD14" t="str">
            <v/>
          </cell>
          <cell r="VE14" t="str">
            <v/>
          </cell>
          <cell r="VF14" t="str">
            <v/>
          </cell>
          <cell r="VG14" t="str">
            <v/>
          </cell>
          <cell r="VH14" t="str">
            <v/>
          </cell>
          <cell r="VI14" t="str">
            <v/>
          </cell>
          <cell r="VJ14" t="str">
            <v/>
          </cell>
          <cell r="VK14" t="str">
            <v/>
          </cell>
          <cell r="VL14" t="str">
            <v/>
          </cell>
          <cell r="VM14" t="str">
            <v/>
          </cell>
          <cell r="VN14" t="str">
            <v/>
          </cell>
          <cell r="VO14" t="str">
            <v/>
          </cell>
          <cell r="VP14" t="str">
            <v/>
          </cell>
          <cell r="VQ14" t="str">
            <v/>
          </cell>
          <cell r="VR14" t="str">
            <v/>
          </cell>
          <cell r="VS14" t="str">
            <v/>
          </cell>
          <cell r="VT14" t="str">
            <v/>
          </cell>
          <cell r="VU14" t="str">
            <v/>
          </cell>
          <cell r="VV14" t="str">
            <v/>
          </cell>
          <cell r="VW14" t="str">
            <v/>
          </cell>
          <cell r="VX14" t="str">
            <v/>
          </cell>
          <cell r="VY14" t="str">
            <v/>
          </cell>
          <cell r="VZ14" t="str">
            <v/>
          </cell>
          <cell r="WA14" t="str">
            <v/>
          </cell>
          <cell r="WB14" t="str">
            <v/>
          </cell>
          <cell r="WC14" t="str">
            <v/>
          </cell>
          <cell r="WD14" t="str">
            <v/>
          </cell>
          <cell r="WE14" t="str">
            <v/>
          </cell>
          <cell r="WF14" t="str">
            <v/>
          </cell>
          <cell r="WG14" t="str">
            <v/>
          </cell>
          <cell r="WH14" t="str">
            <v/>
          </cell>
          <cell r="WI14" t="str">
            <v/>
          </cell>
          <cell r="WJ14" t="str">
            <v/>
          </cell>
          <cell r="WK14" t="str">
            <v/>
          </cell>
          <cell r="WL14" t="str">
            <v/>
          </cell>
          <cell r="WM14" t="str">
            <v/>
          </cell>
          <cell r="WN14" t="str">
            <v/>
          </cell>
          <cell r="WO14" t="str">
            <v/>
          </cell>
          <cell r="WP14" t="str">
            <v/>
          </cell>
          <cell r="WQ14" t="str">
            <v/>
          </cell>
          <cell r="WR14" t="str">
            <v/>
          </cell>
          <cell r="WS14" t="str">
            <v/>
          </cell>
          <cell r="WT14" t="str">
            <v/>
          </cell>
          <cell r="WU14" t="str">
            <v/>
          </cell>
          <cell r="WV14" t="str">
            <v/>
          </cell>
          <cell r="WW14" t="str">
            <v/>
          </cell>
          <cell r="WX14" t="str">
            <v/>
          </cell>
          <cell r="WY14" t="str">
            <v/>
          </cell>
          <cell r="WZ14" t="str">
            <v/>
          </cell>
          <cell r="XA14" t="str">
            <v/>
          </cell>
          <cell r="XB14" t="str">
            <v/>
          </cell>
          <cell r="XC14" t="str">
            <v/>
          </cell>
          <cell r="XD14" t="str">
            <v/>
          </cell>
          <cell r="XE14" t="str">
            <v/>
          </cell>
          <cell r="XF14" t="str">
            <v/>
          </cell>
          <cell r="XG14" t="str">
            <v/>
          </cell>
          <cell r="XH14" t="str">
            <v/>
          </cell>
          <cell r="XI14" t="str">
            <v/>
          </cell>
          <cell r="XJ14" t="str">
            <v/>
          </cell>
          <cell r="XK14" t="str">
            <v/>
          </cell>
          <cell r="XL14" t="str">
            <v/>
          </cell>
          <cell r="XM14" t="str">
            <v/>
          </cell>
          <cell r="XN14" t="str">
            <v/>
          </cell>
          <cell r="XO14" t="str">
            <v/>
          </cell>
          <cell r="XP14" t="str">
            <v/>
          </cell>
          <cell r="XQ14" t="str">
            <v/>
          </cell>
          <cell r="XR14" t="str">
            <v/>
          </cell>
          <cell r="XS14" t="str">
            <v/>
          </cell>
          <cell r="XT14" t="str">
            <v/>
          </cell>
          <cell r="XU14" t="str">
            <v/>
          </cell>
          <cell r="XV14" t="str">
            <v/>
          </cell>
          <cell r="XW14" t="str">
            <v/>
          </cell>
          <cell r="XX14" t="str">
            <v/>
          </cell>
          <cell r="XY14" t="str">
            <v/>
          </cell>
          <cell r="XZ14" t="str">
            <v/>
          </cell>
          <cell r="YA14" t="str">
            <v/>
          </cell>
          <cell r="YB14" t="str">
            <v/>
          </cell>
          <cell r="YC14" t="str">
            <v/>
          </cell>
          <cell r="YD14" t="str">
            <v/>
          </cell>
          <cell r="YE14" t="str">
            <v/>
          </cell>
          <cell r="YF14" t="str">
            <v/>
          </cell>
          <cell r="YG14" t="str">
            <v/>
          </cell>
          <cell r="YH14" t="str">
            <v/>
          </cell>
          <cell r="YI14" t="str">
            <v/>
          </cell>
          <cell r="YJ14" t="str">
            <v/>
          </cell>
          <cell r="YK14" t="str">
            <v/>
          </cell>
          <cell r="YL14" t="str">
            <v/>
          </cell>
          <cell r="YM14" t="str">
            <v/>
          </cell>
          <cell r="YN14" t="str">
            <v/>
          </cell>
          <cell r="YO14" t="str">
            <v/>
          </cell>
          <cell r="YP14" t="str">
            <v/>
          </cell>
          <cell r="YQ14" t="str">
            <v/>
          </cell>
          <cell r="YR14" t="str">
            <v/>
          </cell>
          <cell r="YS14" t="str">
            <v/>
          </cell>
          <cell r="YT14" t="str">
            <v/>
          </cell>
          <cell r="YU14" t="str">
            <v/>
          </cell>
          <cell r="YV14" t="str">
            <v/>
          </cell>
          <cell r="YW14" t="str">
            <v/>
          </cell>
          <cell r="YX14" t="str">
            <v/>
          </cell>
          <cell r="YY14" t="str">
            <v/>
          </cell>
          <cell r="YZ14" t="str">
            <v/>
          </cell>
          <cell r="ZA14" t="str">
            <v/>
          </cell>
          <cell r="ZB14" t="str">
            <v/>
          </cell>
          <cell r="ZC14" t="str">
            <v/>
          </cell>
          <cell r="ZD14" t="str">
            <v/>
          </cell>
          <cell r="ZE14" t="str">
            <v/>
          </cell>
          <cell r="ZF14" t="str">
            <v/>
          </cell>
          <cell r="ZG14" t="str">
            <v/>
          </cell>
          <cell r="ZH14" t="str">
            <v/>
          </cell>
          <cell r="ZI14" t="str">
            <v/>
          </cell>
          <cell r="ZJ14" t="str">
            <v/>
          </cell>
          <cell r="ZK14" t="str">
            <v/>
          </cell>
          <cell r="ZL14" t="str">
            <v/>
          </cell>
          <cell r="ZM14" t="str">
            <v/>
          </cell>
          <cell r="ZN14" t="str">
            <v/>
          </cell>
          <cell r="ZO14" t="str">
            <v/>
          </cell>
          <cell r="ZP14" t="str">
            <v/>
          </cell>
          <cell r="ZQ14" t="str">
            <v/>
          </cell>
          <cell r="ZR14" t="str">
            <v/>
          </cell>
          <cell r="ZS14" t="str">
            <v/>
          </cell>
          <cell r="ZT14" t="str">
            <v/>
          </cell>
          <cell r="ZU14" t="str">
            <v/>
          </cell>
          <cell r="ZV14" t="str">
            <v/>
          </cell>
          <cell r="ZW14" t="str">
            <v/>
          </cell>
          <cell r="ZX14" t="str">
            <v/>
          </cell>
          <cell r="ZY14" t="str">
            <v/>
          </cell>
          <cell r="ZZ14" t="str">
            <v/>
          </cell>
          <cell r="AAA14" t="str">
            <v/>
          </cell>
          <cell r="AAB14" t="str">
            <v/>
          </cell>
          <cell r="AAC14" t="str">
            <v/>
          </cell>
          <cell r="AAD14" t="str">
            <v/>
          </cell>
          <cell r="AAE14" t="str">
            <v/>
          </cell>
          <cell r="AAF14" t="str">
            <v/>
          </cell>
          <cell r="AAG14" t="str">
            <v/>
          </cell>
          <cell r="AAH14" t="str">
            <v/>
          </cell>
          <cell r="AAI14" t="str">
            <v/>
          </cell>
          <cell r="AAJ14" t="str">
            <v/>
          </cell>
          <cell r="AAK14" t="str">
            <v/>
          </cell>
          <cell r="AAL14" t="str">
            <v/>
          </cell>
          <cell r="AAM14" t="str">
            <v/>
          </cell>
          <cell r="AAN14" t="str">
            <v/>
          </cell>
          <cell r="AAO14" t="str">
            <v/>
          </cell>
          <cell r="AAP14" t="str">
            <v/>
          </cell>
          <cell r="AAQ14" t="str">
            <v/>
          </cell>
          <cell r="AAR14" t="str">
            <v/>
          </cell>
          <cell r="AAS14" t="str">
            <v/>
          </cell>
          <cell r="AAT14" t="str">
            <v/>
          </cell>
          <cell r="AAU14" t="str">
            <v/>
          </cell>
          <cell r="AAV14" t="str">
            <v/>
          </cell>
          <cell r="AAW14" t="str">
            <v/>
          </cell>
          <cell r="AAX14" t="str">
            <v/>
          </cell>
          <cell r="AAY14" t="str">
            <v/>
          </cell>
          <cell r="AAZ14" t="str">
            <v/>
          </cell>
          <cell r="ABA14" t="str">
            <v/>
          </cell>
          <cell r="ABB14" t="str">
            <v/>
          </cell>
          <cell r="ABC14" t="str">
            <v/>
          </cell>
          <cell r="ABD14" t="str">
            <v/>
          </cell>
          <cell r="ABE14" t="str">
            <v/>
          </cell>
          <cell r="ABF14" t="str">
            <v/>
          </cell>
          <cell r="ABG14" t="str">
            <v/>
          </cell>
          <cell r="ABH14" t="str">
            <v/>
          </cell>
          <cell r="ABI14" t="str">
            <v/>
          </cell>
          <cell r="ABJ14" t="str">
            <v/>
          </cell>
          <cell r="ABK14" t="str">
            <v/>
          </cell>
          <cell r="ABM14">
            <v>103.87</v>
          </cell>
          <cell r="ABN14">
            <v>12</v>
          </cell>
          <cell r="ABO14">
            <v>10</v>
          </cell>
          <cell r="ABP14">
            <v>1.2</v>
          </cell>
        </row>
        <row r="15">
          <cell r="A15" t="str">
            <v>RUTGERS</v>
          </cell>
          <cell r="B15" t="str">
            <v>RUTGERS</v>
          </cell>
          <cell r="C15" t="str">
            <v>MANHATTAN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5.69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 t="str">
            <v/>
          </cell>
          <cell r="Q15" t="str">
            <v/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10.82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/>
          </cell>
          <cell r="AE15" t="str">
            <v/>
          </cell>
          <cell r="AF15">
            <v>7.94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8.2100000000000009</v>
          </cell>
          <cell r="AQ15">
            <v>1</v>
          </cell>
          <cell r="AR15" t="str">
            <v/>
          </cell>
          <cell r="AS15" t="str">
            <v/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7.96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 t="str">
            <v/>
          </cell>
          <cell r="BG15" t="str">
            <v/>
          </cell>
          <cell r="BH15">
            <v>0</v>
          </cell>
          <cell r="BI15">
            <v>0</v>
          </cell>
          <cell r="BJ15">
            <v>9.0399999999999991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 t="str">
            <v/>
          </cell>
          <cell r="BU15" t="str">
            <v/>
          </cell>
          <cell r="BV15">
            <v>9.5399999999999991</v>
          </cell>
          <cell r="BW15">
            <v>1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8.2100000000000009</v>
          </cell>
          <cell r="CG15">
            <v>1</v>
          </cell>
          <cell r="CH15" t="str">
            <v/>
          </cell>
          <cell r="CI15" t="str">
            <v/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8.99</v>
          </cell>
          <cell r="CS15">
            <v>1</v>
          </cell>
          <cell r="CT15">
            <v>0</v>
          </cell>
          <cell r="CU15">
            <v>0</v>
          </cell>
          <cell r="CV15" t="str">
            <v/>
          </cell>
          <cell r="CW15" t="str">
            <v/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7.88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 t="str">
            <v/>
          </cell>
          <cell r="DK15" t="str">
            <v/>
          </cell>
          <cell r="DL15">
            <v>7.84</v>
          </cell>
          <cell r="DM15">
            <v>1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8.33</v>
          </cell>
          <cell r="DW15">
            <v>1</v>
          </cell>
          <cell r="DX15" t="str">
            <v/>
          </cell>
          <cell r="DY15" t="str">
            <v/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8.31</v>
          </cell>
          <cell r="EG15">
            <v>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 t="str">
            <v/>
          </cell>
          <cell r="EM15" t="str">
            <v/>
          </cell>
          <cell r="EN15">
            <v>0</v>
          </cell>
          <cell r="EO15">
            <v>0</v>
          </cell>
          <cell r="EP15">
            <v>8.3699999999999992</v>
          </cell>
          <cell r="EQ15">
            <v>1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 t="str">
            <v/>
          </cell>
          <cell r="FA15" t="str">
            <v/>
          </cell>
          <cell r="FB15">
            <v>9.89</v>
          </cell>
          <cell r="FC15">
            <v>1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7.67</v>
          </cell>
          <cell r="FK15">
            <v>1</v>
          </cell>
          <cell r="FL15">
            <v>0</v>
          </cell>
          <cell r="FM15">
            <v>0</v>
          </cell>
          <cell r="FN15" t="str">
            <v/>
          </cell>
          <cell r="FO15" t="str">
            <v/>
          </cell>
          <cell r="FP15">
            <v>0</v>
          </cell>
          <cell r="FQ15">
            <v>0</v>
          </cell>
          <cell r="FR15">
            <v>7.27</v>
          </cell>
          <cell r="FS15">
            <v>1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5.41</v>
          </cell>
          <cell r="GA15">
            <v>1</v>
          </cell>
          <cell r="GB15" t="str">
            <v/>
          </cell>
          <cell r="GC15" t="str">
            <v/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7.69</v>
          </cell>
          <cell r="GK15">
            <v>1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 t="str">
            <v/>
          </cell>
          <cell r="GQ15" t="str">
            <v/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9.4600000000000009</v>
          </cell>
          <cell r="GW15">
            <v>1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 t="str">
            <v/>
          </cell>
          <cell r="HE15" t="str">
            <v/>
          </cell>
          <cell r="HF15">
            <v>6.79</v>
          </cell>
          <cell r="HG15">
            <v>1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8.5399999999999991</v>
          </cell>
          <cell r="HQ15">
            <v>1</v>
          </cell>
          <cell r="HR15" t="str">
            <v/>
          </cell>
          <cell r="HS15" t="str">
            <v/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8.5299999999999994</v>
          </cell>
          <cell r="IA15">
            <v>1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 t="str">
            <v/>
          </cell>
          <cell r="IG15" t="str">
            <v/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10.49</v>
          </cell>
          <cell r="IM15">
            <v>1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 t="str">
            <v/>
          </cell>
          <cell r="IU15" t="str">
            <v/>
          </cell>
          <cell r="IV15">
            <v>8.75</v>
          </cell>
          <cell r="IW15">
            <v>1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8.75</v>
          </cell>
          <cell r="JG15">
            <v>1</v>
          </cell>
          <cell r="JH15" t="str">
            <v/>
          </cell>
          <cell r="JI15" t="str">
            <v/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8.57</v>
          </cell>
          <cell r="JQ15">
            <v>1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 t="str">
            <v/>
          </cell>
          <cell r="JW15" t="str">
            <v/>
          </cell>
          <cell r="JX15">
            <v>0</v>
          </cell>
          <cell r="JY15">
            <v>0</v>
          </cell>
          <cell r="JZ15">
            <v>10.6</v>
          </cell>
          <cell r="KA15">
            <v>1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7.99</v>
          </cell>
          <cell r="KI15">
            <v>1</v>
          </cell>
          <cell r="KJ15" t="str">
            <v/>
          </cell>
          <cell r="KK15" t="str">
            <v/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10.71</v>
          </cell>
          <cell r="KS15">
            <v>1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 t="str">
            <v/>
          </cell>
          <cell r="KY15" t="str">
            <v/>
          </cell>
          <cell r="KZ15">
            <v>0</v>
          </cell>
          <cell r="LA15">
            <v>0</v>
          </cell>
          <cell r="LB15">
            <v>6.99</v>
          </cell>
          <cell r="LC15">
            <v>1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7.45</v>
          </cell>
          <cell r="LK15">
            <v>1</v>
          </cell>
          <cell r="LL15" t="str">
            <v/>
          </cell>
          <cell r="LM15" t="str">
            <v/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8.4600000000000009</v>
          </cell>
          <cell r="LS15">
            <v>1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 t="str">
            <v/>
          </cell>
          <cell r="MA15" t="str">
            <v/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11.76</v>
          </cell>
          <cell r="MG15">
            <v>1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 t="str">
            <v/>
          </cell>
          <cell r="MO15" t="str">
            <v/>
          </cell>
          <cell r="MP15">
            <v>10.93</v>
          </cell>
          <cell r="MQ15">
            <v>1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11.33</v>
          </cell>
          <cell r="NA15">
            <v>1</v>
          </cell>
          <cell r="NB15" t="str">
            <v/>
          </cell>
          <cell r="NC15" t="str">
            <v/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12.03</v>
          </cell>
          <cell r="NK15">
            <v>1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 t="str">
            <v/>
          </cell>
          <cell r="NQ15" t="str">
            <v/>
          </cell>
          <cell r="NR15">
            <v>7.92</v>
          </cell>
          <cell r="NS15">
            <v>1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8.16</v>
          </cell>
          <cell r="OA15">
            <v>1</v>
          </cell>
          <cell r="OB15">
            <v>0</v>
          </cell>
          <cell r="OC15">
            <v>0</v>
          </cell>
          <cell r="OD15" t="str">
            <v/>
          </cell>
          <cell r="OE15" t="str">
            <v/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11.22</v>
          </cell>
          <cell r="OK15">
            <v>1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 t="str">
            <v/>
          </cell>
          <cell r="OS15" t="str">
            <v/>
          </cell>
          <cell r="OT15">
            <v>10.53</v>
          </cell>
          <cell r="OU15">
            <v>1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0</v>
          </cell>
          <cell r="PA15">
            <v>0</v>
          </cell>
          <cell r="PB15">
            <v>0</v>
          </cell>
          <cell r="PC15">
            <v>0</v>
          </cell>
          <cell r="PD15">
            <v>11.57</v>
          </cell>
          <cell r="PE15">
            <v>1</v>
          </cell>
          <cell r="PF15" t="str">
            <v/>
          </cell>
          <cell r="PG15" t="str">
            <v/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9.65</v>
          </cell>
          <cell r="PO15">
            <v>1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 t="str">
            <v/>
          </cell>
          <cell r="PU15" t="str">
            <v/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11.81</v>
          </cell>
          <cell r="QA15">
            <v>1</v>
          </cell>
          <cell r="QB15">
            <v>0</v>
          </cell>
          <cell r="QC15">
            <v>0</v>
          </cell>
          <cell r="QD15">
            <v>0</v>
          </cell>
          <cell r="QE15">
            <v>0</v>
          </cell>
          <cell r="QF15">
            <v>0</v>
          </cell>
          <cell r="QG15">
            <v>0</v>
          </cell>
          <cell r="QH15" t="str">
            <v/>
          </cell>
          <cell r="QI15" t="str">
            <v/>
          </cell>
          <cell r="QJ15">
            <v>0</v>
          </cell>
          <cell r="QK15">
            <v>0</v>
          </cell>
          <cell r="QL15">
            <v>12.7</v>
          </cell>
          <cell r="QM15">
            <v>1</v>
          </cell>
          <cell r="QN15">
            <v>0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10.97</v>
          </cell>
          <cell r="QU15">
            <v>1</v>
          </cell>
          <cell r="QV15" t="str">
            <v/>
          </cell>
          <cell r="QW15" t="str">
            <v/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9.1999999999999993</v>
          </cell>
          <cell r="RE15">
            <v>1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 t="str">
            <v/>
          </cell>
          <cell r="RK15" t="str">
            <v/>
          </cell>
          <cell r="RL15">
            <v>0</v>
          </cell>
          <cell r="RM15">
            <v>0</v>
          </cell>
          <cell r="RN15">
            <v>10.32</v>
          </cell>
          <cell r="RO15">
            <v>1</v>
          </cell>
          <cell r="RP15">
            <v>0</v>
          </cell>
          <cell r="RQ15">
            <v>0</v>
          </cell>
          <cell r="RR15">
            <v>0</v>
          </cell>
          <cell r="RS15">
            <v>0</v>
          </cell>
          <cell r="RT15">
            <v>0</v>
          </cell>
          <cell r="RU15">
            <v>0</v>
          </cell>
          <cell r="RV15">
            <v>8.41</v>
          </cell>
          <cell r="RW15">
            <v>1</v>
          </cell>
          <cell r="RX15" t="str">
            <v/>
          </cell>
          <cell r="RY15" t="str">
            <v/>
          </cell>
          <cell r="RZ15">
            <v>0</v>
          </cell>
          <cell r="SA15">
            <v>0</v>
          </cell>
          <cell r="SB15">
            <v>0</v>
          </cell>
          <cell r="SC15">
            <v>0</v>
          </cell>
          <cell r="SD15">
            <v>0</v>
          </cell>
          <cell r="SE15">
            <v>0</v>
          </cell>
          <cell r="SF15">
            <v>10.89</v>
          </cell>
          <cell r="SG15">
            <v>1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 t="str">
            <v/>
          </cell>
          <cell r="SM15" t="str">
            <v/>
          </cell>
          <cell r="SN15">
            <v>0</v>
          </cell>
          <cell r="SO15">
            <v>0</v>
          </cell>
          <cell r="SP15">
            <v>10.42</v>
          </cell>
          <cell r="SQ15">
            <v>1</v>
          </cell>
          <cell r="SR15">
            <v>0</v>
          </cell>
          <cell r="SS15">
            <v>0</v>
          </cell>
          <cell r="ST15">
            <v>0</v>
          </cell>
          <cell r="SU15">
            <v>0</v>
          </cell>
          <cell r="SV15">
            <v>0</v>
          </cell>
          <cell r="SW15">
            <v>0</v>
          </cell>
          <cell r="SX15">
            <v>9.07</v>
          </cell>
          <cell r="SY15">
            <v>1</v>
          </cell>
          <cell r="SZ15" t="str">
            <v/>
          </cell>
          <cell r="TA15" t="str">
            <v/>
          </cell>
          <cell r="TB15">
            <v>0</v>
          </cell>
          <cell r="TC15">
            <v>0</v>
          </cell>
          <cell r="TD15">
            <v>0</v>
          </cell>
          <cell r="TE15">
            <v>0</v>
          </cell>
          <cell r="TF15">
            <v>9</v>
          </cell>
          <cell r="TG15">
            <v>1</v>
          </cell>
          <cell r="TH15">
            <v>0</v>
          </cell>
          <cell r="TI15">
            <v>0</v>
          </cell>
          <cell r="TJ15">
            <v>0</v>
          </cell>
          <cell r="TK15">
            <v>0</v>
          </cell>
          <cell r="TL15">
            <v>0</v>
          </cell>
          <cell r="TM15">
            <v>0</v>
          </cell>
          <cell r="TN15" t="str">
            <v/>
          </cell>
          <cell r="TO15" t="str">
            <v/>
          </cell>
          <cell r="TP15">
            <v>0</v>
          </cell>
          <cell r="TQ15">
            <v>0</v>
          </cell>
          <cell r="TR15">
            <v>10.41</v>
          </cell>
          <cell r="TS15">
            <v>1</v>
          </cell>
          <cell r="TT15">
            <v>0</v>
          </cell>
          <cell r="TU15">
            <v>0</v>
          </cell>
          <cell r="TV15">
            <v>0</v>
          </cell>
          <cell r="TW15">
            <v>0</v>
          </cell>
          <cell r="TX15">
            <v>0</v>
          </cell>
          <cell r="TY15">
            <v>0</v>
          </cell>
          <cell r="TZ15">
            <v>8.3699999999999992</v>
          </cell>
          <cell r="UA15">
            <v>1</v>
          </cell>
          <cell r="UB15" t="str">
            <v/>
          </cell>
          <cell r="UC15" t="str">
            <v/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10.54</v>
          </cell>
          <cell r="UK15">
            <v>1</v>
          </cell>
          <cell r="UL15">
            <v>0</v>
          </cell>
          <cell r="UM15">
            <v>0</v>
          </cell>
          <cell r="UN15">
            <v>0</v>
          </cell>
          <cell r="UO15">
            <v>0</v>
          </cell>
          <cell r="UP15" t="str">
            <v/>
          </cell>
          <cell r="UQ15" t="str">
            <v/>
          </cell>
          <cell r="UR15">
            <v>0</v>
          </cell>
          <cell r="US15">
            <v>0</v>
          </cell>
          <cell r="UT15">
            <v>11.45</v>
          </cell>
          <cell r="UU15">
            <v>1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9.81</v>
          </cell>
          <cell r="VC15">
            <v>1</v>
          </cell>
          <cell r="VD15" t="str">
            <v/>
          </cell>
          <cell r="VE15" t="str">
            <v/>
          </cell>
          <cell r="VF15">
            <v>0</v>
          </cell>
          <cell r="VG15">
            <v>0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11.16</v>
          </cell>
          <cell r="VM15">
            <v>1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 t="str">
            <v/>
          </cell>
          <cell r="VS15" t="str">
            <v/>
          </cell>
          <cell r="VT15">
            <v>0</v>
          </cell>
          <cell r="VU15">
            <v>0</v>
          </cell>
          <cell r="VV15">
            <v>0</v>
          </cell>
          <cell r="VW15">
            <v>0</v>
          </cell>
          <cell r="VX15">
            <v>9.7899999999999991</v>
          </cell>
          <cell r="VY15">
            <v>1</v>
          </cell>
          <cell r="VZ15">
            <v>0</v>
          </cell>
          <cell r="WA15">
            <v>0</v>
          </cell>
          <cell r="WB15">
            <v>0</v>
          </cell>
          <cell r="WC15">
            <v>0</v>
          </cell>
          <cell r="WD15">
            <v>0</v>
          </cell>
          <cell r="WE15">
            <v>0</v>
          </cell>
          <cell r="WF15" t="str">
            <v/>
          </cell>
          <cell r="WG15" t="str">
            <v/>
          </cell>
          <cell r="WH15">
            <v>10.62</v>
          </cell>
          <cell r="WI15">
            <v>1</v>
          </cell>
          <cell r="WJ15">
            <v>0</v>
          </cell>
          <cell r="WK15">
            <v>0</v>
          </cell>
          <cell r="WL15">
            <v>0</v>
          </cell>
          <cell r="WM15">
            <v>0</v>
          </cell>
          <cell r="WN15">
            <v>0</v>
          </cell>
          <cell r="WO15">
            <v>0</v>
          </cell>
          <cell r="WP15">
            <v>0</v>
          </cell>
          <cell r="WQ15">
            <v>0</v>
          </cell>
          <cell r="WR15">
            <v>10.01</v>
          </cell>
          <cell r="WS15">
            <v>1</v>
          </cell>
          <cell r="WT15" t="str">
            <v/>
          </cell>
          <cell r="WU15" t="str">
            <v/>
          </cell>
          <cell r="WV15">
            <v>0</v>
          </cell>
          <cell r="WW15">
            <v>0</v>
          </cell>
          <cell r="WX15">
            <v>0</v>
          </cell>
          <cell r="WY15">
            <v>0</v>
          </cell>
          <cell r="WZ15">
            <v>0</v>
          </cell>
          <cell r="XA15">
            <v>0</v>
          </cell>
          <cell r="XB15">
            <v>10.36</v>
          </cell>
          <cell r="XC15">
            <v>1</v>
          </cell>
          <cell r="XD15">
            <v>0</v>
          </cell>
          <cell r="XE15">
            <v>0</v>
          </cell>
          <cell r="XF15">
            <v>0</v>
          </cell>
          <cell r="XG15">
            <v>0</v>
          </cell>
          <cell r="XH15" t="str">
            <v/>
          </cell>
          <cell r="XI15" t="str">
            <v/>
          </cell>
          <cell r="XJ15">
            <v>8.39</v>
          </cell>
          <cell r="XK15">
            <v>1</v>
          </cell>
          <cell r="XL15">
            <v>0</v>
          </cell>
          <cell r="XM15">
            <v>0</v>
          </cell>
          <cell r="XN15">
            <v>0</v>
          </cell>
          <cell r="XO15">
            <v>0</v>
          </cell>
          <cell r="XP15">
            <v>0</v>
          </cell>
          <cell r="XQ15">
            <v>0</v>
          </cell>
          <cell r="XR15">
            <v>9.1199999999999992</v>
          </cell>
          <cell r="XS15">
            <v>1</v>
          </cell>
          <cell r="XT15">
            <v>0</v>
          </cell>
          <cell r="XU15">
            <v>0</v>
          </cell>
          <cell r="XV15" t="str">
            <v/>
          </cell>
          <cell r="XW15" t="str">
            <v/>
          </cell>
          <cell r="XX15">
            <v>0</v>
          </cell>
          <cell r="XY15">
            <v>0</v>
          </cell>
          <cell r="XZ15">
            <v>8.9</v>
          </cell>
          <cell r="YA15">
            <v>1</v>
          </cell>
          <cell r="YB15">
            <v>0</v>
          </cell>
          <cell r="YC15">
            <v>0</v>
          </cell>
          <cell r="YD15">
            <v>0</v>
          </cell>
          <cell r="YE15">
            <v>0</v>
          </cell>
          <cell r="YF15">
            <v>6.56</v>
          </cell>
          <cell r="YG15">
            <v>1</v>
          </cell>
          <cell r="YH15">
            <v>0</v>
          </cell>
          <cell r="YI15">
            <v>0</v>
          </cell>
          <cell r="YJ15" t="str">
            <v/>
          </cell>
          <cell r="YK15" t="str">
            <v/>
          </cell>
          <cell r="YL15">
            <v>0</v>
          </cell>
          <cell r="YM15">
            <v>0</v>
          </cell>
          <cell r="YN15">
            <v>8.9600000000000009</v>
          </cell>
          <cell r="YO15">
            <v>1</v>
          </cell>
          <cell r="YP15">
            <v>0</v>
          </cell>
          <cell r="YQ15">
            <v>0</v>
          </cell>
          <cell r="YR15">
            <v>0</v>
          </cell>
          <cell r="YS15">
            <v>0</v>
          </cell>
          <cell r="YT15">
            <v>0</v>
          </cell>
          <cell r="YU15">
            <v>0</v>
          </cell>
          <cell r="YV15">
            <v>9.2200000000000006</v>
          </cell>
          <cell r="YW15">
            <v>1</v>
          </cell>
          <cell r="YX15" t="str">
            <v/>
          </cell>
          <cell r="YY15" t="str">
            <v/>
          </cell>
          <cell r="YZ15">
            <v>0</v>
          </cell>
          <cell r="ZA15">
            <v>0</v>
          </cell>
          <cell r="ZB15">
            <v>0</v>
          </cell>
          <cell r="ZC15">
            <v>0</v>
          </cell>
          <cell r="ZD15">
            <v>8.11</v>
          </cell>
          <cell r="ZE15">
            <v>1</v>
          </cell>
          <cell r="ZF15">
            <v>0</v>
          </cell>
          <cell r="ZG15">
            <v>0</v>
          </cell>
          <cell r="ZH15">
            <v>0</v>
          </cell>
          <cell r="ZI15">
            <v>0</v>
          </cell>
          <cell r="ZJ15">
            <v>6.73</v>
          </cell>
          <cell r="ZK15">
            <v>1</v>
          </cell>
          <cell r="ZL15" t="str">
            <v/>
          </cell>
          <cell r="ZM15" t="str">
            <v/>
          </cell>
          <cell r="ZN15">
            <v>0</v>
          </cell>
          <cell r="ZO15">
            <v>0</v>
          </cell>
          <cell r="ZP15">
            <v>0</v>
          </cell>
          <cell r="ZQ15">
            <v>0</v>
          </cell>
          <cell r="ZR15">
            <v>8.58</v>
          </cell>
          <cell r="ZS15">
            <v>1</v>
          </cell>
          <cell r="ZT15">
            <v>0</v>
          </cell>
          <cell r="ZU15">
            <v>0</v>
          </cell>
          <cell r="ZV15">
            <v>0</v>
          </cell>
          <cell r="ZW15">
            <v>0</v>
          </cell>
          <cell r="ZX15">
            <v>6.15</v>
          </cell>
          <cell r="ZY15">
            <v>1</v>
          </cell>
          <cell r="ZZ15" t="str">
            <v/>
          </cell>
          <cell r="AAA15" t="str">
            <v/>
          </cell>
          <cell r="AAB15">
            <v>0</v>
          </cell>
          <cell r="AAC15">
            <v>0</v>
          </cell>
          <cell r="AAD15">
            <v>0</v>
          </cell>
          <cell r="AAE15">
            <v>0</v>
          </cell>
          <cell r="AAF15">
            <v>9.68</v>
          </cell>
          <cell r="AAG15">
            <v>1</v>
          </cell>
          <cell r="AAH15">
            <v>0</v>
          </cell>
          <cell r="AAI15">
            <v>0</v>
          </cell>
          <cell r="AAJ15">
            <v>0</v>
          </cell>
          <cell r="AAK15">
            <v>0</v>
          </cell>
          <cell r="AAL15">
            <v>7.04</v>
          </cell>
          <cell r="AAM15">
            <v>1</v>
          </cell>
          <cell r="AAN15" t="str">
            <v/>
          </cell>
          <cell r="AAO15" t="str">
            <v/>
          </cell>
          <cell r="AAP15">
            <v>0</v>
          </cell>
          <cell r="AAQ15">
            <v>0</v>
          </cell>
          <cell r="AAR15">
            <v>0</v>
          </cell>
          <cell r="AAS15">
            <v>0</v>
          </cell>
          <cell r="AAT15">
            <v>0</v>
          </cell>
          <cell r="AAU15">
            <v>0</v>
          </cell>
          <cell r="AAV15">
            <v>8.9</v>
          </cell>
          <cell r="AAW15">
            <v>1</v>
          </cell>
          <cell r="AAX15">
            <v>0</v>
          </cell>
          <cell r="AAY15">
            <v>0</v>
          </cell>
          <cell r="AAZ15">
            <v>0</v>
          </cell>
          <cell r="ABA15">
            <v>0</v>
          </cell>
          <cell r="ABB15" t="str">
            <v/>
          </cell>
          <cell r="ABC15" t="str">
            <v/>
          </cell>
          <cell r="ABD15">
            <v>0</v>
          </cell>
          <cell r="ABE15">
            <v>0</v>
          </cell>
          <cell r="ABF15">
            <v>0</v>
          </cell>
          <cell r="ABG15">
            <v>0</v>
          </cell>
          <cell r="ABH15">
            <v>0</v>
          </cell>
          <cell r="ABI15">
            <v>0</v>
          </cell>
          <cell r="ABJ15">
            <v>0</v>
          </cell>
          <cell r="ABK15">
            <v>0</v>
          </cell>
          <cell r="ABM15">
            <v>693.88999999999987</v>
          </cell>
          <cell r="ABN15">
            <v>76</v>
          </cell>
          <cell r="ABO15">
            <v>76</v>
          </cell>
          <cell r="ABP15">
            <v>1</v>
          </cell>
        </row>
        <row r="16">
          <cell r="A16" t="str">
            <v>SEWARD PARK EXTENSION</v>
          </cell>
          <cell r="B16" t="str">
            <v>GOMPERS</v>
          </cell>
          <cell r="C16" t="str">
            <v>MANHATTAN</v>
          </cell>
          <cell r="D16">
            <v>0</v>
          </cell>
          <cell r="E16">
            <v>0</v>
          </cell>
          <cell r="F16">
            <v>8.73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9.0500000000000007</v>
          </cell>
          <cell r="O16">
            <v>1</v>
          </cell>
          <cell r="P16" t="str">
            <v/>
          </cell>
          <cell r="Q16" t="str">
            <v/>
          </cell>
          <cell r="R16">
            <v>0</v>
          </cell>
          <cell r="S16">
            <v>0</v>
          </cell>
          <cell r="T16">
            <v>9.85</v>
          </cell>
          <cell r="U16">
            <v>1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9.1</v>
          </cell>
          <cell r="AA16">
            <v>1</v>
          </cell>
          <cell r="AB16">
            <v>0</v>
          </cell>
          <cell r="AC16">
            <v>0</v>
          </cell>
          <cell r="AD16" t="str">
            <v/>
          </cell>
          <cell r="AE16" t="str">
            <v/>
          </cell>
          <cell r="AF16">
            <v>0</v>
          </cell>
          <cell r="AG16">
            <v>0</v>
          </cell>
          <cell r="AH16">
            <v>8.5299999999999994</v>
          </cell>
          <cell r="AI16">
            <v>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9.14</v>
          </cell>
          <cell r="AO16">
            <v>1</v>
          </cell>
          <cell r="AP16">
            <v>0</v>
          </cell>
          <cell r="AQ16">
            <v>0</v>
          </cell>
          <cell r="AR16" t="str">
            <v/>
          </cell>
          <cell r="AS16" t="str">
            <v/>
          </cell>
          <cell r="AT16">
            <v>0</v>
          </cell>
          <cell r="AU16">
            <v>0</v>
          </cell>
          <cell r="AV16">
            <v>9.2100000000000009</v>
          </cell>
          <cell r="AW16">
            <v>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8.32</v>
          </cell>
          <cell r="BC16">
            <v>1</v>
          </cell>
          <cell r="BD16">
            <v>0</v>
          </cell>
          <cell r="BE16">
            <v>0</v>
          </cell>
          <cell r="BF16" t="str">
            <v/>
          </cell>
          <cell r="BG16" t="str">
            <v/>
          </cell>
          <cell r="BH16">
            <v>0</v>
          </cell>
          <cell r="BI16">
            <v>0</v>
          </cell>
          <cell r="BJ16">
            <v>9.15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9.16</v>
          </cell>
          <cell r="BQ16">
            <v>1</v>
          </cell>
          <cell r="BR16">
            <v>0</v>
          </cell>
          <cell r="BS16">
            <v>0</v>
          </cell>
          <cell r="BT16" t="str">
            <v/>
          </cell>
          <cell r="BU16" t="str">
            <v/>
          </cell>
          <cell r="BV16">
            <v>0</v>
          </cell>
          <cell r="BW16">
            <v>0</v>
          </cell>
          <cell r="BX16">
            <v>8.89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10.85</v>
          </cell>
          <cell r="CG16">
            <v>1</v>
          </cell>
          <cell r="CH16" t="str">
            <v/>
          </cell>
          <cell r="CI16" t="str">
            <v/>
          </cell>
          <cell r="CJ16">
            <v>0</v>
          </cell>
          <cell r="CK16">
            <v>0</v>
          </cell>
          <cell r="CL16">
            <v>9.35</v>
          </cell>
          <cell r="CM16">
            <v>1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9.51</v>
          </cell>
          <cell r="CU16">
            <v>1</v>
          </cell>
          <cell r="CV16" t="str">
            <v/>
          </cell>
          <cell r="CW16" t="str">
            <v/>
          </cell>
          <cell r="CX16">
            <v>0</v>
          </cell>
          <cell r="CY16">
            <v>0</v>
          </cell>
          <cell r="CZ16">
            <v>8.4700000000000006</v>
          </cell>
          <cell r="DA16">
            <v>1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8.4499999999999993</v>
          </cell>
          <cell r="DI16">
            <v>1</v>
          </cell>
          <cell r="DJ16" t="str">
            <v/>
          </cell>
          <cell r="DK16" t="str">
            <v/>
          </cell>
          <cell r="DL16">
            <v>0</v>
          </cell>
          <cell r="DM16">
            <v>0</v>
          </cell>
          <cell r="DN16">
            <v>7.8</v>
          </cell>
          <cell r="DO16">
            <v>1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8.76</v>
          </cell>
          <cell r="DW16">
            <v>1</v>
          </cell>
          <cell r="DX16" t="str">
            <v/>
          </cell>
          <cell r="DY16" t="str">
            <v/>
          </cell>
          <cell r="DZ16">
            <v>0</v>
          </cell>
          <cell r="EA16">
            <v>0</v>
          </cell>
          <cell r="EB16">
            <v>9</v>
          </cell>
          <cell r="EC16">
            <v>1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8.56</v>
          </cell>
          <cell r="EK16">
            <v>1</v>
          </cell>
          <cell r="EL16" t="str">
            <v/>
          </cell>
          <cell r="EM16" t="str">
            <v/>
          </cell>
          <cell r="EN16">
            <v>0</v>
          </cell>
          <cell r="EO16">
            <v>0</v>
          </cell>
          <cell r="EP16">
            <v>9.31</v>
          </cell>
          <cell r="EQ16">
            <v>1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9.6</v>
          </cell>
          <cell r="EW16">
            <v>1</v>
          </cell>
          <cell r="EX16">
            <v>0</v>
          </cell>
          <cell r="EY16">
            <v>0</v>
          </cell>
          <cell r="EZ16" t="str">
            <v/>
          </cell>
          <cell r="FA16" t="str">
            <v/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 t="str">
            <v/>
          </cell>
          <cell r="FO16" t="str">
            <v/>
          </cell>
          <cell r="FP16">
            <v>8.6300000000000008</v>
          </cell>
          <cell r="FQ16">
            <v>1</v>
          </cell>
          <cell r="FR16">
            <v>9.5399999999999991</v>
          </cell>
          <cell r="FS16">
            <v>1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8.92</v>
          </cell>
          <cell r="GA16">
            <v>1</v>
          </cell>
          <cell r="GB16" t="str">
            <v/>
          </cell>
          <cell r="GC16" t="str">
            <v/>
          </cell>
          <cell r="GD16">
            <v>0</v>
          </cell>
          <cell r="GE16">
            <v>0</v>
          </cell>
          <cell r="GF16">
            <v>7.59</v>
          </cell>
          <cell r="GG16">
            <v>1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8.91</v>
          </cell>
          <cell r="GO16">
            <v>1</v>
          </cell>
          <cell r="GP16" t="str">
            <v/>
          </cell>
          <cell r="GQ16" t="str">
            <v/>
          </cell>
          <cell r="GR16">
            <v>0</v>
          </cell>
          <cell r="GS16">
            <v>0</v>
          </cell>
          <cell r="GT16">
            <v>8.02</v>
          </cell>
          <cell r="GU16">
            <v>1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7.47</v>
          </cell>
          <cell r="HA16">
            <v>1</v>
          </cell>
          <cell r="HB16">
            <v>0</v>
          </cell>
          <cell r="HC16">
            <v>0</v>
          </cell>
          <cell r="HD16" t="str">
            <v/>
          </cell>
          <cell r="HE16" t="str">
            <v/>
          </cell>
          <cell r="HF16">
            <v>0</v>
          </cell>
          <cell r="HG16">
            <v>0</v>
          </cell>
          <cell r="HH16">
            <v>8.4700000000000006</v>
          </cell>
          <cell r="HI16">
            <v>1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8.23</v>
          </cell>
          <cell r="HQ16">
            <v>1</v>
          </cell>
          <cell r="HR16" t="str">
            <v/>
          </cell>
          <cell r="HS16" t="str">
            <v/>
          </cell>
          <cell r="HT16">
            <v>0</v>
          </cell>
          <cell r="HU16">
            <v>0</v>
          </cell>
          <cell r="HV16">
            <v>7.45</v>
          </cell>
          <cell r="HW16">
            <v>1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7.84</v>
          </cell>
          <cell r="IE16">
            <v>1</v>
          </cell>
          <cell r="IF16" t="str">
            <v/>
          </cell>
          <cell r="IG16" t="str">
            <v/>
          </cell>
          <cell r="IH16">
            <v>0</v>
          </cell>
          <cell r="II16">
            <v>0</v>
          </cell>
          <cell r="IJ16">
            <v>7.17</v>
          </cell>
          <cell r="IK16">
            <v>1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8.69</v>
          </cell>
          <cell r="IS16">
            <v>1</v>
          </cell>
          <cell r="IT16" t="str">
            <v/>
          </cell>
          <cell r="IU16" t="str">
            <v/>
          </cell>
          <cell r="IV16">
            <v>0</v>
          </cell>
          <cell r="IW16">
            <v>0</v>
          </cell>
          <cell r="IX16">
            <v>8.42</v>
          </cell>
          <cell r="IY16">
            <v>1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9.26</v>
          </cell>
          <cell r="JG16">
            <v>1</v>
          </cell>
          <cell r="JH16" t="str">
            <v/>
          </cell>
          <cell r="JI16" t="str">
            <v/>
          </cell>
          <cell r="JJ16">
            <v>0</v>
          </cell>
          <cell r="JK16">
            <v>0</v>
          </cell>
          <cell r="JL16">
            <v>8.61</v>
          </cell>
          <cell r="JM16">
            <v>1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9.25</v>
          </cell>
          <cell r="JU16">
            <v>1</v>
          </cell>
          <cell r="JV16" t="str">
            <v/>
          </cell>
          <cell r="JW16" t="str">
            <v/>
          </cell>
          <cell r="JX16">
            <v>0</v>
          </cell>
          <cell r="JY16">
            <v>0</v>
          </cell>
          <cell r="JZ16">
            <v>9.52</v>
          </cell>
          <cell r="KA16">
            <v>1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9.93</v>
          </cell>
          <cell r="KI16">
            <v>1</v>
          </cell>
          <cell r="KJ16" t="str">
            <v/>
          </cell>
          <cell r="KK16" t="str">
            <v/>
          </cell>
          <cell r="KL16">
            <v>0</v>
          </cell>
          <cell r="KM16">
            <v>0</v>
          </cell>
          <cell r="KN16">
            <v>9.1300000000000008</v>
          </cell>
          <cell r="KO16">
            <v>1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8.9600000000000009</v>
          </cell>
          <cell r="KW16">
            <v>1</v>
          </cell>
          <cell r="KX16" t="str">
            <v/>
          </cell>
          <cell r="KY16" t="str">
            <v/>
          </cell>
          <cell r="KZ16">
            <v>0</v>
          </cell>
          <cell r="LA16">
            <v>0</v>
          </cell>
          <cell r="LB16">
            <v>10.46</v>
          </cell>
          <cell r="LC16">
            <v>1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9.59</v>
          </cell>
          <cell r="LK16">
            <v>1</v>
          </cell>
          <cell r="LL16" t="str">
            <v/>
          </cell>
          <cell r="LM16" t="str">
            <v/>
          </cell>
          <cell r="LN16">
            <v>0</v>
          </cell>
          <cell r="LO16">
            <v>0</v>
          </cell>
          <cell r="LP16">
            <v>8.77</v>
          </cell>
          <cell r="LQ16">
            <v>1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10.76</v>
          </cell>
          <cell r="LY16">
            <v>1</v>
          </cell>
          <cell r="LZ16" t="str">
            <v/>
          </cell>
          <cell r="MA16" t="str">
            <v/>
          </cell>
          <cell r="MB16">
            <v>0</v>
          </cell>
          <cell r="MC16">
            <v>0</v>
          </cell>
          <cell r="MD16">
            <v>7.34</v>
          </cell>
          <cell r="ME16">
            <v>1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9.98</v>
          </cell>
          <cell r="MM16">
            <v>1</v>
          </cell>
          <cell r="MN16" t="str">
            <v/>
          </cell>
          <cell r="MO16" t="str">
            <v/>
          </cell>
          <cell r="MP16">
            <v>0</v>
          </cell>
          <cell r="MQ16">
            <v>0</v>
          </cell>
          <cell r="MR16">
            <v>7.88</v>
          </cell>
          <cell r="MS16">
            <v>1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8.74</v>
          </cell>
          <cell r="NA16">
            <v>1</v>
          </cell>
          <cell r="NB16" t="str">
            <v/>
          </cell>
          <cell r="NC16" t="str">
            <v/>
          </cell>
          <cell r="ND16">
            <v>0</v>
          </cell>
          <cell r="NE16">
            <v>0</v>
          </cell>
          <cell r="NF16">
            <v>9.82</v>
          </cell>
          <cell r="NG16">
            <v>1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11.45</v>
          </cell>
          <cell r="NO16">
            <v>1</v>
          </cell>
          <cell r="NP16" t="str">
            <v/>
          </cell>
          <cell r="NQ16" t="str">
            <v/>
          </cell>
          <cell r="NR16">
            <v>0</v>
          </cell>
          <cell r="NS16">
            <v>0</v>
          </cell>
          <cell r="NT16">
            <v>9.9700000000000006</v>
          </cell>
          <cell r="NU16">
            <v>1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8.84</v>
          </cell>
          <cell r="OC16">
            <v>1</v>
          </cell>
          <cell r="OD16" t="str">
            <v/>
          </cell>
          <cell r="OE16" t="str">
            <v/>
          </cell>
          <cell r="OF16">
            <v>0</v>
          </cell>
          <cell r="OG16">
            <v>0</v>
          </cell>
          <cell r="OH16">
            <v>9.83</v>
          </cell>
          <cell r="OI16">
            <v>1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9.84</v>
          </cell>
          <cell r="OQ16">
            <v>1</v>
          </cell>
          <cell r="OR16" t="str">
            <v/>
          </cell>
          <cell r="OS16" t="str">
            <v/>
          </cell>
          <cell r="OT16">
            <v>0</v>
          </cell>
          <cell r="OU16">
            <v>0</v>
          </cell>
          <cell r="OV16">
            <v>9.5299999999999994</v>
          </cell>
          <cell r="OW16">
            <v>1</v>
          </cell>
          <cell r="OX16">
            <v>0</v>
          </cell>
          <cell r="OY16">
            <v>0</v>
          </cell>
          <cell r="OZ16">
            <v>0</v>
          </cell>
          <cell r="PA16">
            <v>0</v>
          </cell>
          <cell r="PB16">
            <v>0</v>
          </cell>
          <cell r="PC16">
            <v>0</v>
          </cell>
          <cell r="PD16">
            <v>9.7899999999999991</v>
          </cell>
          <cell r="PE16">
            <v>1</v>
          </cell>
          <cell r="PF16" t="str">
            <v/>
          </cell>
          <cell r="PG16" t="str">
            <v/>
          </cell>
          <cell r="PH16">
            <v>0</v>
          </cell>
          <cell r="PI16">
            <v>0</v>
          </cell>
          <cell r="PJ16">
            <v>9.7200000000000006</v>
          </cell>
          <cell r="PK16">
            <v>1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10.09</v>
          </cell>
          <cell r="PS16">
            <v>1</v>
          </cell>
          <cell r="PT16" t="str">
            <v/>
          </cell>
          <cell r="PU16" t="str">
            <v/>
          </cell>
          <cell r="PV16">
            <v>0</v>
          </cell>
          <cell r="PW16">
            <v>0</v>
          </cell>
          <cell r="PX16">
            <v>9.89</v>
          </cell>
          <cell r="PY16">
            <v>1</v>
          </cell>
          <cell r="PZ16">
            <v>0</v>
          </cell>
          <cell r="QA16">
            <v>0</v>
          </cell>
          <cell r="QB16">
            <v>0</v>
          </cell>
          <cell r="QC16">
            <v>0</v>
          </cell>
          <cell r="QD16">
            <v>0</v>
          </cell>
          <cell r="QE16">
            <v>0</v>
          </cell>
          <cell r="QF16">
            <v>8.92</v>
          </cell>
          <cell r="QG16">
            <v>1</v>
          </cell>
          <cell r="QH16" t="str">
            <v/>
          </cell>
          <cell r="QI16" t="str">
            <v/>
          </cell>
          <cell r="QJ16">
            <v>0</v>
          </cell>
          <cell r="QK16">
            <v>0</v>
          </cell>
          <cell r="QL16">
            <v>11.04</v>
          </cell>
          <cell r="QM16">
            <v>1</v>
          </cell>
          <cell r="QN16">
            <v>0</v>
          </cell>
          <cell r="QO16">
            <v>0</v>
          </cell>
          <cell r="QP16">
            <v>9.23</v>
          </cell>
          <cell r="QQ16">
            <v>1</v>
          </cell>
          <cell r="QR16">
            <v>0</v>
          </cell>
          <cell r="QS16">
            <v>0</v>
          </cell>
          <cell r="QT16">
            <v>9.84</v>
          </cell>
          <cell r="QU16">
            <v>1</v>
          </cell>
          <cell r="QV16" t="str">
            <v/>
          </cell>
          <cell r="QW16" t="str">
            <v/>
          </cell>
          <cell r="QX16">
            <v>0</v>
          </cell>
          <cell r="QY16">
            <v>0</v>
          </cell>
          <cell r="QZ16">
            <v>10.25</v>
          </cell>
          <cell r="RA16">
            <v>1</v>
          </cell>
          <cell r="RB16">
            <v>0</v>
          </cell>
          <cell r="RC16">
            <v>0</v>
          </cell>
          <cell r="RD16">
            <v>7.42</v>
          </cell>
          <cell r="RE16">
            <v>1</v>
          </cell>
          <cell r="RF16">
            <v>0</v>
          </cell>
          <cell r="RG16">
            <v>0</v>
          </cell>
          <cell r="RH16">
            <v>5.03</v>
          </cell>
          <cell r="RI16">
            <v>1</v>
          </cell>
          <cell r="RJ16" t="str">
            <v/>
          </cell>
          <cell r="RK16" t="str">
            <v/>
          </cell>
          <cell r="RL16">
            <v>0</v>
          </cell>
          <cell r="RM16">
            <v>0</v>
          </cell>
          <cell r="RN16">
            <v>9.16</v>
          </cell>
          <cell r="RO16">
            <v>1</v>
          </cell>
          <cell r="RP16">
            <v>0</v>
          </cell>
          <cell r="RQ16">
            <v>0</v>
          </cell>
          <cell r="RR16">
            <v>8.06</v>
          </cell>
          <cell r="RS16">
            <v>1</v>
          </cell>
          <cell r="RT16">
            <v>0</v>
          </cell>
          <cell r="RU16">
            <v>0</v>
          </cell>
          <cell r="RV16">
            <v>6.7</v>
          </cell>
          <cell r="RW16">
            <v>1</v>
          </cell>
          <cell r="RX16" t="str">
            <v/>
          </cell>
          <cell r="RY16" t="str">
            <v/>
          </cell>
          <cell r="RZ16">
            <v>0</v>
          </cell>
          <cell r="SA16">
            <v>0</v>
          </cell>
          <cell r="SB16">
            <v>9.1</v>
          </cell>
          <cell r="SC16">
            <v>1</v>
          </cell>
          <cell r="SD16">
            <v>0</v>
          </cell>
          <cell r="SE16">
            <v>0</v>
          </cell>
          <cell r="SF16">
            <v>6.5</v>
          </cell>
          <cell r="SG16">
            <v>1</v>
          </cell>
          <cell r="SH16">
            <v>0</v>
          </cell>
          <cell r="SI16">
            <v>0</v>
          </cell>
          <cell r="SJ16">
            <v>5.26</v>
          </cell>
          <cell r="SK16">
            <v>1</v>
          </cell>
          <cell r="SL16" t="str">
            <v/>
          </cell>
          <cell r="SM16" t="str">
            <v/>
          </cell>
          <cell r="SN16">
            <v>0</v>
          </cell>
          <cell r="SO16">
            <v>0</v>
          </cell>
          <cell r="SP16">
            <v>8.93</v>
          </cell>
          <cell r="SQ16">
            <v>1</v>
          </cell>
          <cell r="SR16">
            <v>0</v>
          </cell>
          <cell r="SS16">
            <v>0</v>
          </cell>
          <cell r="ST16">
            <v>7.41</v>
          </cell>
          <cell r="SU16">
            <v>1</v>
          </cell>
          <cell r="SV16">
            <v>0</v>
          </cell>
          <cell r="SW16">
            <v>0</v>
          </cell>
          <cell r="SX16">
            <v>6.05</v>
          </cell>
          <cell r="SY16">
            <v>1</v>
          </cell>
          <cell r="SZ16" t="str">
            <v/>
          </cell>
          <cell r="TA16" t="str">
            <v/>
          </cell>
          <cell r="TB16">
            <v>0</v>
          </cell>
          <cell r="TC16">
            <v>0</v>
          </cell>
          <cell r="TD16">
            <v>8.9700000000000006</v>
          </cell>
          <cell r="TE16">
            <v>1</v>
          </cell>
          <cell r="TF16">
            <v>0</v>
          </cell>
          <cell r="TG16">
            <v>0</v>
          </cell>
          <cell r="TH16">
            <v>7.69</v>
          </cell>
          <cell r="TI16">
            <v>1</v>
          </cell>
          <cell r="TJ16">
            <v>0</v>
          </cell>
          <cell r="TK16">
            <v>0</v>
          </cell>
          <cell r="TL16">
            <v>5.88</v>
          </cell>
          <cell r="TM16">
            <v>1</v>
          </cell>
          <cell r="TN16" t="str">
            <v/>
          </cell>
          <cell r="TO16" t="str">
            <v/>
          </cell>
          <cell r="TP16">
            <v>0</v>
          </cell>
          <cell r="TQ16">
            <v>0</v>
          </cell>
          <cell r="TR16">
            <v>8.52</v>
          </cell>
          <cell r="TS16">
            <v>1</v>
          </cell>
          <cell r="TT16">
            <v>0</v>
          </cell>
          <cell r="TU16">
            <v>0</v>
          </cell>
          <cell r="TV16">
            <v>5.9</v>
          </cell>
          <cell r="TW16">
            <v>1</v>
          </cell>
          <cell r="TX16">
            <v>0</v>
          </cell>
          <cell r="TY16">
            <v>0</v>
          </cell>
          <cell r="TZ16">
            <v>5.42</v>
          </cell>
          <cell r="UA16">
            <v>1</v>
          </cell>
          <cell r="UB16" t="str">
            <v/>
          </cell>
          <cell r="UC16" t="str">
            <v/>
          </cell>
          <cell r="UD16">
            <v>0</v>
          </cell>
          <cell r="UE16">
            <v>0</v>
          </cell>
          <cell r="UF16">
            <v>8.3699999999999992</v>
          </cell>
          <cell r="UG16">
            <v>1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6.08</v>
          </cell>
          <cell r="UO16">
            <v>1</v>
          </cell>
          <cell r="UP16" t="str">
            <v/>
          </cell>
          <cell r="UQ16" t="str">
            <v/>
          </cell>
          <cell r="UR16">
            <v>0</v>
          </cell>
          <cell r="US16">
            <v>0</v>
          </cell>
          <cell r="UT16">
            <v>8.14</v>
          </cell>
          <cell r="UU16">
            <v>1</v>
          </cell>
          <cell r="UV16">
            <v>0</v>
          </cell>
          <cell r="UW16">
            <v>0</v>
          </cell>
          <cell r="UX16">
            <v>5.62</v>
          </cell>
          <cell r="UY16">
            <v>1</v>
          </cell>
          <cell r="UZ16">
            <v>0</v>
          </cell>
          <cell r="VA16">
            <v>0</v>
          </cell>
          <cell r="VB16">
            <v>5.5</v>
          </cell>
          <cell r="VC16">
            <v>1</v>
          </cell>
          <cell r="VD16" t="str">
            <v/>
          </cell>
          <cell r="VE16" t="str">
            <v/>
          </cell>
          <cell r="VF16">
            <v>0</v>
          </cell>
          <cell r="VG16">
            <v>0</v>
          </cell>
          <cell r="VH16">
            <v>7.94</v>
          </cell>
          <cell r="VI16">
            <v>1</v>
          </cell>
          <cell r="VJ16">
            <v>0</v>
          </cell>
          <cell r="VK16">
            <v>0</v>
          </cell>
          <cell r="VL16">
            <v>6.53</v>
          </cell>
          <cell r="VM16">
            <v>1</v>
          </cell>
          <cell r="VN16">
            <v>0</v>
          </cell>
          <cell r="VO16">
            <v>0</v>
          </cell>
          <cell r="VP16">
            <v>5.4</v>
          </cell>
          <cell r="VQ16">
            <v>1</v>
          </cell>
          <cell r="VR16" t="str">
            <v/>
          </cell>
          <cell r="VS16" t="str">
            <v/>
          </cell>
          <cell r="VT16">
            <v>0</v>
          </cell>
          <cell r="VU16">
            <v>0</v>
          </cell>
          <cell r="VV16">
            <v>8.1300000000000008</v>
          </cell>
          <cell r="VW16">
            <v>1</v>
          </cell>
          <cell r="VX16">
            <v>0</v>
          </cell>
          <cell r="VY16">
            <v>0</v>
          </cell>
          <cell r="VZ16">
            <v>6.79</v>
          </cell>
          <cell r="WA16">
            <v>1</v>
          </cell>
          <cell r="WB16">
            <v>0</v>
          </cell>
          <cell r="WC16">
            <v>0</v>
          </cell>
          <cell r="WD16">
            <v>2.71</v>
          </cell>
          <cell r="WE16">
            <v>1</v>
          </cell>
          <cell r="WF16" t="str">
            <v/>
          </cell>
          <cell r="WG16" t="str">
            <v/>
          </cell>
          <cell r="WH16">
            <v>0</v>
          </cell>
          <cell r="WI16">
            <v>0</v>
          </cell>
          <cell r="WJ16">
            <v>0</v>
          </cell>
          <cell r="WK16">
            <v>0</v>
          </cell>
          <cell r="WL16">
            <v>0</v>
          </cell>
          <cell r="WM16">
            <v>0</v>
          </cell>
          <cell r="WN16">
            <v>0</v>
          </cell>
          <cell r="WO16">
            <v>0</v>
          </cell>
          <cell r="WP16">
            <v>2.41</v>
          </cell>
          <cell r="WQ16">
            <v>1</v>
          </cell>
          <cell r="WR16">
            <v>0</v>
          </cell>
          <cell r="WS16">
            <v>0</v>
          </cell>
          <cell r="WT16" t="str">
            <v/>
          </cell>
          <cell r="WU16" t="str">
            <v/>
          </cell>
          <cell r="WV16">
            <v>0</v>
          </cell>
          <cell r="WW16">
            <v>0</v>
          </cell>
          <cell r="WX16">
            <v>2.75</v>
          </cell>
          <cell r="WY16">
            <v>1</v>
          </cell>
          <cell r="WZ16">
            <v>0</v>
          </cell>
          <cell r="XA16">
            <v>0</v>
          </cell>
          <cell r="XB16">
            <v>0</v>
          </cell>
          <cell r="XC16">
            <v>0</v>
          </cell>
          <cell r="XD16">
            <v>0</v>
          </cell>
          <cell r="XE16">
            <v>0</v>
          </cell>
          <cell r="XF16">
            <v>0</v>
          </cell>
          <cell r="XG16">
            <v>0</v>
          </cell>
          <cell r="XH16" t="str">
            <v/>
          </cell>
          <cell r="XI16" t="str">
            <v/>
          </cell>
          <cell r="XJ16">
            <v>0</v>
          </cell>
          <cell r="XK16">
            <v>0</v>
          </cell>
          <cell r="XL16">
            <v>0</v>
          </cell>
          <cell r="XM16">
            <v>0</v>
          </cell>
          <cell r="XN16">
            <v>0</v>
          </cell>
          <cell r="XO16">
            <v>0</v>
          </cell>
          <cell r="XP16">
            <v>0</v>
          </cell>
          <cell r="XQ16">
            <v>0</v>
          </cell>
          <cell r="XR16">
            <v>0</v>
          </cell>
          <cell r="XS16">
            <v>0</v>
          </cell>
          <cell r="XT16">
            <v>3.32</v>
          </cell>
          <cell r="XU16">
            <v>1</v>
          </cell>
          <cell r="XV16" t="str">
            <v/>
          </cell>
          <cell r="XW16" t="str">
            <v/>
          </cell>
          <cell r="XX16">
            <v>0</v>
          </cell>
          <cell r="XY16">
            <v>0</v>
          </cell>
          <cell r="XZ16">
            <v>0</v>
          </cell>
          <cell r="YA16">
            <v>0</v>
          </cell>
          <cell r="YB16">
            <v>0</v>
          </cell>
          <cell r="YC16">
            <v>0</v>
          </cell>
          <cell r="YD16">
            <v>0</v>
          </cell>
          <cell r="YE16">
            <v>0</v>
          </cell>
          <cell r="YF16">
            <v>0</v>
          </cell>
          <cell r="YG16">
            <v>0</v>
          </cell>
          <cell r="YH16">
            <v>0</v>
          </cell>
          <cell r="YI16">
            <v>0</v>
          </cell>
          <cell r="YJ16" t="str">
            <v/>
          </cell>
          <cell r="YK16" t="str">
            <v/>
          </cell>
          <cell r="YL16">
            <v>0</v>
          </cell>
          <cell r="YM16">
            <v>0</v>
          </cell>
          <cell r="YN16">
            <v>0</v>
          </cell>
          <cell r="YO16">
            <v>0</v>
          </cell>
          <cell r="YP16">
            <v>0</v>
          </cell>
          <cell r="YQ16">
            <v>0</v>
          </cell>
          <cell r="YR16">
            <v>0</v>
          </cell>
          <cell r="YS16">
            <v>0</v>
          </cell>
          <cell r="YT16">
            <v>0</v>
          </cell>
          <cell r="YU16">
            <v>0</v>
          </cell>
          <cell r="YV16">
            <v>0</v>
          </cell>
          <cell r="YW16">
            <v>0</v>
          </cell>
          <cell r="YX16" t="str">
            <v/>
          </cell>
          <cell r="YY16" t="str">
            <v/>
          </cell>
          <cell r="YZ16">
            <v>0</v>
          </cell>
          <cell r="ZA16">
            <v>0</v>
          </cell>
          <cell r="ZB16">
            <v>10.29</v>
          </cell>
          <cell r="ZC16">
            <v>1</v>
          </cell>
          <cell r="ZD16">
            <v>0</v>
          </cell>
          <cell r="ZE16">
            <v>0</v>
          </cell>
          <cell r="ZF16">
            <v>7.76</v>
          </cell>
          <cell r="ZG16">
            <v>1</v>
          </cell>
          <cell r="ZH16">
            <v>0</v>
          </cell>
          <cell r="ZI16">
            <v>0</v>
          </cell>
          <cell r="ZJ16">
            <v>6.7</v>
          </cell>
          <cell r="ZK16">
            <v>1</v>
          </cell>
          <cell r="ZL16" t="str">
            <v/>
          </cell>
          <cell r="ZM16" t="str">
            <v/>
          </cell>
          <cell r="ZN16">
            <v>0</v>
          </cell>
          <cell r="ZO16">
            <v>0</v>
          </cell>
          <cell r="ZP16">
            <v>8.0299999999999994</v>
          </cell>
          <cell r="ZQ16">
            <v>1</v>
          </cell>
          <cell r="ZR16">
            <v>0</v>
          </cell>
          <cell r="ZS16">
            <v>0</v>
          </cell>
          <cell r="ZT16">
            <v>3.48</v>
          </cell>
          <cell r="ZU16">
            <v>1</v>
          </cell>
          <cell r="ZV16">
            <v>0</v>
          </cell>
          <cell r="ZW16">
            <v>0</v>
          </cell>
          <cell r="ZX16">
            <v>0</v>
          </cell>
          <cell r="ZY16">
            <v>0</v>
          </cell>
          <cell r="ZZ16" t="str">
            <v/>
          </cell>
          <cell r="AAA16" t="str">
            <v/>
          </cell>
          <cell r="AAB16">
            <v>0</v>
          </cell>
          <cell r="AAC16">
            <v>0</v>
          </cell>
          <cell r="AAD16">
            <v>7</v>
          </cell>
          <cell r="AAE16">
            <v>1</v>
          </cell>
          <cell r="AAF16">
            <v>0</v>
          </cell>
          <cell r="AAG16">
            <v>0</v>
          </cell>
          <cell r="AAH16">
            <v>0</v>
          </cell>
          <cell r="AAI16">
            <v>0</v>
          </cell>
          <cell r="AAJ16">
            <v>10.29</v>
          </cell>
          <cell r="AAK16">
            <v>1</v>
          </cell>
          <cell r="AAL16">
            <v>0</v>
          </cell>
          <cell r="AAM16">
            <v>0</v>
          </cell>
          <cell r="AAN16" t="str">
            <v/>
          </cell>
          <cell r="AAO16" t="str">
            <v/>
          </cell>
          <cell r="AAP16">
            <v>0</v>
          </cell>
          <cell r="AAQ16">
            <v>0</v>
          </cell>
          <cell r="AAR16">
            <v>0</v>
          </cell>
          <cell r="AAS16">
            <v>0</v>
          </cell>
          <cell r="AAT16">
            <v>0</v>
          </cell>
          <cell r="AAU16">
            <v>0</v>
          </cell>
          <cell r="AAV16">
            <v>8.7100000000000009</v>
          </cell>
          <cell r="AAW16">
            <v>1</v>
          </cell>
          <cell r="AAX16">
            <v>0</v>
          </cell>
          <cell r="AAY16">
            <v>0</v>
          </cell>
          <cell r="AAZ16">
            <v>0</v>
          </cell>
          <cell r="ABA16">
            <v>0</v>
          </cell>
          <cell r="ABB16" t="str">
            <v/>
          </cell>
          <cell r="ABC16" t="str">
            <v/>
          </cell>
          <cell r="ABD16">
            <v>0</v>
          </cell>
          <cell r="ABE16">
            <v>0</v>
          </cell>
          <cell r="ABF16">
            <v>0</v>
          </cell>
          <cell r="ABG16">
            <v>0</v>
          </cell>
          <cell r="ABH16">
            <v>0</v>
          </cell>
          <cell r="ABI16">
            <v>0</v>
          </cell>
          <cell r="ABJ16">
            <v>0</v>
          </cell>
          <cell r="ABK16">
            <v>0</v>
          </cell>
          <cell r="ABM16">
            <v>874.31999999999971</v>
          </cell>
          <cell r="ABN16">
            <v>106</v>
          </cell>
          <cell r="ABO16">
            <v>106</v>
          </cell>
          <cell r="ABP16">
            <v>1</v>
          </cell>
        </row>
        <row r="17">
          <cell r="A17" t="str">
            <v>SMITH</v>
          </cell>
          <cell r="B17" t="str">
            <v>SMITH</v>
          </cell>
          <cell r="C17" t="str">
            <v>MANHATTAN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/>
          </cell>
          <cell r="Q17" t="str">
            <v/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/>
          </cell>
          <cell r="AE17" t="str">
            <v/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/>
          </cell>
          <cell r="AS17" t="str">
            <v/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 t="str">
            <v/>
          </cell>
          <cell r="BG17" t="str">
            <v/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 t="str">
            <v/>
          </cell>
          <cell r="BU17" t="str">
            <v/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 t="str">
            <v/>
          </cell>
          <cell r="CI17" t="str">
            <v/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 t="str">
            <v/>
          </cell>
          <cell r="CW17" t="str">
            <v/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 t="str">
            <v/>
          </cell>
          <cell r="DK17" t="str">
            <v/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 t="str">
            <v/>
          </cell>
          <cell r="DY17" t="str">
            <v/>
          </cell>
          <cell r="DZ17">
            <v>0</v>
          </cell>
          <cell r="EA17">
            <v>0</v>
          </cell>
          <cell r="EB17">
            <v>18.510000000000002</v>
          </cell>
          <cell r="EC17">
            <v>2</v>
          </cell>
          <cell r="ED17">
            <v>7.95</v>
          </cell>
          <cell r="EE17">
            <v>1</v>
          </cell>
          <cell r="EF17">
            <v>8.27</v>
          </cell>
          <cell r="EG17">
            <v>1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 t="str">
            <v/>
          </cell>
          <cell r="EM17" t="str">
            <v/>
          </cell>
          <cell r="EN17">
            <v>8.7899999999999991</v>
          </cell>
          <cell r="EO17">
            <v>1</v>
          </cell>
          <cell r="EP17">
            <v>9.2200000000000006</v>
          </cell>
          <cell r="EQ17">
            <v>1</v>
          </cell>
          <cell r="ER17">
            <v>0</v>
          </cell>
          <cell r="ES17">
            <v>0</v>
          </cell>
          <cell r="ET17">
            <v>8.0500000000000007</v>
          </cell>
          <cell r="EU17">
            <v>1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 t="str">
            <v/>
          </cell>
          <cell r="FA17" t="str">
            <v/>
          </cell>
          <cell r="FB17">
            <v>7.41</v>
          </cell>
          <cell r="FC17">
            <v>1</v>
          </cell>
          <cell r="FD17">
            <v>8.9499999999999993</v>
          </cell>
          <cell r="FE17">
            <v>1</v>
          </cell>
          <cell r="FF17">
            <v>9.19</v>
          </cell>
          <cell r="FG17">
            <v>1</v>
          </cell>
          <cell r="FH17">
            <v>8.73</v>
          </cell>
          <cell r="FI17">
            <v>1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 t="str">
            <v/>
          </cell>
          <cell r="FO17" t="str">
            <v/>
          </cell>
          <cell r="FP17">
            <v>0</v>
          </cell>
          <cell r="FQ17">
            <v>0</v>
          </cell>
          <cell r="FR17">
            <v>18.02</v>
          </cell>
          <cell r="FS17">
            <v>2</v>
          </cell>
          <cell r="FT17">
            <v>9.7200000000000006</v>
          </cell>
          <cell r="FU17">
            <v>1</v>
          </cell>
          <cell r="FV17">
            <v>0</v>
          </cell>
          <cell r="FW17">
            <v>0</v>
          </cell>
          <cell r="FX17">
            <v>9.24</v>
          </cell>
          <cell r="FY17">
            <v>1</v>
          </cell>
          <cell r="FZ17">
            <v>0</v>
          </cell>
          <cell r="GA17">
            <v>0</v>
          </cell>
          <cell r="GB17" t="str">
            <v/>
          </cell>
          <cell r="GC17" t="str">
            <v/>
          </cell>
          <cell r="GD17">
            <v>11.53</v>
          </cell>
          <cell r="GE17">
            <v>1</v>
          </cell>
          <cell r="GF17">
            <v>0</v>
          </cell>
          <cell r="GG17">
            <v>0</v>
          </cell>
          <cell r="GH17">
            <v>9.74</v>
          </cell>
          <cell r="GI17">
            <v>1</v>
          </cell>
          <cell r="GJ17">
            <v>8.5</v>
          </cell>
          <cell r="GK17">
            <v>1</v>
          </cell>
          <cell r="GL17">
            <v>8.44</v>
          </cell>
          <cell r="GM17">
            <v>1</v>
          </cell>
          <cell r="GN17">
            <v>0</v>
          </cell>
          <cell r="GO17">
            <v>0</v>
          </cell>
          <cell r="GP17" t="str">
            <v/>
          </cell>
          <cell r="GQ17" t="str">
            <v/>
          </cell>
          <cell r="GR17">
            <v>0</v>
          </cell>
          <cell r="GS17">
            <v>0</v>
          </cell>
          <cell r="GT17">
            <v>19.64</v>
          </cell>
          <cell r="GU17">
            <v>2</v>
          </cell>
          <cell r="GV17">
            <v>0</v>
          </cell>
          <cell r="GW17">
            <v>0</v>
          </cell>
          <cell r="GX17">
            <v>7.12</v>
          </cell>
          <cell r="GY17">
            <v>1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 t="str">
            <v/>
          </cell>
          <cell r="HE17" t="str">
            <v/>
          </cell>
          <cell r="HF17">
            <v>9.6999999999999993</v>
          </cell>
          <cell r="HG17">
            <v>1</v>
          </cell>
          <cell r="HH17">
            <v>9.1</v>
          </cell>
          <cell r="HI17">
            <v>1</v>
          </cell>
          <cell r="HJ17">
            <v>9.7200000000000006</v>
          </cell>
          <cell r="HK17">
            <v>1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7.52</v>
          </cell>
          <cell r="HQ17">
            <v>1</v>
          </cell>
          <cell r="HR17" t="str">
            <v/>
          </cell>
          <cell r="HS17" t="str">
            <v/>
          </cell>
          <cell r="HT17">
            <v>8.73</v>
          </cell>
          <cell r="HU17">
            <v>1</v>
          </cell>
          <cell r="HV17">
            <v>9.15</v>
          </cell>
          <cell r="HW17">
            <v>1</v>
          </cell>
          <cell r="HX17">
            <v>8</v>
          </cell>
          <cell r="HY17">
            <v>1</v>
          </cell>
          <cell r="HZ17">
            <v>0</v>
          </cell>
          <cell r="IA17">
            <v>0</v>
          </cell>
          <cell r="IB17">
            <v>7.44</v>
          </cell>
          <cell r="IC17">
            <v>1</v>
          </cell>
          <cell r="ID17">
            <v>0</v>
          </cell>
          <cell r="IE17">
            <v>0</v>
          </cell>
          <cell r="IF17" t="str">
            <v/>
          </cell>
          <cell r="IG17" t="str">
            <v/>
          </cell>
          <cell r="IH17">
            <v>0</v>
          </cell>
          <cell r="II17">
            <v>0</v>
          </cell>
          <cell r="IJ17">
            <v>8.4</v>
          </cell>
          <cell r="IK17">
            <v>1</v>
          </cell>
          <cell r="IL17">
            <v>19.11</v>
          </cell>
          <cell r="IM17">
            <v>2</v>
          </cell>
          <cell r="IN17">
            <v>6.85</v>
          </cell>
          <cell r="IO17">
            <v>1</v>
          </cell>
          <cell r="IP17">
            <v>0</v>
          </cell>
          <cell r="IQ17">
            <v>0</v>
          </cell>
          <cell r="IR17">
            <v>9.6199999999999992</v>
          </cell>
          <cell r="IS17">
            <v>1</v>
          </cell>
          <cell r="IT17" t="str">
            <v/>
          </cell>
          <cell r="IU17" t="str">
            <v/>
          </cell>
          <cell r="IV17">
            <v>7.1</v>
          </cell>
          <cell r="IW17">
            <v>1</v>
          </cell>
          <cell r="IX17">
            <v>0</v>
          </cell>
          <cell r="IY17">
            <v>0</v>
          </cell>
          <cell r="IZ17">
            <v>16.88</v>
          </cell>
          <cell r="JA17">
            <v>2</v>
          </cell>
          <cell r="JB17">
            <v>0</v>
          </cell>
          <cell r="JC17">
            <v>0</v>
          </cell>
          <cell r="JD17">
            <v>9.92</v>
          </cell>
          <cell r="JE17">
            <v>1</v>
          </cell>
          <cell r="JF17">
            <v>6.18</v>
          </cell>
          <cell r="JG17">
            <v>1</v>
          </cell>
          <cell r="JH17" t="str">
            <v/>
          </cell>
          <cell r="JI17" t="str">
            <v/>
          </cell>
          <cell r="JJ17">
            <v>0</v>
          </cell>
          <cell r="JK17">
            <v>0</v>
          </cell>
          <cell r="JL17">
            <v>14.51</v>
          </cell>
          <cell r="JM17">
            <v>2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8.5399999999999991</v>
          </cell>
          <cell r="JS17">
            <v>1</v>
          </cell>
          <cell r="JT17">
            <v>14.73</v>
          </cell>
          <cell r="JU17">
            <v>2</v>
          </cell>
          <cell r="JV17" t="str">
            <v/>
          </cell>
          <cell r="JW17" t="str">
            <v/>
          </cell>
          <cell r="JX17">
            <v>8.81</v>
          </cell>
          <cell r="JY17">
            <v>1</v>
          </cell>
          <cell r="JZ17">
            <v>0</v>
          </cell>
          <cell r="KA17">
            <v>0</v>
          </cell>
          <cell r="KB17">
            <v>9.83</v>
          </cell>
          <cell r="KC17">
            <v>1</v>
          </cell>
          <cell r="KD17">
            <v>6.9</v>
          </cell>
          <cell r="KE17">
            <v>1</v>
          </cell>
          <cell r="KF17">
            <v>0</v>
          </cell>
          <cell r="KG17">
            <v>0</v>
          </cell>
          <cell r="KH17">
            <v>8.75</v>
          </cell>
          <cell r="KI17">
            <v>1</v>
          </cell>
          <cell r="KJ17" t="str">
            <v/>
          </cell>
          <cell r="KK17" t="str">
            <v/>
          </cell>
          <cell r="KL17">
            <v>8.11</v>
          </cell>
          <cell r="KM17">
            <v>1</v>
          </cell>
          <cell r="KN17">
            <v>8.9700000000000006</v>
          </cell>
          <cell r="KO17">
            <v>1</v>
          </cell>
          <cell r="KP17">
            <v>8.48</v>
          </cell>
          <cell r="KQ17">
            <v>1</v>
          </cell>
          <cell r="KR17">
            <v>0</v>
          </cell>
          <cell r="KS17">
            <v>0</v>
          </cell>
          <cell r="KT17">
            <v>16.170000000000002</v>
          </cell>
          <cell r="KU17">
            <v>2</v>
          </cell>
          <cell r="KV17">
            <v>8.49</v>
          </cell>
          <cell r="KW17">
            <v>1</v>
          </cell>
          <cell r="KX17" t="str">
            <v/>
          </cell>
          <cell r="KY17" t="str">
            <v/>
          </cell>
          <cell r="KZ17">
            <v>16.850000000000001</v>
          </cell>
          <cell r="LA17">
            <v>2</v>
          </cell>
          <cell r="LB17">
            <v>7.87</v>
          </cell>
          <cell r="LC17">
            <v>1</v>
          </cell>
          <cell r="LD17">
            <v>8.99</v>
          </cell>
          <cell r="LE17">
            <v>1</v>
          </cell>
          <cell r="LF17">
            <v>7.79</v>
          </cell>
          <cell r="LG17">
            <v>1</v>
          </cell>
          <cell r="LH17">
            <v>0</v>
          </cell>
          <cell r="LI17">
            <v>0</v>
          </cell>
          <cell r="LJ17">
            <v>7.68</v>
          </cell>
          <cell r="LK17">
            <v>1</v>
          </cell>
          <cell r="LL17" t="str">
            <v/>
          </cell>
          <cell r="LM17" t="str">
            <v/>
          </cell>
          <cell r="LN17">
            <v>9.76</v>
          </cell>
          <cell r="LO17">
            <v>1</v>
          </cell>
          <cell r="LP17">
            <v>7.37</v>
          </cell>
          <cell r="LQ17">
            <v>1</v>
          </cell>
          <cell r="LR17">
            <v>12.58</v>
          </cell>
          <cell r="LS17">
            <v>2</v>
          </cell>
          <cell r="LT17">
            <v>5.88</v>
          </cell>
          <cell r="LU17">
            <v>1</v>
          </cell>
          <cell r="LV17">
            <v>6.69</v>
          </cell>
          <cell r="LW17">
            <v>1</v>
          </cell>
          <cell r="LX17">
            <v>8.32</v>
          </cell>
          <cell r="LY17">
            <v>1</v>
          </cell>
          <cell r="LZ17" t="str">
            <v/>
          </cell>
          <cell r="MA17" t="str">
            <v/>
          </cell>
          <cell r="MB17">
            <v>7.78</v>
          </cell>
          <cell r="MC17">
            <v>1</v>
          </cell>
          <cell r="MD17">
            <v>15.29</v>
          </cell>
          <cell r="ME17">
            <v>2</v>
          </cell>
          <cell r="MF17">
            <v>0</v>
          </cell>
          <cell r="MG17">
            <v>0</v>
          </cell>
          <cell r="MH17">
            <v>7.59</v>
          </cell>
          <cell r="MI17">
            <v>1</v>
          </cell>
          <cell r="MJ17">
            <v>0</v>
          </cell>
          <cell r="MK17">
            <v>0</v>
          </cell>
          <cell r="ML17">
            <v>10.8</v>
          </cell>
          <cell r="MM17">
            <v>1</v>
          </cell>
          <cell r="MN17" t="str">
            <v/>
          </cell>
          <cell r="MO17" t="str">
            <v/>
          </cell>
          <cell r="MP17">
            <v>9.36</v>
          </cell>
          <cell r="MQ17">
            <v>1</v>
          </cell>
          <cell r="MR17">
            <v>17.2</v>
          </cell>
          <cell r="MS17">
            <v>2</v>
          </cell>
          <cell r="MT17">
            <v>0</v>
          </cell>
          <cell r="MU17">
            <v>0</v>
          </cell>
          <cell r="MV17">
            <v>15.76</v>
          </cell>
          <cell r="MW17">
            <v>2</v>
          </cell>
          <cell r="MX17">
            <v>0</v>
          </cell>
          <cell r="MY17">
            <v>0</v>
          </cell>
          <cell r="MZ17">
            <v>7.1</v>
          </cell>
          <cell r="NA17">
            <v>1</v>
          </cell>
          <cell r="NB17" t="str">
            <v/>
          </cell>
          <cell r="NC17" t="str">
            <v/>
          </cell>
          <cell r="ND17">
            <v>9.2100000000000009</v>
          </cell>
          <cell r="NE17">
            <v>1</v>
          </cell>
          <cell r="NF17">
            <v>0</v>
          </cell>
          <cell r="NG17">
            <v>0</v>
          </cell>
          <cell r="NH17">
            <v>21.56</v>
          </cell>
          <cell r="NI17">
            <v>2</v>
          </cell>
          <cell r="NJ17">
            <v>16.61</v>
          </cell>
          <cell r="NK17">
            <v>2</v>
          </cell>
          <cell r="NL17">
            <v>19.899999999999999</v>
          </cell>
          <cell r="NM17">
            <v>2</v>
          </cell>
          <cell r="NN17">
            <v>14.45</v>
          </cell>
          <cell r="NO17">
            <v>2</v>
          </cell>
          <cell r="NP17" t="str">
            <v/>
          </cell>
          <cell r="NQ17" t="str">
            <v/>
          </cell>
          <cell r="NR17">
            <v>9.7799999999999994</v>
          </cell>
          <cell r="NS17">
            <v>1</v>
          </cell>
          <cell r="NT17">
            <v>8.75</v>
          </cell>
          <cell r="NU17">
            <v>1</v>
          </cell>
          <cell r="NV17">
            <v>6.88</v>
          </cell>
          <cell r="NW17">
            <v>1</v>
          </cell>
          <cell r="NX17">
            <v>9.43</v>
          </cell>
          <cell r="NY17">
            <v>1</v>
          </cell>
          <cell r="NZ17">
            <v>7.05</v>
          </cell>
          <cell r="OA17">
            <v>1</v>
          </cell>
          <cell r="OB17">
            <v>0</v>
          </cell>
          <cell r="OC17">
            <v>0</v>
          </cell>
          <cell r="OD17" t="str">
            <v/>
          </cell>
          <cell r="OE17" t="str">
            <v/>
          </cell>
          <cell r="OF17">
            <v>16.649999999999999</v>
          </cell>
          <cell r="OG17">
            <v>2</v>
          </cell>
          <cell r="OH17">
            <v>11.69</v>
          </cell>
          <cell r="OI17">
            <v>1</v>
          </cell>
          <cell r="OJ17">
            <v>11.59</v>
          </cell>
          <cell r="OK17">
            <v>1</v>
          </cell>
          <cell r="OL17">
            <v>6.43</v>
          </cell>
          <cell r="OM17">
            <v>1</v>
          </cell>
          <cell r="ON17">
            <v>7.34</v>
          </cell>
          <cell r="OO17">
            <v>1</v>
          </cell>
          <cell r="OP17">
            <v>0</v>
          </cell>
          <cell r="OQ17">
            <v>0</v>
          </cell>
          <cell r="OR17" t="str">
            <v/>
          </cell>
          <cell r="OS17" t="str">
            <v/>
          </cell>
          <cell r="OT17">
            <v>17.940000000000001</v>
          </cell>
          <cell r="OU17">
            <v>2</v>
          </cell>
          <cell r="OV17">
            <v>0</v>
          </cell>
          <cell r="OW17">
            <v>0</v>
          </cell>
          <cell r="OX17">
            <v>17.07</v>
          </cell>
          <cell r="OY17">
            <v>2</v>
          </cell>
          <cell r="OZ17">
            <v>9.3800000000000008</v>
          </cell>
          <cell r="PA17">
            <v>1</v>
          </cell>
          <cell r="PB17">
            <v>0</v>
          </cell>
          <cell r="PC17">
            <v>0</v>
          </cell>
          <cell r="PD17">
            <v>8.91</v>
          </cell>
          <cell r="PE17">
            <v>1</v>
          </cell>
          <cell r="PF17" t="str">
            <v/>
          </cell>
          <cell r="PG17" t="str">
            <v/>
          </cell>
          <cell r="PH17">
            <v>7.69</v>
          </cell>
          <cell r="PI17">
            <v>1</v>
          </cell>
          <cell r="PJ17">
            <v>9.82</v>
          </cell>
          <cell r="PK17">
            <v>1</v>
          </cell>
          <cell r="PL17">
            <v>20.25</v>
          </cell>
          <cell r="PM17">
            <v>2</v>
          </cell>
          <cell r="PN17">
            <v>14.64</v>
          </cell>
          <cell r="PO17">
            <v>2</v>
          </cell>
          <cell r="PP17">
            <v>9.99</v>
          </cell>
          <cell r="PQ17">
            <v>1</v>
          </cell>
          <cell r="PR17">
            <v>0</v>
          </cell>
          <cell r="PS17">
            <v>0</v>
          </cell>
          <cell r="PT17" t="str">
            <v/>
          </cell>
          <cell r="PU17" t="str">
            <v/>
          </cell>
          <cell r="PV17">
            <v>14.28</v>
          </cell>
          <cell r="PW17">
            <v>2</v>
          </cell>
          <cell r="PX17">
            <v>19.18</v>
          </cell>
          <cell r="PY17">
            <v>2</v>
          </cell>
          <cell r="PZ17">
            <v>0</v>
          </cell>
          <cell r="QA17">
            <v>0</v>
          </cell>
          <cell r="QB17">
            <v>20.05</v>
          </cell>
          <cell r="QC17">
            <v>2</v>
          </cell>
          <cell r="QD17">
            <v>8.7100000000000009</v>
          </cell>
          <cell r="QE17">
            <v>1</v>
          </cell>
          <cell r="QF17">
            <v>0</v>
          </cell>
          <cell r="QG17">
            <v>0</v>
          </cell>
          <cell r="QH17" t="str">
            <v/>
          </cell>
          <cell r="QI17" t="str">
            <v/>
          </cell>
          <cell r="QJ17">
            <v>22.35</v>
          </cell>
          <cell r="QK17">
            <v>3</v>
          </cell>
          <cell r="QL17">
            <v>18.62</v>
          </cell>
          <cell r="QM17">
            <v>2</v>
          </cell>
          <cell r="QN17">
            <v>0</v>
          </cell>
          <cell r="QO17">
            <v>0</v>
          </cell>
          <cell r="QP17">
            <v>3.46</v>
          </cell>
          <cell r="QQ17">
            <v>1</v>
          </cell>
          <cell r="QR17">
            <v>11.3</v>
          </cell>
          <cell r="QS17">
            <v>1</v>
          </cell>
          <cell r="QT17">
            <v>9.52</v>
          </cell>
          <cell r="QU17">
            <v>1</v>
          </cell>
          <cell r="QV17" t="str">
            <v/>
          </cell>
          <cell r="QW17" t="str">
            <v/>
          </cell>
          <cell r="QX17">
            <v>8.09</v>
          </cell>
          <cell r="QY17">
            <v>1</v>
          </cell>
          <cell r="QZ17">
            <v>28.76</v>
          </cell>
          <cell r="RA17">
            <v>4</v>
          </cell>
          <cell r="RB17">
            <v>0</v>
          </cell>
          <cell r="RC17">
            <v>0</v>
          </cell>
          <cell r="RD17">
            <v>10.25</v>
          </cell>
          <cell r="RE17">
            <v>1</v>
          </cell>
          <cell r="RF17">
            <v>17.940000000000001</v>
          </cell>
          <cell r="RG17">
            <v>2</v>
          </cell>
          <cell r="RH17">
            <v>9.2899999999999991</v>
          </cell>
          <cell r="RI17">
            <v>1</v>
          </cell>
          <cell r="RJ17" t="str">
            <v/>
          </cell>
          <cell r="RK17" t="str">
            <v/>
          </cell>
          <cell r="RL17">
            <v>15.35</v>
          </cell>
          <cell r="RM17">
            <v>2</v>
          </cell>
          <cell r="RN17">
            <v>9.51</v>
          </cell>
          <cell r="RO17">
            <v>1</v>
          </cell>
          <cell r="RP17">
            <v>8.7200000000000006</v>
          </cell>
          <cell r="RQ17">
            <v>1</v>
          </cell>
          <cell r="RR17">
            <v>9.34</v>
          </cell>
          <cell r="RS17">
            <v>1</v>
          </cell>
          <cell r="RT17">
            <v>8.1199999999999992</v>
          </cell>
          <cell r="RU17">
            <v>1</v>
          </cell>
          <cell r="RV17">
            <v>8.34</v>
          </cell>
          <cell r="RW17">
            <v>1</v>
          </cell>
          <cell r="RX17" t="str">
            <v/>
          </cell>
          <cell r="RY17" t="str">
            <v/>
          </cell>
          <cell r="RZ17">
            <v>9.3800000000000008</v>
          </cell>
          <cell r="SA17">
            <v>1</v>
          </cell>
          <cell r="SB17">
            <v>16.3</v>
          </cell>
          <cell r="SC17">
            <v>2</v>
          </cell>
          <cell r="SD17">
            <v>5.34</v>
          </cell>
          <cell r="SE17">
            <v>1</v>
          </cell>
          <cell r="SF17">
            <v>0</v>
          </cell>
          <cell r="SG17">
            <v>0</v>
          </cell>
          <cell r="SH17">
            <v>18.73</v>
          </cell>
          <cell r="SI17">
            <v>2</v>
          </cell>
          <cell r="SJ17">
            <v>8.0500000000000007</v>
          </cell>
          <cell r="SK17">
            <v>1</v>
          </cell>
          <cell r="SL17" t="str">
            <v/>
          </cell>
          <cell r="SM17" t="str">
            <v/>
          </cell>
          <cell r="SN17">
            <v>8.41</v>
          </cell>
          <cell r="SO17">
            <v>1</v>
          </cell>
          <cell r="SP17">
            <v>10.06</v>
          </cell>
          <cell r="SQ17">
            <v>1</v>
          </cell>
          <cell r="SR17">
            <v>7.94</v>
          </cell>
          <cell r="SS17">
            <v>1</v>
          </cell>
          <cell r="ST17">
            <v>7.32</v>
          </cell>
          <cell r="SU17">
            <v>1</v>
          </cell>
          <cell r="SV17">
            <v>0</v>
          </cell>
          <cell r="SW17">
            <v>0</v>
          </cell>
          <cell r="SX17">
            <v>8.9700000000000006</v>
          </cell>
          <cell r="SY17">
            <v>1</v>
          </cell>
          <cell r="SZ17" t="str">
            <v/>
          </cell>
          <cell r="TA17" t="str">
            <v/>
          </cell>
          <cell r="TB17">
            <v>10.54</v>
          </cell>
          <cell r="TC17">
            <v>1</v>
          </cell>
          <cell r="TD17">
            <v>0</v>
          </cell>
          <cell r="TE17">
            <v>0</v>
          </cell>
          <cell r="TF17">
            <v>14.83</v>
          </cell>
          <cell r="TG17">
            <v>2</v>
          </cell>
          <cell r="TH17">
            <v>9.7200000000000006</v>
          </cell>
          <cell r="TI17">
            <v>1</v>
          </cell>
          <cell r="TJ17">
            <v>0</v>
          </cell>
          <cell r="TK17">
            <v>0</v>
          </cell>
          <cell r="TL17">
            <v>7.62</v>
          </cell>
          <cell r="TM17">
            <v>1</v>
          </cell>
          <cell r="TN17" t="str">
            <v/>
          </cell>
          <cell r="TO17" t="str">
            <v/>
          </cell>
          <cell r="TP17">
            <v>17.010000000000002</v>
          </cell>
          <cell r="TQ17">
            <v>2</v>
          </cell>
          <cell r="TR17">
            <v>7.84</v>
          </cell>
          <cell r="TS17">
            <v>1</v>
          </cell>
          <cell r="TT17">
            <v>7.57</v>
          </cell>
          <cell r="TU17">
            <v>1</v>
          </cell>
          <cell r="TV17">
            <v>7.39</v>
          </cell>
          <cell r="TW17">
            <v>1</v>
          </cell>
          <cell r="TX17">
            <v>7.6</v>
          </cell>
          <cell r="TY17">
            <v>1</v>
          </cell>
          <cell r="TZ17">
            <v>0</v>
          </cell>
          <cell r="UA17">
            <v>0</v>
          </cell>
          <cell r="UB17" t="str">
            <v/>
          </cell>
          <cell r="UC17" t="str">
            <v/>
          </cell>
          <cell r="UD17">
            <v>21.51</v>
          </cell>
          <cell r="UE17">
            <v>3</v>
          </cell>
          <cell r="UF17">
            <v>0</v>
          </cell>
          <cell r="UG17">
            <v>0</v>
          </cell>
          <cell r="UH17">
            <v>13.98</v>
          </cell>
          <cell r="UI17">
            <v>2</v>
          </cell>
          <cell r="UJ17">
            <v>0</v>
          </cell>
          <cell r="UK17">
            <v>0</v>
          </cell>
          <cell r="UL17">
            <v>27.04</v>
          </cell>
          <cell r="UM17">
            <v>3</v>
          </cell>
          <cell r="UN17">
            <v>7.3</v>
          </cell>
          <cell r="UO17">
            <v>1</v>
          </cell>
          <cell r="UP17" t="str">
            <v/>
          </cell>
          <cell r="UQ17" t="str">
            <v/>
          </cell>
          <cell r="UR17">
            <v>0</v>
          </cell>
          <cell r="US17">
            <v>0</v>
          </cell>
          <cell r="UT17">
            <v>13.23</v>
          </cell>
          <cell r="UU17">
            <v>2</v>
          </cell>
          <cell r="UV17">
            <v>7.53</v>
          </cell>
          <cell r="UW17">
            <v>1</v>
          </cell>
          <cell r="UX17">
            <v>0</v>
          </cell>
          <cell r="UY17">
            <v>0</v>
          </cell>
          <cell r="UZ17">
            <v>14.13</v>
          </cell>
          <cell r="VA17">
            <v>2</v>
          </cell>
          <cell r="VB17">
            <v>10.220000000000001</v>
          </cell>
          <cell r="VC17">
            <v>1</v>
          </cell>
          <cell r="VD17" t="str">
            <v/>
          </cell>
          <cell r="VE17" t="str">
            <v/>
          </cell>
          <cell r="VF17">
            <v>16.38</v>
          </cell>
          <cell r="VG17">
            <v>2</v>
          </cell>
          <cell r="VH17">
            <v>0</v>
          </cell>
          <cell r="VI17">
            <v>0</v>
          </cell>
          <cell r="VJ17">
            <v>26.2</v>
          </cell>
          <cell r="VK17">
            <v>3</v>
          </cell>
          <cell r="VL17">
            <v>9.35</v>
          </cell>
          <cell r="VM17">
            <v>1</v>
          </cell>
          <cell r="VN17">
            <v>7.33</v>
          </cell>
          <cell r="VO17">
            <v>1</v>
          </cell>
          <cell r="VP17">
            <v>17.059999999999999</v>
          </cell>
          <cell r="VQ17">
            <v>2</v>
          </cell>
          <cell r="VR17" t="str">
            <v/>
          </cell>
          <cell r="VS17" t="str">
            <v/>
          </cell>
          <cell r="VT17">
            <v>7.04</v>
          </cell>
          <cell r="VU17">
            <v>1</v>
          </cell>
          <cell r="VV17">
            <v>18.059999999999999</v>
          </cell>
          <cell r="VW17">
            <v>2</v>
          </cell>
          <cell r="VX17">
            <v>8.23</v>
          </cell>
          <cell r="VY17">
            <v>2</v>
          </cell>
          <cell r="VZ17">
            <v>0</v>
          </cell>
          <cell r="WA17">
            <v>0</v>
          </cell>
          <cell r="WB17">
            <v>0</v>
          </cell>
          <cell r="WC17">
            <v>0</v>
          </cell>
          <cell r="WD17">
            <v>19.850000000000001</v>
          </cell>
          <cell r="WE17">
            <v>2</v>
          </cell>
          <cell r="WF17" t="str">
            <v/>
          </cell>
          <cell r="WG17" t="str">
            <v/>
          </cell>
          <cell r="WH17">
            <v>7.3</v>
          </cell>
          <cell r="WI17">
            <v>1</v>
          </cell>
          <cell r="WJ17">
            <v>10.89</v>
          </cell>
          <cell r="WK17">
            <v>2</v>
          </cell>
          <cell r="WL17">
            <v>9.1999999999999993</v>
          </cell>
          <cell r="WM17">
            <v>1</v>
          </cell>
          <cell r="WN17">
            <v>0</v>
          </cell>
          <cell r="WO17">
            <v>0</v>
          </cell>
          <cell r="WP17">
            <v>7.9</v>
          </cell>
          <cell r="WQ17">
            <v>1</v>
          </cell>
          <cell r="WR17">
            <v>9.0299999999999994</v>
          </cell>
          <cell r="WS17">
            <v>2</v>
          </cell>
          <cell r="WT17" t="str">
            <v/>
          </cell>
          <cell r="WU17" t="str">
            <v/>
          </cell>
          <cell r="WV17">
            <v>9.1999999999999993</v>
          </cell>
          <cell r="WW17">
            <v>1</v>
          </cell>
          <cell r="WX17">
            <v>24.9</v>
          </cell>
          <cell r="WY17">
            <v>3</v>
          </cell>
          <cell r="WZ17">
            <v>0</v>
          </cell>
          <cell r="XA17">
            <v>0</v>
          </cell>
          <cell r="XB17">
            <v>14.33</v>
          </cell>
          <cell r="XC17">
            <v>2</v>
          </cell>
          <cell r="XD17">
            <v>8.8699999999999992</v>
          </cell>
          <cell r="XE17">
            <v>1</v>
          </cell>
          <cell r="XF17">
            <v>16.73</v>
          </cell>
          <cell r="XG17">
            <v>2</v>
          </cell>
          <cell r="XH17" t="str">
            <v/>
          </cell>
          <cell r="XI17" t="str">
            <v/>
          </cell>
          <cell r="XJ17">
            <v>12.59</v>
          </cell>
          <cell r="XK17">
            <v>2</v>
          </cell>
          <cell r="XL17">
            <v>6.98</v>
          </cell>
          <cell r="XM17">
            <v>1</v>
          </cell>
          <cell r="XN17">
            <v>7.52</v>
          </cell>
          <cell r="XO17">
            <v>1</v>
          </cell>
          <cell r="XP17">
            <v>8.52</v>
          </cell>
          <cell r="XQ17">
            <v>1</v>
          </cell>
          <cell r="XR17">
            <v>6.97</v>
          </cell>
          <cell r="XS17">
            <v>1</v>
          </cell>
          <cell r="XT17">
            <v>0</v>
          </cell>
          <cell r="XU17">
            <v>0</v>
          </cell>
          <cell r="XV17" t="str">
            <v/>
          </cell>
          <cell r="XW17" t="str">
            <v/>
          </cell>
          <cell r="XX17">
            <v>20.86</v>
          </cell>
          <cell r="XY17">
            <v>3</v>
          </cell>
          <cell r="XZ17">
            <v>7.75</v>
          </cell>
          <cell r="YA17">
            <v>1</v>
          </cell>
          <cell r="YB17">
            <v>0</v>
          </cell>
          <cell r="YC17">
            <v>0</v>
          </cell>
          <cell r="YD17">
            <v>16.43</v>
          </cell>
          <cell r="YE17">
            <v>2</v>
          </cell>
          <cell r="YF17">
            <v>0</v>
          </cell>
          <cell r="YG17">
            <v>0</v>
          </cell>
          <cell r="YH17">
            <v>12.26</v>
          </cell>
          <cell r="YI17">
            <v>2</v>
          </cell>
          <cell r="YJ17" t="str">
            <v/>
          </cell>
          <cell r="YK17" t="str">
            <v/>
          </cell>
          <cell r="YL17">
            <v>8.08</v>
          </cell>
          <cell r="YM17">
            <v>1</v>
          </cell>
          <cell r="YN17">
            <v>14.51</v>
          </cell>
          <cell r="YO17">
            <v>2</v>
          </cell>
          <cell r="YP17">
            <v>11.34</v>
          </cell>
          <cell r="YQ17">
            <v>2</v>
          </cell>
          <cell r="YR17">
            <v>11.33</v>
          </cell>
          <cell r="YS17">
            <v>2</v>
          </cell>
          <cell r="YT17">
            <v>0</v>
          </cell>
          <cell r="YU17">
            <v>0</v>
          </cell>
          <cell r="YV17">
            <v>10.28</v>
          </cell>
          <cell r="YW17">
            <v>1</v>
          </cell>
          <cell r="YX17" t="str">
            <v/>
          </cell>
          <cell r="YY17" t="str">
            <v/>
          </cell>
          <cell r="YZ17">
            <v>9.5500000000000007</v>
          </cell>
          <cell r="ZA17">
            <v>1</v>
          </cell>
          <cell r="ZB17">
            <v>10.23</v>
          </cell>
          <cell r="ZC17">
            <v>1</v>
          </cell>
          <cell r="ZD17">
            <v>0</v>
          </cell>
          <cell r="ZE17">
            <v>0</v>
          </cell>
          <cell r="ZF17">
            <v>0</v>
          </cell>
          <cell r="ZG17">
            <v>0</v>
          </cell>
          <cell r="ZH17">
            <v>5.27</v>
          </cell>
          <cell r="ZI17">
            <v>1</v>
          </cell>
          <cell r="ZJ17">
            <v>9.35</v>
          </cell>
          <cell r="ZK17">
            <v>1</v>
          </cell>
          <cell r="ZL17" t="str">
            <v/>
          </cell>
          <cell r="ZM17" t="str">
            <v/>
          </cell>
          <cell r="ZN17">
            <v>16.59</v>
          </cell>
          <cell r="ZO17">
            <v>2</v>
          </cell>
          <cell r="ZP17">
            <v>24.25</v>
          </cell>
          <cell r="ZQ17">
            <v>3</v>
          </cell>
          <cell r="ZR17">
            <v>0</v>
          </cell>
          <cell r="ZS17">
            <v>0</v>
          </cell>
          <cell r="ZT17">
            <v>0</v>
          </cell>
          <cell r="ZU17">
            <v>0</v>
          </cell>
          <cell r="ZV17">
            <v>14.41</v>
          </cell>
          <cell r="ZW17">
            <v>2</v>
          </cell>
          <cell r="ZX17">
            <v>0</v>
          </cell>
          <cell r="ZY17">
            <v>0</v>
          </cell>
          <cell r="ZZ17" t="str">
            <v/>
          </cell>
          <cell r="AAA17" t="str">
            <v/>
          </cell>
          <cell r="AAB17">
            <v>8.19</v>
          </cell>
          <cell r="AAC17">
            <v>1</v>
          </cell>
          <cell r="AAD17">
            <v>14.89</v>
          </cell>
          <cell r="AAE17">
            <v>2</v>
          </cell>
          <cell r="AAF17">
            <v>7.24</v>
          </cell>
          <cell r="AAG17">
            <v>1</v>
          </cell>
          <cell r="AAH17">
            <v>8.52</v>
          </cell>
          <cell r="AAI17">
            <v>1</v>
          </cell>
          <cell r="AAJ17">
            <v>0</v>
          </cell>
          <cell r="AAK17">
            <v>0</v>
          </cell>
          <cell r="AAL17">
            <v>8.76</v>
          </cell>
          <cell r="AAM17">
            <v>1</v>
          </cell>
          <cell r="AAN17" t="str">
            <v/>
          </cell>
          <cell r="AAO17" t="str">
            <v/>
          </cell>
          <cell r="AAP17">
            <v>7.71</v>
          </cell>
          <cell r="AAQ17">
            <v>1</v>
          </cell>
          <cell r="AAR17">
            <v>15.4</v>
          </cell>
          <cell r="AAS17">
            <v>2</v>
          </cell>
          <cell r="AAT17">
            <v>7.49</v>
          </cell>
          <cell r="AAU17">
            <v>1</v>
          </cell>
          <cell r="AAV17">
            <v>0</v>
          </cell>
          <cell r="AAW17">
            <v>0</v>
          </cell>
          <cell r="AAX17">
            <v>8.06</v>
          </cell>
          <cell r="AAY17">
            <v>1</v>
          </cell>
          <cell r="AAZ17">
            <v>16.2</v>
          </cell>
          <cell r="ABA17">
            <v>2</v>
          </cell>
          <cell r="ABB17" t="str">
            <v/>
          </cell>
          <cell r="ABC17" t="str">
            <v/>
          </cell>
          <cell r="ABD17">
            <v>0</v>
          </cell>
          <cell r="ABE17">
            <v>0</v>
          </cell>
          <cell r="ABF17">
            <v>0</v>
          </cell>
          <cell r="ABG17">
            <v>0</v>
          </cell>
          <cell r="ABH17">
            <v>0</v>
          </cell>
          <cell r="ABI17">
            <v>0</v>
          </cell>
          <cell r="ABJ17">
            <v>0</v>
          </cell>
          <cell r="ABK17">
            <v>0</v>
          </cell>
          <cell r="ABM17">
            <v>2118.5199999999991</v>
          </cell>
          <cell r="ABN17">
            <v>259</v>
          </cell>
          <cell r="ABO17">
            <v>187</v>
          </cell>
          <cell r="ABP17">
            <v>1.3850267379679144</v>
          </cell>
        </row>
        <row r="18">
          <cell r="A18" t="str">
            <v>WALD</v>
          </cell>
          <cell r="B18" t="str">
            <v>WALD</v>
          </cell>
          <cell r="C18" t="str">
            <v>MANHATTAN</v>
          </cell>
          <cell r="D18">
            <v>7.22</v>
          </cell>
          <cell r="E18">
            <v>1</v>
          </cell>
          <cell r="F18">
            <v>0</v>
          </cell>
          <cell r="G18">
            <v>0</v>
          </cell>
          <cell r="H18">
            <v>15.2</v>
          </cell>
          <cell r="I18">
            <v>3</v>
          </cell>
          <cell r="J18">
            <v>0</v>
          </cell>
          <cell r="K18">
            <v>0</v>
          </cell>
          <cell r="L18">
            <v>14</v>
          </cell>
          <cell r="M18">
            <v>1</v>
          </cell>
          <cell r="N18">
            <v>0</v>
          </cell>
          <cell r="O18">
            <v>0</v>
          </cell>
          <cell r="P18" t="str">
            <v/>
          </cell>
          <cell r="Q18" t="str">
            <v/>
          </cell>
          <cell r="R18">
            <v>14.9</v>
          </cell>
          <cell r="S18">
            <v>2</v>
          </cell>
          <cell r="T18">
            <v>5.46</v>
          </cell>
          <cell r="U18">
            <v>1</v>
          </cell>
          <cell r="V18">
            <v>0</v>
          </cell>
          <cell r="W18">
            <v>0</v>
          </cell>
          <cell r="X18">
            <v>14.45</v>
          </cell>
          <cell r="Y18">
            <v>2</v>
          </cell>
          <cell r="Z18">
            <v>0</v>
          </cell>
          <cell r="AA18">
            <v>0</v>
          </cell>
          <cell r="AB18">
            <v>6.44</v>
          </cell>
          <cell r="AC18">
            <v>1</v>
          </cell>
          <cell r="AD18" t="str">
            <v/>
          </cell>
          <cell r="AE18" t="str">
            <v/>
          </cell>
          <cell r="AF18">
            <v>7.72</v>
          </cell>
          <cell r="AG18">
            <v>1</v>
          </cell>
          <cell r="AH18">
            <v>13.26</v>
          </cell>
          <cell r="AI18">
            <v>2</v>
          </cell>
          <cell r="AJ18">
            <v>8.84</v>
          </cell>
          <cell r="AK18">
            <v>1</v>
          </cell>
          <cell r="AL18">
            <v>11.62</v>
          </cell>
          <cell r="AM18">
            <v>2</v>
          </cell>
          <cell r="AN18">
            <v>0</v>
          </cell>
          <cell r="AO18">
            <v>0</v>
          </cell>
          <cell r="AP18">
            <v>12.15</v>
          </cell>
          <cell r="AQ18">
            <v>2</v>
          </cell>
          <cell r="AR18" t="str">
            <v/>
          </cell>
          <cell r="AS18" t="str">
            <v/>
          </cell>
          <cell r="AT18">
            <v>5.79</v>
          </cell>
          <cell r="AU18">
            <v>1</v>
          </cell>
          <cell r="AV18">
            <v>6.53</v>
          </cell>
          <cell r="AW18">
            <v>1</v>
          </cell>
          <cell r="AX18">
            <v>0</v>
          </cell>
          <cell r="AY18">
            <v>0</v>
          </cell>
          <cell r="AZ18">
            <v>11.55</v>
          </cell>
          <cell r="BA18">
            <v>2</v>
          </cell>
          <cell r="BB18">
            <v>0</v>
          </cell>
          <cell r="BC18">
            <v>0</v>
          </cell>
          <cell r="BD18">
            <v>7.52</v>
          </cell>
          <cell r="BE18">
            <v>1</v>
          </cell>
          <cell r="BF18" t="str">
            <v/>
          </cell>
          <cell r="BG18" t="str">
            <v/>
          </cell>
          <cell r="BH18">
            <v>6.51</v>
          </cell>
          <cell r="BI18">
            <v>1</v>
          </cell>
          <cell r="BJ18">
            <v>8.51</v>
          </cell>
          <cell r="BK18">
            <v>1</v>
          </cell>
          <cell r="BL18">
            <v>7.36</v>
          </cell>
          <cell r="BM18">
            <v>1</v>
          </cell>
          <cell r="BN18">
            <v>9.17</v>
          </cell>
          <cell r="BO18">
            <v>1</v>
          </cell>
          <cell r="BP18">
            <v>0</v>
          </cell>
          <cell r="BQ18">
            <v>0</v>
          </cell>
          <cell r="BR18">
            <v>15.18</v>
          </cell>
          <cell r="BS18">
            <v>2</v>
          </cell>
          <cell r="BT18" t="str">
            <v/>
          </cell>
          <cell r="BU18" t="str">
            <v/>
          </cell>
          <cell r="BV18">
            <v>9.76</v>
          </cell>
          <cell r="BW18">
            <v>2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13.51</v>
          </cell>
          <cell r="CG18">
            <v>2</v>
          </cell>
          <cell r="CH18" t="str">
            <v/>
          </cell>
          <cell r="CI18" t="str">
            <v/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15.26</v>
          </cell>
          <cell r="CO18">
            <v>2</v>
          </cell>
          <cell r="CP18">
            <v>6.36</v>
          </cell>
          <cell r="CQ18">
            <v>1</v>
          </cell>
          <cell r="CR18">
            <v>4.9000000000000004</v>
          </cell>
          <cell r="CS18">
            <v>1</v>
          </cell>
          <cell r="CT18">
            <v>16.68</v>
          </cell>
          <cell r="CU18">
            <v>2</v>
          </cell>
          <cell r="CV18" t="str">
            <v/>
          </cell>
          <cell r="CW18" t="str">
            <v/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25.91</v>
          </cell>
          <cell r="DC18">
            <v>3</v>
          </cell>
          <cell r="DD18">
            <v>0</v>
          </cell>
          <cell r="DE18">
            <v>0</v>
          </cell>
          <cell r="DF18">
            <v>19</v>
          </cell>
          <cell r="DG18">
            <v>1</v>
          </cell>
          <cell r="DH18">
            <v>0</v>
          </cell>
          <cell r="DI18">
            <v>0</v>
          </cell>
          <cell r="DJ18" t="str">
            <v/>
          </cell>
          <cell r="DK18" t="str">
            <v/>
          </cell>
          <cell r="DL18">
            <v>21.11</v>
          </cell>
          <cell r="DM18">
            <v>3</v>
          </cell>
          <cell r="DN18">
            <v>0</v>
          </cell>
          <cell r="DO18">
            <v>0</v>
          </cell>
          <cell r="DP18">
            <v>14.03</v>
          </cell>
          <cell r="DQ18">
            <v>2</v>
          </cell>
          <cell r="DR18">
            <v>8.15</v>
          </cell>
          <cell r="DS18">
            <v>1</v>
          </cell>
          <cell r="DT18">
            <v>13.64</v>
          </cell>
          <cell r="DU18">
            <v>2</v>
          </cell>
          <cell r="DV18">
            <v>0</v>
          </cell>
          <cell r="DW18">
            <v>0</v>
          </cell>
          <cell r="DX18" t="str">
            <v/>
          </cell>
          <cell r="DY18" t="str">
            <v/>
          </cell>
          <cell r="DZ18">
            <v>0</v>
          </cell>
          <cell r="EA18">
            <v>0</v>
          </cell>
          <cell r="EB18">
            <v>16.79</v>
          </cell>
          <cell r="EC18">
            <v>2</v>
          </cell>
          <cell r="ED18">
            <v>15.73</v>
          </cell>
          <cell r="EE18">
            <v>3</v>
          </cell>
          <cell r="EF18">
            <v>0</v>
          </cell>
          <cell r="EG18">
            <v>0</v>
          </cell>
          <cell r="EH18">
            <v>21.97</v>
          </cell>
          <cell r="EI18">
            <v>3</v>
          </cell>
          <cell r="EJ18">
            <v>7.24</v>
          </cell>
          <cell r="EK18">
            <v>2</v>
          </cell>
          <cell r="EL18" t="str">
            <v/>
          </cell>
          <cell r="EM18" t="str">
            <v/>
          </cell>
          <cell r="EN18">
            <v>13.46</v>
          </cell>
          <cell r="EO18">
            <v>2</v>
          </cell>
          <cell r="EP18">
            <v>4.5</v>
          </cell>
          <cell r="EQ18">
            <v>1</v>
          </cell>
          <cell r="ER18">
            <v>16.5</v>
          </cell>
          <cell r="ES18">
            <v>3</v>
          </cell>
          <cell r="ET18">
            <v>0</v>
          </cell>
          <cell r="EU18">
            <v>0</v>
          </cell>
          <cell r="EV18">
            <v>18.46</v>
          </cell>
          <cell r="EW18">
            <v>3</v>
          </cell>
          <cell r="EX18">
            <v>0</v>
          </cell>
          <cell r="EY18">
            <v>0</v>
          </cell>
          <cell r="EZ18" t="str">
            <v/>
          </cell>
          <cell r="FA18" t="str">
            <v/>
          </cell>
          <cell r="FB18">
            <v>18.34</v>
          </cell>
          <cell r="FC18">
            <v>2</v>
          </cell>
          <cell r="FD18">
            <v>7.7</v>
          </cell>
          <cell r="FE18">
            <v>1</v>
          </cell>
          <cell r="FF18">
            <v>11.52</v>
          </cell>
          <cell r="FG18">
            <v>2</v>
          </cell>
          <cell r="FH18">
            <v>0</v>
          </cell>
          <cell r="FI18">
            <v>0</v>
          </cell>
          <cell r="FJ18">
            <v>19.12</v>
          </cell>
          <cell r="FK18">
            <v>3</v>
          </cell>
          <cell r="FL18">
            <v>0</v>
          </cell>
          <cell r="FM18">
            <v>0</v>
          </cell>
          <cell r="FN18" t="str">
            <v/>
          </cell>
          <cell r="FO18" t="str">
            <v/>
          </cell>
          <cell r="FP18">
            <v>0</v>
          </cell>
          <cell r="FQ18">
            <v>0</v>
          </cell>
          <cell r="FR18">
            <v>27.5</v>
          </cell>
          <cell r="FS18">
            <v>3</v>
          </cell>
          <cell r="FT18">
            <v>8.02</v>
          </cell>
          <cell r="FU18">
            <v>1</v>
          </cell>
          <cell r="FV18">
            <v>0</v>
          </cell>
          <cell r="FW18">
            <v>0</v>
          </cell>
          <cell r="FX18">
            <v>9.0399999999999991</v>
          </cell>
          <cell r="FY18">
            <v>1</v>
          </cell>
          <cell r="FZ18">
            <v>7.09</v>
          </cell>
          <cell r="GA18">
            <v>1</v>
          </cell>
          <cell r="GB18" t="str">
            <v/>
          </cell>
          <cell r="GC18" t="str">
            <v/>
          </cell>
          <cell r="GD18">
            <v>10.16</v>
          </cell>
          <cell r="GE18">
            <v>1</v>
          </cell>
          <cell r="GF18">
            <v>16.5</v>
          </cell>
          <cell r="GG18">
            <v>2</v>
          </cell>
          <cell r="GH18">
            <v>0</v>
          </cell>
          <cell r="GI18">
            <v>0</v>
          </cell>
          <cell r="GJ18">
            <v>8.1300000000000008</v>
          </cell>
          <cell r="GK18">
            <v>1</v>
          </cell>
          <cell r="GL18">
            <v>7.22</v>
          </cell>
          <cell r="GM18">
            <v>1</v>
          </cell>
          <cell r="GN18">
            <v>0</v>
          </cell>
          <cell r="GO18">
            <v>0</v>
          </cell>
          <cell r="GP18" t="str">
            <v/>
          </cell>
          <cell r="GQ18" t="str">
            <v/>
          </cell>
          <cell r="GR18">
            <v>13.7</v>
          </cell>
          <cell r="GS18">
            <v>2</v>
          </cell>
          <cell r="GT18">
            <v>7.82</v>
          </cell>
          <cell r="GU18">
            <v>1</v>
          </cell>
          <cell r="GV18">
            <v>8.26</v>
          </cell>
          <cell r="GW18">
            <v>1</v>
          </cell>
          <cell r="GX18">
            <v>8.07</v>
          </cell>
          <cell r="GY18">
            <v>1</v>
          </cell>
          <cell r="GZ18">
            <v>4.5599999999999996</v>
          </cell>
          <cell r="HA18">
            <v>1</v>
          </cell>
          <cell r="HB18">
            <v>2.12</v>
          </cell>
          <cell r="HC18">
            <v>1</v>
          </cell>
          <cell r="HD18" t="str">
            <v/>
          </cell>
          <cell r="HE18" t="str">
            <v/>
          </cell>
          <cell r="HF18">
            <v>7.38</v>
          </cell>
          <cell r="HG18">
            <v>1</v>
          </cell>
          <cell r="HH18">
            <v>13.87</v>
          </cell>
          <cell r="HI18">
            <v>2</v>
          </cell>
          <cell r="HJ18">
            <v>0</v>
          </cell>
          <cell r="HK18">
            <v>0</v>
          </cell>
          <cell r="HL18">
            <v>8.67</v>
          </cell>
          <cell r="HM18">
            <v>1</v>
          </cell>
          <cell r="HN18">
            <v>7.68</v>
          </cell>
          <cell r="HO18">
            <v>1</v>
          </cell>
          <cell r="HP18">
            <v>5.48</v>
          </cell>
          <cell r="HQ18">
            <v>1</v>
          </cell>
          <cell r="HR18" t="str">
            <v/>
          </cell>
          <cell r="HS18" t="str">
            <v/>
          </cell>
          <cell r="HT18">
            <v>9.2100000000000009</v>
          </cell>
          <cell r="HU18">
            <v>1</v>
          </cell>
          <cell r="HV18">
            <v>7.52</v>
          </cell>
          <cell r="HW18">
            <v>1</v>
          </cell>
          <cell r="HX18">
            <v>6.73</v>
          </cell>
          <cell r="HY18">
            <v>1</v>
          </cell>
          <cell r="HZ18">
            <v>8.91</v>
          </cell>
          <cell r="IA18">
            <v>1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 t="str">
            <v/>
          </cell>
          <cell r="IG18" t="str">
            <v/>
          </cell>
          <cell r="IH18">
            <v>0</v>
          </cell>
          <cell r="II18">
            <v>0</v>
          </cell>
          <cell r="IJ18">
            <v>17.52</v>
          </cell>
          <cell r="IK18">
            <v>2</v>
          </cell>
          <cell r="IL18">
            <v>6.51</v>
          </cell>
          <cell r="IM18">
            <v>1</v>
          </cell>
          <cell r="IN18">
            <v>14.37</v>
          </cell>
          <cell r="IO18">
            <v>2</v>
          </cell>
          <cell r="IP18">
            <v>6.65</v>
          </cell>
          <cell r="IQ18">
            <v>1</v>
          </cell>
          <cell r="IR18">
            <v>7.62</v>
          </cell>
          <cell r="IS18">
            <v>1</v>
          </cell>
          <cell r="IT18" t="str">
            <v/>
          </cell>
          <cell r="IU18" t="str">
            <v/>
          </cell>
          <cell r="IV18">
            <v>9.6999999999999993</v>
          </cell>
          <cell r="IW18">
            <v>1</v>
          </cell>
          <cell r="IX18">
            <v>16.600000000000001</v>
          </cell>
          <cell r="IY18">
            <v>2</v>
          </cell>
          <cell r="IZ18">
            <v>8.9499999999999993</v>
          </cell>
          <cell r="JA18">
            <v>1</v>
          </cell>
          <cell r="JB18">
            <v>7.78</v>
          </cell>
          <cell r="JC18">
            <v>1</v>
          </cell>
          <cell r="JD18">
            <v>6.91</v>
          </cell>
          <cell r="JE18">
            <v>1</v>
          </cell>
          <cell r="JF18">
            <v>13.19</v>
          </cell>
          <cell r="JG18">
            <v>2</v>
          </cell>
          <cell r="JH18" t="str">
            <v/>
          </cell>
          <cell r="JI18" t="str">
            <v/>
          </cell>
          <cell r="JJ18">
            <v>8.11</v>
          </cell>
          <cell r="JK18">
            <v>1</v>
          </cell>
          <cell r="JL18">
            <v>8.7200000000000006</v>
          </cell>
          <cell r="JM18">
            <v>1</v>
          </cell>
          <cell r="JN18">
            <v>0</v>
          </cell>
          <cell r="JO18">
            <v>0</v>
          </cell>
          <cell r="JP18">
            <v>17.149999999999999</v>
          </cell>
          <cell r="JQ18">
            <v>2</v>
          </cell>
          <cell r="JR18">
            <v>4.8</v>
          </cell>
          <cell r="JS18">
            <v>1</v>
          </cell>
          <cell r="JT18">
            <v>8.83</v>
          </cell>
          <cell r="JU18">
            <v>1</v>
          </cell>
          <cell r="JV18" t="str">
            <v/>
          </cell>
          <cell r="JW18" t="str">
            <v/>
          </cell>
          <cell r="JX18">
            <v>8.9700000000000006</v>
          </cell>
          <cell r="JY18">
            <v>1</v>
          </cell>
          <cell r="JZ18">
            <v>10.48</v>
          </cell>
          <cell r="KA18">
            <v>2</v>
          </cell>
          <cell r="KB18">
            <v>13.16</v>
          </cell>
          <cell r="KC18">
            <v>2</v>
          </cell>
          <cell r="KD18">
            <v>6.31</v>
          </cell>
          <cell r="KE18">
            <v>1</v>
          </cell>
          <cell r="KF18">
            <v>6.27</v>
          </cell>
          <cell r="KG18">
            <v>1</v>
          </cell>
          <cell r="KH18">
            <v>15.04</v>
          </cell>
          <cell r="KI18">
            <v>2</v>
          </cell>
          <cell r="KJ18" t="str">
            <v/>
          </cell>
          <cell r="KK18" t="str">
            <v/>
          </cell>
          <cell r="KL18">
            <v>9.51</v>
          </cell>
          <cell r="KM18">
            <v>1</v>
          </cell>
          <cell r="KN18">
            <v>9.92</v>
          </cell>
          <cell r="KO18">
            <v>1</v>
          </cell>
          <cell r="KP18">
            <v>17</v>
          </cell>
          <cell r="KQ18">
            <v>2</v>
          </cell>
          <cell r="KR18">
            <v>9.4</v>
          </cell>
          <cell r="KS18">
            <v>1</v>
          </cell>
          <cell r="KT18">
            <v>12.71</v>
          </cell>
          <cell r="KU18">
            <v>2</v>
          </cell>
          <cell r="KV18">
            <v>8.8000000000000007</v>
          </cell>
          <cell r="KW18">
            <v>1</v>
          </cell>
          <cell r="KX18" t="str">
            <v/>
          </cell>
          <cell r="KY18" t="str">
            <v/>
          </cell>
          <cell r="KZ18">
            <v>10.44</v>
          </cell>
          <cell r="LA18">
            <v>1</v>
          </cell>
          <cell r="LB18">
            <v>18.420000000000002</v>
          </cell>
          <cell r="LC18">
            <v>2</v>
          </cell>
          <cell r="LD18">
            <v>6.15</v>
          </cell>
          <cell r="LE18">
            <v>1</v>
          </cell>
          <cell r="LF18">
            <v>7.44</v>
          </cell>
          <cell r="LG18">
            <v>1</v>
          </cell>
          <cell r="LH18">
            <v>12.32</v>
          </cell>
          <cell r="LI18">
            <v>2</v>
          </cell>
          <cell r="LJ18">
            <v>9.81</v>
          </cell>
          <cell r="LK18">
            <v>1</v>
          </cell>
          <cell r="LL18" t="str">
            <v/>
          </cell>
          <cell r="LM18" t="str">
            <v/>
          </cell>
          <cell r="LN18">
            <v>11.3</v>
          </cell>
          <cell r="LO18">
            <v>1</v>
          </cell>
          <cell r="LP18">
            <v>15.59</v>
          </cell>
          <cell r="LQ18">
            <v>2</v>
          </cell>
          <cell r="LR18">
            <v>7.12</v>
          </cell>
          <cell r="LS18">
            <v>1</v>
          </cell>
          <cell r="LT18">
            <v>0</v>
          </cell>
          <cell r="LU18">
            <v>0</v>
          </cell>
          <cell r="LV18">
            <v>10.130000000000001</v>
          </cell>
          <cell r="LW18">
            <v>1</v>
          </cell>
          <cell r="LX18">
            <v>0</v>
          </cell>
          <cell r="LY18">
            <v>0</v>
          </cell>
          <cell r="LZ18" t="str">
            <v/>
          </cell>
          <cell r="MA18" t="str">
            <v/>
          </cell>
          <cell r="MB18">
            <v>24.18</v>
          </cell>
          <cell r="MC18">
            <v>3</v>
          </cell>
          <cell r="MD18">
            <v>0</v>
          </cell>
          <cell r="ME18">
            <v>0</v>
          </cell>
          <cell r="MF18">
            <v>22.74</v>
          </cell>
          <cell r="MG18">
            <v>3</v>
          </cell>
          <cell r="MH18">
            <v>7.25</v>
          </cell>
          <cell r="MI18">
            <v>1</v>
          </cell>
          <cell r="MJ18">
            <v>6.95</v>
          </cell>
          <cell r="MK18">
            <v>1</v>
          </cell>
          <cell r="ML18">
            <v>0</v>
          </cell>
          <cell r="MM18">
            <v>0</v>
          </cell>
          <cell r="MN18" t="str">
            <v/>
          </cell>
          <cell r="MO18" t="str">
            <v/>
          </cell>
          <cell r="MP18">
            <v>15.87</v>
          </cell>
          <cell r="MQ18">
            <v>2</v>
          </cell>
          <cell r="MR18">
            <v>9.0500000000000007</v>
          </cell>
          <cell r="MS18">
            <v>1</v>
          </cell>
          <cell r="MT18">
            <v>7.44</v>
          </cell>
          <cell r="MU18">
            <v>1</v>
          </cell>
          <cell r="MV18">
            <v>5.8</v>
          </cell>
          <cell r="MW18">
            <v>1</v>
          </cell>
          <cell r="MX18">
            <v>0</v>
          </cell>
          <cell r="MY18">
            <v>0</v>
          </cell>
          <cell r="MZ18">
            <v>16.09</v>
          </cell>
          <cell r="NA18">
            <v>3</v>
          </cell>
          <cell r="NB18" t="str">
            <v/>
          </cell>
          <cell r="NC18" t="str">
            <v/>
          </cell>
          <cell r="ND18">
            <v>0</v>
          </cell>
          <cell r="NE18">
            <v>0</v>
          </cell>
          <cell r="NF18">
            <v>26.82</v>
          </cell>
          <cell r="NG18">
            <v>3</v>
          </cell>
          <cell r="NH18">
            <v>0</v>
          </cell>
          <cell r="NI18">
            <v>0</v>
          </cell>
          <cell r="NJ18">
            <v>9.68</v>
          </cell>
          <cell r="NK18">
            <v>1</v>
          </cell>
          <cell r="NL18">
            <v>10.35</v>
          </cell>
          <cell r="NM18">
            <v>1</v>
          </cell>
          <cell r="NN18">
            <v>8.32</v>
          </cell>
          <cell r="NO18">
            <v>1</v>
          </cell>
          <cell r="NP18" t="str">
            <v/>
          </cell>
          <cell r="NQ18" t="str">
            <v/>
          </cell>
          <cell r="NR18">
            <v>10.09</v>
          </cell>
          <cell r="NS18">
            <v>1</v>
          </cell>
          <cell r="NT18">
            <v>17.3</v>
          </cell>
          <cell r="NU18">
            <v>2</v>
          </cell>
          <cell r="NV18">
            <v>13.92</v>
          </cell>
          <cell r="NW18">
            <v>2</v>
          </cell>
          <cell r="NX18">
            <v>8.06</v>
          </cell>
          <cell r="NY18">
            <v>1</v>
          </cell>
          <cell r="NZ18">
            <v>6.1</v>
          </cell>
          <cell r="OA18">
            <v>1</v>
          </cell>
          <cell r="OB18">
            <v>6.74</v>
          </cell>
          <cell r="OC18">
            <v>1</v>
          </cell>
          <cell r="OD18" t="str">
            <v/>
          </cell>
          <cell r="OE18" t="str">
            <v/>
          </cell>
          <cell r="OF18">
            <v>17.09</v>
          </cell>
          <cell r="OG18">
            <v>2</v>
          </cell>
          <cell r="OH18">
            <v>7.83</v>
          </cell>
          <cell r="OI18">
            <v>1</v>
          </cell>
          <cell r="OJ18">
            <v>7.72</v>
          </cell>
          <cell r="OK18">
            <v>1</v>
          </cell>
          <cell r="OL18">
            <v>7.58</v>
          </cell>
          <cell r="OM18">
            <v>1</v>
          </cell>
          <cell r="ON18">
            <v>0</v>
          </cell>
          <cell r="OO18">
            <v>0</v>
          </cell>
          <cell r="OP18">
            <v>23.4</v>
          </cell>
          <cell r="OQ18">
            <v>3</v>
          </cell>
          <cell r="OR18" t="str">
            <v/>
          </cell>
          <cell r="OS18" t="str">
            <v/>
          </cell>
          <cell r="OT18">
            <v>7.71</v>
          </cell>
          <cell r="OU18">
            <v>1</v>
          </cell>
          <cell r="OV18">
            <v>0</v>
          </cell>
          <cell r="OW18">
            <v>0</v>
          </cell>
          <cell r="OX18">
            <v>8.36</v>
          </cell>
          <cell r="OY18">
            <v>1</v>
          </cell>
          <cell r="OZ18">
            <v>7.28</v>
          </cell>
          <cell r="PA18">
            <v>1</v>
          </cell>
          <cell r="PB18">
            <v>8.34</v>
          </cell>
          <cell r="PC18">
            <v>2</v>
          </cell>
          <cell r="PD18">
            <v>5.16</v>
          </cell>
          <cell r="PE18">
            <v>1</v>
          </cell>
          <cell r="PF18" t="str">
            <v/>
          </cell>
          <cell r="PG18" t="str">
            <v/>
          </cell>
          <cell r="PH18">
            <v>10.130000000000001</v>
          </cell>
          <cell r="PI18">
            <v>1</v>
          </cell>
          <cell r="PJ18">
            <v>13.94</v>
          </cell>
          <cell r="PK18">
            <v>2</v>
          </cell>
          <cell r="PL18">
            <v>9.5299999999999994</v>
          </cell>
          <cell r="PM18">
            <v>1</v>
          </cell>
          <cell r="PN18">
            <v>0</v>
          </cell>
          <cell r="PO18">
            <v>0</v>
          </cell>
          <cell r="PP18">
            <v>10.51</v>
          </cell>
          <cell r="PQ18">
            <v>1</v>
          </cell>
          <cell r="PR18">
            <v>6.5</v>
          </cell>
          <cell r="PS18">
            <v>1</v>
          </cell>
          <cell r="PT18" t="str">
            <v/>
          </cell>
          <cell r="PU18" t="str">
            <v/>
          </cell>
          <cell r="PV18">
            <v>17.05</v>
          </cell>
          <cell r="PW18">
            <v>2</v>
          </cell>
          <cell r="PX18">
            <v>18.55</v>
          </cell>
          <cell r="PY18">
            <v>2</v>
          </cell>
          <cell r="PZ18">
            <v>19.62</v>
          </cell>
          <cell r="QA18">
            <v>2</v>
          </cell>
          <cell r="QB18">
            <v>13.62</v>
          </cell>
          <cell r="QC18">
            <v>2</v>
          </cell>
          <cell r="QD18">
            <v>0</v>
          </cell>
          <cell r="QE18">
            <v>0</v>
          </cell>
          <cell r="QF18">
            <v>6.02</v>
          </cell>
          <cell r="QG18">
            <v>1</v>
          </cell>
          <cell r="QH18" t="str">
            <v/>
          </cell>
          <cell r="QI18" t="str">
            <v/>
          </cell>
          <cell r="QJ18">
            <v>21.92</v>
          </cell>
          <cell r="QK18">
            <v>3</v>
          </cell>
          <cell r="QL18">
            <v>0</v>
          </cell>
          <cell r="QM18">
            <v>0</v>
          </cell>
          <cell r="QN18">
            <v>9.0399999999999991</v>
          </cell>
          <cell r="QO18">
            <v>1</v>
          </cell>
          <cell r="QP18">
            <v>9.39</v>
          </cell>
          <cell r="QQ18">
            <v>1</v>
          </cell>
          <cell r="QR18">
            <v>5.0199999999999996</v>
          </cell>
          <cell r="QS18">
            <v>1</v>
          </cell>
          <cell r="QT18">
            <v>12.1</v>
          </cell>
          <cell r="QU18">
            <v>2</v>
          </cell>
          <cell r="QV18" t="str">
            <v/>
          </cell>
          <cell r="QW18" t="str">
            <v/>
          </cell>
          <cell r="QX18">
            <v>14.93</v>
          </cell>
          <cell r="QY18">
            <v>2</v>
          </cell>
          <cell r="QZ18">
            <v>0</v>
          </cell>
          <cell r="RA18">
            <v>0</v>
          </cell>
          <cell r="RB18">
            <v>18.32</v>
          </cell>
          <cell r="RC18">
            <v>2</v>
          </cell>
          <cell r="RD18">
            <v>6.02</v>
          </cell>
          <cell r="RE18">
            <v>1</v>
          </cell>
          <cell r="RF18">
            <v>5.85</v>
          </cell>
          <cell r="RG18">
            <v>1</v>
          </cell>
          <cell r="RH18">
            <v>0</v>
          </cell>
          <cell r="RI18">
            <v>0</v>
          </cell>
          <cell r="RJ18" t="str">
            <v/>
          </cell>
          <cell r="RK18" t="str">
            <v/>
          </cell>
          <cell r="RL18">
            <v>17.829999999999998</v>
          </cell>
          <cell r="RM18">
            <v>2</v>
          </cell>
          <cell r="RN18">
            <v>6.07</v>
          </cell>
          <cell r="RO18">
            <v>1</v>
          </cell>
          <cell r="RP18">
            <v>6.67</v>
          </cell>
          <cell r="RQ18">
            <v>1</v>
          </cell>
          <cell r="RR18">
            <v>7.68</v>
          </cell>
          <cell r="RS18">
            <v>1</v>
          </cell>
          <cell r="RT18">
            <v>4.26</v>
          </cell>
          <cell r="RU18">
            <v>1</v>
          </cell>
          <cell r="RV18">
            <v>14.42</v>
          </cell>
          <cell r="RW18">
            <v>2</v>
          </cell>
          <cell r="RX18" t="str">
            <v/>
          </cell>
          <cell r="RY18" t="str">
            <v/>
          </cell>
          <cell r="RZ18">
            <v>19.309999999999999</v>
          </cell>
          <cell r="SA18">
            <v>2</v>
          </cell>
          <cell r="SB18">
            <v>7.14</v>
          </cell>
          <cell r="SC18">
            <v>1</v>
          </cell>
          <cell r="SD18">
            <v>14.46</v>
          </cell>
          <cell r="SE18">
            <v>2</v>
          </cell>
          <cell r="SF18">
            <v>6.85</v>
          </cell>
          <cell r="SG18">
            <v>1</v>
          </cell>
          <cell r="SH18">
            <v>19.02</v>
          </cell>
          <cell r="SI18">
            <v>2</v>
          </cell>
          <cell r="SJ18">
            <v>15.54</v>
          </cell>
          <cell r="SK18">
            <v>2</v>
          </cell>
          <cell r="SL18" t="str">
            <v/>
          </cell>
          <cell r="SM18" t="str">
            <v/>
          </cell>
          <cell r="SN18">
            <v>5.3</v>
          </cell>
          <cell r="SO18">
            <v>1</v>
          </cell>
          <cell r="SP18">
            <v>16.97</v>
          </cell>
          <cell r="SQ18">
            <v>2</v>
          </cell>
          <cell r="SR18">
            <v>0</v>
          </cell>
          <cell r="SS18">
            <v>0</v>
          </cell>
          <cell r="ST18">
            <v>22.86</v>
          </cell>
          <cell r="SU18">
            <v>3</v>
          </cell>
          <cell r="SV18">
            <v>0</v>
          </cell>
          <cell r="SW18">
            <v>0</v>
          </cell>
          <cell r="SX18">
            <v>14.54</v>
          </cell>
          <cell r="SY18">
            <v>2</v>
          </cell>
          <cell r="SZ18" t="str">
            <v/>
          </cell>
          <cell r="TA18" t="str">
            <v/>
          </cell>
          <cell r="TB18">
            <v>25.62</v>
          </cell>
          <cell r="TC18">
            <v>3</v>
          </cell>
          <cell r="TD18">
            <v>19.91</v>
          </cell>
          <cell r="TE18">
            <v>3</v>
          </cell>
          <cell r="TF18">
            <v>0</v>
          </cell>
          <cell r="TG18">
            <v>0</v>
          </cell>
          <cell r="TH18">
            <v>15.84</v>
          </cell>
          <cell r="TI18">
            <v>2</v>
          </cell>
          <cell r="TJ18">
            <v>5.2</v>
          </cell>
          <cell r="TK18">
            <v>1</v>
          </cell>
          <cell r="TL18">
            <v>10.11</v>
          </cell>
          <cell r="TM18">
            <v>2</v>
          </cell>
          <cell r="TN18" t="str">
            <v/>
          </cell>
          <cell r="TO18" t="str">
            <v/>
          </cell>
          <cell r="TP18">
            <v>18.8</v>
          </cell>
          <cell r="TQ18">
            <v>3</v>
          </cell>
          <cell r="TR18">
            <v>0</v>
          </cell>
          <cell r="TS18">
            <v>0</v>
          </cell>
          <cell r="TT18">
            <v>14.22</v>
          </cell>
          <cell r="TU18">
            <v>2</v>
          </cell>
          <cell r="TV18">
            <v>7</v>
          </cell>
          <cell r="TW18">
            <v>1</v>
          </cell>
          <cell r="TX18">
            <v>11.99</v>
          </cell>
          <cell r="TY18">
            <v>2</v>
          </cell>
          <cell r="TZ18">
            <v>14.26</v>
          </cell>
          <cell r="UA18">
            <v>2</v>
          </cell>
          <cell r="UB18" t="str">
            <v/>
          </cell>
          <cell r="UC18" t="str">
            <v/>
          </cell>
          <cell r="UD18">
            <v>16.420000000000002</v>
          </cell>
          <cell r="UE18">
            <v>2</v>
          </cell>
          <cell r="UF18">
            <v>3.53</v>
          </cell>
          <cell r="UG18">
            <v>1</v>
          </cell>
          <cell r="UH18">
            <v>17.59</v>
          </cell>
          <cell r="UI18">
            <v>2</v>
          </cell>
          <cell r="UJ18">
            <v>13.92</v>
          </cell>
          <cell r="UK18">
            <v>2</v>
          </cell>
          <cell r="UL18">
            <v>0</v>
          </cell>
          <cell r="UM18">
            <v>0</v>
          </cell>
          <cell r="UN18">
            <v>19.350000000000001</v>
          </cell>
          <cell r="UO18">
            <v>2</v>
          </cell>
          <cell r="UP18" t="str">
            <v/>
          </cell>
          <cell r="UQ18" t="str">
            <v/>
          </cell>
          <cell r="UR18">
            <v>0</v>
          </cell>
          <cell r="US18">
            <v>0</v>
          </cell>
          <cell r="UT18">
            <v>24.58</v>
          </cell>
          <cell r="UU18">
            <v>3</v>
          </cell>
          <cell r="UV18">
            <v>5.85</v>
          </cell>
          <cell r="UW18">
            <v>1</v>
          </cell>
          <cell r="UX18">
            <v>14.33</v>
          </cell>
          <cell r="UY18">
            <v>2</v>
          </cell>
          <cell r="UZ18">
            <v>8.3699999999999992</v>
          </cell>
          <cell r="VA18">
            <v>1</v>
          </cell>
          <cell r="VB18">
            <v>9.31</v>
          </cell>
          <cell r="VC18">
            <v>2</v>
          </cell>
          <cell r="VD18" t="str">
            <v/>
          </cell>
          <cell r="VE18" t="str">
            <v/>
          </cell>
          <cell r="VF18">
            <v>7.69</v>
          </cell>
          <cell r="VG18">
            <v>1</v>
          </cell>
          <cell r="VH18">
            <v>0</v>
          </cell>
          <cell r="VI18">
            <v>0</v>
          </cell>
          <cell r="VJ18">
            <v>22.37</v>
          </cell>
          <cell r="VK18">
            <v>3</v>
          </cell>
          <cell r="VL18">
            <v>7.51</v>
          </cell>
          <cell r="VM18">
            <v>1</v>
          </cell>
          <cell r="VN18">
            <v>0</v>
          </cell>
          <cell r="VO18">
            <v>0</v>
          </cell>
          <cell r="VP18">
            <v>22.09</v>
          </cell>
          <cell r="VQ18">
            <v>3</v>
          </cell>
          <cell r="VR18" t="str">
            <v/>
          </cell>
          <cell r="VS18" t="str">
            <v/>
          </cell>
          <cell r="VT18">
            <v>18.97</v>
          </cell>
          <cell r="VU18">
            <v>3</v>
          </cell>
          <cell r="VV18">
            <v>6.64</v>
          </cell>
          <cell r="VW18">
            <v>1</v>
          </cell>
          <cell r="VX18">
            <v>13.1</v>
          </cell>
          <cell r="VY18">
            <v>2</v>
          </cell>
          <cell r="VZ18">
            <v>7.01</v>
          </cell>
          <cell r="WA18">
            <v>1</v>
          </cell>
          <cell r="WB18">
            <v>0</v>
          </cell>
          <cell r="WC18">
            <v>0</v>
          </cell>
          <cell r="WD18">
            <v>16.28</v>
          </cell>
          <cell r="WE18">
            <v>2</v>
          </cell>
          <cell r="WF18" t="str">
            <v/>
          </cell>
          <cell r="WG18" t="str">
            <v/>
          </cell>
          <cell r="WH18">
            <v>18.98</v>
          </cell>
          <cell r="WI18">
            <v>3</v>
          </cell>
          <cell r="WJ18">
            <v>0</v>
          </cell>
          <cell r="WK18">
            <v>0</v>
          </cell>
          <cell r="WL18">
            <v>8.57</v>
          </cell>
          <cell r="WM18">
            <v>1</v>
          </cell>
          <cell r="WN18">
            <v>22</v>
          </cell>
          <cell r="WO18">
            <v>3</v>
          </cell>
          <cell r="WP18">
            <v>0</v>
          </cell>
          <cell r="WQ18">
            <v>0</v>
          </cell>
          <cell r="WR18">
            <v>7.42</v>
          </cell>
          <cell r="WS18">
            <v>1</v>
          </cell>
          <cell r="WT18" t="str">
            <v/>
          </cell>
          <cell r="WU18" t="str">
            <v/>
          </cell>
          <cell r="WV18">
            <v>8.44</v>
          </cell>
          <cell r="WW18">
            <v>1</v>
          </cell>
          <cell r="WX18">
            <v>26.66</v>
          </cell>
          <cell r="WY18">
            <v>3</v>
          </cell>
          <cell r="WZ18">
            <v>0</v>
          </cell>
          <cell r="XA18">
            <v>0</v>
          </cell>
          <cell r="XB18">
            <v>20.079999999999998</v>
          </cell>
          <cell r="XC18">
            <v>3</v>
          </cell>
          <cell r="XD18">
            <v>7.43</v>
          </cell>
          <cell r="XE18">
            <v>1</v>
          </cell>
          <cell r="XF18">
            <v>9.0500000000000007</v>
          </cell>
          <cell r="XG18">
            <v>1</v>
          </cell>
          <cell r="XH18" t="str">
            <v/>
          </cell>
          <cell r="XI18" t="str">
            <v/>
          </cell>
          <cell r="XJ18">
            <v>25.98</v>
          </cell>
          <cell r="XK18">
            <v>3</v>
          </cell>
          <cell r="XL18">
            <v>8.43</v>
          </cell>
          <cell r="XM18">
            <v>1</v>
          </cell>
          <cell r="XN18">
            <v>6.26</v>
          </cell>
          <cell r="XO18">
            <v>1</v>
          </cell>
          <cell r="XP18">
            <v>15.97</v>
          </cell>
          <cell r="XQ18">
            <v>2</v>
          </cell>
          <cell r="XR18">
            <v>9.43</v>
          </cell>
          <cell r="XS18">
            <v>2</v>
          </cell>
          <cell r="XT18">
            <v>7.13</v>
          </cell>
          <cell r="XU18">
            <v>1</v>
          </cell>
          <cell r="XV18" t="str">
            <v/>
          </cell>
          <cell r="XW18" t="str">
            <v/>
          </cell>
          <cell r="XX18">
            <v>26.52</v>
          </cell>
          <cell r="XY18">
            <v>3</v>
          </cell>
          <cell r="XZ18">
            <v>0</v>
          </cell>
          <cell r="YA18">
            <v>0</v>
          </cell>
          <cell r="YB18">
            <v>17.55</v>
          </cell>
          <cell r="YC18">
            <v>2</v>
          </cell>
          <cell r="YD18">
            <v>8.82</v>
          </cell>
          <cell r="YE18">
            <v>1</v>
          </cell>
          <cell r="YF18">
            <v>14.74</v>
          </cell>
          <cell r="YG18">
            <v>2</v>
          </cell>
          <cell r="YH18">
            <v>9.57</v>
          </cell>
          <cell r="YI18">
            <v>2</v>
          </cell>
          <cell r="YJ18" t="str">
            <v/>
          </cell>
          <cell r="YK18" t="str">
            <v/>
          </cell>
          <cell r="YL18">
            <v>18.829999999999998</v>
          </cell>
          <cell r="YM18">
            <v>2</v>
          </cell>
          <cell r="YN18">
            <v>0</v>
          </cell>
          <cell r="YO18">
            <v>0</v>
          </cell>
          <cell r="YP18">
            <v>27.05</v>
          </cell>
          <cell r="YQ18">
            <v>3</v>
          </cell>
          <cell r="YR18">
            <v>0</v>
          </cell>
          <cell r="YS18">
            <v>0</v>
          </cell>
          <cell r="YT18">
            <v>9.41</v>
          </cell>
          <cell r="YU18">
            <v>1</v>
          </cell>
          <cell r="YV18">
            <v>21.71</v>
          </cell>
          <cell r="YW18">
            <v>3</v>
          </cell>
          <cell r="YX18" t="str">
            <v/>
          </cell>
          <cell r="YY18" t="str">
            <v/>
          </cell>
          <cell r="YZ18">
            <v>17.22</v>
          </cell>
          <cell r="ZA18">
            <v>2</v>
          </cell>
          <cell r="ZB18">
            <v>9.48</v>
          </cell>
          <cell r="ZC18">
            <v>1</v>
          </cell>
          <cell r="ZD18">
            <v>13.36</v>
          </cell>
          <cell r="ZE18">
            <v>2</v>
          </cell>
          <cell r="ZF18">
            <v>6.04</v>
          </cell>
          <cell r="ZG18">
            <v>1</v>
          </cell>
          <cell r="ZH18">
            <v>17.73</v>
          </cell>
          <cell r="ZI18">
            <v>2</v>
          </cell>
          <cell r="ZJ18">
            <v>8.56</v>
          </cell>
          <cell r="ZK18">
            <v>1</v>
          </cell>
          <cell r="ZL18" t="str">
            <v/>
          </cell>
          <cell r="ZM18" t="str">
            <v/>
          </cell>
          <cell r="ZN18">
            <v>16.09</v>
          </cell>
          <cell r="ZO18">
            <v>2</v>
          </cell>
          <cell r="ZP18">
            <v>9.5500000000000007</v>
          </cell>
          <cell r="ZQ18">
            <v>1</v>
          </cell>
          <cell r="ZR18">
            <v>16.36</v>
          </cell>
          <cell r="ZS18">
            <v>2</v>
          </cell>
          <cell r="ZT18">
            <v>7.74</v>
          </cell>
          <cell r="ZU18">
            <v>1</v>
          </cell>
          <cell r="ZV18">
            <v>4.37</v>
          </cell>
          <cell r="ZW18">
            <v>1</v>
          </cell>
          <cell r="ZX18">
            <v>8.1</v>
          </cell>
          <cell r="ZY18">
            <v>1</v>
          </cell>
          <cell r="ZZ18" t="str">
            <v/>
          </cell>
          <cell r="AAA18" t="str">
            <v/>
          </cell>
          <cell r="AAB18">
            <v>15.11</v>
          </cell>
          <cell r="AAC18">
            <v>2</v>
          </cell>
          <cell r="AAD18">
            <v>7.76</v>
          </cell>
          <cell r="AAE18">
            <v>1</v>
          </cell>
          <cell r="AAF18">
            <v>4.99</v>
          </cell>
          <cell r="AAG18">
            <v>1</v>
          </cell>
          <cell r="AAH18">
            <v>0</v>
          </cell>
          <cell r="AAI18">
            <v>0</v>
          </cell>
          <cell r="AAJ18">
            <v>0</v>
          </cell>
          <cell r="AAK18">
            <v>0</v>
          </cell>
          <cell r="AAL18">
            <v>8.91</v>
          </cell>
          <cell r="AAM18">
            <v>1</v>
          </cell>
          <cell r="AAN18" t="str">
            <v/>
          </cell>
          <cell r="AAO18" t="str">
            <v/>
          </cell>
          <cell r="AAP18">
            <v>0</v>
          </cell>
          <cell r="AAQ18">
            <v>0</v>
          </cell>
          <cell r="AAR18">
            <v>16.39</v>
          </cell>
          <cell r="AAS18">
            <v>2</v>
          </cell>
          <cell r="AAT18">
            <v>6.83</v>
          </cell>
          <cell r="AAU18">
            <v>1</v>
          </cell>
          <cell r="AAV18">
            <v>0</v>
          </cell>
          <cell r="AAW18">
            <v>0</v>
          </cell>
          <cell r="AAX18">
            <v>6.3</v>
          </cell>
          <cell r="AAY18">
            <v>1</v>
          </cell>
          <cell r="AAZ18">
            <v>8.89</v>
          </cell>
          <cell r="ABA18">
            <v>1</v>
          </cell>
          <cell r="ABB18" t="str">
            <v/>
          </cell>
          <cell r="ABC18" t="str">
            <v/>
          </cell>
          <cell r="ABD18">
            <v>0</v>
          </cell>
          <cell r="ABE18">
            <v>0</v>
          </cell>
          <cell r="ABF18">
            <v>0</v>
          </cell>
          <cell r="ABG18">
            <v>0</v>
          </cell>
          <cell r="ABH18">
            <v>0</v>
          </cell>
          <cell r="ABI18">
            <v>0</v>
          </cell>
          <cell r="ABJ18">
            <v>0</v>
          </cell>
          <cell r="ABK18">
            <v>0</v>
          </cell>
          <cell r="ABM18">
            <v>2886.2299999999991</v>
          </cell>
          <cell r="ABN18">
            <v>386</v>
          </cell>
          <cell r="ABO18">
            <v>243</v>
          </cell>
          <cell r="ABP18">
            <v>1.5884773662551441</v>
          </cell>
        </row>
        <row r="19">
          <cell r="A19" t="str">
            <v>CHELSEA</v>
          </cell>
          <cell r="B19" t="str">
            <v>CHELSEA</v>
          </cell>
          <cell r="C19" t="str">
            <v>MANHATTAN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7.27</v>
          </cell>
          <cell r="K19">
            <v>1</v>
          </cell>
          <cell r="L19">
            <v>7.73</v>
          </cell>
          <cell r="M19">
            <v>1</v>
          </cell>
          <cell r="N19">
            <v>0</v>
          </cell>
          <cell r="O19">
            <v>0</v>
          </cell>
          <cell r="P19" t="str">
            <v/>
          </cell>
          <cell r="Q19" t="str">
            <v/>
          </cell>
          <cell r="R19">
            <v>8.93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14.54</v>
          </cell>
          <cell r="Y19">
            <v>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/>
          </cell>
          <cell r="AE19" t="str">
            <v/>
          </cell>
          <cell r="AF19">
            <v>7.87</v>
          </cell>
          <cell r="AG19">
            <v>1</v>
          </cell>
          <cell r="AH19">
            <v>0</v>
          </cell>
          <cell r="AI19">
            <v>0</v>
          </cell>
          <cell r="AJ19">
            <v>7.39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8.74</v>
          </cell>
          <cell r="AQ19">
            <v>1</v>
          </cell>
          <cell r="AR19" t="str">
            <v/>
          </cell>
          <cell r="AS19" t="str">
            <v/>
          </cell>
          <cell r="AT19">
            <v>0</v>
          </cell>
          <cell r="AU19">
            <v>0</v>
          </cell>
          <cell r="AV19">
            <v>6.35</v>
          </cell>
          <cell r="AW19">
            <v>1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7.61</v>
          </cell>
          <cell r="BE19">
            <v>1</v>
          </cell>
          <cell r="BF19" t="str">
            <v/>
          </cell>
          <cell r="BG19" t="str">
            <v/>
          </cell>
          <cell r="BH19">
            <v>6.18</v>
          </cell>
          <cell r="BI19">
            <v>1</v>
          </cell>
          <cell r="BJ19">
            <v>8.25</v>
          </cell>
          <cell r="BK19">
            <v>1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7.78</v>
          </cell>
          <cell r="BQ19">
            <v>1</v>
          </cell>
          <cell r="BR19">
            <v>4.6900000000000004</v>
          </cell>
          <cell r="BS19">
            <v>1</v>
          </cell>
          <cell r="BT19" t="str">
            <v/>
          </cell>
          <cell r="BU19" t="str">
            <v/>
          </cell>
          <cell r="BV19">
            <v>0</v>
          </cell>
          <cell r="BW19">
            <v>0</v>
          </cell>
          <cell r="BX19">
            <v>8.1300000000000008</v>
          </cell>
          <cell r="BY19">
            <v>1</v>
          </cell>
          <cell r="BZ19">
            <v>0</v>
          </cell>
          <cell r="CA19">
            <v>0</v>
          </cell>
          <cell r="CB19">
            <v>7.52</v>
          </cell>
          <cell r="CC19">
            <v>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 t="str">
            <v/>
          </cell>
          <cell r="CI19" t="str">
            <v/>
          </cell>
          <cell r="CJ19">
            <v>0</v>
          </cell>
          <cell r="CK19">
            <v>0</v>
          </cell>
          <cell r="CL19">
            <v>9.69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8.69</v>
          </cell>
          <cell r="CS19">
            <v>1</v>
          </cell>
          <cell r="CT19">
            <v>8.14</v>
          </cell>
          <cell r="CU19">
            <v>1</v>
          </cell>
          <cell r="CV19" t="str">
            <v/>
          </cell>
          <cell r="CW19" t="str">
            <v/>
          </cell>
          <cell r="CX19">
            <v>7.87</v>
          </cell>
          <cell r="CY19">
            <v>1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7.84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 t="str">
            <v/>
          </cell>
          <cell r="DK19" t="str">
            <v/>
          </cell>
          <cell r="DL19">
            <v>7.59</v>
          </cell>
          <cell r="DM19">
            <v>1</v>
          </cell>
          <cell r="DN19">
            <v>17.55</v>
          </cell>
          <cell r="DO19">
            <v>2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9.31</v>
          </cell>
          <cell r="DU19">
            <v>1</v>
          </cell>
          <cell r="DV19">
            <v>0</v>
          </cell>
          <cell r="DW19">
            <v>0</v>
          </cell>
          <cell r="DX19" t="str">
            <v/>
          </cell>
          <cell r="DY19" t="str">
            <v/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7.97</v>
          </cell>
          <cell r="EE19">
            <v>1</v>
          </cell>
          <cell r="EF19">
            <v>8.31</v>
          </cell>
          <cell r="EG19">
            <v>1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 t="str">
            <v/>
          </cell>
          <cell r="EM19" t="str">
            <v/>
          </cell>
          <cell r="EN19">
            <v>5.5</v>
          </cell>
          <cell r="EO19">
            <v>1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8.6999999999999993</v>
          </cell>
          <cell r="EU19">
            <v>1</v>
          </cell>
          <cell r="EV19">
            <v>0</v>
          </cell>
          <cell r="EW19">
            <v>0</v>
          </cell>
          <cell r="EX19">
            <v>6.65</v>
          </cell>
          <cell r="EY19">
            <v>1</v>
          </cell>
          <cell r="EZ19" t="str">
            <v/>
          </cell>
          <cell r="FA19" t="str">
            <v/>
          </cell>
          <cell r="FB19">
            <v>0</v>
          </cell>
          <cell r="FC19">
            <v>0</v>
          </cell>
          <cell r="FD19">
            <v>7.35</v>
          </cell>
          <cell r="FE19">
            <v>1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8.31</v>
          </cell>
          <cell r="FK19">
            <v>1</v>
          </cell>
          <cell r="FL19">
            <v>0</v>
          </cell>
          <cell r="FM19">
            <v>0</v>
          </cell>
          <cell r="FN19" t="str">
            <v/>
          </cell>
          <cell r="FO19" t="str">
            <v/>
          </cell>
          <cell r="FP19">
            <v>8.49</v>
          </cell>
          <cell r="FQ19">
            <v>1</v>
          </cell>
          <cell r="FR19">
            <v>0</v>
          </cell>
          <cell r="FS19">
            <v>0</v>
          </cell>
          <cell r="FT19">
            <v>6.39</v>
          </cell>
          <cell r="FU19">
            <v>1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8.19</v>
          </cell>
          <cell r="GA19">
            <v>1</v>
          </cell>
          <cell r="GB19" t="str">
            <v/>
          </cell>
          <cell r="GC19" t="str">
            <v/>
          </cell>
          <cell r="GD19">
            <v>0</v>
          </cell>
          <cell r="GE19">
            <v>0</v>
          </cell>
          <cell r="GF19">
            <v>8.1999999999999993</v>
          </cell>
          <cell r="GG19">
            <v>1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7.4</v>
          </cell>
          <cell r="GM19">
            <v>1</v>
          </cell>
          <cell r="GN19">
            <v>0</v>
          </cell>
          <cell r="GO19">
            <v>0</v>
          </cell>
          <cell r="GP19" t="str">
            <v/>
          </cell>
          <cell r="GQ19" t="str">
            <v/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8.24</v>
          </cell>
          <cell r="GY19">
            <v>1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 t="str">
            <v/>
          </cell>
          <cell r="HE19" t="str">
            <v/>
          </cell>
          <cell r="HF19">
            <v>8.5299999999999994</v>
          </cell>
          <cell r="HG19">
            <v>1</v>
          </cell>
          <cell r="HH19">
            <v>0</v>
          </cell>
          <cell r="HI19">
            <v>0</v>
          </cell>
          <cell r="HJ19">
            <v>10.07</v>
          </cell>
          <cell r="HK19">
            <v>1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8.81</v>
          </cell>
          <cell r="HQ19">
            <v>1</v>
          </cell>
          <cell r="HR19" t="str">
            <v/>
          </cell>
          <cell r="HS19" t="str">
            <v/>
          </cell>
          <cell r="HT19">
            <v>0</v>
          </cell>
          <cell r="HU19">
            <v>0</v>
          </cell>
          <cell r="HV19">
            <v>9</v>
          </cell>
          <cell r="HW19">
            <v>1</v>
          </cell>
          <cell r="HX19">
            <v>0</v>
          </cell>
          <cell r="HY19">
            <v>0</v>
          </cell>
          <cell r="HZ19">
            <v>6.6</v>
          </cell>
          <cell r="IA19">
            <v>1</v>
          </cell>
          <cell r="IB19">
            <v>0</v>
          </cell>
          <cell r="IC19">
            <v>0</v>
          </cell>
          <cell r="ID19">
            <v>5.58</v>
          </cell>
          <cell r="IE19">
            <v>1</v>
          </cell>
          <cell r="IF19" t="str">
            <v/>
          </cell>
          <cell r="IG19" t="str">
            <v/>
          </cell>
          <cell r="IH19">
            <v>0</v>
          </cell>
          <cell r="II19">
            <v>0</v>
          </cell>
          <cell r="IJ19">
            <v>8.5299999999999994</v>
          </cell>
          <cell r="IK19">
            <v>1</v>
          </cell>
          <cell r="IL19">
            <v>0</v>
          </cell>
          <cell r="IM19">
            <v>0</v>
          </cell>
          <cell r="IN19">
            <v>5.83</v>
          </cell>
          <cell r="IO19">
            <v>1</v>
          </cell>
          <cell r="IP19">
            <v>0</v>
          </cell>
          <cell r="IQ19">
            <v>0</v>
          </cell>
          <cell r="IR19">
            <v>6.61</v>
          </cell>
          <cell r="IS19">
            <v>1</v>
          </cell>
          <cell r="IT19" t="str">
            <v/>
          </cell>
          <cell r="IU19" t="str">
            <v/>
          </cell>
          <cell r="IV19">
            <v>0</v>
          </cell>
          <cell r="IW19">
            <v>0</v>
          </cell>
          <cell r="IX19">
            <v>7.95</v>
          </cell>
          <cell r="IY19">
            <v>1</v>
          </cell>
          <cell r="IZ19">
            <v>0</v>
          </cell>
          <cell r="JA19">
            <v>0</v>
          </cell>
          <cell r="JB19">
            <v>6.27</v>
          </cell>
          <cell r="JC19">
            <v>1</v>
          </cell>
          <cell r="JD19">
            <v>0</v>
          </cell>
          <cell r="JE19">
            <v>0</v>
          </cell>
          <cell r="JF19">
            <v>6.32</v>
          </cell>
          <cell r="JG19">
            <v>1</v>
          </cell>
          <cell r="JH19" t="str">
            <v/>
          </cell>
          <cell r="JI19" t="str">
            <v/>
          </cell>
          <cell r="JJ19">
            <v>0</v>
          </cell>
          <cell r="JK19">
            <v>0</v>
          </cell>
          <cell r="JL19">
            <v>8.89</v>
          </cell>
          <cell r="JM19">
            <v>1</v>
          </cell>
          <cell r="JN19">
            <v>0</v>
          </cell>
          <cell r="JO19">
            <v>0</v>
          </cell>
          <cell r="JP19">
            <v>7.07</v>
          </cell>
          <cell r="JQ19">
            <v>1</v>
          </cell>
          <cell r="JR19">
            <v>0</v>
          </cell>
          <cell r="JS19">
            <v>0</v>
          </cell>
          <cell r="JT19">
            <v>8.89</v>
          </cell>
          <cell r="JU19">
            <v>1</v>
          </cell>
          <cell r="JV19" t="str">
            <v/>
          </cell>
          <cell r="JW19" t="str">
            <v/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18.46</v>
          </cell>
          <cell r="KC19">
            <v>2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9.1</v>
          </cell>
          <cell r="KI19">
            <v>1</v>
          </cell>
          <cell r="KJ19" t="str">
            <v/>
          </cell>
          <cell r="KK19" t="str">
            <v/>
          </cell>
          <cell r="KL19">
            <v>0</v>
          </cell>
          <cell r="KM19">
            <v>0</v>
          </cell>
          <cell r="KN19">
            <v>8.11</v>
          </cell>
          <cell r="KO19">
            <v>1</v>
          </cell>
          <cell r="KP19">
            <v>0</v>
          </cell>
          <cell r="KQ19">
            <v>0</v>
          </cell>
          <cell r="KR19">
            <v>9.2200000000000006</v>
          </cell>
          <cell r="KS19">
            <v>1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 t="str">
            <v/>
          </cell>
          <cell r="KY19" t="str">
            <v/>
          </cell>
          <cell r="KZ19">
            <v>9.73</v>
          </cell>
          <cell r="LA19">
            <v>1</v>
          </cell>
          <cell r="LB19">
            <v>0</v>
          </cell>
          <cell r="LC19">
            <v>0</v>
          </cell>
          <cell r="LD19">
            <v>8.27</v>
          </cell>
          <cell r="LE19">
            <v>1</v>
          </cell>
          <cell r="LF19">
            <v>0</v>
          </cell>
          <cell r="LG19">
            <v>0</v>
          </cell>
          <cell r="LH19">
            <v>8.99</v>
          </cell>
          <cell r="LI19">
            <v>1</v>
          </cell>
          <cell r="LJ19">
            <v>0</v>
          </cell>
          <cell r="LK19">
            <v>0</v>
          </cell>
          <cell r="LL19" t="str">
            <v/>
          </cell>
          <cell r="LM19" t="str">
            <v/>
          </cell>
          <cell r="LN19">
            <v>9.5399999999999991</v>
          </cell>
          <cell r="LO19">
            <v>1</v>
          </cell>
          <cell r="LP19">
            <v>0</v>
          </cell>
          <cell r="LQ19">
            <v>0</v>
          </cell>
          <cell r="LR19">
            <v>7.61</v>
          </cell>
          <cell r="LS19">
            <v>1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8.93</v>
          </cell>
          <cell r="LY19">
            <v>1</v>
          </cell>
          <cell r="LZ19" t="str">
            <v/>
          </cell>
          <cell r="MA19" t="str">
            <v/>
          </cell>
          <cell r="MB19">
            <v>0</v>
          </cell>
          <cell r="MC19">
            <v>0</v>
          </cell>
          <cell r="MD19">
            <v>8.31</v>
          </cell>
          <cell r="ME19">
            <v>1</v>
          </cell>
          <cell r="MF19">
            <v>0</v>
          </cell>
          <cell r="MG19">
            <v>0</v>
          </cell>
          <cell r="MH19">
            <v>8.26</v>
          </cell>
          <cell r="MI19">
            <v>1</v>
          </cell>
          <cell r="MJ19">
            <v>0</v>
          </cell>
          <cell r="MK19">
            <v>0</v>
          </cell>
          <cell r="ML19">
            <v>9.14</v>
          </cell>
          <cell r="MM19">
            <v>1</v>
          </cell>
          <cell r="MN19" t="str">
            <v/>
          </cell>
          <cell r="MO19" t="str">
            <v/>
          </cell>
          <cell r="MP19">
            <v>0</v>
          </cell>
          <cell r="MQ19">
            <v>0</v>
          </cell>
          <cell r="MR19">
            <v>8.7799999999999994</v>
          </cell>
          <cell r="MS19">
            <v>1</v>
          </cell>
          <cell r="MT19">
            <v>0</v>
          </cell>
          <cell r="MU19">
            <v>0</v>
          </cell>
          <cell r="MV19">
            <v>8.85</v>
          </cell>
          <cell r="MW19">
            <v>1</v>
          </cell>
          <cell r="MX19">
            <v>0</v>
          </cell>
          <cell r="MY19">
            <v>0</v>
          </cell>
          <cell r="MZ19">
            <v>7.54</v>
          </cell>
          <cell r="NA19">
            <v>1</v>
          </cell>
          <cell r="NB19" t="str">
            <v/>
          </cell>
          <cell r="NC19" t="str">
            <v/>
          </cell>
          <cell r="ND19">
            <v>0</v>
          </cell>
          <cell r="NE19">
            <v>0</v>
          </cell>
          <cell r="NF19">
            <v>9.83</v>
          </cell>
          <cell r="NG19">
            <v>1</v>
          </cell>
          <cell r="NH19">
            <v>0</v>
          </cell>
          <cell r="NI19">
            <v>0</v>
          </cell>
          <cell r="NJ19">
            <v>7.25</v>
          </cell>
          <cell r="NK19">
            <v>1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 t="str">
            <v/>
          </cell>
          <cell r="NQ19" t="str">
            <v/>
          </cell>
          <cell r="NR19">
            <v>10.44</v>
          </cell>
          <cell r="NS19">
            <v>1</v>
          </cell>
          <cell r="NT19">
            <v>0</v>
          </cell>
          <cell r="NU19">
            <v>0</v>
          </cell>
          <cell r="NV19">
            <v>5.08</v>
          </cell>
          <cell r="NW19">
            <v>1</v>
          </cell>
          <cell r="NX19">
            <v>9.6999999999999993</v>
          </cell>
          <cell r="NY19">
            <v>1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 t="str">
            <v/>
          </cell>
          <cell r="OE19" t="str">
            <v/>
          </cell>
          <cell r="OF19">
            <v>9.75</v>
          </cell>
          <cell r="OG19">
            <v>1</v>
          </cell>
          <cell r="OH19">
            <v>8.9</v>
          </cell>
          <cell r="OI19">
            <v>1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7.72</v>
          </cell>
          <cell r="OO19">
            <v>1</v>
          </cell>
          <cell r="OP19">
            <v>0</v>
          </cell>
          <cell r="OQ19">
            <v>0</v>
          </cell>
          <cell r="OR19" t="str">
            <v/>
          </cell>
          <cell r="OS19" t="str">
            <v/>
          </cell>
          <cell r="OT19">
            <v>5.46</v>
          </cell>
          <cell r="OU19">
            <v>1</v>
          </cell>
          <cell r="OV19">
            <v>10</v>
          </cell>
          <cell r="OW19">
            <v>1</v>
          </cell>
          <cell r="OX19">
            <v>0</v>
          </cell>
          <cell r="OY19">
            <v>0</v>
          </cell>
          <cell r="OZ19">
            <v>0</v>
          </cell>
          <cell r="PA19">
            <v>0</v>
          </cell>
          <cell r="PB19">
            <v>9.5299999999999994</v>
          </cell>
          <cell r="PC19">
            <v>1</v>
          </cell>
          <cell r="PD19">
            <v>0</v>
          </cell>
          <cell r="PE19">
            <v>0</v>
          </cell>
          <cell r="PF19" t="str">
            <v/>
          </cell>
          <cell r="PG19" t="str">
            <v/>
          </cell>
          <cell r="PH19">
            <v>8.26</v>
          </cell>
          <cell r="PI19">
            <v>1</v>
          </cell>
          <cell r="PJ19">
            <v>6.89</v>
          </cell>
          <cell r="PK19">
            <v>1</v>
          </cell>
          <cell r="PL19">
            <v>0</v>
          </cell>
          <cell r="PM19">
            <v>0</v>
          </cell>
          <cell r="PN19">
            <v>6.15</v>
          </cell>
          <cell r="PO19">
            <v>1</v>
          </cell>
          <cell r="PP19">
            <v>0</v>
          </cell>
          <cell r="PQ19">
            <v>0</v>
          </cell>
          <cell r="PR19">
            <v>9.73</v>
          </cell>
          <cell r="PS19">
            <v>1</v>
          </cell>
          <cell r="PT19" t="str">
            <v/>
          </cell>
          <cell r="PU19" t="str">
            <v/>
          </cell>
          <cell r="PV19">
            <v>3.83</v>
          </cell>
          <cell r="PW19">
            <v>1</v>
          </cell>
          <cell r="PX19">
            <v>8.01</v>
          </cell>
          <cell r="PY19">
            <v>1</v>
          </cell>
          <cell r="PZ19">
            <v>0</v>
          </cell>
          <cell r="QA19">
            <v>0</v>
          </cell>
          <cell r="QB19">
            <v>8.68</v>
          </cell>
          <cell r="QC19">
            <v>1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 t="str">
            <v/>
          </cell>
          <cell r="QI19" t="str">
            <v/>
          </cell>
          <cell r="QJ19">
            <v>0</v>
          </cell>
          <cell r="QK19">
            <v>0</v>
          </cell>
          <cell r="QL19">
            <v>10.1</v>
          </cell>
          <cell r="QM19">
            <v>1</v>
          </cell>
          <cell r="QN19">
            <v>0</v>
          </cell>
          <cell r="QO19">
            <v>0</v>
          </cell>
          <cell r="QP19">
            <v>9.83</v>
          </cell>
          <cell r="QQ19">
            <v>1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 t="str">
            <v/>
          </cell>
          <cell r="QW19" t="str">
            <v/>
          </cell>
          <cell r="QX19">
            <v>10.050000000000001</v>
          </cell>
          <cell r="QY19">
            <v>1</v>
          </cell>
          <cell r="QZ19">
            <v>9.7200000000000006</v>
          </cell>
          <cell r="RA19">
            <v>1</v>
          </cell>
          <cell r="RB19">
            <v>0</v>
          </cell>
          <cell r="RC19">
            <v>0</v>
          </cell>
          <cell r="RD19">
            <v>7.63</v>
          </cell>
          <cell r="RE19">
            <v>1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 t="str">
            <v/>
          </cell>
          <cell r="RK19" t="str">
            <v/>
          </cell>
          <cell r="RL19">
            <v>10.46</v>
          </cell>
          <cell r="RM19">
            <v>1</v>
          </cell>
          <cell r="RN19">
            <v>0</v>
          </cell>
          <cell r="RO19">
            <v>0</v>
          </cell>
          <cell r="RP19">
            <v>9.35</v>
          </cell>
          <cell r="RQ19">
            <v>1</v>
          </cell>
          <cell r="RR19">
            <v>0</v>
          </cell>
          <cell r="RS19">
            <v>0</v>
          </cell>
          <cell r="RT19">
            <v>0</v>
          </cell>
          <cell r="RU19">
            <v>0</v>
          </cell>
          <cell r="RV19">
            <v>9.0399999999999991</v>
          </cell>
          <cell r="RW19">
            <v>1</v>
          </cell>
          <cell r="RX19" t="str">
            <v/>
          </cell>
          <cell r="RY19" t="str">
            <v/>
          </cell>
          <cell r="RZ19">
            <v>0</v>
          </cell>
          <cell r="SA19">
            <v>0</v>
          </cell>
          <cell r="SB19">
            <v>0</v>
          </cell>
          <cell r="SC19">
            <v>0</v>
          </cell>
          <cell r="SD19">
            <v>9.75</v>
          </cell>
          <cell r="SE19">
            <v>1</v>
          </cell>
          <cell r="SF19">
            <v>0</v>
          </cell>
          <cell r="SG19">
            <v>0</v>
          </cell>
          <cell r="SH19">
            <v>9.7799999999999994</v>
          </cell>
          <cell r="SI19">
            <v>1</v>
          </cell>
          <cell r="SJ19">
            <v>0</v>
          </cell>
          <cell r="SK19">
            <v>0</v>
          </cell>
          <cell r="SL19" t="str">
            <v/>
          </cell>
          <cell r="SM19" t="str">
            <v/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8.5</v>
          </cell>
          <cell r="SU19">
            <v>1</v>
          </cell>
          <cell r="SV19">
            <v>0</v>
          </cell>
          <cell r="SW19">
            <v>0</v>
          </cell>
          <cell r="SX19">
            <v>9.92</v>
          </cell>
          <cell r="SY19">
            <v>1</v>
          </cell>
          <cell r="SZ19" t="str">
            <v/>
          </cell>
          <cell r="TA19" t="str">
            <v/>
          </cell>
          <cell r="TB19">
            <v>0</v>
          </cell>
          <cell r="TC19">
            <v>0</v>
          </cell>
          <cell r="TD19">
            <v>0.96</v>
          </cell>
          <cell r="TE19">
            <v>1</v>
          </cell>
          <cell r="TF19">
            <v>9.43</v>
          </cell>
          <cell r="TG19">
            <v>1</v>
          </cell>
          <cell r="TH19">
            <v>0</v>
          </cell>
          <cell r="TI19">
            <v>0</v>
          </cell>
          <cell r="TJ19">
            <v>6.95</v>
          </cell>
          <cell r="TK19">
            <v>1</v>
          </cell>
          <cell r="TL19">
            <v>0</v>
          </cell>
          <cell r="TM19">
            <v>0</v>
          </cell>
          <cell r="TN19" t="str">
            <v/>
          </cell>
          <cell r="TO19" t="str">
            <v/>
          </cell>
          <cell r="TP19">
            <v>9.41</v>
          </cell>
          <cell r="TQ19">
            <v>1</v>
          </cell>
          <cell r="TR19">
            <v>0</v>
          </cell>
          <cell r="TS19">
            <v>0</v>
          </cell>
          <cell r="TT19">
            <v>8.1999999999999993</v>
          </cell>
          <cell r="TU19">
            <v>1</v>
          </cell>
          <cell r="TV19">
            <v>0</v>
          </cell>
          <cell r="TW19">
            <v>0</v>
          </cell>
          <cell r="TX19">
            <v>0</v>
          </cell>
          <cell r="TY19">
            <v>0</v>
          </cell>
          <cell r="TZ19">
            <v>9.3800000000000008</v>
          </cell>
          <cell r="UA19">
            <v>1</v>
          </cell>
          <cell r="UB19" t="str">
            <v/>
          </cell>
          <cell r="UC19" t="str">
            <v/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9.1300000000000008</v>
          </cell>
          <cell r="UI19">
            <v>1</v>
          </cell>
          <cell r="UJ19">
            <v>0</v>
          </cell>
          <cell r="UK19">
            <v>0</v>
          </cell>
          <cell r="UL19">
            <v>9.27</v>
          </cell>
          <cell r="UM19">
            <v>1</v>
          </cell>
          <cell r="UN19">
            <v>7.71</v>
          </cell>
          <cell r="UO19">
            <v>1</v>
          </cell>
          <cell r="UP19" t="str">
            <v/>
          </cell>
          <cell r="UQ19" t="str">
            <v/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9.07</v>
          </cell>
          <cell r="UY19">
            <v>1</v>
          </cell>
          <cell r="UZ19">
            <v>0</v>
          </cell>
          <cell r="VA19">
            <v>0</v>
          </cell>
          <cell r="VB19">
            <v>7.34</v>
          </cell>
          <cell r="VC19">
            <v>1</v>
          </cell>
          <cell r="VD19" t="str">
            <v/>
          </cell>
          <cell r="VE19" t="str">
            <v/>
          </cell>
          <cell r="VF19">
            <v>0</v>
          </cell>
          <cell r="VG19">
            <v>0</v>
          </cell>
          <cell r="VH19">
            <v>8.73</v>
          </cell>
          <cell r="VI19">
            <v>1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7.68</v>
          </cell>
          <cell r="VO19">
            <v>1</v>
          </cell>
          <cell r="VP19">
            <v>0</v>
          </cell>
          <cell r="VQ19">
            <v>0</v>
          </cell>
          <cell r="VR19" t="str">
            <v/>
          </cell>
          <cell r="VS19" t="str">
            <v/>
          </cell>
          <cell r="VT19">
            <v>10.37</v>
          </cell>
          <cell r="VU19">
            <v>1</v>
          </cell>
          <cell r="VV19">
            <v>0</v>
          </cell>
          <cell r="VW19">
            <v>0</v>
          </cell>
          <cell r="VX19">
            <v>0</v>
          </cell>
          <cell r="VY19">
            <v>0</v>
          </cell>
          <cell r="VZ19">
            <v>7.88</v>
          </cell>
          <cell r="WA19">
            <v>1</v>
          </cell>
          <cell r="WB19">
            <v>0</v>
          </cell>
          <cell r="WC19">
            <v>0</v>
          </cell>
          <cell r="WD19">
            <v>6.74</v>
          </cell>
          <cell r="WE19">
            <v>1</v>
          </cell>
          <cell r="WF19" t="str">
            <v/>
          </cell>
          <cell r="WG19" t="str">
            <v/>
          </cell>
          <cell r="WH19">
            <v>9.48</v>
          </cell>
          <cell r="WI19">
            <v>1</v>
          </cell>
          <cell r="WJ19">
            <v>0</v>
          </cell>
          <cell r="WK19">
            <v>0</v>
          </cell>
          <cell r="WL19">
            <v>0</v>
          </cell>
          <cell r="WM19">
            <v>0</v>
          </cell>
          <cell r="WN19">
            <v>6.97</v>
          </cell>
          <cell r="WO19">
            <v>1</v>
          </cell>
          <cell r="WP19">
            <v>0</v>
          </cell>
          <cell r="WQ19">
            <v>0</v>
          </cell>
          <cell r="WR19">
            <v>0</v>
          </cell>
          <cell r="WS19">
            <v>0</v>
          </cell>
          <cell r="WT19" t="str">
            <v/>
          </cell>
          <cell r="WU19" t="str">
            <v/>
          </cell>
          <cell r="WV19">
            <v>8.19</v>
          </cell>
          <cell r="WW19">
            <v>1</v>
          </cell>
          <cell r="WX19">
            <v>8.94</v>
          </cell>
          <cell r="WY19">
            <v>1</v>
          </cell>
          <cell r="WZ19">
            <v>0</v>
          </cell>
          <cell r="XA19">
            <v>0</v>
          </cell>
          <cell r="XB19">
            <v>0</v>
          </cell>
          <cell r="XC19">
            <v>0</v>
          </cell>
          <cell r="XD19">
            <v>8.07</v>
          </cell>
          <cell r="XE19">
            <v>1</v>
          </cell>
          <cell r="XF19">
            <v>0</v>
          </cell>
          <cell r="XG19">
            <v>0</v>
          </cell>
          <cell r="XH19" t="str">
            <v/>
          </cell>
          <cell r="XI19" t="str">
            <v/>
          </cell>
          <cell r="XJ19">
            <v>6.07</v>
          </cell>
          <cell r="XK19">
            <v>1</v>
          </cell>
          <cell r="XL19">
            <v>8.11</v>
          </cell>
          <cell r="XM19">
            <v>1</v>
          </cell>
          <cell r="XN19">
            <v>0</v>
          </cell>
          <cell r="XO19">
            <v>0</v>
          </cell>
          <cell r="XP19">
            <v>0</v>
          </cell>
          <cell r="XQ19">
            <v>0</v>
          </cell>
          <cell r="XR19">
            <v>7.7</v>
          </cell>
          <cell r="XS19">
            <v>1</v>
          </cell>
          <cell r="XT19">
            <v>0</v>
          </cell>
          <cell r="XU19">
            <v>0</v>
          </cell>
          <cell r="XV19" t="str">
            <v/>
          </cell>
          <cell r="XW19" t="str">
            <v/>
          </cell>
          <cell r="XX19">
            <v>0</v>
          </cell>
          <cell r="XY19">
            <v>0</v>
          </cell>
          <cell r="XZ19">
            <v>17.02</v>
          </cell>
          <cell r="YA19">
            <v>2</v>
          </cell>
          <cell r="YB19">
            <v>0</v>
          </cell>
          <cell r="YC19">
            <v>0</v>
          </cell>
          <cell r="YD19">
            <v>0</v>
          </cell>
          <cell r="YE19">
            <v>0</v>
          </cell>
          <cell r="YF19">
            <v>0</v>
          </cell>
          <cell r="YG19">
            <v>0</v>
          </cell>
          <cell r="YH19">
            <v>8.7100000000000009</v>
          </cell>
          <cell r="YI19">
            <v>1</v>
          </cell>
          <cell r="YJ19" t="str">
            <v/>
          </cell>
          <cell r="YK19" t="str">
            <v/>
          </cell>
          <cell r="YL19">
            <v>9.51</v>
          </cell>
          <cell r="YM19">
            <v>1</v>
          </cell>
          <cell r="YN19">
            <v>0</v>
          </cell>
          <cell r="YO19">
            <v>0</v>
          </cell>
          <cell r="YP19">
            <v>0</v>
          </cell>
          <cell r="YQ19">
            <v>0</v>
          </cell>
          <cell r="YR19">
            <v>9.48</v>
          </cell>
          <cell r="YS19">
            <v>1</v>
          </cell>
          <cell r="YT19">
            <v>0</v>
          </cell>
          <cell r="YU19">
            <v>0</v>
          </cell>
          <cell r="YV19">
            <v>7.84</v>
          </cell>
          <cell r="YW19">
            <v>1</v>
          </cell>
          <cell r="YX19" t="str">
            <v/>
          </cell>
          <cell r="YY19" t="str">
            <v/>
          </cell>
          <cell r="YZ19">
            <v>0</v>
          </cell>
          <cell r="ZA19">
            <v>0</v>
          </cell>
          <cell r="ZB19">
            <v>0</v>
          </cell>
          <cell r="ZC19">
            <v>0</v>
          </cell>
          <cell r="ZD19">
            <v>19.09</v>
          </cell>
          <cell r="ZE19">
            <v>2</v>
          </cell>
          <cell r="ZF19">
            <v>0</v>
          </cell>
          <cell r="ZG19">
            <v>0</v>
          </cell>
          <cell r="ZH19">
            <v>0</v>
          </cell>
          <cell r="ZI19">
            <v>0</v>
          </cell>
          <cell r="ZJ19">
            <v>0</v>
          </cell>
          <cell r="ZK19">
            <v>0</v>
          </cell>
          <cell r="ZL19" t="str">
            <v/>
          </cell>
          <cell r="ZM19" t="str">
            <v/>
          </cell>
          <cell r="ZN19">
            <v>8.65</v>
          </cell>
          <cell r="ZO19">
            <v>1</v>
          </cell>
          <cell r="ZP19">
            <v>8.64</v>
          </cell>
          <cell r="ZQ19">
            <v>1</v>
          </cell>
          <cell r="ZR19">
            <v>0</v>
          </cell>
          <cell r="ZS19">
            <v>0</v>
          </cell>
          <cell r="ZT19">
            <v>8.65</v>
          </cell>
          <cell r="ZU19">
            <v>1</v>
          </cell>
          <cell r="ZV19">
            <v>0</v>
          </cell>
          <cell r="ZW19">
            <v>0</v>
          </cell>
          <cell r="ZX19">
            <v>0</v>
          </cell>
          <cell r="ZY19">
            <v>0</v>
          </cell>
          <cell r="ZZ19" t="str">
            <v/>
          </cell>
          <cell r="AAA19" t="str">
            <v/>
          </cell>
          <cell r="AAB19">
            <v>8.83</v>
          </cell>
          <cell r="AAC19">
            <v>1</v>
          </cell>
          <cell r="AAD19">
            <v>0</v>
          </cell>
          <cell r="AAE19">
            <v>0</v>
          </cell>
          <cell r="AAF19">
            <v>8.91</v>
          </cell>
          <cell r="AAG19">
            <v>1</v>
          </cell>
          <cell r="AAH19">
            <v>0</v>
          </cell>
          <cell r="AAI19">
            <v>0</v>
          </cell>
          <cell r="AAJ19">
            <v>0</v>
          </cell>
          <cell r="AAK19">
            <v>0</v>
          </cell>
          <cell r="AAL19">
            <v>0</v>
          </cell>
          <cell r="AAM19">
            <v>0</v>
          </cell>
          <cell r="AAN19" t="str">
            <v/>
          </cell>
          <cell r="AAO19" t="str">
            <v/>
          </cell>
          <cell r="AAP19">
            <v>0</v>
          </cell>
          <cell r="AAQ19">
            <v>0</v>
          </cell>
          <cell r="AAR19">
            <v>0</v>
          </cell>
          <cell r="AAS19">
            <v>0</v>
          </cell>
          <cell r="AAT19">
            <v>0</v>
          </cell>
          <cell r="AAU19">
            <v>0</v>
          </cell>
          <cell r="AAV19">
            <v>7.81</v>
          </cell>
          <cell r="AAW19">
            <v>1</v>
          </cell>
          <cell r="AAX19">
            <v>0</v>
          </cell>
          <cell r="AAY19">
            <v>0</v>
          </cell>
          <cell r="AAZ19">
            <v>0</v>
          </cell>
          <cell r="ABA19">
            <v>0</v>
          </cell>
          <cell r="ABB19" t="str">
            <v/>
          </cell>
          <cell r="ABC19" t="str">
            <v/>
          </cell>
          <cell r="ABD19">
            <v>0</v>
          </cell>
          <cell r="ABE19">
            <v>0</v>
          </cell>
          <cell r="ABF19">
            <v>0</v>
          </cell>
          <cell r="ABG19">
            <v>0</v>
          </cell>
          <cell r="ABH19">
            <v>0</v>
          </cell>
          <cell r="ABI19">
            <v>0</v>
          </cell>
          <cell r="ABJ19">
            <v>0</v>
          </cell>
          <cell r="ABK19">
            <v>0</v>
          </cell>
          <cell r="ABM19">
            <v>1133.4100000000005</v>
          </cell>
          <cell r="ABN19">
            <v>138</v>
          </cell>
          <cell r="ABO19">
            <v>133</v>
          </cell>
          <cell r="ABP19">
            <v>1.0375939849624061</v>
          </cell>
        </row>
        <row r="20">
          <cell r="A20" t="str">
            <v>CHELSEA ADDITION</v>
          </cell>
          <cell r="B20" t="str">
            <v>CHELSEA</v>
          </cell>
          <cell r="C20" t="str">
            <v>MANHATTAN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/>
          </cell>
          <cell r="Q20" t="str">
            <v/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/>
          </cell>
          <cell r="AE20" t="str">
            <v/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/>
          </cell>
          <cell r="AS20" t="str">
            <v/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 t="str">
            <v/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F20" t="str">
            <v/>
          </cell>
          <cell r="CG20" t="str">
            <v/>
          </cell>
          <cell r="CH20" t="str">
            <v/>
          </cell>
          <cell r="CI20" t="str">
            <v/>
          </cell>
          <cell r="CJ20" t="str">
            <v/>
          </cell>
          <cell r="CK20" t="str">
            <v/>
          </cell>
          <cell r="CL20" t="str">
            <v/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T20" t="str">
            <v/>
          </cell>
          <cell r="CU20" t="str">
            <v/>
          </cell>
          <cell r="CV20" t="str">
            <v/>
          </cell>
          <cell r="CW20" t="str">
            <v/>
          </cell>
          <cell r="CX20" t="str">
            <v/>
          </cell>
          <cell r="CY20" t="str">
            <v/>
          </cell>
          <cell r="CZ20" t="str">
            <v/>
          </cell>
          <cell r="DA20" t="str">
            <v/>
          </cell>
          <cell r="DB20" t="str">
            <v/>
          </cell>
          <cell r="DC20" t="str">
            <v/>
          </cell>
          <cell r="DD20" t="str">
            <v/>
          </cell>
          <cell r="DE20" t="str">
            <v/>
          </cell>
          <cell r="DF20" t="str">
            <v/>
          </cell>
          <cell r="DG20" t="str">
            <v/>
          </cell>
          <cell r="DH20" t="str">
            <v/>
          </cell>
          <cell r="DI20" t="str">
            <v/>
          </cell>
          <cell r="DJ20" t="str">
            <v/>
          </cell>
          <cell r="DK20" t="str">
            <v/>
          </cell>
          <cell r="DL20" t="str">
            <v/>
          </cell>
          <cell r="DM20" t="str">
            <v/>
          </cell>
          <cell r="DN20" t="str">
            <v/>
          </cell>
          <cell r="DO20" t="str">
            <v/>
          </cell>
          <cell r="DP20" t="str">
            <v/>
          </cell>
          <cell r="DQ20" t="str">
            <v/>
          </cell>
          <cell r="DR20" t="str">
            <v/>
          </cell>
          <cell r="DS20" t="str">
            <v/>
          </cell>
          <cell r="DT20" t="str">
            <v/>
          </cell>
          <cell r="DU20" t="str">
            <v/>
          </cell>
          <cell r="DV20" t="str">
            <v/>
          </cell>
          <cell r="DW20" t="str">
            <v/>
          </cell>
          <cell r="DX20" t="str">
            <v/>
          </cell>
          <cell r="DY20" t="str">
            <v/>
          </cell>
          <cell r="DZ20" t="str">
            <v/>
          </cell>
          <cell r="EA20" t="str">
            <v/>
          </cell>
          <cell r="EB20" t="str">
            <v/>
          </cell>
          <cell r="EC20" t="str">
            <v/>
          </cell>
          <cell r="ED20" t="str">
            <v/>
          </cell>
          <cell r="EE20" t="str">
            <v/>
          </cell>
          <cell r="EF20" t="str">
            <v/>
          </cell>
          <cell r="EG20" t="str">
            <v/>
          </cell>
          <cell r="EH20" t="str">
            <v/>
          </cell>
          <cell r="EI20" t="str">
            <v/>
          </cell>
          <cell r="EJ20" t="str">
            <v/>
          </cell>
          <cell r="EK20" t="str">
            <v/>
          </cell>
          <cell r="EL20" t="str">
            <v/>
          </cell>
          <cell r="EM20" t="str">
            <v/>
          </cell>
          <cell r="EN20" t="str">
            <v/>
          </cell>
          <cell r="EO20" t="str">
            <v/>
          </cell>
          <cell r="EP20" t="str">
            <v/>
          </cell>
          <cell r="EQ20" t="str">
            <v/>
          </cell>
          <cell r="ER20" t="str">
            <v/>
          </cell>
          <cell r="ES20" t="str">
            <v/>
          </cell>
          <cell r="ET20" t="str">
            <v/>
          </cell>
          <cell r="EU20" t="str">
            <v/>
          </cell>
          <cell r="EV20" t="str">
            <v/>
          </cell>
          <cell r="EW20" t="str">
            <v/>
          </cell>
          <cell r="EX20" t="str">
            <v/>
          </cell>
          <cell r="EY20" t="str">
            <v/>
          </cell>
          <cell r="EZ20" t="str">
            <v/>
          </cell>
          <cell r="FA20" t="str">
            <v/>
          </cell>
          <cell r="FB20" t="str">
            <v/>
          </cell>
          <cell r="FC20" t="str">
            <v/>
          </cell>
          <cell r="FD20" t="str">
            <v/>
          </cell>
          <cell r="FE20" t="str">
            <v/>
          </cell>
          <cell r="FF20" t="str">
            <v/>
          </cell>
          <cell r="FG20" t="str">
            <v/>
          </cell>
          <cell r="FH20" t="str">
            <v/>
          </cell>
          <cell r="FI20" t="str">
            <v/>
          </cell>
          <cell r="FJ20" t="str">
            <v/>
          </cell>
          <cell r="FK20" t="str">
            <v/>
          </cell>
          <cell r="FL20" t="str">
            <v/>
          </cell>
          <cell r="FM20" t="str">
            <v/>
          </cell>
          <cell r="FN20" t="str">
            <v/>
          </cell>
          <cell r="FO20" t="str">
            <v/>
          </cell>
          <cell r="FP20" t="str">
            <v/>
          </cell>
          <cell r="FQ20" t="str">
            <v/>
          </cell>
          <cell r="FR20" t="str">
            <v/>
          </cell>
          <cell r="FS20" t="str">
            <v/>
          </cell>
          <cell r="FT20" t="str">
            <v/>
          </cell>
          <cell r="FU20" t="str">
            <v/>
          </cell>
          <cell r="FV20" t="str">
            <v/>
          </cell>
          <cell r="FW20" t="str">
            <v/>
          </cell>
          <cell r="FX20" t="str">
            <v/>
          </cell>
          <cell r="FY20" t="str">
            <v/>
          </cell>
          <cell r="FZ20" t="str">
            <v/>
          </cell>
          <cell r="GA20" t="str">
            <v/>
          </cell>
          <cell r="GB20" t="str">
            <v/>
          </cell>
          <cell r="GC20" t="str">
            <v/>
          </cell>
          <cell r="GD20" t="str">
            <v/>
          </cell>
          <cell r="GE20" t="str">
            <v/>
          </cell>
          <cell r="GF20" t="str">
            <v/>
          </cell>
          <cell r="GG20" t="str">
            <v/>
          </cell>
          <cell r="GH20" t="str">
            <v/>
          </cell>
          <cell r="GI20" t="str">
            <v/>
          </cell>
          <cell r="GJ20" t="str">
            <v/>
          </cell>
          <cell r="GK20" t="str">
            <v/>
          </cell>
          <cell r="GL20" t="str">
            <v/>
          </cell>
          <cell r="GM20" t="str">
            <v/>
          </cell>
          <cell r="GN20" t="str">
            <v/>
          </cell>
          <cell r="GO20" t="str">
            <v/>
          </cell>
          <cell r="GP20" t="str">
            <v/>
          </cell>
          <cell r="GQ20" t="str">
            <v/>
          </cell>
          <cell r="GR20" t="str">
            <v/>
          </cell>
          <cell r="GS20" t="str">
            <v/>
          </cell>
          <cell r="GT20" t="str">
            <v/>
          </cell>
          <cell r="GU20" t="str">
            <v/>
          </cell>
          <cell r="GV20" t="str">
            <v/>
          </cell>
          <cell r="GW20" t="str">
            <v/>
          </cell>
          <cell r="GX20" t="str">
            <v/>
          </cell>
          <cell r="GY20" t="str">
            <v/>
          </cell>
          <cell r="GZ20" t="str">
            <v/>
          </cell>
          <cell r="HA20" t="str">
            <v/>
          </cell>
          <cell r="HB20" t="str">
            <v/>
          </cell>
          <cell r="HC20" t="str">
            <v/>
          </cell>
          <cell r="HD20" t="str">
            <v/>
          </cell>
          <cell r="HE20" t="str">
            <v/>
          </cell>
          <cell r="HF20" t="str">
            <v/>
          </cell>
          <cell r="HG20" t="str">
            <v/>
          </cell>
          <cell r="HH20" t="str">
            <v/>
          </cell>
          <cell r="HI20" t="str">
            <v/>
          </cell>
          <cell r="HJ20" t="str">
            <v/>
          </cell>
          <cell r="HK20" t="str">
            <v/>
          </cell>
          <cell r="HL20" t="str">
            <v/>
          </cell>
          <cell r="HM20" t="str">
            <v/>
          </cell>
          <cell r="HN20" t="str">
            <v/>
          </cell>
          <cell r="HO20" t="str">
            <v/>
          </cell>
          <cell r="HP20" t="str">
            <v/>
          </cell>
          <cell r="HQ20" t="str">
            <v/>
          </cell>
          <cell r="HR20" t="str">
            <v/>
          </cell>
          <cell r="HS20" t="str">
            <v/>
          </cell>
          <cell r="HT20" t="str">
            <v/>
          </cell>
          <cell r="HU20" t="str">
            <v/>
          </cell>
          <cell r="HV20" t="str">
            <v/>
          </cell>
          <cell r="HW20" t="str">
            <v/>
          </cell>
          <cell r="HX20" t="str">
            <v/>
          </cell>
          <cell r="HY20" t="str">
            <v/>
          </cell>
          <cell r="HZ20" t="str">
            <v/>
          </cell>
          <cell r="IA20" t="str">
            <v/>
          </cell>
          <cell r="IB20" t="str">
            <v/>
          </cell>
          <cell r="IC20" t="str">
            <v/>
          </cell>
          <cell r="ID20" t="str">
            <v/>
          </cell>
          <cell r="IE20" t="str">
            <v/>
          </cell>
          <cell r="IF20" t="str">
            <v/>
          </cell>
          <cell r="IG20" t="str">
            <v/>
          </cell>
          <cell r="IH20" t="str">
            <v/>
          </cell>
          <cell r="II20" t="str">
            <v/>
          </cell>
          <cell r="IJ20" t="str">
            <v/>
          </cell>
          <cell r="IK20" t="str">
            <v/>
          </cell>
          <cell r="IL20" t="str">
            <v/>
          </cell>
          <cell r="IM20" t="str">
            <v/>
          </cell>
          <cell r="IN20" t="str">
            <v/>
          </cell>
          <cell r="IO20" t="str">
            <v/>
          </cell>
          <cell r="IP20" t="str">
            <v/>
          </cell>
          <cell r="IQ20" t="str">
            <v/>
          </cell>
          <cell r="IR20" t="str">
            <v/>
          </cell>
          <cell r="IS20" t="str">
            <v/>
          </cell>
          <cell r="IT20" t="str">
            <v/>
          </cell>
          <cell r="IU20" t="str">
            <v/>
          </cell>
          <cell r="IV20" t="str">
            <v/>
          </cell>
          <cell r="IW20" t="str">
            <v/>
          </cell>
          <cell r="IX20" t="str">
            <v/>
          </cell>
          <cell r="IY20" t="str">
            <v/>
          </cell>
          <cell r="IZ20" t="str">
            <v/>
          </cell>
          <cell r="JA20" t="str">
            <v/>
          </cell>
          <cell r="JB20" t="str">
            <v/>
          </cell>
          <cell r="JC20" t="str">
            <v/>
          </cell>
          <cell r="JD20" t="str">
            <v/>
          </cell>
          <cell r="JE20" t="str">
            <v/>
          </cell>
          <cell r="JF20" t="str">
            <v/>
          </cell>
          <cell r="JG20" t="str">
            <v/>
          </cell>
          <cell r="JH20" t="str">
            <v/>
          </cell>
          <cell r="JI20" t="str">
            <v/>
          </cell>
          <cell r="JJ20" t="str">
            <v/>
          </cell>
          <cell r="JK20" t="str">
            <v/>
          </cell>
          <cell r="JL20" t="str">
            <v/>
          </cell>
          <cell r="JM20" t="str">
            <v/>
          </cell>
          <cell r="JN20" t="str">
            <v/>
          </cell>
          <cell r="JO20" t="str">
            <v/>
          </cell>
          <cell r="JP20" t="str">
            <v/>
          </cell>
          <cell r="JQ20" t="str">
            <v/>
          </cell>
          <cell r="JR20" t="str">
            <v/>
          </cell>
          <cell r="JS20" t="str">
            <v/>
          </cell>
          <cell r="JT20" t="str">
            <v/>
          </cell>
          <cell r="JU20" t="str">
            <v/>
          </cell>
          <cell r="JV20" t="str">
            <v/>
          </cell>
          <cell r="JW20" t="str">
            <v/>
          </cell>
          <cell r="JX20" t="str">
            <v/>
          </cell>
          <cell r="JY20" t="str">
            <v/>
          </cell>
          <cell r="JZ20" t="str">
            <v/>
          </cell>
          <cell r="KA20" t="str">
            <v/>
          </cell>
          <cell r="KB20" t="str">
            <v/>
          </cell>
          <cell r="KC20" t="str">
            <v/>
          </cell>
          <cell r="KD20" t="str">
            <v/>
          </cell>
          <cell r="KE20" t="str">
            <v/>
          </cell>
          <cell r="KF20" t="str">
            <v/>
          </cell>
          <cell r="KG20" t="str">
            <v/>
          </cell>
          <cell r="KH20" t="str">
            <v/>
          </cell>
          <cell r="KI20" t="str">
            <v/>
          </cell>
          <cell r="KJ20" t="str">
            <v/>
          </cell>
          <cell r="KK20" t="str">
            <v/>
          </cell>
          <cell r="KL20" t="str">
            <v/>
          </cell>
          <cell r="KM20" t="str">
            <v/>
          </cell>
          <cell r="KN20" t="str">
            <v/>
          </cell>
          <cell r="KO20" t="str">
            <v/>
          </cell>
          <cell r="KP20" t="str">
            <v/>
          </cell>
          <cell r="KQ20" t="str">
            <v/>
          </cell>
          <cell r="KR20" t="str">
            <v/>
          </cell>
          <cell r="KS20" t="str">
            <v/>
          </cell>
          <cell r="KT20" t="str">
            <v/>
          </cell>
          <cell r="KU20" t="str">
            <v/>
          </cell>
          <cell r="KV20" t="str">
            <v/>
          </cell>
          <cell r="KW20" t="str">
            <v/>
          </cell>
          <cell r="KX20" t="str">
            <v/>
          </cell>
          <cell r="KY20" t="str">
            <v/>
          </cell>
          <cell r="KZ20" t="str">
            <v/>
          </cell>
          <cell r="LA20" t="str">
            <v/>
          </cell>
          <cell r="LB20" t="str">
            <v/>
          </cell>
          <cell r="LC20" t="str">
            <v/>
          </cell>
          <cell r="LD20" t="str">
            <v/>
          </cell>
          <cell r="LE20" t="str">
            <v/>
          </cell>
          <cell r="LF20" t="str">
            <v/>
          </cell>
          <cell r="LG20" t="str">
            <v/>
          </cell>
          <cell r="LH20" t="str">
            <v/>
          </cell>
          <cell r="LI20" t="str">
            <v/>
          </cell>
          <cell r="LJ20" t="str">
            <v/>
          </cell>
          <cell r="LK20" t="str">
            <v/>
          </cell>
          <cell r="LL20" t="str">
            <v/>
          </cell>
          <cell r="LM20" t="str">
            <v/>
          </cell>
          <cell r="LN20" t="str">
            <v/>
          </cell>
          <cell r="LO20" t="str">
            <v/>
          </cell>
          <cell r="LP20" t="str">
            <v/>
          </cell>
          <cell r="LQ20" t="str">
            <v/>
          </cell>
          <cell r="LR20" t="str">
            <v/>
          </cell>
          <cell r="LS20" t="str">
            <v/>
          </cell>
          <cell r="LT20" t="str">
            <v/>
          </cell>
          <cell r="LU20" t="str">
            <v/>
          </cell>
          <cell r="LV20" t="str">
            <v/>
          </cell>
          <cell r="LW20" t="str">
            <v/>
          </cell>
          <cell r="LX20" t="str">
            <v/>
          </cell>
          <cell r="LY20" t="str">
            <v/>
          </cell>
          <cell r="LZ20" t="str">
            <v/>
          </cell>
          <cell r="MA20" t="str">
            <v/>
          </cell>
          <cell r="MB20" t="str">
            <v/>
          </cell>
          <cell r="MC20" t="str">
            <v/>
          </cell>
          <cell r="MD20" t="str">
            <v/>
          </cell>
          <cell r="ME20" t="str">
            <v/>
          </cell>
          <cell r="MF20" t="str">
            <v/>
          </cell>
          <cell r="MG20" t="str">
            <v/>
          </cell>
          <cell r="MH20" t="str">
            <v/>
          </cell>
          <cell r="MI20" t="str">
            <v/>
          </cell>
          <cell r="MJ20" t="str">
            <v/>
          </cell>
          <cell r="MK20" t="str">
            <v/>
          </cell>
          <cell r="ML20" t="str">
            <v/>
          </cell>
          <cell r="MM20" t="str">
            <v/>
          </cell>
          <cell r="MN20" t="str">
            <v/>
          </cell>
          <cell r="MO20" t="str">
            <v/>
          </cell>
          <cell r="MP20" t="str">
            <v/>
          </cell>
          <cell r="MQ20" t="str">
            <v/>
          </cell>
          <cell r="MR20" t="str">
            <v/>
          </cell>
          <cell r="MS20" t="str">
            <v/>
          </cell>
          <cell r="MT20" t="str">
            <v/>
          </cell>
          <cell r="MU20" t="str">
            <v/>
          </cell>
          <cell r="MV20" t="str">
            <v/>
          </cell>
          <cell r="MW20" t="str">
            <v/>
          </cell>
          <cell r="MX20" t="str">
            <v/>
          </cell>
          <cell r="MY20" t="str">
            <v/>
          </cell>
          <cell r="MZ20" t="str">
            <v/>
          </cell>
          <cell r="NA20" t="str">
            <v/>
          </cell>
          <cell r="NB20" t="str">
            <v/>
          </cell>
          <cell r="NC20" t="str">
            <v/>
          </cell>
          <cell r="ND20" t="str">
            <v/>
          </cell>
          <cell r="NE20" t="str">
            <v/>
          </cell>
          <cell r="NF20" t="str">
            <v/>
          </cell>
          <cell r="NG20" t="str">
            <v/>
          </cell>
          <cell r="NH20" t="str">
            <v/>
          </cell>
          <cell r="NI20" t="str">
            <v/>
          </cell>
          <cell r="NJ20" t="str">
            <v/>
          </cell>
          <cell r="NK20" t="str">
            <v/>
          </cell>
          <cell r="NL20" t="str">
            <v/>
          </cell>
          <cell r="NM20" t="str">
            <v/>
          </cell>
          <cell r="NN20" t="str">
            <v/>
          </cell>
          <cell r="NO20" t="str">
            <v/>
          </cell>
          <cell r="NP20" t="str">
            <v/>
          </cell>
          <cell r="NQ20" t="str">
            <v/>
          </cell>
          <cell r="NR20" t="str">
            <v/>
          </cell>
          <cell r="NS20" t="str">
            <v/>
          </cell>
          <cell r="NT20" t="str">
            <v/>
          </cell>
          <cell r="NU20" t="str">
            <v/>
          </cell>
          <cell r="NV20" t="str">
            <v/>
          </cell>
          <cell r="NW20" t="str">
            <v/>
          </cell>
          <cell r="NX20" t="str">
            <v/>
          </cell>
          <cell r="NY20" t="str">
            <v/>
          </cell>
          <cell r="NZ20" t="str">
            <v/>
          </cell>
          <cell r="OA20" t="str">
            <v/>
          </cell>
          <cell r="OB20" t="str">
            <v/>
          </cell>
          <cell r="OC20" t="str">
            <v/>
          </cell>
          <cell r="OD20" t="str">
            <v/>
          </cell>
          <cell r="OE20" t="str">
            <v/>
          </cell>
          <cell r="OF20" t="str">
            <v/>
          </cell>
          <cell r="OG20" t="str">
            <v/>
          </cell>
          <cell r="OH20" t="str">
            <v/>
          </cell>
          <cell r="OI20" t="str">
            <v/>
          </cell>
          <cell r="OJ20" t="str">
            <v/>
          </cell>
          <cell r="OK20" t="str">
            <v/>
          </cell>
          <cell r="OL20" t="str">
            <v/>
          </cell>
          <cell r="OM20" t="str">
            <v/>
          </cell>
          <cell r="ON20" t="str">
            <v/>
          </cell>
          <cell r="OO20" t="str">
            <v/>
          </cell>
          <cell r="OP20" t="str">
            <v/>
          </cell>
          <cell r="OQ20" t="str">
            <v/>
          </cell>
          <cell r="OR20" t="str">
            <v/>
          </cell>
          <cell r="OS20" t="str">
            <v/>
          </cell>
          <cell r="OT20" t="str">
            <v/>
          </cell>
          <cell r="OU20" t="str">
            <v/>
          </cell>
          <cell r="OV20" t="str">
            <v/>
          </cell>
          <cell r="OW20" t="str">
            <v/>
          </cell>
          <cell r="OX20" t="str">
            <v/>
          </cell>
          <cell r="OY20" t="str">
            <v/>
          </cell>
          <cell r="OZ20" t="str">
            <v/>
          </cell>
          <cell r="PA20" t="str">
            <v/>
          </cell>
          <cell r="PB20" t="str">
            <v/>
          </cell>
          <cell r="PC20" t="str">
            <v/>
          </cell>
          <cell r="PD20" t="str">
            <v/>
          </cell>
          <cell r="PE20" t="str">
            <v/>
          </cell>
          <cell r="PF20" t="str">
            <v/>
          </cell>
          <cell r="PG20" t="str">
            <v/>
          </cell>
          <cell r="PH20" t="str">
            <v/>
          </cell>
          <cell r="PI20" t="str">
            <v/>
          </cell>
          <cell r="PJ20" t="str">
            <v/>
          </cell>
          <cell r="PK20" t="str">
            <v/>
          </cell>
          <cell r="PL20" t="str">
            <v/>
          </cell>
          <cell r="PM20" t="str">
            <v/>
          </cell>
          <cell r="PN20" t="str">
            <v/>
          </cell>
          <cell r="PO20" t="str">
            <v/>
          </cell>
          <cell r="PP20" t="str">
            <v/>
          </cell>
          <cell r="PQ20" t="str">
            <v/>
          </cell>
          <cell r="PR20" t="str">
            <v/>
          </cell>
          <cell r="PS20" t="str">
            <v/>
          </cell>
          <cell r="PT20" t="str">
            <v/>
          </cell>
          <cell r="PU20" t="str">
            <v/>
          </cell>
          <cell r="PV20" t="str">
            <v/>
          </cell>
          <cell r="PW20" t="str">
            <v/>
          </cell>
          <cell r="PX20" t="str">
            <v/>
          </cell>
          <cell r="PY20" t="str">
            <v/>
          </cell>
          <cell r="PZ20" t="str">
            <v/>
          </cell>
          <cell r="QA20" t="str">
            <v/>
          </cell>
          <cell r="QB20" t="str">
            <v/>
          </cell>
          <cell r="QC20" t="str">
            <v/>
          </cell>
          <cell r="QD20" t="str">
            <v/>
          </cell>
          <cell r="QE20" t="str">
            <v/>
          </cell>
          <cell r="QF20" t="str">
            <v/>
          </cell>
          <cell r="QG20" t="str">
            <v/>
          </cell>
          <cell r="QH20" t="str">
            <v/>
          </cell>
          <cell r="QI20" t="str">
            <v/>
          </cell>
          <cell r="QJ20" t="str">
            <v/>
          </cell>
          <cell r="QK20" t="str">
            <v/>
          </cell>
          <cell r="QL20" t="str">
            <v/>
          </cell>
          <cell r="QM20" t="str">
            <v/>
          </cell>
          <cell r="QN20" t="str">
            <v/>
          </cell>
          <cell r="QO20" t="str">
            <v/>
          </cell>
          <cell r="QP20" t="str">
            <v/>
          </cell>
          <cell r="QQ20" t="str">
            <v/>
          </cell>
          <cell r="QR20" t="str">
            <v/>
          </cell>
          <cell r="QS20" t="str">
            <v/>
          </cell>
          <cell r="QT20" t="str">
            <v/>
          </cell>
          <cell r="QU20" t="str">
            <v/>
          </cell>
          <cell r="QV20" t="str">
            <v/>
          </cell>
          <cell r="QW20" t="str">
            <v/>
          </cell>
          <cell r="QX20" t="str">
            <v/>
          </cell>
          <cell r="QY20" t="str">
            <v/>
          </cell>
          <cell r="QZ20" t="str">
            <v/>
          </cell>
          <cell r="RA20" t="str">
            <v/>
          </cell>
          <cell r="RB20" t="str">
            <v/>
          </cell>
          <cell r="RC20" t="str">
            <v/>
          </cell>
          <cell r="RD20" t="str">
            <v/>
          </cell>
          <cell r="RE20" t="str">
            <v/>
          </cell>
          <cell r="RF20" t="str">
            <v/>
          </cell>
          <cell r="RG20" t="str">
            <v/>
          </cell>
          <cell r="RH20" t="str">
            <v/>
          </cell>
          <cell r="RI20" t="str">
            <v/>
          </cell>
          <cell r="RJ20" t="str">
            <v/>
          </cell>
          <cell r="RK20" t="str">
            <v/>
          </cell>
          <cell r="RL20" t="str">
            <v/>
          </cell>
          <cell r="RM20" t="str">
            <v/>
          </cell>
          <cell r="RN20" t="str">
            <v/>
          </cell>
          <cell r="RO20" t="str">
            <v/>
          </cell>
          <cell r="RP20" t="str">
            <v/>
          </cell>
          <cell r="RQ20" t="str">
            <v/>
          </cell>
          <cell r="RR20" t="str">
            <v/>
          </cell>
          <cell r="RS20" t="str">
            <v/>
          </cell>
          <cell r="RT20" t="str">
            <v/>
          </cell>
          <cell r="RU20" t="str">
            <v/>
          </cell>
          <cell r="RV20" t="str">
            <v/>
          </cell>
          <cell r="RW20" t="str">
            <v/>
          </cell>
          <cell r="RX20" t="str">
            <v/>
          </cell>
          <cell r="RY20" t="str">
            <v/>
          </cell>
          <cell r="RZ20" t="str">
            <v/>
          </cell>
          <cell r="SA20" t="str">
            <v/>
          </cell>
          <cell r="SB20" t="str">
            <v/>
          </cell>
          <cell r="SC20" t="str">
            <v/>
          </cell>
          <cell r="SD20" t="str">
            <v/>
          </cell>
          <cell r="SE20" t="str">
            <v/>
          </cell>
          <cell r="SF20" t="str">
            <v/>
          </cell>
          <cell r="SG20" t="str">
            <v/>
          </cell>
          <cell r="SH20" t="str">
            <v/>
          </cell>
          <cell r="SI20" t="str">
            <v/>
          </cell>
          <cell r="SJ20" t="str">
            <v/>
          </cell>
          <cell r="SK20" t="str">
            <v/>
          </cell>
          <cell r="SL20" t="str">
            <v/>
          </cell>
          <cell r="SM20" t="str">
            <v/>
          </cell>
          <cell r="SN20" t="str">
            <v/>
          </cell>
          <cell r="SO20" t="str">
            <v/>
          </cell>
          <cell r="SP20" t="str">
            <v/>
          </cell>
          <cell r="SQ20" t="str">
            <v/>
          </cell>
          <cell r="SR20" t="str">
            <v/>
          </cell>
          <cell r="SS20" t="str">
            <v/>
          </cell>
          <cell r="ST20" t="str">
            <v/>
          </cell>
          <cell r="SU20" t="str">
            <v/>
          </cell>
          <cell r="SV20" t="str">
            <v/>
          </cell>
          <cell r="SW20" t="str">
            <v/>
          </cell>
          <cell r="SX20" t="str">
            <v/>
          </cell>
          <cell r="SY20" t="str">
            <v/>
          </cell>
          <cell r="SZ20" t="str">
            <v/>
          </cell>
          <cell r="TA20" t="str">
            <v/>
          </cell>
          <cell r="TB20" t="str">
            <v/>
          </cell>
          <cell r="TC20" t="str">
            <v/>
          </cell>
          <cell r="TD20" t="str">
            <v/>
          </cell>
          <cell r="TE20" t="str">
            <v/>
          </cell>
          <cell r="TF20" t="str">
            <v/>
          </cell>
          <cell r="TG20" t="str">
            <v/>
          </cell>
          <cell r="TH20" t="str">
            <v/>
          </cell>
          <cell r="TI20" t="str">
            <v/>
          </cell>
          <cell r="TJ20" t="str">
            <v/>
          </cell>
          <cell r="TK20" t="str">
            <v/>
          </cell>
          <cell r="TL20" t="str">
            <v/>
          </cell>
          <cell r="TM20" t="str">
            <v/>
          </cell>
          <cell r="TN20" t="str">
            <v/>
          </cell>
          <cell r="TO20" t="str">
            <v/>
          </cell>
          <cell r="TP20" t="str">
            <v/>
          </cell>
          <cell r="TQ20" t="str">
            <v/>
          </cell>
          <cell r="TR20" t="str">
            <v/>
          </cell>
          <cell r="TS20" t="str">
            <v/>
          </cell>
          <cell r="TT20" t="str">
            <v/>
          </cell>
          <cell r="TU20" t="str">
            <v/>
          </cell>
          <cell r="TV20" t="str">
            <v/>
          </cell>
          <cell r="TW20" t="str">
            <v/>
          </cell>
          <cell r="TX20" t="str">
            <v/>
          </cell>
          <cell r="TY20" t="str">
            <v/>
          </cell>
          <cell r="TZ20" t="str">
            <v/>
          </cell>
          <cell r="UA20" t="str">
            <v/>
          </cell>
          <cell r="UB20" t="str">
            <v/>
          </cell>
          <cell r="UC20" t="str">
            <v/>
          </cell>
          <cell r="UD20" t="str">
            <v/>
          </cell>
          <cell r="UE20" t="str">
            <v/>
          </cell>
          <cell r="UF20" t="str">
            <v/>
          </cell>
          <cell r="UG20" t="str">
            <v/>
          </cell>
          <cell r="UH20" t="str">
            <v/>
          </cell>
          <cell r="UI20" t="str">
            <v/>
          </cell>
          <cell r="UJ20" t="str">
            <v/>
          </cell>
          <cell r="UK20" t="str">
            <v/>
          </cell>
          <cell r="UL20" t="str">
            <v/>
          </cell>
          <cell r="UM20" t="str">
            <v/>
          </cell>
          <cell r="UN20" t="str">
            <v/>
          </cell>
          <cell r="UO20" t="str">
            <v/>
          </cell>
          <cell r="UP20" t="str">
            <v/>
          </cell>
          <cell r="UQ20" t="str">
            <v/>
          </cell>
          <cell r="UR20" t="str">
            <v/>
          </cell>
          <cell r="US20" t="str">
            <v/>
          </cell>
          <cell r="UT20" t="str">
            <v/>
          </cell>
          <cell r="UU20" t="str">
            <v/>
          </cell>
          <cell r="UV20" t="str">
            <v/>
          </cell>
          <cell r="UW20" t="str">
            <v/>
          </cell>
          <cell r="UX20" t="str">
            <v/>
          </cell>
          <cell r="UY20" t="str">
            <v/>
          </cell>
          <cell r="UZ20" t="str">
            <v/>
          </cell>
          <cell r="VA20" t="str">
            <v/>
          </cell>
          <cell r="VB20" t="str">
            <v/>
          </cell>
          <cell r="VC20" t="str">
            <v/>
          </cell>
          <cell r="VD20" t="str">
            <v/>
          </cell>
          <cell r="VE20" t="str">
            <v/>
          </cell>
          <cell r="VF20" t="str">
            <v/>
          </cell>
          <cell r="VG20" t="str">
            <v/>
          </cell>
          <cell r="VH20" t="str">
            <v/>
          </cell>
          <cell r="VI20" t="str">
            <v/>
          </cell>
          <cell r="VJ20" t="str">
            <v/>
          </cell>
          <cell r="VK20" t="str">
            <v/>
          </cell>
          <cell r="VL20" t="str">
            <v/>
          </cell>
          <cell r="VM20" t="str">
            <v/>
          </cell>
          <cell r="VN20" t="str">
            <v/>
          </cell>
          <cell r="VO20" t="str">
            <v/>
          </cell>
          <cell r="VP20" t="str">
            <v/>
          </cell>
          <cell r="VQ20" t="str">
            <v/>
          </cell>
          <cell r="VR20" t="str">
            <v/>
          </cell>
          <cell r="VS20" t="str">
            <v/>
          </cell>
          <cell r="VT20" t="str">
            <v/>
          </cell>
          <cell r="VU20" t="str">
            <v/>
          </cell>
          <cell r="VV20" t="str">
            <v/>
          </cell>
          <cell r="VW20" t="str">
            <v/>
          </cell>
          <cell r="VX20" t="str">
            <v/>
          </cell>
          <cell r="VY20" t="str">
            <v/>
          </cell>
          <cell r="VZ20" t="str">
            <v/>
          </cell>
          <cell r="WA20" t="str">
            <v/>
          </cell>
          <cell r="WB20" t="str">
            <v/>
          </cell>
          <cell r="WC20" t="str">
            <v/>
          </cell>
          <cell r="WD20" t="str">
            <v/>
          </cell>
          <cell r="WE20" t="str">
            <v/>
          </cell>
          <cell r="WF20" t="str">
            <v/>
          </cell>
          <cell r="WG20" t="str">
            <v/>
          </cell>
          <cell r="WH20" t="str">
            <v/>
          </cell>
          <cell r="WI20" t="str">
            <v/>
          </cell>
          <cell r="WJ20" t="str">
            <v/>
          </cell>
          <cell r="WK20" t="str">
            <v/>
          </cell>
          <cell r="WL20" t="str">
            <v/>
          </cell>
          <cell r="WM20" t="str">
            <v/>
          </cell>
          <cell r="WN20" t="str">
            <v/>
          </cell>
          <cell r="WO20" t="str">
            <v/>
          </cell>
          <cell r="WP20" t="str">
            <v/>
          </cell>
          <cell r="WQ20" t="str">
            <v/>
          </cell>
          <cell r="WR20" t="str">
            <v/>
          </cell>
          <cell r="WS20" t="str">
            <v/>
          </cell>
          <cell r="WT20" t="str">
            <v/>
          </cell>
          <cell r="WU20" t="str">
            <v/>
          </cell>
          <cell r="WV20" t="str">
            <v/>
          </cell>
          <cell r="WW20" t="str">
            <v/>
          </cell>
          <cell r="WX20" t="str">
            <v/>
          </cell>
          <cell r="WY20" t="str">
            <v/>
          </cell>
          <cell r="WZ20" t="str">
            <v/>
          </cell>
          <cell r="XA20" t="str">
            <v/>
          </cell>
          <cell r="XB20" t="str">
            <v/>
          </cell>
          <cell r="XC20" t="str">
            <v/>
          </cell>
          <cell r="XD20" t="str">
            <v/>
          </cell>
          <cell r="XE20" t="str">
            <v/>
          </cell>
          <cell r="XF20" t="str">
            <v/>
          </cell>
          <cell r="XG20" t="str">
            <v/>
          </cell>
          <cell r="XH20" t="str">
            <v/>
          </cell>
          <cell r="XI20" t="str">
            <v/>
          </cell>
          <cell r="XJ20" t="str">
            <v/>
          </cell>
          <cell r="XK20" t="str">
            <v/>
          </cell>
          <cell r="XL20" t="str">
            <v/>
          </cell>
          <cell r="XM20" t="str">
            <v/>
          </cell>
          <cell r="XN20" t="str">
            <v/>
          </cell>
          <cell r="XO20" t="str">
            <v/>
          </cell>
          <cell r="XP20" t="str">
            <v/>
          </cell>
          <cell r="XQ20" t="str">
            <v/>
          </cell>
          <cell r="XR20" t="str">
            <v/>
          </cell>
          <cell r="XS20" t="str">
            <v/>
          </cell>
          <cell r="XT20" t="str">
            <v/>
          </cell>
          <cell r="XU20" t="str">
            <v/>
          </cell>
          <cell r="XV20" t="str">
            <v/>
          </cell>
          <cell r="XW20" t="str">
            <v/>
          </cell>
          <cell r="XX20" t="str">
            <v/>
          </cell>
          <cell r="XY20" t="str">
            <v/>
          </cell>
          <cell r="XZ20" t="str">
            <v/>
          </cell>
          <cell r="YA20" t="str">
            <v/>
          </cell>
          <cell r="YB20" t="str">
            <v/>
          </cell>
          <cell r="YC20" t="str">
            <v/>
          </cell>
          <cell r="YD20" t="str">
            <v/>
          </cell>
          <cell r="YE20" t="str">
            <v/>
          </cell>
          <cell r="YF20" t="str">
            <v/>
          </cell>
          <cell r="YG20" t="str">
            <v/>
          </cell>
          <cell r="YH20" t="str">
            <v/>
          </cell>
          <cell r="YI20" t="str">
            <v/>
          </cell>
          <cell r="YJ20" t="str">
            <v/>
          </cell>
          <cell r="YK20" t="str">
            <v/>
          </cell>
          <cell r="YL20" t="str">
            <v/>
          </cell>
          <cell r="YM20" t="str">
            <v/>
          </cell>
          <cell r="YN20" t="str">
            <v/>
          </cell>
          <cell r="YO20" t="str">
            <v/>
          </cell>
          <cell r="YP20" t="str">
            <v/>
          </cell>
          <cell r="YQ20" t="str">
            <v/>
          </cell>
          <cell r="YR20" t="str">
            <v/>
          </cell>
          <cell r="YS20" t="str">
            <v/>
          </cell>
          <cell r="YT20" t="str">
            <v/>
          </cell>
          <cell r="YU20" t="str">
            <v/>
          </cell>
          <cell r="YV20" t="str">
            <v/>
          </cell>
          <cell r="YW20" t="str">
            <v/>
          </cell>
          <cell r="YX20" t="str">
            <v/>
          </cell>
          <cell r="YY20" t="str">
            <v/>
          </cell>
          <cell r="YZ20" t="str">
            <v/>
          </cell>
          <cell r="ZA20" t="str">
            <v/>
          </cell>
          <cell r="ZB20" t="str">
            <v/>
          </cell>
          <cell r="ZC20" t="str">
            <v/>
          </cell>
          <cell r="ZD20" t="str">
            <v/>
          </cell>
          <cell r="ZE20" t="str">
            <v/>
          </cell>
          <cell r="ZF20" t="str">
            <v/>
          </cell>
          <cell r="ZG20" t="str">
            <v/>
          </cell>
          <cell r="ZH20" t="str">
            <v/>
          </cell>
          <cell r="ZI20" t="str">
            <v/>
          </cell>
          <cell r="ZJ20" t="str">
            <v/>
          </cell>
          <cell r="ZK20" t="str">
            <v/>
          </cell>
          <cell r="ZL20" t="str">
            <v/>
          </cell>
          <cell r="ZM20" t="str">
            <v/>
          </cell>
          <cell r="ZN20" t="str">
            <v/>
          </cell>
          <cell r="ZO20" t="str">
            <v/>
          </cell>
          <cell r="ZP20" t="str">
            <v/>
          </cell>
          <cell r="ZQ20" t="str">
            <v/>
          </cell>
          <cell r="ZR20" t="str">
            <v/>
          </cell>
          <cell r="ZS20" t="str">
            <v/>
          </cell>
          <cell r="ZT20" t="str">
            <v/>
          </cell>
          <cell r="ZU20" t="str">
            <v/>
          </cell>
          <cell r="ZV20" t="str">
            <v/>
          </cell>
          <cell r="ZW20" t="str">
            <v/>
          </cell>
          <cell r="ZX20" t="str">
            <v/>
          </cell>
          <cell r="ZY20" t="str">
            <v/>
          </cell>
          <cell r="ZZ20" t="str">
            <v/>
          </cell>
          <cell r="AAA20" t="str">
            <v/>
          </cell>
          <cell r="AAB20" t="str">
            <v/>
          </cell>
          <cell r="AAC20" t="str">
            <v/>
          </cell>
          <cell r="AAD20" t="str">
            <v/>
          </cell>
          <cell r="AAE20" t="str">
            <v/>
          </cell>
          <cell r="AAF20" t="str">
            <v/>
          </cell>
          <cell r="AAG20" t="str">
            <v/>
          </cell>
          <cell r="AAH20" t="str">
            <v/>
          </cell>
          <cell r="AAI20" t="str">
            <v/>
          </cell>
          <cell r="AAJ20" t="str">
            <v/>
          </cell>
          <cell r="AAK20" t="str">
            <v/>
          </cell>
          <cell r="AAL20" t="str">
            <v/>
          </cell>
          <cell r="AAM20" t="str">
            <v/>
          </cell>
          <cell r="AAN20" t="str">
            <v/>
          </cell>
          <cell r="AAO20" t="str">
            <v/>
          </cell>
          <cell r="AAP20" t="str">
            <v/>
          </cell>
          <cell r="AAQ20" t="str">
            <v/>
          </cell>
          <cell r="AAR20" t="str">
            <v/>
          </cell>
          <cell r="AAS20" t="str">
            <v/>
          </cell>
          <cell r="AAT20" t="str">
            <v/>
          </cell>
          <cell r="AAU20" t="str">
            <v/>
          </cell>
          <cell r="AAV20" t="str">
            <v/>
          </cell>
          <cell r="AAW20" t="str">
            <v/>
          </cell>
          <cell r="AAX20" t="str">
            <v/>
          </cell>
          <cell r="AAY20" t="str">
            <v/>
          </cell>
          <cell r="AAZ20" t="str">
            <v/>
          </cell>
          <cell r="ABA20" t="str">
            <v/>
          </cell>
          <cell r="ABB20" t="str">
            <v/>
          </cell>
          <cell r="ABC20" t="str">
            <v/>
          </cell>
          <cell r="ABD20" t="str">
            <v/>
          </cell>
          <cell r="ABE20" t="str">
            <v/>
          </cell>
          <cell r="ABF20" t="str">
            <v/>
          </cell>
          <cell r="ABG20" t="str">
            <v/>
          </cell>
          <cell r="ABH20" t="str">
            <v/>
          </cell>
          <cell r="ABI20" t="str">
            <v/>
          </cell>
          <cell r="ABJ20" t="str">
            <v/>
          </cell>
          <cell r="ABK20" t="str">
            <v/>
          </cell>
          <cell r="ABM20">
            <v>0</v>
          </cell>
          <cell r="ABN20">
            <v>0</v>
          </cell>
          <cell r="ABO20">
            <v>0</v>
          </cell>
          <cell r="ABP20" t="e">
            <v>#DIV/0!</v>
          </cell>
        </row>
        <row r="21">
          <cell r="A21" t="str">
            <v>FULTON</v>
          </cell>
          <cell r="B21" t="str">
            <v>FULTON</v>
          </cell>
          <cell r="C21" t="str">
            <v>MANHATTAN</v>
          </cell>
          <cell r="D21">
            <v>0</v>
          </cell>
          <cell r="E21">
            <v>0</v>
          </cell>
          <cell r="F21">
            <v>7.54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7.79</v>
          </cell>
          <cell r="O21">
            <v>1</v>
          </cell>
          <cell r="P21" t="str">
            <v/>
          </cell>
          <cell r="Q21" t="str">
            <v/>
          </cell>
          <cell r="R21">
            <v>0</v>
          </cell>
          <cell r="S21">
            <v>0</v>
          </cell>
          <cell r="T21">
            <v>8.66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8.4600000000000009</v>
          </cell>
          <cell r="AC21">
            <v>1</v>
          </cell>
          <cell r="AD21" t="str">
            <v/>
          </cell>
          <cell r="AE21" t="str">
            <v/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8.48</v>
          </cell>
          <cell r="AK21">
            <v>1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7.88</v>
          </cell>
          <cell r="AQ21">
            <v>1</v>
          </cell>
          <cell r="AR21" t="str">
            <v/>
          </cell>
          <cell r="AS21" t="str">
            <v/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8.06</v>
          </cell>
          <cell r="AY21">
            <v>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6.83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7.59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 t="str">
            <v/>
          </cell>
          <cell r="BU21" t="str">
            <v/>
          </cell>
          <cell r="BV21">
            <v>0</v>
          </cell>
          <cell r="BW21">
            <v>0</v>
          </cell>
          <cell r="BX21">
            <v>15.34</v>
          </cell>
          <cell r="BY21">
            <v>2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7.05</v>
          </cell>
          <cell r="CG21">
            <v>1</v>
          </cell>
          <cell r="CH21" t="str">
            <v/>
          </cell>
          <cell r="CI21" t="str">
            <v/>
          </cell>
          <cell r="CJ21">
            <v>0</v>
          </cell>
          <cell r="CK21">
            <v>0</v>
          </cell>
          <cell r="CL21">
            <v>13.05</v>
          </cell>
          <cell r="CM21">
            <v>2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6.04</v>
          </cell>
          <cell r="CU21">
            <v>1</v>
          </cell>
          <cell r="CV21" t="str">
            <v/>
          </cell>
          <cell r="CW21" t="str">
            <v/>
          </cell>
          <cell r="CX21">
            <v>0</v>
          </cell>
          <cell r="CY21">
            <v>0</v>
          </cell>
          <cell r="CZ21">
            <v>10.38</v>
          </cell>
          <cell r="DA21">
            <v>1</v>
          </cell>
          <cell r="DB21">
            <v>5.26</v>
          </cell>
          <cell r="DC21">
            <v>1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4.53</v>
          </cell>
          <cell r="DI21">
            <v>1</v>
          </cell>
          <cell r="DJ21" t="str">
            <v/>
          </cell>
          <cell r="DK21" t="str">
            <v/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13.8</v>
          </cell>
          <cell r="DQ21">
            <v>2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5.65</v>
          </cell>
          <cell r="DW21">
            <v>1</v>
          </cell>
          <cell r="DX21" t="str">
            <v/>
          </cell>
          <cell r="DY21" t="str">
            <v/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6.89</v>
          </cell>
          <cell r="EG21">
            <v>1</v>
          </cell>
          <cell r="EH21">
            <v>0</v>
          </cell>
          <cell r="EI21">
            <v>0</v>
          </cell>
          <cell r="EJ21">
            <v>6.07</v>
          </cell>
          <cell r="EK21">
            <v>1</v>
          </cell>
          <cell r="EL21" t="str">
            <v/>
          </cell>
          <cell r="EM21" t="str">
            <v/>
          </cell>
          <cell r="EN21">
            <v>0</v>
          </cell>
          <cell r="EO21">
            <v>0</v>
          </cell>
          <cell r="EP21">
            <v>6.94</v>
          </cell>
          <cell r="EQ21">
            <v>1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5.76</v>
          </cell>
          <cell r="EY21">
            <v>1</v>
          </cell>
          <cell r="EZ21" t="str">
            <v/>
          </cell>
          <cell r="FA21" t="str">
            <v/>
          </cell>
          <cell r="FB21">
            <v>8.33</v>
          </cell>
          <cell r="FC21">
            <v>1</v>
          </cell>
          <cell r="FD21">
            <v>0</v>
          </cell>
          <cell r="FE21">
            <v>0</v>
          </cell>
          <cell r="FF21">
            <v>6.46</v>
          </cell>
          <cell r="FG21">
            <v>1</v>
          </cell>
          <cell r="FH21">
            <v>0</v>
          </cell>
          <cell r="FI21">
            <v>0</v>
          </cell>
          <cell r="FJ21">
            <v>8.57</v>
          </cell>
          <cell r="FK21">
            <v>1</v>
          </cell>
          <cell r="FL21">
            <v>0</v>
          </cell>
          <cell r="FM21">
            <v>0</v>
          </cell>
          <cell r="FN21" t="str">
            <v/>
          </cell>
          <cell r="FO21" t="str">
            <v/>
          </cell>
          <cell r="FP21">
            <v>0</v>
          </cell>
          <cell r="FQ21">
            <v>0</v>
          </cell>
          <cell r="FR21">
            <v>6.77</v>
          </cell>
          <cell r="FS21">
            <v>1</v>
          </cell>
          <cell r="FT21">
            <v>7.9</v>
          </cell>
          <cell r="FU21">
            <v>1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 t="str">
            <v/>
          </cell>
          <cell r="GC21" t="str">
            <v/>
          </cell>
          <cell r="GD21">
            <v>8.02</v>
          </cell>
          <cell r="GE21">
            <v>1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8.14</v>
          </cell>
          <cell r="GM21">
            <v>1</v>
          </cell>
          <cell r="GN21">
            <v>0</v>
          </cell>
          <cell r="GO21">
            <v>0</v>
          </cell>
          <cell r="GP21" t="str">
            <v/>
          </cell>
          <cell r="GQ21" t="str">
            <v/>
          </cell>
          <cell r="GR21">
            <v>8.92</v>
          </cell>
          <cell r="GS21">
            <v>1</v>
          </cell>
          <cell r="GT21">
            <v>8.57</v>
          </cell>
          <cell r="GU21">
            <v>1</v>
          </cell>
          <cell r="GV21">
            <v>0</v>
          </cell>
          <cell r="GW21">
            <v>0</v>
          </cell>
          <cell r="GX21">
            <v>2.4700000000000002</v>
          </cell>
          <cell r="GY21">
            <v>1</v>
          </cell>
          <cell r="GZ21">
            <v>8.41</v>
          </cell>
          <cell r="HA21">
            <v>1</v>
          </cell>
          <cell r="HB21">
            <v>0</v>
          </cell>
          <cell r="HC21">
            <v>0</v>
          </cell>
          <cell r="HD21" t="str">
            <v/>
          </cell>
          <cell r="HE21" t="str">
            <v/>
          </cell>
          <cell r="HF21">
            <v>0</v>
          </cell>
          <cell r="HG21">
            <v>0</v>
          </cell>
          <cell r="HH21">
            <v>5.57</v>
          </cell>
          <cell r="HI21">
            <v>1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2.69</v>
          </cell>
          <cell r="HO21">
            <v>1</v>
          </cell>
          <cell r="HP21">
            <v>8.99</v>
          </cell>
          <cell r="HQ21">
            <v>1</v>
          </cell>
          <cell r="HR21" t="str">
            <v/>
          </cell>
          <cell r="HS21" t="str">
            <v/>
          </cell>
          <cell r="HT21">
            <v>0</v>
          </cell>
          <cell r="HU21">
            <v>0</v>
          </cell>
          <cell r="HV21">
            <v>5.33</v>
          </cell>
          <cell r="HW21">
            <v>1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12.85</v>
          </cell>
          <cell r="IE21">
            <v>2</v>
          </cell>
          <cell r="IF21" t="str">
            <v/>
          </cell>
          <cell r="IG21" t="str">
            <v/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6.87</v>
          </cell>
          <cell r="IO21">
            <v>1</v>
          </cell>
          <cell r="IP21">
            <v>0</v>
          </cell>
          <cell r="IQ21">
            <v>0</v>
          </cell>
          <cell r="IR21">
            <v>8.11</v>
          </cell>
          <cell r="IS21">
            <v>1</v>
          </cell>
          <cell r="IT21" t="str">
            <v/>
          </cell>
          <cell r="IU21" t="str">
            <v/>
          </cell>
          <cell r="IV21">
            <v>0</v>
          </cell>
          <cell r="IW21">
            <v>0</v>
          </cell>
          <cell r="IX21">
            <v>6.77</v>
          </cell>
          <cell r="IY21">
            <v>1</v>
          </cell>
          <cell r="IZ21">
            <v>0</v>
          </cell>
          <cell r="JA21">
            <v>0</v>
          </cell>
          <cell r="JB21">
            <v>7.43</v>
          </cell>
          <cell r="JC21">
            <v>1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 t="str">
            <v/>
          </cell>
          <cell r="JI21" t="str">
            <v/>
          </cell>
          <cell r="JJ21">
            <v>8.1300000000000008</v>
          </cell>
          <cell r="JK21">
            <v>1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8.23</v>
          </cell>
          <cell r="JQ21">
            <v>1</v>
          </cell>
          <cell r="JR21">
            <v>0</v>
          </cell>
          <cell r="JS21">
            <v>0</v>
          </cell>
          <cell r="JT21">
            <v>12.23</v>
          </cell>
          <cell r="JU21">
            <v>1</v>
          </cell>
          <cell r="JV21" t="str">
            <v/>
          </cell>
          <cell r="JW21" t="str">
            <v/>
          </cell>
          <cell r="JX21">
            <v>0</v>
          </cell>
          <cell r="JY21">
            <v>0</v>
          </cell>
          <cell r="JZ21">
            <v>8.26</v>
          </cell>
          <cell r="KA21">
            <v>1</v>
          </cell>
          <cell r="KB21">
            <v>0</v>
          </cell>
          <cell r="KC21">
            <v>0</v>
          </cell>
          <cell r="KD21">
            <v>9.1999999999999993</v>
          </cell>
          <cell r="KE21">
            <v>1</v>
          </cell>
          <cell r="KF21">
            <v>0</v>
          </cell>
          <cell r="KG21">
            <v>0</v>
          </cell>
          <cell r="KH21">
            <v>5.58</v>
          </cell>
          <cell r="KI21">
            <v>1</v>
          </cell>
          <cell r="KJ21" t="str">
            <v/>
          </cell>
          <cell r="KK21" t="str">
            <v/>
          </cell>
          <cell r="KL21">
            <v>0</v>
          </cell>
          <cell r="KM21">
            <v>0</v>
          </cell>
          <cell r="KN21">
            <v>12.96</v>
          </cell>
          <cell r="KO21">
            <v>2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6.91</v>
          </cell>
          <cell r="KW21">
            <v>1</v>
          </cell>
          <cell r="KX21" t="str">
            <v/>
          </cell>
          <cell r="KY21" t="str">
            <v/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14.49</v>
          </cell>
          <cell r="LE21">
            <v>2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7.04</v>
          </cell>
          <cell r="LK21">
            <v>1</v>
          </cell>
          <cell r="LL21" t="str">
            <v/>
          </cell>
          <cell r="LM21" t="str">
            <v/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12.1</v>
          </cell>
          <cell r="LS21">
            <v>1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6.23</v>
          </cell>
          <cell r="LY21">
            <v>1</v>
          </cell>
          <cell r="LZ21" t="str">
            <v/>
          </cell>
          <cell r="MA21" t="str">
            <v/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5.47</v>
          </cell>
          <cell r="MG21">
            <v>1</v>
          </cell>
          <cell r="MH21">
            <v>0</v>
          </cell>
          <cell r="MI21">
            <v>0</v>
          </cell>
          <cell r="MJ21">
            <v>8.4600000000000009</v>
          </cell>
          <cell r="MK21">
            <v>1</v>
          </cell>
          <cell r="ML21">
            <v>8.1999999999999993</v>
          </cell>
          <cell r="MM21">
            <v>1</v>
          </cell>
          <cell r="MN21" t="str">
            <v/>
          </cell>
          <cell r="MO21" t="str">
            <v/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6.31</v>
          </cell>
          <cell r="MU21">
            <v>1</v>
          </cell>
          <cell r="MV21">
            <v>0</v>
          </cell>
          <cell r="MW21">
            <v>0</v>
          </cell>
          <cell r="MX21">
            <v>13.43</v>
          </cell>
          <cell r="MY21">
            <v>2</v>
          </cell>
          <cell r="MZ21">
            <v>0</v>
          </cell>
          <cell r="NA21">
            <v>0</v>
          </cell>
          <cell r="NB21" t="str">
            <v/>
          </cell>
          <cell r="NC21" t="str">
            <v/>
          </cell>
          <cell r="ND21">
            <v>0</v>
          </cell>
          <cell r="NE21">
            <v>0</v>
          </cell>
          <cell r="NF21">
            <v>6.43</v>
          </cell>
          <cell r="NG21">
            <v>1</v>
          </cell>
          <cell r="NH21">
            <v>0</v>
          </cell>
          <cell r="NI21">
            <v>0</v>
          </cell>
          <cell r="NJ21">
            <v>5.87</v>
          </cell>
          <cell r="NK21">
            <v>1</v>
          </cell>
          <cell r="NL21">
            <v>0</v>
          </cell>
          <cell r="NM21">
            <v>0</v>
          </cell>
          <cell r="NN21">
            <v>8.68</v>
          </cell>
          <cell r="NO21">
            <v>1</v>
          </cell>
          <cell r="NP21" t="str">
            <v/>
          </cell>
          <cell r="NQ21" t="str">
            <v/>
          </cell>
          <cell r="NR21">
            <v>7.31</v>
          </cell>
          <cell r="NS21">
            <v>1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6.89</v>
          </cell>
          <cell r="OA21">
            <v>1</v>
          </cell>
          <cell r="OB21">
            <v>9.4600000000000009</v>
          </cell>
          <cell r="OC21">
            <v>1</v>
          </cell>
          <cell r="OD21" t="str">
            <v/>
          </cell>
          <cell r="OE21" t="str">
            <v/>
          </cell>
          <cell r="OF21">
            <v>0</v>
          </cell>
          <cell r="OG21">
            <v>0</v>
          </cell>
          <cell r="OH21">
            <v>7.11</v>
          </cell>
          <cell r="OI21">
            <v>1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5.04</v>
          </cell>
          <cell r="OO21">
            <v>1</v>
          </cell>
          <cell r="OP21">
            <v>8.94</v>
          </cell>
          <cell r="OQ21">
            <v>1</v>
          </cell>
          <cell r="OR21" t="str">
            <v/>
          </cell>
          <cell r="OS21" t="str">
            <v/>
          </cell>
          <cell r="OT21">
            <v>0</v>
          </cell>
          <cell r="OU21">
            <v>0</v>
          </cell>
          <cell r="OV21">
            <v>6.5</v>
          </cell>
          <cell r="OW21">
            <v>1</v>
          </cell>
          <cell r="OX21">
            <v>0</v>
          </cell>
          <cell r="OY21">
            <v>0</v>
          </cell>
          <cell r="OZ21">
            <v>0</v>
          </cell>
          <cell r="PA21">
            <v>0</v>
          </cell>
          <cell r="PB21">
            <v>8.11</v>
          </cell>
          <cell r="PC21">
            <v>1</v>
          </cell>
          <cell r="PD21">
            <v>0</v>
          </cell>
          <cell r="PE21">
            <v>0</v>
          </cell>
          <cell r="PF21" t="str">
            <v/>
          </cell>
          <cell r="PG21" t="str">
            <v/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6.58</v>
          </cell>
          <cell r="PM21">
            <v>1</v>
          </cell>
          <cell r="PN21">
            <v>8.58</v>
          </cell>
          <cell r="PO21">
            <v>1</v>
          </cell>
          <cell r="PP21">
            <v>0</v>
          </cell>
          <cell r="PQ21">
            <v>0</v>
          </cell>
          <cell r="PR21">
            <v>5.88</v>
          </cell>
          <cell r="PS21">
            <v>1</v>
          </cell>
          <cell r="PT21" t="str">
            <v/>
          </cell>
          <cell r="PU21" t="str">
            <v/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13.74</v>
          </cell>
          <cell r="QA21">
            <v>2</v>
          </cell>
          <cell r="QB21">
            <v>0</v>
          </cell>
          <cell r="QC21">
            <v>0</v>
          </cell>
          <cell r="QD21">
            <v>0</v>
          </cell>
          <cell r="QE21">
            <v>0</v>
          </cell>
          <cell r="QF21">
            <v>6.4</v>
          </cell>
          <cell r="QG21">
            <v>1</v>
          </cell>
          <cell r="QH21" t="str">
            <v/>
          </cell>
          <cell r="QI21" t="str">
            <v/>
          </cell>
          <cell r="QJ21">
            <v>0</v>
          </cell>
          <cell r="QK21">
            <v>0</v>
          </cell>
          <cell r="QL21">
            <v>5.52</v>
          </cell>
          <cell r="QM21">
            <v>1</v>
          </cell>
          <cell r="QN21">
            <v>0</v>
          </cell>
          <cell r="QO21">
            <v>0</v>
          </cell>
          <cell r="QP21">
            <v>8.94</v>
          </cell>
          <cell r="QQ21">
            <v>1</v>
          </cell>
          <cell r="QR21">
            <v>6.63</v>
          </cell>
          <cell r="QS21">
            <v>1</v>
          </cell>
          <cell r="QT21">
            <v>0</v>
          </cell>
          <cell r="QU21">
            <v>0</v>
          </cell>
          <cell r="QV21" t="str">
            <v/>
          </cell>
          <cell r="QW21" t="str">
            <v/>
          </cell>
          <cell r="QX21">
            <v>0</v>
          </cell>
          <cell r="QY21">
            <v>0</v>
          </cell>
          <cell r="QZ21">
            <v>7.94</v>
          </cell>
          <cell r="RA21">
            <v>1</v>
          </cell>
          <cell r="RB21">
            <v>0</v>
          </cell>
          <cell r="RC21">
            <v>0</v>
          </cell>
          <cell r="RD21">
            <v>9.82</v>
          </cell>
          <cell r="RE21">
            <v>1</v>
          </cell>
          <cell r="RF21">
            <v>6.24</v>
          </cell>
          <cell r="RG21">
            <v>1</v>
          </cell>
          <cell r="RH21">
            <v>0</v>
          </cell>
          <cell r="RI21">
            <v>0</v>
          </cell>
          <cell r="RJ21" t="str">
            <v/>
          </cell>
          <cell r="RK21" t="str">
            <v/>
          </cell>
          <cell r="RL21">
            <v>0</v>
          </cell>
          <cell r="RM21">
            <v>0</v>
          </cell>
          <cell r="RN21">
            <v>6.74</v>
          </cell>
          <cell r="RO21">
            <v>1</v>
          </cell>
          <cell r="RP21">
            <v>0</v>
          </cell>
          <cell r="RQ21">
            <v>0</v>
          </cell>
          <cell r="RR21">
            <v>8.1999999999999993</v>
          </cell>
          <cell r="RS21">
            <v>1</v>
          </cell>
          <cell r="RT21">
            <v>0</v>
          </cell>
          <cell r="RU21">
            <v>0</v>
          </cell>
          <cell r="RV21">
            <v>7.33</v>
          </cell>
          <cell r="RW21">
            <v>1</v>
          </cell>
          <cell r="RX21" t="str">
            <v/>
          </cell>
          <cell r="RY21" t="str">
            <v/>
          </cell>
          <cell r="RZ21">
            <v>0</v>
          </cell>
          <cell r="SA21">
            <v>0</v>
          </cell>
          <cell r="SB21">
            <v>0</v>
          </cell>
          <cell r="SC21">
            <v>0</v>
          </cell>
          <cell r="SD21">
            <v>6.8</v>
          </cell>
          <cell r="SE21">
            <v>1</v>
          </cell>
          <cell r="SF21">
            <v>8.41</v>
          </cell>
          <cell r="SG21">
            <v>1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 t="str">
            <v/>
          </cell>
          <cell r="SM21" t="str">
            <v/>
          </cell>
          <cell r="SN21">
            <v>7.9</v>
          </cell>
          <cell r="SO21">
            <v>1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8.9499999999999993</v>
          </cell>
          <cell r="SU21">
            <v>1</v>
          </cell>
          <cell r="SV21">
            <v>6.6</v>
          </cell>
          <cell r="SW21">
            <v>1</v>
          </cell>
          <cell r="SX21">
            <v>0</v>
          </cell>
          <cell r="SY21">
            <v>0</v>
          </cell>
          <cell r="SZ21" t="str">
            <v/>
          </cell>
          <cell r="TA21" t="str">
            <v/>
          </cell>
          <cell r="TB21">
            <v>0</v>
          </cell>
          <cell r="TC21">
            <v>0</v>
          </cell>
          <cell r="TD21">
            <v>0</v>
          </cell>
          <cell r="TE21">
            <v>0</v>
          </cell>
          <cell r="TF21">
            <v>16.399999999999999</v>
          </cell>
          <cell r="TG21">
            <v>2</v>
          </cell>
          <cell r="TH21">
            <v>0</v>
          </cell>
          <cell r="TI21">
            <v>0</v>
          </cell>
          <cell r="TJ21">
            <v>0</v>
          </cell>
          <cell r="TK21">
            <v>0</v>
          </cell>
          <cell r="TL21">
            <v>6.08</v>
          </cell>
          <cell r="TM21">
            <v>1</v>
          </cell>
          <cell r="TN21" t="str">
            <v/>
          </cell>
          <cell r="TO21" t="str">
            <v/>
          </cell>
          <cell r="TP21">
            <v>0</v>
          </cell>
          <cell r="TQ21">
            <v>0</v>
          </cell>
          <cell r="TR21">
            <v>0</v>
          </cell>
          <cell r="TS21">
            <v>0</v>
          </cell>
          <cell r="TT21">
            <v>14.53</v>
          </cell>
          <cell r="TU21">
            <v>2</v>
          </cell>
          <cell r="TV21">
            <v>0</v>
          </cell>
          <cell r="TW21">
            <v>0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 t="str">
            <v/>
          </cell>
          <cell r="UC21" t="str">
            <v/>
          </cell>
          <cell r="UD21">
            <v>0</v>
          </cell>
          <cell r="UE21">
            <v>0</v>
          </cell>
          <cell r="UF21">
            <v>9.33</v>
          </cell>
          <cell r="UG21">
            <v>1</v>
          </cell>
          <cell r="UH21">
            <v>0</v>
          </cell>
          <cell r="UI21">
            <v>0</v>
          </cell>
          <cell r="UJ21">
            <v>9.14</v>
          </cell>
          <cell r="UK21">
            <v>1</v>
          </cell>
          <cell r="UL21">
            <v>0</v>
          </cell>
          <cell r="UM21">
            <v>0</v>
          </cell>
          <cell r="UN21">
            <v>0</v>
          </cell>
          <cell r="UO21">
            <v>0</v>
          </cell>
          <cell r="UP21" t="str">
            <v/>
          </cell>
          <cell r="UQ21" t="str">
            <v/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17</v>
          </cell>
          <cell r="UW21">
            <v>2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 t="str">
            <v/>
          </cell>
          <cell r="VE21" t="str">
            <v/>
          </cell>
          <cell r="VF21">
            <v>0</v>
          </cell>
          <cell r="VG21">
            <v>0</v>
          </cell>
          <cell r="VH21">
            <v>0</v>
          </cell>
          <cell r="VI21">
            <v>0</v>
          </cell>
          <cell r="VJ21">
            <v>8.2899999999999991</v>
          </cell>
          <cell r="VK21">
            <v>1</v>
          </cell>
          <cell r="VL21">
            <v>8.44</v>
          </cell>
          <cell r="VM21">
            <v>1</v>
          </cell>
          <cell r="VN21">
            <v>0</v>
          </cell>
          <cell r="VO21">
            <v>0</v>
          </cell>
          <cell r="VP21">
            <v>8.2799999999999994</v>
          </cell>
          <cell r="VQ21">
            <v>1</v>
          </cell>
          <cell r="VR21" t="str">
            <v/>
          </cell>
          <cell r="VS21" t="str">
            <v/>
          </cell>
          <cell r="VT21">
            <v>0</v>
          </cell>
          <cell r="VU21">
            <v>0</v>
          </cell>
          <cell r="VV21">
            <v>0</v>
          </cell>
          <cell r="VW21">
            <v>0</v>
          </cell>
          <cell r="VX21">
            <v>14.67</v>
          </cell>
          <cell r="VY21">
            <v>2</v>
          </cell>
          <cell r="VZ21">
            <v>0</v>
          </cell>
          <cell r="WA21">
            <v>0</v>
          </cell>
          <cell r="WB21">
            <v>0</v>
          </cell>
          <cell r="WC21">
            <v>0</v>
          </cell>
          <cell r="WD21">
            <v>0</v>
          </cell>
          <cell r="WE21">
            <v>0</v>
          </cell>
          <cell r="WF21" t="str">
            <v/>
          </cell>
          <cell r="WG21" t="str">
            <v/>
          </cell>
          <cell r="WH21">
            <v>0</v>
          </cell>
          <cell r="WI21">
            <v>0</v>
          </cell>
          <cell r="WJ21">
            <v>17.3</v>
          </cell>
          <cell r="WK21">
            <v>2</v>
          </cell>
          <cell r="WL21">
            <v>0</v>
          </cell>
          <cell r="WM21">
            <v>0</v>
          </cell>
          <cell r="WN21">
            <v>0</v>
          </cell>
          <cell r="WO21">
            <v>0</v>
          </cell>
          <cell r="WP21">
            <v>0</v>
          </cell>
          <cell r="WQ21">
            <v>0</v>
          </cell>
          <cell r="WR21">
            <v>5.88</v>
          </cell>
          <cell r="WS21">
            <v>1</v>
          </cell>
          <cell r="WT21" t="str">
            <v/>
          </cell>
          <cell r="WU21" t="str">
            <v/>
          </cell>
          <cell r="WV21">
            <v>0</v>
          </cell>
          <cell r="WW21">
            <v>0</v>
          </cell>
          <cell r="WX21">
            <v>9.15</v>
          </cell>
          <cell r="WY21">
            <v>1</v>
          </cell>
          <cell r="WZ21">
            <v>0</v>
          </cell>
          <cell r="XA21">
            <v>0</v>
          </cell>
          <cell r="XB21">
            <v>9.1</v>
          </cell>
          <cell r="XC21">
            <v>1</v>
          </cell>
          <cell r="XD21">
            <v>0</v>
          </cell>
          <cell r="XE21">
            <v>0</v>
          </cell>
          <cell r="XF21">
            <v>0</v>
          </cell>
          <cell r="XG21">
            <v>0</v>
          </cell>
          <cell r="XH21" t="str">
            <v/>
          </cell>
          <cell r="XI21" t="str">
            <v/>
          </cell>
          <cell r="XJ21">
            <v>0</v>
          </cell>
          <cell r="XK21">
            <v>0</v>
          </cell>
          <cell r="XL21">
            <v>0</v>
          </cell>
          <cell r="XM21">
            <v>0</v>
          </cell>
          <cell r="XN21">
            <v>8.35</v>
          </cell>
          <cell r="XO21">
            <v>1</v>
          </cell>
          <cell r="XP21">
            <v>8.7799999999999994</v>
          </cell>
          <cell r="XQ21">
            <v>1</v>
          </cell>
          <cell r="XR21">
            <v>0</v>
          </cell>
          <cell r="XS21">
            <v>0</v>
          </cell>
          <cell r="XT21">
            <v>0</v>
          </cell>
          <cell r="XU21">
            <v>0</v>
          </cell>
          <cell r="XV21" t="str">
            <v/>
          </cell>
          <cell r="XW21" t="str">
            <v/>
          </cell>
          <cell r="XX21">
            <v>0</v>
          </cell>
          <cell r="XY21">
            <v>0</v>
          </cell>
          <cell r="XZ21">
            <v>17.09</v>
          </cell>
          <cell r="YA21">
            <v>2</v>
          </cell>
          <cell r="YB21">
            <v>0</v>
          </cell>
          <cell r="YC21">
            <v>0</v>
          </cell>
          <cell r="YD21">
            <v>0</v>
          </cell>
          <cell r="YE21">
            <v>0</v>
          </cell>
          <cell r="YF21">
            <v>0</v>
          </cell>
          <cell r="YG21">
            <v>0</v>
          </cell>
          <cell r="YH21">
            <v>0</v>
          </cell>
          <cell r="YI21">
            <v>0</v>
          </cell>
          <cell r="YJ21" t="str">
            <v/>
          </cell>
          <cell r="YK21" t="str">
            <v/>
          </cell>
          <cell r="YL21">
            <v>0</v>
          </cell>
          <cell r="YM21">
            <v>0</v>
          </cell>
          <cell r="YN21">
            <v>14.92</v>
          </cell>
          <cell r="YO21">
            <v>2</v>
          </cell>
          <cell r="YP21">
            <v>0</v>
          </cell>
          <cell r="YQ21">
            <v>0</v>
          </cell>
          <cell r="YR21">
            <v>0</v>
          </cell>
          <cell r="YS21">
            <v>0</v>
          </cell>
          <cell r="YT21">
            <v>6.25</v>
          </cell>
          <cell r="YU21">
            <v>1</v>
          </cell>
          <cell r="YV21">
            <v>0</v>
          </cell>
          <cell r="YW21">
            <v>0</v>
          </cell>
          <cell r="YX21" t="str">
            <v/>
          </cell>
          <cell r="YY21" t="str">
            <v/>
          </cell>
          <cell r="YZ21">
            <v>0</v>
          </cell>
          <cell r="ZA21">
            <v>0</v>
          </cell>
          <cell r="ZB21">
            <v>6.17</v>
          </cell>
          <cell r="ZC21">
            <v>1</v>
          </cell>
          <cell r="ZD21">
            <v>8.56</v>
          </cell>
          <cell r="ZE21">
            <v>1</v>
          </cell>
          <cell r="ZF21">
            <v>0</v>
          </cell>
          <cell r="ZG21">
            <v>0</v>
          </cell>
          <cell r="ZH21">
            <v>0</v>
          </cell>
          <cell r="ZI21">
            <v>0</v>
          </cell>
          <cell r="ZJ21">
            <v>8.35</v>
          </cell>
          <cell r="ZK21">
            <v>1</v>
          </cell>
          <cell r="ZL21" t="str">
            <v/>
          </cell>
          <cell r="ZM21" t="str">
            <v/>
          </cell>
          <cell r="ZN21">
            <v>0</v>
          </cell>
          <cell r="ZO21">
            <v>0</v>
          </cell>
          <cell r="ZP21">
            <v>6.07</v>
          </cell>
          <cell r="ZQ21">
            <v>1</v>
          </cell>
          <cell r="ZR21">
            <v>7.59</v>
          </cell>
          <cell r="ZS21">
            <v>1</v>
          </cell>
          <cell r="ZT21">
            <v>0</v>
          </cell>
          <cell r="ZU21">
            <v>0</v>
          </cell>
          <cell r="ZV21">
            <v>0</v>
          </cell>
          <cell r="ZW21">
            <v>0</v>
          </cell>
          <cell r="ZX21">
            <v>6.06</v>
          </cell>
          <cell r="ZY21">
            <v>1</v>
          </cell>
          <cell r="ZZ21" t="str">
            <v/>
          </cell>
          <cell r="AAA21" t="str">
            <v/>
          </cell>
          <cell r="AAB21">
            <v>0</v>
          </cell>
          <cell r="AAC21">
            <v>0</v>
          </cell>
          <cell r="AAD21">
            <v>4.2</v>
          </cell>
          <cell r="AAE21">
            <v>1</v>
          </cell>
          <cell r="AAF21">
            <v>8.67</v>
          </cell>
          <cell r="AAG21">
            <v>1</v>
          </cell>
          <cell r="AAH21">
            <v>0</v>
          </cell>
          <cell r="AAI21">
            <v>0</v>
          </cell>
          <cell r="AAJ21">
            <v>0</v>
          </cell>
          <cell r="AAK21">
            <v>0</v>
          </cell>
          <cell r="AAL21">
            <v>7.88</v>
          </cell>
          <cell r="AAM21">
            <v>1</v>
          </cell>
          <cell r="AAN21" t="str">
            <v/>
          </cell>
          <cell r="AAO21" t="str">
            <v/>
          </cell>
          <cell r="AAP21">
            <v>0</v>
          </cell>
          <cell r="AAQ21">
            <v>0</v>
          </cell>
          <cell r="AAR21">
            <v>0</v>
          </cell>
          <cell r="AAS21">
            <v>0</v>
          </cell>
          <cell r="AAT21">
            <v>14.4</v>
          </cell>
          <cell r="AAU21">
            <v>2</v>
          </cell>
          <cell r="AAV21">
            <v>0</v>
          </cell>
          <cell r="AAW21">
            <v>0</v>
          </cell>
          <cell r="AAX21">
            <v>6.01</v>
          </cell>
          <cell r="AAY21">
            <v>1</v>
          </cell>
          <cell r="AAZ21">
            <v>0</v>
          </cell>
          <cell r="ABA21">
            <v>0</v>
          </cell>
          <cell r="ABB21" t="str">
            <v/>
          </cell>
          <cell r="ABC21" t="str">
            <v/>
          </cell>
          <cell r="ABD21">
            <v>0</v>
          </cell>
          <cell r="ABE21">
            <v>0</v>
          </cell>
          <cell r="ABF21">
            <v>0</v>
          </cell>
          <cell r="ABG21">
            <v>0</v>
          </cell>
          <cell r="ABH21">
            <v>0</v>
          </cell>
          <cell r="ABI21">
            <v>0</v>
          </cell>
          <cell r="ABJ21">
            <v>0</v>
          </cell>
          <cell r="ABK21">
            <v>0</v>
          </cell>
          <cell r="ABM21">
            <v>998.93000000000029</v>
          </cell>
          <cell r="ABN21">
            <v>135</v>
          </cell>
          <cell r="ABO21">
            <v>119</v>
          </cell>
          <cell r="ABP21">
            <v>1.134453781512605</v>
          </cell>
        </row>
        <row r="22">
          <cell r="A22" t="str">
            <v>HARBORVIEW TERRACE</v>
          </cell>
          <cell r="B22" t="str">
            <v>HARBORVIEW TERRACE</v>
          </cell>
          <cell r="C22" t="str">
            <v>MANHATTAN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7.28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 t="str">
            <v/>
          </cell>
          <cell r="Q22" t="str">
            <v/>
          </cell>
          <cell r="R22">
            <v>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/>
          </cell>
          <cell r="AE22" t="str">
            <v/>
          </cell>
          <cell r="AF22">
            <v>0</v>
          </cell>
          <cell r="AG22">
            <v>0</v>
          </cell>
          <cell r="AH22">
            <v>7.82</v>
          </cell>
          <cell r="AI22">
            <v>1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 t="str">
            <v/>
          </cell>
          <cell r="AS22" t="str">
            <v/>
          </cell>
          <cell r="AT22">
            <v>3.86</v>
          </cell>
          <cell r="AU22">
            <v>1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6.64</v>
          </cell>
          <cell r="BK22">
            <v>1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 t="str">
            <v/>
          </cell>
          <cell r="BU22" t="str">
            <v/>
          </cell>
          <cell r="BV22">
            <v>3.92</v>
          </cell>
          <cell r="BW22">
            <v>1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 t="str">
            <v/>
          </cell>
          <cell r="CI22" t="str">
            <v/>
          </cell>
          <cell r="CJ22">
            <v>5.4</v>
          </cell>
          <cell r="CK22">
            <v>1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 t="str">
            <v/>
          </cell>
          <cell r="CW22" t="str">
            <v/>
          </cell>
          <cell r="CX22">
            <v>5.77</v>
          </cell>
          <cell r="CY22">
            <v>1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 t="str">
            <v/>
          </cell>
          <cell r="DK22" t="str">
            <v/>
          </cell>
          <cell r="DL22">
            <v>3.29</v>
          </cell>
          <cell r="DM22">
            <v>1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 t="str">
            <v/>
          </cell>
          <cell r="DY22" t="str">
            <v/>
          </cell>
          <cell r="DZ22">
            <v>6.44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 t="str">
            <v/>
          </cell>
          <cell r="EM22" t="str">
            <v/>
          </cell>
          <cell r="EN22">
            <v>0</v>
          </cell>
          <cell r="EO22">
            <v>0</v>
          </cell>
          <cell r="EP22">
            <v>7.77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 t="str">
            <v/>
          </cell>
          <cell r="FA22" t="str">
            <v/>
          </cell>
          <cell r="FB22">
            <v>8.42</v>
          </cell>
          <cell r="FC22">
            <v>1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 t="str">
            <v/>
          </cell>
          <cell r="FO22" t="str">
            <v/>
          </cell>
          <cell r="FP22">
            <v>7.2</v>
          </cell>
          <cell r="FQ22">
            <v>1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 t="str">
            <v/>
          </cell>
          <cell r="GC22" t="str">
            <v/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7.98</v>
          </cell>
          <cell r="GI22">
            <v>1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 t="str">
            <v/>
          </cell>
          <cell r="GQ22" t="str">
            <v/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 t="str">
            <v/>
          </cell>
          <cell r="HE22" t="str">
            <v/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 t="str">
            <v/>
          </cell>
          <cell r="HS22" t="str">
            <v/>
          </cell>
          <cell r="HT22">
            <v>0</v>
          </cell>
          <cell r="HU22">
            <v>0</v>
          </cell>
          <cell r="HV22">
            <v>6.49</v>
          </cell>
          <cell r="HW22">
            <v>1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 t="str">
            <v/>
          </cell>
          <cell r="IG22" t="str">
            <v/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 t="str">
            <v/>
          </cell>
          <cell r="IU22" t="str">
            <v/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8.52</v>
          </cell>
          <cell r="JC22">
            <v>1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 t="str">
            <v/>
          </cell>
          <cell r="JI22" t="str">
            <v/>
          </cell>
          <cell r="JJ22">
            <v>7.62</v>
          </cell>
          <cell r="JK22">
            <v>1</v>
          </cell>
          <cell r="JL22">
            <v>0</v>
          </cell>
          <cell r="JM22">
            <v>0</v>
          </cell>
          <cell r="JN22">
            <v>8.06</v>
          </cell>
          <cell r="JO22">
            <v>1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 t="str">
            <v/>
          </cell>
          <cell r="JW22" t="str">
            <v/>
          </cell>
          <cell r="JX22">
            <v>8.32</v>
          </cell>
          <cell r="JY22">
            <v>1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 t="str">
            <v/>
          </cell>
          <cell r="KK22" t="str">
            <v/>
          </cell>
          <cell r="KL22">
            <v>3.8</v>
          </cell>
          <cell r="KM22">
            <v>1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 t="str">
            <v/>
          </cell>
          <cell r="KY22" t="str">
            <v/>
          </cell>
          <cell r="KZ22">
            <v>0</v>
          </cell>
          <cell r="LA22">
            <v>0</v>
          </cell>
          <cell r="LB22">
            <v>7.43</v>
          </cell>
          <cell r="LC22">
            <v>1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 t="str">
            <v/>
          </cell>
          <cell r="LM22" t="str">
            <v/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6.04</v>
          </cell>
          <cell r="LU22">
            <v>1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 t="str">
            <v/>
          </cell>
          <cell r="MA22" t="str">
            <v/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 t="str">
            <v/>
          </cell>
          <cell r="MO22" t="str">
            <v/>
          </cell>
          <cell r="MP22">
            <v>9.25</v>
          </cell>
          <cell r="MQ22">
            <v>1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 t="str">
            <v/>
          </cell>
          <cell r="NC22" t="str">
            <v/>
          </cell>
          <cell r="ND22">
            <v>6.38</v>
          </cell>
          <cell r="NE22">
            <v>1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 t="str">
            <v/>
          </cell>
          <cell r="NQ22" t="str">
            <v/>
          </cell>
          <cell r="NR22">
            <v>0</v>
          </cell>
          <cell r="NS22">
            <v>0</v>
          </cell>
          <cell r="NT22">
            <v>6.33</v>
          </cell>
          <cell r="NU22">
            <v>1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 t="str">
            <v/>
          </cell>
          <cell r="OE22" t="str">
            <v/>
          </cell>
          <cell r="OF22">
            <v>0</v>
          </cell>
          <cell r="OG22">
            <v>0</v>
          </cell>
          <cell r="OH22">
            <v>5.96</v>
          </cell>
          <cell r="OI22">
            <v>1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 t="str">
            <v/>
          </cell>
          <cell r="OS22" t="str">
            <v/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7.93</v>
          </cell>
          <cell r="OY22">
            <v>1</v>
          </cell>
          <cell r="OZ22">
            <v>0</v>
          </cell>
          <cell r="PA22">
            <v>0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 t="str">
            <v/>
          </cell>
          <cell r="PG22" t="str">
            <v/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5.85</v>
          </cell>
          <cell r="PM22">
            <v>1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 t="str">
            <v/>
          </cell>
          <cell r="PU22" t="str">
            <v/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4.29</v>
          </cell>
          <cell r="QA22">
            <v>1</v>
          </cell>
          <cell r="QB22">
            <v>0</v>
          </cell>
          <cell r="QC22">
            <v>0</v>
          </cell>
          <cell r="QD22">
            <v>0</v>
          </cell>
          <cell r="QE22">
            <v>0</v>
          </cell>
          <cell r="QF22">
            <v>0</v>
          </cell>
          <cell r="QG22">
            <v>0</v>
          </cell>
          <cell r="QH22" t="str">
            <v/>
          </cell>
          <cell r="QI22" t="str">
            <v/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0</v>
          </cell>
          <cell r="QO22">
            <v>0</v>
          </cell>
          <cell r="QP22">
            <v>0</v>
          </cell>
          <cell r="QQ22">
            <v>0</v>
          </cell>
          <cell r="QR22">
            <v>6.3</v>
          </cell>
          <cell r="QS22">
            <v>1</v>
          </cell>
          <cell r="QT22">
            <v>0</v>
          </cell>
          <cell r="QU22">
            <v>0</v>
          </cell>
          <cell r="QV22" t="str">
            <v/>
          </cell>
          <cell r="QW22" t="str">
            <v/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 t="str">
            <v/>
          </cell>
          <cell r="RK22" t="str">
            <v/>
          </cell>
          <cell r="RL22">
            <v>0</v>
          </cell>
          <cell r="RM22">
            <v>0</v>
          </cell>
          <cell r="RN22">
            <v>8.08</v>
          </cell>
          <cell r="RO22">
            <v>1</v>
          </cell>
          <cell r="RP22">
            <v>0</v>
          </cell>
          <cell r="RQ22">
            <v>0</v>
          </cell>
          <cell r="RR22">
            <v>0</v>
          </cell>
          <cell r="RS22">
            <v>0</v>
          </cell>
          <cell r="RT22">
            <v>0</v>
          </cell>
          <cell r="RU22">
            <v>0</v>
          </cell>
          <cell r="RV22">
            <v>0</v>
          </cell>
          <cell r="RW22">
            <v>0</v>
          </cell>
          <cell r="RX22" t="str">
            <v/>
          </cell>
          <cell r="RY22" t="str">
            <v/>
          </cell>
          <cell r="RZ22">
            <v>0</v>
          </cell>
          <cell r="SA22">
            <v>0</v>
          </cell>
          <cell r="SB22">
            <v>0</v>
          </cell>
          <cell r="SC22">
            <v>0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 t="str">
            <v/>
          </cell>
          <cell r="SM22" t="str">
            <v/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9.1</v>
          </cell>
          <cell r="SS22">
            <v>1</v>
          </cell>
          <cell r="ST22">
            <v>0</v>
          </cell>
          <cell r="SU22">
            <v>0</v>
          </cell>
          <cell r="SV22">
            <v>0</v>
          </cell>
          <cell r="SW22">
            <v>0</v>
          </cell>
          <cell r="SX22">
            <v>0</v>
          </cell>
          <cell r="SY22">
            <v>0</v>
          </cell>
          <cell r="SZ22" t="str">
            <v/>
          </cell>
          <cell r="TA22" t="str">
            <v/>
          </cell>
          <cell r="TB22">
            <v>0</v>
          </cell>
          <cell r="TC22">
            <v>0</v>
          </cell>
          <cell r="TD22">
            <v>8.42</v>
          </cell>
          <cell r="TE22">
            <v>1</v>
          </cell>
          <cell r="TF22">
            <v>0</v>
          </cell>
          <cell r="TG22">
            <v>0</v>
          </cell>
          <cell r="TH22">
            <v>0</v>
          </cell>
          <cell r="TI22">
            <v>0</v>
          </cell>
          <cell r="TJ22">
            <v>0</v>
          </cell>
          <cell r="TK22">
            <v>0</v>
          </cell>
          <cell r="TL22">
            <v>0</v>
          </cell>
          <cell r="TM22">
            <v>0</v>
          </cell>
          <cell r="TN22" t="str">
            <v/>
          </cell>
          <cell r="TO22" t="str">
            <v/>
          </cell>
          <cell r="TP22">
            <v>0</v>
          </cell>
          <cell r="TQ22">
            <v>0</v>
          </cell>
          <cell r="TR22">
            <v>6.64</v>
          </cell>
          <cell r="TS22">
            <v>1</v>
          </cell>
          <cell r="TT22">
            <v>0</v>
          </cell>
          <cell r="TU22">
            <v>0</v>
          </cell>
          <cell r="TV22">
            <v>0</v>
          </cell>
          <cell r="TW22">
            <v>0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 t="str">
            <v/>
          </cell>
          <cell r="UC22" t="str">
            <v/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6.03</v>
          </cell>
          <cell r="UI22">
            <v>1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0</v>
          </cell>
          <cell r="UP22" t="str">
            <v/>
          </cell>
          <cell r="UQ22" t="str">
            <v/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7.74</v>
          </cell>
          <cell r="VA22">
            <v>1</v>
          </cell>
          <cell r="VB22">
            <v>0</v>
          </cell>
          <cell r="VC22">
            <v>0</v>
          </cell>
          <cell r="VD22" t="str">
            <v/>
          </cell>
          <cell r="VE22" t="str">
            <v/>
          </cell>
          <cell r="VF22">
            <v>0</v>
          </cell>
          <cell r="VG22">
            <v>0</v>
          </cell>
          <cell r="VH22">
            <v>0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8.66</v>
          </cell>
          <cell r="VQ22">
            <v>1</v>
          </cell>
          <cell r="VR22" t="str">
            <v/>
          </cell>
          <cell r="VS22" t="str">
            <v/>
          </cell>
          <cell r="VT22">
            <v>0</v>
          </cell>
          <cell r="VU22">
            <v>0</v>
          </cell>
          <cell r="VV22">
            <v>0</v>
          </cell>
          <cell r="VW22">
            <v>0</v>
          </cell>
          <cell r="VX22">
            <v>0</v>
          </cell>
          <cell r="VY22">
            <v>0</v>
          </cell>
          <cell r="VZ22">
            <v>3.82</v>
          </cell>
          <cell r="WA22">
            <v>1</v>
          </cell>
          <cell r="WB22">
            <v>0</v>
          </cell>
          <cell r="WC22">
            <v>0</v>
          </cell>
          <cell r="WD22">
            <v>0</v>
          </cell>
          <cell r="WE22">
            <v>0</v>
          </cell>
          <cell r="WF22" t="str">
            <v/>
          </cell>
          <cell r="WG22" t="str">
            <v/>
          </cell>
          <cell r="WH22">
            <v>2.57</v>
          </cell>
          <cell r="WI22">
            <v>1</v>
          </cell>
          <cell r="WJ22">
            <v>0</v>
          </cell>
          <cell r="WK22">
            <v>0</v>
          </cell>
          <cell r="WL22">
            <v>0</v>
          </cell>
          <cell r="WM22">
            <v>0</v>
          </cell>
          <cell r="WN22">
            <v>0</v>
          </cell>
          <cell r="WO22">
            <v>0</v>
          </cell>
          <cell r="WP22">
            <v>0</v>
          </cell>
          <cell r="WQ22">
            <v>0</v>
          </cell>
          <cell r="WR22">
            <v>0</v>
          </cell>
          <cell r="WS22">
            <v>0</v>
          </cell>
          <cell r="WT22" t="str">
            <v/>
          </cell>
          <cell r="WU22" t="str">
            <v/>
          </cell>
          <cell r="WV22">
            <v>0</v>
          </cell>
          <cell r="WW22">
            <v>0</v>
          </cell>
          <cell r="WX22">
            <v>0</v>
          </cell>
          <cell r="WY22">
            <v>0</v>
          </cell>
          <cell r="WZ22">
            <v>0</v>
          </cell>
          <cell r="XA22">
            <v>0</v>
          </cell>
          <cell r="XB22">
            <v>5.9</v>
          </cell>
          <cell r="XC22">
            <v>1</v>
          </cell>
          <cell r="XD22">
            <v>0</v>
          </cell>
          <cell r="XE22">
            <v>0</v>
          </cell>
          <cell r="XF22">
            <v>0</v>
          </cell>
          <cell r="XG22">
            <v>0</v>
          </cell>
          <cell r="XH22" t="str">
            <v/>
          </cell>
          <cell r="XI22" t="str">
            <v/>
          </cell>
          <cell r="XJ22">
            <v>0</v>
          </cell>
          <cell r="XK22">
            <v>0</v>
          </cell>
          <cell r="XL22">
            <v>0</v>
          </cell>
          <cell r="XM22">
            <v>0</v>
          </cell>
          <cell r="XN22">
            <v>0</v>
          </cell>
          <cell r="XO22">
            <v>0</v>
          </cell>
          <cell r="XP22">
            <v>0</v>
          </cell>
          <cell r="XQ22">
            <v>0</v>
          </cell>
          <cell r="XR22">
            <v>0</v>
          </cell>
          <cell r="XS22">
            <v>0</v>
          </cell>
          <cell r="XT22">
            <v>8.94</v>
          </cell>
          <cell r="XU22">
            <v>1</v>
          </cell>
          <cell r="XV22" t="str">
            <v/>
          </cell>
          <cell r="XW22" t="str">
            <v/>
          </cell>
          <cell r="XX22">
            <v>0</v>
          </cell>
          <cell r="XY22">
            <v>0</v>
          </cell>
          <cell r="XZ22">
            <v>0</v>
          </cell>
          <cell r="YA22">
            <v>0</v>
          </cell>
          <cell r="YB22">
            <v>0</v>
          </cell>
          <cell r="YC22">
            <v>0</v>
          </cell>
          <cell r="YD22">
            <v>0</v>
          </cell>
          <cell r="YE22">
            <v>0</v>
          </cell>
          <cell r="YF22">
            <v>5.64</v>
          </cell>
          <cell r="YG22">
            <v>1</v>
          </cell>
          <cell r="YH22">
            <v>0</v>
          </cell>
          <cell r="YI22">
            <v>0</v>
          </cell>
          <cell r="YJ22" t="str">
            <v/>
          </cell>
          <cell r="YK22" t="str">
            <v/>
          </cell>
          <cell r="YL22">
            <v>0</v>
          </cell>
          <cell r="YM22">
            <v>0</v>
          </cell>
          <cell r="YN22">
            <v>0</v>
          </cell>
          <cell r="YO22">
            <v>0</v>
          </cell>
          <cell r="YP22">
            <v>0</v>
          </cell>
          <cell r="YQ22">
            <v>0</v>
          </cell>
          <cell r="YR22">
            <v>4.25</v>
          </cell>
          <cell r="YS22">
            <v>1</v>
          </cell>
          <cell r="YT22">
            <v>0</v>
          </cell>
          <cell r="YU22">
            <v>0</v>
          </cell>
          <cell r="YV22">
            <v>0</v>
          </cell>
          <cell r="YW22">
            <v>0</v>
          </cell>
          <cell r="YX22" t="str">
            <v/>
          </cell>
          <cell r="YY22" t="str">
            <v/>
          </cell>
          <cell r="YZ22">
            <v>0</v>
          </cell>
          <cell r="ZA22">
            <v>0</v>
          </cell>
          <cell r="ZB22">
            <v>0</v>
          </cell>
          <cell r="ZC22">
            <v>0</v>
          </cell>
          <cell r="ZD22">
            <v>5.63</v>
          </cell>
          <cell r="ZE22">
            <v>1</v>
          </cell>
          <cell r="ZF22">
            <v>0</v>
          </cell>
          <cell r="ZG22">
            <v>0</v>
          </cell>
          <cell r="ZH22">
            <v>0</v>
          </cell>
          <cell r="ZI22">
            <v>0</v>
          </cell>
          <cell r="ZJ22">
            <v>0</v>
          </cell>
          <cell r="ZK22">
            <v>0</v>
          </cell>
          <cell r="ZL22" t="str">
            <v/>
          </cell>
          <cell r="ZM22" t="str">
            <v/>
          </cell>
          <cell r="ZN22">
            <v>0</v>
          </cell>
          <cell r="ZO22">
            <v>0</v>
          </cell>
          <cell r="ZP22">
            <v>0</v>
          </cell>
          <cell r="ZQ22">
            <v>0</v>
          </cell>
          <cell r="ZR22">
            <v>0</v>
          </cell>
          <cell r="ZS22">
            <v>0</v>
          </cell>
          <cell r="ZT22">
            <v>0</v>
          </cell>
          <cell r="ZU22">
            <v>0</v>
          </cell>
          <cell r="ZV22">
            <v>0</v>
          </cell>
          <cell r="ZW22">
            <v>0</v>
          </cell>
          <cell r="ZX22">
            <v>0</v>
          </cell>
          <cell r="ZY22">
            <v>0</v>
          </cell>
          <cell r="ZZ22" t="str">
            <v/>
          </cell>
          <cell r="AAA22" t="str">
            <v/>
          </cell>
          <cell r="AAB22">
            <v>8.32</v>
          </cell>
          <cell r="AAC22">
            <v>1</v>
          </cell>
          <cell r="AAD22">
            <v>0</v>
          </cell>
          <cell r="AAE22">
            <v>0</v>
          </cell>
          <cell r="AAF22">
            <v>0</v>
          </cell>
          <cell r="AAG22">
            <v>0</v>
          </cell>
          <cell r="AAH22">
            <v>0</v>
          </cell>
          <cell r="AAI22">
            <v>0</v>
          </cell>
          <cell r="AAJ22">
            <v>0</v>
          </cell>
          <cell r="AAK22">
            <v>0</v>
          </cell>
          <cell r="AAL22">
            <v>0</v>
          </cell>
          <cell r="AAM22">
            <v>0</v>
          </cell>
          <cell r="AAN22" t="str">
            <v/>
          </cell>
          <cell r="AAO22" t="str">
            <v/>
          </cell>
          <cell r="AAP22">
            <v>4.57</v>
          </cell>
          <cell r="AAQ22">
            <v>1</v>
          </cell>
          <cell r="AAR22">
            <v>0</v>
          </cell>
          <cell r="AAS22">
            <v>0</v>
          </cell>
          <cell r="AAT22">
            <v>0</v>
          </cell>
          <cell r="AAU22">
            <v>0</v>
          </cell>
          <cell r="AAV22">
            <v>0</v>
          </cell>
          <cell r="AAW22">
            <v>0</v>
          </cell>
          <cell r="AAX22">
            <v>0</v>
          </cell>
          <cell r="AAY22">
            <v>0</v>
          </cell>
          <cell r="AAZ22">
            <v>0</v>
          </cell>
          <cell r="ABA22">
            <v>0</v>
          </cell>
          <cell r="ABB22" t="str">
            <v/>
          </cell>
          <cell r="ABC22" t="str">
            <v/>
          </cell>
          <cell r="ABD22">
            <v>0</v>
          </cell>
          <cell r="ABE22">
            <v>0</v>
          </cell>
          <cell r="ABF22">
            <v>0</v>
          </cell>
          <cell r="ABG22">
            <v>0</v>
          </cell>
          <cell r="ABH22">
            <v>0</v>
          </cell>
          <cell r="ABI22">
            <v>0</v>
          </cell>
          <cell r="ABJ22">
            <v>0</v>
          </cell>
          <cell r="ABK22">
            <v>0</v>
          </cell>
          <cell r="ABM22">
            <v>301.66999999999996</v>
          </cell>
          <cell r="ABN22">
            <v>47</v>
          </cell>
          <cell r="ABO22">
            <v>47</v>
          </cell>
          <cell r="ABP22">
            <v>1</v>
          </cell>
        </row>
        <row r="23">
          <cell r="A23" t="str">
            <v>ELLIOTT</v>
          </cell>
          <cell r="B23" t="str">
            <v>CHELSEA</v>
          </cell>
          <cell r="C23" t="str">
            <v>MANHATTAN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str">
            <v/>
          </cell>
          <cell r="Q23" t="str">
            <v/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/>
          </cell>
          <cell r="AE23" t="str">
            <v/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 t="str">
            <v/>
          </cell>
          <cell r="AS23" t="str">
            <v/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  <cell r="DB23" t="str">
            <v/>
          </cell>
          <cell r="DC23" t="str">
            <v/>
          </cell>
          <cell r="DD23" t="str">
            <v/>
          </cell>
          <cell r="DE23" t="str">
            <v/>
          </cell>
          <cell r="DF23" t="str">
            <v/>
          </cell>
          <cell r="DG23" t="str">
            <v/>
          </cell>
          <cell r="DH23" t="str">
            <v/>
          </cell>
          <cell r="DI23" t="str">
            <v/>
          </cell>
          <cell r="DJ23" t="str">
            <v/>
          </cell>
          <cell r="DK23" t="str">
            <v/>
          </cell>
          <cell r="DL23" t="str">
            <v/>
          </cell>
          <cell r="DM23" t="str">
            <v/>
          </cell>
          <cell r="DN23" t="str">
            <v/>
          </cell>
          <cell r="DO23" t="str">
            <v/>
          </cell>
          <cell r="DP23" t="str">
            <v/>
          </cell>
          <cell r="DQ23" t="str">
            <v/>
          </cell>
          <cell r="DR23" t="str">
            <v/>
          </cell>
          <cell r="DS23" t="str">
            <v/>
          </cell>
          <cell r="DT23" t="str">
            <v/>
          </cell>
          <cell r="DU23" t="str">
            <v/>
          </cell>
          <cell r="DV23" t="str">
            <v/>
          </cell>
          <cell r="DW23" t="str">
            <v/>
          </cell>
          <cell r="DX23" t="str">
            <v/>
          </cell>
          <cell r="DY23" t="str">
            <v/>
          </cell>
          <cell r="DZ23" t="str">
            <v/>
          </cell>
          <cell r="EA23" t="str">
            <v/>
          </cell>
          <cell r="EB23" t="str">
            <v/>
          </cell>
          <cell r="EC23" t="str">
            <v/>
          </cell>
          <cell r="ED23" t="str">
            <v/>
          </cell>
          <cell r="EE23" t="str">
            <v/>
          </cell>
          <cell r="EF23" t="str">
            <v/>
          </cell>
          <cell r="EG23" t="str">
            <v/>
          </cell>
          <cell r="EH23" t="str">
            <v/>
          </cell>
          <cell r="EI23" t="str">
            <v/>
          </cell>
          <cell r="EJ23" t="str">
            <v/>
          </cell>
          <cell r="EK23" t="str">
            <v/>
          </cell>
          <cell r="EL23" t="str">
            <v/>
          </cell>
          <cell r="EM23" t="str">
            <v/>
          </cell>
          <cell r="EN23" t="str">
            <v/>
          </cell>
          <cell r="EO23" t="str">
            <v/>
          </cell>
          <cell r="EP23" t="str">
            <v/>
          </cell>
          <cell r="EQ23" t="str">
            <v/>
          </cell>
          <cell r="ER23" t="str">
            <v/>
          </cell>
          <cell r="ES23" t="str">
            <v/>
          </cell>
          <cell r="ET23" t="str">
            <v/>
          </cell>
          <cell r="EU23" t="str">
            <v/>
          </cell>
          <cell r="EV23" t="str">
            <v/>
          </cell>
          <cell r="EW23" t="str">
            <v/>
          </cell>
          <cell r="EX23" t="str">
            <v/>
          </cell>
          <cell r="EY23" t="str">
            <v/>
          </cell>
          <cell r="EZ23" t="str">
            <v/>
          </cell>
          <cell r="FA23" t="str">
            <v/>
          </cell>
          <cell r="FB23" t="str">
            <v/>
          </cell>
          <cell r="FC23" t="str">
            <v/>
          </cell>
          <cell r="FD23" t="str">
            <v/>
          </cell>
          <cell r="FE23" t="str">
            <v/>
          </cell>
          <cell r="FF23" t="str">
            <v/>
          </cell>
          <cell r="FG23" t="str">
            <v/>
          </cell>
          <cell r="FH23" t="str">
            <v/>
          </cell>
          <cell r="FI23" t="str">
            <v/>
          </cell>
          <cell r="FJ23" t="str">
            <v/>
          </cell>
          <cell r="FK23" t="str">
            <v/>
          </cell>
          <cell r="FL23" t="str">
            <v/>
          </cell>
          <cell r="FM23" t="str">
            <v/>
          </cell>
          <cell r="FN23" t="str">
            <v/>
          </cell>
          <cell r="FO23" t="str">
            <v/>
          </cell>
          <cell r="FP23" t="str">
            <v/>
          </cell>
          <cell r="FQ23" t="str">
            <v/>
          </cell>
          <cell r="FR23" t="str">
            <v/>
          </cell>
          <cell r="FS23" t="str">
            <v/>
          </cell>
          <cell r="FT23" t="str">
            <v/>
          </cell>
          <cell r="FU23" t="str">
            <v/>
          </cell>
          <cell r="FV23" t="str">
            <v/>
          </cell>
          <cell r="FW23" t="str">
            <v/>
          </cell>
          <cell r="FX23" t="str">
            <v/>
          </cell>
          <cell r="FY23" t="str">
            <v/>
          </cell>
          <cell r="FZ23" t="str">
            <v/>
          </cell>
          <cell r="GA23" t="str">
            <v/>
          </cell>
          <cell r="GB23" t="str">
            <v/>
          </cell>
          <cell r="GC23" t="str">
            <v/>
          </cell>
          <cell r="GD23" t="str">
            <v/>
          </cell>
          <cell r="GE23" t="str">
            <v/>
          </cell>
          <cell r="GF23" t="str">
            <v/>
          </cell>
          <cell r="GG23" t="str">
            <v/>
          </cell>
          <cell r="GH23" t="str">
            <v/>
          </cell>
          <cell r="GI23" t="str">
            <v/>
          </cell>
          <cell r="GJ23" t="str">
            <v/>
          </cell>
          <cell r="GK23" t="str">
            <v/>
          </cell>
          <cell r="GL23" t="str">
            <v/>
          </cell>
          <cell r="GM23" t="str">
            <v/>
          </cell>
          <cell r="GN23" t="str">
            <v/>
          </cell>
          <cell r="GO23" t="str">
            <v/>
          </cell>
          <cell r="GP23" t="str">
            <v/>
          </cell>
          <cell r="GQ23" t="str">
            <v/>
          </cell>
          <cell r="GR23" t="str">
            <v/>
          </cell>
          <cell r="GS23" t="str">
            <v/>
          </cell>
          <cell r="GT23" t="str">
            <v/>
          </cell>
          <cell r="GU23" t="str">
            <v/>
          </cell>
          <cell r="GV23" t="str">
            <v/>
          </cell>
          <cell r="GW23" t="str">
            <v/>
          </cell>
          <cell r="GX23" t="str">
            <v/>
          </cell>
          <cell r="GY23" t="str">
            <v/>
          </cell>
          <cell r="GZ23" t="str">
            <v/>
          </cell>
          <cell r="HA23" t="str">
            <v/>
          </cell>
          <cell r="HB23" t="str">
            <v/>
          </cell>
          <cell r="HC23" t="str">
            <v/>
          </cell>
          <cell r="HD23" t="str">
            <v/>
          </cell>
          <cell r="HE23" t="str">
            <v/>
          </cell>
          <cell r="HF23" t="str">
            <v/>
          </cell>
          <cell r="HG23" t="str">
            <v/>
          </cell>
          <cell r="HH23" t="str">
            <v/>
          </cell>
          <cell r="HI23" t="str">
            <v/>
          </cell>
          <cell r="HJ23" t="str">
            <v/>
          </cell>
          <cell r="HK23" t="str">
            <v/>
          </cell>
          <cell r="HL23" t="str">
            <v/>
          </cell>
          <cell r="HM23" t="str">
            <v/>
          </cell>
          <cell r="HN23" t="str">
            <v/>
          </cell>
          <cell r="HO23" t="str">
            <v/>
          </cell>
          <cell r="HP23" t="str">
            <v/>
          </cell>
          <cell r="HQ23" t="str">
            <v/>
          </cell>
          <cell r="HR23" t="str">
            <v/>
          </cell>
          <cell r="HS23" t="str">
            <v/>
          </cell>
          <cell r="HT23" t="str">
            <v/>
          </cell>
          <cell r="HU23" t="str">
            <v/>
          </cell>
          <cell r="HV23" t="str">
            <v/>
          </cell>
          <cell r="HW23" t="str">
            <v/>
          </cell>
          <cell r="HX23" t="str">
            <v/>
          </cell>
          <cell r="HY23" t="str">
            <v/>
          </cell>
          <cell r="HZ23" t="str">
            <v/>
          </cell>
          <cell r="IA23" t="str">
            <v/>
          </cell>
          <cell r="IB23" t="str">
            <v/>
          </cell>
          <cell r="IC23" t="str">
            <v/>
          </cell>
          <cell r="ID23" t="str">
            <v/>
          </cell>
          <cell r="IE23" t="str">
            <v/>
          </cell>
          <cell r="IF23" t="str">
            <v/>
          </cell>
          <cell r="IG23" t="str">
            <v/>
          </cell>
          <cell r="IH23" t="str">
            <v/>
          </cell>
          <cell r="II23" t="str">
            <v/>
          </cell>
          <cell r="IJ23" t="str">
            <v/>
          </cell>
          <cell r="IK23" t="str">
            <v/>
          </cell>
          <cell r="IL23" t="str">
            <v/>
          </cell>
          <cell r="IM23" t="str">
            <v/>
          </cell>
          <cell r="IN23" t="str">
            <v/>
          </cell>
          <cell r="IO23" t="str">
            <v/>
          </cell>
          <cell r="IP23" t="str">
            <v/>
          </cell>
          <cell r="IQ23" t="str">
            <v/>
          </cell>
          <cell r="IR23" t="str">
            <v/>
          </cell>
          <cell r="IS23" t="str">
            <v/>
          </cell>
          <cell r="IT23" t="str">
            <v/>
          </cell>
          <cell r="IU23" t="str">
            <v/>
          </cell>
          <cell r="IV23" t="str">
            <v/>
          </cell>
          <cell r="IW23" t="str">
            <v/>
          </cell>
          <cell r="IX23" t="str">
            <v/>
          </cell>
          <cell r="IY23" t="str">
            <v/>
          </cell>
          <cell r="IZ23" t="str">
            <v/>
          </cell>
          <cell r="JA23" t="str">
            <v/>
          </cell>
          <cell r="JB23" t="str">
            <v/>
          </cell>
          <cell r="JC23" t="str">
            <v/>
          </cell>
          <cell r="JD23" t="str">
            <v/>
          </cell>
          <cell r="JE23" t="str">
            <v/>
          </cell>
          <cell r="JF23" t="str">
            <v/>
          </cell>
          <cell r="JG23" t="str">
            <v/>
          </cell>
          <cell r="JH23" t="str">
            <v/>
          </cell>
          <cell r="JI23" t="str">
            <v/>
          </cell>
          <cell r="JJ23" t="str">
            <v/>
          </cell>
          <cell r="JK23" t="str">
            <v/>
          </cell>
          <cell r="JL23" t="str">
            <v/>
          </cell>
          <cell r="JM23" t="str">
            <v/>
          </cell>
          <cell r="JN23" t="str">
            <v/>
          </cell>
          <cell r="JO23" t="str">
            <v/>
          </cell>
          <cell r="JP23" t="str">
            <v/>
          </cell>
          <cell r="JQ23" t="str">
            <v/>
          </cell>
          <cell r="JR23" t="str">
            <v/>
          </cell>
          <cell r="JS23" t="str">
            <v/>
          </cell>
          <cell r="JT23" t="str">
            <v/>
          </cell>
          <cell r="JU23" t="str">
            <v/>
          </cell>
          <cell r="JV23" t="str">
            <v/>
          </cell>
          <cell r="JW23" t="str">
            <v/>
          </cell>
          <cell r="JX23" t="str">
            <v/>
          </cell>
          <cell r="JY23" t="str">
            <v/>
          </cell>
          <cell r="JZ23" t="str">
            <v/>
          </cell>
          <cell r="KA23" t="str">
            <v/>
          </cell>
          <cell r="KB23" t="str">
            <v/>
          </cell>
          <cell r="KC23" t="str">
            <v/>
          </cell>
          <cell r="KD23" t="str">
            <v/>
          </cell>
          <cell r="KE23" t="str">
            <v/>
          </cell>
          <cell r="KF23" t="str">
            <v/>
          </cell>
          <cell r="KG23" t="str">
            <v/>
          </cell>
          <cell r="KH23" t="str">
            <v/>
          </cell>
          <cell r="KI23" t="str">
            <v/>
          </cell>
          <cell r="KJ23" t="str">
            <v/>
          </cell>
          <cell r="KK23" t="str">
            <v/>
          </cell>
          <cell r="KL23" t="str">
            <v/>
          </cell>
          <cell r="KM23" t="str">
            <v/>
          </cell>
          <cell r="KN23" t="str">
            <v/>
          </cell>
          <cell r="KO23" t="str">
            <v/>
          </cell>
          <cell r="KP23" t="str">
            <v/>
          </cell>
          <cell r="KQ23" t="str">
            <v/>
          </cell>
          <cell r="KR23" t="str">
            <v/>
          </cell>
          <cell r="KS23" t="str">
            <v/>
          </cell>
          <cell r="KT23" t="str">
            <v/>
          </cell>
          <cell r="KU23" t="str">
            <v/>
          </cell>
          <cell r="KV23" t="str">
            <v/>
          </cell>
          <cell r="KW23" t="str">
            <v/>
          </cell>
          <cell r="KX23" t="str">
            <v/>
          </cell>
          <cell r="KY23" t="str">
            <v/>
          </cell>
          <cell r="KZ23" t="str">
            <v/>
          </cell>
          <cell r="LA23" t="str">
            <v/>
          </cell>
          <cell r="LB23" t="str">
            <v/>
          </cell>
          <cell r="LC23" t="str">
            <v/>
          </cell>
          <cell r="LD23" t="str">
            <v/>
          </cell>
          <cell r="LE23" t="str">
            <v/>
          </cell>
          <cell r="LF23" t="str">
            <v/>
          </cell>
          <cell r="LG23" t="str">
            <v/>
          </cell>
          <cell r="LH23" t="str">
            <v/>
          </cell>
          <cell r="LI23" t="str">
            <v/>
          </cell>
          <cell r="LJ23" t="str">
            <v/>
          </cell>
          <cell r="LK23" t="str">
            <v/>
          </cell>
          <cell r="LL23" t="str">
            <v/>
          </cell>
          <cell r="LM23" t="str">
            <v/>
          </cell>
          <cell r="LN23" t="str">
            <v/>
          </cell>
          <cell r="LO23" t="str">
            <v/>
          </cell>
          <cell r="LP23" t="str">
            <v/>
          </cell>
          <cell r="LQ23" t="str">
            <v/>
          </cell>
          <cell r="LR23" t="str">
            <v/>
          </cell>
          <cell r="LS23" t="str">
            <v/>
          </cell>
          <cell r="LT23" t="str">
            <v/>
          </cell>
          <cell r="LU23" t="str">
            <v/>
          </cell>
          <cell r="LV23" t="str">
            <v/>
          </cell>
          <cell r="LW23" t="str">
            <v/>
          </cell>
          <cell r="LX23" t="str">
            <v/>
          </cell>
          <cell r="LY23" t="str">
            <v/>
          </cell>
          <cell r="LZ23" t="str">
            <v/>
          </cell>
          <cell r="MA23" t="str">
            <v/>
          </cell>
          <cell r="MB23" t="str">
            <v/>
          </cell>
          <cell r="MC23" t="str">
            <v/>
          </cell>
          <cell r="MD23" t="str">
            <v/>
          </cell>
          <cell r="ME23" t="str">
            <v/>
          </cell>
          <cell r="MF23" t="str">
            <v/>
          </cell>
          <cell r="MG23" t="str">
            <v/>
          </cell>
          <cell r="MH23" t="str">
            <v/>
          </cell>
          <cell r="MI23" t="str">
            <v/>
          </cell>
          <cell r="MJ23" t="str">
            <v/>
          </cell>
          <cell r="MK23" t="str">
            <v/>
          </cell>
          <cell r="ML23" t="str">
            <v/>
          </cell>
          <cell r="MM23" t="str">
            <v/>
          </cell>
          <cell r="MN23" t="str">
            <v/>
          </cell>
          <cell r="MO23" t="str">
            <v/>
          </cell>
          <cell r="MP23" t="str">
            <v/>
          </cell>
          <cell r="MQ23" t="str">
            <v/>
          </cell>
          <cell r="MR23" t="str">
            <v/>
          </cell>
          <cell r="MS23" t="str">
            <v/>
          </cell>
          <cell r="MT23" t="str">
            <v/>
          </cell>
          <cell r="MU23" t="str">
            <v/>
          </cell>
          <cell r="MV23" t="str">
            <v/>
          </cell>
          <cell r="MW23" t="str">
            <v/>
          </cell>
          <cell r="MX23" t="str">
            <v/>
          </cell>
          <cell r="MY23" t="str">
            <v/>
          </cell>
          <cell r="MZ23" t="str">
            <v/>
          </cell>
          <cell r="NA23" t="str">
            <v/>
          </cell>
          <cell r="NB23" t="str">
            <v/>
          </cell>
          <cell r="NC23" t="str">
            <v/>
          </cell>
          <cell r="ND23" t="str">
            <v/>
          </cell>
          <cell r="NE23" t="str">
            <v/>
          </cell>
          <cell r="NF23" t="str">
            <v/>
          </cell>
          <cell r="NG23" t="str">
            <v/>
          </cell>
          <cell r="NH23" t="str">
            <v/>
          </cell>
          <cell r="NI23" t="str">
            <v/>
          </cell>
          <cell r="NJ23" t="str">
            <v/>
          </cell>
          <cell r="NK23" t="str">
            <v/>
          </cell>
          <cell r="NL23" t="str">
            <v/>
          </cell>
          <cell r="NM23" t="str">
            <v/>
          </cell>
          <cell r="NN23" t="str">
            <v/>
          </cell>
          <cell r="NO23" t="str">
            <v/>
          </cell>
          <cell r="NP23" t="str">
            <v/>
          </cell>
          <cell r="NQ23" t="str">
            <v/>
          </cell>
          <cell r="NR23" t="str">
            <v/>
          </cell>
          <cell r="NS23" t="str">
            <v/>
          </cell>
          <cell r="NT23" t="str">
            <v/>
          </cell>
          <cell r="NU23" t="str">
            <v/>
          </cell>
          <cell r="NV23" t="str">
            <v/>
          </cell>
          <cell r="NW23" t="str">
            <v/>
          </cell>
          <cell r="NX23" t="str">
            <v/>
          </cell>
          <cell r="NY23" t="str">
            <v/>
          </cell>
          <cell r="NZ23" t="str">
            <v/>
          </cell>
          <cell r="OA23" t="str">
            <v/>
          </cell>
          <cell r="OB23" t="str">
            <v/>
          </cell>
          <cell r="OC23" t="str">
            <v/>
          </cell>
          <cell r="OD23" t="str">
            <v/>
          </cell>
          <cell r="OE23" t="str">
            <v/>
          </cell>
          <cell r="OF23" t="str">
            <v/>
          </cell>
          <cell r="OG23" t="str">
            <v/>
          </cell>
          <cell r="OH23" t="str">
            <v/>
          </cell>
          <cell r="OI23" t="str">
            <v/>
          </cell>
          <cell r="OJ23" t="str">
            <v/>
          </cell>
          <cell r="OK23" t="str">
            <v/>
          </cell>
          <cell r="OL23" t="str">
            <v/>
          </cell>
          <cell r="OM23" t="str">
            <v/>
          </cell>
          <cell r="ON23" t="str">
            <v/>
          </cell>
          <cell r="OO23" t="str">
            <v/>
          </cell>
          <cell r="OP23" t="str">
            <v/>
          </cell>
          <cell r="OQ23" t="str">
            <v/>
          </cell>
          <cell r="OR23" t="str">
            <v/>
          </cell>
          <cell r="OS23" t="str">
            <v/>
          </cell>
          <cell r="OT23" t="str">
            <v/>
          </cell>
          <cell r="OU23" t="str">
            <v/>
          </cell>
          <cell r="OV23" t="str">
            <v/>
          </cell>
          <cell r="OW23" t="str">
            <v/>
          </cell>
          <cell r="OX23" t="str">
            <v/>
          </cell>
          <cell r="OY23" t="str">
            <v/>
          </cell>
          <cell r="OZ23" t="str">
            <v/>
          </cell>
          <cell r="PA23" t="str">
            <v/>
          </cell>
          <cell r="PB23" t="str">
            <v/>
          </cell>
          <cell r="PC23" t="str">
            <v/>
          </cell>
          <cell r="PD23" t="str">
            <v/>
          </cell>
          <cell r="PE23" t="str">
            <v/>
          </cell>
          <cell r="PF23" t="str">
            <v/>
          </cell>
          <cell r="PG23" t="str">
            <v/>
          </cell>
          <cell r="PH23" t="str">
            <v/>
          </cell>
          <cell r="PI23" t="str">
            <v/>
          </cell>
          <cell r="PJ23" t="str">
            <v/>
          </cell>
          <cell r="PK23" t="str">
            <v/>
          </cell>
          <cell r="PL23" t="str">
            <v/>
          </cell>
          <cell r="PM23" t="str">
            <v/>
          </cell>
          <cell r="PN23" t="str">
            <v/>
          </cell>
          <cell r="PO23" t="str">
            <v/>
          </cell>
          <cell r="PP23" t="str">
            <v/>
          </cell>
          <cell r="PQ23" t="str">
            <v/>
          </cell>
          <cell r="PR23" t="str">
            <v/>
          </cell>
          <cell r="PS23" t="str">
            <v/>
          </cell>
          <cell r="PT23" t="str">
            <v/>
          </cell>
          <cell r="PU23" t="str">
            <v/>
          </cell>
          <cell r="PV23" t="str">
            <v/>
          </cell>
          <cell r="PW23" t="str">
            <v/>
          </cell>
          <cell r="PX23" t="str">
            <v/>
          </cell>
          <cell r="PY23" t="str">
            <v/>
          </cell>
          <cell r="PZ23" t="str">
            <v/>
          </cell>
          <cell r="QA23" t="str">
            <v/>
          </cell>
          <cell r="QB23" t="str">
            <v/>
          </cell>
          <cell r="QC23" t="str">
            <v/>
          </cell>
          <cell r="QD23" t="str">
            <v/>
          </cell>
          <cell r="QE23" t="str">
            <v/>
          </cell>
          <cell r="QF23" t="str">
            <v/>
          </cell>
          <cell r="QG23" t="str">
            <v/>
          </cell>
          <cell r="QH23" t="str">
            <v/>
          </cell>
          <cell r="QI23" t="str">
            <v/>
          </cell>
          <cell r="QJ23" t="str">
            <v/>
          </cell>
          <cell r="QK23" t="str">
            <v/>
          </cell>
          <cell r="QL23" t="str">
            <v/>
          </cell>
          <cell r="QM23" t="str">
            <v/>
          </cell>
          <cell r="QN23" t="str">
            <v/>
          </cell>
          <cell r="QO23" t="str">
            <v/>
          </cell>
          <cell r="QP23" t="str">
            <v/>
          </cell>
          <cell r="QQ23" t="str">
            <v/>
          </cell>
          <cell r="QR23" t="str">
            <v/>
          </cell>
          <cell r="QS23" t="str">
            <v/>
          </cell>
          <cell r="QT23" t="str">
            <v/>
          </cell>
          <cell r="QU23" t="str">
            <v/>
          </cell>
          <cell r="QV23" t="str">
            <v/>
          </cell>
          <cell r="QW23" t="str">
            <v/>
          </cell>
          <cell r="QX23" t="str">
            <v/>
          </cell>
          <cell r="QY23" t="str">
            <v/>
          </cell>
          <cell r="QZ23" t="str">
            <v/>
          </cell>
          <cell r="RA23" t="str">
            <v/>
          </cell>
          <cell r="RB23" t="str">
            <v/>
          </cell>
          <cell r="RC23" t="str">
            <v/>
          </cell>
          <cell r="RD23" t="str">
            <v/>
          </cell>
          <cell r="RE23" t="str">
            <v/>
          </cell>
          <cell r="RF23" t="str">
            <v/>
          </cell>
          <cell r="RG23" t="str">
            <v/>
          </cell>
          <cell r="RH23" t="str">
            <v/>
          </cell>
          <cell r="RI23" t="str">
            <v/>
          </cell>
          <cell r="RJ23" t="str">
            <v/>
          </cell>
          <cell r="RK23" t="str">
            <v/>
          </cell>
          <cell r="RL23" t="str">
            <v/>
          </cell>
          <cell r="RM23" t="str">
            <v/>
          </cell>
          <cell r="RN23" t="str">
            <v/>
          </cell>
          <cell r="RO23" t="str">
            <v/>
          </cell>
          <cell r="RP23" t="str">
            <v/>
          </cell>
          <cell r="RQ23" t="str">
            <v/>
          </cell>
          <cell r="RR23" t="str">
            <v/>
          </cell>
          <cell r="RS23" t="str">
            <v/>
          </cell>
          <cell r="RT23" t="str">
            <v/>
          </cell>
          <cell r="RU23" t="str">
            <v/>
          </cell>
          <cell r="RV23" t="str">
            <v/>
          </cell>
          <cell r="RW23" t="str">
            <v/>
          </cell>
          <cell r="RX23" t="str">
            <v/>
          </cell>
          <cell r="RY23" t="str">
            <v/>
          </cell>
          <cell r="RZ23" t="str">
            <v/>
          </cell>
          <cell r="SA23" t="str">
            <v/>
          </cell>
          <cell r="SB23" t="str">
            <v/>
          </cell>
          <cell r="SC23" t="str">
            <v/>
          </cell>
          <cell r="SD23" t="str">
            <v/>
          </cell>
          <cell r="SE23" t="str">
            <v/>
          </cell>
          <cell r="SF23" t="str">
            <v/>
          </cell>
          <cell r="SG23" t="str">
            <v/>
          </cell>
          <cell r="SH23" t="str">
            <v/>
          </cell>
          <cell r="SI23" t="str">
            <v/>
          </cell>
          <cell r="SJ23" t="str">
            <v/>
          </cell>
          <cell r="SK23" t="str">
            <v/>
          </cell>
          <cell r="SL23" t="str">
            <v/>
          </cell>
          <cell r="SM23" t="str">
            <v/>
          </cell>
          <cell r="SN23" t="str">
            <v/>
          </cell>
          <cell r="SO23" t="str">
            <v/>
          </cell>
          <cell r="SP23" t="str">
            <v/>
          </cell>
          <cell r="SQ23" t="str">
            <v/>
          </cell>
          <cell r="SR23" t="str">
            <v/>
          </cell>
          <cell r="SS23" t="str">
            <v/>
          </cell>
          <cell r="ST23" t="str">
            <v/>
          </cell>
          <cell r="SU23" t="str">
            <v/>
          </cell>
          <cell r="SV23" t="str">
            <v/>
          </cell>
          <cell r="SW23" t="str">
            <v/>
          </cell>
          <cell r="SX23" t="str">
            <v/>
          </cell>
          <cell r="SY23" t="str">
            <v/>
          </cell>
          <cell r="SZ23" t="str">
            <v/>
          </cell>
          <cell r="TA23" t="str">
            <v/>
          </cell>
          <cell r="TB23" t="str">
            <v/>
          </cell>
          <cell r="TC23" t="str">
            <v/>
          </cell>
          <cell r="TD23" t="str">
            <v/>
          </cell>
          <cell r="TE23" t="str">
            <v/>
          </cell>
          <cell r="TF23" t="str">
            <v/>
          </cell>
          <cell r="TG23" t="str">
            <v/>
          </cell>
          <cell r="TH23" t="str">
            <v/>
          </cell>
          <cell r="TI23" t="str">
            <v/>
          </cell>
          <cell r="TJ23" t="str">
            <v/>
          </cell>
          <cell r="TK23" t="str">
            <v/>
          </cell>
          <cell r="TL23" t="str">
            <v/>
          </cell>
          <cell r="TM23" t="str">
            <v/>
          </cell>
          <cell r="TN23" t="str">
            <v/>
          </cell>
          <cell r="TO23" t="str">
            <v/>
          </cell>
          <cell r="TP23" t="str">
            <v/>
          </cell>
          <cell r="TQ23" t="str">
            <v/>
          </cell>
          <cell r="TR23" t="str">
            <v/>
          </cell>
          <cell r="TS23" t="str">
            <v/>
          </cell>
          <cell r="TT23" t="str">
            <v/>
          </cell>
          <cell r="TU23" t="str">
            <v/>
          </cell>
          <cell r="TV23" t="str">
            <v/>
          </cell>
          <cell r="TW23" t="str">
            <v/>
          </cell>
          <cell r="TX23" t="str">
            <v/>
          </cell>
          <cell r="TY23" t="str">
            <v/>
          </cell>
          <cell r="TZ23" t="str">
            <v/>
          </cell>
          <cell r="UA23" t="str">
            <v/>
          </cell>
          <cell r="UB23" t="str">
            <v/>
          </cell>
          <cell r="UC23" t="str">
            <v/>
          </cell>
          <cell r="UD23" t="str">
            <v/>
          </cell>
          <cell r="UE23" t="str">
            <v/>
          </cell>
          <cell r="UF23" t="str">
            <v/>
          </cell>
          <cell r="UG23" t="str">
            <v/>
          </cell>
          <cell r="UH23" t="str">
            <v/>
          </cell>
          <cell r="UI23" t="str">
            <v/>
          </cell>
          <cell r="UJ23" t="str">
            <v/>
          </cell>
          <cell r="UK23" t="str">
            <v/>
          </cell>
          <cell r="UL23" t="str">
            <v/>
          </cell>
          <cell r="UM23" t="str">
            <v/>
          </cell>
          <cell r="UN23" t="str">
            <v/>
          </cell>
          <cell r="UO23" t="str">
            <v/>
          </cell>
          <cell r="UP23" t="str">
            <v/>
          </cell>
          <cell r="UQ23" t="str">
            <v/>
          </cell>
          <cell r="UR23" t="str">
            <v/>
          </cell>
          <cell r="US23" t="str">
            <v/>
          </cell>
          <cell r="UT23" t="str">
            <v/>
          </cell>
          <cell r="UU23" t="str">
            <v/>
          </cell>
          <cell r="UV23" t="str">
            <v/>
          </cell>
          <cell r="UW23" t="str">
            <v/>
          </cell>
          <cell r="UX23" t="str">
            <v/>
          </cell>
          <cell r="UY23" t="str">
            <v/>
          </cell>
          <cell r="UZ23" t="str">
            <v/>
          </cell>
          <cell r="VA23" t="str">
            <v/>
          </cell>
          <cell r="VB23" t="str">
            <v/>
          </cell>
          <cell r="VC23" t="str">
            <v/>
          </cell>
          <cell r="VD23" t="str">
            <v/>
          </cell>
          <cell r="VE23" t="str">
            <v/>
          </cell>
          <cell r="VF23" t="str">
            <v/>
          </cell>
          <cell r="VG23" t="str">
            <v/>
          </cell>
          <cell r="VH23" t="str">
            <v/>
          </cell>
          <cell r="VI23" t="str">
            <v/>
          </cell>
          <cell r="VJ23" t="str">
            <v/>
          </cell>
          <cell r="VK23" t="str">
            <v/>
          </cell>
          <cell r="VL23" t="str">
            <v/>
          </cell>
          <cell r="VM23" t="str">
            <v/>
          </cell>
          <cell r="VN23" t="str">
            <v/>
          </cell>
          <cell r="VO23" t="str">
            <v/>
          </cell>
          <cell r="VP23" t="str">
            <v/>
          </cell>
          <cell r="VQ23" t="str">
            <v/>
          </cell>
          <cell r="VR23" t="str">
            <v/>
          </cell>
          <cell r="VS23" t="str">
            <v/>
          </cell>
          <cell r="VT23" t="str">
            <v/>
          </cell>
          <cell r="VU23" t="str">
            <v/>
          </cell>
          <cell r="VV23" t="str">
            <v/>
          </cell>
          <cell r="VW23" t="str">
            <v/>
          </cell>
          <cell r="VX23" t="str">
            <v/>
          </cell>
          <cell r="VY23" t="str">
            <v/>
          </cell>
          <cell r="VZ23" t="str">
            <v/>
          </cell>
          <cell r="WA23" t="str">
            <v/>
          </cell>
          <cell r="WB23" t="str">
            <v/>
          </cell>
          <cell r="WC23" t="str">
            <v/>
          </cell>
          <cell r="WD23" t="str">
            <v/>
          </cell>
          <cell r="WE23" t="str">
            <v/>
          </cell>
          <cell r="WF23" t="str">
            <v/>
          </cell>
          <cell r="WG23" t="str">
            <v/>
          </cell>
          <cell r="WH23" t="str">
            <v/>
          </cell>
          <cell r="WI23" t="str">
            <v/>
          </cell>
          <cell r="WJ23" t="str">
            <v/>
          </cell>
          <cell r="WK23" t="str">
            <v/>
          </cell>
          <cell r="WL23" t="str">
            <v/>
          </cell>
          <cell r="WM23" t="str">
            <v/>
          </cell>
          <cell r="WN23" t="str">
            <v/>
          </cell>
          <cell r="WO23" t="str">
            <v/>
          </cell>
          <cell r="WP23" t="str">
            <v/>
          </cell>
          <cell r="WQ23" t="str">
            <v/>
          </cell>
          <cell r="WR23" t="str">
            <v/>
          </cell>
          <cell r="WS23" t="str">
            <v/>
          </cell>
          <cell r="WT23" t="str">
            <v/>
          </cell>
          <cell r="WU23" t="str">
            <v/>
          </cell>
          <cell r="WV23" t="str">
            <v/>
          </cell>
          <cell r="WW23" t="str">
            <v/>
          </cell>
          <cell r="WX23" t="str">
            <v/>
          </cell>
          <cell r="WY23" t="str">
            <v/>
          </cell>
          <cell r="WZ23" t="str">
            <v/>
          </cell>
          <cell r="XA23" t="str">
            <v/>
          </cell>
          <cell r="XB23" t="str">
            <v/>
          </cell>
          <cell r="XC23" t="str">
            <v/>
          </cell>
          <cell r="XD23" t="str">
            <v/>
          </cell>
          <cell r="XE23" t="str">
            <v/>
          </cell>
          <cell r="XF23" t="str">
            <v/>
          </cell>
          <cell r="XG23" t="str">
            <v/>
          </cell>
          <cell r="XH23" t="str">
            <v/>
          </cell>
          <cell r="XI23" t="str">
            <v/>
          </cell>
          <cell r="XJ23" t="str">
            <v/>
          </cell>
          <cell r="XK23" t="str">
            <v/>
          </cell>
          <cell r="XL23" t="str">
            <v/>
          </cell>
          <cell r="XM23" t="str">
            <v/>
          </cell>
          <cell r="XN23" t="str">
            <v/>
          </cell>
          <cell r="XO23" t="str">
            <v/>
          </cell>
          <cell r="XP23" t="str">
            <v/>
          </cell>
          <cell r="XQ23" t="str">
            <v/>
          </cell>
          <cell r="XR23" t="str">
            <v/>
          </cell>
          <cell r="XS23" t="str">
            <v/>
          </cell>
          <cell r="XT23" t="str">
            <v/>
          </cell>
          <cell r="XU23" t="str">
            <v/>
          </cell>
          <cell r="XV23" t="str">
            <v/>
          </cell>
          <cell r="XW23" t="str">
            <v/>
          </cell>
          <cell r="XX23" t="str">
            <v/>
          </cell>
          <cell r="XY23" t="str">
            <v/>
          </cell>
          <cell r="XZ23" t="str">
            <v/>
          </cell>
          <cell r="YA23" t="str">
            <v/>
          </cell>
          <cell r="YB23" t="str">
            <v/>
          </cell>
          <cell r="YC23" t="str">
            <v/>
          </cell>
          <cell r="YD23" t="str">
            <v/>
          </cell>
          <cell r="YE23" t="str">
            <v/>
          </cell>
          <cell r="YF23" t="str">
            <v/>
          </cell>
          <cell r="YG23" t="str">
            <v/>
          </cell>
          <cell r="YH23" t="str">
            <v/>
          </cell>
          <cell r="YI23" t="str">
            <v/>
          </cell>
          <cell r="YJ23" t="str">
            <v/>
          </cell>
          <cell r="YK23" t="str">
            <v/>
          </cell>
          <cell r="YL23" t="str">
            <v/>
          </cell>
          <cell r="YM23" t="str">
            <v/>
          </cell>
          <cell r="YN23" t="str">
            <v/>
          </cell>
          <cell r="YO23" t="str">
            <v/>
          </cell>
          <cell r="YP23" t="str">
            <v/>
          </cell>
          <cell r="YQ23" t="str">
            <v/>
          </cell>
          <cell r="YR23" t="str">
            <v/>
          </cell>
          <cell r="YS23" t="str">
            <v/>
          </cell>
          <cell r="YT23" t="str">
            <v/>
          </cell>
          <cell r="YU23" t="str">
            <v/>
          </cell>
          <cell r="YV23" t="str">
            <v/>
          </cell>
          <cell r="YW23" t="str">
            <v/>
          </cell>
          <cell r="YX23" t="str">
            <v/>
          </cell>
          <cell r="YY23" t="str">
            <v/>
          </cell>
          <cell r="YZ23" t="str">
            <v/>
          </cell>
          <cell r="ZA23" t="str">
            <v/>
          </cell>
          <cell r="ZB23" t="str">
            <v/>
          </cell>
          <cell r="ZC23" t="str">
            <v/>
          </cell>
          <cell r="ZD23" t="str">
            <v/>
          </cell>
          <cell r="ZE23" t="str">
            <v/>
          </cell>
          <cell r="ZF23" t="str">
            <v/>
          </cell>
          <cell r="ZG23" t="str">
            <v/>
          </cell>
          <cell r="ZH23" t="str">
            <v/>
          </cell>
          <cell r="ZI23" t="str">
            <v/>
          </cell>
          <cell r="ZJ23" t="str">
            <v/>
          </cell>
          <cell r="ZK23" t="str">
            <v/>
          </cell>
          <cell r="ZL23" t="str">
            <v/>
          </cell>
          <cell r="ZM23" t="str">
            <v/>
          </cell>
          <cell r="ZN23" t="str">
            <v/>
          </cell>
          <cell r="ZO23" t="str">
            <v/>
          </cell>
          <cell r="ZP23" t="str">
            <v/>
          </cell>
          <cell r="ZQ23" t="str">
            <v/>
          </cell>
          <cell r="ZR23" t="str">
            <v/>
          </cell>
          <cell r="ZS23" t="str">
            <v/>
          </cell>
          <cell r="ZT23" t="str">
            <v/>
          </cell>
          <cell r="ZU23" t="str">
            <v/>
          </cell>
          <cell r="ZV23" t="str">
            <v/>
          </cell>
          <cell r="ZW23" t="str">
            <v/>
          </cell>
          <cell r="ZX23" t="str">
            <v/>
          </cell>
          <cell r="ZY23" t="str">
            <v/>
          </cell>
          <cell r="ZZ23" t="str">
            <v/>
          </cell>
          <cell r="AAA23" t="str">
            <v/>
          </cell>
          <cell r="AAB23" t="str">
            <v/>
          </cell>
          <cell r="AAC23" t="str">
            <v/>
          </cell>
          <cell r="AAD23" t="str">
            <v/>
          </cell>
          <cell r="AAE23" t="str">
            <v/>
          </cell>
          <cell r="AAF23" t="str">
            <v/>
          </cell>
          <cell r="AAG23" t="str">
            <v/>
          </cell>
          <cell r="AAH23" t="str">
            <v/>
          </cell>
          <cell r="AAI23" t="str">
            <v/>
          </cell>
          <cell r="AAJ23" t="str">
            <v/>
          </cell>
          <cell r="AAK23" t="str">
            <v/>
          </cell>
          <cell r="AAL23" t="str">
            <v/>
          </cell>
          <cell r="AAM23" t="str">
            <v/>
          </cell>
          <cell r="AAN23" t="str">
            <v/>
          </cell>
          <cell r="AAO23" t="str">
            <v/>
          </cell>
          <cell r="AAP23" t="str">
            <v/>
          </cell>
          <cell r="AAQ23" t="str">
            <v/>
          </cell>
          <cell r="AAR23" t="str">
            <v/>
          </cell>
          <cell r="AAS23" t="str">
            <v/>
          </cell>
          <cell r="AAT23" t="str">
            <v/>
          </cell>
          <cell r="AAU23" t="str">
            <v/>
          </cell>
          <cell r="AAV23" t="str">
            <v/>
          </cell>
          <cell r="AAW23" t="str">
            <v/>
          </cell>
          <cell r="AAX23" t="str">
            <v/>
          </cell>
          <cell r="AAY23" t="str">
            <v/>
          </cell>
          <cell r="AAZ23" t="str">
            <v/>
          </cell>
          <cell r="ABA23" t="str">
            <v/>
          </cell>
          <cell r="ABB23" t="str">
            <v/>
          </cell>
          <cell r="ABC23" t="str">
            <v/>
          </cell>
          <cell r="ABD23" t="str">
            <v/>
          </cell>
          <cell r="ABE23" t="str">
            <v/>
          </cell>
          <cell r="ABF23" t="str">
            <v/>
          </cell>
          <cell r="ABG23" t="str">
            <v/>
          </cell>
          <cell r="ABH23" t="str">
            <v/>
          </cell>
          <cell r="ABI23" t="str">
            <v/>
          </cell>
          <cell r="ABJ23" t="str">
            <v/>
          </cell>
          <cell r="ABK23" t="str">
            <v/>
          </cell>
          <cell r="ABM23">
            <v>0</v>
          </cell>
          <cell r="ABN23">
            <v>0</v>
          </cell>
          <cell r="ABO23">
            <v>0</v>
          </cell>
          <cell r="ABP23" t="e">
            <v>#DIV/0!</v>
          </cell>
        </row>
        <row r="24">
          <cell r="A24" t="str">
            <v>DOUGLASS I</v>
          </cell>
          <cell r="B24" t="str">
            <v>DOUGLASS I</v>
          </cell>
          <cell r="C24" t="str">
            <v>MANHATTAN</v>
          </cell>
          <cell r="D24">
            <v>0</v>
          </cell>
          <cell r="E24">
            <v>0</v>
          </cell>
          <cell r="F24">
            <v>7.48</v>
          </cell>
          <cell r="G24">
            <v>1</v>
          </cell>
          <cell r="H24">
            <v>7.19</v>
          </cell>
          <cell r="I24">
            <v>1</v>
          </cell>
          <cell r="J24">
            <v>8.85</v>
          </cell>
          <cell r="K24">
            <v>1</v>
          </cell>
          <cell r="L24">
            <v>6.79</v>
          </cell>
          <cell r="M24">
            <v>1</v>
          </cell>
          <cell r="N24">
            <v>10.41</v>
          </cell>
          <cell r="O24">
            <v>1</v>
          </cell>
          <cell r="P24" t="str">
            <v/>
          </cell>
          <cell r="Q24" t="str">
            <v/>
          </cell>
          <cell r="R24">
            <v>12.66</v>
          </cell>
          <cell r="S24">
            <v>2</v>
          </cell>
          <cell r="T24">
            <v>5.56</v>
          </cell>
          <cell r="U24">
            <v>1</v>
          </cell>
          <cell r="V24">
            <v>0</v>
          </cell>
          <cell r="W24">
            <v>0</v>
          </cell>
          <cell r="X24">
            <v>7.41</v>
          </cell>
          <cell r="Y24">
            <v>1</v>
          </cell>
          <cell r="Z24">
            <v>16.02</v>
          </cell>
          <cell r="AA24">
            <v>2</v>
          </cell>
          <cell r="AB24">
            <v>0</v>
          </cell>
          <cell r="AC24">
            <v>0</v>
          </cell>
          <cell r="AD24" t="str">
            <v/>
          </cell>
          <cell r="AE24" t="str">
            <v/>
          </cell>
          <cell r="AF24">
            <v>8.6999999999999993</v>
          </cell>
          <cell r="AG24">
            <v>1</v>
          </cell>
          <cell r="AH24">
            <v>7.6</v>
          </cell>
          <cell r="AI24">
            <v>1</v>
          </cell>
          <cell r="AJ24">
            <v>5.34</v>
          </cell>
          <cell r="AK24">
            <v>1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8.66</v>
          </cell>
          <cell r="AQ24">
            <v>1</v>
          </cell>
          <cell r="AR24" t="str">
            <v/>
          </cell>
          <cell r="AS24" t="str">
            <v/>
          </cell>
          <cell r="AT24">
            <v>0</v>
          </cell>
          <cell r="AU24">
            <v>0</v>
          </cell>
          <cell r="AV24">
            <v>15.61</v>
          </cell>
          <cell r="AW24">
            <v>2</v>
          </cell>
          <cell r="AX24">
            <v>5.26</v>
          </cell>
          <cell r="AY24">
            <v>1</v>
          </cell>
          <cell r="AZ24">
            <v>0</v>
          </cell>
          <cell r="BA24">
            <v>0</v>
          </cell>
          <cell r="BB24">
            <v>13.15</v>
          </cell>
          <cell r="BC24">
            <v>2</v>
          </cell>
          <cell r="BD24">
            <v>7.27</v>
          </cell>
          <cell r="BE24">
            <v>1</v>
          </cell>
          <cell r="BF24">
            <v>0</v>
          </cell>
          <cell r="BG24">
            <v>0</v>
          </cell>
          <cell r="BH24">
            <v>5.85</v>
          </cell>
          <cell r="BI24">
            <v>1</v>
          </cell>
          <cell r="BJ24">
            <v>10.5</v>
          </cell>
          <cell r="BK24">
            <v>2</v>
          </cell>
          <cell r="BL24">
            <v>0</v>
          </cell>
          <cell r="BM24">
            <v>0</v>
          </cell>
          <cell r="BN24">
            <v>14.82</v>
          </cell>
          <cell r="BO24">
            <v>2</v>
          </cell>
          <cell r="BP24">
            <v>0</v>
          </cell>
          <cell r="BQ24">
            <v>0</v>
          </cell>
          <cell r="BR24">
            <v>11.48</v>
          </cell>
          <cell r="BS24">
            <v>2</v>
          </cell>
          <cell r="BT24" t="str">
            <v/>
          </cell>
          <cell r="BU24" t="str">
            <v/>
          </cell>
          <cell r="BV24">
            <v>12.34</v>
          </cell>
          <cell r="BW24">
            <v>2</v>
          </cell>
          <cell r="BX24">
            <v>12.71</v>
          </cell>
          <cell r="BY24">
            <v>2</v>
          </cell>
          <cell r="BZ24">
            <v>0</v>
          </cell>
          <cell r="CA24">
            <v>0</v>
          </cell>
          <cell r="CB24">
            <v>5.16</v>
          </cell>
          <cell r="CC24">
            <v>1</v>
          </cell>
          <cell r="CD24">
            <v>13.47</v>
          </cell>
          <cell r="CE24">
            <v>2</v>
          </cell>
          <cell r="CF24">
            <v>5.68</v>
          </cell>
          <cell r="CG24">
            <v>1</v>
          </cell>
          <cell r="CH24" t="str">
            <v/>
          </cell>
          <cell r="CI24" t="str">
            <v/>
          </cell>
          <cell r="CJ24">
            <v>6.62</v>
          </cell>
          <cell r="CK24">
            <v>1</v>
          </cell>
          <cell r="CL24">
            <v>0</v>
          </cell>
          <cell r="CM24">
            <v>0</v>
          </cell>
          <cell r="CN24">
            <v>5.75</v>
          </cell>
          <cell r="CO24">
            <v>1</v>
          </cell>
          <cell r="CP24">
            <v>7.13</v>
          </cell>
          <cell r="CQ24">
            <v>1</v>
          </cell>
          <cell r="CR24">
            <v>0</v>
          </cell>
          <cell r="CS24">
            <v>0</v>
          </cell>
          <cell r="CT24">
            <v>20.420000000000002</v>
          </cell>
          <cell r="CU24">
            <v>3</v>
          </cell>
          <cell r="CV24" t="str">
            <v/>
          </cell>
          <cell r="CW24" t="str">
            <v/>
          </cell>
          <cell r="CX24">
            <v>0</v>
          </cell>
          <cell r="CY24">
            <v>0</v>
          </cell>
          <cell r="CZ24">
            <v>18.309999999999999</v>
          </cell>
          <cell r="DA24">
            <v>3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17.52</v>
          </cell>
          <cell r="DG24">
            <v>3</v>
          </cell>
          <cell r="DH24">
            <v>0</v>
          </cell>
          <cell r="DI24">
            <v>0</v>
          </cell>
          <cell r="DJ24" t="str">
            <v/>
          </cell>
          <cell r="DK24" t="str">
            <v/>
          </cell>
          <cell r="DL24">
            <v>9.82</v>
          </cell>
          <cell r="DM24">
            <v>2</v>
          </cell>
          <cell r="DN24">
            <v>3.62</v>
          </cell>
          <cell r="DO24">
            <v>1</v>
          </cell>
          <cell r="DP24">
            <v>3.64</v>
          </cell>
          <cell r="DQ24">
            <v>1</v>
          </cell>
          <cell r="DR24">
            <v>9.1</v>
          </cell>
          <cell r="DS24">
            <v>1</v>
          </cell>
          <cell r="DT24">
            <v>0</v>
          </cell>
          <cell r="DU24">
            <v>0</v>
          </cell>
          <cell r="DV24">
            <v>10.84</v>
          </cell>
          <cell r="DW24">
            <v>2</v>
          </cell>
          <cell r="DX24" t="str">
            <v/>
          </cell>
          <cell r="DY24" t="str">
            <v/>
          </cell>
          <cell r="DZ24">
            <v>9.01</v>
          </cell>
          <cell r="EA24">
            <v>2</v>
          </cell>
          <cell r="EB24">
            <v>0</v>
          </cell>
          <cell r="EC24">
            <v>0</v>
          </cell>
          <cell r="ED24">
            <v>10.51</v>
          </cell>
          <cell r="EE24">
            <v>2</v>
          </cell>
          <cell r="EF24">
            <v>4.2</v>
          </cell>
          <cell r="EG24">
            <v>1</v>
          </cell>
          <cell r="EH24">
            <v>6.97</v>
          </cell>
          <cell r="EI24">
            <v>1</v>
          </cell>
          <cell r="EJ24">
            <v>6.1</v>
          </cell>
          <cell r="EK24">
            <v>1</v>
          </cell>
          <cell r="EL24" t="str">
            <v/>
          </cell>
          <cell r="EM24" t="str">
            <v/>
          </cell>
          <cell r="EN24">
            <v>11.49</v>
          </cell>
          <cell r="EO24">
            <v>2</v>
          </cell>
          <cell r="EP24">
            <v>0</v>
          </cell>
          <cell r="EQ24">
            <v>0</v>
          </cell>
          <cell r="ER24">
            <v>6.38</v>
          </cell>
          <cell r="ES24">
            <v>1</v>
          </cell>
          <cell r="ET24">
            <v>4.9000000000000004</v>
          </cell>
          <cell r="EU24">
            <v>1</v>
          </cell>
          <cell r="EV24">
            <v>6.56</v>
          </cell>
          <cell r="EW24">
            <v>1</v>
          </cell>
          <cell r="EX24">
            <v>5.94</v>
          </cell>
          <cell r="EY24">
            <v>1</v>
          </cell>
          <cell r="EZ24" t="str">
            <v/>
          </cell>
          <cell r="FA24" t="str">
            <v/>
          </cell>
          <cell r="FB24">
            <v>16.8</v>
          </cell>
          <cell r="FC24">
            <v>2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6.78</v>
          </cell>
          <cell r="FI24">
            <v>1</v>
          </cell>
          <cell r="FJ24">
            <v>12.34</v>
          </cell>
          <cell r="FK24">
            <v>2</v>
          </cell>
          <cell r="FL24">
            <v>4.79</v>
          </cell>
          <cell r="FM24">
            <v>1</v>
          </cell>
          <cell r="FN24" t="str">
            <v/>
          </cell>
          <cell r="FO24" t="str">
            <v/>
          </cell>
          <cell r="FP24">
            <v>9.81</v>
          </cell>
          <cell r="FQ24">
            <v>2</v>
          </cell>
          <cell r="FR24">
            <v>0</v>
          </cell>
          <cell r="FS24">
            <v>0</v>
          </cell>
          <cell r="FT24">
            <v>13.56</v>
          </cell>
          <cell r="FU24">
            <v>2</v>
          </cell>
          <cell r="FV24">
            <v>5.82</v>
          </cell>
          <cell r="FW24">
            <v>1</v>
          </cell>
          <cell r="FX24">
            <v>0</v>
          </cell>
          <cell r="FY24">
            <v>0</v>
          </cell>
          <cell r="FZ24">
            <v>9.31</v>
          </cell>
          <cell r="GA24">
            <v>1</v>
          </cell>
          <cell r="GB24" t="str">
            <v/>
          </cell>
          <cell r="GC24" t="str">
            <v/>
          </cell>
          <cell r="GD24">
            <v>11.32</v>
          </cell>
          <cell r="GE24">
            <v>2</v>
          </cell>
          <cell r="GF24">
            <v>0</v>
          </cell>
          <cell r="GG24">
            <v>0</v>
          </cell>
          <cell r="GH24">
            <v>8.5399999999999991</v>
          </cell>
          <cell r="GI24">
            <v>1</v>
          </cell>
          <cell r="GJ24">
            <v>0</v>
          </cell>
          <cell r="GK24">
            <v>0</v>
          </cell>
          <cell r="GL24">
            <v>5.81</v>
          </cell>
          <cell r="GM24">
            <v>1</v>
          </cell>
          <cell r="GN24">
            <v>0</v>
          </cell>
          <cell r="GO24">
            <v>0</v>
          </cell>
          <cell r="GP24" t="str">
            <v/>
          </cell>
          <cell r="GQ24" t="str">
            <v/>
          </cell>
          <cell r="GR24">
            <v>17.760000000000002</v>
          </cell>
          <cell r="GS24">
            <v>2</v>
          </cell>
          <cell r="GT24">
            <v>5.53</v>
          </cell>
          <cell r="GU24">
            <v>1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7.09</v>
          </cell>
          <cell r="HA24">
            <v>1</v>
          </cell>
          <cell r="HB24">
            <v>6.66</v>
          </cell>
          <cell r="HC24">
            <v>1</v>
          </cell>
          <cell r="HD24" t="str">
            <v/>
          </cell>
          <cell r="HE24" t="str">
            <v/>
          </cell>
          <cell r="HF24">
            <v>6.93</v>
          </cell>
          <cell r="HG24">
            <v>1</v>
          </cell>
          <cell r="HH24">
            <v>0</v>
          </cell>
          <cell r="HI24">
            <v>0</v>
          </cell>
          <cell r="HJ24">
            <v>6.49</v>
          </cell>
          <cell r="HK24">
            <v>1</v>
          </cell>
          <cell r="HL24">
            <v>9.6300000000000008</v>
          </cell>
          <cell r="HM24">
            <v>1</v>
          </cell>
          <cell r="HN24">
            <v>7.7</v>
          </cell>
          <cell r="HO24">
            <v>1</v>
          </cell>
          <cell r="HP24">
            <v>3.36</v>
          </cell>
          <cell r="HQ24">
            <v>1</v>
          </cell>
          <cell r="HR24" t="str">
            <v/>
          </cell>
          <cell r="HS24" t="str">
            <v/>
          </cell>
          <cell r="HT24">
            <v>0</v>
          </cell>
          <cell r="HU24">
            <v>0</v>
          </cell>
          <cell r="HV24">
            <v>17.850000000000001</v>
          </cell>
          <cell r="HW24">
            <v>2</v>
          </cell>
          <cell r="HX24">
            <v>0</v>
          </cell>
          <cell r="HY24">
            <v>0</v>
          </cell>
          <cell r="HZ24">
            <v>6.43</v>
          </cell>
          <cell r="IA24">
            <v>1</v>
          </cell>
          <cell r="IB24">
            <v>0</v>
          </cell>
          <cell r="IC24">
            <v>0</v>
          </cell>
          <cell r="ID24">
            <v>12.78</v>
          </cell>
          <cell r="IE24">
            <v>2</v>
          </cell>
          <cell r="IF24" t="str">
            <v/>
          </cell>
          <cell r="IG24" t="str">
            <v/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11.83</v>
          </cell>
          <cell r="IM24">
            <v>2</v>
          </cell>
          <cell r="IN24">
            <v>0</v>
          </cell>
          <cell r="IO24">
            <v>0</v>
          </cell>
          <cell r="IP24">
            <v>14.98</v>
          </cell>
          <cell r="IQ24">
            <v>2</v>
          </cell>
          <cell r="IR24">
            <v>6.23</v>
          </cell>
          <cell r="IS24">
            <v>1</v>
          </cell>
          <cell r="IT24" t="str">
            <v/>
          </cell>
          <cell r="IU24" t="str">
            <v/>
          </cell>
          <cell r="IV24">
            <v>7.77</v>
          </cell>
          <cell r="IW24">
            <v>1</v>
          </cell>
          <cell r="IX24">
            <v>4.51</v>
          </cell>
          <cell r="IY24">
            <v>1</v>
          </cell>
          <cell r="IZ24">
            <v>0</v>
          </cell>
          <cell r="JA24">
            <v>0</v>
          </cell>
          <cell r="JB24">
            <v>16.84</v>
          </cell>
          <cell r="JC24">
            <v>2</v>
          </cell>
          <cell r="JD24">
            <v>3.91</v>
          </cell>
          <cell r="JE24">
            <v>1</v>
          </cell>
          <cell r="JF24">
            <v>0</v>
          </cell>
          <cell r="JG24">
            <v>0</v>
          </cell>
          <cell r="JH24" t="str">
            <v/>
          </cell>
          <cell r="JI24" t="str">
            <v/>
          </cell>
          <cell r="JJ24">
            <v>17.68</v>
          </cell>
          <cell r="JK24">
            <v>2</v>
          </cell>
          <cell r="JL24">
            <v>0</v>
          </cell>
          <cell r="JM24">
            <v>0</v>
          </cell>
          <cell r="JN24">
            <v>7.21</v>
          </cell>
          <cell r="JO24">
            <v>1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22.33</v>
          </cell>
          <cell r="JU24">
            <v>3</v>
          </cell>
          <cell r="JV24" t="str">
            <v/>
          </cell>
          <cell r="JW24" t="str">
            <v/>
          </cell>
          <cell r="JX24">
            <v>0</v>
          </cell>
          <cell r="JY24">
            <v>0</v>
          </cell>
          <cell r="JZ24">
            <v>15.39</v>
          </cell>
          <cell r="KA24">
            <v>2</v>
          </cell>
          <cell r="KB24">
            <v>7.8</v>
          </cell>
          <cell r="KC24">
            <v>1</v>
          </cell>
          <cell r="KD24">
            <v>8.27</v>
          </cell>
          <cell r="KE24">
            <v>1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 t="str">
            <v/>
          </cell>
          <cell r="KK24" t="str">
            <v/>
          </cell>
          <cell r="KL24">
            <v>14.69</v>
          </cell>
          <cell r="KM24">
            <v>2</v>
          </cell>
          <cell r="KN24">
            <v>9.1300000000000008</v>
          </cell>
          <cell r="KO24">
            <v>1</v>
          </cell>
          <cell r="KP24">
            <v>6.46</v>
          </cell>
          <cell r="KQ24">
            <v>1</v>
          </cell>
          <cell r="KR24">
            <v>0</v>
          </cell>
          <cell r="KS24">
            <v>0</v>
          </cell>
          <cell r="KT24">
            <v>17.52</v>
          </cell>
          <cell r="KU24">
            <v>2</v>
          </cell>
          <cell r="KV24">
            <v>4.6100000000000003</v>
          </cell>
          <cell r="KW24">
            <v>1</v>
          </cell>
          <cell r="KX24" t="str">
            <v/>
          </cell>
          <cell r="KY24" t="str">
            <v/>
          </cell>
          <cell r="KZ24">
            <v>0</v>
          </cell>
          <cell r="LA24">
            <v>0</v>
          </cell>
          <cell r="LB24">
            <v>15.7</v>
          </cell>
          <cell r="LC24">
            <v>2</v>
          </cell>
          <cell r="LD24">
            <v>8.0500000000000007</v>
          </cell>
          <cell r="LE24">
            <v>1</v>
          </cell>
          <cell r="LF24">
            <v>0</v>
          </cell>
          <cell r="LG24">
            <v>0</v>
          </cell>
          <cell r="LH24">
            <v>10.07</v>
          </cell>
          <cell r="LI24">
            <v>1</v>
          </cell>
          <cell r="LJ24">
            <v>6.99</v>
          </cell>
          <cell r="LK24">
            <v>1</v>
          </cell>
          <cell r="LL24" t="str">
            <v/>
          </cell>
          <cell r="LM24" t="str">
            <v/>
          </cell>
          <cell r="LN24">
            <v>6.03</v>
          </cell>
          <cell r="LO24">
            <v>1</v>
          </cell>
          <cell r="LP24">
            <v>7.32</v>
          </cell>
          <cell r="LQ24">
            <v>1</v>
          </cell>
          <cell r="LR24">
            <v>0</v>
          </cell>
          <cell r="LS24">
            <v>0</v>
          </cell>
          <cell r="LT24">
            <v>5.79</v>
          </cell>
          <cell r="LU24">
            <v>1</v>
          </cell>
          <cell r="LV24">
            <v>16.32</v>
          </cell>
          <cell r="LW24">
            <v>2</v>
          </cell>
          <cell r="LX24">
            <v>0</v>
          </cell>
          <cell r="LY24">
            <v>0</v>
          </cell>
          <cell r="LZ24" t="str">
            <v/>
          </cell>
          <cell r="MA24" t="str">
            <v/>
          </cell>
          <cell r="MB24">
            <v>13.24</v>
          </cell>
          <cell r="MC24">
            <v>2</v>
          </cell>
          <cell r="MD24">
            <v>0</v>
          </cell>
          <cell r="ME24">
            <v>0</v>
          </cell>
          <cell r="MF24">
            <v>13.5</v>
          </cell>
          <cell r="MG24">
            <v>2</v>
          </cell>
          <cell r="MH24">
            <v>0</v>
          </cell>
          <cell r="MI24">
            <v>0</v>
          </cell>
          <cell r="MJ24">
            <v>14.76</v>
          </cell>
          <cell r="MK24">
            <v>2</v>
          </cell>
          <cell r="ML24">
            <v>8.41</v>
          </cell>
          <cell r="MM24">
            <v>1</v>
          </cell>
          <cell r="MN24" t="str">
            <v/>
          </cell>
          <cell r="MO24" t="str">
            <v/>
          </cell>
          <cell r="MP24">
            <v>17.12</v>
          </cell>
          <cell r="MQ24">
            <v>2</v>
          </cell>
          <cell r="MR24">
            <v>6.42</v>
          </cell>
          <cell r="MS24">
            <v>1</v>
          </cell>
          <cell r="MT24">
            <v>9.94</v>
          </cell>
          <cell r="MU24">
            <v>1</v>
          </cell>
          <cell r="MV24">
            <v>6.2</v>
          </cell>
          <cell r="MW24">
            <v>1</v>
          </cell>
          <cell r="MX24">
            <v>0</v>
          </cell>
          <cell r="MY24">
            <v>0</v>
          </cell>
          <cell r="MZ24">
            <v>17.2</v>
          </cell>
          <cell r="NA24">
            <v>2</v>
          </cell>
          <cell r="NB24" t="str">
            <v/>
          </cell>
          <cell r="NC24" t="str">
            <v/>
          </cell>
          <cell r="ND24">
            <v>0</v>
          </cell>
          <cell r="NE24">
            <v>0</v>
          </cell>
          <cell r="NF24">
            <v>15.95</v>
          </cell>
          <cell r="NG24">
            <v>2</v>
          </cell>
          <cell r="NH24">
            <v>8.0500000000000007</v>
          </cell>
          <cell r="NI24">
            <v>1</v>
          </cell>
          <cell r="NJ24">
            <v>0</v>
          </cell>
          <cell r="NK24">
            <v>0</v>
          </cell>
          <cell r="NL24">
            <v>12.47</v>
          </cell>
          <cell r="NM24">
            <v>2</v>
          </cell>
          <cell r="NN24">
            <v>0</v>
          </cell>
          <cell r="NO24">
            <v>0</v>
          </cell>
          <cell r="NP24" t="str">
            <v/>
          </cell>
          <cell r="NQ24" t="str">
            <v/>
          </cell>
          <cell r="NR24">
            <v>10.68</v>
          </cell>
          <cell r="NS24">
            <v>1</v>
          </cell>
          <cell r="NT24">
            <v>14.41</v>
          </cell>
          <cell r="NU24">
            <v>2</v>
          </cell>
          <cell r="NV24">
            <v>0</v>
          </cell>
          <cell r="NW24">
            <v>0</v>
          </cell>
          <cell r="NX24">
            <v>15.99</v>
          </cell>
          <cell r="NY24">
            <v>2</v>
          </cell>
          <cell r="NZ24">
            <v>0</v>
          </cell>
          <cell r="OA24">
            <v>0</v>
          </cell>
          <cell r="OB24">
            <v>18.68</v>
          </cell>
          <cell r="OC24">
            <v>2</v>
          </cell>
          <cell r="OD24" t="str">
            <v/>
          </cell>
          <cell r="OE24" t="str">
            <v/>
          </cell>
          <cell r="OF24">
            <v>8.5</v>
          </cell>
          <cell r="OG24">
            <v>1</v>
          </cell>
          <cell r="OH24">
            <v>9.7100000000000009</v>
          </cell>
          <cell r="OI24">
            <v>1</v>
          </cell>
          <cell r="OJ24">
            <v>0</v>
          </cell>
          <cell r="OK24">
            <v>0</v>
          </cell>
          <cell r="OL24">
            <v>13.6</v>
          </cell>
          <cell r="OM24">
            <v>2</v>
          </cell>
          <cell r="ON24">
            <v>8.98</v>
          </cell>
          <cell r="OO24">
            <v>1</v>
          </cell>
          <cell r="OP24">
            <v>6.66</v>
          </cell>
          <cell r="OQ24">
            <v>1</v>
          </cell>
          <cell r="OR24" t="str">
            <v/>
          </cell>
          <cell r="OS24" t="str">
            <v/>
          </cell>
          <cell r="OT24">
            <v>5.45</v>
          </cell>
          <cell r="OU24">
            <v>1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21.67</v>
          </cell>
          <cell r="PA24">
            <v>3</v>
          </cell>
          <cell r="PB24">
            <v>0</v>
          </cell>
          <cell r="PC24">
            <v>0</v>
          </cell>
          <cell r="PD24">
            <v>4.18</v>
          </cell>
          <cell r="PE24">
            <v>1</v>
          </cell>
          <cell r="PF24" t="str">
            <v/>
          </cell>
          <cell r="PG24" t="str">
            <v/>
          </cell>
          <cell r="PH24">
            <v>17.23</v>
          </cell>
          <cell r="PI24">
            <v>2</v>
          </cell>
          <cell r="PJ24">
            <v>8.7100000000000009</v>
          </cell>
          <cell r="PK24">
            <v>1</v>
          </cell>
          <cell r="PL24">
            <v>7.07</v>
          </cell>
          <cell r="PM24">
            <v>1</v>
          </cell>
          <cell r="PN24">
            <v>6.06</v>
          </cell>
          <cell r="PO24">
            <v>1</v>
          </cell>
          <cell r="PP24">
            <v>6.52</v>
          </cell>
          <cell r="PQ24">
            <v>1</v>
          </cell>
          <cell r="PR24">
            <v>8.52</v>
          </cell>
          <cell r="PS24">
            <v>1</v>
          </cell>
          <cell r="PT24" t="str">
            <v/>
          </cell>
          <cell r="PU24" t="str">
            <v/>
          </cell>
          <cell r="PV24">
            <v>17.899999999999999</v>
          </cell>
          <cell r="PW24">
            <v>2</v>
          </cell>
          <cell r="PX24">
            <v>6.42</v>
          </cell>
          <cell r="PY24">
            <v>1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16.09</v>
          </cell>
          <cell r="QE24">
            <v>2</v>
          </cell>
          <cell r="QF24">
            <v>0</v>
          </cell>
          <cell r="QG24">
            <v>0</v>
          </cell>
          <cell r="QH24" t="str">
            <v/>
          </cell>
          <cell r="QI24" t="str">
            <v/>
          </cell>
          <cell r="QJ24">
            <v>0</v>
          </cell>
          <cell r="QK24">
            <v>0</v>
          </cell>
          <cell r="QL24">
            <v>27.6</v>
          </cell>
          <cell r="QM24">
            <v>3</v>
          </cell>
          <cell r="QN24">
            <v>0</v>
          </cell>
          <cell r="QO24">
            <v>0</v>
          </cell>
          <cell r="QP24">
            <v>5.22</v>
          </cell>
          <cell r="QQ24">
            <v>1</v>
          </cell>
          <cell r="QR24">
            <v>9.35</v>
          </cell>
          <cell r="QS24">
            <v>1</v>
          </cell>
          <cell r="QT24">
            <v>10.25</v>
          </cell>
          <cell r="QU24">
            <v>1</v>
          </cell>
          <cell r="QV24" t="str">
            <v/>
          </cell>
          <cell r="QW24" t="str">
            <v/>
          </cell>
          <cell r="QX24">
            <v>16.21</v>
          </cell>
          <cell r="QY24">
            <v>2</v>
          </cell>
          <cell r="QZ24">
            <v>0</v>
          </cell>
          <cell r="RA24">
            <v>0</v>
          </cell>
          <cell r="RB24">
            <v>8.49</v>
          </cell>
          <cell r="RC24">
            <v>1</v>
          </cell>
          <cell r="RD24">
            <v>0</v>
          </cell>
          <cell r="RE24">
            <v>0</v>
          </cell>
          <cell r="RF24">
            <v>12.49</v>
          </cell>
          <cell r="RG24">
            <v>1</v>
          </cell>
          <cell r="RH24">
            <v>6.27</v>
          </cell>
          <cell r="RI24">
            <v>1</v>
          </cell>
          <cell r="RJ24" t="str">
            <v/>
          </cell>
          <cell r="RK24" t="str">
            <v/>
          </cell>
          <cell r="RL24">
            <v>21.15</v>
          </cell>
          <cell r="RM24">
            <v>2</v>
          </cell>
          <cell r="RN24">
            <v>0</v>
          </cell>
          <cell r="RO24">
            <v>0</v>
          </cell>
          <cell r="RP24">
            <v>16.72</v>
          </cell>
          <cell r="RQ24">
            <v>2</v>
          </cell>
          <cell r="RR24">
            <v>0</v>
          </cell>
          <cell r="RS24">
            <v>0</v>
          </cell>
          <cell r="RT24">
            <v>10.36</v>
          </cell>
          <cell r="RU24">
            <v>1</v>
          </cell>
          <cell r="RV24">
            <v>6.95</v>
          </cell>
          <cell r="RW24">
            <v>1</v>
          </cell>
          <cell r="RX24" t="str">
            <v/>
          </cell>
          <cell r="RY24" t="str">
            <v/>
          </cell>
          <cell r="RZ24">
            <v>13.7</v>
          </cell>
          <cell r="SA24">
            <v>2</v>
          </cell>
          <cell r="SB24">
            <v>7.02</v>
          </cell>
          <cell r="SC24">
            <v>1</v>
          </cell>
          <cell r="SD24">
            <v>0</v>
          </cell>
          <cell r="SE24">
            <v>0</v>
          </cell>
          <cell r="SF24">
            <v>17.899999999999999</v>
          </cell>
          <cell r="SG24">
            <v>2</v>
          </cell>
          <cell r="SH24">
            <v>0</v>
          </cell>
          <cell r="SI24">
            <v>0</v>
          </cell>
          <cell r="SJ24">
            <v>17.41</v>
          </cell>
          <cell r="SK24">
            <v>2</v>
          </cell>
          <cell r="SL24" t="str">
            <v/>
          </cell>
          <cell r="SM24" t="str">
            <v/>
          </cell>
          <cell r="SN24">
            <v>0</v>
          </cell>
          <cell r="SO24">
            <v>0</v>
          </cell>
          <cell r="SP24">
            <v>19.440000000000001</v>
          </cell>
          <cell r="SQ24">
            <v>2</v>
          </cell>
          <cell r="SR24">
            <v>5.14</v>
          </cell>
          <cell r="SS24">
            <v>1</v>
          </cell>
          <cell r="ST24">
            <v>8.1999999999999993</v>
          </cell>
          <cell r="SU24">
            <v>1</v>
          </cell>
          <cell r="SV24">
            <v>0</v>
          </cell>
          <cell r="SW24">
            <v>0</v>
          </cell>
          <cell r="SX24">
            <v>15.41</v>
          </cell>
          <cell r="SY24">
            <v>2</v>
          </cell>
          <cell r="SZ24" t="str">
            <v/>
          </cell>
          <cell r="TA24" t="str">
            <v/>
          </cell>
          <cell r="TB24">
            <v>0</v>
          </cell>
          <cell r="TC24">
            <v>0</v>
          </cell>
          <cell r="TD24">
            <v>17.739999999999998</v>
          </cell>
          <cell r="TE24">
            <v>2</v>
          </cell>
          <cell r="TF24">
            <v>0</v>
          </cell>
          <cell r="TG24">
            <v>0</v>
          </cell>
          <cell r="TH24">
            <v>14.28</v>
          </cell>
          <cell r="TI24">
            <v>2</v>
          </cell>
          <cell r="TJ24">
            <v>0</v>
          </cell>
          <cell r="TK24">
            <v>0</v>
          </cell>
          <cell r="TL24">
            <v>13.32</v>
          </cell>
          <cell r="TM24">
            <v>2</v>
          </cell>
          <cell r="TN24" t="str">
            <v/>
          </cell>
          <cell r="TO24" t="str">
            <v/>
          </cell>
          <cell r="TP24">
            <v>12.31</v>
          </cell>
          <cell r="TQ24">
            <v>2</v>
          </cell>
          <cell r="TR24">
            <v>0</v>
          </cell>
          <cell r="TS24">
            <v>0</v>
          </cell>
          <cell r="TT24">
            <v>12.57</v>
          </cell>
          <cell r="TU24">
            <v>2</v>
          </cell>
          <cell r="TV24">
            <v>5.32</v>
          </cell>
          <cell r="TW24">
            <v>1</v>
          </cell>
          <cell r="TX24">
            <v>0</v>
          </cell>
          <cell r="TY24">
            <v>0</v>
          </cell>
          <cell r="TZ24">
            <v>9.5399999999999991</v>
          </cell>
          <cell r="UA24">
            <v>1</v>
          </cell>
          <cell r="UB24" t="str">
            <v/>
          </cell>
          <cell r="UC24" t="str">
            <v/>
          </cell>
          <cell r="UD24">
            <v>14.37</v>
          </cell>
          <cell r="UE24">
            <v>2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9.48</v>
          </cell>
          <cell r="UK24">
            <v>1</v>
          </cell>
          <cell r="UL24">
            <v>5.84</v>
          </cell>
          <cell r="UM24">
            <v>1</v>
          </cell>
          <cell r="UN24">
            <v>0</v>
          </cell>
          <cell r="UO24">
            <v>0</v>
          </cell>
          <cell r="UP24" t="str">
            <v/>
          </cell>
          <cell r="UQ24" t="str">
            <v/>
          </cell>
          <cell r="UR24">
            <v>6.23</v>
          </cell>
          <cell r="US24">
            <v>1</v>
          </cell>
          <cell r="UT24">
            <v>17.46</v>
          </cell>
          <cell r="UU24">
            <v>2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5.46</v>
          </cell>
          <cell r="VC24">
            <v>1</v>
          </cell>
          <cell r="VD24" t="str">
            <v/>
          </cell>
          <cell r="VE24" t="str">
            <v/>
          </cell>
          <cell r="VF24">
            <v>16.32</v>
          </cell>
          <cell r="VG24">
            <v>2</v>
          </cell>
          <cell r="VH24">
            <v>13.9</v>
          </cell>
          <cell r="VI24">
            <v>2</v>
          </cell>
          <cell r="VJ24">
            <v>0</v>
          </cell>
          <cell r="VK24">
            <v>0</v>
          </cell>
          <cell r="VL24">
            <v>8.0500000000000007</v>
          </cell>
          <cell r="VM24">
            <v>1</v>
          </cell>
          <cell r="VN24">
            <v>8.7799999999999994</v>
          </cell>
          <cell r="VO24">
            <v>1</v>
          </cell>
          <cell r="VP24">
            <v>0</v>
          </cell>
          <cell r="VQ24">
            <v>0</v>
          </cell>
          <cell r="VR24" t="str">
            <v/>
          </cell>
          <cell r="VS24" t="str">
            <v/>
          </cell>
          <cell r="VT24">
            <v>7.66</v>
          </cell>
          <cell r="VU24">
            <v>1</v>
          </cell>
          <cell r="VV24">
            <v>0</v>
          </cell>
          <cell r="VW24">
            <v>0</v>
          </cell>
          <cell r="VX24">
            <v>9.1300000000000008</v>
          </cell>
          <cell r="VY24">
            <v>1</v>
          </cell>
          <cell r="VZ24">
            <v>11.63</v>
          </cell>
          <cell r="WA24">
            <v>1</v>
          </cell>
          <cell r="WB24">
            <v>10.92</v>
          </cell>
          <cell r="WC24">
            <v>1</v>
          </cell>
          <cell r="WD24">
            <v>17.309999999999999</v>
          </cell>
          <cell r="WE24">
            <v>2</v>
          </cell>
          <cell r="WF24" t="str">
            <v/>
          </cell>
          <cell r="WG24" t="str">
            <v/>
          </cell>
          <cell r="WH24">
            <v>7.63</v>
          </cell>
          <cell r="WI24">
            <v>1</v>
          </cell>
          <cell r="WJ24">
            <v>6.8</v>
          </cell>
          <cell r="WK24">
            <v>1</v>
          </cell>
          <cell r="WL24">
            <v>7.17</v>
          </cell>
          <cell r="WM24">
            <v>1</v>
          </cell>
          <cell r="WN24">
            <v>7.08</v>
          </cell>
          <cell r="WO24">
            <v>1</v>
          </cell>
          <cell r="WP24">
            <v>6.61</v>
          </cell>
          <cell r="WQ24">
            <v>1</v>
          </cell>
          <cell r="WR24">
            <v>0</v>
          </cell>
          <cell r="WS24">
            <v>0</v>
          </cell>
          <cell r="WT24" t="str">
            <v/>
          </cell>
          <cell r="WU24" t="str">
            <v/>
          </cell>
          <cell r="WV24">
            <v>0</v>
          </cell>
          <cell r="WW24">
            <v>0</v>
          </cell>
          <cell r="WX24">
            <v>16.16</v>
          </cell>
          <cell r="WY24">
            <v>2</v>
          </cell>
          <cell r="WZ24">
            <v>0</v>
          </cell>
          <cell r="XA24">
            <v>0</v>
          </cell>
          <cell r="XB24">
            <v>6.87</v>
          </cell>
          <cell r="XC24">
            <v>1</v>
          </cell>
          <cell r="XD24">
            <v>8.0500000000000007</v>
          </cell>
          <cell r="XE24">
            <v>1</v>
          </cell>
          <cell r="XF24">
            <v>6.06</v>
          </cell>
          <cell r="XG24">
            <v>1</v>
          </cell>
          <cell r="XH24" t="str">
            <v/>
          </cell>
          <cell r="XI24" t="str">
            <v/>
          </cell>
          <cell r="XJ24">
            <v>16.82</v>
          </cell>
          <cell r="XK24">
            <v>2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18.989999999999998</v>
          </cell>
          <cell r="XS24">
            <v>2</v>
          </cell>
          <cell r="XT24">
            <v>8.49</v>
          </cell>
          <cell r="XU24">
            <v>2</v>
          </cell>
          <cell r="XV24" t="str">
            <v/>
          </cell>
          <cell r="XW24" t="str">
            <v/>
          </cell>
          <cell r="XX24">
            <v>0</v>
          </cell>
          <cell r="XY24">
            <v>0</v>
          </cell>
          <cell r="XZ24">
            <v>18.73</v>
          </cell>
          <cell r="YA24">
            <v>2</v>
          </cell>
          <cell r="YB24">
            <v>0</v>
          </cell>
          <cell r="YC24">
            <v>0</v>
          </cell>
          <cell r="YD24">
            <v>18.18</v>
          </cell>
          <cell r="YE24">
            <v>3</v>
          </cell>
          <cell r="YF24">
            <v>0</v>
          </cell>
          <cell r="YG24">
            <v>0</v>
          </cell>
          <cell r="YH24">
            <v>7.2</v>
          </cell>
          <cell r="YI24">
            <v>1</v>
          </cell>
          <cell r="YJ24" t="str">
            <v/>
          </cell>
          <cell r="YK24" t="str">
            <v/>
          </cell>
          <cell r="YL24">
            <v>16.239999999999998</v>
          </cell>
          <cell r="YM24">
            <v>2</v>
          </cell>
          <cell r="YN24">
            <v>6.44</v>
          </cell>
          <cell r="YO24">
            <v>1</v>
          </cell>
          <cell r="YP24">
            <v>6.22</v>
          </cell>
          <cell r="YQ24">
            <v>1</v>
          </cell>
          <cell r="YR24">
            <v>0</v>
          </cell>
          <cell r="YS24">
            <v>0</v>
          </cell>
          <cell r="YT24">
            <v>15.13</v>
          </cell>
          <cell r="YU24">
            <v>2</v>
          </cell>
          <cell r="YV24">
            <v>9.91</v>
          </cell>
          <cell r="YW24">
            <v>1</v>
          </cell>
          <cell r="YX24" t="str">
            <v/>
          </cell>
          <cell r="YY24" t="str">
            <v/>
          </cell>
          <cell r="YZ24">
            <v>0</v>
          </cell>
          <cell r="ZA24">
            <v>0</v>
          </cell>
          <cell r="ZB24">
            <v>38.26</v>
          </cell>
          <cell r="ZC24">
            <v>2</v>
          </cell>
          <cell r="ZD24">
            <v>0</v>
          </cell>
          <cell r="ZE24">
            <v>0</v>
          </cell>
          <cell r="ZF24">
            <v>6.67</v>
          </cell>
          <cell r="ZG24">
            <v>1</v>
          </cell>
          <cell r="ZH24">
            <v>9.2100000000000009</v>
          </cell>
          <cell r="ZI24">
            <v>1</v>
          </cell>
          <cell r="ZJ24">
            <v>6.27</v>
          </cell>
          <cell r="ZK24">
            <v>1</v>
          </cell>
          <cell r="ZL24" t="str">
            <v/>
          </cell>
          <cell r="ZM24" t="str">
            <v/>
          </cell>
          <cell r="ZN24">
            <v>15.22</v>
          </cell>
          <cell r="ZO24">
            <v>2</v>
          </cell>
          <cell r="ZP24">
            <v>7.19</v>
          </cell>
          <cell r="ZQ24">
            <v>1</v>
          </cell>
          <cell r="ZR24">
            <v>6.24</v>
          </cell>
          <cell r="ZS24">
            <v>1</v>
          </cell>
          <cell r="ZT24">
            <v>0</v>
          </cell>
          <cell r="ZU24">
            <v>0</v>
          </cell>
          <cell r="ZV24">
            <v>6</v>
          </cell>
          <cell r="ZW24">
            <v>1</v>
          </cell>
          <cell r="ZX24">
            <v>16.43</v>
          </cell>
          <cell r="ZY24">
            <v>2</v>
          </cell>
          <cell r="ZZ24" t="str">
            <v/>
          </cell>
          <cell r="AAA24" t="str">
            <v/>
          </cell>
          <cell r="AAB24">
            <v>9.02</v>
          </cell>
          <cell r="AAC24">
            <v>1</v>
          </cell>
          <cell r="AAD24">
            <v>12.17</v>
          </cell>
          <cell r="AAE24">
            <v>2</v>
          </cell>
          <cell r="AAF24">
            <v>0</v>
          </cell>
          <cell r="AAG24">
            <v>0</v>
          </cell>
          <cell r="AAH24">
            <v>0</v>
          </cell>
          <cell r="AAI24">
            <v>0</v>
          </cell>
          <cell r="AAJ24">
            <v>5.95</v>
          </cell>
          <cell r="AAK24">
            <v>1</v>
          </cell>
          <cell r="AAL24">
            <v>15.23</v>
          </cell>
          <cell r="AAM24">
            <v>2</v>
          </cell>
          <cell r="AAN24" t="str">
            <v/>
          </cell>
          <cell r="AAO24" t="str">
            <v/>
          </cell>
          <cell r="AAP24">
            <v>0</v>
          </cell>
          <cell r="AAQ24">
            <v>0</v>
          </cell>
          <cell r="AAR24">
            <v>21.07</v>
          </cell>
          <cell r="AAS24">
            <v>3</v>
          </cell>
          <cell r="AAT24">
            <v>0</v>
          </cell>
          <cell r="AAU24">
            <v>0</v>
          </cell>
          <cell r="AAV24">
            <v>0</v>
          </cell>
          <cell r="AAW24">
            <v>0</v>
          </cell>
          <cell r="AAX24">
            <v>0</v>
          </cell>
          <cell r="AAY24">
            <v>0</v>
          </cell>
          <cell r="AAZ24">
            <v>19.920000000000002</v>
          </cell>
          <cell r="ABA24">
            <v>2</v>
          </cell>
          <cell r="ABB24" t="str">
            <v/>
          </cell>
          <cell r="ABC24" t="str">
            <v/>
          </cell>
          <cell r="ABD24">
            <v>0</v>
          </cell>
          <cell r="ABE24">
            <v>0</v>
          </cell>
          <cell r="ABF24">
            <v>0</v>
          </cell>
          <cell r="ABG24">
            <v>0</v>
          </cell>
          <cell r="ABH24">
            <v>0</v>
          </cell>
          <cell r="ABI24">
            <v>0</v>
          </cell>
          <cell r="ABJ24">
            <v>0</v>
          </cell>
          <cell r="ABK24">
            <v>0</v>
          </cell>
          <cell r="ABM24">
            <v>2206.1400000000008</v>
          </cell>
          <cell r="ABN24">
            <v>299</v>
          </cell>
          <cell r="ABO24">
            <v>206</v>
          </cell>
          <cell r="ABP24">
            <v>1.4514563106796117</v>
          </cell>
        </row>
        <row r="25">
          <cell r="A25" t="str">
            <v>DOUGLASS ADDITION</v>
          </cell>
          <cell r="B25" t="str">
            <v>DOUGLASS I</v>
          </cell>
          <cell r="C25" t="str">
            <v>MANHATTAN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/>
          </cell>
          <cell r="Q25" t="str">
            <v/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/>
          </cell>
          <cell r="AE25" t="str">
            <v/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 t="str">
            <v/>
          </cell>
          <cell r="AS25" t="str">
            <v/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  <cell r="DB25" t="str">
            <v/>
          </cell>
          <cell r="DC25" t="str">
            <v/>
          </cell>
          <cell r="DD25" t="str">
            <v/>
          </cell>
          <cell r="DE25" t="str">
            <v/>
          </cell>
          <cell r="DF25" t="str">
            <v/>
          </cell>
          <cell r="DG25" t="str">
            <v/>
          </cell>
          <cell r="DH25" t="str">
            <v/>
          </cell>
          <cell r="DI25" t="str">
            <v/>
          </cell>
          <cell r="DJ25" t="str">
            <v/>
          </cell>
          <cell r="DK25" t="str">
            <v/>
          </cell>
          <cell r="DL25" t="str">
            <v/>
          </cell>
          <cell r="DM25" t="str">
            <v/>
          </cell>
          <cell r="DN25" t="str">
            <v/>
          </cell>
          <cell r="DO25" t="str">
            <v/>
          </cell>
          <cell r="DP25" t="str">
            <v/>
          </cell>
          <cell r="DQ25" t="str">
            <v/>
          </cell>
          <cell r="DR25" t="str">
            <v/>
          </cell>
          <cell r="DS25" t="str">
            <v/>
          </cell>
          <cell r="DT25" t="str">
            <v/>
          </cell>
          <cell r="DU25" t="str">
            <v/>
          </cell>
          <cell r="DV25" t="str">
            <v/>
          </cell>
          <cell r="DW25" t="str">
            <v/>
          </cell>
          <cell r="DX25" t="str">
            <v/>
          </cell>
          <cell r="DY25" t="str">
            <v/>
          </cell>
          <cell r="DZ25" t="str">
            <v/>
          </cell>
          <cell r="EA25" t="str">
            <v/>
          </cell>
          <cell r="EB25" t="str">
            <v/>
          </cell>
          <cell r="EC25" t="str">
            <v/>
          </cell>
          <cell r="ED25" t="str">
            <v/>
          </cell>
          <cell r="EE25" t="str">
            <v/>
          </cell>
          <cell r="EF25" t="str">
            <v/>
          </cell>
          <cell r="EG25" t="str">
            <v/>
          </cell>
          <cell r="EH25" t="str">
            <v/>
          </cell>
          <cell r="EI25" t="str">
            <v/>
          </cell>
          <cell r="EJ25" t="str">
            <v/>
          </cell>
          <cell r="EK25" t="str">
            <v/>
          </cell>
          <cell r="EL25" t="str">
            <v/>
          </cell>
          <cell r="EM25" t="str">
            <v/>
          </cell>
          <cell r="EN25" t="str">
            <v/>
          </cell>
          <cell r="EO25" t="str">
            <v/>
          </cell>
          <cell r="EP25" t="str">
            <v/>
          </cell>
          <cell r="EQ25" t="str">
            <v/>
          </cell>
          <cell r="ER25" t="str">
            <v/>
          </cell>
          <cell r="ES25" t="str">
            <v/>
          </cell>
          <cell r="ET25" t="str">
            <v/>
          </cell>
          <cell r="EU25" t="str">
            <v/>
          </cell>
          <cell r="EV25" t="str">
            <v/>
          </cell>
          <cell r="EW25" t="str">
            <v/>
          </cell>
          <cell r="EX25" t="str">
            <v/>
          </cell>
          <cell r="EY25" t="str">
            <v/>
          </cell>
          <cell r="EZ25" t="str">
            <v/>
          </cell>
          <cell r="FA25" t="str">
            <v/>
          </cell>
          <cell r="FB25" t="str">
            <v/>
          </cell>
          <cell r="FC25" t="str">
            <v/>
          </cell>
          <cell r="FD25" t="str">
            <v/>
          </cell>
          <cell r="FE25" t="str">
            <v/>
          </cell>
          <cell r="FF25" t="str">
            <v/>
          </cell>
          <cell r="FG25" t="str">
            <v/>
          </cell>
          <cell r="FH25" t="str">
            <v/>
          </cell>
          <cell r="FI25" t="str">
            <v/>
          </cell>
          <cell r="FJ25" t="str">
            <v/>
          </cell>
          <cell r="FK25" t="str">
            <v/>
          </cell>
          <cell r="FL25" t="str">
            <v/>
          </cell>
          <cell r="FM25" t="str">
            <v/>
          </cell>
          <cell r="FN25" t="str">
            <v/>
          </cell>
          <cell r="FO25" t="str">
            <v/>
          </cell>
          <cell r="FP25" t="str">
            <v/>
          </cell>
          <cell r="FQ25" t="str">
            <v/>
          </cell>
          <cell r="FR25" t="str">
            <v/>
          </cell>
          <cell r="FS25" t="str">
            <v/>
          </cell>
          <cell r="FT25" t="str">
            <v/>
          </cell>
          <cell r="FU25" t="str">
            <v/>
          </cell>
          <cell r="FV25" t="str">
            <v/>
          </cell>
          <cell r="FW25" t="str">
            <v/>
          </cell>
          <cell r="FX25" t="str">
            <v/>
          </cell>
          <cell r="FY25" t="str">
            <v/>
          </cell>
          <cell r="FZ25" t="str">
            <v/>
          </cell>
          <cell r="GA25" t="str">
            <v/>
          </cell>
          <cell r="GB25" t="str">
            <v/>
          </cell>
          <cell r="GC25" t="str">
            <v/>
          </cell>
          <cell r="GD25" t="str">
            <v/>
          </cell>
          <cell r="GE25" t="str">
            <v/>
          </cell>
          <cell r="GF25" t="str">
            <v/>
          </cell>
          <cell r="GG25" t="str">
            <v/>
          </cell>
          <cell r="GH25" t="str">
            <v/>
          </cell>
          <cell r="GI25" t="str">
            <v/>
          </cell>
          <cell r="GJ25" t="str">
            <v/>
          </cell>
          <cell r="GK25" t="str">
            <v/>
          </cell>
          <cell r="GL25" t="str">
            <v/>
          </cell>
          <cell r="GM25" t="str">
            <v/>
          </cell>
          <cell r="GN25" t="str">
            <v/>
          </cell>
          <cell r="GO25" t="str">
            <v/>
          </cell>
          <cell r="GP25" t="str">
            <v/>
          </cell>
          <cell r="GQ25" t="str">
            <v/>
          </cell>
          <cell r="GR25" t="str">
            <v/>
          </cell>
          <cell r="GS25" t="str">
            <v/>
          </cell>
          <cell r="GT25" t="str">
            <v/>
          </cell>
          <cell r="GU25" t="str">
            <v/>
          </cell>
          <cell r="GV25" t="str">
            <v/>
          </cell>
          <cell r="GW25" t="str">
            <v/>
          </cell>
          <cell r="GX25" t="str">
            <v/>
          </cell>
          <cell r="GY25" t="str">
            <v/>
          </cell>
          <cell r="GZ25" t="str">
            <v/>
          </cell>
          <cell r="HA25" t="str">
            <v/>
          </cell>
          <cell r="HB25" t="str">
            <v/>
          </cell>
          <cell r="HC25" t="str">
            <v/>
          </cell>
          <cell r="HD25" t="str">
            <v/>
          </cell>
          <cell r="HE25" t="str">
            <v/>
          </cell>
          <cell r="HF25" t="str">
            <v/>
          </cell>
          <cell r="HG25" t="str">
            <v/>
          </cell>
          <cell r="HH25" t="str">
            <v/>
          </cell>
          <cell r="HI25" t="str">
            <v/>
          </cell>
          <cell r="HJ25" t="str">
            <v/>
          </cell>
          <cell r="HK25" t="str">
            <v/>
          </cell>
          <cell r="HL25" t="str">
            <v/>
          </cell>
          <cell r="HM25" t="str">
            <v/>
          </cell>
          <cell r="HN25" t="str">
            <v/>
          </cell>
          <cell r="HO25" t="str">
            <v/>
          </cell>
          <cell r="HP25" t="str">
            <v/>
          </cell>
          <cell r="HQ25" t="str">
            <v/>
          </cell>
          <cell r="HR25" t="str">
            <v/>
          </cell>
          <cell r="HS25" t="str">
            <v/>
          </cell>
          <cell r="HT25" t="str">
            <v/>
          </cell>
          <cell r="HU25" t="str">
            <v/>
          </cell>
          <cell r="HV25" t="str">
            <v/>
          </cell>
          <cell r="HW25" t="str">
            <v/>
          </cell>
          <cell r="HX25" t="str">
            <v/>
          </cell>
          <cell r="HY25" t="str">
            <v/>
          </cell>
          <cell r="HZ25" t="str">
            <v/>
          </cell>
          <cell r="IA25" t="str">
            <v/>
          </cell>
          <cell r="IB25" t="str">
            <v/>
          </cell>
          <cell r="IC25" t="str">
            <v/>
          </cell>
          <cell r="ID25" t="str">
            <v/>
          </cell>
          <cell r="IE25" t="str">
            <v/>
          </cell>
          <cell r="IF25" t="str">
            <v/>
          </cell>
          <cell r="IG25" t="str">
            <v/>
          </cell>
          <cell r="IH25" t="str">
            <v/>
          </cell>
          <cell r="II25" t="str">
            <v/>
          </cell>
          <cell r="IJ25" t="str">
            <v/>
          </cell>
          <cell r="IK25" t="str">
            <v/>
          </cell>
          <cell r="IL25" t="str">
            <v/>
          </cell>
          <cell r="IM25" t="str">
            <v/>
          </cell>
          <cell r="IN25" t="str">
            <v/>
          </cell>
          <cell r="IO25" t="str">
            <v/>
          </cell>
          <cell r="IP25" t="str">
            <v/>
          </cell>
          <cell r="IQ25" t="str">
            <v/>
          </cell>
          <cell r="IR25" t="str">
            <v/>
          </cell>
          <cell r="IS25" t="str">
            <v/>
          </cell>
          <cell r="IT25" t="str">
            <v/>
          </cell>
          <cell r="IU25" t="str">
            <v/>
          </cell>
          <cell r="IV25" t="str">
            <v/>
          </cell>
          <cell r="IW25" t="str">
            <v/>
          </cell>
          <cell r="IX25" t="str">
            <v/>
          </cell>
          <cell r="IY25" t="str">
            <v/>
          </cell>
          <cell r="IZ25" t="str">
            <v/>
          </cell>
          <cell r="JA25" t="str">
            <v/>
          </cell>
          <cell r="JB25" t="str">
            <v/>
          </cell>
          <cell r="JC25" t="str">
            <v/>
          </cell>
          <cell r="JD25" t="str">
            <v/>
          </cell>
          <cell r="JE25" t="str">
            <v/>
          </cell>
          <cell r="JF25" t="str">
            <v/>
          </cell>
          <cell r="JG25" t="str">
            <v/>
          </cell>
          <cell r="JH25" t="str">
            <v/>
          </cell>
          <cell r="JI25" t="str">
            <v/>
          </cell>
          <cell r="JJ25" t="str">
            <v/>
          </cell>
          <cell r="JK25" t="str">
            <v/>
          </cell>
          <cell r="JL25" t="str">
            <v/>
          </cell>
          <cell r="JM25" t="str">
            <v/>
          </cell>
          <cell r="JN25" t="str">
            <v/>
          </cell>
          <cell r="JO25" t="str">
            <v/>
          </cell>
          <cell r="JP25" t="str">
            <v/>
          </cell>
          <cell r="JQ25" t="str">
            <v/>
          </cell>
          <cell r="JR25" t="str">
            <v/>
          </cell>
          <cell r="JS25" t="str">
            <v/>
          </cell>
          <cell r="JT25" t="str">
            <v/>
          </cell>
          <cell r="JU25" t="str">
            <v/>
          </cell>
          <cell r="JV25" t="str">
            <v/>
          </cell>
          <cell r="JW25" t="str">
            <v/>
          </cell>
          <cell r="JX25" t="str">
            <v/>
          </cell>
          <cell r="JY25" t="str">
            <v/>
          </cell>
          <cell r="JZ25" t="str">
            <v/>
          </cell>
          <cell r="KA25" t="str">
            <v/>
          </cell>
          <cell r="KB25" t="str">
            <v/>
          </cell>
          <cell r="KC25" t="str">
            <v/>
          </cell>
          <cell r="KD25" t="str">
            <v/>
          </cell>
          <cell r="KE25" t="str">
            <v/>
          </cell>
          <cell r="KF25" t="str">
            <v/>
          </cell>
          <cell r="KG25" t="str">
            <v/>
          </cell>
          <cell r="KH25" t="str">
            <v/>
          </cell>
          <cell r="KI25" t="str">
            <v/>
          </cell>
          <cell r="KJ25" t="str">
            <v/>
          </cell>
          <cell r="KK25" t="str">
            <v/>
          </cell>
          <cell r="KL25" t="str">
            <v/>
          </cell>
          <cell r="KM25" t="str">
            <v/>
          </cell>
          <cell r="KN25" t="str">
            <v/>
          </cell>
          <cell r="KO25" t="str">
            <v/>
          </cell>
          <cell r="KP25" t="str">
            <v/>
          </cell>
          <cell r="KQ25" t="str">
            <v/>
          </cell>
          <cell r="KR25" t="str">
            <v/>
          </cell>
          <cell r="KS25" t="str">
            <v/>
          </cell>
          <cell r="KT25" t="str">
            <v/>
          </cell>
          <cell r="KU25" t="str">
            <v/>
          </cell>
          <cell r="KV25" t="str">
            <v/>
          </cell>
          <cell r="KW25" t="str">
            <v/>
          </cell>
          <cell r="KX25" t="str">
            <v/>
          </cell>
          <cell r="KY25" t="str">
            <v/>
          </cell>
          <cell r="KZ25" t="str">
            <v/>
          </cell>
          <cell r="LA25" t="str">
            <v/>
          </cell>
          <cell r="LB25" t="str">
            <v/>
          </cell>
          <cell r="LC25" t="str">
            <v/>
          </cell>
          <cell r="LD25" t="str">
            <v/>
          </cell>
          <cell r="LE25" t="str">
            <v/>
          </cell>
          <cell r="LF25" t="str">
            <v/>
          </cell>
          <cell r="LG25" t="str">
            <v/>
          </cell>
          <cell r="LH25" t="str">
            <v/>
          </cell>
          <cell r="LI25" t="str">
            <v/>
          </cell>
          <cell r="LJ25" t="str">
            <v/>
          </cell>
          <cell r="LK25" t="str">
            <v/>
          </cell>
          <cell r="LL25" t="str">
            <v/>
          </cell>
          <cell r="LM25" t="str">
            <v/>
          </cell>
          <cell r="LN25" t="str">
            <v/>
          </cell>
          <cell r="LO25" t="str">
            <v/>
          </cell>
          <cell r="LP25" t="str">
            <v/>
          </cell>
          <cell r="LQ25" t="str">
            <v/>
          </cell>
          <cell r="LR25" t="str">
            <v/>
          </cell>
          <cell r="LS25" t="str">
            <v/>
          </cell>
          <cell r="LT25" t="str">
            <v/>
          </cell>
          <cell r="LU25" t="str">
            <v/>
          </cell>
          <cell r="LV25" t="str">
            <v/>
          </cell>
          <cell r="LW25" t="str">
            <v/>
          </cell>
          <cell r="LX25" t="str">
            <v/>
          </cell>
          <cell r="LY25" t="str">
            <v/>
          </cell>
          <cell r="LZ25" t="str">
            <v/>
          </cell>
          <cell r="MA25" t="str">
            <v/>
          </cell>
          <cell r="MB25" t="str">
            <v/>
          </cell>
          <cell r="MC25" t="str">
            <v/>
          </cell>
          <cell r="MD25" t="str">
            <v/>
          </cell>
          <cell r="ME25" t="str">
            <v/>
          </cell>
          <cell r="MF25" t="str">
            <v/>
          </cell>
          <cell r="MG25" t="str">
            <v/>
          </cell>
          <cell r="MH25" t="str">
            <v/>
          </cell>
          <cell r="MI25" t="str">
            <v/>
          </cell>
          <cell r="MJ25" t="str">
            <v/>
          </cell>
          <cell r="MK25" t="str">
            <v/>
          </cell>
          <cell r="ML25" t="str">
            <v/>
          </cell>
          <cell r="MM25" t="str">
            <v/>
          </cell>
          <cell r="MN25" t="str">
            <v/>
          </cell>
          <cell r="MO25" t="str">
            <v/>
          </cell>
          <cell r="MP25" t="str">
            <v/>
          </cell>
          <cell r="MQ25" t="str">
            <v/>
          </cell>
          <cell r="MR25" t="str">
            <v/>
          </cell>
          <cell r="MS25" t="str">
            <v/>
          </cell>
          <cell r="MT25" t="str">
            <v/>
          </cell>
          <cell r="MU25" t="str">
            <v/>
          </cell>
          <cell r="MV25" t="str">
            <v/>
          </cell>
          <cell r="MW25" t="str">
            <v/>
          </cell>
          <cell r="MX25" t="str">
            <v/>
          </cell>
          <cell r="MY25" t="str">
            <v/>
          </cell>
          <cell r="MZ25" t="str">
            <v/>
          </cell>
          <cell r="NA25" t="str">
            <v/>
          </cell>
          <cell r="NB25" t="str">
            <v/>
          </cell>
          <cell r="NC25" t="str">
            <v/>
          </cell>
          <cell r="ND25" t="str">
            <v/>
          </cell>
          <cell r="NE25" t="str">
            <v/>
          </cell>
          <cell r="NF25" t="str">
            <v/>
          </cell>
          <cell r="NG25" t="str">
            <v/>
          </cell>
          <cell r="NH25" t="str">
            <v/>
          </cell>
          <cell r="NI25" t="str">
            <v/>
          </cell>
          <cell r="NJ25" t="str">
            <v/>
          </cell>
          <cell r="NK25" t="str">
            <v/>
          </cell>
          <cell r="NL25" t="str">
            <v/>
          </cell>
          <cell r="NM25" t="str">
            <v/>
          </cell>
          <cell r="NN25" t="str">
            <v/>
          </cell>
          <cell r="NO25" t="str">
            <v/>
          </cell>
          <cell r="NP25" t="str">
            <v/>
          </cell>
          <cell r="NQ25" t="str">
            <v/>
          </cell>
          <cell r="NR25" t="str">
            <v/>
          </cell>
          <cell r="NS25" t="str">
            <v/>
          </cell>
          <cell r="NT25" t="str">
            <v/>
          </cell>
          <cell r="NU25" t="str">
            <v/>
          </cell>
          <cell r="NV25" t="str">
            <v/>
          </cell>
          <cell r="NW25" t="str">
            <v/>
          </cell>
          <cell r="NX25" t="str">
            <v/>
          </cell>
          <cell r="NY25" t="str">
            <v/>
          </cell>
          <cell r="NZ25" t="str">
            <v/>
          </cell>
          <cell r="OA25" t="str">
            <v/>
          </cell>
          <cell r="OB25" t="str">
            <v/>
          </cell>
          <cell r="OC25" t="str">
            <v/>
          </cell>
          <cell r="OD25" t="str">
            <v/>
          </cell>
          <cell r="OE25" t="str">
            <v/>
          </cell>
          <cell r="OF25" t="str">
            <v/>
          </cell>
          <cell r="OG25" t="str">
            <v/>
          </cell>
          <cell r="OH25" t="str">
            <v/>
          </cell>
          <cell r="OI25" t="str">
            <v/>
          </cell>
          <cell r="OJ25" t="str">
            <v/>
          </cell>
          <cell r="OK25" t="str">
            <v/>
          </cell>
          <cell r="OL25" t="str">
            <v/>
          </cell>
          <cell r="OM25" t="str">
            <v/>
          </cell>
          <cell r="ON25" t="str">
            <v/>
          </cell>
          <cell r="OO25" t="str">
            <v/>
          </cell>
          <cell r="OP25" t="str">
            <v/>
          </cell>
          <cell r="OQ25" t="str">
            <v/>
          </cell>
          <cell r="OR25" t="str">
            <v/>
          </cell>
          <cell r="OS25" t="str">
            <v/>
          </cell>
          <cell r="OT25" t="str">
            <v/>
          </cell>
          <cell r="OU25" t="str">
            <v/>
          </cell>
          <cell r="OV25" t="str">
            <v/>
          </cell>
          <cell r="OW25" t="str">
            <v/>
          </cell>
          <cell r="OX25" t="str">
            <v/>
          </cell>
          <cell r="OY25" t="str">
            <v/>
          </cell>
          <cell r="OZ25" t="str">
            <v/>
          </cell>
          <cell r="PA25" t="str">
            <v/>
          </cell>
          <cell r="PB25" t="str">
            <v/>
          </cell>
          <cell r="PC25" t="str">
            <v/>
          </cell>
          <cell r="PD25" t="str">
            <v/>
          </cell>
          <cell r="PE25" t="str">
            <v/>
          </cell>
          <cell r="PF25" t="str">
            <v/>
          </cell>
          <cell r="PG25" t="str">
            <v/>
          </cell>
          <cell r="PH25" t="str">
            <v/>
          </cell>
          <cell r="PI25" t="str">
            <v/>
          </cell>
          <cell r="PJ25" t="str">
            <v/>
          </cell>
          <cell r="PK25" t="str">
            <v/>
          </cell>
          <cell r="PL25" t="str">
            <v/>
          </cell>
          <cell r="PM25" t="str">
            <v/>
          </cell>
          <cell r="PN25" t="str">
            <v/>
          </cell>
          <cell r="PO25" t="str">
            <v/>
          </cell>
          <cell r="PP25" t="str">
            <v/>
          </cell>
          <cell r="PQ25" t="str">
            <v/>
          </cell>
          <cell r="PR25" t="str">
            <v/>
          </cell>
          <cell r="PS25" t="str">
            <v/>
          </cell>
          <cell r="PT25" t="str">
            <v/>
          </cell>
          <cell r="PU25" t="str">
            <v/>
          </cell>
          <cell r="PV25" t="str">
            <v/>
          </cell>
          <cell r="PW25" t="str">
            <v/>
          </cell>
          <cell r="PX25" t="str">
            <v/>
          </cell>
          <cell r="PY25" t="str">
            <v/>
          </cell>
          <cell r="PZ25" t="str">
            <v/>
          </cell>
          <cell r="QA25" t="str">
            <v/>
          </cell>
          <cell r="QB25" t="str">
            <v/>
          </cell>
          <cell r="QC25" t="str">
            <v/>
          </cell>
          <cell r="QD25" t="str">
            <v/>
          </cell>
          <cell r="QE25" t="str">
            <v/>
          </cell>
          <cell r="QF25" t="str">
            <v/>
          </cell>
          <cell r="QG25" t="str">
            <v/>
          </cell>
          <cell r="QH25" t="str">
            <v/>
          </cell>
          <cell r="QI25" t="str">
            <v/>
          </cell>
          <cell r="QJ25" t="str">
            <v/>
          </cell>
          <cell r="QK25" t="str">
            <v/>
          </cell>
          <cell r="QL25" t="str">
            <v/>
          </cell>
          <cell r="QM25" t="str">
            <v/>
          </cell>
          <cell r="QN25" t="str">
            <v/>
          </cell>
          <cell r="QO25" t="str">
            <v/>
          </cell>
          <cell r="QP25" t="str">
            <v/>
          </cell>
          <cell r="QQ25" t="str">
            <v/>
          </cell>
          <cell r="QR25" t="str">
            <v/>
          </cell>
          <cell r="QS25" t="str">
            <v/>
          </cell>
          <cell r="QT25" t="str">
            <v/>
          </cell>
          <cell r="QU25" t="str">
            <v/>
          </cell>
          <cell r="QV25" t="str">
            <v/>
          </cell>
          <cell r="QW25" t="str">
            <v/>
          </cell>
          <cell r="QX25" t="str">
            <v/>
          </cell>
          <cell r="QY25" t="str">
            <v/>
          </cell>
          <cell r="QZ25" t="str">
            <v/>
          </cell>
          <cell r="RA25" t="str">
            <v/>
          </cell>
          <cell r="RB25" t="str">
            <v/>
          </cell>
          <cell r="RC25" t="str">
            <v/>
          </cell>
          <cell r="RD25" t="str">
            <v/>
          </cell>
          <cell r="RE25" t="str">
            <v/>
          </cell>
          <cell r="RF25" t="str">
            <v/>
          </cell>
          <cell r="RG25" t="str">
            <v/>
          </cell>
          <cell r="RH25" t="str">
            <v/>
          </cell>
          <cell r="RI25" t="str">
            <v/>
          </cell>
          <cell r="RJ25" t="str">
            <v/>
          </cell>
          <cell r="RK25" t="str">
            <v/>
          </cell>
          <cell r="RL25" t="str">
            <v/>
          </cell>
          <cell r="RM25" t="str">
            <v/>
          </cell>
          <cell r="RN25" t="str">
            <v/>
          </cell>
          <cell r="RO25" t="str">
            <v/>
          </cell>
          <cell r="RP25" t="str">
            <v/>
          </cell>
          <cell r="RQ25" t="str">
            <v/>
          </cell>
          <cell r="RR25" t="str">
            <v/>
          </cell>
          <cell r="RS25" t="str">
            <v/>
          </cell>
          <cell r="RT25" t="str">
            <v/>
          </cell>
          <cell r="RU25" t="str">
            <v/>
          </cell>
          <cell r="RV25" t="str">
            <v/>
          </cell>
          <cell r="RW25" t="str">
            <v/>
          </cell>
          <cell r="RX25" t="str">
            <v/>
          </cell>
          <cell r="RY25" t="str">
            <v/>
          </cell>
          <cell r="RZ25" t="str">
            <v/>
          </cell>
          <cell r="SA25" t="str">
            <v/>
          </cell>
          <cell r="SB25" t="str">
            <v/>
          </cell>
          <cell r="SC25" t="str">
            <v/>
          </cell>
          <cell r="SD25" t="str">
            <v/>
          </cell>
          <cell r="SE25" t="str">
            <v/>
          </cell>
          <cell r="SF25" t="str">
            <v/>
          </cell>
          <cell r="SG25" t="str">
            <v/>
          </cell>
          <cell r="SH25" t="str">
            <v/>
          </cell>
          <cell r="SI25" t="str">
            <v/>
          </cell>
          <cell r="SJ25" t="str">
            <v/>
          </cell>
          <cell r="SK25" t="str">
            <v/>
          </cell>
          <cell r="SL25" t="str">
            <v/>
          </cell>
          <cell r="SM25" t="str">
            <v/>
          </cell>
          <cell r="SN25" t="str">
            <v/>
          </cell>
          <cell r="SO25" t="str">
            <v/>
          </cell>
          <cell r="SP25" t="str">
            <v/>
          </cell>
          <cell r="SQ25" t="str">
            <v/>
          </cell>
          <cell r="SR25" t="str">
            <v/>
          </cell>
          <cell r="SS25" t="str">
            <v/>
          </cell>
          <cell r="ST25" t="str">
            <v/>
          </cell>
          <cell r="SU25" t="str">
            <v/>
          </cell>
          <cell r="SV25" t="str">
            <v/>
          </cell>
          <cell r="SW25" t="str">
            <v/>
          </cell>
          <cell r="SX25" t="str">
            <v/>
          </cell>
          <cell r="SY25" t="str">
            <v/>
          </cell>
          <cell r="SZ25" t="str">
            <v/>
          </cell>
          <cell r="TA25" t="str">
            <v/>
          </cell>
          <cell r="TB25" t="str">
            <v/>
          </cell>
          <cell r="TC25" t="str">
            <v/>
          </cell>
          <cell r="TD25" t="str">
            <v/>
          </cell>
          <cell r="TE25" t="str">
            <v/>
          </cell>
          <cell r="TF25" t="str">
            <v/>
          </cell>
          <cell r="TG25" t="str">
            <v/>
          </cell>
          <cell r="TH25" t="str">
            <v/>
          </cell>
          <cell r="TI25" t="str">
            <v/>
          </cell>
          <cell r="TJ25" t="str">
            <v/>
          </cell>
          <cell r="TK25" t="str">
            <v/>
          </cell>
          <cell r="TL25" t="str">
            <v/>
          </cell>
          <cell r="TM25" t="str">
            <v/>
          </cell>
          <cell r="TN25" t="str">
            <v/>
          </cell>
          <cell r="TO25" t="str">
            <v/>
          </cell>
          <cell r="TP25" t="str">
            <v/>
          </cell>
          <cell r="TQ25" t="str">
            <v/>
          </cell>
          <cell r="TR25" t="str">
            <v/>
          </cell>
          <cell r="TS25" t="str">
            <v/>
          </cell>
          <cell r="TT25" t="str">
            <v/>
          </cell>
          <cell r="TU25" t="str">
            <v/>
          </cell>
          <cell r="TV25" t="str">
            <v/>
          </cell>
          <cell r="TW25" t="str">
            <v/>
          </cell>
          <cell r="TX25" t="str">
            <v/>
          </cell>
          <cell r="TY25" t="str">
            <v/>
          </cell>
          <cell r="TZ25" t="str">
            <v/>
          </cell>
          <cell r="UA25" t="str">
            <v/>
          </cell>
          <cell r="UB25" t="str">
            <v/>
          </cell>
          <cell r="UC25" t="str">
            <v/>
          </cell>
          <cell r="UD25" t="str">
            <v/>
          </cell>
          <cell r="UE25" t="str">
            <v/>
          </cell>
          <cell r="UF25" t="str">
            <v/>
          </cell>
          <cell r="UG25" t="str">
            <v/>
          </cell>
          <cell r="UH25" t="str">
            <v/>
          </cell>
          <cell r="UI25" t="str">
            <v/>
          </cell>
          <cell r="UJ25" t="str">
            <v/>
          </cell>
          <cell r="UK25" t="str">
            <v/>
          </cell>
          <cell r="UL25" t="str">
            <v/>
          </cell>
          <cell r="UM25" t="str">
            <v/>
          </cell>
          <cell r="UN25" t="str">
            <v/>
          </cell>
          <cell r="UO25" t="str">
            <v/>
          </cell>
          <cell r="UP25" t="str">
            <v/>
          </cell>
          <cell r="UQ25" t="str">
            <v/>
          </cell>
          <cell r="UR25" t="str">
            <v/>
          </cell>
          <cell r="US25" t="str">
            <v/>
          </cell>
          <cell r="UT25" t="str">
            <v/>
          </cell>
          <cell r="UU25" t="str">
            <v/>
          </cell>
          <cell r="UV25" t="str">
            <v/>
          </cell>
          <cell r="UW25" t="str">
            <v/>
          </cell>
          <cell r="UX25" t="str">
            <v/>
          </cell>
          <cell r="UY25" t="str">
            <v/>
          </cell>
          <cell r="UZ25" t="str">
            <v/>
          </cell>
          <cell r="VA25" t="str">
            <v/>
          </cell>
          <cell r="VB25" t="str">
            <v/>
          </cell>
          <cell r="VC25" t="str">
            <v/>
          </cell>
          <cell r="VD25" t="str">
            <v/>
          </cell>
          <cell r="VE25" t="str">
            <v/>
          </cell>
          <cell r="VF25" t="str">
            <v/>
          </cell>
          <cell r="VG25" t="str">
            <v/>
          </cell>
          <cell r="VH25" t="str">
            <v/>
          </cell>
          <cell r="VI25" t="str">
            <v/>
          </cell>
          <cell r="VJ25" t="str">
            <v/>
          </cell>
          <cell r="VK25" t="str">
            <v/>
          </cell>
          <cell r="VL25" t="str">
            <v/>
          </cell>
          <cell r="VM25" t="str">
            <v/>
          </cell>
          <cell r="VN25" t="str">
            <v/>
          </cell>
          <cell r="VO25" t="str">
            <v/>
          </cell>
          <cell r="VP25" t="str">
            <v/>
          </cell>
          <cell r="VQ25" t="str">
            <v/>
          </cell>
          <cell r="VR25" t="str">
            <v/>
          </cell>
          <cell r="VS25" t="str">
            <v/>
          </cell>
          <cell r="VT25" t="str">
            <v/>
          </cell>
          <cell r="VU25" t="str">
            <v/>
          </cell>
          <cell r="VV25" t="str">
            <v/>
          </cell>
          <cell r="VW25" t="str">
            <v/>
          </cell>
          <cell r="VX25" t="str">
            <v/>
          </cell>
          <cell r="VY25" t="str">
            <v/>
          </cell>
          <cell r="VZ25" t="str">
            <v/>
          </cell>
          <cell r="WA25" t="str">
            <v/>
          </cell>
          <cell r="WB25" t="str">
            <v/>
          </cell>
          <cell r="WC25" t="str">
            <v/>
          </cell>
          <cell r="WD25" t="str">
            <v/>
          </cell>
          <cell r="WE25" t="str">
            <v/>
          </cell>
          <cell r="WF25" t="str">
            <v/>
          </cell>
          <cell r="WG25" t="str">
            <v/>
          </cell>
          <cell r="WH25" t="str">
            <v/>
          </cell>
          <cell r="WI25" t="str">
            <v/>
          </cell>
          <cell r="WJ25" t="str">
            <v/>
          </cell>
          <cell r="WK25" t="str">
            <v/>
          </cell>
          <cell r="WL25" t="str">
            <v/>
          </cell>
          <cell r="WM25" t="str">
            <v/>
          </cell>
          <cell r="WN25" t="str">
            <v/>
          </cell>
          <cell r="WO25" t="str">
            <v/>
          </cell>
          <cell r="WP25" t="str">
            <v/>
          </cell>
          <cell r="WQ25" t="str">
            <v/>
          </cell>
          <cell r="WR25" t="str">
            <v/>
          </cell>
          <cell r="WS25" t="str">
            <v/>
          </cell>
          <cell r="WT25" t="str">
            <v/>
          </cell>
          <cell r="WU25" t="str">
            <v/>
          </cell>
          <cell r="WV25" t="str">
            <v/>
          </cell>
          <cell r="WW25" t="str">
            <v/>
          </cell>
          <cell r="WX25" t="str">
            <v/>
          </cell>
          <cell r="WY25" t="str">
            <v/>
          </cell>
          <cell r="WZ25" t="str">
            <v/>
          </cell>
          <cell r="XA25" t="str">
            <v/>
          </cell>
          <cell r="XB25" t="str">
            <v/>
          </cell>
          <cell r="XC25" t="str">
            <v/>
          </cell>
          <cell r="XD25" t="str">
            <v/>
          </cell>
          <cell r="XE25" t="str">
            <v/>
          </cell>
          <cell r="XF25" t="str">
            <v/>
          </cell>
          <cell r="XG25" t="str">
            <v/>
          </cell>
          <cell r="XH25" t="str">
            <v/>
          </cell>
          <cell r="XI25" t="str">
            <v/>
          </cell>
          <cell r="XJ25" t="str">
            <v/>
          </cell>
          <cell r="XK25" t="str">
            <v/>
          </cell>
          <cell r="XL25" t="str">
            <v/>
          </cell>
          <cell r="XM25" t="str">
            <v/>
          </cell>
          <cell r="XN25" t="str">
            <v/>
          </cell>
          <cell r="XO25" t="str">
            <v/>
          </cell>
          <cell r="XP25" t="str">
            <v/>
          </cell>
          <cell r="XQ25" t="str">
            <v/>
          </cell>
          <cell r="XR25" t="str">
            <v/>
          </cell>
          <cell r="XS25" t="str">
            <v/>
          </cell>
          <cell r="XT25" t="str">
            <v/>
          </cell>
          <cell r="XU25" t="str">
            <v/>
          </cell>
          <cell r="XV25" t="str">
            <v/>
          </cell>
          <cell r="XW25" t="str">
            <v/>
          </cell>
          <cell r="XX25" t="str">
            <v/>
          </cell>
          <cell r="XY25" t="str">
            <v/>
          </cell>
          <cell r="XZ25" t="str">
            <v/>
          </cell>
          <cell r="YA25" t="str">
            <v/>
          </cell>
          <cell r="YB25" t="str">
            <v/>
          </cell>
          <cell r="YC25" t="str">
            <v/>
          </cell>
          <cell r="YD25" t="str">
            <v/>
          </cell>
          <cell r="YE25" t="str">
            <v/>
          </cell>
          <cell r="YF25" t="str">
            <v/>
          </cell>
          <cell r="YG25" t="str">
            <v/>
          </cell>
          <cell r="YH25" t="str">
            <v/>
          </cell>
          <cell r="YI25" t="str">
            <v/>
          </cell>
          <cell r="YJ25" t="str">
            <v/>
          </cell>
          <cell r="YK25" t="str">
            <v/>
          </cell>
          <cell r="YL25" t="str">
            <v/>
          </cell>
          <cell r="YM25" t="str">
            <v/>
          </cell>
          <cell r="YN25" t="str">
            <v/>
          </cell>
          <cell r="YO25" t="str">
            <v/>
          </cell>
          <cell r="YP25" t="str">
            <v/>
          </cell>
          <cell r="YQ25" t="str">
            <v/>
          </cell>
          <cell r="YR25" t="str">
            <v/>
          </cell>
          <cell r="YS25" t="str">
            <v/>
          </cell>
          <cell r="YT25" t="str">
            <v/>
          </cell>
          <cell r="YU25" t="str">
            <v/>
          </cell>
          <cell r="YV25" t="str">
            <v/>
          </cell>
          <cell r="YW25" t="str">
            <v/>
          </cell>
          <cell r="YX25" t="str">
            <v/>
          </cell>
          <cell r="YY25" t="str">
            <v/>
          </cell>
          <cell r="YZ25" t="str">
            <v/>
          </cell>
          <cell r="ZA25" t="str">
            <v/>
          </cell>
          <cell r="ZB25" t="str">
            <v/>
          </cell>
          <cell r="ZC25" t="str">
            <v/>
          </cell>
          <cell r="ZD25" t="str">
            <v/>
          </cell>
          <cell r="ZE25" t="str">
            <v/>
          </cell>
          <cell r="ZF25" t="str">
            <v/>
          </cell>
          <cell r="ZG25" t="str">
            <v/>
          </cell>
          <cell r="ZH25" t="str">
            <v/>
          </cell>
          <cell r="ZI25" t="str">
            <v/>
          </cell>
          <cell r="ZJ25" t="str">
            <v/>
          </cell>
          <cell r="ZK25" t="str">
            <v/>
          </cell>
          <cell r="ZL25" t="str">
            <v/>
          </cell>
          <cell r="ZM25" t="str">
            <v/>
          </cell>
          <cell r="ZN25" t="str">
            <v/>
          </cell>
          <cell r="ZO25" t="str">
            <v/>
          </cell>
          <cell r="ZP25" t="str">
            <v/>
          </cell>
          <cell r="ZQ25" t="str">
            <v/>
          </cell>
          <cell r="ZR25" t="str">
            <v/>
          </cell>
          <cell r="ZS25" t="str">
            <v/>
          </cell>
          <cell r="ZT25" t="str">
            <v/>
          </cell>
          <cell r="ZU25" t="str">
            <v/>
          </cell>
          <cell r="ZV25" t="str">
            <v/>
          </cell>
          <cell r="ZW25" t="str">
            <v/>
          </cell>
          <cell r="ZX25" t="str">
            <v/>
          </cell>
          <cell r="ZY25" t="str">
            <v/>
          </cell>
          <cell r="ZZ25" t="str">
            <v/>
          </cell>
          <cell r="AAA25" t="str">
            <v/>
          </cell>
          <cell r="AAB25" t="str">
            <v/>
          </cell>
          <cell r="AAC25" t="str">
            <v/>
          </cell>
          <cell r="AAD25" t="str">
            <v/>
          </cell>
          <cell r="AAE25" t="str">
            <v/>
          </cell>
          <cell r="AAF25" t="str">
            <v/>
          </cell>
          <cell r="AAG25" t="str">
            <v/>
          </cell>
          <cell r="AAH25" t="str">
            <v/>
          </cell>
          <cell r="AAI25" t="str">
            <v/>
          </cell>
          <cell r="AAJ25" t="str">
            <v/>
          </cell>
          <cell r="AAK25" t="str">
            <v/>
          </cell>
          <cell r="AAL25" t="str">
            <v/>
          </cell>
          <cell r="AAM25" t="str">
            <v/>
          </cell>
          <cell r="AAN25" t="str">
            <v/>
          </cell>
          <cell r="AAO25" t="str">
            <v/>
          </cell>
          <cell r="AAP25" t="str">
            <v/>
          </cell>
          <cell r="AAQ25" t="str">
            <v/>
          </cell>
          <cell r="AAR25" t="str">
            <v/>
          </cell>
          <cell r="AAS25" t="str">
            <v/>
          </cell>
          <cell r="AAT25" t="str">
            <v/>
          </cell>
          <cell r="AAU25" t="str">
            <v/>
          </cell>
          <cell r="AAV25" t="str">
            <v/>
          </cell>
          <cell r="AAW25" t="str">
            <v/>
          </cell>
          <cell r="AAX25" t="str">
            <v/>
          </cell>
          <cell r="AAY25" t="str">
            <v/>
          </cell>
          <cell r="AAZ25" t="str">
            <v/>
          </cell>
          <cell r="ABA25" t="str">
            <v/>
          </cell>
          <cell r="ABB25" t="str">
            <v/>
          </cell>
          <cell r="ABC25" t="str">
            <v/>
          </cell>
          <cell r="ABD25" t="str">
            <v/>
          </cell>
          <cell r="ABE25" t="str">
            <v/>
          </cell>
          <cell r="ABF25" t="str">
            <v/>
          </cell>
          <cell r="ABG25" t="str">
            <v/>
          </cell>
          <cell r="ABH25" t="str">
            <v/>
          </cell>
          <cell r="ABI25" t="str">
            <v/>
          </cell>
          <cell r="ABJ25" t="str">
            <v/>
          </cell>
          <cell r="ABK25" t="str">
            <v/>
          </cell>
          <cell r="ABM25">
            <v>0</v>
          </cell>
          <cell r="ABN25">
            <v>0</v>
          </cell>
          <cell r="ABO25">
            <v>0</v>
          </cell>
          <cell r="ABP25" t="e">
            <v>#DIV/0!</v>
          </cell>
        </row>
        <row r="26">
          <cell r="A26" t="str">
            <v>AMSTERDAM</v>
          </cell>
          <cell r="B26" t="str">
            <v>AMSTERDAM</v>
          </cell>
          <cell r="C26" t="str">
            <v>MANHATTAN</v>
          </cell>
          <cell r="D26">
            <v>8.16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9.3800000000000008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/>
          </cell>
          <cell r="Q26" t="str">
            <v/>
          </cell>
          <cell r="R26">
            <v>9.7899999999999991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8.26</v>
          </cell>
          <cell r="Y26">
            <v>1</v>
          </cell>
          <cell r="Z26">
            <v>0</v>
          </cell>
          <cell r="AA26">
            <v>0</v>
          </cell>
          <cell r="AB26">
            <v>9.0399999999999991</v>
          </cell>
          <cell r="AC26">
            <v>1</v>
          </cell>
          <cell r="AD26" t="str">
            <v/>
          </cell>
          <cell r="AE26" t="str">
            <v/>
          </cell>
          <cell r="AF26">
            <v>0</v>
          </cell>
          <cell r="AG26">
            <v>0</v>
          </cell>
          <cell r="AH26">
            <v>6.59</v>
          </cell>
          <cell r="AI26">
            <v>1</v>
          </cell>
          <cell r="AJ26">
            <v>8.36</v>
          </cell>
          <cell r="AK26">
            <v>1</v>
          </cell>
          <cell r="AL26">
            <v>0</v>
          </cell>
          <cell r="AM26">
            <v>0</v>
          </cell>
          <cell r="AN26">
            <v>6.17</v>
          </cell>
          <cell r="AO26">
            <v>1</v>
          </cell>
          <cell r="AP26">
            <v>0</v>
          </cell>
          <cell r="AQ26">
            <v>0</v>
          </cell>
          <cell r="AR26" t="str">
            <v/>
          </cell>
          <cell r="AS26" t="str">
            <v/>
          </cell>
          <cell r="AT26">
            <v>0</v>
          </cell>
          <cell r="AU26">
            <v>0</v>
          </cell>
          <cell r="AV26">
            <v>4.7699999999999996</v>
          </cell>
          <cell r="AW26">
            <v>1</v>
          </cell>
          <cell r="AX26">
            <v>4.8</v>
          </cell>
          <cell r="AY26">
            <v>1</v>
          </cell>
          <cell r="AZ26">
            <v>6.78</v>
          </cell>
          <cell r="BA26">
            <v>1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7.93</v>
          </cell>
          <cell r="BK26">
            <v>1</v>
          </cell>
          <cell r="BL26">
            <v>0</v>
          </cell>
          <cell r="BM26">
            <v>0</v>
          </cell>
          <cell r="BN26">
            <v>9.7799999999999994</v>
          </cell>
          <cell r="BO26">
            <v>1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 t="str">
            <v/>
          </cell>
          <cell r="BU26" t="str">
            <v/>
          </cell>
          <cell r="BV26">
            <v>7.84</v>
          </cell>
          <cell r="BW26">
            <v>1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8.93</v>
          </cell>
          <cell r="CC26">
            <v>1</v>
          </cell>
          <cell r="CD26">
            <v>0</v>
          </cell>
          <cell r="CE26">
            <v>0</v>
          </cell>
          <cell r="CF26">
            <v>8.66</v>
          </cell>
          <cell r="CG26">
            <v>1</v>
          </cell>
          <cell r="CH26" t="str">
            <v/>
          </cell>
          <cell r="CI26" t="str">
            <v/>
          </cell>
          <cell r="CJ26">
            <v>4.93</v>
          </cell>
          <cell r="CK26">
            <v>1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8.33</v>
          </cell>
          <cell r="CS26">
            <v>1</v>
          </cell>
          <cell r="CT26">
            <v>0</v>
          </cell>
          <cell r="CU26">
            <v>0</v>
          </cell>
          <cell r="CV26" t="str">
            <v/>
          </cell>
          <cell r="CW26" t="str">
            <v/>
          </cell>
          <cell r="CX26">
            <v>8</v>
          </cell>
          <cell r="CY26">
            <v>1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5.82</v>
          </cell>
          <cell r="DE26">
            <v>1</v>
          </cell>
          <cell r="DF26">
            <v>0</v>
          </cell>
          <cell r="DG26">
            <v>0</v>
          </cell>
          <cell r="DH26">
            <v>8.9499999999999993</v>
          </cell>
          <cell r="DI26">
            <v>1</v>
          </cell>
          <cell r="DJ26" t="str">
            <v/>
          </cell>
          <cell r="DK26" t="str">
            <v/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7.75</v>
          </cell>
          <cell r="DQ26">
            <v>1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8.31</v>
          </cell>
          <cell r="DW26">
            <v>1</v>
          </cell>
          <cell r="DX26" t="str">
            <v/>
          </cell>
          <cell r="DY26" t="str">
            <v/>
          </cell>
          <cell r="DZ26">
            <v>6.15</v>
          </cell>
          <cell r="EA26">
            <v>1</v>
          </cell>
          <cell r="EB26">
            <v>4.5199999999999996</v>
          </cell>
          <cell r="EC26">
            <v>1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6.76</v>
          </cell>
          <cell r="EI26">
            <v>1</v>
          </cell>
          <cell r="EJ26">
            <v>0</v>
          </cell>
          <cell r="EK26">
            <v>0</v>
          </cell>
          <cell r="EL26" t="str">
            <v/>
          </cell>
          <cell r="EM26" t="str">
            <v/>
          </cell>
          <cell r="EN26">
            <v>0</v>
          </cell>
          <cell r="EO26">
            <v>0</v>
          </cell>
          <cell r="EP26">
            <v>7.72</v>
          </cell>
          <cell r="EQ26">
            <v>1</v>
          </cell>
          <cell r="ER26">
            <v>0</v>
          </cell>
          <cell r="ES26">
            <v>0</v>
          </cell>
          <cell r="ET26">
            <v>5.19</v>
          </cell>
          <cell r="EU26">
            <v>1</v>
          </cell>
          <cell r="EV26">
            <v>0</v>
          </cell>
          <cell r="EW26">
            <v>0</v>
          </cell>
          <cell r="EX26">
            <v>8.11</v>
          </cell>
          <cell r="EY26">
            <v>1</v>
          </cell>
          <cell r="EZ26" t="str">
            <v/>
          </cell>
          <cell r="FA26" t="str">
            <v/>
          </cell>
          <cell r="FB26">
            <v>0</v>
          </cell>
          <cell r="FC26">
            <v>0</v>
          </cell>
          <cell r="FD26">
            <v>9.11</v>
          </cell>
          <cell r="FE26">
            <v>1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5.03</v>
          </cell>
          <cell r="FK26">
            <v>1</v>
          </cell>
          <cell r="FL26">
            <v>0</v>
          </cell>
          <cell r="FM26">
            <v>0</v>
          </cell>
          <cell r="FN26" t="str">
            <v/>
          </cell>
          <cell r="FO26" t="str">
            <v/>
          </cell>
          <cell r="FP26">
            <v>9.15</v>
          </cell>
          <cell r="FQ26">
            <v>1</v>
          </cell>
          <cell r="FR26">
            <v>0</v>
          </cell>
          <cell r="FS26">
            <v>0</v>
          </cell>
          <cell r="FT26">
            <v>6.07</v>
          </cell>
          <cell r="FU26">
            <v>1</v>
          </cell>
          <cell r="FV26">
            <v>7.93</v>
          </cell>
          <cell r="FW26">
            <v>1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 t="str">
            <v/>
          </cell>
          <cell r="GC26" t="str">
            <v/>
          </cell>
          <cell r="GD26">
            <v>9.2100000000000009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9</v>
          </cell>
          <cell r="GO26">
            <v>1</v>
          </cell>
          <cell r="GP26" t="str">
            <v/>
          </cell>
          <cell r="GQ26" t="str">
            <v/>
          </cell>
          <cell r="GR26">
            <v>0</v>
          </cell>
          <cell r="GS26">
            <v>0</v>
          </cell>
          <cell r="GT26">
            <v>8.58</v>
          </cell>
          <cell r="GU26">
            <v>1</v>
          </cell>
          <cell r="GV26">
            <v>0</v>
          </cell>
          <cell r="GW26">
            <v>0</v>
          </cell>
          <cell r="GX26">
            <v>6.34</v>
          </cell>
          <cell r="GY26">
            <v>1</v>
          </cell>
          <cell r="GZ26">
            <v>0</v>
          </cell>
          <cell r="HA26">
            <v>0</v>
          </cell>
          <cell r="HB26">
            <v>6.62</v>
          </cell>
          <cell r="HC26">
            <v>1</v>
          </cell>
          <cell r="HD26" t="str">
            <v/>
          </cell>
          <cell r="HE26" t="str">
            <v/>
          </cell>
          <cell r="HF26">
            <v>0</v>
          </cell>
          <cell r="HG26">
            <v>0</v>
          </cell>
          <cell r="HH26">
            <v>6.96</v>
          </cell>
          <cell r="HI26">
            <v>1</v>
          </cell>
          <cell r="HJ26">
            <v>0</v>
          </cell>
          <cell r="HK26">
            <v>0</v>
          </cell>
          <cell r="HL26">
            <v>2.98</v>
          </cell>
          <cell r="HM26">
            <v>1</v>
          </cell>
          <cell r="HN26">
            <v>0</v>
          </cell>
          <cell r="HO26">
            <v>0</v>
          </cell>
          <cell r="HP26">
            <v>5.56</v>
          </cell>
          <cell r="HQ26">
            <v>1</v>
          </cell>
          <cell r="HR26" t="str">
            <v/>
          </cell>
          <cell r="HS26" t="str">
            <v/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8.64</v>
          </cell>
          <cell r="IA26">
            <v>1</v>
          </cell>
          <cell r="IB26">
            <v>10.44</v>
          </cell>
          <cell r="IC26">
            <v>1</v>
          </cell>
          <cell r="ID26">
            <v>6.72</v>
          </cell>
          <cell r="IE26">
            <v>1</v>
          </cell>
          <cell r="IF26" t="str">
            <v/>
          </cell>
          <cell r="IG26" t="str">
            <v/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9.24</v>
          </cell>
          <cell r="IM26">
            <v>1</v>
          </cell>
          <cell r="IN26">
            <v>0</v>
          </cell>
          <cell r="IO26">
            <v>0</v>
          </cell>
          <cell r="IP26">
            <v>4.32</v>
          </cell>
          <cell r="IQ26">
            <v>1</v>
          </cell>
          <cell r="IR26">
            <v>10.58</v>
          </cell>
          <cell r="IS26">
            <v>1</v>
          </cell>
          <cell r="IT26" t="str">
            <v/>
          </cell>
          <cell r="IU26" t="str">
            <v/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5.33</v>
          </cell>
          <cell r="JA26">
            <v>1</v>
          </cell>
          <cell r="JB26">
            <v>0</v>
          </cell>
          <cell r="JC26">
            <v>0</v>
          </cell>
          <cell r="JD26">
            <v>8.2899999999999991</v>
          </cell>
          <cell r="JE26">
            <v>1</v>
          </cell>
          <cell r="JF26">
            <v>0</v>
          </cell>
          <cell r="JG26">
            <v>0</v>
          </cell>
          <cell r="JH26" t="str">
            <v/>
          </cell>
          <cell r="JI26" t="str">
            <v/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9.9600000000000009</v>
          </cell>
          <cell r="JQ26">
            <v>1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 t="str">
            <v/>
          </cell>
          <cell r="JW26" t="str">
            <v/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8.98</v>
          </cell>
          <cell r="KC26">
            <v>1</v>
          </cell>
          <cell r="KD26">
            <v>10.1</v>
          </cell>
          <cell r="KE26">
            <v>1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 t="str">
            <v/>
          </cell>
          <cell r="KK26" t="str">
            <v/>
          </cell>
          <cell r="KL26">
            <v>0</v>
          </cell>
          <cell r="KM26">
            <v>0</v>
          </cell>
          <cell r="KN26">
            <v>9.42</v>
          </cell>
          <cell r="KO26">
            <v>1</v>
          </cell>
          <cell r="KP26">
            <v>9.16</v>
          </cell>
          <cell r="KQ26">
            <v>1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10.050000000000001</v>
          </cell>
          <cell r="KW26">
            <v>1</v>
          </cell>
          <cell r="KX26" t="str">
            <v/>
          </cell>
          <cell r="KY26" t="str">
            <v/>
          </cell>
          <cell r="KZ26">
            <v>0</v>
          </cell>
          <cell r="LA26">
            <v>0</v>
          </cell>
          <cell r="LB26">
            <v>9.14</v>
          </cell>
          <cell r="LC26">
            <v>1</v>
          </cell>
          <cell r="LD26">
            <v>0</v>
          </cell>
          <cell r="LE26">
            <v>0</v>
          </cell>
          <cell r="LF26">
            <v>6.65</v>
          </cell>
          <cell r="LG26">
            <v>1</v>
          </cell>
          <cell r="LH26">
            <v>0</v>
          </cell>
          <cell r="LI26">
            <v>0</v>
          </cell>
          <cell r="LJ26">
            <v>7</v>
          </cell>
          <cell r="LK26">
            <v>1</v>
          </cell>
          <cell r="LL26" t="str">
            <v/>
          </cell>
          <cell r="LM26" t="str">
            <v/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10.36</v>
          </cell>
          <cell r="LS26">
            <v>1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10.08</v>
          </cell>
          <cell r="LY26">
            <v>1</v>
          </cell>
          <cell r="LZ26" t="str">
            <v/>
          </cell>
          <cell r="MA26" t="str">
            <v/>
          </cell>
          <cell r="MB26">
            <v>10.33</v>
          </cell>
          <cell r="MC26">
            <v>1</v>
          </cell>
          <cell r="MD26">
            <v>0</v>
          </cell>
          <cell r="ME26">
            <v>0</v>
          </cell>
          <cell r="MF26">
            <v>9.1300000000000008</v>
          </cell>
          <cell r="MG26">
            <v>1</v>
          </cell>
          <cell r="MH26">
            <v>0</v>
          </cell>
          <cell r="MI26">
            <v>0</v>
          </cell>
          <cell r="MJ26">
            <v>8.5299999999999994</v>
          </cell>
          <cell r="MK26">
            <v>1</v>
          </cell>
          <cell r="ML26">
            <v>0</v>
          </cell>
          <cell r="MM26">
            <v>0</v>
          </cell>
          <cell r="MN26" t="str">
            <v/>
          </cell>
          <cell r="MO26" t="str">
            <v/>
          </cell>
          <cell r="MP26">
            <v>7.94</v>
          </cell>
          <cell r="MQ26">
            <v>1</v>
          </cell>
          <cell r="MR26">
            <v>0</v>
          </cell>
          <cell r="MS26">
            <v>0</v>
          </cell>
          <cell r="MT26">
            <v>9.6199999999999992</v>
          </cell>
          <cell r="MU26">
            <v>1</v>
          </cell>
          <cell r="MV26">
            <v>0</v>
          </cell>
          <cell r="MW26">
            <v>0</v>
          </cell>
          <cell r="MX26">
            <v>10.49</v>
          </cell>
          <cell r="MY26">
            <v>1</v>
          </cell>
          <cell r="MZ26">
            <v>0</v>
          </cell>
          <cell r="NA26">
            <v>0</v>
          </cell>
          <cell r="NB26" t="str">
            <v/>
          </cell>
          <cell r="NC26" t="str">
            <v/>
          </cell>
          <cell r="ND26">
            <v>9.82</v>
          </cell>
          <cell r="NE26">
            <v>1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8.84</v>
          </cell>
          <cell r="NK26">
            <v>1</v>
          </cell>
          <cell r="NL26">
            <v>0</v>
          </cell>
          <cell r="NM26">
            <v>0</v>
          </cell>
          <cell r="NN26">
            <v>8.66</v>
          </cell>
          <cell r="NO26">
            <v>1</v>
          </cell>
          <cell r="NP26" t="str">
            <v/>
          </cell>
          <cell r="NQ26" t="str">
            <v/>
          </cell>
          <cell r="NR26">
            <v>8.61</v>
          </cell>
          <cell r="NS26">
            <v>1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8.14</v>
          </cell>
          <cell r="NY26">
            <v>1</v>
          </cell>
          <cell r="NZ26">
            <v>6.38</v>
          </cell>
          <cell r="OA26">
            <v>1</v>
          </cell>
          <cell r="OB26">
            <v>0</v>
          </cell>
          <cell r="OC26">
            <v>0</v>
          </cell>
          <cell r="OD26" t="str">
            <v/>
          </cell>
          <cell r="OE26" t="str">
            <v/>
          </cell>
          <cell r="OF26">
            <v>0</v>
          </cell>
          <cell r="OG26">
            <v>0</v>
          </cell>
          <cell r="OH26">
            <v>10.5</v>
          </cell>
          <cell r="OI26">
            <v>1</v>
          </cell>
          <cell r="OJ26">
            <v>8.94</v>
          </cell>
          <cell r="OK26">
            <v>1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 t="str">
            <v/>
          </cell>
          <cell r="OS26" t="str">
            <v/>
          </cell>
          <cell r="OT26">
            <v>0</v>
          </cell>
          <cell r="OU26">
            <v>0</v>
          </cell>
          <cell r="OV26">
            <v>9.91</v>
          </cell>
          <cell r="OW26">
            <v>1</v>
          </cell>
          <cell r="OX26">
            <v>10.14</v>
          </cell>
          <cell r="OY26">
            <v>1</v>
          </cell>
          <cell r="OZ26">
            <v>0</v>
          </cell>
          <cell r="PA26">
            <v>0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 t="str">
            <v/>
          </cell>
          <cell r="PG26" t="str">
            <v/>
          </cell>
          <cell r="PH26">
            <v>20.29</v>
          </cell>
          <cell r="PI26">
            <v>2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9.85</v>
          </cell>
          <cell r="PS26">
            <v>1</v>
          </cell>
          <cell r="PT26" t="str">
            <v/>
          </cell>
          <cell r="PU26" t="str">
            <v/>
          </cell>
          <cell r="PV26">
            <v>0</v>
          </cell>
          <cell r="PW26">
            <v>0</v>
          </cell>
          <cell r="PX26">
            <v>11.1</v>
          </cell>
          <cell r="PY26">
            <v>1</v>
          </cell>
          <cell r="PZ26">
            <v>10.63</v>
          </cell>
          <cell r="QA26">
            <v>1</v>
          </cell>
          <cell r="QB26">
            <v>0</v>
          </cell>
          <cell r="QC26">
            <v>0</v>
          </cell>
          <cell r="QD26">
            <v>10.29</v>
          </cell>
          <cell r="QE26">
            <v>1</v>
          </cell>
          <cell r="QF26">
            <v>0</v>
          </cell>
          <cell r="QG26">
            <v>0</v>
          </cell>
          <cell r="QH26" t="str">
            <v/>
          </cell>
          <cell r="QI26" t="str">
            <v/>
          </cell>
          <cell r="QJ26">
            <v>9.52</v>
          </cell>
          <cell r="QK26">
            <v>1</v>
          </cell>
          <cell r="QL26">
            <v>0</v>
          </cell>
          <cell r="QM26">
            <v>0</v>
          </cell>
          <cell r="QN26">
            <v>9.93</v>
          </cell>
          <cell r="QO26">
            <v>1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9.52</v>
          </cell>
          <cell r="QU26">
            <v>1</v>
          </cell>
          <cell r="QV26" t="str">
            <v/>
          </cell>
          <cell r="QW26" t="str">
            <v/>
          </cell>
          <cell r="QX26">
            <v>10.87</v>
          </cell>
          <cell r="QY26">
            <v>1</v>
          </cell>
          <cell r="QZ26">
            <v>6.11</v>
          </cell>
          <cell r="RA26">
            <v>1</v>
          </cell>
          <cell r="RB26">
            <v>0</v>
          </cell>
          <cell r="RC26">
            <v>0</v>
          </cell>
          <cell r="RD26">
            <v>8.84</v>
          </cell>
          <cell r="RE26">
            <v>1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 t="str">
            <v/>
          </cell>
          <cell r="RK26" t="str">
            <v/>
          </cell>
          <cell r="RL26">
            <v>7.18</v>
          </cell>
          <cell r="RM26">
            <v>1</v>
          </cell>
          <cell r="RN26">
            <v>7.49</v>
          </cell>
          <cell r="RO26">
            <v>1</v>
          </cell>
          <cell r="RP26">
            <v>0</v>
          </cell>
          <cell r="RQ26">
            <v>0</v>
          </cell>
          <cell r="RR26">
            <v>0</v>
          </cell>
          <cell r="RS26">
            <v>0</v>
          </cell>
          <cell r="RT26">
            <v>7.75</v>
          </cell>
          <cell r="RU26">
            <v>1</v>
          </cell>
          <cell r="RV26">
            <v>9.1199999999999992</v>
          </cell>
          <cell r="RW26">
            <v>1</v>
          </cell>
          <cell r="RX26" t="str">
            <v/>
          </cell>
          <cell r="RY26" t="str">
            <v/>
          </cell>
          <cell r="RZ26">
            <v>0</v>
          </cell>
          <cell r="SA26">
            <v>0</v>
          </cell>
          <cell r="SB26">
            <v>0</v>
          </cell>
          <cell r="SC26">
            <v>0</v>
          </cell>
          <cell r="SD26">
            <v>15.83</v>
          </cell>
          <cell r="SE26">
            <v>2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6.78</v>
          </cell>
          <cell r="SK26">
            <v>1</v>
          </cell>
          <cell r="SL26" t="str">
            <v/>
          </cell>
          <cell r="SM26" t="str">
            <v/>
          </cell>
          <cell r="SN26">
            <v>0</v>
          </cell>
          <cell r="SO26">
            <v>0</v>
          </cell>
          <cell r="SP26">
            <v>9.8800000000000008</v>
          </cell>
          <cell r="SQ26">
            <v>1</v>
          </cell>
          <cell r="SR26">
            <v>0</v>
          </cell>
          <cell r="SS26">
            <v>0</v>
          </cell>
          <cell r="ST26">
            <v>0</v>
          </cell>
          <cell r="SU26">
            <v>0</v>
          </cell>
          <cell r="SV26">
            <v>9.75</v>
          </cell>
          <cell r="SW26">
            <v>1</v>
          </cell>
          <cell r="SX26">
            <v>0</v>
          </cell>
          <cell r="SY26">
            <v>0</v>
          </cell>
          <cell r="SZ26" t="str">
            <v/>
          </cell>
          <cell r="TA26" t="str">
            <v/>
          </cell>
          <cell r="TB26">
            <v>0</v>
          </cell>
          <cell r="TC26">
            <v>0</v>
          </cell>
          <cell r="TD26">
            <v>6.95</v>
          </cell>
          <cell r="TE26">
            <v>1</v>
          </cell>
          <cell r="TF26">
            <v>0</v>
          </cell>
          <cell r="TG26">
            <v>0</v>
          </cell>
          <cell r="TH26">
            <v>0</v>
          </cell>
          <cell r="TI26">
            <v>0</v>
          </cell>
          <cell r="TJ26">
            <v>8.91</v>
          </cell>
          <cell r="TK26">
            <v>1</v>
          </cell>
          <cell r="TL26">
            <v>0</v>
          </cell>
          <cell r="TM26">
            <v>0</v>
          </cell>
          <cell r="TN26" t="str">
            <v/>
          </cell>
          <cell r="TO26" t="str">
            <v/>
          </cell>
          <cell r="TP26">
            <v>6.99</v>
          </cell>
          <cell r="TQ26">
            <v>1</v>
          </cell>
          <cell r="TR26">
            <v>0</v>
          </cell>
          <cell r="TS26">
            <v>0</v>
          </cell>
          <cell r="TT26">
            <v>7</v>
          </cell>
          <cell r="TU26">
            <v>1</v>
          </cell>
          <cell r="TV26">
            <v>0</v>
          </cell>
          <cell r="TW26">
            <v>0</v>
          </cell>
          <cell r="TX26">
            <v>6.01</v>
          </cell>
          <cell r="TY26">
            <v>1</v>
          </cell>
          <cell r="TZ26">
            <v>0</v>
          </cell>
          <cell r="UA26">
            <v>0</v>
          </cell>
          <cell r="UB26" t="str">
            <v/>
          </cell>
          <cell r="UC26" t="str">
            <v/>
          </cell>
          <cell r="UD26">
            <v>7.13</v>
          </cell>
          <cell r="UE26">
            <v>1</v>
          </cell>
          <cell r="UF26">
            <v>0</v>
          </cell>
          <cell r="UG26">
            <v>0</v>
          </cell>
          <cell r="UH26">
            <v>11.42</v>
          </cell>
          <cell r="UI26">
            <v>1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8.6300000000000008</v>
          </cell>
          <cell r="UO26">
            <v>1</v>
          </cell>
          <cell r="UP26" t="str">
            <v/>
          </cell>
          <cell r="UQ26" t="str">
            <v/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8.92</v>
          </cell>
          <cell r="UW26">
            <v>1</v>
          </cell>
          <cell r="UX26">
            <v>0</v>
          </cell>
          <cell r="UY26">
            <v>0</v>
          </cell>
          <cell r="UZ26">
            <v>10.06</v>
          </cell>
          <cell r="VA26">
            <v>1</v>
          </cell>
          <cell r="VB26">
            <v>0</v>
          </cell>
          <cell r="VC26">
            <v>0</v>
          </cell>
          <cell r="VD26" t="str">
            <v/>
          </cell>
          <cell r="VE26" t="str">
            <v/>
          </cell>
          <cell r="VF26">
            <v>8.99</v>
          </cell>
          <cell r="VG26">
            <v>1</v>
          </cell>
          <cell r="VH26">
            <v>0</v>
          </cell>
          <cell r="VI26">
            <v>0</v>
          </cell>
          <cell r="VJ26">
            <v>0</v>
          </cell>
          <cell r="VK26">
            <v>0</v>
          </cell>
          <cell r="VL26">
            <v>15.87</v>
          </cell>
          <cell r="VM26">
            <v>2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 t="str">
            <v/>
          </cell>
          <cell r="VS26" t="str">
            <v/>
          </cell>
          <cell r="VT26">
            <v>9.7799999999999994</v>
          </cell>
          <cell r="VU26">
            <v>1</v>
          </cell>
          <cell r="VV26">
            <v>0</v>
          </cell>
          <cell r="VW26">
            <v>0</v>
          </cell>
          <cell r="VX26">
            <v>5.41</v>
          </cell>
          <cell r="VY26">
            <v>1</v>
          </cell>
          <cell r="VZ26">
            <v>0</v>
          </cell>
          <cell r="WA26">
            <v>0</v>
          </cell>
          <cell r="WB26">
            <v>9.4</v>
          </cell>
          <cell r="WC26">
            <v>1</v>
          </cell>
          <cell r="WD26">
            <v>0</v>
          </cell>
          <cell r="WE26">
            <v>0</v>
          </cell>
          <cell r="WF26" t="str">
            <v/>
          </cell>
          <cell r="WG26" t="str">
            <v/>
          </cell>
          <cell r="WH26">
            <v>13.89</v>
          </cell>
          <cell r="WI26">
            <v>2</v>
          </cell>
          <cell r="WJ26">
            <v>0</v>
          </cell>
          <cell r="WK26">
            <v>0</v>
          </cell>
          <cell r="WL26">
            <v>0</v>
          </cell>
          <cell r="WM26">
            <v>0</v>
          </cell>
          <cell r="WN26">
            <v>0</v>
          </cell>
          <cell r="WO26">
            <v>0</v>
          </cell>
          <cell r="WP26">
            <v>9.41</v>
          </cell>
          <cell r="WQ26">
            <v>1</v>
          </cell>
          <cell r="WR26">
            <v>0</v>
          </cell>
          <cell r="WS26">
            <v>0</v>
          </cell>
          <cell r="WT26" t="str">
            <v/>
          </cell>
          <cell r="WU26" t="str">
            <v/>
          </cell>
          <cell r="WV26">
            <v>0</v>
          </cell>
          <cell r="WW26">
            <v>0</v>
          </cell>
          <cell r="WX26">
            <v>5.74</v>
          </cell>
          <cell r="WY26">
            <v>1</v>
          </cell>
          <cell r="WZ26">
            <v>8.02</v>
          </cell>
          <cell r="XA26">
            <v>1</v>
          </cell>
          <cell r="XB26">
            <v>8.6300000000000008</v>
          </cell>
          <cell r="XC26">
            <v>1</v>
          </cell>
          <cell r="XD26">
            <v>9.83</v>
          </cell>
          <cell r="XE26">
            <v>1</v>
          </cell>
          <cell r="XF26">
            <v>7.38</v>
          </cell>
          <cell r="XG26">
            <v>1</v>
          </cell>
          <cell r="XH26" t="str">
            <v/>
          </cell>
          <cell r="XI26" t="str">
            <v/>
          </cell>
          <cell r="XJ26">
            <v>0</v>
          </cell>
          <cell r="XK26">
            <v>0</v>
          </cell>
          <cell r="XL26">
            <v>8.6</v>
          </cell>
          <cell r="XM26">
            <v>1</v>
          </cell>
          <cell r="XN26">
            <v>0</v>
          </cell>
          <cell r="XO26">
            <v>0</v>
          </cell>
          <cell r="XP26">
            <v>0</v>
          </cell>
          <cell r="XQ26">
            <v>0</v>
          </cell>
          <cell r="XR26">
            <v>8.74</v>
          </cell>
          <cell r="XS26">
            <v>1</v>
          </cell>
          <cell r="XT26">
            <v>0</v>
          </cell>
          <cell r="XU26">
            <v>0</v>
          </cell>
          <cell r="XV26" t="str">
            <v/>
          </cell>
          <cell r="XW26" t="str">
            <v/>
          </cell>
          <cell r="XX26">
            <v>8.73</v>
          </cell>
          <cell r="XY26">
            <v>1</v>
          </cell>
          <cell r="XZ26">
            <v>0</v>
          </cell>
          <cell r="YA26">
            <v>0</v>
          </cell>
          <cell r="YB26">
            <v>0</v>
          </cell>
          <cell r="YC26">
            <v>0</v>
          </cell>
          <cell r="YD26">
            <v>8.7200000000000006</v>
          </cell>
          <cell r="YE26">
            <v>1</v>
          </cell>
          <cell r="YF26">
            <v>0</v>
          </cell>
          <cell r="YG26">
            <v>0</v>
          </cell>
          <cell r="YH26">
            <v>7.94</v>
          </cell>
          <cell r="YI26">
            <v>1</v>
          </cell>
          <cell r="YJ26" t="str">
            <v/>
          </cell>
          <cell r="YK26" t="str">
            <v/>
          </cell>
          <cell r="YL26">
            <v>6.75</v>
          </cell>
          <cell r="YM26">
            <v>1</v>
          </cell>
          <cell r="YN26">
            <v>0</v>
          </cell>
          <cell r="YO26">
            <v>0</v>
          </cell>
          <cell r="YP26">
            <v>0</v>
          </cell>
          <cell r="YQ26">
            <v>0</v>
          </cell>
          <cell r="YR26">
            <v>9.4</v>
          </cell>
          <cell r="YS26">
            <v>1</v>
          </cell>
          <cell r="YT26">
            <v>0</v>
          </cell>
          <cell r="YU26">
            <v>0</v>
          </cell>
          <cell r="YV26">
            <v>0</v>
          </cell>
          <cell r="YW26">
            <v>0</v>
          </cell>
          <cell r="YX26" t="str">
            <v/>
          </cell>
          <cell r="YY26" t="str">
            <v/>
          </cell>
          <cell r="YZ26">
            <v>0</v>
          </cell>
          <cell r="ZA26">
            <v>0</v>
          </cell>
          <cell r="ZB26">
            <v>15.07</v>
          </cell>
          <cell r="ZC26">
            <v>2</v>
          </cell>
          <cell r="ZD26">
            <v>8.3800000000000008</v>
          </cell>
          <cell r="ZE26">
            <v>1</v>
          </cell>
          <cell r="ZF26">
            <v>0</v>
          </cell>
          <cell r="ZG26">
            <v>0</v>
          </cell>
          <cell r="ZH26">
            <v>0</v>
          </cell>
          <cell r="ZI26">
            <v>0</v>
          </cell>
          <cell r="ZJ26">
            <v>0</v>
          </cell>
          <cell r="ZK26">
            <v>0</v>
          </cell>
          <cell r="ZL26" t="str">
            <v/>
          </cell>
          <cell r="ZM26" t="str">
            <v/>
          </cell>
          <cell r="ZN26">
            <v>0</v>
          </cell>
          <cell r="ZO26">
            <v>0</v>
          </cell>
          <cell r="ZP26">
            <v>12.54</v>
          </cell>
          <cell r="ZQ26">
            <v>2</v>
          </cell>
          <cell r="ZR26">
            <v>8.11</v>
          </cell>
          <cell r="ZS26">
            <v>1</v>
          </cell>
          <cell r="ZT26">
            <v>0</v>
          </cell>
          <cell r="ZU26">
            <v>0</v>
          </cell>
          <cell r="ZV26">
            <v>0</v>
          </cell>
          <cell r="ZW26">
            <v>0</v>
          </cell>
          <cell r="ZX26">
            <v>0</v>
          </cell>
          <cell r="ZY26">
            <v>0</v>
          </cell>
          <cell r="ZZ26" t="str">
            <v/>
          </cell>
          <cell r="AAA26" t="str">
            <v/>
          </cell>
          <cell r="AAB26">
            <v>12.01</v>
          </cell>
          <cell r="AAC26">
            <v>2</v>
          </cell>
          <cell r="AAD26">
            <v>0</v>
          </cell>
          <cell r="AAE26">
            <v>0</v>
          </cell>
          <cell r="AAF26">
            <v>8.73</v>
          </cell>
          <cell r="AAG26">
            <v>1</v>
          </cell>
          <cell r="AAH26">
            <v>0</v>
          </cell>
          <cell r="AAI26">
            <v>0</v>
          </cell>
          <cell r="AAJ26">
            <v>11.98</v>
          </cell>
          <cell r="AAK26">
            <v>2</v>
          </cell>
          <cell r="AAL26">
            <v>0</v>
          </cell>
          <cell r="AAM26">
            <v>0</v>
          </cell>
          <cell r="AAN26" t="str">
            <v/>
          </cell>
          <cell r="AAO26" t="str">
            <v/>
          </cell>
          <cell r="AAP26">
            <v>5.47</v>
          </cell>
          <cell r="AAQ26">
            <v>1</v>
          </cell>
          <cell r="AAR26">
            <v>4.97</v>
          </cell>
          <cell r="AAS26">
            <v>1</v>
          </cell>
          <cell r="AAT26">
            <v>0</v>
          </cell>
          <cell r="AAU26">
            <v>0</v>
          </cell>
          <cell r="AAV26">
            <v>0</v>
          </cell>
          <cell r="AAW26">
            <v>0</v>
          </cell>
          <cell r="AAX26">
            <v>13.36</v>
          </cell>
          <cell r="AAY26">
            <v>2</v>
          </cell>
          <cell r="AAZ26">
            <v>0</v>
          </cell>
          <cell r="ABA26">
            <v>0</v>
          </cell>
          <cell r="ABB26" t="str">
            <v/>
          </cell>
          <cell r="ABC26" t="str">
            <v/>
          </cell>
          <cell r="ABD26">
            <v>0</v>
          </cell>
          <cell r="ABE26">
            <v>0</v>
          </cell>
          <cell r="ABF26">
            <v>0</v>
          </cell>
          <cell r="ABG26">
            <v>0</v>
          </cell>
          <cell r="ABH26">
            <v>0</v>
          </cell>
          <cell r="ABI26">
            <v>0</v>
          </cell>
          <cell r="ABJ26">
            <v>0</v>
          </cell>
          <cell r="ABK26">
            <v>0</v>
          </cell>
          <cell r="ABM26">
            <v>1163.3599999999997</v>
          </cell>
          <cell r="ABN26">
            <v>144</v>
          </cell>
          <cell r="ABO26">
            <v>135</v>
          </cell>
          <cell r="ABP26">
            <v>1.0666666666666667</v>
          </cell>
        </row>
        <row r="27">
          <cell r="A27" t="str">
            <v>AMSTERDAM ADDITION</v>
          </cell>
          <cell r="B27" t="str">
            <v>AMSTERDAM</v>
          </cell>
          <cell r="C27" t="str">
            <v>MANHATTAN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/>
          </cell>
          <cell r="Q27" t="str">
            <v/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/>
          </cell>
          <cell r="AE27" t="str">
            <v/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 t="str">
            <v/>
          </cell>
          <cell r="AS27" t="str">
            <v/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F27" t="str">
            <v/>
          </cell>
          <cell r="CG27" t="str">
            <v/>
          </cell>
          <cell r="CH27" t="str">
            <v/>
          </cell>
          <cell r="CI27" t="str">
            <v/>
          </cell>
          <cell r="CJ27" t="str">
            <v/>
          </cell>
          <cell r="CK27" t="str">
            <v/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T27" t="str">
            <v/>
          </cell>
          <cell r="CU27" t="str">
            <v/>
          </cell>
          <cell r="CV27" t="str">
            <v/>
          </cell>
          <cell r="CW27" t="str">
            <v/>
          </cell>
          <cell r="CX27" t="str">
            <v/>
          </cell>
          <cell r="CY27" t="str">
            <v/>
          </cell>
          <cell r="CZ27" t="str">
            <v/>
          </cell>
          <cell r="DA27" t="str">
            <v/>
          </cell>
          <cell r="DB27" t="str">
            <v/>
          </cell>
          <cell r="DC27" t="str">
            <v/>
          </cell>
          <cell r="DD27" t="str">
            <v/>
          </cell>
          <cell r="DE27" t="str">
            <v/>
          </cell>
          <cell r="DF27" t="str">
            <v/>
          </cell>
          <cell r="DG27" t="str">
            <v/>
          </cell>
          <cell r="DH27" t="str">
            <v/>
          </cell>
          <cell r="DI27" t="str">
            <v/>
          </cell>
          <cell r="DJ27" t="str">
            <v/>
          </cell>
          <cell r="DK27" t="str">
            <v/>
          </cell>
          <cell r="DL27" t="str">
            <v/>
          </cell>
          <cell r="DM27" t="str">
            <v/>
          </cell>
          <cell r="DN27" t="str">
            <v/>
          </cell>
          <cell r="DO27" t="str">
            <v/>
          </cell>
          <cell r="DP27" t="str">
            <v/>
          </cell>
          <cell r="DQ27" t="str">
            <v/>
          </cell>
          <cell r="DR27" t="str">
            <v/>
          </cell>
          <cell r="DS27" t="str">
            <v/>
          </cell>
          <cell r="DT27" t="str">
            <v/>
          </cell>
          <cell r="DU27" t="str">
            <v/>
          </cell>
          <cell r="DV27" t="str">
            <v/>
          </cell>
          <cell r="DW27" t="str">
            <v/>
          </cell>
          <cell r="DX27" t="str">
            <v/>
          </cell>
          <cell r="DY27" t="str">
            <v/>
          </cell>
          <cell r="DZ27" t="str">
            <v/>
          </cell>
          <cell r="EA27" t="str">
            <v/>
          </cell>
          <cell r="EB27" t="str">
            <v/>
          </cell>
          <cell r="EC27" t="str">
            <v/>
          </cell>
          <cell r="ED27" t="str">
            <v/>
          </cell>
          <cell r="EE27" t="str">
            <v/>
          </cell>
          <cell r="EF27" t="str">
            <v/>
          </cell>
          <cell r="EG27" t="str">
            <v/>
          </cell>
          <cell r="EH27" t="str">
            <v/>
          </cell>
          <cell r="EI27" t="str">
            <v/>
          </cell>
          <cell r="EJ27" t="str">
            <v/>
          </cell>
          <cell r="EK27" t="str">
            <v/>
          </cell>
          <cell r="EL27" t="str">
            <v/>
          </cell>
          <cell r="EM27" t="str">
            <v/>
          </cell>
          <cell r="EN27" t="str">
            <v/>
          </cell>
          <cell r="EO27" t="str">
            <v/>
          </cell>
          <cell r="EP27" t="str">
            <v/>
          </cell>
          <cell r="EQ27" t="str">
            <v/>
          </cell>
          <cell r="ER27" t="str">
            <v/>
          </cell>
          <cell r="ES27" t="str">
            <v/>
          </cell>
          <cell r="ET27" t="str">
            <v/>
          </cell>
          <cell r="EU27" t="str">
            <v/>
          </cell>
          <cell r="EV27" t="str">
            <v/>
          </cell>
          <cell r="EW27" t="str">
            <v/>
          </cell>
          <cell r="EX27" t="str">
            <v/>
          </cell>
          <cell r="EY27" t="str">
            <v/>
          </cell>
          <cell r="EZ27" t="str">
            <v/>
          </cell>
          <cell r="FA27" t="str">
            <v/>
          </cell>
          <cell r="FB27" t="str">
            <v/>
          </cell>
          <cell r="FC27" t="str">
            <v/>
          </cell>
          <cell r="FD27" t="str">
            <v/>
          </cell>
          <cell r="FE27" t="str">
            <v/>
          </cell>
          <cell r="FF27" t="str">
            <v/>
          </cell>
          <cell r="FG27" t="str">
            <v/>
          </cell>
          <cell r="FH27" t="str">
            <v/>
          </cell>
          <cell r="FI27" t="str">
            <v/>
          </cell>
          <cell r="FJ27" t="str">
            <v/>
          </cell>
          <cell r="FK27" t="str">
            <v/>
          </cell>
          <cell r="FL27" t="str">
            <v/>
          </cell>
          <cell r="FM27" t="str">
            <v/>
          </cell>
          <cell r="FN27" t="str">
            <v/>
          </cell>
          <cell r="FO27" t="str">
            <v/>
          </cell>
          <cell r="FP27" t="str">
            <v/>
          </cell>
          <cell r="FQ27" t="str">
            <v/>
          </cell>
          <cell r="FR27" t="str">
            <v/>
          </cell>
          <cell r="FS27" t="str">
            <v/>
          </cell>
          <cell r="FT27" t="str">
            <v/>
          </cell>
          <cell r="FU27" t="str">
            <v/>
          </cell>
          <cell r="FV27" t="str">
            <v/>
          </cell>
          <cell r="FW27" t="str">
            <v/>
          </cell>
          <cell r="FX27" t="str">
            <v/>
          </cell>
          <cell r="FY27" t="str">
            <v/>
          </cell>
          <cell r="FZ27" t="str">
            <v/>
          </cell>
          <cell r="GA27" t="str">
            <v/>
          </cell>
          <cell r="GB27" t="str">
            <v/>
          </cell>
          <cell r="GC27" t="str">
            <v/>
          </cell>
          <cell r="GD27" t="str">
            <v/>
          </cell>
          <cell r="GE27" t="str">
            <v/>
          </cell>
          <cell r="GF27" t="str">
            <v/>
          </cell>
          <cell r="GG27" t="str">
            <v/>
          </cell>
          <cell r="GH27" t="str">
            <v/>
          </cell>
          <cell r="GI27" t="str">
            <v/>
          </cell>
          <cell r="GJ27" t="str">
            <v/>
          </cell>
          <cell r="GK27" t="str">
            <v/>
          </cell>
          <cell r="GL27" t="str">
            <v/>
          </cell>
          <cell r="GM27" t="str">
            <v/>
          </cell>
          <cell r="GN27" t="str">
            <v/>
          </cell>
          <cell r="GO27" t="str">
            <v/>
          </cell>
          <cell r="GP27" t="str">
            <v/>
          </cell>
          <cell r="GQ27" t="str">
            <v/>
          </cell>
          <cell r="GR27" t="str">
            <v/>
          </cell>
          <cell r="GS27" t="str">
            <v/>
          </cell>
          <cell r="GT27" t="str">
            <v/>
          </cell>
          <cell r="GU27" t="str">
            <v/>
          </cell>
          <cell r="GV27" t="str">
            <v/>
          </cell>
          <cell r="GW27" t="str">
            <v/>
          </cell>
          <cell r="GX27" t="str">
            <v/>
          </cell>
          <cell r="GY27" t="str">
            <v/>
          </cell>
          <cell r="GZ27" t="str">
            <v/>
          </cell>
          <cell r="HA27" t="str">
            <v/>
          </cell>
          <cell r="HB27" t="str">
            <v/>
          </cell>
          <cell r="HC27" t="str">
            <v/>
          </cell>
          <cell r="HD27" t="str">
            <v/>
          </cell>
          <cell r="HE27" t="str">
            <v/>
          </cell>
          <cell r="HF27" t="str">
            <v/>
          </cell>
          <cell r="HG27" t="str">
            <v/>
          </cell>
          <cell r="HH27" t="str">
            <v/>
          </cell>
          <cell r="HI27" t="str">
            <v/>
          </cell>
          <cell r="HJ27" t="str">
            <v/>
          </cell>
          <cell r="HK27" t="str">
            <v/>
          </cell>
          <cell r="HL27" t="str">
            <v/>
          </cell>
          <cell r="HM27" t="str">
            <v/>
          </cell>
          <cell r="HN27" t="str">
            <v/>
          </cell>
          <cell r="HO27" t="str">
            <v/>
          </cell>
          <cell r="HP27" t="str">
            <v/>
          </cell>
          <cell r="HQ27" t="str">
            <v/>
          </cell>
          <cell r="HR27" t="str">
            <v/>
          </cell>
          <cell r="HS27" t="str">
            <v/>
          </cell>
          <cell r="HT27" t="str">
            <v/>
          </cell>
          <cell r="HU27" t="str">
            <v/>
          </cell>
          <cell r="HV27" t="str">
            <v/>
          </cell>
          <cell r="HW27" t="str">
            <v/>
          </cell>
          <cell r="HX27" t="str">
            <v/>
          </cell>
          <cell r="HY27" t="str">
            <v/>
          </cell>
          <cell r="HZ27" t="str">
            <v/>
          </cell>
          <cell r="IA27" t="str">
            <v/>
          </cell>
          <cell r="IB27" t="str">
            <v/>
          </cell>
          <cell r="IC27" t="str">
            <v/>
          </cell>
          <cell r="ID27" t="str">
            <v/>
          </cell>
          <cell r="IE27" t="str">
            <v/>
          </cell>
          <cell r="IF27" t="str">
            <v/>
          </cell>
          <cell r="IG27" t="str">
            <v/>
          </cell>
          <cell r="IH27" t="str">
            <v/>
          </cell>
          <cell r="II27" t="str">
            <v/>
          </cell>
          <cell r="IJ27" t="str">
            <v/>
          </cell>
          <cell r="IK27" t="str">
            <v/>
          </cell>
          <cell r="IL27" t="str">
            <v/>
          </cell>
          <cell r="IM27" t="str">
            <v/>
          </cell>
          <cell r="IN27" t="str">
            <v/>
          </cell>
          <cell r="IO27" t="str">
            <v/>
          </cell>
          <cell r="IP27" t="str">
            <v/>
          </cell>
          <cell r="IQ27" t="str">
            <v/>
          </cell>
          <cell r="IR27" t="str">
            <v/>
          </cell>
          <cell r="IS27" t="str">
            <v/>
          </cell>
          <cell r="IT27" t="str">
            <v/>
          </cell>
          <cell r="IU27" t="str">
            <v/>
          </cell>
          <cell r="IV27" t="str">
            <v/>
          </cell>
          <cell r="IW27" t="str">
            <v/>
          </cell>
          <cell r="IX27" t="str">
            <v/>
          </cell>
          <cell r="IY27" t="str">
            <v/>
          </cell>
          <cell r="IZ27" t="str">
            <v/>
          </cell>
          <cell r="JA27" t="str">
            <v/>
          </cell>
          <cell r="JB27" t="str">
            <v/>
          </cell>
          <cell r="JC27" t="str">
            <v/>
          </cell>
          <cell r="JD27" t="str">
            <v/>
          </cell>
          <cell r="JE27" t="str">
            <v/>
          </cell>
          <cell r="JF27" t="str">
            <v/>
          </cell>
          <cell r="JG27" t="str">
            <v/>
          </cell>
          <cell r="JH27" t="str">
            <v/>
          </cell>
          <cell r="JI27" t="str">
            <v/>
          </cell>
          <cell r="JJ27" t="str">
            <v/>
          </cell>
          <cell r="JK27" t="str">
            <v/>
          </cell>
          <cell r="JL27" t="str">
            <v/>
          </cell>
          <cell r="JM27" t="str">
            <v/>
          </cell>
          <cell r="JN27" t="str">
            <v/>
          </cell>
          <cell r="JO27" t="str">
            <v/>
          </cell>
          <cell r="JP27" t="str">
            <v/>
          </cell>
          <cell r="JQ27" t="str">
            <v/>
          </cell>
          <cell r="JR27" t="str">
            <v/>
          </cell>
          <cell r="JS27" t="str">
            <v/>
          </cell>
          <cell r="JT27" t="str">
            <v/>
          </cell>
          <cell r="JU27" t="str">
            <v/>
          </cell>
          <cell r="JV27" t="str">
            <v/>
          </cell>
          <cell r="JW27" t="str">
            <v/>
          </cell>
          <cell r="JX27" t="str">
            <v/>
          </cell>
          <cell r="JY27" t="str">
            <v/>
          </cell>
          <cell r="JZ27" t="str">
            <v/>
          </cell>
          <cell r="KA27" t="str">
            <v/>
          </cell>
          <cell r="KB27" t="str">
            <v/>
          </cell>
          <cell r="KC27" t="str">
            <v/>
          </cell>
          <cell r="KD27" t="str">
            <v/>
          </cell>
          <cell r="KE27" t="str">
            <v/>
          </cell>
          <cell r="KF27" t="str">
            <v/>
          </cell>
          <cell r="KG27" t="str">
            <v/>
          </cell>
          <cell r="KH27" t="str">
            <v/>
          </cell>
          <cell r="KI27" t="str">
            <v/>
          </cell>
          <cell r="KJ27" t="str">
            <v/>
          </cell>
          <cell r="KK27" t="str">
            <v/>
          </cell>
          <cell r="KL27" t="str">
            <v/>
          </cell>
          <cell r="KM27" t="str">
            <v/>
          </cell>
          <cell r="KN27" t="str">
            <v/>
          </cell>
          <cell r="KO27" t="str">
            <v/>
          </cell>
          <cell r="KP27" t="str">
            <v/>
          </cell>
          <cell r="KQ27" t="str">
            <v/>
          </cell>
          <cell r="KR27" t="str">
            <v/>
          </cell>
          <cell r="KS27" t="str">
            <v/>
          </cell>
          <cell r="KT27" t="str">
            <v/>
          </cell>
          <cell r="KU27" t="str">
            <v/>
          </cell>
          <cell r="KV27" t="str">
            <v/>
          </cell>
          <cell r="KW27" t="str">
            <v/>
          </cell>
          <cell r="KX27" t="str">
            <v/>
          </cell>
          <cell r="KY27" t="str">
            <v/>
          </cell>
          <cell r="KZ27" t="str">
            <v/>
          </cell>
          <cell r="LA27" t="str">
            <v/>
          </cell>
          <cell r="LB27" t="str">
            <v/>
          </cell>
          <cell r="LC27" t="str">
            <v/>
          </cell>
          <cell r="LD27" t="str">
            <v/>
          </cell>
          <cell r="LE27" t="str">
            <v/>
          </cell>
          <cell r="LF27" t="str">
            <v/>
          </cell>
          <cell r="LG27" t="str">
            <v/>
          </cell>
          <cell r="LH27" t="str">
            <v/>
          </cell>
          <cell r="LI27" t="str">
            <v/>
          </cell>
          <cell r="LJ27" t="str">
            <v/>
          </cell>
          <cell r="LK27" t="str">
            <v/>
          </cell>
          <cell r="LL27" t="str">
            <v/>
          </cell>
          <cell r="LM27" t="str">
            <v/>
          </cell>
          <cell r="LN27" t="str">
            <v/>
          </cell>
          <cell r="LO27" t="str">
            <v/>
          </cell>
          <cell r="LP27" t="str">
            <v/>
          </cell>
          <cell r="LQ27" t="str">
            <v/>
          </cell>
          <cell r="LR27" t="str">
            <v/>
          </cell>
          <cell r="LS27" t="str">
            <v/>
          </cell>
          <cell r="LT27" t="str">
            <v/>
          </cell>
          <cell r="LU27" t="str">
            <v/>
          </cell>
          <cell r="LV27" t="str">
            <v/>
          </cell>
          <cell r="LW27" t="str">
            <v/>
          </cell>
          <cell r="LX27" t="str">
            <v/>
          </cell>
          <cell r="LY27" t="str">
            <v/>
          </cell>
          <cell r="LZ27" t="str">
            <v/>
          </cell>
          <cell r="MA27" t="str">
            <v/>
          </cell>
          <cell r="MB27" t="str">
            <v/>
          </cell>
          <cell r="MC27" t="str">
            <v/>
          </cell>
          <cell r="MD27" t="str">
            <v/>
          </cell>
          <cell r="ME27" t="str">
            <v/>
          </cell>
          <cell r="MF27" t="str">
            <v/>
          </cell>
          <cell r="MG27" t="str">
            <v/>
          </cell>
          <cell r="MH27" t="str">
            <v/>
          </cell>
          <cell r="MI27" t="str">
            <v/>
          </cell>
          <cell r="MJ27" t="str">
            <v/>
          </cell>
          <cell r="MK27" t="str">
            <v/>
          </cell>
          <cell r="ML27" t="str">
            <v/>
          </cell>
          <cell r="MM27" t="str">
            <v/>
          </cell>
          <cell r="MN27" t="str">
            <v/>
          </cell>
          <cell r="MO27" t="str">
            <v/>
          </cell>
          <cell r="MP27" t="str">
            <v/>
          </cell>
          <cell r="MQ27" t="str">
            <v/>
          </cell>
          <cell r="MR27" t="str">
            <v/>
          </cell>
          <cell r="MS27" t="str">
            <v/>
          </cell>
          <cell r="MT27" t="str">
            <v/>
          </cell>
          <cell r="MU27" t="str">
            <v/>
          </cell>
          <cell r="MV27" t="str">
            <v/>
          </cell>
          <cell r="MW27" t="str">
            <v/>
          </cell>
          <cell r="MX27" t="str">
            <v/>
          </cell>
          <cell r="MY27" t="str">
            <v/>
          </cell>
          <cell r="MZ27" t="str">
            <v/>
          </cell>
          <cell r="NA27" t="str">
            <v/>
          </cell>
          <cell r="NB27" t="str">
            <v/>
          </cell>
          <cell r="NC27" t="str">
            <v/>
          </cell>
          <cell r="ND27" t="str">
            <v/>
          </cell>
          <cell r="NE27" t="str">
            <v/>
          </cell>
          <cell r="NF27" t="str">
            <v/>
          </cell>
          <cell r="NG27" t="str">
            <v/>
          </cell>
          <cell r="NH27" t="str">
            <v/>
          </cell>
          <cell r="NI27" t="str">
            <v/>
          </cell>
          <cell r="NJ27" t="str">
            <v/>
          </cell>
          <cell r="NK27" t="str">
            <v/>
          </cell>
          <cell r="NL27" t="str">
            <v/>
          </cell>
          <cell r="NM27" t="str">
            <v/>
          </cell>
          <cell r="NN27" t="str">
            <v/>
          </cell>
          <cell r="NO27" t="str">
            <v/>
          </cell>
          <cell r="NP27" t="str">
            <v/>
          </cell>
          <cell r="NQ27" t="str">
            <v/>
          </cell>
          <cell r="NR27" t="str">
            <v/>
          </cell>
          <cell r="NS27" t="str">
            <v/>
          </cell>
          <cell r="NT27" t="str">
            <v/>
          </cell>
          <cell r="NU27" t="str">
            <v/>
          </cell>
          <cell r="NV27" t="str">
            <v/>
          </cell>
          <cell r="NW27" t="str">
            <v/>
          </cell>
          <cell r="NX27" t="str">
            <v/>
          </cell>
          <cell r="NY27" t="str">
            <v/>
          </cell>
          <cell r="NZ27" t="str">
            <v/>
          </cell>
          <cell r="OA27" t="str">
            <v/>
          </cell>
          <cell r="OB27" t="str">
            <v/>
          </cell>
          <cell r="OC27" t="str">
            <v/>
          </cell>
          <cell r="OD27" t="str">
            <v/>
          </cell>
          <cell r="OE27" t="str">
            <v/>
          </cell>
          <cell r="OF27" t="str">
            <v/>
          </cell>
          <cell r="OG27" t="str">
            <v/>
          </cell>
          <cell r="OH27" t="str">
            <v/>
          </cell>
          <cell r="OI27" t="str">
            <v/>
          </cell>
          <cell r="OJ27" t="str">
            <v/>
          </cell>
          <cell r="OK27" t="str">
            <v/>
          </cell>
          <cell r="OL27" t="str">
            <v/>
          </cell>
          <cell r="OM27" t="str">
            <v/>
          </cell>
          <cell r="ON27" t="str">
            <v/>
          </cell>
          <cell r="OO27" t="str">
            <v/>
          </cell>
          <cell r="OP27" t="str">
            <v/>
          </cell>
          <cell r="OQ27" t="str">
            <v/>
          </cell>
          <cell r="OR27" t="str">
            <v/>
          </cell>
          <cell r="OS27" t="str">
            <v/>
          </cell>
          <cell r="OT27" t="str">
            <v/>
          </cell>
          <cell r="OU27" t="str">
            <v/>
          </cell>
          <cell r="OV27" t="str">
            <v/>
          </cell>
          <cell r="OW27" t="str">
            <v/>
          </cell>
          <cell r="OX27" t="str">
            <v/>
          </cell>
          <cell r="OY27" t="str">
            <v/>
          </cell>
          <cell r="OZ27" t="str">
            <v/>
          </cell>
          <cell r="PA27" t="str">
            <v/>
          </cell>
          <cell r="PB27" t="str">
            <v/>
          </cell>
          <cell r="PC27" t="str">
            <v/>
          </cell>
          <cell r="PD27" t="str">
            <v/>
          </cell>
          <cell r="PE27" t="str">
            <v/>
          </cell>
          <cell r="PF27" t="str">
            <v/>
          </cell>
          <cell r="PG27" t="str">
            <v/>
          </cell>
          <cell r="PH27" t="str">
            <v/>
          </cell>
          <cell r="PI27" t="str">
            <v/>
          </cell>
          <cell r="PJ27" t="str">
            <v/>
          </cell>
          <cell r="PK27" t="str">
            <v/>
          </cell>
          <cell r="PL27" t="str">
            <v/>
          </cell>
          <cell r="PM27" t="str">
            <v/>
          </cell>
          <cell r="PN27" t="str">
            <v/>
          </cell>
          <cell r="PO27" t="str">
            <v/>
          </cell>
          <cell r="PP27" t="str">
            <v/>
          </cell>
          <cell r="PQ27" t="str">
            <v/>
          </cell>
          <cell r="PR27" t="str">
            <v/>
          </cell>
          <cell r="PS27" t="str">
            <v/>
          </cell>
          <cell r="PT27" t="str">
            <v/>
          </cell>
          <cell r="PU27" t="str">
            <v/>
          </cell>
          <cell r="PV27" t="str">
            <v/>
          </cell>
          <cell r="PW27" t="str">
            <v/>
          </cell>
          <cell r="PX27" t="str">
            <v/>
          </cell>
          <cell r="PY27" t="str">
            <v/>
          </cell>
          <cell r="PZ27" t="str">
            <v/>
          </cell>
          <cell r="QA27" t="str">
            <v/>
          </cell>
          <cell r="QB27" t="str">
            <v/>
          </cell>
          <cell r="QC27" t="str">
            <v/>
          </cell>
          <cell r="QD27" t="str">
            <v/>
          </cell>
          <cell r="QE27" t="str">
            <v/>
          </cell>
          <cell r="QF27" t="str">
            <v/>
          </cell>
          <cell r="QG27" t="str">
            <v/>
          </cell>
          <cell r="QH27" t="str">
            <v/>
          </cell>
          <cell r="QI27" t="str">
            <v/>
          </cell>
          <cell r="QJ27" t="str">
            <v/>
          </cell>
          <cell r="QK27" t="str">
            <v/>
          </cell>
          <cell r="QL27" t="str">
            <v/>
          </cell>
          <cell r="QM27" t="str">
            <v/>
          </cell>
          <cell r="QN27" t="str">
            <v/>
          </cell>
          <cell r="QO27" t="str">
            <v/>
          </cell>
          <cell r="QP27" t="str">
            <v/>
          </cell>
          <cell r="QQ27" t="str">
            <v/>
          </cell>
          <cell r="QR27" t="str">
            <v/>
          </cell>
          <cell r="QS27" t="str">
            <v/>
          </cell>
          <cell r="QT27" t="str">
            <v/>
          </cell>
          <cell r="QU27" t="str">
            <v/>
          </cell>
          <cell r="QV27" t="str">
            <v/>
          </cell>
          <cell r="QW27" t="str">
            <v/>
          </cell>
          <cell r="QX27" t="str">
            <v/>
          </cell>
          <cell r="QY27" t="str">
            <v/>
          </cell>
          <cell r="QZ27" t="str">
            <v/>
          </cell>
          <cell r="RA27" t="str">
            <v/>
          </cell>
          <cell r="RB27" t="str">
            <v/>
          </cell>
          <cell r="RC27" t="str">
            <v/>
          </cell>
          <cell r="RD27" t="str">
            <v/>
          </cell>
          <cell r="RE27" t="str">
            <v/>
          </cell>
          <cell r="RF27" t="str">
            <v/>
          </cell>
          <cell r="RG27" t="str">
            <v/>
          </cell>
          <cell r="RH27" t="str">
            <v/>
          </cell>
          <cell r="RI27" t="str">
            <v/>
          </cell>
          <cell r="RJ27" t="str">
            <v/>
          </cell>
          <cell r="RK27" t="str">
            <v/>
          </cell>
          <cell r="RL27" t="str">
            <v/>
          </cell>
          <cell r="RM27" t="str">
            <v/>
          </cell>
          <cell r="RN27" t="str">
            <v/>
          </cell>
          <cell r="RO27" t="str">
            <v/>
          </cell>
          <cell r="RP27" t="str">
            <v/>
          </cell>
          <cell r="RQ27" t="str">
            <v/>
          </cell>
          <cell r="RR27" t="str">
            <v/>
          </cell>
          <cell r="RS27" t="str">
            <v/>
          </cell>
          <cell r="RT27" t="str">
            <v/>
          </cell>
          <cell r="RU27" t="str">
            <v/>
          </cell>
          <cell r="RV27" t="str">
            <v/>
          </cell>
          <cell r="RW27" t="str">
            <v/>
          </cell>
          <cell r="RX27" t="str">
            <v/>
          </cell>
          <cell r="RY27" t="str">
            <v/>
          </cell>
          <cell r="RZ27" t="str">
            <v/>
          </cell>
          <cell r="SA27" t="str">
            <v/>
          </cell>
          <cell r="SB27" t="str">
            <v/>
          </cell>
          <cell r="SC27" t="str">
            <v/>
          </cell>
          <cell r="SD27" t="str">
            <v/>
          </cell>
          <cell r="SE27" t="str">
            <v/>
          </cell>
          <cell r="SF27" t="str">
            <v/>
          </cell>
          <cell r="SG27" t="str">
            <v/>
          </cell>
          <cell r="SH27" t="str">
            <v/>
          </cell>
          <cell r="SI27" t="str">
            <v/>
          </cell>
          <cell r="SJ27" t="str">
            <v/>
          </cell>
          <cell r="SK27" t="str">
            <v/>
          </cell>
          <cell r="SL27" t="str">
            <v/>
          </cell>
          <cell r="SM27" t="str">
            <v/>
          </cell>
          <cell r="SN27" t="str">
            <v/>
          </cell>
          <cell r="SO27" t="str">
            <v/>
          </cell>
          <cell r="SP27" t="str">
            <v/>
          </cell>
          <cell r="SQ27" t="str">
            <v/>
          </cell>
          <cell r="SR27" t="str">
            <v/>
          </cell>
          <cell r="SS27" t="str">
            <v/>
          </cell>
          <cell r="ST27" t="str">
            <v/>
          </cell>
          <cell r="SU27" t="str">
            <v/>
          </cell>
          <cell r="SV27" t="str">
            <v/>
          </cell>
          <cell r="SW27" t="str">
            <v/>
          </cell>
          <cell r="SX27" t="str">
            <v/>
          </cell>
          <cell r="SY27" t="str">
            <v/>
          </cell>
          <cell r="SZ27" t="str">
            <v/>
          </cell>
          <cell r="TA27" t="str">
            <v/>
          </cell>
          <cell r="TB27" t="str">
            <v/>
          </cell>
          <cell r="TC27" t="str">
            <v/>
          </cell>
          <cell r="TD27" t="str">
            <v/>
          </cell>
          <cell r="TE27" t="str">
            <v/>
          </cell>
          <cell r="TF27" t="str">
            <v/>
          </cell>
          <cell r="TG27" t="str">
            <v/>
          </cell>
          <cell r="TH27" t="str">
            <v/>
          </cell>
          <cell r="TI27" t="str">
            <v/>
          </cell>
          <cell r="TJ27" t="str">
            <v/>
          </cell>
          <cell r="TK27" t="str">
            <v/>
          </cell>
          <cell r="TL27" t="str">
            <v/>
          </cell>
          <cell r="TM27" t="str">
            <v/>
          </cell>
          <cell r="TN27" t="str">
            <v/>
          </cell>
          <cell r="TO27" t="str">
            <v/>
          </cell>
          <cell r="TP27" t="str">
            <v/>
          </cell>
          <cell r="TQ27" t="str">
            <v/>
          </cell>
          <cell r="TR27" t="str">
            <v/>
          </cell>
          <cell r="TS27" t="str">
            <v/>
          </cell>
          <cell r="TT27" t="str">
            <v/>
          </cell>
          <cell r="TU27" t="str">
            <v/>
          </cell>
          <cell r="TV27" t="str">
            <v/>
          </cell>
          <cell r="TW27" t="str">
            <v/>
          </cell>
          <cell r="TX27" t="str">
            <v/>
          </cell>
          <cell r="TY27" t="str">
            <v/>
          </cell>
          <cell r="TZ27" t="str">
            <v/>
          </cell>
          <cell r="UA27" t="str">
            <v/>
          </cell>
          <cell r="UB27" t="str">
            <v/>
          </cell>
          <cell r="UC27" t="str">
            <v/>
          </cell>
          <cell r="UD27" t="str">
            <v/>
          </cell>
          <cell r="UE27" t="str">
            <v/>
          </cell>
          <cell r="UF27" t="str">
            <v/>
          </cell>
          <cell r="UG27" t="str">
            <v/>
          </cell>
          <cell r="UH27" t="str">
            <v/>
          </cell>
          <cell r="UI27" t="str">
            <v/>
          </cell>
          <cell r="UJ27" t="str">
            <v/>
          </cell>
          <cell r="UK27" t="str">
            <v/>
          </cell>
          <cell r="UL27" t="str">
            <v/>
          </cell>
          <cell r="UM27" t="str">
            <v/>
          </cell>
          <cell r="UN27" t="str">
            <v/>
          </cell>
          <cell r="UO27" t="str">
            <v/>
          </cell>
          <cell r="UP27" t="str">
            <v/>
          </cell>
          <cell r="UQ27" t="str">
            <v/>
          </cell>
          <cell r="UR27" t="str">
            <v/>
          </cell>
          <cell r="US27" t="str">
            <v/>
          </cell>
          <cell r="UT27" t="str">
            <v/>
          </cell>
          <cell r="UU27" t="str">
            <v/>
          </cell>
          <cell r="UV27" t="str">
            <v/>
          </cell>
          <cell r="UW27" t="str">
            <v/>
          </cell>
          <cell r="UX27" t="str">
            <v/>
          </cell>
          <cell r="UY27" t="str">
            <v/>
          </cell>
          <cell r="UZ27" t="str">
            <v/>
          </cell>
          <cell r="VA27" t="str">
            <v/>
          </cell>
          <cell r="VB27" t="str">
            <v/>
          </cell>
          <cell r="VC27" t="str">
            <v/>
          </cell>
          <cell r="VD27" t="str">
            <v/>
          </cell>
          <cell r="VE27" t="str">
            <v/>
          </cell>
          <cell r="VF27" t="str">
            <v/>
          </cell>
          <cell r="VG27" t="str">
            <v/>
          </cell>
          <cell r="VH27" t="str">
            <v/>
          </cell>
          <cell r="VI27" t="str">
            <v/>
          </cell>
          <cell r="VJ27" t="str">
            <v/>
          </cell>
          <cell r="VK27" t="str">
            <v/>
          </cell>
          <cell r="VL27" t="str">
            <v/>
          </cell>
          <cell r="VM27" t="str">
            <v/>
          </cell>
          <cell r="VN27" t="str">
            <v/>
          </cell>
          <cell r="VO27" t="str">
            <v/>
          </cell>
          <cell r="VP27" t="str">
            <v/>
          </cell>
          <cell r="VQ27" t="str">
            <v/>
          </cell>
          <cell r="VR27" t="str">
            <v/>
          </cell>
          <cell r="VS27" t="str">
            <v/>
          </cell>
          <cell r="VT27" t="str">
            <v/>
          </cell>
          <cell r="VU27" t="str">
            <v/>
          </cell>
          <cell r="VV27" t="str">
            <v/>
          </cell>
          <cell r="VW27" t="str">
            <v/>
          </cell>
          <cell r="VX27" t="str">
            <v/>
          </cell>
          <cell r="VY27" t="str">
            <v/>
          </cell>
          <cell r="VZ27" t="str">
            <v/>
          </cell>
          <cell r="WA27" t="str">
            <v/>
          </cell>
          <cell r="WB27" t="str">
            <v/>
          </cell>
          <cell r="WC27" t="str">
            <v/>
          </cell>
          <cell r="WD27" t="str">
            <v/>
          </cell>
          <cell r="WE27" t="str">
            <v/>
          </cell>
          <cell r="WF27" t="str">
            <v/>
          </cell>
          <cell r="WG27" t="str">
            <v/>
          </cell>
          <cell r="WH27" t="str">
            <v/>
          </cell>
          <cell r="WI27" t="str">
            <v/>
          </cell>
          <cell r="WJ27" t="str">
            <v/>
          </cell>
          <cell r="WK27" t="str">
            <v/>
          </cell>
          <cell r="WL27" t="str">
            <v/>
          </cell>
          <cell r="WM27" t="str">
            <v/>
          </cell>
          <cell r="WN27" t="str">
            <v/>
          </cell>
          <cell r="WO27" t="str">
            <v/>
          </cell>
          <cell r="WP27" t="str">
            <v/>
          </cell>
          <cell r="WQ27" t="str">
            <v/>
          </cell>
          <cell r="WR27" t="str">
            <v/>
          </cell>
          <cell r="WS27" t="str">
            <v/>
          </cell>
          <cell r="WT27" t="str">
            <v/>
          </cell>
          <cell r="WU27" t="str">
            <v/>
          </cell>
          <cell r="WV27" t="str">
            <v/>
          </cell>
          <cell r="WW27" t="str">
            <v/>
          </cell>
          <cell r="WX27" t="str">
            <v/>
          </cell>
          <cell r="WY27" t="str">
            <v/>
          </cell>
          <cell r="WZ27" t="str">
            <v/>
          </cell>
          <cell r="XA27" t="str">
            <v/>
          </cell>
          <cell r="XB27" t="str">
            <v/>
          </cell>
          <cell r="XC27" t="str">
            <v/>
          </cell>
          <cell r="XD27" t="str">
            <v/>
          </cell>
          <cell r="XE27" t="str">
            <v/>
          </cell>
          <cell r="XF27" t="str">
            <v/>
          </cell>
          <cell r="XG27" t="str">
            <v/>
          </cell>
          <cell r="XH27" t="str">
            <v/>
          </cell>
          <cell r="XI27" t="str">
            <v/>
          </cell>
          <cell r="XJ27" t="str">
            <v/>
          </cell>
          <cell r="XK27" t="str">
            <v/>
          </cell>
          <cell r="XL27" t="str">
            <v/>
          </cell>
          <cell r="XM27" t="str">
            <v/>
          </cell>
          <cell r="XN27" t="str">
            <v/>
          </cell>
          <cell r="XO27" t="str">
            <v/>
          </cell>
          <cell r="XP27" t="str">
            <v/>
          </cell>
          <cell r="XQ27" t="str">
            <v/>
          </cell>
          <cell r="XR27" t="str">
            <v/>
          </cell>
          <cell r="XS27" t="str">
            <v/>
          </cell>
          <cell r="XT27" t="str">
            <v/>
          </cell>
          <cell r="XU27" t="str">
            <v/>
          </cell>
          <cell r="XV27" t="str">
            <v/>
          </cell>
          <cell r="XW27" t="str">
            <v/>
          </cell>
          <cell r="XX27" t="str">
            <v/>
          </cell>
          <cell r="XY27" t="str">
            <v/>
          </cell>
          <cell r="XZ27" t="str">
            <v/>
          </cell>
          <cell r="YA27" t="str">
            <v/>
          </cell>
          <cell r="YB27" t="str">
            <v/>
          </cell>
          <cell r="YC27" t="str">
            <v/>
          </cell>
          <cell r="YD27" t="str">
            <v/>
          </cell>
          <cell r="YE27" t="str">
            <v/>
          </cell>
          <cell r="YF27" t="str">
            <v/>
          </cell>
          <cell r="YG27" t="str">
            <v/>
          </cell>
          <cell r="YH27" t="str">
            <v/>
          </cell>
          <cell r="YI27" t="str">
            <v/>
          </cell>
          <cell r="YJ27" t="str">
            <v/>
          </cell>
          <cell r="YK27" t="str">
            <v/>
          </cell>
          <cell r="YL27" t="str">
            <v/>
          </cell>
          <cell r="YM27" t="str">
            <v/>
          </cell>
          <cell r="YN27" t="str">
            <v/>
          </cell>
          <cell r="YO27" t="str">
            <v/>
          </cell>
          <cell r="YP27" t="str">
            <v/>
          </cell>
          <cell r="YQ27" t="str">
            <v/>
          </cell>
          <cell r="YR27" t="str">
            <v/>
          </cell>
          <cell r="YS27" t="str">
            <v/>
          </cell>
          <cell r="YT27" t="str">
            <v/>
          </cell>
          <cell r="YU27" t="str">
            <v/>
          </cell>
          <cell r="YV27" t="str">
            <v/>
          </cell>
          <cell r="YW27" t="str">
            <v/>
          </cell>
          <cell r="YX27" t="str">
            <v/>
          </cell>
          <cell r="YY27" t="str">
            <v/>
          </cell>
          <cell r="YZ27" t="str">
            <v/>
          </cell>
          <cell r="ZA27" t="str">
            <v/>
          </cell>
          <cell r="ZB27" t="str">
            <v/>
          </cell>
          <cell r="ZC27" t="str">
            <v/>
          </cell>
          <cell r="ZD27" t="str">
            <v/>
          </cell>
          <cell r="ZE27" t="str">
            <v/>
          </cell>
          <cell r="ZF27" t="str">
            <v/>
          </cell>
          <cell r="ZG27" t="str">
            <v/>
          </cell>
          <cell r="ZH27" t="str">
            <v/>
          </cell>
          <cell r="ZI27" t="str">
            <v/>
          </cell>
          <cell r="ZJ27" t="str">
            <v/>
          </cell>
          <cell r="ZK27" t="str">
            <v/>
          </cell>
          <cell r="ZL27" t="str">
            <v/>
          </cell>
          <cell r="ZM27" t="str">
            <v/>
          </cell>
          <cell r="ZN27" t="str">
            <v/>
          </cell>
          <cell r="ZO27" t="str">
            <v/>
          </cell>
          <cell r="ZP27" t="str">
            <v/>
          </cell>
          <cell r="ZQ27" t="str">
            <v/>
          </cell>
          <cell r="ZR27" t="str">
            <v/>
          </cell>
          <cell r="ZS27" t="str">
            <v/>
          </cell>
          <cell r="ZT27" t="str">
            <v/>
          </cell>
          <cell r="ZU27" t="str">
            <v/>
          </cell>
          <cell r="ZV27" t="str">
            <v/>
          </cell>
          <cell r="ZW27" t="str">
            <v/>
          </cell>
          <cell r="ZX27" t="str">
            <v/>
          </cell>
          <cell r="ZY27" t="str">
            <v/>
          </cell>
          <cell r="ZZ27" t="str">
            <v/>
          </cell>
          <cell r="AAA27" t="str">
            <v/>
          </cell>
          <cell r="AAB27" t="str">
            <v/>
          </cell>
          <cell r="AAC27" t="str">
            <v/>
          </cell>
          <cell r="AAD27" t="str">
            <v/>
          </cell>
          <cell r="AAE27" t="str">
            <v/>
          </cell>
          <cell r="AAF27" t="str">
            <v/>
          </cell>
          <cell r="AAG27" t="str">
            <v/>
          </cell>
          <cell r="AAH27" t="str">
            <v/>
          </cell>
          <cell r="AAI27" t="str">
            <v/>
          </cell>
          <cell r="AAJ27" t="str">
            <v/>
          </cell>
          <cell r="AAK27" t="str">
            <v/>
          </cell>
          <cell r="AAL27" t="str">
            <v/>
          </cell>
          <cell r="AAM27" t="str">
            <v/>
          </cell>
          <cell r="AAN27" t="str">
            <v/>
          </cell>
          <cell r="AAO27" t="str">
            <v/>
          </cell>
          <cell r="AAP27" t="str">
            <v/>
          </cell>
          <cell r="AAQ27" t="str">
            <v/>
          </cell>
          <cell r="AAR27" t="str">
            <v/>
          </cell>
          <cell r="AAS27" t="str">
            <v/>
          </cell>
          <cell r="AAT27" t="str">
            <v/>
          </cell>
          <cell r="AAU27" t="str">
            <v/>
          </cell>
          <cell r="AAV27" t="str">
            <v/>
          </cell>
          <cell r="AAW27" t="str">
            <v/>
          </cell>
          <cell r="AAX27" t="str">
            <v/>
          </cell>
          <cell r="AAY27" t="str">
            <v/>
          </cell>
          <cell r="AAZ27" t="str">
            <v/>
          </cell>
          <cell r="ABA27" t="str">
            <v/>
          </cell>
          <cell r="ABB27" t="str">
            <v/>
          </cell>
          <cell r="ABC27" t="str">
            <v/>
          </cell>
          <cell r="ABD27" t="str">
            <v/>
          </cell>
          <cell r="ABE27" t="str">
            <v/>
          </cell>
          <cell r="ABF27" t="str">
            <v/>
          </cell>
          <cell r="ABG27" t="str">
            <v/>
          </cell>
          <cell r="ABH27" t="str">
            <v/>
          </cell>
          <cell r="ABI27" t="str">
            <v/>
          </cell>
          <cell r="ABJ27" t="str">
            <v/>
          </cell>
          <cell r="ABK27" t="str">
            <v/>
          </cell>
          <cell r="ABM27">
            <v>0</v>
          </cell>
          <cell r="ABN27">
            <v>0</v>
          </cell>
          <cell r="ABO27">
            <v>0</v>
          </cell>
          <cell r="ABP27" t="e">
            <v>#DIV/0!</v>
          </cell>
        </row>
        <row r="28">
          <cell r="A28" t="str">
            <v>ISAACS</v>
          </cell>
          <cell r="B28" t="str">
            <v>ISAACS</v>
          </cell>
          <cell r="C28" t="str">
            <v>MANHATTAN</v>
          </cell>
          <cell r="D28">
            <v>0</v>
          </cell>
          <cell r="E28">
            <v>0</v>
          </cell>
          <cell r="F28">
            <v>10.210000000000001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9.66</v>
          </cell>
          <cell r="M28">
            <v>1</v>
          </cell>
          <cell r="N28">
            <v>0</v>
          </cell>
          <cell r="O28">
            <v>0</v>
          </cell>
          <cell r="P28" t="str">
            <v/>
          </cell>
          <cell r="Q28" t="str">
            <v/>
          </cell>
          <cell r="R28">
            <v>0</v>
          </cell>
          <cell r="S28">
            <v>0</v>
          </cell>
          <cell r="T28">
            <v>13.23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8.61</v>
          </cell>
          <cell r="AA28">
            <v>1</v>
          </cell>
          <cell r="AB28">
            <v>0</v>
          </cell>
          <cell r="AC28">
            <v>0</v>
          </cell>
          <cell r="AD28" t="str">
            <v/>
          </cell>
          <cell r="AE28" t="str">
            <v/>
          </cell>
          <cell r="AF28">
            <v>0</v>
          </cell>
          <cell r="AG28">
            <v>0</v>
          </cell>
          <cell r="AH28">
            <v>9.49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8.2100000000000009</v>
          </cell>
          <cell r="AO28">
            <v>1</v>
          </cell>
          <cell r="AP28">
            <v>0</v>
          </cell>
          <cell r="AQ28">
            <v>0</v>
          </cell>
          <cell r="AR28" t="str">
            <v/>
          </cell>
          <cell r="AS28" t="str">
            <v/>
          </cell>
          <cell r="AT28">
            <v>0</v>
          </cell>
          <cell r="AU28">
            <v>0</v>
          </cell>
          <cell r="AV28">
            <v>8.1</v>
          </cell>
          <cell r="AW28">
            <v>1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8.6</v>
          </cell>
          <cell r="BC28">
            <v>1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8.77</v>
          </cell>
          <cell r="BK28">
            <v>1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7.69</v>
          </cell>
          <cell r="BQ28">
            <v>1</v>
          </cell>
          <cell r="BR28">
            <v>0</v>
          </cell>
          <cell r="BS28">
            <v>0</v>
          </cell>
          <cell r="BT28" t="str">
            <v/>
          </cell>
          <cell r="BU28" t="str">
            <v/>
          </cell>
          <cell r="BV28">
            <v>0</v>
          </cell>
          <cell r="BW28">
            <v>0</v>
          </cell>
          <cell r="BX28">
            <v>9.35</v>
          </cell>
          <cell r="BY28">
            <v>1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9.23</v>
          </cell>
          <cell r="CE28">
            <v>1</v>
          </cell>
          <cell r="CF28">
            <v>0</v>
          </cell>
          <cell r="CG28">
            <v>0</v>
          </cell>
          <cell r="CH28" t="str">
            <v/>
          </cell>
          <cell r="CI28" t="str">
            <v/>
          </cell>
          <cell r="CJ28">
            <v>0</v>
          </cell>
          <cell r="CK28">
            <v>0</v>
          </cell>
          <cell r="CL28">
            <v>9.08</v>
          </cell>
          <cell r="CM28">
            <v>1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8.8800000000000008</v>
          </cell>
          <cell r="CS28">
            <v>1</v>
          </cell>
          <cell r="CT28">
            <v>0</v>
          </cell>
          <cell r="CU28">
            <v>0</v>
          </cell>
          <cell r="CV28" t="str">
            <v/>
          </cell>
          <cell r="CW28" t="str">
            <v/>
          </cell>
          <cell r="CX28">
            <v>0</v>
          </cell>
          <cell r="CY28">
            <v>0</v>
          </cell>
          <cell r="CZ28">
            <v>9.17</v>
          </cell>
          <cell r="DA28">
            <v>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7.84</v>
          </cell>
          <cell r="DG28">
            <v>1</v>
          </cell>
          <cell r="DH28">
            <v>0</v>
          </cell>
          <cell r="DI28">
            <v>0</v>
          </cell>
          <cell r="DJ28" t="str">
            <v/>
          </cell>
          <cell r="DK28" t="str">
            <v/>
          </cell>
          <cell r="DL28">
            <v>0</v>
          </cell>
          <cell r="DM28">
            <v>0</v>
          </cell>
          <cell r="DN28">
            <v>9.57</v>
          </cell>
          <cell r="DO28">
            <v>1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8.6</v>
          </cell>
          <cell r="DU28">
            <v>1</v>
          </cell>
          <cell r="DV28">
            <v>0</v>
          </cell>
          <cell r="DW28">
            <v>0</v>
          </cell>
          <cell r="DX28" t="str">
            <v/>
          </cell>
          <cell r="DY28" t="str">
            <v/>
          </cell>
          <cell r="DZ28">
            <v>0</v>
          </cell>
          <cell r="EA28">
            <v>0</v>
          </cell>
          <cell r="EB28">
            <v>8.1300000000000008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8.32</v>
          </cell>
          <cell r="EI28">
            <v>1</v>
          </cell>
          <cell r="EJ28">
            <v>0</v>
          </cell>
          <cell r="EK28">
            <v>0</v>
          </cell>
          <cell r="EL28" t="str">
            <v/>
          </cell>
          <cell r="EM28" t="str">
            <v/>
          </cell>
          <cell r="EN28">
            <v>0</v>
          </cell>
          <cell r="EO28">
            <v>0</v>
          </cell>
          <cell r="EP28">
            <v>9.11</v>
          </cell>
          <cell r="EQ28">
            <v>1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7.49</v>
          </cell>
          <cell r="EW28">
            <v>1</v>
          </cell>
          <cell r="EX28">
            <v>0</v>
          </cell>
          <cell r="EY28">
            <v>0</v>
          </cell>
          <cell r="EZ28" t="str">
            <v/>
          </cell>
          <cell r="FA28" t="str">
            <v/>
          </cell>
          <cell r="FB28">
            <v>0</v>
          </cell>
          <cell r="FC28">
            <v>0</v>
          </cell>
          <cell r="FD28">
            <v>9.6</v>
          </cell>
          <cell r="FE28">
            <v>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9.02</v>
          </cell>
          <cell r="FK28">
            <v>1</v>
          </cell>
          <cell r="FL28">
            <v>0</v>
          </cell>
          <cell r="FM28">
            <v>0</v>
          </cell>
          <cell r="FN28" t="str">
            <v/>
          </cell>
          <cell r="FO28" t="str">
            <v/>
          </cell>
          <cell r="FP28">
            <v>0</v>
          </cell>
          <cell r="FQ28">
            <v>0</v>
          </cell>
          <cell r="FR28">
            <v>9.0500000000000007</v>
          </cell>
          <cell r="FS28">
            <v>1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8.7200000000000006</v>
          </cell>
          <cell r="FY28">
            <v>1</v>
          </cell>
          <cell r="FZ28">
            <v>0</v>
          </cell>
          <cell r="GA28">
            <v>0</v>
          </cell>
          <cell r="GB28" t="str">
            <v/>
          </cell>
          <cell r="GC28" t="str">
            <v/>
          </cell>
          <cell r="GD28">
            <v>0</v>
          </cell>
          <cell r="GE28">
            <v>0</v>
          </cell>
          <cell r="GF28">
            <v>9.35</v>
          </cell>
          <cell r="GG28">
            <v>1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8.59</v>
          </cell>
          <cell r="GM28">
            <v>1</v>
          </cell>
          <cell r="GN28">
            <v>0</v>
          </cell>
          <cell r="GO28">
            <v>0</v>
          </cell>
          <cell r="GP28" t="str">
            <v/>
          </cell>
          <cell r="GQ28" t="str">
            <v/>
          </cell>
          <cell r="GR28">
            <v>0</v>
          </cell>
          <cell r="GS28">
            <v>0</v>
          </cell>
          <cell r="GT28">
            <v>9.11</v>
          </cell>
          <cell r="GU28">
            <v>1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7.61</v>
          </cell>
          <cell r="HA28">
            <v>1</v>
          </cell>
          <cell r="HB28">
            <v>0</v>
          </cell>
          <cell r="HC28">
            <v>0</v>
          </cell>
          <cell r="HD28" t="str">
            <v/>
          </cell>
          <cell r="HE28" t="str">
            <v/>
          </cell>
          <cell r="HF28">
            <v>0</v>
          </cell>
          <cell r="HG28">
            <v>0</v>
          </cell>
          <cell r="HH28">
            <v>7.67</v>
          </cell>
          <cell r="HI28">
            <v>1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8.6</v>
          </cell>
          <cell r="HO28">
            <v>1</v>
          </cell>
          <cell r="HP28">
            <v>0</v>
          </cell>
          <cell r="HQ28">
            <v>0</v>
          </cell>
          <cell r="HR28" t="str">
            <v/>
          </cell>
          <cell r="HS28" t="str">
            <v/>
          </cell>
          <cell r="HT28">
            <v>0</v>
          </cell>
          <cell r="HU28">
            <v>0</v>
          </cell>
          <cell r="HV28">
            <v>10.32</v>
          </cell>
          <cell r="HW28">
            <v>1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8.51</v>
          </cell>
          <cell r="IC28">
            <v>1</v>
          </cell>
          <cell r="ID28">
            <v>0</v>
          </cell>
          <cell r="IE28">
            <v>0</v>
          </cell>
          <cell r="IF28" t="str">
            <v/>
          </cell>
          <cell r="IG28" t="str">
            <v/>
          </cell>
          <cell r="IH28">
            <v>0</v>
          </cell>
          <cell r="II28">
            <v>0</v>
          </cell>
          <cell r="IJ28">
            <v>9.56</v>
          </cell>
          <cell r="IK28">
            <v>1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8.52</v>
          </cell>
          <cell r="IQ28">
            <v>1</v>
          </cell>
          <cell r="IR28">
            <v>0</v>
          </cell>
          <cell r="IS28">
            <v>0</v>
          </cell>
          <cell r="IT28" t="str">
            <v/>
          </cell>
          <cell r="IU28" t="str">
            <v/>
          </cell>
          <cell r="IV28">
            <v>0</v>
          </cell>
          <cell r="IW28">
            <v>0</v>
          </cell>
          <cell r="IX28">
            <v>10.52</v>
          </cell>
          <cell r="IY28">
            <v>1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8.8800000000000008</v>
          </cell>
          <cell r="JE28">
            <v>1</v>
          </cell>
          <cell r="JF28">
            <v>0</v>
          </cell>
          <cell r="JG28">
            <v>0</v>
          </cell>
          <cell r="JH28" t="str">
            <v/>
          </cell>
          <cell r="JI28" t="str">
            <v/>
          </cell>
          <cell r="JJ28">
            <v>0</v>
          </cell>
          <cell r="JK28">
            <v>0</v>
          </cell>
          <cell r="JL28">
            <v>9.7899999999999991</v>
          </cell>
          <cell r="JM28">
            <v>1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9.75</v>
          </cell>
          <cell r="JS28">
            <v>1</v>
          </cell>
          <cell r="JT28">
            <v>0</v>
          </cell>
          <cell r="JU28">
            <v>0</v>
          </cell>
          <cell r="JV28" t="str">
            <v/>
          </cell>
          <cell r="JW28" t="str">
            <v/>
          </cell>
          <cell r="JX28">
            <v>0</v>
          </cell>
          <cell r="JY28">
            <v>0</v>
          </cell>
          <cell r="JZ28">
            <v>10.09</v>
          </cell>
          <cell r="KA28">
            <v>1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9.36</v>
          </cell>
          <cell r="KG28">
            <v>1</v>
          </cell>
          <cell r="KH28">
            <v>0</v>
          </cell>
          <cell r="KI28">
            <v>0</v>
          </cell>
          <cell r="KJ28" t="str">
            <v/>
          </cell>
          <cell r="KK28" t="str">
            <v/>
          </cell>
          <cell r="KL28">
            <v>0</v>
          </cell>
          <cell r="KM28">
            <v>0</v>
          </cell>
          <cell r="KN28">
            <v>10.35</v>
          </cell>
          <cell r="KO28">
            <v>1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 t="str">
            <v/>
          </cell>
          <cell r="KY28" t="str">
            <v/>
          </cell>
          <cell r="KZ28">
            <v>0</v>
          </cell>
          <cell r="LA28">
            <v>0</v>
          </cell>
          <cell r="LB28">
            <v>10.57</v>
          </cell>
          <cell r="LC28">
            <v>1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10.26</v>
          </cell>
          <cell r="LI28">
            <v>1</v>
          </cell>
          <cell r="LJ28">
            <v>0</v>
          </cell>
          <cell r="LK28">
            <v>0</v>
          </cell>
          <cell r="LL28" t="str">
            <v/>
          </cell>
          <cell r="LM28" t="str">
            <v/>
          </cell>
          <cell r="LN28">
            <v>0</v>
          </cell>
          <cell r="LO28">
            <v>0</v>
          </cell>
          <cell r="LP28">
            <v>10.76</v>
          </cell>
          <cell r="LQ28">
            <v>1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9.24</v>
          </cell>
          <cell r="LW28">
            <v>1</v>
          </cell>
          <cell r="LX28">
            <v>0</v>
          </cell>
          <cell r="LY28">
            <v>0</v>
          </cell>
          <cell r="LZ28" t="str">
            <v/>
          </cell>
          <cell r="MA28" t="str">
            <v/>
          </cell>
          <cell r="MB28">
            <v>0</v>
          </cell>
          <cell r="MC28">
            <v>0</v>
          </cell>
          <cell r="MD28">
            <v>10.4</v>
          </cell>
          <cell r="ME28">
            <v>1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9.7100000000000009</v>
          </cell>
          <cell r="MK28">
            <v>1</v>
          </cell>
          <cell r="ML28">
            <v>0</v>
          </cell>
          <cell r="MM28">
            <v>0</v>
          </cell>
          <cell r="MN28" t="str">
            <v/>
          </cell>
          <cell r="MO28" t="str">
            <v/>
          </cell>
          <cell r="MP28">
            <v>0</v>
          </cell>
          <cell r="MQ28">
            <v>0</v>
          </cell>
          <cell r="MR28">
            <v>11.1</v>
          </cell>
          <cell r="MS28">
            <v>1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9.09</v>
          </cell>
          <cell r="MY28">
            <v>1</v>
          </cell>
          <cell r="MZ28">
            <v>0</v>
          </cell>
          <cell r="NA28">
            <v>0</v>
          </cell>
          <cell r="NB28" t="str">
            <v/>
          </cell>
          <cell r="NC28" t="str">
            <v/>
          </cell>
          <cell r="ND28">
            <v>9.8800000000000008</v>
          </cell>
          <cell r="NE28">
            <v>1</v>
          </cell>
          <cell r="NF28">
            <v>0</v>
          </cell>
          <cell r="NG28">
            <v>0</v>
          </cell>
          <cell r="NH28">
            <v>8.1300000000000008</v>
          </cell>
          <cell r="NI28">
            <v>1</v>
          </cell>
          <cell r="NJ28">
            <v>0</v>
          </cell>
          <cell r="NK28">
            <v>0</v>
          </cell>
          <cell r="NL28">
            <v>7.53</v>
          </cell>
          <cell r="NM28">
            <v>1</v>
          </cell>
          <cell r="NN28">
            <v>0</v>
          </cell>
          <cell r="NO28">
            <v>0</v>
          </cell>
          <cell r="NP28" t="str">
            <v/>
          </cell>
          <cell r="NQ28" t="str">
            <v/>
          </cell>
          <cell r="NR28">
            <v>0</v>
          </cell>
          <cell r="NS28">
            <v>0</v>
          </cell>
          <cell r="NT28">
            <v>11.19</v>
          </cell>
          <cell r="NU28">
            <v>1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10.33</v>
          </cell>
          <cell r="OA28">
            <v>1</v>
          </cell>
          <cell r="OB28">
            <v>0</v>
          </cell>
          <cell r="OC28">
            <v>0</v>
          </cell>
          <cell r="OD28" t="str">
            <v/>
          </cell>
          <cell r="OE28" t="str">
            <v/>
          </cell>
          <cell r="OF28">
            <v>0</v>
          </cell>
          <cell r="OG28">
            <v>0</v>
          </cell>
          <cell r="OH28">
            <v>12.27</v>
          </cell>
          <cell r="OI28">
            <v>1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10.66</v>
          </cell>
          <cell r="OO28">
            <v>1</v>
          </cell>
          <cell r="OP28">
            <v>0</v>
          </cell>
          <cell r="OQ28">
            <v>0</v>
          </cell>
          <cell r="OR28" t="str">
            <v/>
          </cell>
          <cell r="OS28" t="str">
            <v/>
          </cell>
          <cell r="OT28">
            <v>0</v>
          </cell>
          <cell r="OU28">
            <v>0</v>
          </cell>
          <cell r="OV28">
            <v>12.04</v>
          </cell>
          <cell r="OW28">
            <v>1</v>
          </cell>
          <cell r="OX28">
            <v>0</v>
          </cell>
          <cell r="OY28">
            <v>0</v>
          </cell>
          <cell r="OZ28">
            <v>0</v>
          </cell>
          <cell r="PA28">
            <v>0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 t="str">
            <v/>
          </cell>
          <cell r="PG28" t="str">
            <v/>
          </cell>
          <cell r="PH28">
            <v>0</v>
          </cell>
          <cell r="PI28">
            <v>0</v>
          </cell>
          <cell r="PJ28">
            <v>11.27</v>
          </cell>
          <cell r="PK28">
            <v>1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10.84</v>
          </cell>
          <cell r="PQ28">
            <v>1</v>
          </cell>
          <cell r="PR28">
            <v>0</v>
          </cell>
          <cell r="PS28">
            <v>0</v>
          </cell>
          <cell r="PT28" t="str">
            <v/>
          </cell>
          <cell r="PU28" t="str">
            <v/>
          </cell>
          <cell r="PV28">
            <v>0</v>
          </cell>
          <cell r="PW28">
            <v>0</v>
          </cell>
          <cell r="PX28">
            <v>11.4</v>
          </cell>
          <cell r="PY28">
            <v>1</v>
          </cell>
          <cell r="PZ28">
            <v>0</v>
          </cell>
          <cell r="QA28">
            <v>0</v>
          </cell>
          <cell r="QB28">
            <v>0</v>
          </cell>
          <cell r="QC28">
            <v>0</v>
          </cell>
          <cell r="QD28">
            <v>10.72</v>
          </cell>
          <cell r="QE28">
            <v>1</v>
          </cell>
          <cell r="QF28">
            <v>0</v>
          </cell>
          <cell r="QG28">
            <v>0</v>
          </cell>
          <cell r="QH28" t="str">
            <v/>
          </cell>
          <cell r="QI28" t="str">
            <v/>
          </cell>
          <cell r="QJ28">
            <v>0</v>
          </cell>
          <cell r="QK28">
            <v>0</v>
          </cell>
          <cell r="QL28">
            <v>11.68</v>
          </cell>
          <cell r="QM28">
            <v>1</v>
          </cell>
          <cell r="QN28">
            <v>0</v>
          </cell>
          <cell r="QO28">
            <v>0</v>
          </cell>
          <cell r="QP28">
            <v>0</v>
          </cell>
          <cell r="QQ28">
            <v>0</v>
          </cell>
          <cell r="QR28">
            <v>10.86</v>
          </cell>
          <cell r="QS28">
            <v>1</v>
          </cell>
          <cell r="QT28">
            <v>0</v>
          </cell>
          <cell r="QU28">
            <v>0</v>
          </cell>
          <cell r="QV28" t="str">
            <v/>
          </cell>
          <cell r="QW28" t="str">
            <v/>
          </cell>
          <cell r="QX28">
            <v>0</v>
          </cell>
          <cell r="QY28">
            <v>0</v>
          </cell>
          <cell r="QZ28">
            <v>11.53</v>
          </cell>
          <cell r="RA28">
            <v>1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10.24</v>
          </cell>
          <cell r="RG28">
            <v>1</v>
          </cell>
          <cell r="RH28">
            <v>0</v>
          </cell>
          <cell r="RI28">
            <v>0</v>
          </cell>
          <cell r="RJ28" t="str">
            <v/>
          </cell>
          <cell r="RK28" t="str">
            <v/>
          </cell>
          <cell r="RL28">
            <v>0</v>
          </cell>
          <cell r="RM28">
            <v>0</v>
          </cell>
          <cell r="RN28">
            <v>11.14</v>
          </cell>
          <cell r="RO28">
            <v>1</v>
          </cell>
          <cell r="RP28">
            <v>0</v>
          </cell>
          <cell r="RQ28">
            <v>0</v>
          </cell>
          <cell r="RR28">
            <v>0</v>
          </cell>
          <cell r="RS28">
            <v>0</v>
          </cell>
          <cell r="RT28">
            <v>8.89</v>
          </cell>
          <cell r="RU28">
            <v>1</v>
          </cell>
          <cell r="RV28">
            <v>0</v>
          </cell>
          <cell r="RW28">
            <v>0</v>
          </cell>
          <cell r="RX28" t="str">
            <v/>
          </cell>
          <cell r="RY28" t="str">
            <v/>
          </cell>
          <cell r="RZ28">
            <v>0</v>
          </cell>
          <cell r="SA28">
            <v>0</v>
          </cell>
          <cell r="SB28">
            <v>11.57</v>
          </cell>
          <cell r="SC28">
            <v>1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9.5299999999999994</v>
          </cell>
          <cell r="SI28">
            <v>1</v>
          </cell>
          <cell r="SJ28">
            <v>0</v>
          </cell>
          <cell r="SK28">
            <v>0</v>
          </cell>
          <cell r="SL28" t="str">
            <v/>
          </cell>
          <cell r="SM28" t="str">
            <v/>
          </cell>
          <cell r="SN28">
            <v>0</v>
          </cell>
          <cell r="SO28">
            <v>0</v>
          </cell>
          <cell r="SP28">
            <v>11.16</v>
          </cell>
          <cell r="SQ28">
            <v>1</v>
          </cell>
          <cell r="SR28">
            <v>0</v>
          </cell>
          <cell r="SS28">
            <v>0</v>
          </cell>
          <cell r="ST28">
            <v>0</v>
          </cell>
          <cell r="SU28">
            <v>0</v>
          </cell>
          <cell r="SV28">
            <v>9.17</v>
          </cell>
          <cell r="SW28">
            <v>1</v>
          </cell>
          <cell r="SX28">
            <v>0</v>
          </cell>
          <cell r="SY28">
            <v>0</v>
          </cell>
          <cell r="SZ28" t="str">
            <v/>
          </cell>
          <cell r="TA28" t="str">
            <v/>
          </cell>
          <cell r="TB28">
            <v>0</v>
          </cell>
          <cell r="TC28">
            <v>0</v>
          </cell>
          <cell r="TD28">
            <v>10.85</v>
          </cell>
          <cell r="TE28">
            <v>1</v>
          </cell>
          <cell r="TF28">
            <v>0</v>
          </cell>
          <cell r="TG28">
            <v>0</v>
          </cell>
          <cell r="TH28">
            <v>0</v>
          </cell>
          <cell r="TI28">
            <v>0</v>
          </cell>
          <cell r="TJ28">
            <v>10.17</v>
          </cell>
          <cell r="TK28">
            <v>1</v>
          </cell>
          <cell r="TL28">
            <v>0</v>
          </cell>
          <cell r="TM28">
            <v>0</v>
          </cell>
          <cell r="TN28" t="str">
            <v/>
          </cell>
          <cell r="TO28" t="str">
            <v/>
          </cell>
          <cell r="TP28">
            <v>10.37</v>
          </cell>
          <cell r="TQ28">
            <v>1</v>
          </cell>
          <cell r="TR28">
            <v>0</v>
          </cell>
          <cell r="TS28">
            <v>0</v>
          </cell>
          <cell r="TT28">
            <v>0</v>
          </cell>
          <cell r="TU28">
            <v>0</v>
          </cell>
          <cell r="TV28">
            <v>0</v>
          </cell>
          <cell r="TW28">
            <v>0</v>
          </cell>
          <cell r="TX28">
            <v>9.02</v>
          </cell>
          <cell r="TY28">
            <v>1</v>
          </cell>
          <cell r="TZ28">
            <v>0</v>
          </cell>
          <cell r="UA28">
            <v>0</v>
          </cell>
          <cell r="UB28" t="str">
            <v/>
          </cell>
          <cell r="UC28" t="str">
            <v/>
          </cell>
          <cell r="UD28">
            <v>0</v>
          </cell>
          <cell r="UE28">
            <v>0</v>
          </cell>
          <cell r="UF28">
            <v>10.55</v>
          </cell>
          <cell r="UG28">
            <v>1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10.48</v>
          </cell>
          <cell r="UM28">
            <v>1</v>
          </cell>
          <cell r="UN28">
            <v>0</v>
          </cell>
          <cell r="UO28">
            <v>0</v>
          </cell>
          <cell r="UP28" t="str">
            <v/>
          </cell>
          <cell r="UQ28" t="str">
            <v/>
          </cell>
          <cell r="UR28">
            <v>0</v>
          </cell>
          <cell r="US28">
            <v>0</v>
          </cell>
          <cell r="UT28">
            <v>10.87</v>
          </cell>
          <cell r="UU28">
            <v>1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9.4</v>
          </cell>
          <cell r="VA28">
            <v>1</v>
          </cell>
          <cell r="VB28">
            <v>0</v>
          </cell>
          <cell r="VC28">
            <v>0</v>
          </cell>
          <cell r="VD28" t="str">
            <v/>
          </cell>
          <cell r="VE28" t="str">
            <v/>
          </cell>
          <cell r="VF28">
            <v>0</v>
          </cell>
          <cell r="VG28">
            <v>0</v>
          </cell>
          <cell r="VH28">
            <v>10.41</v>
          </cell>
          <cell r="VI28">
            <v>1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8.64</v>
          </cell>
          <cell r="VO28">
            <v>1</v>
          </cell>
          <cell r="VP28">
            <v>0</v>
          </cell>
          <cell r="VQ28">
            <v>0</v>
          </cell>
          <cell r="VR28" t="str">
            <v/>
          </cell>
          <cell r="VS28" t="str">
            <v/>
          </cell>
          <cell r="VT28">
            <v>0</v>
          </cell>
          <cell r="VU28">
            <v>0</v>
          </cell>
          <cell r="VV28">
            <v>10.57</v>
          </cell>
          <cell r="VW28">
            <v>1</v>
          </cell>
          <cell r="VX28">
            <v>0</v>
          </cell>
          <cell r="VY28">
            <v>0</v>
          </cell>
          <cell r="VZ28">
            <v>0</v>
          </cell>
          <cell r="WA28">
            <v>0</v>
          </cell>
          <cell r="WB28">
            <v>9.49</v>
          </cell>
          <cell r="WC28">
            <v>1</v>
          </cell>
          <cell r="WD28">
            <v>0</v>
          </cell>
          <cell r="WE28">
            <v>0</v>
          </cell>
          <cell r="WF28" t="str">
            <v/>
          </cell>
          <cell r="WG28" t="str">
            <v/>
          </cell>
          <cell r="WH28">
            <v>0</v>
          </cell>
          <cell r="WI28">
            <v>0</v>
          </cell>
          <cell r="WJ28">
            <v>11.24</v>
          </cell>
          <cell r="WK28">
            <v>1</v>
          </cell>
          <cell r="WL28">
            <v>0</v>
          </cell>
          <cell r="WM28">
            <v>0</v>
          </cell>
          <cell r="WN28">
            <v>0</v>
          </cell>
          <cell r="WO28">
            <v>0</v>
          </cell>
          <cell r="WP28">
            <v>8.02</v>
          </cell>
          <cell r="WQ28">
            <v>1</v>
          </cell>
          <cell r="WR28">
            <v>0</v>
          </cell>
          <cell r="WS28">
            <v>0</v>
          </cell>
          <cell r="WT28" t="str">
            <v/>
          </cell>
          <cell r="WU28" t="str">
            <v/>
          </cell>
          <cell r="WV28">
            <v>0</v>
          </cell>
          <cell r="WW28">
            <v>0</v>
          </cell>
          <cell r="WX28">
            <v>10.08</v>
          </cell>
          <cell r="WY28">
            <v>1</v>
          </cell>
          <cell r="WZ28">
            <v>0</v>
          </cell>
          <cell r="XA28">
            <v>0</v>
          </cell>
          <cell r="XB28">
            <v>0</v>
          </cell>
          <cell r="XC28">
            <v>0</v>
          </cell>
          <cell r="XD28">
            <v>9.17</v>
          </cell>
          <cell r="XE28">
            <v>1</v>
          </cell>
          <cell r="XF28">
            <v>0</v>
          </cell>
          <cell r="XG28">
            <v>0</v>
          </cell>
          <cell r="XH28" t="str">
            <v/>
          </cell>
          <cell r="XI28" t="str">
            <v/>
          </cell>
          <cell r="XJ28">
            <v>0</v>
          </cell>
          <cell r="XK28">
            <v>0</v>
          </cell>
          <cell r="XL28">
            <v>10.76</v>
          </cell>
          <cell r="XM28">
            <v>1</v>
          </cell>
          <cell r="XN28">
            <v>0</v>
          </cell>
          <cell r="XO28">
            <v>0</v>
          </cell>
          <cell r="XP28">
            <v>0</v>
          </cell>
          <cell r="XQ28">
            <v>0</v>
          </cell>
          <cell r="XR28">
            <v>9.4</v>
          </cell>
          <cell r="XS28">
            <v>1</v>
          </cell>
          <cell r="XT28">
            <v>0</v>
          </cell>
          <cell r="XU28">
            <v>0</v>
          </cell>
          <cell r="XV28" t="str">
            <v/>
          </cell>
          <cell r="XW28" t="str">
            <v/>
          </cell>
          <cell r="XX28">
            <v>0</v>
          </cell>
          <cell r="XY28">
            <v>0</v>
          </cell>
          <cell r="XZ28">
            <v>8.36</v>
          </cell>
          <cell r="YA28">
            <v>1</v>
          </cell>
          <cell r="YB28">
            <v>0</v>
          </cell>
          <cell r="YC28">
            <v>0</v>
          </cell>
          <cell r="YD28">
            <v>0</v>
          </cell>
          <cell r="YE28">
            <v>0</v>
          </cell>
          <cell r="YF28">
            <v>8.14</v>
          </cell>
          <cell r="YG28">
            <v>1</v>
          </cell>
          <cell r="YH28">
            <v>0</v>
          </cell>
          <cell r="YI28">
            <v>0</v>
          </cell>
          <cell r="YJ28" t="str">
            <v/>
          </cell>
          <cell r="YK28" t="str">
            <v/>
          </cell>
          <cell r="YL28">
            <v>0</v>
          </cell>
          <cell r="YM28">
            <v>0</v>
          </cell>
          <cell r="YN28">
            <v>9.6</v>
          </cell>
          <cell r="YO28">
            <v>1</v>
          </cell>
          <cell r="YP28">
            <v>0</v>
          </cell>
          <cell r="YQ28">
            <v>0</v>
          </cell>
          <cell r="YR28">
            <v>0</v>
          </cell>
          <cell r="YS28">
            <v>0</v>
          </cell>
          <cell r="YT28">
            <v>10.78</v>
          </cell>
          <cell r="YU28">
            <v>1</v>
          </cell>
          <cell r="YV28">
            <v>0</v>
          </cell>
          <cell r="YW28">
            <v>0</v>
          </cell>
          <cell r="YX28" t="str">
            <v/>
          </cell>
          <cell r="YY28" t="str">
            <v/>
          </cell>
          <cell r="YZ28">
            <v>0</v>
          </cell>
          <cell r="ZA28">
            <v>0</v>
          </cell>
          <cell r="ZB28">
            <v>11.55</v>
          </cell>
          <cell r="ZC28">
            <v>1</v>
          </cell>
          <cell r="ZD28">
            <v>0</v>
          </cell>
          <cell r="ZE28">
            <v>0</v>
          </cell>
          <cell r="ZF28">
            <v>0</v>
          </cell>
          <cell r="ZG28">
            <v>0</v>
          </cell>
          <cell r="ZH28">
            <v>10.17</v>
          </cell>
          <cell r="ZI28">
            <v>1</v>
          </cell>
          <cell r="ZJ28">
            <v>0</v>
          </cell>
          <cell r="ZK28">
            <v>0</v>
          </cell>
          <cell r="ZL28" t="str">
            <v/>
          </cell>
          <cell r="ZM28" t="str">
            <v/>
          </cell>
          <cell r="ZN28">
            <v>0</v>
          </cell>
          <cell r="ZO28">
            <v>0</v>
          </cell>
          <cell r="ZP28">
            <v>10.09</v>
          </cell>
          <cell r="ZQ28">
            <v>1</v>
          </cell>
          <cell r="ZR28">
            <v>0</v>
          </cell>
          <cell r="ZS28">
            <v>0</v>
          </cell>
          <cell r="ZT28">
            <v>0</v>
          </cell>
          <cell r="ZU28">
            <v>0</v>
          </cell>
          <cell r="ZV28">
            <v>8.7799999999999994</v>
          </cell>
          <cell r="ZW28">
            <v>1</v>
          </cell>
          <cell r="ZX28">
            <v>0</v>
          </cell>
          <cell r="ZY28">
            <v>0</v>
          </cell>
          <cell r="ZZ28" t="str">
            <v/>
          </cell>
          <cell r="AAA28" t="str">
            <v/>
          </cell>
          <cell r="AAB28">
            <v>0</v>
          </cell>
          <cell r="AAC28">
            <v>0</v>
          </cell>
          <cell r="AAD28">
            <v>9.4499999999999993</v>
          </cell>
          <cell r="AAE28">
            <v>1</v>
          </cell>
          <cell r="AAF28">
            <v>0</v>
          </cell>
          <cell r="AAG28">
            <v>0</v>
          </cell>
          <cell r="AAH28">
            <v>0</v>
          </cell>
          <cell r="AAI28">
            <v>0</v>
          </cell>
          <cell r="AAJ28">
            <v>8.4499999999999993</v>
          </cell>
          <cell r="AAK28">
            <v>1</v>
          </cell>
          <cell r="AAL28">
            <v>0</v>
          </cell>
          <cell r="AAM28">
            <v>0</v>
          </cell>
          <cell r="AAN28" t="str">
            <v/>
          </cell>
          <cell r="AAO28" t="str">
            <v/>
          </cell>
          <cell r="AAP28">
            <v>0</v>
          </cell>
          <cell r="AAQ28">
            <v>0</v>
          </cell>
          <cell r="AAR28">
            <v>9.65</v>
          </cell>
          <cell r="AAS28">
            <v>1</v>
          </cell>
          <cell r="AAT28">
            <v>0</v>
          </cell>
          <cell r="AAU28">
            <v>0</v>
          </cell>
          <cell r="AAV28">
            <v>0</v>
          </cell>
          <cell r="AAW28">
            <v>0</v>
          </cell>
          <cell r="AAX28">
            <v>0</v>
          </cell>
          <cell r="AAY28">
            <v>0</v>
          </cell>
          <cell r="AAZ28">
            <v>0</v>
          </cell>
          <cell r="ABA28">
            <v>0</v>
          </cell>
          <cell r="ABB28" t="str">
            <v/>
          </cell>
          <cell r="ABC28" t="str">
            <v/>
          </cell>
          <cell r="ABD28">
            <v>0</v>
          </cell>
          <cell r="ABE28">
            <v>0</v>
          </cell>
          <cell r="ABF28">
            <v>0</v>
          </cell>
          <cell r="ABG28">
            <v>0</v>
          </cell>
          <cell r="ABH28">
            <v>0</v>
          </cell>
          <cell r="ABI28">
            <v>0</v>
          </cell>
          <cell r="ABJ28">
            <v>0</v>
          </cell>
          <cell r="ABK28">
            <v>0</v>
          </cell>
          <cell r="ABM28">
            <v>987.97999999999956</v>
          </cell>
          <cell r="ABN28">
            <v>102</v>
          </cell>
          <cell r="ABO28">
            <v>102</v>
          </cell>
          <cell r="ABP28">
            <v>1</v>
          </cell>
        </row>
        <row r="29">
          <cell r="A29" t="str">
            <v>AUDUBON</v>
          </cell>
          <cell r="B29" t="str">
            <v>BETHUNE GARDENS</v>
          </cell>
          <cell r="C29" t="str">
            <v>MANHATTAN</v>
          </cell>
          <cell r="D29">
            <v>7.93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/>
          </cell>
          <cell r="Q29" t="str">
            <v/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str">
            <v/>
          </cell>
          <cell r="AE29" t="str">
            <v/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5.95</v>
          </cell>
          <cell r="AM29">
            <v>1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 t="str">
            <v/>
          </cell>
          <cell r="AS29" t="str">
            <v/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9.14</v>
          </cell>
          <cell r="BI29">
            <v>1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 t="str">
            <v/>
          </cell>
          <cell r="BU29" t="str">
            <v/>
          </cell>
          <cell r="BV29">
            <v>0</v>
          </cell>
          <cell r="BW29">
            <v>0</v>
          </cell>
          <cell r="BX29">
            <v>9.5500000000000007</v>
          </cell>
          <cell r="BY29">
            <v>1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 t="str">
            <v/>
          </cell>
          <cell r="CI29" t="str">
            <v/>
          </cell>
          <cell r="CJ29">
            <v>0</v>
          </cell>
          <cell r="CK29">
            <v>0</v>
          </cell>
          <cell r="CL29">
            <v>8.18</v>
          </cell>
          <cell r="CM29">
            <v>1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 t="str">
            <v/>
          </cell>
          <cell r="CW29" t="str">
            <v/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9.07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 t="str">
            <v/>
          </cell>
          <cell r="DK29" t="str">
            <v/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9.99</v>
          </cell>
          <cell r="DQ29">
            <v>1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 t="str">
            <v/>
          </cell>
          <cell r="DY29" t="str">
            <v/>
          </cell>
          <cell r="DZ29">
            <v>0</v>
          </cell>
          <cell r="EA29">
            <v>0</v>
          </cell>
          <cell r="EB29">
            <v>6.88</v>
          </cell>
          <cell r="EC29">
            <v>1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 t="str">
            <v/>
          </cell>
          <cell r="EM29" t="str">
            <v/>
          </cell>
          <cell r="EN29">
            <v>8.2100000000000009</v>
          </cell>
          <cell r="EO29">
            <v>1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7.23</v>
          </cell>
          <cell r="EW29">
            <v>1</v>
          </cell>
          <cell r="EX29">
            <v>0</v>
          </cell>
          <cell r="EY29">
            <v>0</v>
          </cell>
          <cell r="EZ29" t="str">
            <v/>
          </cell>
          <cell r="FA29" t="str">
            <v/>
          </cell>
          <cell r="FB29">
            <v>0</v>
          </cell>
          <cell r="FC29">
            <v>0</v>
          </cell>
          <cell r="FD29">
            <v>6.27</v>
          </cell>
          <cell r="FE29">
            <v>1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 t="str">
            <v/>
          </cell>
          <cell r="FO29" t="str">
            <v/>
          </cell>
          <cell r="FP29">
            <v>5.21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 t="str">
            <v/>
          </cell>
          <cell r="GC29" t="str">
            <v/>
          </cell>
          <cell r="GD29">
            <v>8.4499999999999993</v>
          </cell>
          <cell r="GE29">
            <v>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 t="str">
            <v/>
          </cell>
          <cell r="GQ29" t="str">
            <v/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8.08</v>
          </cell>
          <cell r="HC29">
            <v>1</v>
          </cell>
          <cell r="HD29" t="str">
            <v/>
          </cell>
          <cell r="HE29" t="str">
            <v/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6.61</v>
          </cell>
          <cell r="HM29">
            <v>1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 t="str">
            <v/>
          </cell>
          <cell r="HS29" t="str">
            <v/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 t="str">
            <v/>
          </cell>
          <cell r="IG29" t="str">
            <v/>
          </cell>
          <cell r="IH29">
            <v>0</v>
          </cell>
          <cell r="II29">
            <v>0</v>
          </cell>
          <cell r="IJ29">
            <v>11.21</v>
          </cell>
          <cell r="IK29">
            <v>1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 t="str">
            <v/>
          </cell>
          <cell r="IU29" t="str">
            <v/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10.050000000000001</v>
          </cell>
          <cell r="JE29">
            <v>1</v>
          </cell>
          <cell r="JF29">
            <v>0</v>
          </cell>
          <cell r="JG29">
            <v>0</v>
          </cell>
          <cell r="JH29" t="str">
            <v/>
          </cell>
          <cell r="JI29" t="str">
            <v/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8.2799999999999994</v>
          </cell>
          <cell r="JO29">
            <v>1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 t="str">
            <v/>
          </cell>
          <cell r="JW29" t="str">
            <v/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9.94</v>
          </cell>
          <cell r="KE29">
            <v>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 t="str">
            <v/>
          </cell>
          <cell r="KK29" t="str">
            <v/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7.43</v>
          </cell>
          <cell r="KQ29">
            <v>1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 t="str">
            <v/>
          </cell>
          <cell r="KY29" t="str">
            <v/>
          </cell>
          <cell r="KZ29">
            <v>0</v>
          </cell>
          <cell r="LA29">
            <v>0</v>
          </cell>
          <cell r="LB29">
            <v>8.9700000000000006</v>
          </cell>
          <cell r="LC29">
            <v>1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 t="str">
            <v/>
          </cell>
          <cell r="LM29" t="str">
            <v/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10.53</v>
          </cell>
          <cell r="LU29">
            <v>1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 t="str">
            <v/>
          </cell>
          <cell r="MA29" t="str">
            <v/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10.09</v>
          </cell>
          <cell r="MI29">
            <v>1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 t="str">
            <v/>
          </cell>
          <cell r="MO29" t="str">
            <v/>
          </cell>
          <cell r="MP29">
            <v>0</v>
          </cell>
          <cell r="MQ29">
            <v>0</v>
          </cell>
          <cell r="MR29">
            <v>7.56</v>
          </cell>
          <cell r="MS29">
            <v>1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 t="str">
            <v/>
          </cell>
          <cell r="NC29" t="str">
            <v/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10.81</v>
          </cell>
          <cell r="NM29">
            <v>1</v>
          </cell>
          <cell r="NN29">
            <v>0</v>
          </cell>
          <cell r="NO29">
            <v>0</v>
          </cell>
          <cell r="NP29" t="str">
            <v/>
          </cell>
          <cell r="NQ29" t="str">
            <v/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11.51</v>
          </cell>
          <cell r="OA29">
            <v>1</v>
          </cell>
          <cell r="OB29">
            <v>0</v>
          </cell>
          <cell r="OC29">
            <v>0</v>
          </cell>
          <cell r="OD29" t="str">
            <v/>
          </cell>
          <cell r="OE29" t="str">
            <v/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10.75</v>
          </cell>
          <cell r="OM29">
            <v>1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 t="str">
            <v/>
          </cell>
          <cell r="OS29" t="str">
            <v/>
          </cell>
          <cell r="OT29">
            <v>0</v>
          </cell>
          <cell r="OU29">
            <v>0</v>
          </cell>
          <cell r="OV29">
            <v>8.17</v>
          </cell>
          <cell r="OW29">
            <v>1</v>
          </cell>
          <cell r="OX29">
            <v>0</v>
          </cell>
          <cell r="OY29">
            <v>0</v>
          </cell>
          <cell r="OZ29">
            <v>0</v>
          </cell>
          <cell r="PA29">
            <v>0</v>
          </cell>
          <cell r="PB29">
            <v>0</v>
          </cell>
          <cell r="PC29">
            <v>0</v>
          </cell>
          <cell r="PD29">
            <v>8.99</v>
          </cell>
          <cell r="PE29">
            <v>1</v>
          </cell>
          <cell r="PF29" t="str">
            <v/>
          </cell>
          <cell r="PG29" t="str">
            <v/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9.35</v>
          </cell>
          <cell r="PQ29">
            <v>1</v>
          </cell>
          <cell r="PR29">
            <v>0</v>
          </cell>
          <cell r="PS29">
            <v>0</v>
          </cell>
          <cell r="PT29" t="str">
            <v/>
          </cell>
          <cell r="PU29" t="str">
            <v/>
          </cell>
          <cell r="PV29">
            <v>0</v>
          </cell>
          <cell r="PW29">
            <v>0</v>
          </cell>
          <cell r="PX29">
            <v>7.94</v>
          </cell>
          <cell r="PY29">
            <v>1</v>
          </cell>
          <cell r="PZ29">
            <v>0</v>
          </cell>
          <cell r="QA29">
            <v>0</v>
          </cell>
          <cell r="QB29">
            <v>0</v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 t="str">
            <v/>
          </cell>
          <cell r="QI29" t="str">
            <v/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0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9.3000000000000007</v>
          </cell>
          <cell r="QU29">
            <v>1</v>
          </cell>
          <cell r="QV29" t="str">
            <v/>
          </cell>
          <cell r="QW29" t="str">
            <v/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8.58</v>
          </cell>
          <cell r="RG29">
            <v>1</v>
          </cell>
          <cell r="RH29">
            <v>0</v>
          </cell>
          <cell r="RI29">
            <v>0</v>
          </cell>
          <cell r="RJ29" t="str">
            <v/>
          </cell>
          <cell r="RK29" t="str">
            <v/>
          </cell>
          <cell r="RL29">
            <v>0</v>
          </cell>
          <cell r="RM29">
            <v>0</v>
          </cell>
          <cell r="RN29">
            <v>0</v>
          </cell>
          <cell r="RO29">
            <v>0</v>
          </cell>
          <cell r="RP29">
            <v>0</v>
          </cell>
          <cell r="RQ29">
            <v>0</v>
          </cell>
          <cell r="RR29">
            <v>8.7100000000000009</v>
          </cell>
          <cell r="RS29">
            <v>1</v>
          </cell>
          <cell r="RT29">
            <v>0</v>
          </cell>
          <cell r="RU29">
            <v>0</v>
          </cell>
          <cell r="RV29">
            <v>0</v>
          </cell>
          <cell r="RW29">
            <v>0</v>
          </cell>
          <cell r="RX29" t="str">
            <v/>
          </cell>
          <cell r="RY29" t="str">
            <v/>
          </cell>
          <cell r="RZ29">
            <v>0</v>
          </cell>
          <cell r="SA29">
            <v>0</v>
          </cell>
          <cell r="SB29">
            <v>0</v>
          </cell>
          <cell r="SC29">
            <v>0</v>
          </cell>
          <cell r="SD29">
            <v>9.75</v>
          </cell>
          <cell r="SE29">
            <v>1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 t="str">
            <v/>
          </cell>
          <cell r="SM29" t="str">
            <v/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0</v>
          </cell>
          <cell r="SU29">
            <v>0</v>
          </cell>
          <cell r="SV29">
            <v>11.6</v>
          </cell>
          <cell r="SW29">
            <v>1</v>
          </cell>
          <cell r="SX29">
            <v>0</v>
          </cell>
          <cell r="SY29">
            <v>0</v>
          </cell>
          <cell r="SZ29" t="str">
            <v/>
          </cell>
          <cell r="TA29" t="str">
            <v/>
          </cell>
          <cell r="TB29">
            <v>0</v>
          </cell>
          <cell r="TC29">
            <v>0</v>
          </cell>
          <cell r="TD29">
            <v>0</v>
          </cell>
          <cell r="TE29">
            <v>0</v>
          </cell>
          <cell r="TF29">
            <v>9.3699999999999992</v>
          </cell>
          <cell r="TG29">
            <v>1</v>
          </cell>
          <cell r="TH29">
            <v>0</v>
          </cell>
          <cell r="TI29">
            <v>0</v>
          </cell>
          <cell r="TJ29">
            <v>0</v>
          </cell>
          <cell r="TK29">
            <v>0</v>
          </cell>
          <cell r="TL29">
            <v>0</v>
          </cell>
          <cell r="TM29">
            <v>0</v>
          </cell>
          <cell r="TN29" t="str">
            <v/>
          </cell>
          <cell r="TO29" t="str">
            <v/>
          </cell>
          <cell r="TP29">
            <v>0</v>
          </cell>
          <cell r="TQ29">
            <v>0</v>
          </cell>
          <cell r="TR29">
            <v>0</v>
          </cell>
          <cell r="TS29">
            <v>0</v>
          </cell>
          <cell r="TT29">
            <v>0</v>
          </cell>
          <cell r="TU29">
            <v>0</v>
          </cell>
          <cell r="TV29">
            <v>11.05</v>
          </cell>
          <cell r="TW29">
            <v>1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 t="str">
            <v/>
          </cell>
          <cell r="UC29" t="str">
            <v/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10.87</v>
          </cell>
          <cell r="UM29">
            <v>1</v>
          </cell>
          <cell r="UN29">
            <v>0</v>
          </cell>
          <cell r="UO29">
            <v>0</v>
          </cell>
          <cell r="UP29" t="str">
            <v/>
          </cell>
          <cell r="UQ29" t="str">
            <v/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10.47</v>
          </cell>
          <cell r="VA29">
            <v>1</v>
          </cell>
          <cell r="VB29">
            <v>0</v>
          </cell>
          <cell r="VC29">
            <v>0</v>
          </cell>
          <cell r="VD29" t="str">
            <v/>
          </cell>
          <cell r="VE29" t="str">
            <v/>
          </cell>
          <cell r="VF29">
            <v>0</v>
          </cell>
          <cell r="VG29">
            <v>0</v>
          </cell>
          <cell r="VH29">
            <v>0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10.57</v>
          </cell>
          <cell r="VO29">
            <v>1</v>
          </cell>
          <cell r="VP29">
            <v>0</v>
          </cell>
          <cell r="VQ29">
            <v>0</v>
          </cell>
          <cell r="VR29" t="str">
            <v/>
          </cell>
          <cell r="VS29" t="str">
            <v/>
          </cell>
          <cell r="VT29">
            <v>0</v>
          </cell>
          <cell r="VU29">
            <v>0</v>
          </cell>
          <cell r="VV29">
            <v>0</v>
          </cell>
          <cell r="VW29">
            <v>0</v>
          </cell>
          <cell r="VX29">
            <v>0</v>
          </cell>
          <cell r="VY29">
            <v>0</v>
          </cell>
          <cell r="VZ29">
            <v>0</v>
          </cell>
          <cell r="WA29">
            <v>0</v>
          </cell>
          <cell r="WB29">
            <v>10.53</v>
          </cell>
          <cell r="WC29">
            <v>1</v>
          </cell>
          <cell r="WD29">
            <v>0</v>
          </cell>
          <cell r="WE29">
            <v>0</v>
          </cell>
          <cell r="WF29" t="str">
            <v/>
          </cell>
          <cell r="WG29" t="str">
            <v/>
          </cell>
          <cell r="WH29">
            <v>0</v>
          </cell>
          <cell r="WI29">
            <v>0</v>
          </cell>
          <cell r="WJ29">
            <v>0</v>
          </cell>
          <cell r="WK29">
            <v>0</v>
          </cell>
          <cell r="WL29">
            <v>8.6</v>
          </cell>
          <cell r="WM29">
            <v>1</v>
          </cell>
          <cell r="WN29">
            <v>0</v>
          </cell>
          <cell r="WO29">
            <v>0</v>
          </cell>
          <cell r="WP29">
            <v>0</v>
          </cell>
          <cell r="WQ29">
            <v>0</v>
          </cell>
          <cell r="WR29">
            <v>0</v>
          </cell>
          <cell r="WS29">
            <v>0</v>
          </cell>
          <cell r="WT29" t="str">
            <v/>
          </cell>
          <cell r="WU29" t="str">
            <v/>
          </cell>
          <cell r="WV29">
            <v>0</v>
          </cell>
          <cell r="WW29">
            <v>0</v>
          </cell>
          <cell r="WX29">
            <v>0</v>
          </cell>
          <cell r="WY29">
            <v>0</v>
          </cell>
          <cell r="WZ29">
            <v>0</v>
          </cell>
          <cell r="XA29">
            <v>0</v>
          </cell>
          <cell r="XB29">
            <v>0</v>
          </cell>
          <cell r="XC29">
            <v>0</v>
          </cell>
          <cell r="XD29">
            <v>11.24</v>
          </cell>
          <cell r="XE29">
            <v>1</v>
          </cell>
          <cell r="XF29">
            <v>0</v>
          </cell>
          <cell r="XG29">
            <v>0</v>
          </cell>
          <cell r="XH29" t="str">
            <v/>
          </cell>
          <cell r="XI29" t="str">
            <v/>
          </cell>
          <cell r="XJ29">
            <v>0</v>
          </cell>
          <cell r="XK29">
            <v>0</v>
          </cell>
          <cell r="XL29">
            <v>0</v>
          </cell>
          <cell r="XM29">
            <v>0</v>
          </cell>
          <cell r="XN29">
            <v>0</v>
          </cell>
          <cell r="XO29">
            <v>0</v>
          </cell>
          <cell r="XP29">
            <v>8.81</v>
          </cell>
          <cell r="XQ29">
            <v>1</v>
          </cell>
          <cell r="XR29">
            <v>0</v>
          </cell>
          <cell r="XS29">
            <v>0</v>
          </cell>
          <cell r="XT29">
            <v>0</v>
          </cell>
          <cell r="XU29">
            <v>0</v>
          </cell>
          <cell r="XV29" t="str">
            <v/>
          </cell>
          <cell r="XW29" t="str">
            <v/>
          </cell>
          <cell r="XX29">
            <v>0</v>
          </cell>
          <cell r="XY29">
            <v>0</v>
          </cell>
          <cell r="XZ29">
            <v>0</v>
          </cell>
          <cell r="YA29">
            <v>0</v>
          </cell>
          <cell r="YB29">
            <v>9.09</v>
          </cell>
          <cell r="YC29">
            <v>1</v>
          </cell>
          <cell r="YD29">
            <v>0</v>
          </cell>
          <cell r="YE29">
            <v>0</v>
          </cell>
          <cell r="YF29">
            <v>0</v>
          </cell>
          <cell r="YG29">
            <v>0</v>
          </cell>
          <cell r="YH29">
            <v>0</v>
          </cell>
          <cell r="YI29">
            <v>0</v>
          </cell>
          <cell r="YJ29" t="str">
            <v/>
          </cell>
          <cell r="YK29" t="str">
            <v/>
          </cell>
          <cell r="YL29">
            <v>0</v>
          </cell>
          <cell r="YM29">
            <v>0</v>
          </cell>
          <cell r="YN29">
            <v>0</v>
          </cell>
          <cell r="YO29">
            <v>0</v>
          </cell>
          <cell r="YP29">
            <v>0</v>
          </cell>
          <cell r="YQ29">
            <v>0</v>
          </cell>
          <cell r="YR29">
            <v>0</v>
          </cell>
          <cell r="YS29">
            <v>0</v>
          </cell>
          <cell r="YT29">
            <v>9.4</v>
          </cell>
          <cell r="YU29">
            <v>1</v>
          </cell>
          <cell r="YV29">
            <v>0</v>
          </cell>
          <cell r="YW29">
            <v>0</v>
          </cell>
          <cell r="YX29" t="str">
            <v/>
          </cell>
          <cell r="YY29" t="str">
            <v/>
          </cell>
          <cell r="YZ29">
            <v>0</v>
          </cell>
          <cell r="ZA29">
            <v>0</v>
          </cell>
          <cell r="ZB29">
            <v>0</v>
          </cell>
          <cell r="ZC29">
            <v>0</v>
          </cell>
          <cell r="ZD29">
            <v>7.17</v>
          </cell>
          <cell r="ZE29">
            <v>1</v>
          </cell>
          <cell r="ZF29">
            <v>0</v>
          </cell>
          <cell r="ZG29">
            <v>0</v>
          </cell>
          <cell r="ZH29">
            <v>0</v>
          </cell>
          <cell r="ZI29">
            <v>0</v>
          </cell>
          <cell r="ZJ29">
            <v>0</v>
          </cell>
          <cell r="ZK29">
            <v>0</v>
          </cell>
          <cell r="ZL29" t="str">
            <v/>
          </cell>
          <cell r="ZM29" t="str">
            <v/>
          </cell>
          <cell r="ZN29">
            <v>0</v>
          </cell>
          <cell r="ZO29">
            <v>0</v>
          </cell>
          <cell r="ZP29">
            <v>0</v>
          </cell>
          <cell r="ZQ29">
            <v>0</v>
          </cell>
          <cell r="ZR29">
            <v>9.41</v>
          </cell>
          <cell r="ZS29">
            <v>1</v>
          </cell>
          <cell r="ZT29">
            <v>0</v>
          </cell>
          <cell r="ZU29">
            <v>0</v>
          </cell>
          <cell r="ZV29">
            <v>0</v>
          </cell>
          <cell r="ZW29">
            <v>0</v>
          </cell>
          <cell r="ZX29">
            <v>0</v>
          </cell>
          <cell r="ZY29">
            <v>0</v>
          </cell>
          <cell r="ZZ29" t="str">
            <v/>
          </cell>
          <cell r="AAA29" t="str">
            <v/>
          </cell>
          <cell r="AAB29">
            <v>0</v>
          </cell>
          <cell r="AAC29">
            <v>0</v>
          </cell>
          <cell r="AAD29">
            <v>0</v>
          </cell>
          <cell r="AAE29">
            <v>0</v>
          </cell>
          <cell r="AAF29">
            <v>0</v>
          </cell>
          <cell r="AAG29">
            <v>0</v>
          </cell>
          <cell r="AAH29">
            <v>0</v>
          </cell>
          <cell r="AAI29">
            <v>0</v>
          </cell>
          <cell r="AAJ29">
            <v>0</v>
          </cell>
          <cell r="AAK29">
            <v>0</v>
          </cell>
          <cell r="AAL29">
            <v>0</v>
          </cell>
          <cell r="AAM29">
            <v>0</v>
          </cell>
          <cell r="AAN29" t="str">
            <v/>
          </cell>
          <cell r="AAO29" t="str">
            <v/>
          </cell>
          <cell r="AAP29">
            <v>10.46</v>
          </cell>
          <cell r="AAQ29">
            <v>1</v>
          </cell>
          <cell r="AAR29">
            <v>0</v>
          </cell>
          <cell r="AAS29">
            <v>0</v>
          </cell>
          <cell r="AAT29">
            <v>0</v>
          </cell>
          <cell r="AAU29">
            <v>0</v>
          </cell>
          <cell r="AAV29">
            <v>0</v>
          </cell>
          <cell r="AAW29">
            <v>0</v>
          </cell>
          <cell r="AAX29">
            <v>9.92</v>
          </cell>
          <cell r="AAY29">
            <v>1</v>
          </cell>
          <cell r="AAZ29">
            <v>0</v>
          </cell>
          <cell r="ABA29">
            <v>0</v>
          </cell>
          <cell r="ABB29" t="str">
            <v/>
          </cell>
          <cell r="ABC29" t="str">
            <v/>
          </cell>
          <cell r="ABD29">
            <v>0</v>
          </cell>
          <cell r="ABE29">
            <v>0</v>
          </cell>
          <cell r="ABF29">
            <v>0</v>
          </cell>
          <cell r="ABG29">
            <v>0</v>
          </cell>
          <cell r="ABH29">
            <v>0</v>
          </cell>
          <cell r="ABI29">
            <v>0</v>
          </cell>
          <cell r="ABJ29">
            <v>0</v>
          </cell>
          <cell r="ABK29">
            <v>0</v>
          </cell>
          <cell r="ABM29">
            <v>463.23000000000008</v>
          </cell>
          <cell r="ABN29">
            <v>51</v>
          </cell>
          <cell r="ABO29">
            <v>51</v>
          </cell>
          <cell r="ABP29">
            <v>1</v>
          </cell>
        </row>
        <row r="30">
          <cell r="A30" t="str">
            <v>GRANT</v>
          </cell>
          <cell r="B30" t="str">
            <v>GRANT</v>
          </cell>
          <cell r="C30" t="str">
            <v>MANHATTAN</v>
          </cell>
          <cell r="D30">
            <v>15.11</v>
          </cell>
          <cell r="E30">
            <v>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7.09</v>
          </cell>
          <cell r="K30">
            <v>1</v>
          </cell>
          <cell r="L30">
            <v>14.51</v>
          </cell>
          <cell r="M30">
            <v>2</v>
          </cell>
          <cell r="N30">
            <v>0</v>
          </cell>
          <cell r="O30">
            <v>0</v>
          </cell>
          <cell r="P30" t="str">
            <v/>
          </cell>
          <cell r="Q30" t="str">
            <v/>
          </cell>
          <cell r="R30">
            <v>15.79</v>
          </cell>
          <cell r="S30">
            <v>2</v>
          </cell>
          <cell r="T30">
            <v>0</v>
          </cell>
          <cell r="U30">
            <v>0</v>
          </cell>
          <cell r="V30">
            <v>14.79</v>
          </cell>
          <cell r="W30">
            <v>2</v>
          </cell>
          <cell r="X30">
            <v>0</v>
          </cell>
          <cell r="Y30">
            <v>0</v>
          </cell>
          <cell r="Z30">
            <v>13.29</v>
          </cell>
          <cell r="AA30">
            <v>2</v>
          </cell>
          <cell r="AB30">
            <v>0</v>
          </cell>
          <cell r="AC30">
            <v>0</v>
          </cell>
          <cell r="AD30" t="str">
            <v/>
          </cell>
          <cell r="AE30" t="str">
            <v/>
          </cell>
          <cell r="AF30">
            <v>14.66</v>
          </cell>
          <cell r="AG30">
            <v>2</v>
          </cell>
          <cell r="AH30">
            <v>0</v>
          </cell>
          <cell r="AI30">
            <v>0</v>
          </cell>
          <cell r="AJ30">
            <v>13.36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14.93</v>
          </cell>
          <cell r="AQ30">
            <v>2</v>
          </cell>
          <cell r="AR30" t="str">
            <v/>
          </cell>
          <cell r="AS30" t="str">
            <v/>
          </cell>
          <cell r="AT30">
            <v>0</v>
          </cell>
          <cell r="AU30">
            <v>0</v>
          </cell>
          <cell r="AV30">
            <v>13.54</v>
          </cell>
          <cell r="AW30">
            <v>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13.98</v>
          </cell>
          <cell r="BC30">
            <v>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16.43</v>
          </cell>
          <cell r="BI30">
            <v>2</v>
          </cell>
          <cell r="BJ30">
            <v>0</v>
          </cell>
          <cell r="BK30">
            <v>0</v>
          </cell>
          <cell r="BL30">
            <v>13.1</v>
          </cell>
          <cell r="BM30">
            <v>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 t="str">
            <v/>
          </cell>
          <cell r="BU30" t="str">
            <v/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16.41</v>
          </cell>
          <cell r="CA30">
            <v>2</v>
          </cell>
          <cell r="CB30">
            <v>0</v>
          </cell>
          <cell r="CC30">
            <v>0</v>
          </cell>
          <cell r="CD30">
            <v>7.88</v>
          </cell>
          <cell r="CE30">
            <v>1</v>
          </cell>
          <cell r="CF30">
            <v>8.14</v>
          </cell>
          <cell r="CG30">
            <v>1</v>
          </cell>
          <cell r="CH30" t="str">
            <v/>
          </cell>
          <cell r="CI30" t="str">
            <v/>
          </cell>
          <cell r="CJ30">
            <v>7.54</v>
          </cell>
          <cell r="CK30">
            <v>1</v>
          </cell>
          <cell r="CL30">
            <v>7.53</v>
          </cell>
          <cell r="CM30">
            <v>1</v>
          </cell>
          <cell r="CN30">
            <v>5.66</v>
          </cell>
          <cell r="CO30">
            <v>1</v>
          </cell>
          <cell r="CP30">
            <v>6.08</v>
          </cell>
          <cell r="CQ30">
            <v>1</v>
          </cell>
          <cell r="CR30">
            <v>0</v>
          </cell>
          <cell r="CS30">
            <v>0</v>
          </cell>
          <cell r="CT30">
            <v>6.81</v>
          </cell>
          <cell r="CU30">
            <v>1</v>
          </cell>
          <cell r="CV30" t="str">
            <v/>
          </cell>
          <cell r="CW30" t="str">
            <v/>
          </cell>
          <cell r="CX30">
            <v>6.9</v>
          </cell>
          <cell r="CY30">
            <v>1</v>
          </cell>
          <cell r="CZ30">
            <v>6.35</v>
          </cell>
          <cell r="DA30">
            <v>1</v>
          </cell>
          <cell r="DB30">
            <v>6.62</v>
          </cell>
          <cell r="DC30">
            <v>1</v>
          </cell>
          <cell r="DD30">
            <v>6.57</v>
          </cell>
          <cell r="DE30">
            <v>1</v>
          </cell>
          <cell r="DF30">
            <v>7.68</v>
          </cell>
          <cell r="DG30">
            <v>1</v>
          </cell>
          <cell r="DH30">
            <v>6.38</v>
          </cell>
          <cell r="DI30">
            <v>1</v>
          </cell>
          <cell r="DJ30" t="str">
            <v/>
          </cell>
          <cell r="DK30" t="str">
            <v/>
          </cell>
          <cell r="DL30">
            <v>12.91</v>
          </cell>
          <cell r="DM30">
            <v>2</v>
          </cell>
          <cell r="DN30">
            <v>0</v>
          </cell>
          <cell r="DO30">
            <v>0</v>
          </cell>
          <cell r="DP30">
            <v>11.69</v>
          </cell>
          <cell r="DQ30">
            <v>2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14.68</v>
          </cell>
          <cell r="DW30">
            <v>2</v>
          </cell>
          <cell r="DX30" t="str">
            <v/>
          </cell>
          <cell r="DY30" t="str">
            <v/>
          </cell>
          <cell r="DZ30">
            <v>0</v>
          </cell>
          <cell r="EA30">
            <v>0</v>
          </cell>
          <cell r="EB30">
            <v>13.33</v>
          </cell>
          <cell r="EC30">
            <v>2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14.19</v>
          </cell>
          <cell r="EI30">
            <v>2</v>
          </cell>
          <cell r="EJ30">
            <v>0</v>
          </cell>
          <cell r="EK30">
            <v>0</v>
          </cell>
          <cell r="EL30" t="str">
            <v/>
          </cell>
          <cell r="EM30" t="str">
            <v/>
          </cell>
          <cell r="EN30">
            <v>14.76</v>
          </cell>
          <cell r="EO30">
            <v>2</v>
          </cell>
          <cell r="EP30">
            <v>0</v>
          </cell>
          <cell r="EQ30">
            <v>0</v>
          </cell>
          <cell r="ER30">
            <v>13.94</v>
          </cell>
          <cell r="ES30">
            <v>2</v>
          </cell>
          <cell r="ET30">
            <v>0</v>
          </cell>
          <cell r="EU30">
            <v>0</v>
          </cell>
          <cell r="EV30">
            <v>11.77</v>
          </cell>
          <cell r="EW30">
            <v>2</v>
          </cell>
          <cell r="EX30">
            <v>0</v>
          </cell>
          <cell r="EY30">
            <v>0</v>
          </cell>
          <cell r="EZ30" t="str">
            <v/>
          </cell>
          <cell r="FA30" t="str">
            <v/>
          </cell>
          <cell r="FB30">
            <v>15.7</v>
          </cell>
          <cell r="FC30">
            <v>2</v>
          </cell>
          <cell r="FD30">
            <v>0</v>
          </cell>
          <cell r="FE30">
            <v>0</v>
          </cell>
          <cell r="FF30">
            <v>7.37</v>
          </cell>
          <cell r="FG30">
            <v>1</v>
          </cell>
          <cell r="FH30">
            <v>7.91</v>
          </cell>
          <cell r="FI30">
            <v>1</v>
          </cell>
          <cell r="FJ30">
            <v>7.98</v>
          </cell>
          <cell r="FK30">
            <v>1</v>
          </cell>
          <cell r="FL30">
            <v>0</v>
          </cell>
          <cell r="FM30">
            <v>0</v>
          </cell>
          <cell r="FN30" t="str">
            <v/>
          </cell>
          <cell r="FO30" t="str">
            <v/>
          </cell>
          <cell r="FP30">
            <v>16.690000000000001</v>
          </cell>
          <cell r="FQ30">
            <v>2</v>
          </cell>
          <cell r="FR30">
            <v>0</v>
          </cell>
          <cell r="FS30">
            <v>0</v>
          </cell>
          <cell r="FT30">
            <v>13.45</v>
          </cell>
          <cell r="FU30">
            <v>2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14.42</v>
          </cell>
          <cell r="GA30">
            <v>2</v>
          </cell>
          <cell r="GB30" t="str">
            <v/>
          </cell>
          <cell r="GC30" t="str">
            <v/>
          </cell>
          <cell r="GD30">
            <v>0</v>
          </cell>
          <cell r="GE30">
            <v>0</v>
          </cell>
          <cell r="GF30">
            <v>15.09</v>
          </cell>
          <cell r="GG30">
            <v>2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16.29</v>
          </cell>
          <cell r="GM30">
            <v>2</v>
          </cell>
          <cell r="GN30">
            <v>0</v>
          </cell>
          <cell r="GO30">
            <v>0</v>
          </cell>
          <cell r="GP30" t="str">
            <v/>
          </cell>
          <cell r="GQ30" t="str">
            <v/>
          </cell>
          <cell r="GR30">
            <v>15.26</v>
          </cell>
          <cell r="GS30">
            <v>2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16.23</v>
          </cell>
          <cell r="GY30">
            <v>2</v>
          </cell>
          <cell r="GZ30">
            <v>0</v>
          </cell>
          <cell r="HA30">
            <v>0</v>
          </cell>
          <cell r="HB30">
            <v>11.83</v>
          </cell>
          <cell r="HC30">
            <v>2</v>
          </cell>
          <cell r="HD30" t="str">
            <v/>
          </cell>
          <cell r="HE30" t="str">
            <v/>
          </cell>
          <cell r="HF30">
            <v>0</v>
          </cell>
          <cell r="HG30">
            <v>0</v>
          </cell>
          <cell r="HH30">
            <v>15.21</v>
          </cell>
          <cell r="HI30">
            <v>2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15.21</v>
          </cell>
          <cell r="HO30">
            <v>1</v>
          </cell>
          <cell r="HP30">
            <v>0</v>
          </cell>
          <cell r="HQ30">
            <v>0</v>
          </cell>
          <cell r="HR30" t="str">
            <v/>
          </cell>
          <cell r="HS30" t="str">
            <v/>
          </cell>
          <cell r="HT30">
            <v>15.29</v>
          </cell>
          <cell r="HU30">
            <v>2</v>
          </cell>
          <cell r="HV30">
            <v>0</v>
          </cell>
          <cell r="HW30">
            <v>0</v>
          </cell>
          <cell r="HX30">
            <v>7.69</v>
          </cell>
          <cell r="HY30">
            <v>1</v>
          </cell>
          <cell r="HZ30">
            <v>6.52</v>
          </cell>
          <cell r="IA30">
            <v>1</v>
          </cell>
          <cell r="IB30">
            <v>6.84</v>
          </cell>
          <cell r="IC30">
            <v>1</v>
          </cell>
          <cell r="ID30">
            <v>7.95</v>
          </cell>
          <cell r="IE30">
            <v>1</v>
          </cell>
          <cell r="IF30" t="str">
            <v/>
          </cell>
          <cell r="IG30" t="str">
            <v/>
          </cell>
          <cell r="IH30">
            <v>6.7</v>
          </cell>
          <cell r="II30">
            <v>1</v>
          </cell>
          <cell r="IJ30">
            <v>7.07</v>
          </cell>
          <cell r="IK30">
            <v>1</v>
          </cell>
          <cell r="IL30">
            <v>0</v>
          </cell>
          <cell r="IM30">
            <v>0</v>
          </cell>
          <cell r="IN30">
            <v>15.94</v>
          </cell>
          <cell r="IO30">
            <v>2</v>
          </cell>
          <cell r="IP30">
            <v>7.19</v>
          </cell>
          <cell r="IQ30">
            <v>1</v>
          </cell>
          <cell r="IR30">
            <v>0</v>
          </cell>
          <cell r="IS30">
            <v>0</v>
          </cell>
          <cell r="IT30" t="str">
            <v/>
          </cell>
          <cell r="IU30" t="str">
            <v/>
          </cell>
          <cell r="IV30">
            <v>16.09</v>
          </cell>
          <cell r="IW30">
            <v>2</v>
          </cell>
          <cell r="IX30">
            <v>0</v>
          </cell>
          <cell r="IY30">
            <v>0</v>
          </cell>
          <cell r="IZ30">
            <v>7.26</v>
          </cell>
          <cell r="JA30">
            <v>1</v>
          </cell>
          <cell r="JB30">
            <v>6.78</v>
          </cell>
          <cell r="JC30">
            <v>1</v>
          </cell>
          <cell r="JD30">
            <v>0</v>
          </cell>
          <cell r="JE30">
            <v>0</v>
          </cell>
          <cell r="JF30">
            <v>11.47</v>
          </cell>
          <cell r="JG30">
            <v>2</v>
          </cell>
          <cell r="JH30" t="str">
            <v/>
          </cell>
          <cell r="JI30" t="str">
            <v/>
          </cell>
          <cell r="JJ30">
            <v>0</v>
          </cell>
          <cell r="JK30">
            <v>0</v>
          </cell>
          <cell r="JL30">
            <v>15.49</v>
          </cell>
          <cell r="JM30">
            <v>2</v>
          </cell>
          <cell r="JN30">
            <v>0</v>
          </cell>
          <cell r="JO30">
            <v>0</v>
          </cell>
          <cell r="JP30">
            <v>13.26</v>
          </cell>
          <cell r="JQ30">
            <v>2</v>
          </cell>
          <cell r="JR30">
            <v>0</v>
          </cell>
          <cell r="JS30">
            <v>0</v>
          </cell>
          <cell r="JT30">
            <v>13.46</v>
          </cell>
          <cell r="JU30">
            <v>2</v>
          </cell>
          <cell r="JV30" t="str">
            <v/>
          </cell>
          <cell r="JW30" t="str">
            <v/>
          </cell>
          <cell r="JX30">
            <v>11.94</v>
          </cell>
          <cell r="JY30">
            <v>2</v>
          </cell>
          <cell r="JZ30">
            <v>0</v>
          </cell>
          <cell r="KA30">
            <v>0</v>
          </cell>
          <cell r="KB30">
            <v>7.91</v>
          </cell>
          <cell r="KC30">
            <v>1</v>
          </cell>
          <cell r="KD30">
            <v>13.77</v>
          </cell>
          <cell r="KE30">
            <v>2</v>
          </cell>
          <cell r="KF30">
            <v>0</v>
          </cell>
          <cell r="KG30">
            <v>0</v>
          </cell>
          <cell r="KH30">
            <v>6.29</v>
          </cell>
          <cell r="KI30">
            <v>1</v>
          </cell>
          <cell r="KJ30" t="str">
            <v/>
          </cell>
          <cell r="KK30" t="str">
            <v/>
          </cell>
          <cell r="KL30">
            <v>7.39</v>
          </cell>
          <cell r="KM30">
            <v>1</v>
          </cell>
          <cell r="KN30">
            <v>7.36</v>
          </cell>
          <cell r="KO30">
            <v>1</v>
          </cell>
          <cell r="KP30">
            <v>7.83</v>
          </cell>
          <cell r="KQ30">
            <v>1</v>
          </cell>
          <cell r="KR30">
            <v>8.94</v>
          </cell>
          <cell r="KS30">
            <v>1</v>
          </cell>
          <cell r="KT30">
            <v>11.44</v>
          </cell>
          <cell r="KU30">
            <v>2</v>
          </cell>
          <cell r="KV30">
            <v>6.46</v>
          </cell>
          <cell r="KW30">
            <v>1</v>
          </cell>
          <cell r="KX30" t="str">
            <v/>
          </cell>
          <cell r="KY30" t="str">
            <v/>
          </cell>
          <cell r="KZ30">
            <v>15.96</v>
          </cell>
          <cell r="LA30">
            <v>2</v>
          </cell>
          <cell r="LB30">
            <v>0</v>
          </cell>
          <cell r="LC30">
            <v>0</v>
          </cell>
          <cell r="LD30">
            <v>4.67</v>
          </cell>
          <cell r="LE30">
            <v>1</v>
          </cell>
          <cell r="LF30">
            <v>0</v>
          </cell>
          <cell r="LG30">
            <v>0</v>
          </cell>
          <cell r="LH30">
            <v>14.57</v>
          </cell>
          <cell r="LI30">
            <v>2</v>
          </cell>
          <cell r="LJ30">
            <v>6.4</v>
          </cell>
          <cell r="LK30">
            <v>1</v>
          </cell>
          <cell r="LL30" t="str">
            <v/>
          </cell>
          <cell r="LM30" t="str">
            <v/>
          </cell>
          <cell r="LN30">
            <v>14.55</v>
          </cell>
          <cell r="LO30">
            <v>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14.58</v>
          </cell>
          <cell r="LU30">
            <v>2</v>
          </cell>
          <cell r="LV30">
            <v>8.35</v>
          </cell>
          <cell r="LW30">
            <v>1</v>
          </cell>
          <cell r="LX30">
            <v>12.84</v>
          </cell>
          <cell r="LY30">
            <v>2</v>
          </cell>
          <cell r="LZ30" t="str">
            <v/>
          </cell>
          <cell r="MA30" t="str">
            <v/>
          </cell>
          <cell r="MB30">
            <v>0</v>
          </cell>
          <cell r="MC30">
            <v>0</v>
          </cell>
          <cell r="MD30">
            <v>14.77</v>
          </cell>
          <cell r="ME30">
            <v>2</v>
          </cell>
          <cell r="MF30">
            <v>6.01</v>
          </cell>
          <cell r="MG30">
            <v>1</v>
          </cell>
          <cell r="MH30">
            <v>13.51</v>
          </cell>
          <cell r="MI30">
            <v>2</v>
          </cell>
          <cell r="MJ30">
            <v>0</v>
          </cell>
          <cell r="MK30">
            <v>0</v>
          </cell>
          <cell r="ML30">
            <v>11.09</v>
          </cell>
          <cell r="MM30">
            <v>2</v>
          </cell>
          <cell r="MN30" t="str">
            <v/>
          </cell>
          <cell r="MO30" t="str">
            <v/>
          </cell>
          <cell r="MP30">
            <v>0</v>
          </cell>
          <cell r="MQ30">
            <v>0</v>
          </cell>
          <cell r="MR30">
            <v>15.45</v>
          </cell>
          <cell r="MS30">
            <v>2</v>
          </cell>
          <cell r="MT30">
            <v>0</v>
          </cell>
          <cell r="MU30">
            <v>0</v>
          </cell>
          <cell r="MV30">
            <v>12.89</v>
          </cell>
          <cell r="MW30">
            <v>2</v>
          </cell>
          <cell r="MX30">
            <v>8.73</v>
          </cell>
          <cell r="MY30">
            <v>1</v>
          </cell>
          <cell r="MZ30">
            <v>13.61</v>
          </cell>
          <cell r="NA30">
            <v>2</v>
          </cell>
          <cell r="NB30" t="str">
            <v/>
          </cell>
          <cell r="NC30" t="str">
            <v/>
          </cell>
          <cell r="ND30">
            <v>0</v>
          </cell>
          <cell r="NE30">
            <v>0</v>
          </cell>
          <cell r="NF30">
            <v>16.579999999999998</v>
          </cell>
          <cell r="NG30">
            <v>2</v>
          </cell>
          <cell r="NH30">
            <v>15.12</v>
          </cell>
          <cell r="NI30">
            <v>2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 t="str">
            <v/>
          </cell>
          <cell r="NQ30" t="str">
            <v/>
          </cell>
          <cell r="NR30">
            <v>17.260000000000002</v>
          </cell>
          <cell r="NS30">
            <v>2</v>
          </cell>
          <cell r="NT30">
            <v>7.61</v>
          </cell>
          <cell r="NU30">
            <v>1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24.56</v>
          </cell>
          <cell r="OA30">
            <v>3</v>
          </cell>
          <cell r="OB30">
            <v>0</v>
          </cell>
          <cell r="OC30">
            <v>0</v>
          </cell>
          <cell r="OD30" t="str">
            <v/>
          </cell>
          <cell r="OE30" t="str">
            <v/>
          </cell>
          <cell r="OF30">
            <v>17.91</v>
          </cell>
          <cell r="OG30">
            <v>2</v>
          </cell>
          <cell r="OH30">
            <v>0</v>
          </cell>
          <cell r="OI30">
            <v>0</v>
          </cell>
          <cell r="OJ30">
            <v>17.03</v>
          </cell>
          <cell r="OK30">
            <v>2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 t="str">
            <v/>
          </cell>
          <cell r="OS30" t="str">
            <v/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7.14</v>
          </cell>
          <cell r="OY30">
            <v>1</v>
          </cell>
          <cell r="OZ30">
            <v>15.11</v>
          </cell>
          <cell r="PA30">
            <v>2</v>
          </cell>
          <cell r="PB30">
            <v>0</v>
          </cell>
          <cell r="PC30">
            <v>0</v>
          </cell>
          <cell r="PD30">
            <v>12.72</v>
          </cell>
          <cell r="PE30">
            <v>2</v>
          </cell>
          <cell r="PF30" t="str">
            <v/>
          </cell>
          <cell r="PG30" t="str">
            <v/>
          </cell>
          <cell r="PH30">
            <v>13.46</v>
          </cell>
          <cell r="PI30">
            <v>2</v>
          </cell>
          <cell r="PJ30">
            <v>0</v>
          </cell>
          <cell r="PK30">
            <v>0</v>
          </cell>
          <cell r="PL30">
            <v>13.45</v>
          </cell>
          <cell r="PM30">
            <v>2</v>
          </cell>
          <cell r="PN30">
            <v>0</v>
          </cell>
          <cell r="PO30">
            <v>0</v>
          </cell>
          <cell r="PP30">
            <v>15.13</v>
          </cell>
          <cell r="PQ30">
            <v>2</v>
          </cell>
          <cell r="PR30">
            <v>0</v>
          </cell>
          <cell r="PS30">
            <v>0</v>
          </cell>
          <cell r="PT30" t="str">
            <v/>
          </cell>
          <cell r="PU30" t="str">
            <v/>
          </cell>
          <cell r="PV30">
            <v>17.809999999999999</v>
          </cell>
          <cell r="PW30">
            <v>2</v>
          </cell>
          <cell r="PX30">
            <v>0</v>
          </cell>
          <cell r="PY30">
            <v>0</v>
          </cell>
          <cell r="PZ30">
            <v>14.35</v>
          </cell>
          <cell r="QA30">
            <v>2</v>
          </cell>
          <cell r="QB30">
            <v>9.85</v>
          </cell>
          <cell r="QC30">
            <v>2</v>
          </cell>
          <cell r="QD30">
            <v>0</v>
          </cell>
          <cell r="QE30">
            <v>0</v>
          </cell>
          <cell r="QF30">
            <v>14.72</v>
          </cell>
          <cell r="QG30">
            <v>2</v>
          </cell>
          <cell r="QH30" t="str">
            <v/>
          </cell>
          <cell r="QI30" t="str">
            <v/>
          </cell>
          <cell r="QJ30">
            <v>14.29</v>
          </cell>
          <cell r="QK30">
            <v>2</v>
          </cell>
          <cell r="QL30">
            <v>0</v>
          </cell>
          <cell r="QM30">
            <v>0</v>
          </cell>
          <cell r="QN30">
            <v>15.53</v>
          </cell>
          <cell r="QO30">
            <v>2</v>
          </cell>
          <cell r="QP30">
            <v>0</v>
          </cell>
          <cell r="QQ30">
            <v>0</v>
          </cell>
          <cell r="QR30">
            <v>15.59</v>
          </cell>
          <cell r="QS30">
            <v>2</v>
          </cell>
          <cell r="QT30">
            <v>0</v>
          </cell>
          <cell r="QU30">
            <v>0</v>
          </cell>
          <cell r="QV30" t="str">
            <v/>
          </cell>
          <cell r="QW30" t="str">
            <v/>
          </cell>
          <cell r="QX30">
            <v>16.23</v>
          </cell>
          <cell r="QY30">
            <v>2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17.41</v>
          </cell>
          <cell r="RE30">
            <v>2</v>
          </cell>
          <cell r="RF30">
            <v>0</v>
          </cell>
          <cell r="RG30">
            <v>0</v>
          </cell>
          <cell r="RH30">
            <v>15.34</v>
          </cell>
          <cell r="RI30">
            <v>2</v>
          </cell>
          <cell r="RJ30" t="str">
            <v/>
          </cell>
          <cell r="RK30" t="str">
            <v/>
          </cell>
          <cell r="RL30">
            <v>12.96</v>
          </cell>
          <cell r="RM30">
            <v>2</v>
          </cell>
          <cell r="RN30">
            <v>0</v>
          </cell>
          <cell r="RO30">
            <v>0</v>
          </cell>
          <cell r="RP30">
            <v>13.99</v>
          </cell>
          <cell r="RQ30">
            <v>2</v>
          </cell>
          <cell r="RR30">
            <v>0</v>
          </cell>
          <cell r="RS30">
            <v>0</v>
          </cell>
          <cell r="RT30">
            <v>12.23</v>
          </cell>
          <cell r="RU30">
            <v>2</v>
          </cell>
          <cell r="RV30">
            <v>0</v>
          </cell>
          <cell r="RW30">
            <v>0</v>
          </cell>
          <cell r="RX30" t="str">
            <v/>
          </cell>
          <cell r="RY30" t="str">
            <v/>
          </cell>
          <cell r="RZ30">
            <v>10.18</v>
          </cell>
          <cell r="SA30">
            <v>1</v>
          </cell>
          <cell r="SB30">
            <v>14.36</v>
          </cell>
          <cell r="SC30">
            <v>2</v>
          </cell>
          <cell r="SD30">
            <v>0</v>
          </cell>
          <cell r="SE30">
            <v>0</v>
          </cell>
          <cell r="SF30">
            <v>14.84</v>
          </cell>
          <cell r="SG30">
            <v>2</v>
          </cell>
          <cell r="SH30">
            <v>0</v>
          </cell>
          <cell r="SI30">
            <v>0</v>
          </cell>
          <cell r="SJ30">
            <v>12.95</v>
          </cell>
          <cell r="SK30">
            <v>2</v>
          </cell>
          <cell r="SL30" t="str">
            <v/>
          </cell>
          <cell r="SM30" t="str">
            <v/>
          </cell>
          <cell r="SN30">
            <v>14.27</v>
          </cell>
          <cell r="SO30">
            <v>2</v>
          </cell>
          <cell r="SP30">
            <v>0</v>
          </cell>
          <cell r="SQ30">
            <v>0</v>
          </cell>
          <cell r="SR30">
            <v>12.08</v>
          </cell>
          <cell r="SS30">
            <v>2</v>
          </cell>
          <cell r="ST30">
            <v>0</v>
          </cell>
          <cell r="SU30">
            <v>0</v>
          </cell>
          <cell r="SV30">
            <v>0</v>
          </cell>
          <cell r="SW30">
            <v>0</v>
          </cell>
          <cell r="SX30">
            <v>17.11</v>
          </cell>
          <cell r="SY30">
            <v>2</v>
          </cell>
          <cell r="SZ30" t="str">
            <v/>
          </cell>
          <cell r="TA30" t="str">
            <v/>
          </cell>
          <cell r="TB30">
            <v>13.1</v>
          </cell>
          <cell r="TC30">
            <v>2</v>
          </cell>
          <cell r="TD30">
            <v>0</v>
          </cell>
          <cell r="TE30">
            <v>0</v>
          </cell>
          <cell r="TF30">
            <v>14.22</v>
          </cell>
          <cell r="TG30">
            <v>2</v>
          </cell>
          <cell r="TH30">
            <v>0</v>
          </cell>
          <cell r="TI30">
            <v>0</v>
          </cell>
          <cell r="TJ30">
            <v>0</v>
          </cell>
          <cell r="TK30">
            <v>0</v>
          </cell>
          <cell r="TL30">
            <v>16.77</v>
          </cell>
          <cell r="TM30">
            <v>2</v>
          </cell>
          <cell r="TN30" t="str">
            <v/>
          </cell>
          <cell r="TO30" t="str">
            <v/>
          </cell>
          <cell r="TP30">
            <v>15.51</v>
          </cell>
          <cell r="TQ30">
            <v>2</v>
          </cell>
          <cell r="TR30">
            <v>0</v>
          </cell>
          <cell r="TS30">
            <v>0</v>
          </cell>
          <cell r="TT30">
            <v>14.38</v>
          </cell>
          <cell r="TU30">
            <v>2</v>
          </cell>
          <cell r="TV30">
            <v>0</v>
          </cell>
          <cell r="TW30">
            <v>0</v>
          </cell>
          <cell r="TX30">
            <v>13.04</v>
          </cell>
          <cell r="TY30">
            <v>2</v>
          </cell>
          <cell r="TZ30">
            <v>0</v>
          </cell>
          <cell r="UA30">
            <v>0</v>
          </cell>
          <cell r="UB30" t="str">
            <v/>
          </cell>
          <cell r="UC30" t="str">
            <v/>
          </cell>
          <cell r="UD30">
            <v>17.46</v>
          </cell>
          <cell r="UE30">
            <v>2</v>
          </cell>
          <cell r="UF30">
            <v>0</v>
          </cell>
          <cell r="UG30">
            <v>0</v>
          </cell>
          <cell r="UH30">
            <v>15.67</v>
          </cell>
          <cell r="UI30">
            <v>2</v>
          </cell>
          <cell r="UJ30">
            <v>0</v>
          </cell>
          <cell r="UK30">
            <v>0</v>
          </cell>
          <cell r="UL30">
            <v>13.8</v>
          </cell>
          <cell r="UM30">
            <v>2</v>
          </cell>
          <cell r="UN30">
            <v>0</v>
          </cell>
          <cell r="UO30">
            <v>0</v>
          </cell>
          <cell r="UP30" t="str">
            <v/>
          </cell>
          <cell r="UQ30" t="str">
            <v/>
          </cell>
          <cell r="UR30">
            <v>17.63</v>
          </cell>
          <cell r="US30">
            <v>2</v>
          </cell>
          <cell r="UT30">
            <v>0</v>
          </cell>
          <cell r="UU30">
            <v>0</v>
          </cell>
          <cell r="UV30">
            <v>6.14</v>
          </cell>
          <cell r="UW30">
            <v>1</v>
          </cell>
          <cell r="UX30">
            <v>5.7</v>
          </cell>
          <cell r="UY30">
            <v>1</v>
          </cell>
          <cell r="UZ30">
            <v>0</v>
          </cell>
          <cell r="VA30">
            <v>0</v>
          </cell>
          <cell r="VB30">
            <v>6.99</v>
          </cell>
          <cell r="VC30">
            <v>1</v>
          </cell>
          <cell r="VD30" t="str">
            <v/>
          </cell>
          <cell r="VE30" t="str">
            <v/>
          </cell>
          <cell r="VF30">
            <v>0</v>
          </cell>
          <cell r="VG30">
            <v>0</v>
          </cell>
          <cell r="VH30">
            <v>18.05</v>
          </cell>
          <cell r="VI30">
            <v>2</v>
          </cell>
          <cell r="VJ30">
            <v>9.59</v>
          </cell>
          <cell r="VK30">
            <v>1</v>
          </cell>
          <cell r="VL30">
            <v>0</v>
          </cell>
          <cell r="VM30">
            <v>0</v>
          </cell>
          <cell r="VN30">
            <v>15.78</v>
          </cell>
          <cell r="VO30">
            <v>2</v>
          </cell>
          <cell r="VP30">
            <v>14.72</v>
          </cell>
          <cell r="VQ30">
            <v>2</v>
          </cell>
          <cell r="VR30" t="str">
            <v/>
          </cell>
          <cell r="VS30" t="str">
            <v/>
          </cell>
          <cell r="VT30">
            <v>9.08</v>
          </cell>
          <cell r="VU30">
            <v>1</v>
          </cell>
          <cell r="VV30">
            <v>6.67</v>
          </cell>
          <cell r="VW30">
            <v>1</v>
          </cell>
          <cell r="VX30">
            <v>13.77</v>
          </cell>
          <cell r="VY30">
            <v>2</v>
          </cell>
          <cell r="VZ30">
            <v>0</v>
          </cell>
          <cell r="WA30">
            <v>0</v>
          </cell>
          <cell r="WB30">
            <v>13.8</v>
          </cell>
          <cell r="WC30">
            <v>2</v>
          </cell>
          <cell r="WD30">
            <v>0</v>
          </cell>
          <cell r="WE30">
            <v>0</v>
          </cell>
          <cell r="WF30" t="str">
            <v/>
          </cell>
          <cell r="WG30" t="str">
            <v/>
          </cell>
          <cell r="WH30">
            <v>0</v>
          </cell>
          <cell r="WI30">
            <v>0</v>
          </cell>
          <cell r="WJ30">
            <v>17.22</v>
          </cell>
          <cell r="WK30">
            <v>2</v>
          </cell>
          <cell r="WL30">
            <v>0</v>
          </cell>
          <cell r="WM30">
            <v>0</v>
          </cell>
          <cell r="WN30">
            <v>15.69</v>
          </cell>
          <cell r="WO30">
            <v>2</v>
          </cell>
          <cell r="WP30">
            <v>4.68</v>
          </cell>
          <cell r="WQ30">
            <v>1</v>
          </cell>
          <cell r="WR30">
            <v>7.34</v>
          </cell>
          <cell r="WS30">
            <v>1</v>
          </cell>
          <cell r="WT30" t="str">
            <v/>
          </cell>
          <cell r="WU30" t="str">
            <v/>
          </cell>
          <cell r="WV30">
            <v>8.57</v>
          </cell>
          <cell r="WW30">
            <v>1</v>
          </cell>
          <cell r="WX30">
            <v>7.21</v>
          </cell>
          <cell r="WY30">
            <v>1</v>
          </cell>
          <cell r="WZ30">
            <v>0</v>
          </cell>
          <cell r="XA30">
            <v>0</v>
          </cell>
          <cell r="XB30">
            <v>16.329999999999998</v>
          </cell>
          <cell r="XC30">
            <v>2</v>
          </cell>
          <cell r="XD30">
            <v>0</v>
          </cell>
          <cell r="XE30">
            <v>0</v>
          </cell>
          <cell r="XF30">
            <v>14.83</v>
          </cell>
          <cell r="XG30">
            <v>2</v>
          </cell>
          <cell r="XH30" t="str">
            <v/>
          </cell>
          <cell r="XI30" t="str">
            <v/>
          </cell>
          <cell r="XJ30">
            <v>12.64</v>
          </cell>
          <cell r="XK30">
            <v>2</v>
          </cell>
          <cell r="XL30">
            <v>0</v>
          </cell>
          <cell r="XM30">
            <v>0</v>
          </cell>
          <cell r="XN30">
            <v>12.63</v>
          </cell>
          <cell r="XO30">
            <v>2</v>
          </cell>
          <cell r="XP30">
            <v>0</v>
          </cell>
          <cell r="XQ30">
            <v>0</v>
          </cell>
          <cell r="XR30">
            <v>0</v>
          </cell>
          <cell r="XS30">
            <v>0</v>
          </cell>
          <cell r="XT30">
            <v>16.72</v>
          </cell>
          <cell r="XU30">
            <v>2</v>
          </cell>
          <cell r="XV30" t="str">
            <v/>
          </cell>
          <cell r="XW30" t="str">
            <v/>
          </cell>
          <cell r="XX30">
            <v>16.07</v>
          </cell>
          <cell r="XY30">
            <v>2</v>
          </cell>
          <cell r="XZ30">
            <v>0</v>
          </cell>
          <cell r="YA30">
            <v>0</v>
          </cell>
          <cell r="YB30">
            <v>14.3</v>
          </cell>
          <cell r="YC30">
            <v>2</v>
          </cell>
          <cell r="YD30">
            <v>0</v>
          </cell>
          <cell r="YE30">
            <v>0</v>
          </cell>
          <cell r="YF30">
            <v>15.5</v>
          </cell>
          <cell r="YG30">
            <v>2</v>
          </cell>
          <cell r="YH30">
            <v>0</v>
          </cell>
          <cell r="YI30">
            <v>0</v>
          </cell>
          <cell r="YJ30" t="str">
            <v/>
          </cell>
          <cell r="YK30" t="str">
            <v/>
          </cell>
          <cell r="YL30">
            <v>0</v>
          </cell>
          <cell r="YM30">
            <v>0</v>
          </cell>
          <cell r="YN30">
            <v>13.66</v>
          </cell>
          <cell r="YO30">
            <v>2</v>
          </cell>
          <cell r="YP30">
            <v>0</v>
          </cell>
          <cell r="YQ30">
            <v>0</v>
          </cell>
          <cell r="YR30">
            <v>9.11</v>
          </cell>
          <cell r="YS30">
            <v>1</v>
          </cell>
          <cell r="YT30">
            <v>7.18</v>
          </cell>
          <cell r="YU30">
            <v>1</v>
          </cell>
          <cell r="YV30">
            <v>15.21</v>
          </cell>
          <cell r="YW30">
            <v>2</v>
          </cell>
          <cell r="YX30" t="str">
            <v/>
          </cell>
          <cell r="YY30" t="str">
            <v/>
          </cell>
          <cell r="YZ30">
            <v>17.170000000000002</v>
          </cell>
          <cell r="ZA30">
            <v>2</v>
          </cell>
          <cell r="ZB30">
            <v>0</v>
          </cell>
          <cell r="ZC30">
            <v>0</v>
          </cell>
          <cell r="ZD30">
            <v>0</v>
          </cell>
          <cell r="ZE30">
            <v>0</v>
          </cell>
          <cell r="ZF30">
            <v>34.86</v>
          </cell>
          <cell r="ZG30">
            <v>4</v>
          </cell>
          <cell r="ZH30">
            <v>0</v>
          </cell>
          <cell r="ZI30">
            <v>0</v>
          </cell>
          <cell r="ZJ30">
            <v>0</v>
          </cell>
          <cell r="ZK30">
            <v>0</v>
          </cell>
          <cell r="ZL30" t="str">
            <v/>
          </cell>
          <cell r="ZM30" t="str">
            <v/>
          </cell>
          <cell r="ZN30">
            <v>15.81</v>
          </cell>
          <cell r="ZO30">
            <v>2</v>
          </cell>
          <cell r="ZP30">
            <v>14.05</v>
          </cell>
          <cell r="ZQ30">
            <v>2</v>
          </cell>
          <cell r="ZR30">
            <v>0</v>
          </cell>
          <cell r="ZS30">
            <v>0</v>
          </cell>
          <cell r="ZT30">
            <v>15.89</v>
          </cell>
          <cell r="ZU30">
            <v>2</v>
          </cell>
          <cell r="ZV30">
            <v>0</v>
          </cell>
          <cell r="ZW30">
            <v>0</v>
          </cell>
          <cell r="ZX30">
            <v>0</v>
          </cell>
          <cell r="ZY30">
            <v>0</v>
          </cell>
          <cell r="ZZ30" t="str">
            <v/>
          </cell>
          <cell r="AAA30" t="str">
            <v/>
          </cell>
          <cell r="AAB30">
            <v>14.48</v>
          </cell>
          <cell r="AAC30">
            <v>2</v>
          </cell>
          <cell r="AAD30">
            <v>8.5299999999999994</v>
          </cell>
          <cell r="AAE30">
            <v>1</v>
          </cell>
          <cell r="AAF30">
            <v>0</v>
          </cell>
          <cell r="AAG30">
            <v>0</v>
          </cell>
          <cell r="AAH30">
            <v>14.29</v>
          </cell>
          <cell r="AAI30">
            <v>2</v>
          </cell>
          <cell r="AAJ30">
            <v>7.81</v>
          </cell>
          <cell r="AAK30">
            <v>1</v>
          </cell>
          <cell r="AAL30">
            <v>0</v>
          </cell>
          <cell r="AAM30">
            <v>0</v>
          </cell>
          <cell r="AAN30" t="str">
            <v/>
          </cell>
          <cell r="AAO30" t="str">
            <v/>
          </cell>
          <cell r="AAP30">
            <v>5.87</v>
          </cell>
          <cell r="AAQ30">
            <v>1</v>
          </cell>
          <cell r="AAR30">
            <v>8.6300000000000008</v>
          </cell>
          <cell r="AAS30">
            <v>1</v>
          </cell>
          <cell r="AAT30">
            <v>0</v>
          </cell>
          <cell r="AAU30">
            <v>0</v>
          </cell>
          <cell r="AAV30">
            <v>14.18</v>
          </cell>
          <cell r="AAW30">
            <v>2</v>
          </cell>
          <cell r="AAX30">
            <v>9.9499999999999993</v>
          </cell>
          <cell r="AAY30">
            <v>1</v>
          </cell>
          <cell r="AAZ30">
            <v>14.39</v>
          </cell>
          <cell r="ABA30">
            <v>2</v>
          </cell>
          <cell r="ABB30" t="str">
            <v/>
          </cell>
          <cell r="ABC30" t="str">
            <v/>
          </cell>
          <cell r="ABD30">
            <v>0</v>
          </cell>
          <cell r="ABE30">
            <v>0</v>
          </cell>
          <cell r="ABF30">
            <v>0</v>
          </cell>
          <cell r="ABG30">
            <v>0</v>
          </cell>
          <cell r="ABH30">
            <v>0</v>
          </cell>
          <cell r="ABI30">
            <v>0</v>
          </cell>
          <cell r="ABJ30">
            <v>0</v>
          </cell>
          <cell r="ABK30">
            <v>0</v>
          </cell>
          <cell r="ABM30">
            <v>2197.19</v>
          </cell>
          <cell r="ABN30">
            <v>297</v>
          </cell>
          <cell r="ABO30">
            <v>177</v>
          </cell>
          <cell r="ABP30">
            <v>1.6779661016949152</v>
          </cell>
        </row>
        <row r="31">
          <cell r="A31" t="str">
            <v>MANHATTANVILLE</v>
          </cell>
          <cell r="B31" t="str">
            <v>MANHATTANVILLE</v>
          </cell>
          <cell r="C31" t="str">
            <v>MANHATTAN</v>
          </cell>
          <cell r="D31">
            <v>10.210000000000001</v>
          </cell>
          <cell r="E31">
            <v>2</v>
          </cell>
          <cell r="F31">
            <v>0</v>
          </cell>
          <cell r="G31">
            <v>0</v>
          </cell>
          <cell r="H31">
            <v>8.75</v>
          </cell>
          <cell r="I31">
            <v>1</v>
          </cell>
          <cell r="J31">
            <v>6.7</v>
          </cell>
          <cell r="K31">
            <v>1</v>
          </cell>
          <cell r="L31">
            <v>7.74</v>
          </cell>
          <cell r="M31">
            <v>1</v>
          </cell>
          <cell r="N31">
            <v>0</v>
          </cell>
          <cell r="O31">
            <v>0</v>
          </cell>
          <cell r="P31" t="str">
            <v/>
          </cell>
          <cell r="Q31" t="str">
            <v/>
          </cell>
          <cell r="R31">
            <v>7.32</v>
          </cell>
          <cell r="S31">
            <v>1</v>
          </cell>
          <cell r="T31">
            <v>7.74</v>
          </cell>
          <cell r="U31">
            <v>1</v>
          </cell>
          <cell r="V31">
            <v>5.37</v>
          </cell>
          <cell r="W31">
            <v>1</v>
          </cell>
          <cell r="X31">
            <v>5.0599999999999996</v>
          </cell>
          <cell r="Y31">
            <v>1</v>
          </cell>
          <cell r="Z31">
            <v>0</v>
          </cell>
          <cell r="AA31">
            <v>0</v>
          </cell>
          <cell r="AB31">
            <v>6.51</v>
          </cell>
          <cell r="AC31">
            <v>1</v>
          </cell>
          <cell r="AD31" t="str">
            <v/>
          </cell>
          <cell r="AE31" t="str">
            <v/>
          </cell>
          <cell r="AF31">
            <v>5.16</v>
          </cell>
          <cell r="AG31">
            <v>1</v>
          </cell>
          <cell r="AH31">
            <v>7.12</v>
          </cell>
          <cell r="AI31">
            <v>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9.73</v>
          </cell>
          <cell r="AO31">
            <v>1</v>
          </cell>
          <cell r="AP31">
            <v>4.2300000000000004</v>
          </cell>
          <cell r="AQ31">
            <v>1</v>
          </cell>
          <cell r="AR31" t="str">
            <v/>
          </cell>
          <cell r="AS31" t="str">
            <v/>
          </cell>
          <cell r="AT31">
            <v>0</v>
          </cell>
          <cell r="AU31">
            <v>0</v>
          </cell>
          <cell r="AV31">
            <v>11.84</v>
          </cell>
          <cell r="AW31">
            <v>2</v>
          </cell>
          <cell r="AX31">
            <v>0</v>
          </cell>
          <cell r="AY31">
            <v>0</v>
          </cell>
          <cell r="AZ31">
            <v>6.81</v>
          </cell>
          <cell r="BA31">
            <v>1</v>
          </cell>
          <cell r="BB31">
            <v>0</v>
          </cell>
          <cell r="BC31">
            <v>0</v>
          </cell>
          <cell r="BD31">
            <v>12.49</v>
          </cell>
          <cell r="BE31">
            <v>2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9.59</v>
          </cell>
          <cell r="BK31">
            <v>1</v>
          </cell>
          <cell r="BL31">
            <v>3.63</v>
          </cell>
          <cell r="BM31">
            <v>1</v>
          </cell>
          <cell r="BN31">
            <v>0</v>
          </cell>
          <cell r="BO31">
            <v>0</v>
          </cell>
          <cell r="BP31">
            <v>6.99</v>
          </cell>
          <cell r="BQ31">
            <v>1</v>
          </cell>
          <cell r="BR31">
            <v>14.21</v>
          </cell>
          <cell r="BS31">
            <v>2</v>
          </cell>
          <cell r="BT31" t="str">
            <v/>
          </cell>
          <cell r="BU31" t="str">
            <v/>
          </cell>
          <cell r="BV31">
            <v>7.97</v>
          </cell>
          <cell r="BW31">
            <v>1</v>
          </cell>
          <cell r="BX31">
            <v>8.4600000000000009</v>
          </cell>
          <cell r="BY31">
            <v>1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3.01</v>
          </cell>
          <cell r="CG31">
            <v>1</v>
          </cell>
          <cell r="CH31" t="str">
            <v/>
          </cell>
          <cell r="CI31" t="str">
            <v/>
          </cell>
          <cell r="CJ31">
            <v>9.7799999999999994</v>
          </cell>
          <cell r="CK31">
            <v>1</v>
          </cell>
          <cell r="CL31">
            <v>0</v>
          </cell>
          <cell r="CM31">
            <v>0</v>
          </cell>
          <cell r="CN31">
            <v>17.38</v>
          </cell>
          <cell r="CO31">
            <v>2</v>
          </cell>
          <cell r="CP31">
            <v>0</v>
          </cell>
          <cell r="CQ31">
            <v>0</v>
          </cell>
          <cell r="CR31">
            <v>6.31</v>
          </cell>
          <cell r="CS31">
            <v>1</v>
          </cell>
          <cell r="CT31">
            <v>0</v>
          </cell>
          <cell r="CU31">
            <v>0</v>
          </cell>
          <cell r="CV31" t="str">
            <v/>
          </cell>
          <cell r="CW31" t="str">
            <v/>
          </cell>
          <cell r="CX31">
            <v>0</v>
          </cell>
          <cell r="CY31">
            <v>0</v>
          </cell>
          <cell r="CZ31">
            <v>7.37</v>
          </cell>
          <cell r="DA31">
            <v>1</v>
          </cell>
          <cell r="DB31">
            <v>9.51</v>
          </cell>
          <cell r="DC31">
            <v>1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 t="str">
            <v/>
          </cell>
          <cell r="DK31" t="str">
            <v/>
          </cell>
          <cell r="DL31">
            <v>24.35</v>
          </cell>
          <cell r="DM31">
            <v>3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8.11</v>
          </cell>
          <cell r="DS31">
            <v>1</v>
          </cell>
          <cell r="DT31">
            <v>0</v>
          </cell>
          <cell r="DU31">
            <v>0</v>
          </cell>
          <cell r="DV31">
            <v>9.74</v>
          </cell>
          <cell r="DW31">
            <v>1</v>
          </cell>
          <cell r="DX31" t="str">
            <v/>
          </cell>
          <cell r="DY31" t="str">
            <v/>
          </cell>
          <cell r="DZ31">
            <v>0</v>
          </cell>
          <cell r="EA31">
            <v>0</v>
          </cell>
          <cell r="EB31">
            <v>7.44</v>
          </cell>
          <cell r="EC31">
            <v>1</v>
          </cell>
          <cell r="ED31">
            <v>0</v>
          </cell>
          <cell r="EE31">
            <v>0</v>
          </cell>
          <cell r="EF31">
            <v>6.05</v>
          </cell>
          <cell r="EG31">
            <v>1</v>
          </cell>
          <cell r="EH31">
            <v>8.02</v>
          </cell>
          <cell r="EI31">
            <v>1</v>
          </cell>
          <cell r="EJ31">
            <v>0</v>
          </cell>
          <cell r="EK31">
            <v>0</v>
          </cell>
          <cell r="EL31" t="str">
            <v/>
          </cell>
          <cell r="EM31" t="str">
            <v/>
          </cell>
          <cell r="EN31">
            <v>0</v>
          </cell>
          <cell r="EO31">
            <v>0</v>
          </cell>
          <cell r="EP31">
            <v>16.510000000000002</v>
          </cell>
          <cell r="EQ31">
            <v>2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9.3000000000000007</v>
          </cell>
          <cell r="EY31">
            <v>1</v>
          </cell>
          <cell r="EZ31" t="str">
            <v/>
          </cell>
          <cell r="FA31" t="str">
            <v/>
          </cell>
          <cell r="FB31">
            <v>0</v>
          </cell>
          <cell r="FC31">
            <v>0</v>
          </cell>
          <cell r="FD31">
            <v>12.35</v>
          </cell>
          <cell r="FE31">
            <v>2</v>
          </cell>
          <cell r="FF31">
            <v>0</v>
          </cell>
          <cell r="FG31">
            <v>0</v>
          </cell>
          <cell r="FH31">
            <v>9.81</v>
          </cell>
          <cell r="FI31">
            <v>1</v>
          </cell>
          <cell r="FJ31">
            <v>5.79</v>
          </cell>
          <cell r="FK31">
            <v>1</v>
          </cell>
          <cell r="FL31">
            <v>8.06</v>
          </cell>
          <cell r="FM31">
            <v>1</v>
          </cell>
          <cell r="FN31" t="str">
            <v/>
          </cell>
          <cell r="FO31" t="str">
            <v/>
          </cell>
          <cell r="FP31">
            <v>0</v>
          </cell>
          <cell r="FQ31">
            <v>0</v>
          </cell>
          <cell r="FR31">
            <v>9.61</v>
          </cell>
          <cell r="FS31">
            <v>2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8.36</v>
          </cell>
          <cell r="FY31">
            <v>1</v>
          </cell>
          <cell r="FZ31">
            <v>7.89</v>
          </cell>
          <cell r="GA31">
            <v>1</v>
          </cell>
          <cell r="GB31" t="str">
            <v/>
          </cell>
          <cell r="GC31" t="str">
            <v/>
          </cell>
          <cell r="GD31">
            <v>0</v>
          </cell>
          <cell r="GE31">
            <v>0</v>
          </cell>
          <cell r="GF31">
            <v>10.77</v>
          </cell>
          <cell r="GG31">
            <v>1</v>
          </cell>
          <cell r="GH31">
            <v>8.4499999999999993</v>
          </cell>
          <cell r="GI31">
            <v>1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13.88</v>
          </cell>
          <cell r="GO31">
            <v>2</v>
          </cell>
          <cell r="GP31" t="str">
            <v/>
          </cell>
          <cell r="GQ31" t="str">
            <v/>
          </cell>
          <cell r="GR31">
            <v>0</v>
          </cell>
          <cell r="GS31">
            <v>0</v>
          </cell>
          <cell r="GT31">
            <v>7.31</v>
          </cell>
          <cell r="GU31">
            <v>1</v>
          </cell>
          <cell r="GV31">
            <v>5.66</v>
          </cell>
          <cell r="GW31">
            <v>1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5.21</v>
          </cell>
          <cell r="HC31">
            <v>1</v>
          </cell>
          <cell r="HD31" t="str">
            <v/>
          </cell>
          <cell r="HE31" t="str">
            <v/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15.59</v>
          </cell>
          <cell r="HK31">
            <v>2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7.55</v>
          </cell>
          <cell r="HQ31">
            <v>1</v>
          </cell>
          <cell r="HR31" t="str">
            <v/>
          </cell>
          <cell r="HS31" t="str">
            <v/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14.2</v>
          </cell>
          <cell r="HY31">
            <v>2</v>
          </cell>
          <cell r="HZ31">
            <v>0</v>
          </cell>
          <cell r="IA31">
            <v>0</v>
          </cell>
          <cell r="IB31">
            <v>17.11</v>
          </cell>
          <cell r="IC31">
            <v>2</v>
          </cell>
          <cell r="ID31">
            <v>0</v>
          </cell>
          <cell r="IE31">
            <v>0</v>
          </cell>
          <cell r="IF31" t="str">
            <v/>
          </cell>
          <cell r="IG31" t="str">
            <v/>
          </cell>
          <cell r="IH31">
            <v>7.47</v>
          </cell>
          <cell r="II31">
            <v>1</v>
          </cell>
          <cell r="IJ31">
            <v>0</v>
          </cell>
          <cell r="IK31">
            <v>0</v>
          </cell>
          <cell r="IL31">
            <v>8.0399999999999991</v>
          </cell>
          <cell r="IM31">
            <v>1</v>
          </cell>
          <cell r="IN31">
            <v>7</v>
          </cell>
          <cell r="IO31">
            <v>1</v>
          </cell>
          <cell r="IP31">
            <v>0</v>
          </cell>
          <cell r="IQ31">
            <v>0</v>
          </cell>
          <cell r="IR31">
            <v>8.3800000000000008</v>
          </cell>
          <cell r="IS31">
            <v>2</v>
          </cell>
          <cell r="IT31" t="str">
            <v/>
          </cell>
          <cell r="IU31" t="str">
            <v/>
          </cell>
          <cell r="IV31">
            <v>0</v>
          </cell>
          <cell r="IW31">
            <v>0</v>
          </cell>
          <cell r="IX31">
            <v>17.63</v>
          </cell>
          <cell r="IY31">
            <v>2</v>
          </cell>
          <cell r="IZ31">
            <v>0</v>
          </cell>
          <cell r="JA31">
            <v>0</v>
          </cell>
          <cell r="JB31">
            <v>4.5999999999999996</v>
          </cell>
          <cell r="JC31">
            <v>1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 t="str">
            <v/>
          </cell>
          <cell r="JI31" t="str">
            <v/>
          </cell>
          <cell r="JJ31">
            <v>5.33</v>
          </cell>
          <cell r="JK31">
            <v>1</v>
          </cell>
          <cell r="JL31">
            <v>16.97</v>
          </cell>
          <cell r="JM31">
            <v>2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14.14</v>
          </cell>
          <cell r="JS31">
            <v>2</v>
          </cell>
          <cell r="JT31">
            <v>0</v>
          </cell>
          <cell r="JU31">
            <v>0</v>
          </cell>
          <cell r="JV31" t="str">
            <v/>
          </cell>
          <cell r="JW31" t="str">
            <v/>
          </cell>
          <cell r="JX31">
            <v>8.73</v>
          </cell>
          <cell r="JY31">
            <v>1</v>
          </cell>
          <cell r="JZ31">
            <v>0</v>
          </cell>
          <cell r="KA31">
            <v>0</v>
          </cell>
          <cell r="KB31">
            <v>8.06</v>
          </cell>
          <cell r="KC31">
            <v>1</v>
          </cell>
          <cell r="KD31">
            <v>0</v>
          </cell>
          <cell r="KE31">
            <v>0</v>
          </cell>
          <cell r="KF31">
            <v>8.15</v>
          </cell>
          <cell r="KG31">
            <v>1</v>
          </cell>
          <cell r="KH31">
            <v>8.7899999999999991</v>
          </cell>
          <cell r="KI31">
            <v>1</v>
          </cell>
          <cell r="KJ31" t="str">
            <v/>
          </cell>
          <cell r="KK31" t="str">
            <v/>
          </cell>
          <cell r="KL31">
            <v>0</v>
          </cell>
          <cell r="KM31">
            <v>0</v>
          </cell>
          <cell r="KN31">
            <v>8.0299999999999994</v>
          </cell>
          <cell r="KO31">
            <v>1</v>
          </cell>
          <cell r="KP31">
            <v>10.74</v>
          </cell>
          <cell r="KQ31">
            <v>1</v>
          </cell>
          <cell r="KR31">
            <v>0</v>
          </cell>
          <cell r="KS31">
            <v>0</v>
          </cell>
          <cell r="KT31">
            <v>8.52</v>
          </cell>
          <cell r="KU31">
            <v>1</v>
          </cell>
          <cell r="KV31">
            <v>0</v>
          </cell>
          <cell r="KW31">
            <v>0</v>
          </cell>
          <cell r="KX31" t="str">
            <v/>
          </cell>
          <cell r="KY31" t="str">
            <v/>
          </cell>
          <cell r="KZ31">
            <v>0</v>
          </cell>
          <cell r="LA31">
            <v>0</v>
          </cell>
          <cell r="LB31">
            <v>8.6199999999999992</v>
          </cell>
          <cell r="LC31">
            <v>1</v>
          </cell>
          <cell r="LD31">
            <v>0</v>
          </cell>
          <cell r="LE31">
            <v>0</v>
          </cell>
          <cell r="LF31">
            <v>18.47</v>
          </cell>
          <cell r="LG31">
            <v>2</v>
          </cell>
          <cell r="LH31">
            <v>8.92</v>
          </cell>
          <cell r="LI31">
            <v>1</v>
          </cell>
          <cell r="LJ31">
            <v>0</v>
          </cell>
          <cell r="LK31">
            <v>0</v>
          </cell>
          <cell r="LL31" t="str">
            <v/>
          </cell>
          <cell r="LM31" t="str">
            <v/>
          </cell>
          <cell r="LN31">
            <v>11.08</v>
          </cell>
          <cell r="LO31">
            <v>1</v>
          </cell>
          <cell r="LP31">
            <v>6.81</v>
          </cell>
          <cell r="LQ31">
            <v>1</v>
          </cell>
          <cell r="LR31">
            <v>0</v>
          </cell>
          <cell r="LS31">
            <v>0</v>
          </cell>
          <cell r="LT31">
            <v>8.25</v>
          </cell>
          <cell r="LU31">
            <v>1</v>
          </cell>
          <cell r="LV31">
            <v>8.5500000000000007</v>
          </cell>
          <cell r="LW31">
            <v>1</v>
          </cell>
          <cell r="LX31">
            <v>6.75</v>
          </cell>
          <cell r="LY31">
            <v>1</v>
          </cell>
          <cell r="LZ31" t="str">
            <v/>
          </cell>
          <cell r="MA31" t="str">
            <v/>
          </cell>
          <cell r="MB31">
            <v>5.32</v>
          </cell>
          <cell r="MC31">
            <v>1</v>
          </cell>
          <cell r="MD31">
            <v>0</v>
          </cell>
          <cell r="ME31">
            <v>0</v>
          </cell>
          <cell r="MF31">
            <v>10.48</v>
          </cell>
          <cell r="MG31">
            <v>1</v>
          </cell>
          <cell r="MH31">
            <v>0</v>
          </cell>
          <cell r="MI31">
            <v>0</v>
          </cell>
          <cell r="MJ31">
            <v>8.9600000000000009</v>
          </cell>
          <cell r="MK31">
            <v>1</v>
          </cell>
          <cell r="ML31">
            <v>4.74</v>
          </cell>
          <cell r="MM31">
            <v>1</v>
          </cell>
          <cell r="MN31" t="str">
            <v/>
          </cell>
          <cell r="MO31" t="str">
            <v/>
          </cell>
          <cell r="MP31">
            <v>0</v>
          </cell>
          <cell r="MQ31">
            <v>0</v>
          </cell>
          <cell r="MR31">
            <v>6.92</v>
          </cell>
          <cell r="MS31">
            <v>1</v>
          </cell>
          <cell r="MT31">
            <v>10.38</v>
          </cell>
          <cell r="MU31">
            <v>1</v>
          </cell>
          <cell r="MV31">
            <v>0</v>
          </cell>
          <cell r="MW31">
            <v>0</v>
          </cell>
          <cell r="MX31">
            <v>7.99</v>
          </cell>
          <cell r="MY31">
            <v>1</v>
          </cell>
          <cell r="MZ31">
            <v>0</v>
          </cell>
          <cell r="NA31">
            <v>0</v>
          </cell>
          <cell r="NB31" t="str">
            <v/>
          </cell>
          <cell r="NC31" t="str">
            <v/>
          </cell>
          <cell r="ND31">
            <v>7.11</v>
          </cell>
          <cell r="NE31">
            <v>1</v>
          </cell>
          <cell r="NF31">
            <v>9.59</v>
          </cell>
          <cell r="NG31">
            <v>1</v>
          </cell>
          <cell r="NH31">
            <v>9.2899999999999991</v>
          </cell>
          <cell r="NI31">
            <v>1</v>
          </cell>
          <cell r="NJ31">
            <v>0</v>
          </cell>
          <cell r="NK31">
            <v>0</v>
          </cell>
          <cell r="NL31">
            <v>6.47</v>
          </cell>
          <cell r="NM31">
            <v>1</v>
          </cell>
          <cell r="NN31">
            <v>0</v>
          </cell>
          <cell r="NO31">
            <v>0</v>
          </cell>
          <cell r="NP31" t="str">
            <v/>
          </cell>
          <cell r="NQ31" t="str">
            <v/>
          </cell>
          <cell r="NR31">
            <v>8.9600000000000009</v>
          </cell>
          <cell r="NS31">
            <v>1</v>
          </cell>
          <cell r="NT31">
            <v>0</v>
          </cell>
          <cell r="NU31">
            <v>0</v>
          </cell>
          <cell r="NV31">
            <v>10.06</v>
          </cell>
          <cell r="NW31">
            <v>1</v>
          </cell>
          <cell r="NX31">
            <v>0</v>
          </cell>
          <cell r="NY31">
            <v>0</v>
          </cell>
          <cell r="NZ31">
            <v>8.65</v>
          </cell>
          <cell r="OA31">
            <v>1</v>
          </cell>
          <cell r="OB31">
            <v>9.75</v>
          </cell>
          <cell r="OC31">
            <v>1</v>
          </cell>
          <cell r="OD31" t="str">
            <v/>
          </cell>
          <cell r="OE31" t="str">
            <v/>
          </cell>
          <cell r="OF31">
            <v>9.27</v>
          </cell>
          <cell r="OG31">
            <v>1</v>
          </cell>
          <cell r="OH31">
            <v>0</v>
          </cell>
          <cell r="OI31">
            <v>0</v>
          </cell>
          <cell r="OJ31">
            <v>8.44</v>
          </cell>
          <cell r="OK31">
            <v>1</v>
          </cell>
          <cell r="OL31">
            <v>5.57</v>
          </cell>
          <cell r="OM31">
            <v>1</v>
          </cell>
          <cell r="ON31">
            <v>0</v>
          </cell>
          <cell r="OO31">
            <v>0</v>
          </cell>
          <cell r="OP31">
            <v>8.4700000000000006</v>
          </cell>
          <cell r="OQ31">
            <v>1</v>
          </cell>
          <cell r="OR31" t="str">
            <v/>
          </cell>
          <cell r="OS31" t="str">
            <v/>
          </cell>
          <cell r="OT31">
            <v>7.03</v>
          </cell>
          <cell r="OU31">
            <v>1</v>
          </cell>
          <cell r="OV31">
            <v>0</v>
          </cell>
          <cell r="OW31">
            <v>0</v>
          </cell>
          <cell r="OX31">
            <v>8.6199999999999992</v>
          </cell>
          <cell r="OY31">
            <v>1</v>
          </cell>
          <cell r="OZ31">
            <v>0</v>
          </cell>
          <cell r="PA31">
            <v>0</v>
          </cell>
          <cell r="PB31">
            <v>7.16</v>
          </cell>
          <cell r="PC31">
            <v>1</v>
          </cell>
          <cell r="PD31">
            <v>10.97</v>
          </cell>
          <cell r="PE31">
            <v>1</v>
          </cell>
          <cell r="PF31" t="str">
            <v/>
          </cell>
          <cell r="PG31" t="str">
            <v/>
          </cell>
          <cell r="PH31">
            <v>0</v>
          </cell>
          <cell r="PI31">
            <v>0</v>
          </cell>
          <cell r="PJ31">
            <v>9.35</v>
          </cell>
          <cell r="PK31">
            <v>1</v>
          </cell>
          <cell r="PL31">
            <v>9.26</v>
          </cell>
          <cell r="PM31">
            <v>2</v>
          </cell>
          <cell r="PN31">
            <v>0</v>
          </cell>
          <cell r="PO31">
            <v>0</v>
          </cell>
          <cell r="PP31">
            <v>4.1900000000000004</v>
          </cell>
          <cell r="PQ31">
            <v>1</v>
          </cell>
          <cell r="PR31">
            <v>0</v>
          </cell>
          <cell r="PS31">
            <v>0</v>
          </cell>
          <cell r="PT31" t="str">
            <v/>
          </cell>
          <cell r="PU31" t="str">
            <v/>
          </cell>
          <cell r="PV31">
            <v>0</v>
          </cell>
          <cell r="PW31">
            <v>0</v>
          </cell>
          <cell r="PX31">
            <v>22.84</v>
          </cell>
          <cell r="PY31">
            <v>2</v>
          </cell>
          <cell r="PZ31">
            <v>0</v>
          </cell>
          <cell r="QA31">
            <v>0</v>
          </cell>
          <cell r="QB31">
            <v>8.67</v>
          </cell>
          <cell r="QC31">
            <v>1</v>
          </cell>
          <cell r="QD31">
            <v>0</v>
          </cell>
          <cell r="QE31">
            <v>0</v>
          </cell>
          <cell r="QF31">
            <v>9.6300000000000008</v>
          </cell>
          <cell r="QG31">
            <v>1</v>
          </cell>
          <cell r="QH31" t="str">
            <v/>
          </cell>
          <cell r="QI31" t="str">
            <v/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22.38</v>
          </cell>
          <cell r="QO31">
            <v>2</v>
          </cell>
          <cell r="QP31">
            <v>0</v>
          </cell>
          <cell r="QQ31">
            <v>0</v>
          </cell>
          <cell r="QR31">
            <v>8.67</v>
          </cell>
          <cell r="QS31">
            <v>1</v>
          </cell>
          <cell r="QT31">
            <v>0</v>
          </cell>
          <cell r="QU31">
            <v>0</v>
          </cell>
          <cell r="QV31" t="str">
            <v/>
          </cell>
          <cell r="QW31" t="str">
            <v/>
          </cell>
          <cell r="QX31">
            <v>10.97</v>
          </cell>
          <cell r="QY31">
            <v>1</v>
          </cell>
          <cell r="QZ31">
            <v>11.97</v>
          </cell>
          <cell r="RA31">
            <v>1</v>
          </cell>
          <cell r="RB31">
            <v>0</v>
          </cell>
          <cell r="RC31">
            <v>0</v>
          </cell>
          <cell r="RD31">
            <v>10.91</v>
          </cell>
          <cell r="RE31">
            <v>1</v>
          </cell>
          <cell r="RF31">
            <v>4.62</v>
          </cell>
          <cell r="RG31">
            <v>1</v>
          </cell>
          <cell r="RH31">
            <v>0</v>
          </cell>
          <cell r="RI31">
            <v>0</v>
          </cell>
          <cell r="RJ31" t="str">
            <v/>
          </cell>
          <cell r="RK31" t="str">
            <v/>
          </cell>
          <cell r="RL31">
            <v>11.81</v>
          </cell>
          <cell r="RM31">
            <v>1</v>
          </cell>
          <cell r="RN31">
            <v>0</v>
          </cell>
          <cell r="RO31">
            <v>0</v>
          </cell>
          <cell r="RP31">
            <v>7.72</v>
          </cell>
          <cell r="RQ31">
            <v>1</v>
          </cell>
          <cell r="RR31">
            <v>7.7</v>
          </cell>
          <cell r="RS31">
            <v>1</v>
          </cell>
          <cell r="RT31">
            <v>0</v>
          </cell>
          <cell r="RU31">
            <v>0</v>
          </cell>
          <cell r="RV31">
            <v>8.17</v>
          </cell>
          <cell r="RW31">
            <v>1</v>
          </cell>
          <cell r="RX31" t="str">
            <v/>
          </cell>
          <cell r="RY31" t="str">
            <v/>
          </cell>
          <cell r="RZ31">
            <v>0</v>
          </cell>
          <cell r="SA31">
            <v>0</v>
          </cell>
          <cell r="SB31">
            <v>10.09</v>
          </cell>
          <cell r="SC31">
            <v>1</v>
          </cell>
          <cell r="SD31">
            <v>9.86</v>
          </cell>
          <cell r="SE31">
            <v>1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10.92</v>
          </cell>
          <cell r="SK31">
            <v>1</v>
          </cell>
          <cell r="SL31" t="str">
            <v/>
          </cell>
          <cell r="SM31" t="str">
            <v/>
          </cell>
          <cell r="SN31">
            <v>0</v>
          </cell>
          <cell r="SO31">
            <v>0</v>
          </cell>
          <cell r="SP31">
            <v>14.99</v>
          </cell>
          <cell r="SQ31">
            <v>2</v>
          </cell>
          <cell r="SR31">
            <v>0</v>
          </cell>
          <cell r="SS31">
            <v>0</v>
          </cell>
          <cell r="ST31">
            <v>0</v>
          </cell>
          <cell r="SU31">
            <v>0</v>
          </cell>
          <cell r="SV31">
            <v>10.06</v>
          </cell>
          <cell r="SW31">
            <v>1</v>
          </cell>
          <cell r="SX31">
            <v>0</v>
          </cell>
          <cell r="SY31">
            <v>0</v>
          </cell>
          <cell r="SZ31" t="str">
            <v/>
          </cell>
          <cell r="TA31" t="str">
            <v/>
          </cell>
          <cell r="TB31">
            <v>11.58</v>
          </cell>
          <cell r="TC31">
            <v>1</v>
          </cell>
          <cell r="TD31">
            <v>0</v>
          </cell>
          <cell r="TE31">
            <v>0</v>
          </cell>
          <cell r="TF31">
            <v>9.8699999999999992</v>
          </cell>
          <cell r="TG31">
            <v>1</v>
          </cell>
          <cell r="TH31">
            <v>0</v>
          </cell>
          <cell r="TI31">
            <v>0</v>
          </cell>
          <cell r="TJ31">
            <v>10.119999999999999</v>
          </cell>
          <cell r="TK31">
            <v>1</v>
          </cell>
          <cell r="TL31">
            <v>9.94</v>
          </cell>
          <cell r="TM31">
            <v>1</v>
          </cell>
          <cell r="TN31" t="str">
            <v/>
          </cell>
          <cell r="TO31" t="str">
            <v/>
          </cell>
          <cell r="TP31">
            <v>0</v>
          </cell>
          <cell r="TQ31">
            <v>0</v>
          </cell>
          <cell r="TR31">
            <v>9.26</v>
          </cell>
          <cell r="TS31">
            <v>1</v>
          </cell>
          <cell r="TT31">
            <v>8.27</v>
          </cell>
          <cell r="TU31">
            <v>1</v>
          </cell>
          <cell r="TV31">
            <v>0</v>
          </cell>
          <cell r="TW31">
            <v>0</v>
          </cell>
          <cell r="TX31">
            <v>9.02</v>
          </cell>
          <cell r="TY31">
            <v>1</v>
          </cell>
          <cell r="TZ31">
            <v>0</v>
          </cell>
          <cell r="UA31">
            <v>0</v>
          </cell>
          <cell r="UB31" t="str">
            <v/>
          </cell>
          <cell r="UC31" t="str">
            <v/>
          </cell>
          <cell r="UD31">
            <v>0</v>
          </cell>
          <cell r="UE31">
            <v>0</v>
          </cell>
          <cell r="UF31">
            <v>10.16</v>
          </cell>
          <cell r="UG31">
            <v>1</v>
          </cell>
          <cell r="UH31">
            <v>0</v>
          </cell>
          <cell r="UI31">
            <v>0</v>
          </cell>
          <cell r="UJ31">
            <v>9.52</v>
          </cell>
          <cell r="UK31">
            <v>1</v>
          </cell>
          <cell r="UL31">
            <v>0</v>
          </cell>
          <cell r="UM31">
            <v>0</v>
          </cell>
          <cell r="UN31">
            <v>0</v>
          </cell>
          <cell r="UO31">
            <v>0</v>
          </cell>
          <cell r="UP31" t="str">
            <v/>
          </cell>
          <cell r="UQ31" t="str">
            <v/>
          </cell>
          <cell r="UR31">
            <v>8.99</v>
          </cell>
          <cell r="US31">
            <v>1</v>
          </cell>
          <cell r="UT31">
            <v>10.38</v>
          </cell>
          <cell r="UU31">
            <v>1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18.03</v>
          </cell>
          <cell r="VA31">
            <v>2</v>
          </cell>
          <cell r="VB31">
            <v>0</v>
          </cell>
          <cell r="VC31">
            <v>0</v>
          </cell>
          <cell r="VD31" t="str">
            <v/>
          </cell>
          <cell r="VE31" t="str">
            <v/>
          </cell>
          <cell r="VF31">
            <v>0</v>
          </cell>
          <cell r="VG31">
            <v>0</v>
          </cell>
          <cell r="VH31">
            <v>0</v>
          </cell>
          <cell r="VI31">
            <v>0</v>
          </cell>
          <cell r="VJ31">
            <v>17.489999999999998</v>
          </cell>
          <cell r="VK31">
            <v>2</v>
          </cell>
          <cell r="VL31">
            <v>0</v>
          </cell>
          <cell r="VM31">
            <v>0</v>
          </cell>
          <cell r="VN31">
            <v>7.13</v>
          </cell>
          <cell r="VO31">
            <v>1</v>
          </cell>
          <cell r="VP31">
            <v>9.2100000000000009</v>
          </cell>
          <cell r="VQ31">
            <v>1</v>
          </cell>
          <cell r="VR31" t="str">
            <v/>
          </cell>
          <cell r="VS31" t="str">
            <v/>
          </cell>
          <cell r="VT31">
            <v>0</v>
          </cell>
          <cell r="VU31">
            <v>0</v>
          </cell>
          <cell r="VV31">
            <v>8.75</v>
          </cell>
          <cell r="VW31">
            <v>1</v>
          </cell>
          <cell r="VX31">
            <v>7.84</v>
          </cell>
          <cell r="VY31">
            <v>1</v>
          </cell>
          <cell r="VZ31">
            <v>0</v>
          </cell>
          <cell r="WA31">
            <v>0</v>
          </cell>
          <cell r="WB31">
            <v>0</v>
          </cell>
          <cell r="WC31">
            <v>0</v>
          </cell>
          <cell r="WD31">
            <v>0</v>
          </cell>
          <cell r="WE31">
            <v>0</v>
          </cell>
          <cell r="WF31" t="str">
            <v/>
          </cell>
          <cell r="WG31" t="str">
            <v/>
          </cell>
          <cell r="WH31">
            <v>0</v>
          </cell>
          <cell r="WI31">
            <v>0</v>
          </cell>
          <cell r="WJ31">
            <v>20.89</v>
          </cell>
          <cell r="WK31">
            <v>2</v>
          </cell>
          <cell r="WL31">
            <v>0</v>
          </cell>
          <cell r="WM31">
            <v>0</v>
          </cell>
          <cell r="WN31">
            <v>0</v>
          </cell>
          <cell r="WO31">
            <v>0</v>
          </cell>
          <cell r="WP31">
            <v>10.210000000000001</v>
          </cell>
          <cell r="WQ31">
            <v>1</v>
          </cell>
          <cell r="WR31">
            <v>9.51</v>
          </cell>
          <cell r="WS31">
            <v>1</v>
          </cell>
          <cell r="WT31" t="str">
            <v/>
          </cell>
          <cell r="WU31" t="str">
            <v/>
          </cell>
          <cell r="WV31">
            <v>0</v>
          </cell>
          <cell r="WW31">
            <v>0</v>
          </cell>
          <cell r="WX31">
            <v>0</v>
          </cell>
          <cell r="WY31">
            <v>0</v>
          </cell>
          <cell r="WZ31">
            <v>10.37</v>
          </cell>
          <cell r="XA31">
            <v>1</v>
          </cell>
          <cell r="XB31">
            <v>15.22</v>
          </cell>
          <cell r="XC31">
            <v>2</v>
          </cell>
          <cell r="XD31">
            <v>0</v>
          </cell>
          <cell r="XE31">
            <v>0</v>
          </cell>
          <cell r="XF31">
            <v>10.06</v>
          </cell>
          <cell r="XG31">
            <v>1</v>
          </cell>
          <cell r="XH31" t="str">
            <v/>
          </cell>
          <cell r="XI31" t="str">
            <v/>
          </cell>
          <cell r="XJ31">
            <v>0</v>
          </cell>
          <cell r="XK31">
            <v>0</v>
          </cell>
          <cell r="XL31">
            <v>0</v>
          </cell>
          <cell r="XM31">
            <v>0</v>
          </cell>
          <cell r="XN31">
            <v>9.1300000000000008</v>
          </cell>
          <cell r="XO31">
            <v>1</v>
          </cell>
          <cell r="XP31">
            <v>10.82</v>
          </cell>
          <cell r="XQ31">
            <v>1</v>
          </cell>
          <cell r="XR31">
            <v>8.8000000000000007</v>
          </cell>
          <cell r="XS31">
            <v>1</v>
          </cell>
          <cell r="XT31">
            <v>0</v>
          </cell>
          <cell r="XU31">
            <v>0</v>
          </cell>
          <cell r="XV31" t="str">
            <v/>
          </cell>
          <cell r="XW31" t="str">
            <v/>
          </cell>
          <cell r="XX31">
            <v>0</v>
          </cell>
          <cell r="XY31">
            <v>0</v>
          </cell>
          <cell r="XZ31">
            <v>18.239999999999998</v>
          </cell>
          <cell r="YA31">
            <v>2</v>
          </cell>
          <cell r="YB31">
            <v>0</v>
          </cell>
          <cell r="YC31">
            <v>0</v>
          </cell>
          <cell r="YD31">
            <v>0</v>
          </cell>
          <cell r="YE31">
            <v>0</v>
          </cell>
          <cell r="YF31">
            <v>8.9</v>
          </cell>
          <cell r="YG31">
            <v>1</v>
          </cell>
          <cell r="YH31">
            <v>6.46</v>
          </cell>
          <cell r="YI31">
            <v>1</v>
          </cell>
          <cell r="YJ31" t="str">
            <v/>
          </cell>
          <cell r="YK31" t="str">
            <v/>
          </cell>
          <cell r="YL31">
            <v>0</v>
          </cell>
          <cell r="YM31">
            <v>0</v>
          </cell>
          <cell r="YN31">
            <v>8.94</v>
          </cell>
          <cell r="YO31">
            <v>1</v>
          </cell>
          <cell r="YP31">
            <v>6.64</v>
          </cell>
          <cell r="YQ31">
            <v>1</v>
          </cell>
          <cell r="YR31">
            <v>0</v>
          </cell>
          <cell r="YS31">
            <v>0</v>
          </cell>
          <cell r="YT31">
            <v>5.57</v>
          </cell>
          <cell r="YU31">
            <v>1</v>
          </cell>
          <cell r="YV31">
            <v>0</v>
          </cell>
          <cell r="YW31">
            <v>0</v>
          </cell>
          <cell r="YX31" t="str">
            <v/>
          </cell>
          <cell r="YY31" t="str">
            <v/>
          </cell>
          <cell r="YZ31">
            <v>10.26</v>
          </cell>
          <cell r="ZA31">
            <v>1</v>
          </cell>
          <cell r="ZB31">
            <v>11.63</v>
          </cell>
          <cell r="ZC31">
            <v>1</v>
          </cell>
          <cell r="ZD31">
            <v>0</v>
          </cell>
          <cell r="ZE31">
            <v>0</v>
          </cell>
          <cell r="ZF31">
            <v>0</v>
          </cell>
          <cell r="ZG31">
            <v>0</v>
          </cell>
          <cell r="ZH31">
            <v>10.28</v>
          </cell>
          <cell r="ZI31">
            <v>1</v>
          </cell>
          <cell r="ZJ31">
            <v>9.73</v>
          </cell>
          <cell r="ZK31">
            <v>1</v>
          </cell>
          <cell r="ZL31" t="str">
            <v/>
          </cell>
          <cell r="ZM31" t="str">
            <v/>
          </cell>
          <cell r="ZN31">
            <v>0</v>
          </cell>
          <cell r="ZO31">
            <v>0</v>
          </cell>
          <cell r="ZP31">
            <v>10.88</v>
          </cell>
          <cell r="ZQ31">
            <v>1</v>
          </cell>
          <cell r="ZR31">
            <v>0</v>
          </cell>
          <cell r="ZS31">
            <v>0</v>
          </cell>
          <cell r="ZT31">
            <v>10.14</v>
          </cell>
          <cell r="ZU31">
            <v>1</v>
          </cell>
          <cell r="ZV31">
            <v>0</v>
          </cell>
          <cell r="ZW31">
            <v>0</v>
          </cell>
          <cell r="ZX31">
            <v>8.33</v>
          </cell>
          <cell r="ZY31">
            <v>1</v>
          </cell>
          <cell r="ZZ31" t="str">
            <v/>
          </cell>
          <cell r="AAA31" t="str">
            <v/>
          </cell>
          <cell r="AAB31">
            <v>0</v>
          </cell>
          <cell r="AAC31">
            <v>0</v>
          </cell>
          <cell r="AAD31">
            <v>10.11</v>
          </cell>
          <cell r="AAE31">
            <v>1</v>
          </cell>
          <cell r="AAF31">
            <v>9.57</v>
          </cell>
          <cell r="AAG31">
            <v>1</v>
          </cell>
          <cell r="AAH31">
            <v>0</v>
          </cell>
          <cell r="AAI31">
            <v>0</v>
          </cell>
          <cell r="AAJ31">
            <v>0</v>
          </cell>
          <cell r="AAK31">
            <v>0</v>
          </cell>
          <cell r="AAL31">
            <v>0</v>
          </cell>
          <cell r="AAM31">
            <v>0</v>
          </cell>
          <cell r="AAN31" t="str">
            <v/>
          </cell>
          <cell r="AAO31" t="str">
            <v/>
          </cell>
          <cell r="AAP31">
            <v>9.6</v>
          </cell>
          <cell r="AAQ31">
            <v>1</v>
          </cell>
          <cell r="AAR31">
            <v>9.4600000000000009</v>
          </cell>
          <cell r="AAS31">
            <v>1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19.72</v>
          </cell>
          <cell r="ABA31">
            <v>2</v>
          </cell>
          <cell r="ABB31" t="str">
            <v/>
          </cell>
          <cell r="ABC31" t="str">
            <v/>
          </cell>
          <cell r="ABD31">
            <v>0</v>
          </cell>
          <cell r="ABE31">
            <v>0</v>
          </cell>
          <cell r="ABF31">
            <v>0</v>
          </cell>
          <cell r="ABG31">
            <v>0</v>
          </cell>
          <cell r="ABH31">
            <v>0</v>
          </cell>
          <cell r="ABI31">
            <v>0</v>
          </cell>
          <cell r="ABJ31">
            <v>0</v>
          </cell>
          <cell r="ABK31">
            <v>0</v>
          </cell>
          <cell r="ABM31">
            <v>1592.1500000000003</v>
          </cell>
          <cell r="ABN31">
            <v>194</v>
          </cell>
          <cell r="ABO31">
            <v>165</v>
          </cell>
          <cell r="ABP31">
            <v>1.1757575757575758</v>
          </cell>
        </row>
        <row r="32">
          <cell r="A32" t="str">
            <v>MANHATTANVILLE REHAB (GROUP 2)</v>
          </cell>
          <cell r="B32" t="str">
            <v>CURBSIDE</v>
          </cell>
          <cell r="C32" t="str">
            <v>MANHATTAN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 t="str">
            <v/>
          </cell>
          <cell r="Q32" t="str">
            <v/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/>
          </cell>
          <cell r="AE32" t="str">
            <v/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 t="str">
            <v/>
          </cell>
          <cell r="AS32" t="str">
            <v/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F32" t="str">
            <v/>
          </cell>
          <cell r="CG32" t="str">
            <v/>
          </cell>
          <cell r="CH32" t="str">
            <v/>
          </cell>
          <cell r="CI32" t="str">
            <v/>
          </cell>
          <cell r="CJ32" t="str">
            <v/>
          </cell>
          <cell r="CK32" t="str">
            <v/>
          </cell>
          <cell r="CL32" t="str">
            <v/>
          </cell>
          <cell r="CM32" t="str">
            <v/>
          </cell>
          <cell r="CN32" t="str">
            <v/>
          </cell>
          <cell r="CO32" t="str">
            <v/>
          </cell>
          <cell r="CP32" t="str">
            <v/>
          </cell>
          <cell r="CQ32" t="str">
            <v/>
          </cell>
          <cell r="CR32" t="str">
            <v/>
          </cell>
          <cell r="CS32" t="str">
            <v/>
          </cell>
          <cell r="CT32" t="str">
            <v/>
          </cell>
          <cell r="CU32" t="str">
            <v/>
          </cell>
          <cell r="CV32" t="str">
            <v/>
          </cell>
          <cell r="CW32" t="str">
            <v/>
          </cell>
          <cell r="CX32" t="str">
            <v/>
          </cell>
          <cell r="CY32" t="str">
            <v/>
          </cell>
          <cell r="CZ32" t="str">
            <v/>
          </cell>
          <cell r="DA32" t="str">
            <v/>
          </cell>
          <cell r="DB32" t="str">
            <v/>
          </cell>
          <cell r="DC32" t="str">
            <v/>
          </cell>
          <cell r="DD32" t="str">
            <v/>
          </cell>
          <cell r="DE32" t="str">
            <v/>
          </cell>
          <cell r="DF32" t="str">
            <v/>
          </cell>
          <cell r="DG32" t="str">
            <v/>
          </cell>
          <cell r="DH32" t="str">
            <v/>
          </cell>
          <cell r="DI32" t="str">
            <v/>
          </cell>
          <cell r="DJ32" t="str">
            <v/>
          </cell>
          <cell r="DK32" t="str">
            <v/>
          </cell>
          <cell r="DL32" t="str">
            <v/>
          </cell>
          <cell r="DM32" t="str">
            <v/>
          </cell>
          <cell r="DN32" t="str">
            <v/>
          </cell>
          <cell r="DO32" t="str">
            <v/>
          </cell>
          <cell r="DP32" t="str">
            <v/>
          </cell>
          <cell r="DQ32" t="str">
            <v/>
          </cell>
          <cell r="DR32" t="str">
            <v/>
          </cell>
          <cell r="DS32" t="str">
            <v/>
          </cell>
          <cell r="DT32" t="str">
            <v/>
          </cell>
          <cell r="DU32" t="str">
            <v/>
          </cell>
          <cell r="DV32" t="str">
            <v/>
          </cell>
          <cell r="DW32" t="str">
            <v/>
          </cell>
          <cell r="DX32" t="str">
            <v/>
          </cell>
          <cell r="DY32" t="str">
            <v/>
          </cell>
          <cell r="DZ32" t="str">
            <v/>
          </cell>
          <cell r="EA32" t="str">
            <v/>
          </cell>
          <cell r="EB32" t="str">
            <v/>
          </cell>
          <cell r="EC32" t="str">
            <v/>
          </cell>
          <cell r="ED32" t="str">
            <v/>
          </cell>
          <cell r="EE32" t="str">
            <v/>
          </cell>
          <cell r="EF32" t="str">
            <v/>
          </cell>
          <cell r="EG32" t="str">
            <v/>
          </cell>
          <cell r="EH32" t="str">
            <v/>
          </cell>
          <cell r="EI32" t="str">
            <v/>
          </cell>
          <cell r="EJ32" t="str">
            <v/>
          </cell>
          <cell r="EK32" t="str">
            <v/>
          </cell>
          <cell r="EL32" t="str">
            <v/>
          </cell>
          <cell r="EM32" t="str">
            <v/>
          </cell>
          <cell r="EN32" t="str">
            <v/>
          </cell>
          <cell r="EO32" t="str">
            <v/>
          </cell>
          <cell r="EP32" t="str">
            <v/>
          </cell>
          <cell r="EQ32" t="str">
            <v/>
          </cell>
          <cell r="ER32" t="str">
            <v/>
          </cell>
          <cell r="ES32" t="str">
            <v/>
          </cell>
          <cell r="ET32" t="str">
            <v/>
          </cell>
          <cell r="EU32" t="str">
            <v/>
          </cell>
          <cell r="EV32" t="str">
            <v/>
          </cell>
          <cell r="EW32" t="str">
            <v/>
          </cell>
          <cell r="EX32" t="str">
            <v/>
          </cell>
          <cell r="EY32" t="str">
            <v/>
          </cell>
          <cell r="EZ32" t="str">
            <v/>
          </cell>
          <cell r="FA32" t="str">
            <v/>
          </cell>
          <cell r="FB32" t="str">
            <v/>
          </cell>
          <cell r="FC32" t="str">
            <v/>
          </cell>
          <cell r="FD32" t="str">
            <v/>
          </cell>
          <cell r="FE32" t="str">
            <v/>
          </cell>
          <cell r="FF32" t="str">
            <v/>
          </cell>
          <cell r="FG32" t="str">
            <v/>
          </cell>
          <cell r="FH32" t="str">
            <v/>
          </cell>
          <cell r="FI32" t="str">
            <v/>
          </cell>
          <cell r="FJ32" t="str">
            <v/>
          </cell>
          <cell r="FK32" t="str">
            <v/>
          </cell>
          <cell r="FL32" t="str">
            <v/>
          </cell>
          <cell r="FM32" t="str">
            <v/>
          </cell>
          <cell r="FN32" t="str">
            <v/>
          </cell>
          <cell r="FO32" t="str">
            <v/>
          </cell>
          <cell r="FP32" t="str">
            <v/>
          </cell>
          <cell r="FQ32" t="str">
            <v/>
          </cell>
          <cell r="FR32" t="str">
            <v/>
          </cell>
          <cell r="FS32" t="str">
            <v/>
          </cell>
          <cell r="FT32" t="str">
            <v/>
          </cell>
          <cell r="FU32" t="str">
            <v/>
          </cell>
          <cell r="FV32" t="str">
            <v/>
          </cell>
          <cell r="FW32" t="str">
            <v/>
          </cell>
          <cell r="FX32" t="str">
            <v/>
          </cell>
          <cell r="FY32" t="str">
            <v/>
          </cell>
          <cell r="FZ32" t="str">
            <v/>
          </cell>
          <cell r="GA32" t="str">
            <v/>
          </cell>
          <cell r="GB32" t="str">
            <v/>
          </cell>
          <cell r="GC32" t="str">
            <v/>
          </cell>
          <cell r="GD32" t="str">
            <v/>
          </cell>
          <cell r="GE32" t="str">
            <v/>
          </cell>
          <cell r="GF32" t="str">
            <v/>
          </cell>
          <cell r="GG32" t="str">
            <v/>
          </cell>
          <cell r="GH32" t="str">
            <v/>
          </cell>
          <cell r="GI32" t="str">
            <v/>
          </cell>
          <cell r="GJ32" t="str">
            <v/>
          </cell>
          <cell r="GK32" t="str">
            <v/>
          </cell>
          <cell r="GL32" t="str">
            <v/>
          </cell>
          <cell r="GM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  <cell r="GV32" t="str">
            <v/>
          </cell>
          <cell r="GW32" t="str">
            <v/>
          </cell>
          <cell r="GX32" t="str">
            <v/>
          </cell>
          <cell r="GY32" t="str">
            <v/>
          </cell>
          <cell r="GZ32" t="str">
            <v/>
          </cell>
          <cell r="HA32" t="str">
            <v/>
          </cell>
          <cell r="HB32" t="str">
            <v/>
          </cell>
          <cell r="HC32" t="str">
            <v/>
          </cell>
          <cell r="HD32" t="str">
            <v/>
          </cell>
          <cell r="HE32" t="str">
            <v/>
          </cell>
          <cell r="HF32" t="str">
            <v/>
          </cell>
          <cell r="HG32" t="str">
            <v/>
          </cell>
          <cell r="HH32" t="str">
            <v/>
          </cell>
          <cell r="HI32" t="str">
            <v/>
          </cell>
          <cell r="HJ32" t="str">
            <v/>
          </cell>
          <cell r="HK32" t="str">
            <v/>
          </cell>
          <cell r="HL32" t="str">
            <v/>
          </cell>
          <cell r="HM32" t="str">
            <v/>
          </cell>
          <cell r="HN32" t="str">
            <v/>
          </cell>
          <cell r="HO32" t="str">
            <v/>
          </cell>
          <cell r="HP32" t="str">
            <v/>
          </cell>
          <cell r="HQ32" t="str">
            <v/>
          </cell>
          <cell r="HR32" t="str">
            <v/>
          </cell>
          <cell r="HS32" t="str">
            <v/>
          </cell>
          <cell r="HT32" t="str">
            <v/>
          </cell>
          <cell r="HU32" t="str">
            <v/>
          </cell>
          <cell r="HV32" t="str">
            <v/>
          </cell>
          <cell r="HW32" t="str">
            <v/>
          </cell>
          <cell r="HX32" t="str">
            <v/>
          </cell>
          <cell r="HY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  <cell r="IH32" t="str">
            <v/>
          </cell>
          <cell r="II32" t="str">
            <v/>
          </cell>
          <cell r="IJ32" t="str">
            <v/>
          </cell>
          <cell r="IK32" t="str">
            <v/>
          </cell>
          <cell r="IL32" t="str">
            <v/>
          </cell>
          <cell r="IM32" t="str">
            <v/>
          </cell>
          <cell r="IN32" t="str">
            <v/>
          </cell>
          <cell r="IO32" t="str">
            <v/>
          </cell>
          <cell r="IP32" t="str">
            <v/>
          </cell>
          <cell r="IQ32" t="str">
            <v/>
          </cell>
          <cell r="IR32" t="str">
            <v/>
          </cell>
          <cell r="IS32" t="str">
            <v/>
          </cell>
          <cell r="IT32" t="str">
            <v/>
          </cell>
          <cell r="IU32" t="str">
            <v/>
          </cell>
          <cell r="IV32" t="str">
            <v/>
          </cell>
          <cell r="IW32" t="str">
            <v/>
          </cell>
          <cell r="IX32" t="str">
            <v/>
          </cell>
          <cell r="IY32" t="str">
            <v/>
          </cell>
          <cell r="IZ32" t="str">
            <v/>
          </cell>
          <cell r="JA32" t="str">
            <v/>
          </cell>
          <cell r="JB32" t="str">
            <v/>
          </cell>
          <cell r="JC32" t="str">
            <v/>
          </cell>
          <cell r="JD32" t="str">
            <v/>
          </cell>
          <cell r="JE32" t="str">
            <v/>
          </cell>
          <cell r="JF32" t="str">
            <v/>
          </cell>
          <cell r="JG32" t="str">
            <v/>
          </cell>
          <cell r="JH32" t="str">
            <v/>
          </cell>
          <cell r="JI32" t="str">
            <v/>
          </cell>
          <cell r="JJ32" t="str">
            <v/>
          </cell>
          <cell r="JK32" t="str">
            <v/>
          </cell>
          <cell r="JL32" t="str">
            <v/>
          </cell>
          <cell r="JM32" t="str">
            <v/>
          </cell>
          <cell r="JN32" t="str">
            <v/>
          </cell>
          <cell r="JO32" t="str">
            <v/>
          </cell>
          <cell r="JP32" t="str">
            <v/>
          </cell>
          <cell r="JQ32" t="str">
            <v/>
          </cell>
          <cell r="JR32" t="str">
            <v/>
          </cell>
          <cell r="JS32" t="str">
            <v/>
          </cell>
          <cell r="JT32" t="str">
            <v/>
          </cell>
          <cell r="JU32" t="str">
            <v/>
          </cell>
          <cell r="JV32" t="str">
            <v/>
          </cell>
          <cell r="JW32" t="str">
            <v/>
          </cell>
          <cell r="JX32" t="str">
            <v/>
          </cell>
          <cell r="JY32" t="str">
            <v/>
          </cell>
          <cell r="JZ32" t="str">
            <v/>
          </cell>
          <cell r="KA32" t="str">
            <v/>
          </cell>
          <cell r="KB32" t="str">
            <v/>
          </cell>
          <cell r="KC32" t="str">
            <v/>
          </cell>
          <cell r="KD32" t="str">
            <v/>
          </cell>
          <cell r="KE32" t="str">
            <v/>
          </cell>
          <cell r="KF32" t="str">
            <v/>
          </cell>
          <cell r="KG32" t="str">
            <v/>
          </cell>
          <cell r="KH32" t="str">
            <v/>
          </cell>
          <cell r="KI32" t="str">
            <v/>
          </cell>
          <cell r="KJ32" t="str">
            <v/>
          </cell>
          <cell r="KK32" t="str">
            <v/>
          </cell>
          <cell r="KL32" t="str">
            <v/>
          </cell>
          <cell r="KM32" t="str">
            <v/>
          </cell>
          <cell r="KN32" t="str">
            <v/>
          </cell>
          <cell r="KO32" t="str">
            <v/>
          </cell>
          <cell r="KP32" t="str">
            <v/>
          </cell>
          <cell r="KQ32" t="str">
            <v/>
          </cell>
          <cell r="KR32" t="str">
            <v/>
          </cell>
          <cell r="KS32" t="str">
            <v/>
          </cell>
          <cell r="KT32" t="str">
            <v/>
          </cell>
          <cell r="KU32" t="str">
            <v/>
          </cell>
          <cell r="KV32" t="str">
            <v/>
          </cell>
          <cell r="KW32" t="str">
            <v/>
          </cell>
          <cell r="KX32" t="str">
            <v/>
          </cell>
          <cell r="KY32" t="str">
            <v/>
          </cell>
          <cell r="KZ32" t="str">
            <v/>
          </cell>
          <cell r="LA32" t="str">
            <v/>
          </cell>
          <cell r="LB32" t="str">
            <v/>
          </cell>
          <cell r="LC32" t="str">
            <v/>
          </cell>
          <cell r="LD32" t="str">
            <v/>
          </cell>
          <cell r="LE32" t="str">
            <v/>
          </cell>
          <cell r="LF32" t="str">
            <v/>
          </cell>
          <cell r="LG32" t="str">
            <v/>
          </cell>
          <cell r="LH32" t="str">
            <v/>
          </cell>
          <cell r="LI32" t="str">
            <v/>
          </cell>
          <cell r="LJ32" t="str">
            <v/>
          </cell>
          <cell r="LK32" t="str">
            <v/>
          </cell>
          <cell r="LL32" t="str">
            <v/>
          </cell>
          <cell r="LM32" t="str">
            <v/>
          </cell>
          <cell r="LN32" t="str">
            <v/>
          </cell>
          <cell r="LO32" t="str">
            <v/>
          </cell>
          <cell r="LP32" t="str">
            <v/>
          </cell>
          <cell r="LQ32" t="str">
            <v/>
          </cell>
          <cell r="LR32" t="str">
            <v/>
          </cell>
          <cell r="LS32" t="str">
            <v/>
          </cell>
          <cell r="LT32" t="str">
            <v/>
          </cell>
          <cell r="LU32" t="str">
            <v/>
          </cell>
          <cell r="LV32" t="str">
            <v/>
          </cell>
          <cell r="LW32" t="str">
            <v/>
          </cell>
          <cell r="LX32" t="str">
            <v/>
          </cell>
          <cell r="LY32" t="str">
            <v/>
          </cell>
          <cell r="LZ32" t="str">
            <v/>
          </cell>
          <cell r="MA32" t="str">
            <v/>
          </cell>
          <cell r="MB32" t="str">
            <v/>
          </cell>
          <cell r="MC32" t="str">
            <v/>
          </cell>
          <cell r="MD32" t="str">
            <v/>
          </cell>
          <cell r="ME32" t="str">
            <v/>
          </cell>
          <cell r="MF32" t="str">
            <v/>
          </cell>
          <cell r="MG32" t="str">
            <v/>
          </cell>
          <cell r="MH32" t="str">
            <v/>
          </cell>
          <cell r="MI32" t="str">
            <v/>
          </cell>
          <cell r="MJ32" t="str">
            <v/>
          </cell>
          <cell r="MK32" t="str">
            <v/>
          </cell>
          <cell r="ML32" t="str">
            <v/>
          </cell>
          <cell r="MM32" t="str">
            <v/>
          </cell>
          <cell r="MN32" t="str">
            <v/>
          </cell>
          <cell r="MO32" t="str">
            <v/>
          </cell>
          <cell r="MP32" t="str">
            <v/>
          </cell>
          <cell r="MQ32" t="str">
            <v/>
          </cell>
          <cell r="MR32" t="str">
            <v/>
          </cell>
          <cell r="MS32" t="str">
            <v/>
          </cell>
          <cell r="MT32" t="str">
            <v/>
          </cell>
          <cell r="MU32" t="str">
            <v/>
          </cell>
          <cell r="MV32" t="str">
            <v/>
          </cell>
          <cell r="MW32" t="str">
            <v/>
          </cell>
          <cell r="MX32" t="str">
            <v/>
          </cell>
          <cell r="MY32" t="str">
            <v/>
          </cell>
          <cell r="MZ32" t="str">
            <v/>
          </cell>
          <cell r="NA32" t="str">
            <v/>
          </cell>
          <cell r="NB32" t="str">
            <v/>
          </cell>
          <cell r="NC32" t="str">
            <v/>
          </cell>
          <cell r="ND32" t="str">
            <v/>
          </cell>
          <cell r="NE32" t="str">
            <v/>
          </cell>
          <cell r="NF32" t="str">
            <v/>
          </cell>
          <cell r="NG32" t="str">
            <v/>
          </cell>
          <cell r="NH32" t="str">
            <v/>
          </cell>
          <cell r="NI32" t="str">
            <v/>
          </cell>
          <cell r="NJ32" t="str">
            <v/>
          </cell>
          <cell r="NK32" t="str">
            <v/>
          </cell>
          <cell r="NL32" t="str">
            <v/>
          </cell>
          <cell r="NM32" t="str">
            <v/>
          </cell>
          <cell r="NN32" t="str">
            <v/>
          </cell>
          <cell r="NO32" t="str">
            <v/>
          </cell>
          <cell r="NP32" t="str">
            <v/>
          </cell>
          <cell r="NQ32" t="str">
            <v/>
          </cell>
          <cell r="NR32" t="str">
            <v/>
          </cell>
          <cell r="NS32" t="str">
            <v/>
          </cell>
          <cell r="NT32" t="str">
            <v/>
          </cell>
          <cell r="NU32" t="str">
            <v/>
          </cell>
          <cell r="NV32" t="str">
            <v/>
          </cell>
          <cell r="NW32" t="str">
            <v/>
          </cell>
          <cell r="NX32" t="str">
            <v/>
          </cell>
          <cell r="NY32" t="str">
            <v/>
          </cell>
          <cell r="NZ32" t="str">
            <v/>
          </cell>
          <cell r="OA32" t="str">
            <v/>
          </cell>
          <cell r="OB32" t="str">
            <v/>
          </cell>
          <cell r="OC32" t="str">
            <v/>
          </cell>
          <cell r="OD32" t="str">
            <v/>
          </cell>
          <cell r="OE32" t="str">
            <v/>
          </cell>
          <cell r="OF32" t="str">
            <v/>
          </cell>
          <cell r="OG32" t="str">
            <v/>
          </cell>
          <cell r="OH32" t="str">
            <v/>
          </cell>
          <cell r="OI32" t="str">
            <v/>
          </cell>
          <cell r="OJ32" t="str">
            <v/>
          </cell>
          <cell r="OK32" t="str">
            <v/>
          </cell>
          <cell r="OL32" t="str">
            <v/>
          </cell>
          <cell r="OM32" t="str">
            <v/>
          </cell>
          <cell r="ON32" t="str">
            <v/>
          </cell>
          <cell r="OO32" t="str">
            <v/>
          </cell>
          <cell r="OP32" t="str">
            <v/>
          </cell>
          <cell r="OQ32" t="str">
            <v/>
          </cell>
          <cell r="OR32" t="str">
            <v/>
          </cell>
          <cell r="OS32" t="str">
            <v/>
          </cell>
          <cell r="OT32" t="str">
            <v/>
          </cell>
          <cell r="OU32" t="str">
            <v/>
          </cell>
          <cell r="OV32" t="str">
            <v/>
          </cell>
          <cell r="OW32" t="str">
            <v/>
          </cell>
          <cell r="OX32" t="str">
            <v/>
          </cell>
          <cell r="OY32" t="str">
            <v/>
          </cell>
          <cell r="OZ32" t="str">
            <v/>
          </cell>
          <cell r="PA32" t="str">
            <v/>
          </cell>
          <cell r="PB32" t="str">
            <v/>
          </cell>
          <cell r="PC32" t="str">
            <v/>
          </cell>
          <cell r="PD32" t="str">
            <v/>
          </cell>
          <cell r="PE32" t="str">
            <v/>
          </cell>
          <cell r="PF32" t="str">
            <v/>
          </cell>
          <cell r="PG32" t="str">
            <v/>
          </cell>
          <cell r="PH32" t="str">
            <v/>
          </cell>
          <cell r="PI32" t="str">
            <v/>
          </cell>
          <cell r="PJ32" t="str">
            <v/>
          </cell>
          <cell r="PK32" t="str">
            <v/>
          </cell>
          <cell r="PL32" t="str">
            <v/>
          </cell>
          <cell r="PM32" t="str">
            <v/>
          </cell>
          <cell r="PN32" t="str">
            <v/>
          </cell>
          <cell r="PO32" t="str">
            <v/>
          </cell>
          <cell r="PP32" t="str">
            <v/>
          </cell>
          <cell r="PQ32" t="str">
            <v/>
          </cell>
          <cell r="PR32" t="str">
            <v/>
          </cell>
          <cell r="PS32" t="str">
            <v/>
          </cell>
          <cell r="PT32" t="str">
            <v/>
          </cell>
          <cell r="PU32" t="str">
            <v/>
          </cell>
          <cell r="PV32" t="str">
            <v/>
          </cell>
          <cell r="PW32" t="str">
            <v/>
          </cell>
          <cell r="PX32" t="str">
            <v/>
          </cell>
          <cell r="PY32" t="str">
            <v/>
          </cell>
          <cell r="PZ32" t="str">
            <v/>
          </cell>
          <cell r="QA32" t="str">
            <v/>
          </cell>
          <cell r="QB32" t="str">
            <v/>
          </cell>
          <cell r="QC32" t="str">
            <v/>
          </cell>
          <cell r="QD32" t="str">
            <v/>
          </cell>
          <cell r="QE32" t="str">
            <v/>
          </cell>
          <cell r="QF32" t="str">
            <v/>
          </cell>
          <cell r="QG32" t="str">
            <v/>
          </cell>
          <cell r="QH32" t="str">
            <v/>
          </cell>
          <cell r="QI32" t="str">
            <v/>
          </cell>
          <cell r="QJ32" t="str">
            <v/>
          </cell>
          <cell r="QK32" t="str">
            <v/>
          </cell>
          <cell r="QL32" t="str">
            <v/>
          </cell>
          <cell r="QM32" t="str">
            <v/>
          </cell>
          <cell r="QN32" t="str">
            <v/>
          </cell>
          <cell r="QO32" t="str">
            <v/>
          </cell>
          <cell r="QP32" t="str">
            <v/>
          </cell>
          <cell r="QQ32" t="str">
            <v/>
          </cell>
          <cell r="QR32" t="str">
            <v/>
          </cell>
          <cell r="QS32" t="str">
            <v/>
          </cell>
          <cell r="QT32" t="str">
            <v/>
          </cell>
          <cell r="QU32" t="str">
            <v/>
          </cell>
          <cell r="QV32" t="str">
            <v/>
          </cell>
          <cell r="QW32" t="str">
            <v/>
          </cell>
          <cell r="QX32" t="str">
            <v/>
          </cell>
          <cell r="QY32" t="str">
            <v/>
          </cell>
          <cell r="QZ32" t="str">
            <v/>
          </cell>
          <cell r="RA32" t="str">
            <v/>
          </cell>
          <cell r="RB32" t="str">
            <v/>
          </cell>
          <cell r="RC32" t="str">
            <v/>
          </cell>
          <cell r="RD32" t="str">
            <v/>
          </cell>
          <cell r="RE32" t="str">
            <v/>
          </cell>
          <cell r="RF32" t="str">
            <v/>
          </cell>
          <cell r="RG32" t="str">
            <v/>
          </cell>
          <cell r="RH32" t="str">
            <v/>
          </cell>
          <cell r="RI32" t="str">
            <v/>
          </cell>
          <cell r="RJ32" t="str">
            <v/>
          </cell>
          <cell r="RK32" t="str">
            <v/>
          </cell>
          <cell r="RL32" t="str">
            <v/>
          </cell>
          <cell r="RM32" t="str">
            <v/>
          </cell>
          <cell r="RN32" t="str">
            <v/>
          </cell>
          <cell r="RO32" t="str">
            <v/>
          </cell>
          <cell r="RP32" t="str">
            <v/>
          </cell>
          <cell r="RQ32" t="str">
            <v/>
          </cell>
          <cell r="RR32" t="str">
            <v/>
          </cell>
          <cell r="RS32" t="str">
            <v/>
          </cell>
          <cell r="RT32" t="str">
            <v/>
          </cell>
          <cell r="RU32" t="str">
            <v/>
          </cell>
          <cell r="RV32" t="str">
            <v/>
          </cell>
          <cell r="RW32" t="str">
            <v/>
          </cell>
          <cell r="RX32" t="str">
            <v/>
          </cell>
          <cell r="RY32" t="str">
            <v/>
          </cell>
          <cell r="RZ32" t="str">
            <v/>
          </cell>
          <cell r="SA32" t="str">
            <v/>
          </cell>
          <cell r="SB32" t="str">
            <v/>
          </cell>
          <cell r="SC32" t="str">
            <v/>
          </cell>
          <cell r="SD32" t="str">
            <v/>
          </cell>
          <cell r="SE32" t="str">
            <v/>
          </cell>
          <cell r="SF32" t="str">
            <v/>
          </cell>
          <cell r="SG32" t="str">
            <v/>
          </cell>
          <cell r="SH32" t="str">
            <v/>
          </cell>
          <cell r="SI32" t="str">
            <v/>
          </cell>
          <cell r="SJ32" t="str">
            <v/>
          </cell>
          <cell r="SK32" t="str">
            <v/>
          </cell>
          <cell r="SL32" t="str">
            <v/>
          </cell>
          <cell r="SM32" t="str">
            <v/>
          </cell>
          <cell r="SN32" t="str">
            <v/>
          </cell>
          <cell r="SO32" t="str">
            <v/>
          </cell>
          <cell r="SP32" t="str">
            <v/>
          </cell>
          <cell r="SQ32" t="str">
            <v/>
          </cell>
          <cell r="SR32" t="str">
            <v/>
          </cell>
          <cell r="SS32" t="str">
            <v/>
          </cell>
          <cell r="ST32" t="str">
            <v/>
          </cell>
          <cell r="SU32" t="str">
            <v/>
          </cell>
          <cell r="SV32" t="str">
            <v/>
          </cell>
          <cell r="SW32" t="str">
            <v/>
          </cell>
          <cell r="SX32" t="str">
            <v/>
          </cell>
          <cell r="SY32" t="str">
            <v/>
          </cell>
          <cell r="SZ32" t="str">
            <v/>
          </cell>
          <cell r="TA32" t="str">
            <v/>
          </cell>
          <cell r="TB32" t="str">
            <v/>
          </cell>
          <cell r="TC32" t="str">
            <v/>
          </cell>
          <cell r="TD32" t="str">
            <v/>
          </cell>
          <cell r="TE32" t="str">
            <v/>
          </cell>
          <cell r="TF32" t="str">
            <v/>
          </cell>
          <cell r="TG32" t="str">
            <v/>
          </cell>
          <cell r="TH32" t="str">
            <v/>
          </cell>
          <cell r="TI32" t="str">
            <v/>
          </cell>
          <cell r="TJ32" t="str">
            <v/>
          </cell>
          <cell r="TK32" t="str">
            <v/>
          </cell>
          <cell r="TL32" t="str">
            <v/>
          </cell>
          <cell r="TM32" t="str">
            <v/>
          </cell>
          <cell r="TN32" t="str">
            <v/>
          </cell>
          <cell r="TO32" t="str">
            <v/>
          </cell>
          <cell r="TP32" t="str">
            <v/>
          </cell>
          <cell r="TQ32" t="str">
            <v/>
          </cell>
          <cell r="TR32" t="str">
            <v/>
          </cell>
          <cell r="TS32" t="str">
            <v/>
          </cell>
          <cell r="TT32" t="str">
            <v/>
          </cell>
          <cell r="TU32" t="str">
            <v/>
          </cell>
          <cell r="TV32" t="str">
            <v/>
          </cell>
          <cell r="TW32" t="str">
            <v/>
          </cell>
          <cell r="TX32" t="str">
            <v/>
          </cell>
          <cell r="TY32" t="str">
            <v/>
          </cell>
          <cell r="TZ32" t="str">
            <v/>
          </cell>
          <cell r="UA32" t="str">
            <v/>
          </cell>
          <cell r="UB32" t="str">
            <v/>
          </cell>
          <cell r="UC32" t="str">
            <v/>
          </cell>
          <cell r="UD32" t="str">
            <v/>
          </cell>
          <cell r="UE32" t="str">
            <v/>
          </cell>
          <cell r="UF32" t="str">
            <v/>
          </cell>
          <cell r="UG32" t="str">
            <v/>
          </cell>
          <cell r="UH32" t="str">
            <v/>
          </cell>
          <cell r="UI32" t="str">
            <v/>
          </cell>
          <cell r="UJ32" t="str">
            <v/>
          </cell>
          <cell r="UK32" t="str">
            <v/>
          </cell>
          <cell r="UL32" t="str">
            <v/>
          </cell>
          <cell r="UM32" t="str">
            <v/>
          </cell>
          <cell r="UN32" t="str">
            <v/>
          </cell>
          <cell r="UO32" t="str">
            <v/>
          </cell>
          <cell r="UP32" t="str">
            <v/>
          </cell>
          <cell r="UQ32" t="str">
            <v/>
          </cell>
          <cell r="UR32" t="str">
            <v/>
          </cell>
          <cell r="US32" t="str">
            <v/>
          </cell>
          <cell r="UT32" t="str">
            <v/>
          </cell>
          <cell r="UU32" t="str">
            <v/>
          </cell>
          <cell r="UV32" t="str">
            <v/>
          </cell>
          <cell r="UW32" t="str">
            <v/>
          </cell>
          <cell r="UX32" t="str">
            <v/>
          </cell>
          <cell r="UY32" t="str">
            <v/>
          </cell>
          <cell r="UZ32" t="str">
            <v/>
          </cell>
          <cell r="VA32" t="str">
            <v/>
          </cell>
          <cell r="VB32" t="str">
            <v/>
          </cell>
          <cell r="VC32" t="str">
            <v/>
          </cell>
          <cell r="VD32" t="str">
            <v/>
          </cell>
          <cell r="VE32" t="str">
            <v/>
          </cell>
          <cell r="VF32" t="str">
            <v/>
          </cell>
          <cell r="VG32" t="str">
            <v/>
          </cell>
          <cell r="VH32" t="str">
            <v/>
          </cell>
          <cell r="VI32" t="str">
            <v/>
          </cell>
          <cell r="VJ32" t="str">
            <v/>
          </cell>
          <cell r="VK32" t="str">
            <v/>
          </cell>
          <cell r="VL32" t="str">
            <v/>
          </cell>
          <cell r="VM32" t="str">
            <v/>
          </cell>
          <cell r="VN32" t="str">
            <v/>
          </cell>
          <cell r="VO32" t="str">
            <v/>
          </cell>
          <cell r="VP32" t="str">
            <v/>
          </cell>
          <cell r="VQ32" t="str">
            <v/>
          </cell>
          <cell r="VR32" t="str">
            <v/>
          </cell>
          <cell r="VS32" t="str">
            <v/>
          </cell>
          <cell r="VT32" t="str">
            <v/>
          </cell>
          <cell r="VU32" t="str">
            <v/>
          </cell>
          <cell r="VV32" t="str">
            <v/>
          </cell>
          <cell r="VW32" t="str">
            <v/>
          </cell>
          <cell r="VX32" t="str">
            <v/>
          </cell>
          <cell r="VY32" t="str">
            <v/>
          </cell>
          <cell r="VZ32" t="str">
            <v/>
          </cell>
          <cell r="WA32" t="str">
            <v/>
          </cell>
          <cell r="WB32" t="str">
            <v/>
          </cell>
          <cell r="WC32" t="str">
            <v/>
          </cell>
          <cell r="WD32" t="str">
            <v/>
          </cell>
          <cell r="WE32" t="str">
            <v/>
          </cell>
          <cell r="WF32" t="str">
            <v/>
          </cell>
          <cell r="WG32" t="str">
            <v/>
          </cell>
          <cell r="WH32" t="str">
            <v/>
          </cell>
          <cell r="WI32" t="str">
            <v/>
          </cell>
          <cell r="WJ32" t="str">
            <v/>
          </cell>
          <cell r="WK32" t="str">
            <v/>
          </cell>
          <cell r="WL32" t="str">
            <v/>
          </cell>
          <cell r="WM32" t="str">
            <v/>
          </cell>
          <cell r="WN32" t="str">
            <v/>
          </cell>
          <cell r="WO32" t="str">
            <v/>
          </cell>
          <cell r="WP32" t="str">
            <v/>
          </cell>
          <cell r="WQ32" t="str">
            <v/>
          </cell>
          <cell r="WR32" t="str">
            <v/>
          </cell>
          <cell r="WS32" t="str">
            <v/>
          </cell>
          <cell r="WT32" t="str">
            <v/>
          </cell>
          <cell r="WU32" t="str">
            <v/>
          </cell>
          <cell r="WV32" t="str">
            <v/>
          </cell>
          <cell r="WW32" t="str">
            <v/>
          </cell>
          <cell r="WX32" t="str">
            <v/>
          </cell>
          <cell r="WY32" t="str">
            <v/>
          </cell>
          <cell r="WZ32" t="str">
            <v/>
          </cell>
          <cell r="XA32" t="str">
            <v/>
          </cell>
          <cell r="XB32" t="str">
            <v/>
          </cell>
          <cell r="XC32" t="str">
            <v/>
          </cell>
          <cell r="XD32" t="str">
            <v/>
          </cell>
          <cell r="XE32" t="str">
            <v/>
          </cell>
          <cell r="XF32" t="str">
            <v/>
          </cell>
          <cell r="XG32" t="str">
            <v/>
          </cell>
          <cell r="XH32" t="str">
            <v/>
          </cell>
          <cell r="XI32" t="str">
            <v/>
          </cell>
          <cell r="XJ32" t="str">
            <v/>
          </cell>
          <cell r="XK32" t="str">
            <v/>
          </cell>
          <cell r="XL32" t="str">
            <v/>
          </cell>
          <cell r="XM32" t="str">
            <v/>
          </cell>
          <cell r="XN32" t="str">
            <v/>
          </cell>
          <cell r="XO32" t="str">
            <v/>
          </cell>
          <cell r="XP32" t="str">
            <v/>
          </cell>
          <cell r="XQ32" t="str">
            <v/>
          </cell>
          <cell r="XR32" t="str">
            <v/>
          </cell>
          <cell r="XS32" t="str">
            <v/>
          </cell>
          <cell r="XT32" t="str">
            <v/>
          </cell>
          <cell r="XU32" t="str">
            <v/>
          </cell>
          <cell r="XV32" t="str">
            <v/>
          </cell>
          <cell r="XW32" t="str">
            <v/>
          </cell>
          <cell r="XX32" t="str">
            <v/>
          </cell>
          <cell r="XY32" t="str">
            <v/>
          </cell>
          <cell r="XZ32" t="str">
            <v/>
          </cell>
          <cell r="YA32" t="str">
            <v/>
          </cell>
          <cell r="YB32" t="str">
            <v/>
          </cell>
          <cell r="YC32" t="str">
            <v/>
          </cell>
          <cell r="YD32" t="str">
            <v/>
          </cell>
          <cell r="YE32" t="str">
            <v/>
          </cell>
          <cell r="YF32" t="str">
            <v/>
          </cell>
          <cell r="YG32" t="str">
            <v/>
          </cell>
          <cell r="YH32" t="str">
            <v/>
          </cell>
          <cell r="YI32" t="str">
            <v/>
          </cell>
          <cell r="YJ32" t="str">
            <v/>
          </cell>
          <cell r="YK32" t="str">
            <v/>
          </cell>
          <cell r="YL32" t="str">
            <v/>
          </cell>
          <cell r="YM32" t="str">
            <v/>
          </cell>
          <cell r="YN32" t="str">
            <v/>
          </cell>
          <cell r="YO32" t="str">
            <v/>
          </cell>
          <cell r="YP32" t="str">
            <v/>
          </cell>
          <cell r="YQ32" t="str">
            <v/>
          </cell>
          <cell r="YR32" t="str">
            <v/>
          </cell>
          <cell r="YS32" t="str">
            <v/>
          </cell>
          <cell r="YT32" t="str">
            <v/>
          </cell>
          <cell r="YU32" t="str">
            <v/>
          </cell>
          <cell r="YV32" t="str">
            <v/>
          </cell>
          <cell r="YW32" t="str">
            <v/>
          </cell>
          <cell r="YX32" t="str">
            <v/>
          </cell>
          <cell r="YY32" t="str">
            <v/>
          </cell>
          <cell r="YZ32" t="str">
            <v/>
          </cell>
          <cell r="ZA32" t="str">
            <v/>
          </cell>
          <cell r="ZB32" t="str">
            <v/>
          </cell>
          <cell r="ZC32" t="str">
            <v/>
          </cell>
          <cell r="ZD32" t="str">
            <v/>
          </cell>
          <cell r="ZE32" t="str">
            <v/>
          </cell>
          <cell r="ZF32" t="str">
            <v/>
          </cell>
          <cell r="ZG32" t="str">
            <v/>
          </cell>
          <cell r="ZH32" t="str">
            <v/>
          </cell>
          <cell r="ZI32" t="str">
            <v/>
          </cell>
          <cell r="ZJ32" t="str">
            <v/>
          </cell>
          <cell r="ZK32" t="str">
            <v/>
          </cell>
          <cell r="ZL32" t="str">
            <v/>
          </cell>
          <cell r="ZM32" t="str">
            <v/>
          </cell>
          <cell r="ZN32" t="str">
            <v/>
          </cell>
          <cell r="ZO32" t="str">
            <v/>
          </cell>
          <cell r="ZP32" t="str">
            <v/>
          </cell>
          <cell r="ZQ32" t="str">
            <v/>
          </cell>
          <cell r="ZR32" t="str">
            <v/>
          </cell>
          <cell r="ZS32" t="str">
            <v/>
          </cell>
          <cell r="ZT32" t="str">
            <v/>
          </cell>
          <cell r="ZU32" t="str">
            <v/>
          </cell>
          <cell r="ZV32" t="str">
            <v/>
          </cell>
          <cell r="ZW32" t="str">
            <v/>
          </cell>
          <cell r="ZX32" t="str">
            <v/>
          </cell>
          <cell r="ZY32" t="str">
            <v/>
          </cell>
          <cell r="ZZ32" t="str">
            <v/>
          </cell>
          <cell r="AAA32" t="str">
            <v/>
          </cell>
          <cell r="AAB32" t="str">
            <v/>
          </cell>
          <cell r="AAC32" t="str">
            <v/>
          </cell>
          <cell r="AAD32" t="str">
            <v/>
          </cell>
          <cell r="AAE32" t="str">
            <v/>
          </cell>
          <cell r="AAF32" t="str">
            <v/>
          </cell>
          <cell r="AAG32" t="str">
            <v/>
          </cell>
          <cell r="AAH32" t="str">
            <v/>
          </cell>
          <cell r="AAI32" t="str">
            <v/>
          </cell>
          <cell r="AAJ32" t="str">
            <v/>
          </cell>
          <cell r="AAK32" t="str">
            <v/>
          </cell>
          <cell r="AAL32" t="str">
            <v/>
          </cell>
          <cell r="AAM32" t="str">
            <v/>
          </cell>
          <cell r="AAN32" t="str">
            <v/>
          </cell>
          <cell r="AAO32" t="str">
            <v/>
          </cell>
          <cell r="AAP32" t="str">
            <v/>
          </cell>
          <cell r="AAQ32" t="str">
            <v/>
          </cell>
          <cell r="AAR32" t="str">
            <v/>
          </cell>
          <cell r="AAS32" t="str">
            <v/>
          </cell>
          <cell r="AAT32" t="str">
            <v/>
          </cell>
          <cell r="AAU32" t="str">
            <v/>
          </cell>
          <cell r="AAV32" t="str">
            <v/>
          </cell>
          <cell r="AAW32" t="str">
            <v/>
          </cell>
          <cell r="AAX32" t="str">
            <v/>
          </cell>
          <cell r="AAY32" t="str">
            <v/>
          </cell>
          <cell r="AAZ32" t="str">
            <v/>
          </cell>
          <cell r="ABA32" t="str">
            <v/>
          </cell>
          <cell r="ABB32" t="str">
            <v/>
          </cell>
          <cell r="ABC32" t="str">
            <v/>
          </cell>
          <cell r="ABD32" t="str">
            <v/>
          </cell>
          <cell r="ABE32" t="str">
            <v/>
          </cell>
          <cell r="ABF32" t="str">
            <v/>
          </cell>
          <cell r="ABG32" t="str">
            <v/>
          </cell>
          <cell r="ABH32" t="str">
            <v/>
          </cell>
          <cell r="ABI32" t="str">
            <v/>
          </cell>
          <cell r="ABJ32" t="str">
            <v/>
          </cell>
          <cell r="ABK32" t="str">
            <v/>
          </cell>
          <cell r="ABM32">
            <v>0</v>
          </cell>
          <cell r="ABN32">
            <v>0</v>
          </cell>
          <cell r="ABO32">
            <v>0</v>
          </cell>
          <cell r="ABP32" t="e">
            <v>#DIV/0!</v>
          </cell>
        </row>
        <row r="33">
          <cell r="A33" t="str">
            <v>MANHATTANVILLE REHAB (GROUP 3)</v>
          </cell>
          <cell r="B33" t="str">
            <v>CURBSIDE</v>
          </cell>
          <cell r="C33" t="str">
            <v>MANHATTAN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/>
          </cell>
          <cell r="Q33" t="str">
            <v/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/>
          </cell>
          <cell r="AE33" t="str">
            <v/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 t="str">
            <v/>
          </cell>
          <cell r="AS33" t="str">
            <v/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/>
          </cell>
          <cell r="CH33" t="str">
            <v/>
          </cell>
          <cell r="CI33" t="str">
            <v/>
          </cell>
          <cell r="CJ33" t="str">
            <v/>
          </cell>
          <cell r="CK33" t="str">
            <v/>
          </cell>
          <cell r="CL33" t="str">
            <v/>
          </cell>
          <cell r="CM33" t="str">
            <v/>
          </cell>
          <cell r="CN33" t="str">
            <v/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T33" t="str">
            <v/>
          </cell>
          <cell r="CU33" t="str">
            <v/>
          </cell>
          <cell r="CV33" t="str">
            <v/>
          </cell>
          <cell r="CW33" t="str">
            <v/>
          </cell>
          <cell r="CX33" t="str">
            <v/>
          </cell>
          <cell r="CY33" t="str">
            <v/>
          </cell>
          <cell r="CZ33" t="str">
            <v/>
          </cell>
          <cell r="DA33" t="str">
            <v/>
          </cell>
          <cell r="DB33" t="str">
            <v/>
          </cell>
          <cell r="DC33" t="str">
            <v/>
          </cell>
          <cell r="DD33" t="str">
            <v/>
          </cell>
          <cell r="DE33" t="str">
            <v/>
          </cell>
          <cell r="DF33" t="str">
            <v/>
          </cell>
          <cell r="DG33" t="str">
            <v/>
          </cell>
          <cell r="DH33" t="str">
            <v/>
          </cell>
          <cell r="DI33" t="str">
            <v/>
          </cell>
          <cell r="DJ33" t="str">
            <v/>
          </cell>
          <cell r="DK33" t="str">
            <v/>
          </cell>
          <cell r="DL33" t="str">
            <v/>
          </cell>
          <cell r="DM33" t="str">
            <v/>
          </cell>
          <cell r="DN33" t="str">
            <v/>
          </cell>
          <cell r="DO33" t="str">
            <v/>
          </cell>
          <cell r="DP33" t="str">
            <v/>
          </cell>
          <cell r="DQ33" t="str">
            <v/>
          </cell>
          <cell r="DR33" t="str">
            <v/>
          </cell>
          <cell r="DS33" t="str">
            <v/>
          </cell>
          <cell r="DT33" t="str">
            <v/>
          </cell>
          <cell r="DU33" t="str">
            <v/>
          </cell>
          <cell r="DV33" t="str">
            <v/>
          </cell>
          <cell r="DW33" t="str">
            <v/>
          </cell>
          <cell r="DX33" t="str">
            <v/>
          </cell>
          <cell r="DY33" t="str">
            <v/>
          </cell>
          <cell r="DZ33" t="str">
            <v/>
          </cell>
          <cell r="EA33" t="str">
            <v/>
          </cell>
          <cell r="EB33" t="str">
            <v/>
          </cell>
          <cell r="EC33" t="str">
            <v/>
          </cell>
          <cell r="ED33" t="str">
            <v/>
          </cell>
          <cell r="EE33" t="str">
            <v/>
          </cell>
          <cell r="EF33" t="str">
            <v/>
          </cell>
          <cell r="EG33" t="str">
            <v/>
          </cell>
          <cell r="EH33" t="str">
            <v/>
          </cell>
          <cell r="EI33" t="str">
            <v/>
          </cell>
          <cell r="EJ33" t="str">
            <v/>
          </cell>
          <cell r="EK33" t="str">
            <v/>
          </cell>
          <cell r="EL33" t="str">
            <v/>
          </cell>
          <cell r="EM33" t="str">
            <v/>
          </cell>
          <cell r="EN33" t="str">
            <v/>
          </cell>
          <cell r="EO33" t="str">
            <v/>
          </cell>
          <cell r="EP33" t="str">
            <v/>
          </cell>
          <cell r="EQ33" t="str">
            <v/>
          </cell>
          <cell r="ER33" t="str">
            <v/>
          </cell>
          <cell r="ES33" t="str">
            <v/>
          </cell>
          <cell r="ET33" t="str">
            <v/>
          </cell>
          <cell r="EU33" t="str">
            <v/>
          </cell>
          <cell r="EV33" t="str">
            <v/>
          </cell>
          <cell r="EW33" t="str">
            <v/>
          </cell>
          <cell r="EX33" t="str">
            <v/>
          </cell>
          <cell r="EY33" t="str">
            <v/>
          </cell>
          <cell r="EZ33" t="str">
            <v/>
          </cell>
          <cell r="FA33" t="str">
            <v/>
          </cell>
          <cell r="FB33" t="str">
            <v/>
          </cell>
          <cell r="FC33" t="str">
            <v/>
          </cell>
          <cell r="FD33" t="str">
            <v/>
          </cell>
          <cell r="FE33" t="str">
            <v/>
          </cell>
          <cell r="FF33" t="str">
            <v/>
          </cell>
          <cell r="FG33" t="str">
            <v/>
          </cell>
          <cell r="FH33" t="str">
            <v/>
          </cell>
          <cell r="FI33" t="str">
            <v/>
          </cell>
          <cell r="FJ33" t="str">
            <v/>
          </cell>
          <cell r="FK33" t="str">
            <v/>
          </cell>
          <cell r="FL33" t="str">
            <v/>
          </cell>
          <cell r="FM33" t="str">
            <v/>
          </cell>
          <cell r="FN33" t="str">
            <v/>
          </cell>
          <cell r="FO33" t="str">
            <v/>
          </cell>
          <cell r="FP33" t="str">
            <v/>
          </cell>
          <cell r="FQ33" t="str">
            <v/>
          </cell>
          <cell r="FR33" t="str">
            <v/>
          </cell>
          <cell r="FS33" t="str">
            <v/>
          </cell>
          <cell r="FT33" t="str">
            <v/>
          </cell>
          <cell r="FU33" t="str">
            <v/>
          </cell>
          <cell r="FV33" t="str">
            <v/>
          </cell>
          <cell r="FW33" t="str">
            <v/>
          </cell>
          <cell r="FX33" t="str">
            <v/>
          </cell>
          <cell r="FY33" t="str">
            <v/>
          </cell>
          <cell r="FZ33" t="str">
            <v/>
          </cell>
          <cell r="GA33" t="str">
            <v/>
          </cell>
          <cell r="GB33" t="str">
            <v/>
          </cell>
          <cell r="GC33" t="str">
            <v/>
          </cell>
          <cell r="GD33" t="str">
            <v/>
          </cell>
          <cell r="GE33" t="str">
            <v/>
          </cell>
          <cell r="GF33" t="str">
            <v/>
          </cell>
          <cell r="GG33" t="str">
            <v/>
          </cell>
          <cell r="GH33" t="str">
            <v/>
          </cell>
          <cell r="GI33" t="str">
            <v/>
          </cell>
          <cell r="GJ33" t="str">
            <v/>
          </cell>
          <cell r="GK33" t="str">
            <v/>
          </cell>
          <cell r="GL33" t="str">
            <v/>
          </cell>
          <cell r="GM33" t="str">
            <v/>
          </cell>
          <cell r="GN33" t="str">
            <v/>
          </cell>
          <cell r="GO33" t="str">
            <v/>
          </cell>
          <cell r="GP33" t="str">
            <v/>
          </cell>
          <cell r="GQ33" t="str">
            <v/>
          </cell>
          <cell r="GR33" t="str">
            <v/>
          </cell>
          <cell r="GS33" t="str">
            <v/>
          </cell>
          <cell r="GT33" t="str">
            <v/>
          </cell>
          <cell r="GU33" t="str">
            <v/>
          </cell>
          <cell r="GV33" t="str">
            <v/>
          </cell>
          <cell r="GW33" t="str">
            <v/>
          </cell>
          <cell r="GX33" t="str">
            <v/>
          </cell>
          <cell r="GY33" t="str">
            <v/>
          </cell>
          <cell r="GZ33" t="str">
            <v/>
          </cell>
          <cell r="HA33" t="str">
            <v/>
          </cell>
          <cell r="HB33" t="str">
            <v/>
          </cell>
          <cell r="HC33" t="str">
            <v/>
          </cell>
          <cell r="HD33" t="str">
            <v/>
          </cell>
          <cell r="HE33" t="str">
            <v/>
          </cell>
          <cell r="HF33" t="str">
            <v/>
          </cell>
          <cell r="HG33" t="str">
            <v/>
          </cell>
          <cell r="HH33" t="str">
            <v/>
          </cell>
          <cell r="HI33" t="str">
            <v/>
          </cell>
          <cell r="HJ33" t="str">
            <v/>
          </cell>
          <cell r="HK33" t="str">
            <v/>
          </cell>
          <cell r="HL33" t="str">
            <v/>
          </cell>
          <cell r="HM33" t="str">
            <v/>
          </cell>
          <cell r="HN33" t="str">
            <v/>
          </cell>
          <cell r="HO33" t="str">
            <v/>
          </cell>
          <cell r="HP33" t="str">
            <v/>
          </cell>
          <cell r="HQ33" t="str">
            <v/>
          </cell>
          <cell r="HR33" t="str">
            <v/>
          </cell>
          <cell r="HS33" t="str">
            <v/>
          </cell>
          <cell r="HT33" t="str">
            <v/>
          </cell>
          <cell r="HU33" t="str">
            <v/>
          </cell>
          <cell r="HV33" t="str">
            <v/>
          </cell>
          <cell r="HW33" t="str">
            <v/>
          </cell>
          <cell r="HX33" t="str">
            <v/>
          </cell>
          <cell r="HY33" t="str">
            <v/>
          </cell>
          <cell r="HZ33" t="str">
            <v/>
          </cell>
          <cell r="IA33" t="str">
            <v/>
          </cell>
          <cell r="IB33" t="str">
            <v/>
          </cell>
          <cell r="IC33" t="str">
            <v/>
          </cell>
          <cell r="ID33" t="str">
            <v/>
          </cell>
          <cell r="IE33" t="str">
            <v/>
          </cell>
          <cell r="IF33" t="str">
            <v/>
          </cell>
          <cell r="IG33" t="str">
            <v/>
          </cell>
          <cell r="IH33" t="str">
            <v/>
          </cell>
          <cell r="II33" t="str">
            <v/>
          </cell>
          <cell r="IJ33" t="str">
            <v/>
          </cell>
          <cell r="IK33" t="str">
            <v/>
          </cell>
          <cell r="IL33" t="str">
            <v/>
          </cell>
          <cell r="IM33" t="str">
            <v/>
          </cell>
          <cell r="IN33" t="str">
            <v/>
          </cell>
          <cell r="IO33" t="str">
            <v/>
          </cell>
          <cell r="IP33" t="str">
            <v/>
          </cell>
          <cell r="IQ33" t="str">
            <v/>
          </cell>
          <cell r="IR33" t="str">
            <v/>
          </cell>
          <cell r="IS33" t="str">
            <v/>
          </cell>
          <cell r="IT33" t="str">
            <v/>
          </cell>
          <cell r="IU33" t="str">
            <v/>
          </cell>
          <cell r="IV33" t="str">
            <v/>
          </cell>
          <cell r="IW33" t="str">
            <v/>
          </cell>
          <cell r="IX33" t="str">
            <v/>
          </cell>
          <cell r="IY33" t="str">
            <v/>
          </cell>
          <cell r="IZ33" t="str">
            <v/>
          </cell>
          <cell r="JA33" t="str">
            <v/>
          </cell>
          <cell r="JB33" t="str">
            <v/>
          </cell>
          <cell r="JC33" t="str">
            <v/>
          </cell>
          <cell r="JD33" t="str">
            <v/>
          </cell>
          <cell r="JE33" t="str">
            <v/>
          </cell>
          <cell r="JF33" t="str">
            <v/>
          </cell>
          <cell r="JG33" t="str">
            <v/>
          </cell>
          <cell r="JH33" t="str">
            <v/>
          </cell>
          <cell r="JI33" t="str">
            <v/>
          </cell>
          <cell r="JJ33" t="str">
            <v/>
          </cell>
          <cell r="JK33" t="str">
            <v/>
          </cell>
          <cell r="JL33" t="str">
            <v/>
          </cell>
          <cell r="JM33" t="str">
            <v/>
          </cell>
          <cell r="JN33" t="str">
            <v/>
          </cell>
          <cell r="JO33" t="str">
            <v/>
          </cell>
          <cell r="JP33" t="str">
            <v/>
          </cell>
          <cell r="JQ33" t="str">
            <v/>
          </cell>
          <cell r="JR33" t="str">
            <v/>
          </cell>
          <cell r="JS33" t="str">
            <v/>
          </cell>
          <cell r="JT33" t="str">
            <v/>
          </cell>
          <cell r="JU33" t="str">
            <v/>
          </cell>
          <cell r="JV33" t="str">
            <v/>
          </cell>
          <cell r="JW33" t="str">
            <v/>
          </cell>
          <cell r="JX33" t="str">
            <v/>
          </cell>
          <cell r="JY33" t="str">
            <v/>
          </cell>
          <cell r="JZ33" t="str">
            <v/>
          </cell>
          <cell r="KA33" t="str">
            <v/>
          </cell>
          <cell r="KB33" t="str">
            <v/>
          </cell>
          <cell r="KC33" t="str">
            <v/>
          </cell>
          <cell r="KD33" t="str">
            <v/>
          </cell>
          <cell r="KE33" t="str">
            <v/>
          </cell>
          <cell r="KF33" t="str">
            <v/>
          </cell>
          <cell r="KG33" t="str">
            <v/>
          </cell>
          <cell r="KH33" t="str">
            <v/>
          </cell>
          <cell r="KI33" t="str">
            <v/>
          </cell>
          <cell r="KJ33" t="str">
            <v/>
          </cell>
          <cell r="KK33" t="str">
            <v/>
          </cell>
          <cell r="KL33" t="str">
            <v/>
          </cell>
          <cell r="KM33" t="str">
            <v/>
          </cell>
          <cell r="KN33" t="str">
            <v/>
          </cell>
          <cell r="KO33" t="str">
            <v/>
          </cell>
          <cell r="KP33" t="str">
            <v/>
          </cell>
          <cell r="KQ33" t="str">
            <v/>
          </cell>
          <cell r="KR33" t="str">
            <v/>
          </cell>
          <cell r="KS33" t="str">
            <v/>
          </cell>
          <cell r="KT33" t="str">
            <v/>
          </cell>
          <cell r="KU33" t="str">
            <v/>
          </cell>
          <cell r="KV33" t="str">
            <v/>
          </cell>
          <cell r="KW33" t="str">
            <v/>
          </cell>
          <cell r="KX33" t="str">
            <v/>
          </cell>
          <cell r="KY33" t="str">
            <v/>
          </cell>
          <cell r="KZ33" t="str">
            <v/>
          </cell>
          <cell r="LA33" t="str">
            <v/>
          </cell>
          <cell r="LB33" t="str">
            <v/>
          </cell>
          <cell r="LC33" t="str">
            <v/>
          </cell>
          <cell r="LD33" t="str">
            <v/>
          </cell>
          <cell r="LE33" t="str">
            <v/>
          </cell>
          <cell r="LF33" t="str">
            <v/>
          </cell>
          <cell r="LG33" t="str">
            <v/>
          </cell>
          <cell r="LH33" t="str">
            <v/>
          </cell>
          <cell r="LI33" t="str">
            <v/>
          </cell>
          <cell r="LJ33" t="str">
            <v/>
          </cell>
          <cell r="LK33" t="str">
            <v/>
          </cell>
          <cell r="LL33" t="str">
            <v/>
          </cell>
          <cell r="LM33" t="str">
            <v/>
          </cell>
          <cell r="LN33" t="str">
            <v/>
          </cell>
          <cell r="LO33" t="str">
            <v/>
          </cell>
          <cell r="LP33" t="str">
            <v/>
          </cell>
          <cell r="LQ33" t="str">
            <v/>
          </cell>
          <cell r="LR33" t="str">
            <v/>
          </cell>
          <cell r="LS33" t="str">
            <v/>
          </cell>
          <cell r="LT33" t="str">
            <v/>
          </cell>
          <cell r="LU33" t="str">
            <v/>
          </cell>
          <cell r="LV33" t="str">
            <v/>
          </cell>
          <cell r="LW33" t="str">
            <v/>
          </cell>
          <cell r="LX33" t="str">
            <v/>
          </cell>
          <cell r="LY33" t="str">
            <v/>
          </cell>
          <cell r="LZ33" t="str">
            <v/>
          </cell>
          <cell r="MA33" t="str">
            <v/>
          </cell>
          <cell r="MB33" t="str">
            <v/>
          </cell>
          <cell r="MC33" t="str">
            <v/>
          </cell>
          <cell r="MD33" t="str">
            <v/>
          </cell>
          <cell r="ME33" t="str">
            <v/>
          </cell>
          <cell r="MF33" t="str">
            <v/>
          </cell>
          <cell r="MG33" t="str">
            <v/>
          </cell>
          <cell r="MH33" t="str">
            <v/>
          </cell>
          <cell r="MI33" t="str">
            <v/>
          </cell>
          <cell r="MJ33" t="str">
            <v/>
          </cell>
          <cell r="MK33" t="str">
            <v/>
          </cell>
          <cell r="ML33" t="str">
            <v/>
          </cell>
          <cell r="MM33" t="str">
            <v/>
          </cell>
          <cell r="MN33" t="str">
            <v/>
          </cell>
          <cell r="MO33" t="str">
            <v/>
          </cell>
          <cell r="MP33" t="str">
            <v/>
          </cell>
          <cell r="MQ33" t="str">
            <v/>
          </cell>
          <cell r="MR33" t="str">
            <v/>
          </cell>
          <cell r="MS33" t="str">
            <v/>
          </cell>
          <cell r="MT33" t="str">
            <v/>
          </cell>
          <cell r="MU33" t="str">
            <v/>
          </cell>
          <cell r="MV33" t="str">
            <v/>
          </cell>
          <cell r="MW33" t="str">
            <v/>
          </cell>
          <cell r="MX33" t="str">
            <v/>
          </cell>
          <cell r="MY33" t="str">
            <v/>
          </cell>
          <cell r="MZ33" t="str">
            <v/>
          </cell>
          <cell r="NA33" t="str">
            <v/>
          </cell>
          <cell r="NB33" t="str">
            <v/>
          </cell>
          <cell r="NC33" t="str">
            <v/>
          </cell>
          <cell r="ND33" t="str">
            <v/>
          </cell>
          <cell r="NE33" t="str">
            <v/>
          </cell>
          <cell r="NF33" t="str">
            <v/>
          </cell>
          <cell r="NG33" t="str">
            <v/>
          </cell>
          <cell r="NH33" t="str">
            <v/>
          </cell>
          <cell r="NI33" t="str">
            <v/>
          </cell>
          <cell r="NJ33" t="str">
            <v/>
          </cell>
          <cell r="NK33" t="str">
            <v/>
          </cell>
          <cell r="NL33" t="str">
            <v/>
          </cell>
          <cell r="NM33" t="str">
            <v/>
          </cell>
          <cell r="NN33" t="str">
            <v/>
          </cell>
          <cell r="NO33" t="str">
            <v/>
          </cell>
          <cell r="NP33" t="str">
            <v/>
          </cell>
          <cell r="NQ33" t="str">
            <v/>
          </cell>
          <cell r="NR33" t="str">
            <v/>
          </cell>
          <cell r="NS33" t="str">
            <v/>
          </cell>
          <cell r="NT33" t="str">
            <v/>
          </cell>
          <cell r="NU33" t="str">
            <v/>
          </cell>
          <cell r="NV33" t="str">
            <v/>
          </cell>
          <cell r="NW33" t="str">
            <v/>
          </cell>
          <cell r="NX33" t="str">
            <v/>
          </cell>
          <cell r="NY33" t="str">
            <v/>
          </cell>
          <cell r="NZ33" t="str">
            <v/>
          </cell>
          <cell r="OA33" t="str">
            <v/>
          </cell>
          <cell r="OB33" t="str">
            <v/>
          </cell>
          <cell r="OC33" t="str">
            <v/>
          </cell>
          <cell r="OD33" t="str">
            <v/>
          </cell>
          <cell r="OE33" t="str">
            <v/>
          </cell>
          <cell r="OF33" t="str">
            <v/>
          </cell>
          <cell r="OG33" t="str">
            <v/>
          </cell>
          <cell r="OH33" t="str">
            <v/>
          </cell>
          <cell r="OI33" t="str">
            <v/>
          </cell>
          <cell r="OJ33" t="str">
            <v/>
          </cell>
          <cell r="OK33" t="str">
            <v/>
          </cell>
          <cell r="OL33" t="str">
            <v/>
          </cell>
          <cell r="OM33" t="str">
            <v/>
          </cell>
          <cell r="ON33" t="str">
            <v/>
          </cell>
          <cell r="OO33" t="str">
            <v/>
          </cell>
          <cell r="OP33" t="str">
            <v/>
          </cell>
          <cell r="OQ33" t="str">
            <v/>
          </cell>
          <cell r="OR33" t="str">
            <v/>
          </cell>
          <cell r="OS33" t="str">
            <v/>
          </cell>
          <cell r="OT33" t="str">
            <v/>
          </cell>
          <cell r="OU33" t="str">
            <v/>
          </cell>
          <cell r="OV33" t="str">
            <v/>
          </cell>
          <cell r="OW33" t="str">
            <v/>
          </cell>
          <cell r="OX33" t="str">
            <v/>
          </cell>
          <cell r="OY33" t="str">
            <v/>
          </cell>
          <cell r="OZ33" t="str">
            <v/>
          </cell>
          <cell r="PA33" t="str">
            <v/>
          </cell>
          <cell r="PB33" t="str">
            <v/>
          </cell>
          <cell r="PC33" t="str">
            <v/>
          </cell>
          <cell r="PD33" t="str">
            <v/>
          </cell>
          <cell r="PE33" t="str">
            <v/>
          </cell>
          <cell r="PF33" t="str">
            <v/>
          </cell>
          <cell r="PG33" t="str">
            <v/>
          </cell>
          <cell r="PH33" t="str">
            <v/>
          </cell>
          <cell r="PI33" t="str">
            <v/>
          </cell>
          <cell r="PJ33" t="str">
            <v/>
          </cell>
          <cell r="PK33" t="str">
            <v/>
          </cell>
          <cell r="PL33" t="str">
            <v/>
          </cell>
          <cell r="PM33" t="str">
            <v/>
          </cell>
          <cell r="PN33" t="str">
            <v/>
          </cell>
          <cell r="PO33" t="str">
            <v/>
          </cell>
          <cell r="PP33" t="str">
            <v/>
          </cell>
          <cell r="PQ33" t="str">
            <v/>
          </cell>
          <cell r="PR33" t="str">
            <v/>
          </cell>
          <cell r="PS33" t="str">
            <v/>
          </cell>
          <cell r="PT33" t="str">
            <v/>
          </cell>
          <cell r="PU33" t="str">
            <v/>
          </cell>
          <cell r="PV33" t="str">
            <v/>
          </cell>
          <cell r="PW33" t="str">
            <v/>
          </cell>
          <cell r="PX33" t="str">
            <v/>
          </cell>
          <cell r="PY33" t="str">
            <v/>
          </cell>
          <cell r="PZ33" t="str">
            <v/>
          </cell>
          <cell r="QA33" t="str">
            <v/>
          </cell>
          <cell r="QB33" t="str">
            <v/>
          </cell>
          <cell r="QC33" t="str">
            <v/>
          </cell>
          <cell r="QD33" t="str">
            <v/>
          </cell>
          <cell r="QE33" t="str">
            <v/>
          </cell>
          <cell r="QF33" t="str">
            <v/>
          </cell>
          <cell r="QG33" t="str">
            <v/>
          </cell>
          <cell r="QH33" t="str">
            <v/>
          </cell>
          <cell r="QI33" t="str">
            <v/>
          </cell>
          <cell r="QJ33" t="str">
            <v/>
          </cell>
          <cell r="QK33" t="str">
            <v/>
          </cell>
          <cell r="QL33" t="str">
            <v/>
          </cell>
          <cell r="QM33" t="str">
            <v/>
          </cell>
          <cell r="QN33" t="str">
            <v/>
          </cell>
          <cell r="QO33" t="str">
            <v/>
          </cell>
          <cell r="QP33" t="str">
            <v/>
          </cell>
          <cell r="QQ33" t="str">
            <v/>
          </cell>
          <cell r="QR33" t="str">
            <v/>
          </cell>
          <cell r="QS33" t="str">
            <v/>
          </cell>
          <cell r="QT33" t="str">
            <v/>
          </cell>
          <cell r="QU33" t="str">
            <v/>
          </cell>
          <cell r="QV33" t="str">
            <v/>
          </cell>
          <cell r="QW33" t="str">
            <v/>
          </cell>
          <cell r="QX33" t="str">
            <v/>
          </cell>
          <cell r="QY33" t="str">
            <v/>
          </cell>
          <cell r="QZ33" t="str">
            <v/>
          </cell>
          <cell r="RA33" t="str">
            <v/>
          </cell>
          <cell r="RB33" t="str">
            <v/>
          </cell>
          <cell r="RC33" t="str">
            <v/>
          </cell>
          <cell r="RD33" t="str">
            <v/>
          </cell>
          <cell r="RE33" t="str">
            <v/>
          </cell>
          <cell r="RF33" t="str">
            <v/>
          </cell>
          <cell r="RG33" t="str">
            <v/>
          </cell>
          <cell r="RH33" t="str">
            <v/>
          </cell>
          <cell r="RI33" t="str">
            <v/>
          </cell>
          <cell r="RJ33" t="str">
            <v/>
          </cell>
          <cell r="RK33" t="str">
            <v/>
          </cell>
          <cell r="RL33" t="str">
            <v/>
          </cell>
          <cell r="RM33" t="str">
            <v/>
          </cell>
          <cell r="RN33" t="str">
            <v/>
          </cell>
          <cell r="RO33" t="str">
            <v/>
          </cell>
          <cell r="RP33" t="str">
            <v/>
          </cell>
          <cell r="RQ33" t="str">
            <v/>
          </cell>
          <cell r="RR33" t="str">
            <v/>
          </cell>
          <cell r="RS33" t="str">
            <v/>
          </cell>
          <cell r="RT33" t="str">
            <v/>
          </cell>
          <cell r="RU33" t="str">
            <v/>
          </cell>
          <cell r="RV33" t="str">
            <v/>
          </cell>
          <cell r="RW33" t="str">
            <v/>
          </cell>
          <cell r="RX33" t="str">
            <v/>
          </cell>
          <cell r="RY33" t="str">
            <v/>
          </cell>
          <cell r="RZ33" t="str">
            <v/>
          </cell>
          <cell r="SA33" t="str">
            <v/>
          </cell>
          <cell r="SB33" t="str">
            <v/>
          </cell>
          <cell r="SC33" t="str">
            <v/>
          </cell>
          <cell r="SD33" t="str">
            <v/>
          </cell>
          <cell r="SE33" t="str">
            <v/>
          </cell>
          <cell r="SF33" t="str">
            <v/>
          </cell>
          <cell r="SG33" t="str">
            <v/>
          </cell>
          <cell r="SH33" t="str">
            <v/>
          </cell>
          <cell r="SI33" t="str">
            <v/>
          </cell>
          <cell r="SJ33" t="str">
            <v/>
          </cell>
          <cell r="SK33" t="str">
            <v/>
          </cell>
          <cell r="SL33" t="str">
            <v/>
          </cell>
          <cell r="SM33" t="str">
            <v/>
          </cell>
          <cell r="SN33" t="str">
            <v/>
          </cell>
          <cell r="SO33" t="str">
            <v/>
          </cell>
          <cell r="SP33" t="str">
            <v/>
          </cell>
          <cell r="SQ33" t="str">
            <v/>
          </cell>
          <cell r="SR33" t="str">
            <v/>
          </cell>
          <cell r="SS33" t="str">
            <v/>
          </cell>
          <cell r="ST33" t="str">
            <v/>
          </cell>
          <cell r="SU33" t="str">
            <v/>
          </cell>
          <cell r="SV33" t="str">
            <v/>
          </cell>
          <cell r="SW33" t="str">
            <v/>
          </cell>
          <cell r="SX33" t="str">
            <v/>
          </cell>
          <cell r="SY33" t="str">
            <v/>
          </cell>
          <cell r="SZ33" t="str">
            <v/>
          </cell>
          <cell r="TA33" t="str">
            <v/>
          </cell>
          <cell r="TB33" t="str">
            <v/>
          </cell>
          <cell r="TC33" t="str">
            <v/>
          </cell>
          <cell r="TD33" t="str">
            <v/>
          </cell>
          <cell r="TE33" t="str">
            <v/>
          </cell>
          <cell r="TF33" t="str">
            <v/>
          </cell>
          <cell r="TG33" t="str">
            <v/>
          </cell>
          <cell r="TH33" t="str">
            <v/>
          </cell>
          <cell r="TI33" t="str">
            <v/>
          </cell>
          <cell r="TJ33" t="str">
            <v/>
          </cell>
          <cell r="TK33" t="str">
            <v/>
          </cell>
          <cell r="TL33" t="str">
            <v/>
          </cell>
          <cell r="TM33" t="str">
            <v/>
          </cell>
          <cell r="TN33" t="str">
            <v/>
          </cell>
          <cell r="TO33" t="str">
            <v/>
          </cell>
          <cell r="TP33" t="str">
            <v/>
          </cell>
          <cell r="TQ33" t="str">
            <v/>
          </cell>
          <cell r="TR33" t="str">
            <v/>
          </cell>
          <cell r="TS33" t="str">
            <v/>
          </cell>
          <cell r="TT33" t="str">
            <v/>
          </cell>
          <cell r="TU33" t="str">
            <v/>
          </cell>
          <cell r="TV33" t="str">
            <v/>
          </cell>
          <cell r="TW33" t="str">
            <v/>
          </cell>
          <cell r="TX33" t="str">
            <v/>
          </cell>
          <cell r="TY33" t="str">
            <v/>
          </cell>
          <cell r="TZ33" t="str">
            <v/>
          </cell>
          <cell r="UA33" t="str">
            <v/>
          </cell>
          <cell r="UB33" t="str">
            <v/>
          </cell>
          <cell r="UC33" t="str">
            <v/>
          </cell>
          <cell r="UD33" t="str">
            <v/>
          </cell>
          <cell r="UE33" t="str">
            <v/>
          </cell>
          <cell r="UF33" t="str">
            <v/>
          </cell>
          <cell r="UG33" t="str">
            <v/>
          </cell>
          <cell r="UH33" t="str">
            <v/>
          </cell>
          <cell r="UI33" t="str">
            <v/>
          </cell>
          <cell r="UJ33" t="str">
            <v/>
          </cell>
          <cell r="UK33" t="str">
            <v/>
          </cell>
          <cell r="UL33" t="str">
            <v/>
          </cell>
          <cell r="UM33" t="str">
            <v/>
          </cell>
          <cell r="UN33" t="str">
            <v/>
          </cell>
          <cell r="UO33" t="str">
            <v/>
          </cell>
          <cell r="UP33" t="str">
            <v/>
          </cell>
          <cell r="UQ33" t="str">
            <v/>
          </cell>
          <cell r="UR33" t="str">
            <v/>
          </cell>
          <cell r="US33" t="str">
            <v/>
          </cell>
          <cell r="UT33" t="str">
            <v/>
          </cell>
          <cell r="UU33" t="str">
            <v/>
          </cell>
          <cell r="UV33" t="str">
            <v/>
          </cell>
          <cell r="UW33" t="str">
            <v/>
          </cell>
          <cell r="UX33" t="str">
            <v/>
          </cell>
          <cell r="UY33" t="str">
            <v/>
          </cell>
          <cell r="UZ33" t="str">
            <v/>
          </cell>
          <cell r="VA33" t="str">
            <v/>
          </cell>
          <cell r="VB33" t="str">
            <v/>
          </cell>
          <cell r="VC33" t="str">
            <v/>
          </cell>
          <cell r="VD33" t="str">
            <v/>
          </cell>
          <cell r="VE33" t="str">
            <v/>
          </cell>
          <cell r="VF33" t="str">
            <v/>
          </cell>
          <cell r="VG33" t="str">
            <v/>
          </cell>
          <cell r="VH33" t="str">
            <v/>
          </cell>
          <cell r="VI33" t="str">
            <v/>
          </cell>
          <cell r="VJ33" t="str">
            <v/>
          </cell>
          <cell r="VK33" t="str">
            <v/>
          </cell>
          <cell r="VL33" t="str">
            <v/>
          </cell>
          <cell r="VM33" t="str">
            <v/>
          </cell>
          <cell r="VN33" t="str">
            <v/>
          </cell>
          <cell r="VO33" t="str">
            <v/>
          </cell>
          <cell r="VP33" t="str">
            <v/>
          </cell>
          <cell r="VQ33" t="str">
            <v/>
          </cell>
          <cell r="VR33" t="str">
            <v/>
          </cell>
          <cell r="VS33" t="str">
            <v/>
          </cell>
          <cell r="VT33" t="str">
            <v/>
          </cell>
          <cell r="VU33" t="str">
            <v/>
          </cell>
          <cell r="VV33" t="str">
            <v/>
          </cell>
          <cell r="VW33" t="str">
            <v/>
          </cell>
          <cell r="VX33" t="str">
            <v/>
          </cell>
          <cell r="VY33" t="str">
            <v/>
          </cell>
          <cell r="VZ33" t="str">
            <v/>
          </cell>
          <cell r="WA33" t="str">
            <v/>
          </cell>
          <cell r="WB33" t="str">
            <v/>
          </cell>
          <cell r="WC33" t="str">
            <v/>
          </cell>
          <cell r="WD33" t="str">
            <v/>
          </cell>
          <cell r="WE33" t="str">
            <v/>
          </cell>
          <cell r="WF33" t="str">
            <v/>
          </cell>
          <cell r="WG33" t="str">
            <v/>
          </cell>
          <cell r="WH33" t="str">
            <v/>
          </cell>
          <cell r="WI33" t="str">
            <v/>
          </cell>
          <cell r="WJ33" t="str">
            <v/>
          </cell>
          <cell r="WK33" t="str">
            <v/>
          </cell>
          <cell r="WL33" t="str">
            <v/>
          </cell>
          <cell r="WM33" t="str">
            <v/>
          </cell>
          <cell r="WN33" t="str">
            <v/>
          </cell>
          <cell r="WO33" t="str">
            <v/>
          </cell>
          <cell r="WP33" t="str">
            <v/>
          </cell>
          <cell r="WQ33" t="str">
            <v/>
          </cell>
          <cell r="WR33" t="str">
            <v/>
          </cell>
          <cell r="WS33" t="str">
            <v/>
          </cell>
          <cell r="WT33" t="str">
            <v/>
          </cell>
          <cell r="WU33" t="str">
            <v/>
          </cell>
          <cell r="WV33" t="str">
            <v/>
          </cell>
          <cell r="WW33" t="str">
            <v/>
          </cell>
          <cell r="WX33" t="str">
            <v/>
          </cell>
          <cell r="WY33" t="str">
            <v/>
          </cell>
          <cell r="WZ33" t="str">
            <v/>
          </cell>
          <cell r="XA33" t="str">
            <v/>
          </cell>
          <cell r="XB33" t="str">
            <v/>
          </cell>
          <cell r="XC33" t="str">
            <v/>
          </cell>
          <cell r="XD33" t="str">
            <v/>
          </cell>
          <cell r="XE33" t="str">
            <v/>
          </cell>
          <cell r="XF33" t="str">
            <v/>
          </cell>
          <cell r="XG33" t="str">
            <v/>
          </cell>
          <cell r="XH33" t="str">
            <v/>
          </cell>
          <cell r="XI33" t="str">
            <v/>
          </cell>
          <cell r="XJ33" t="str">
            <v/>
          </cell>
          <cell r="XK33" t="str">
            <v/>
          </cell>
          <cell r="XL33" t="str">
            <v/>
          </cell>
          <cell r="XM33" t="str">
            <v/>
          </cell>
          <cell r="XN33" t="str">
            <v/>
          </cell>
          <cell r="XO33" t="str">
            <v/>
          </cell>
          <cell r="XP33" t="str">
            <v/>
          </cell>
          <cell r="XQ33" t="str">
            <v/>
          </cell>
          <cell r="XR33" t="str">
            <v/>
          </cell>
          <cell r="XS33" t="str">
            <v/>
          </cell>
          <cell r="XT33" t="str">
            <v/>
          </cell>
          <cell r="XU33" t="str">
            <v/>
          </cell>
          <cell r="XV33" t="str">
            <v/>
          </cell>
          <cell r="XW33" t="str">
            <v/>
          </cell>
          <cell r="XX33" t="str">
            <v/>
          </cell>
          <cell r="XY33" t="str">
            <v/>
          </cell>
          <cell r="XZ33" t="str">
            <v/>
          </cell>
          <cell r="YA33" t="str">
            <v/>
          </cell>
          <cell r="YB33" t="str">
            <v/>
          </cell>
          <cell r="YC33" t="str">
            <v/>
          </cell>
          <cell r="YD33" t="str">
            <v/>
          </cell>
          <cell r="YE33" t="str">
            <v/>
          </cell>
          <cell r="YF33" t="str">
            <v/>
          </cell>
          <cell r="YG33" t="str">
            <v/>
          </cell>
          <cell r="YH33" t="str">
            <v/>
          </cell>
          <cell r="YI33" t="str">
            <v/>
          </cell>
          <cell r="YJ33" t="str">
            <v/>
          </cell>
          <cell r="YK33" t="str">
            <v/>
          </cell>
          <cell r="YL33" t="str">
            <v/>
          </cell>
          <cell r="YM33" t="str">
            <v/>
          </cell>
          <cell r="YN33" t="str">
            <v/>
          </cell>
          <cell r="YO33" t="str">
            <v/>
          </cell>
          <cell r="YP33" t="str">
            <v/>
          </cell>
          <cell r="YQ33" t="str">
            <v/>
          </cell>
          <cell r="YR33" t="str">
            <v/>
          </cell>
          <cell r="YS33" t="str">
            <v/>
          </cell>
          <cell r="YT33" t="str">
            <v/>
          </cell>
          <cell r="YU33" t="str">
            <v/>
          </cell>
          <cell r="YV33" t="str">
            <v/>
          </cell>
          <cell r="YW33" t="str">
            <v/>
          </cell>
          <cell r="YX33" t="str">
            <v/>
          </cell>
          <cell r="YY33" t="str">
            <v/>
          </cell>
          <cell r="YZ33" t="str">
            <v/>
          </cell>
          <cell r="ZA33" t="str">
            <v/>
          </cell>
          <cell r="ZB33" t="str">
            <v/>
          </cell>
          <cell r="ZC33" t="str">
            <v/>
          </cell>
          <cell r="ZD33" t="str">
            <v/>
          </cell>
          <cell r="ZE33" t="str">
            <v/>
          </cell>
          <cell r="ZF33" t="str">
            <v/>
          </cell>
          <cell r="ZG33" t="str">
            <v/>
          </cell>
          <cell r="ZH33" t="str">
            <v/>
          </cell>
          <cell r="ZI33" t="str">
            <v/>
          </cell>
          <cell r="ZJ33" t="str">
            <v/>
          </cell>
          <cell r="ZK33" t="str">
            <v/>
          </cell>
          <cell r="ZL33" t="str">
            <v/>
          </cell>
          <cell r="ZM33" t="str">
            <v/>
          </cell>
          <cell r="ZN33" t="str">
            <v/>
          </cell>
          <cell r="ZO33" t="str">
            <v/>
          </cell>
          <cell r="ZP33" t="str">
            <v/>
          </cell>
          <cell r="ZQ33" t="str">
            <v/>
          </cell>
          <cell r="ZR33" t="str">
            <v/>
          </cell>
          <cell r="ZS33" t="str">
            <v/>
          </cell>
          <cell r="ZT33" t="str">
            <v/>
          </cell>
          <cell r="ZU33" t="str">
            <v/>
          </cell>
          <cell r="ZV33" t="str">
            <v/>
          </cell>
          <cell r="ZW33" t="str">
            <v/>
          </cell>
          <cell r="ZX33" t="str">
            <v/>
          </cell>
          <cell r="ZY33" t="str">
            <v/>
          </cell>
          <cell r="ZZ33" t="str">
            <v/>
          </cell>
          <cell r="AAA33" t="str">
            <v/>
          </cell>
          <cell r="AAB33" t="str">
            <v/>
          </cell>
          <cell r="AAC33" t="str">
            <v/>
          </cell>
          <cell r="AAD33" t="str">
            <v/>
          </cell>
          <cell r="AAE33" t="str">
            <v/>
          </cell>
          <cell r="AAF33" t="str">
            <v/>
          </cell>
          <cell r="AAG33" t="str">
            <v/>
          </cell>
          <cell r="AAH33" t="str">
            <v/>
          </cell>
          <cell r="AAI33" t="str">
            <v/>
          </cell>
          <cell r="AAJ33" t="str">
            <v/>
          </cell>
          <cell r="AAK33" t="str">
            <v/>
          </cell>
          <cell r="AAL33" t="str">
            <v/>
          </cell>
          <cell r="AAM33" t="str">
            <v/>
          </cell>
          <cell r="AAN33" t="str">
            <v/>
          </cell>
          <cell r="AAO33" t="str">
            <v/>
          </cell>
          <cell r="AAP33" t="str">
            <v/>
          </cell>
          <cell r="AAQ33" t="str">
            <v/>
          </cell>
          <cell r="AAR33" t="str">
            <v/>
          </cell>
          <cell r="AAS33" t="str">
            <v/>
          </cell>
          <cell r="AAT33" t="str">
            <v/>
          </cell>
          <cell r="AAU33" t="str">
            <v/>
          </cell>
          <cell r="AAV33" t="str">
            <v/>
          </cell>
          <cell r="AAW33" t="str">
            <v/>
          </cell>
          <cell r="AAX33" t="str">
            <v/>
          </cell>
          <cell r="AAY33" t="str">
            <v/>
          </cell>
          <cell r="AAZ33" t="str">
            <v/>
          </cell>
          <cell r="ABA33" t="str">
            <v/>
          </cell>
          <cell r="ABB33" t="str">
            <v/>
          </cell>
          <cell r="ABC33" t="str">
            <v/>
          </cell>
          <cell r="ABD33" t="str">
            <v/>
          </cell>
          <cell r="ABE33" t="str">
            <v/>
          </cell>
          <cell r="ABF33" t="str">
            <v/>
          </cell>
          <cell r="ABG33" t="str">
            <v/>
          </cell>
          <cell r="ABH33" t="str">
            <v/>
          </cell>
          <cell r="ABI33" t="str">
            <v/>
          </cell>
          <cell r="ABJ33" t="str">
            <v/>
          </cell>
          <cell r="ABK33" t="str">
            <v/>
          </cell>
          <cell r="ABM33">
            <v>0</v>
          </cell>
          <cell r="ABN33">
            <v>0</v>
          </cell>
          <cell r="ABO33">
            <v>0</v>
          </cell>
          <cell r="ABP33" t="e">
            <v>#DIV/0!</v>
          </cell>
        </row>
        <row r="34">
          <cell r="A34" t="str">
            <v>DREW-HAMILTON</v>
          </cell>
          <cell r="B34" t="str">
            <v>DREW-HAMILTON</v>
          </cell>
          <cell r="C34" t="str">
            <v>MANHATTAN</v>
          </cell>
          <cell r="D34">
            <v>7.9</v>
          </cell>
          <cell r="E34">
            <v>1</v>
          </cell>
          <cell r="F34">
            <v>0</v>
          </cell>
          <cell r="G34">
            <v>0</v>
          </cell>
          <cell r="H34">
            <v>8.2899999999999991</v>
          </cell>
          <cell r="I34">
            <v>1</v>
          </cell>
          <cell r="J34">
            <v>0</v>
          </cell>
          <cell r="K34">
            <v>0</v>
          </cell>
          <cell r="L34">
            <v>8.74</v>
          </cell>
          <cell r="M34">
            <v>1</v>
          </cell>
          <cell r="N34">
            <v>0</v>
          </cell>
          <cell r="O34">
            <v>0</v>
          </cell>
          <cell r="P34" t="str">
            <v/>
          </cell>
          <cell r="Q34" t="str">
            <v/>
          </cell>
          <cell r="R34">
            <v>8.3000000000000007</v>
          </cell>
          <cell r="S34">
            <v>1</v>
          </cell>
          <cell r="T34">
            <v>0</v>
          </cell>
          <cell r="U34">
            <v>0</v>
          </cell>
          <cell r="V34">
            <v>9.2899999999999991</v>
          </cell>
          <cell r="W34">
            <v>1</v>
          </cell>
          <cell r="X34">
            <v>8.15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/>
          </cell>
          <cell r="AE34" t="str">
            <v/>
          </cell>
          <cell r="AF34">
            <v>0</v>
          </cell>
          <cell r="AG34">
            <v>0</v>
          </cell>
          <cell r="AH34">
            <v>9.08</v>
          </cell>
          <cell r="AI34">
            <v>1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7.27</v>
          </cell>
          <cell r="AO34">
            <v>1</v>
          </cell>
          <cell r="AP34">
            <v>0</v>
          </cell>
          <cell r="AQ34">
            <v>0</v>
          </cell>
          <cell r="AR34" t="str">
            <v/>
          </cell>
          <cell r="AS34" t="str">
            <v/>
          </cell>
          <cell r="AT34">
            <v>7.88</v>
          </cell>
          <cell r="AU34">
            <v>1</v>
          </cell>
          <cell r="AV34">
            <v>0</v>
          </cell>
          <cell r="AW34">
            <v>0</v>
          </cell>
          <cell r="AX34">
            <v>8.26</v>
          </cell>
          <cell r="AY34">
            <v>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7.79</v>
          </cell>
          <cell r="BE34">
            <v>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7.88</v>
          </cell>
          <cell r="BO34">
            <v>1</v>
          </cell>
          <cell r="BP34">
            <v>7.49</v>
          </cell>
          <cell r="BQ34">
            <v>1</v>
          </cell>
          <cell r="BR34">
            <v>0</v>
          </cell>
          <cell r="BS34">
            <v>0</v>
          </cell>
          <cell r="BT34" t="str">
            <v/>
          </cell>
          <cell r="BU34" t="str">
            <v/>
          </cell>
          <cell r="BV34">
            <v>9.0299999999999994</v>
          </cell>
          <cell r="BW34">
            <v>1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8.82</v>
          </cell>
          <cell r="CC34">
            <v>1</v>
          </cell>
          <cell r="CD34">
            <v>0</v>
          </cell>
          <cell r="CE34">
            <v>0</v>
          </cell>
          <cell r="CF34">
            <v>8.84</v>
          </cell>
          <cell r="CG34">
            <v>1</v>
          </cell>
          <cell r="CH34" t="str">
            <v/>
          </cell>
          <cell r="CI34" t="str">
            <v/>
          </cell>
          <cell r="CJ34">
            <v>7.02</v>
          </cell>
          <cell r="CK34">
            <v>1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8.68</v>
          </cell>
          <cell r="CS34">
            <v>1</v>
          </cell>
          <cell r="CT34">
            <v>9.1</v>
          </cell>
          <cell r="CU34">
            <v>1</v>
          </cell>
          <cell r="CV34" t="str">
            <v/>
          </cell>
          <cell r="CW34" t="str">
            <v/>
          </cell>
          <cell r="CX34">
            <v>0</v>
          </cell>
          <cell r="CY34">
            <v>0</v>
          </cell>
          <cell r="CZ34">
            <v>8.67</v>
          </cell>
          <cell r="DA34">
            <v>1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7.99</v>
          </cell>
          <cell r="DG34">
            <v>1</v>
          </cell>
          <cell r="DH34">
            <v>0</v>
          </cell>
          <cell r="DI34">
            <v>0</v>
          </cell>
          <cell r="DJ34" t="str">
            <v/>
          </cell>
          <cell r="DK34" t="str">
            <v/>
          </cell>
          <cell r="DL34">
            <v>0</v>
          </cell>
          <cell r="DM34">
            <v>0</v>
          </cell>
          <cell r="DN34">
            <v>8.32</v>
          </cell>
          <cell r="DO34">
            <v>1</v>
          </cell>
          <cell r="DP34">
            <v>10.31</v>
          </cell>
          <cell r="DQ34">
            <v>1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9</v>
          </cell>
          <cell r="DW34">
            <v>1</v>
          </cell>
          <cell r="DX34" t="str">
            <v/>
          </cell>
          <cell r="DY34" t="str">
            <v/>
          </cell>
          <cell r="DZ34">
            <v>9.1300000000000008</v>
          </cell>
          <cell r="EA34">
            <v>1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8.32</v>
          </cell>
          <cell r="EK34">
            <v>1</v>
          </cell>
          <cell r="EL34" t="str">
            <v/>
          </cell>
          <cell r="EM34" t="str">
            <v/>
          </cell>
          <cell r="EN34">
            <v>8.48</v>
          </cell>
          <cell r="EO34">
            <v>1</v>
          </cell>
          <cell r="EP34">
            <v>7.55</v>
          </cell>
          <cell r="EQ34">
            <v>1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9.31</v>
          </cell>
          <cell r="EW34">
            <v>1</v>
          </cell>
          <cell r="EX34">
            <v>0</v>
          </cell>
          <cell r="EY34">
            <v>0</v>
          </cell>
          <cell r="EZ34" t="str">
            <v/>
          </cell>
          <cell r="FA34" t="str">
            <v/>
          </cell>
          <cell r="FB34">
            <v>0</v>
          </cell>
          <cell r="FC34">
            <v>0</v>
          </cell>
          <cell r="FD34">
            <v>18.489999999999998</v>
          </cell>
          <cell r="FE34">
            <v>2</v>
          </cell>
          <cell r="FF34">
            <v>0</v>
          </cell>
          <cell r="FG34">
            <v>0</v>
          </cell>
          <cell r="FH34">
            <v>7.98</v>
          </cell>
          <cell r="FI34">
            <v>1</v>
          </cell>
          <cell r="FJ34">
            <v>0</v>
          </cell>
          <cell r="FK34">
            <v>0</v>
          </cell>
          <cell r="FL34">
            <v>7.73</v>
          </cell>
          <cell r="FM34">
            <v>1</v>
          </cell>
          <cell r="FN34" t="str">
            <v/>
          </cell>
          <cell r="FO34" t="str">
            <v/>
          </cell>
          <cell r="FP34">
            <v>7.93</v>
          </cell>
          <cell r="FQ34">
            <v>1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8.36</v>
          </cell>
          <cell r="FW34">
            <v>1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 t="str">
            <v/>
          </cell>
          <cell r="GC34" t="str">
            <v/>
          </cell>
          <cell r="GD34">
            <v>0</v>
          </cell>
          <cell r="GE34">
            <v>0</v>
          </cell>
          <cell r="GF34">
            <v>8.58</v>
          </cell>
          <cell r="GG34">
            <v>1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9.7100000000000009</v>
          </cell>
          <cell r="GO34">
            <v>1</v>
          </cell>
          <cell r="GP34" t="str">
            <v/>
          </cell>
          <cell r="GQ34" t="str">
            <v/>
          </cell>
          <cell r="GR34">
            <v>8.33</v>
          </cell>
          <cell r="GS34">
            <v>1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8.49</v>
          </cell>
          <cell r="GY34">
            <v>1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 t="str">
            <v/>
          </cell>
          <cell r="HE34" t="str">
            <v/>
          </cell>
          <cell r="HF34">
            <v>6.98</v>
          </cell>
          <cell r="HG34">
            <v>1</v>
          </cell>
          <cell r="HH34">
            <v>0</v>
          </cell>
          <cell r="HI34">
            <v>0</v>
          </cell>
          <cell r="HJ34">
            <v>9.65</v>
          </cell>
          <cell r="HK34">
            <v>1</v>
          </cell>
          <cell r="HL34">
            <v>11.83</v>
          </cell>
          <cell r="HM34">
            <v>1</v>
          </cell>
          <cell r="HN34">
            <v>0</v>
          </cell>
          <cell r="HO34">
            <v>0</v>
          </cell>
          <cell r="HP34">
            <v>6.77</v>
          </cell>
          <cell r="HQ34">
            <v>1</v>
          </cell>
          <cell r="HR34" t="str">
            <v/>
          </cell>
          <cell r="HS34" t="str">
            <v/>
          </cell>
          <cell r="HT34">
            <v>5.29</v>
          </cell>
          <cell r="HU34">
            <v>1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8.5299999999999994</v>
          </cell>
          <cell r="IC34">
            <v>1</v>
          </cell>
          <cell r="ID34">
            <v>0</v>
          </cell>
          <cell r="IE34">
            <v>0</v>
          </cell>
          <cell r="IF34" t="str">
            <v/>
          </cell>
          <cell r="IG34" t="str">
            <v/>
          </cell>
          <cell r="IH34">
            <v>0</v>
          </cell>
          <cell r="II34">
            <v>0</v>
          </cell>
          <cell r="IJ34">
            <v>9.36</v>
          </cell>
          <cell r="IK34">
            <v>1</v>
          </cell>
          <cell r="IL34">
            <v>8.68</v>
          </cell>
          <cell r="IM34">
            <v>1</v>
          </cell>
          <cell r="IN34">
            <v>0</v>
          </cell>
          <cell r="IO34">
            <v>0</v>
          </cell>
          <cell r="IP34">
            <v>8.58</v>
          </cell>
          <cell r="IQ34">
            <v>1</v>
          </cell>
          <cell r="IR34">
            <v>0</v>
          </cell>
          <cell r="IS34">
            <v>0</v>
          </cell>
          <cell r="IT34" t="str">
            <v/>
          </cell>
          <cell r="IU34" t="str">
            <v/>
          </cell>
          <cell r="IV34">
            <v>0</v>
          </cell>
          <cell r="IW34">
            <v>0</v>
          </cell>
          <cell r="IX34">
            <v>17.559999999999999</v>
          </cell>
          <cell r="IY34">
            <v>2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8.81</v>
          </cell>
          <cell r="JG34">
            <v>1</v>
          </cell>
          <cell r="JH34" t="str">
            <v/>
          </cell>
          <cell r="JI34" t="str">
            <v/>
          </cell>
          <cell r="JJ34">
            <v>8.74</v>
          </cell>
          <cell r="JK34">
            <v>1</v>
          </cell>
          <cell r="JL34">
            <v>0</v>
          </cell>
          <cell r="JM34">
            <v>0</v>
          </cell>
          <cell r="JN34">
            <v>8.56</v>
          </cell>
          <cell r="JO34">
            <v>1</v>
          </cell>
          <cell r="JP34">
            <v>9.2200000000000006</v>
          </cell>
          <cell r="JQ34">
            <v>1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 t="str">
            <v/>
          </cell>
          <cell r="JW34" t="str">
            <v/>
          </cell>
          <cell r="JX34">
            <v>14.89</v>
          </cell>
          <cell r="JY34">
            <v>2</v>
          </cell>
          <cell r="JZ34">
            <v>0</v>
          </cell>
          <cell r="KA34">
            <v>0</v>
          </cell>
          <cell r="KB34">
            <v>8.2200000000000006</v>
          </cell>
          <cell r="KC34">
            <v>1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9.43</v>
          </cell>
          <cell r="KI34">
            <v>1</v>
          </cell>
          <cell r="KJ34" t="str">
            <v/>
          </cell>
          <cell r="KK34" t="str">
            <v/>
          </cell>
          <cell r="KL34">
            <v>0</v>
          </cell>
          <cell r="KM34">
            <v>0</v>
          </cell>
          <cell r="KN34">
            <v>8.91</v>
          </cell>
          <cell r="KO34">
            <v>1</v>
          </cell>
          <cell r="KP34">
            <v>0</v>
          </cell>
          <cell r="KQ34">
            <v>0</v>
          </cell>
          <cell r="KR34">
            <v>8.6300000000000008</v>
          </cell>
          <cell r="KS34">
            <v>2</v>
          </cell>
          <cell r="KT34">
            <v>8.84</v>
          </cell>
          <cell r="KU34">
            <v>1</v>
          </cell>
          <cell r="KV34">
            <v>0</v>
          </cell>
          <cell r="KW34">
            <v>0</v>
          </cell>
          <cell r="KX34" t="str">
            <v/>
          </cell>
          <cell r="KY34" t="str">
            <v/>
          </cell>
          <cell r="KZ34">
            <v>9.48</v>
          </cell>
          <cell r="LA34">
            <v>1</v>
          </cell>
          <cell r="LB34">
            <v>0</v>
          </cell>
          <cell r="LC34">
            <v>0</v>
          </cell>
          <cell r="LD34">
            <v>8.2200000000000006</v>
          </cell>
          <cell r="LE34">
            <v>1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19.02</v>
          </cell>
          <cell r="LK34">
            <v>2</v>
          </cell>
          <cell r="LL34" t="str">
            <v/>
          </cell>
          <cell r="LM34" t="str">
            <v/>
          </cell>
          <cell r="LN34">
            <v>0</v>
          </cell>
          <cell r="LO34">
            <v>0</v>
          </cell>
          <cell r="LP34">
            <v>8.91</v>
          </cell>
          <cell r="LQ34">
            <v>1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18.149999999999999</v>
          </cell>
          <cell r="LW34">
            <v>2</v>
          </cell>
          <cell r="LX34">
            <v>0</v>
          </cell>
          <cell r="LY34">
            <v>0</v>
          </cell>
          <cell r="LZ34" t="str">
            <v/>
          </cell>
          <cell r="MA34" t="str">
            <v/>
          </cell>
          <cell r="MB34">
            <v>0</v>
          </cell>
          <cell r="MC34">
            <v>0</v>
          </cell>
          <cell r="MD34">
            <v>10.14</v>
          </cell>
          <cell r="ME34">
            <v>1</v>
          </cell>
          <cell r="MF34">
            <v>7.74</v>
          </cell>
          <cell r="MG34">
            <v>1</v>
          </cell>
          <cell r="MH34">
            <v>0</v>
          </cell>
          <cell r="MI34">
            <v>0</v>
          </cell>
          <cell r="MJ34">
            <v>7.61</v>
          </cell>
          <cell r="MK34">
            <v>1</v>
          </cell>
          <cell r="ML34">
            <v>0</v>
          </cell>
          <cell r="MM34">
            <v>0</v>
          </cell>
          <cell r="MN34" t="str">
            <v/>
          </cell>
          <cell r="MO34" t="str">
            <v/>
          </cell>
          <cell r="MP34">
            <v>0</v>
          </cell>
          <cell r="MQ34">
            <v>0</v>
          </cell>
          <cell r="MR34">
            <v>6.27</v>
          </cell>
          <cell r="MS34">
            <v>1</v>
          </cell>
          <cell r="MT34">
            <v>0</v>
          </cell>
          <cell r="MU34">
            <v>0</v>
          </cell>
          <cell r="MV34">
            <v>6.88</v>
          </cell>
          <cell r="MW34">
            <v>1</v>
          </cell>
          <cell r="MX34">
            <v>9.67</v>
          </cell>
          <cell r="MY34">
            <v>1</v>
          </cell>
          <cell r="MZ34">
            <v>0</v>
          </cell>
          <cell r="NA34">
            <v>0</v>
          </cell>
          <cell r="NB34" t="str">
            <v/>
          </cell>
          <cell r="NC34" t="str">
            <v/>
          </cell>
          <cell r="ND34">
            <v>0</v>
          </cell>
          <cell r="NE34">
            <v>0</v>
          </cell>
          <cell r="NF34">
            <v>10.73</v>
          </cell>
          <cell r="NG34">
            <v>1</v>
          </cell>
          <cell r="NH34">
            <v>10.029999999999999</v>
          </cell>
          <cell r="NI34">
            <v>1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9.57</v>
          </cell>
          <cell r="NO34">
            <v>1</v>
          </cell>
          <cell r="NP34" t="str">
            <v/>
          </cell>
          <cell r="NQ34" t="str">
            <v/>
          </cell>
          <cell r="NR34">
            <v>0</v>
          </cell>
          <cell r="NS34">
            <v>0</v>
          </cell>
          <cell r="NT34">
            <v>9.31</v>
          </cell>
          <cell r="NU34">
            <v>1</v>
          </cell>
          <cell r="NV34">
            <v>0</v>
          </cell>
          <cell r="NW34">
            <v>0</v>
          </cell>
          <cell r="NX34">
            <v>19.82</v>
          </cell>
          <cell r="NY34">
            <v>2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 t="str">
            <v/>
          </cell>
          <cell r="OE34" t="str">
            <v/>
          </cell>
          <cell r="OF34">
            <v>0</v>
          </cell>
          <cell r="OG34">
            <v>0</v>
          </cell>
          <cell r="OH34">
            <v>21.49</v>
          </cell>
          <cell r="OI34">
            <v>2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9.19</v>
          </cell>
          <cell r="OO34">
            <v>1</v>
          </cell>
          <cell r="OP34">
            <v>9.1300000000000008</v>
          </cell>
          <cell r="OQ34">
            <v>1</v>
          </cell>
          <cell r="OR34" t="str">
            <v/>
          </cell>
          <cell r="OS34" t="str">
            <v/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9.9700000000000006</v>
          </cell>
          <cell r="OY34">
            <v>1</v>
          </cell>
          <cell r="OZ34">
            <v>10.4</v>
          </cell>
          <cell r="PA34">
            <v>1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 t="str">
            <v/>
          </cell>
          <cell r="PG34" t="str">
            <v/>
          </cell>
          <cell r="PH34">
            <v>11.09</v>
          </cell>
          <cell r="PI34">
            <v>1</v>
          </cell>
          <cell r="PJ34">
            <v>10.84</v>
          </cell>
          <cell r="PK34">
            <v>1</v>
          </cell>
          <cell r="PL34">
            <v>0</v>
          </cell>
          <cell r="PM34">
            <v>0</v>
          </cell>
          <cell r="PN34">
            <v>10.66</v>
          </cell>
          <cell r="PO34">
            <v>1</v>
          </cell>
          <cell r="PP34">
            <v>0</v>
          </cell>
          <cell r="PQ34">
            <v>0</v>
          </cell>
          <cell r="PR34">
            <v>7.7</v>
          </cell>
          <cell r="PS34">
            <v>1</v>
          </cell>
          <cell r="PT34" t="str">
            <v/>
          </cell>
          <cell r="PU34" t="str">
            <v/>
          </cell>
          <cell r="PV34">
            <v>9.4600000000000009</v>
          </cell>
          <cell r="PW34">
            <v>1</v>
          </cell>
          <cell r="PX34">
            <v>0</v>
          </cell>
          <cell r="PY34">
            <v>0</v>
          </cell>
          <cell r="PZ34">
            <v>8.7799999999999994</v>
          </cell>
          <cell r="QA34">
            <v>1</v>
          </cell>
          <cell r="QB34">
            <v>0</v>
          </cell>
          <cell r="QC34">
            <v>0</v>
          </cell>
          <cell r="QD34">
            <v>9.91</v>
          </cell>
          <cell r="QE34">
            <v>1</v>
          </cell>
          <cell r="QF34">
            <v>0</v>
          </cell>
          <cell r="QG34">
            <v>0</v>
          </cell>
          <cell r="QH34" t="str">
            <v/>
          </cell>
          <cell r="QI34" t="str">
            <v/>
          </cell>
          <cell r="QJ34">
            <v>0</v>
          </cell>
          <cell r="QK34">
            <v>0</v>
          </cell>
          <cell r="QL34">
            <v>21.65</v>
          </cell>
          <cell r="QM34">
            <v>2</v>
          </cell>
          <cell r="QN34">
            <v>0</v>
          </cell>
          <cell r="QO34">
            <v>0</v>
          </cell>
          <cell r="QP34">
            <v>0</v>
          </cell>
          <cell r="QQ34">
            <v>0</v>
          </cell>
          <cell r="QR34">
            <v>9.9</v>
          </cell>
          <cell r="QS34">
            <v>1</v>
          </cell>
          <cell r="QT34">
            <v>0</v>
          </cell>
          <cell r="QU34">
            <v>0</v>
          </cell>
          <cell r="QV34" t="str">
            <v/>
          </cell>
          <cell r="QW34" t="str">
            <v/>
          </cell>
          <cell r="QX34">
            <v>9.61</v>
          </cell>
          <cell r="QY34">
            <v>1</v>
          </cell>
          <cell r="QZ34">
            <v>0</v>
          </cell>
          <cell r="RA34">
            <v>0</v>
          </cell>
          <cell r="RB34">
            <v>9.2200000000000006</v>
          </cell>
          <cell r="RC34">
            <v>1</v>
          </cell>
          <cell r="RD34">
            <v>0</v>
          </cell>
          <cell r="RE34">
            <v>0</v>
          </cell>
          <cell r="RF34">
            <v>9.39</v>
          </cell>
          <cell r="RG34">
            <v>1</v>
          </cell>
          <cell r="RH34">
            <v>8.67</v>
          </cell>
          <cell r="RI34">
            <v>1</v>
          </cell>
          <cell r="RJ34" t="str">
            <v/>
          </cell>
          <cell r="RK34" t="str">
            <v/>
          </cell>
          <cell r="RL34">
            <v>0</v>
          </cell>
          <cell r="RM34">
            <v>0</v>
          </cell>
          <cell r="RN34">
            <v>8.91</v>
          </cell>
          <cell r="RO34">
            <v>1</v>
          </cell>
          <cell r="RP34">
            <v>0</v>
          </cell>
          <cell r="RQ34">
            <v>0</v>
          </cell>
          <cell r="RR34">
            <v>10.119999999999999</v>
          </cell>
          <cell r="RS34">
            <v>1</v>
          </cell>
          <cell r="RT34">
            <v>0</v>
          </cell>
          <cell r="RU34">
            <v>0</v>
          </cell>
          <cell r="RV34">
            <v>0</v>
          </cell>
          <cell r="RW34">
            <v>0</v>
          </cell>
          <cell r="RX34" t="str">
            <v/>
          </cell>
          <cell r="RY34" t="str">
            <v/>
          </cell>
          <cell r="RZ34">
            <v>9.15</v>
          </cell>
          <cell r="SA34">
            <v>1</v>
          </cell>
          <cell r="SB34">
            <v>9.2899999999999991</v>
          </cell>
          <cell r="SC34">
            <v>1</v>
          </cell>
          <cell r="SD34">
            <v>0</v>
          </cell>
          <cell r="SE34">
            <v>0</v>
          </cell>
          <cell r="SF34">
            <v>8.76</v>
          </cell>
          <cell r="SG34">
            <v>1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 t="str">
            <v/>
          </cell>
          <cell r="SM34" t="str">
            <v/>
          </cell>
          <cell r="SN34">
            <v>10.34</v>
          </cell>
          <cell r="SO34">
            <v>1</v>
          </cell>
          <cell r="SP34">
            <v>0</v>
          </cell>
          <cell r="SQ34">
            <v>0</v>
          </cell>
          <cell r="SR34">
            <v>10.27</v>
          </cell>
          <cell r="SS34">
            <v>1</v>
          </cell>
          <cell r="ST34">
            <v>0</v>
          </cell>
          <cell r="SU34">
            <v>0</v>
          </cell>
          <cell r="SV34">
            <v>10.41</v>
          </cell>
          <cell r="SW34">
            <v>1</v>
          </cell>
          <cell r="SX34">
            <v>8.48</v>
          </cell>
          <cell r="SY34">
            <v>1</v>
          </cell>
          <cell r="SZ34" t="str">
            <v/>
          </cell>
          <cell r="TA34" t="str">
            <v/>
          </cell>
          <cell r="TB34">
            <v>0</v>
          </cell>
          <cell r="TC34">
            <v>0</v>
          </cell>
          <cell r="TD34">
            <v>7.79</v>
          </cell>
          <cell r="TE34">
            <v>1</v>
          </cell>
          <cell r="TF34">
            <v>0</v>
          </cell>
          <cell r="TG34">
            <v>0</v>
          </cell>
          <cell r="TH34">
            <v>9.3000000000000007</v>
          </cell>
          <cell r="TI34">
            <v>1</v>
          </cell>
          <cell r="TJ34">
            <v>9.4</v>
          </cell>
          <cell r="TK34">
            <v>1</v>
          </cell>
          <cell r="TL34">
            <v>0</v>
          </cell>
          <cell r="TM34">
            <v>0</v>
          </cell>
          <cell r="TN34" t="str">
            <v/>
          </cell>
          <cell r="TO34" t="str">
            <v/>
          </cell>
          <cell r="TP34">
            <v>9.2100000000000009</v>
          </cell>
          <cell r="TQ34">
            <v>1</v>
          </cell>
          <cell r="TR34">
            <v>0</v>
          </cell>
          <cell r="TS34">
            <v>0</v>
          </cell>
          <cell r="TT34">
            <v>0</v>
          </cell>
          <cell r="TU34">
            <v>0</v>
          </cell>
          <cell r="TV34">
            <v>0</v>
          </cell>
          <cell r="TW34">
            <v>0</v>
          </cell>
          <cell r="TX34">
            <v>10.47</v>
          </cell>
          <cell r="TY34">
            <v>1</v>
          </cell>
          <cell r="TZ34">
            <v>5.27</v>
          </cell>
          <cell r="UA34">
            <v>1</v>
          </cell>
          <cell r="UB34" t="str">
            <v/>
          </cell>
          <cell r="UC34" t="str">
            <v/>
          </cell>
          <cell r="UD34">
            <v>8.91</v>
          </cell>
          <cell r="UE34">
            <v>1</v>
          </cell>
          <cell r="UF34">
            <v>0</v>
          </cell>
          <cell r="UG34">
            <v>0</v>
          </cell>
          <cell r="UH34">
            <v>7.95</v>
          </cell>
          <cell r="UI34">
            <v>1</v>
          </cell>
          <cell r="UJ34">
            <v>0</v>
          </cell>
          <cell r="UK34">
            <v>0</v>
          </cell>
          <cell r="UL34">
            <v>10.08</v>
          </cell>
          <cell r="UM34">
            <v>1</v>
          </cell>
          <cell r="UN34">
            <v>0</v>
          </cell>
          <cell r="UO34">
            <v>0</v>
          </cell>
          <cell r="UP34" t="str">
            <v/>
          </cell>
          <cell r="UQ34" t="str">
            <v/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18.46</v>
          </cell>
          <cell r="UY34">
            <v>2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 t="str">
            <v/>
          </cell>
          <cell r="VE34" t="str">
            <v/>
          </cell>
          <cell r="VF34">
            <v>0</v>
          </cell>
          <cell r="VG34">
            <v>0</v>
          </cell>
          <cell r="VH34">
            <v>8.7899999999999991</v>
          </cell>
          <cell r="VI34">
            <v>1</v>
          </cell>
          <cell r="VJ34">
            <v>9.85</v>
          </cell>
          <cell r="VK34">
            <v>1</v>
          </cell>
          <cell r="VL34">
            <v>0</v>
          </cell>
          <cell r="VM34">
            <v>0</v>
          </cell>
          <cell r="VN34">
            <v>8.34</v>
          </cell>
          <cell r="VO34">
            <v>1</v>
          </cell>
          <cell r="VP34">
            <v>0</v>
          </cell>
          <cell r="VQ34">
            <v>0</v>
          </cell>
          <cell r="VR34" t="str">
            <v/>
          </cell>
          <cell r="VS34" t="str">
            <v/>
          </cell>
          <cell r="VT34">
            <v>10.32</v>
          </cell>
          <cell r="VU34">
            <v>1</v>
          </cell>
          <cell r="VV34">
            <v>7.72</v>
          </cell>
          <cell r="VW34">
            <v>1</v>
          </cell>
          <cell r="VX34">
            <v>0</v>
          </cell>
          <cell r="VY34">
            <v>0</v>
          </cell>
          <cell r="VZ34">
            <v>0</v>
          </cell>
          <cell r="WA34">
            <v>0</v>
          </cell>
          <cell r="WB34">
            <v>0</v>
          </cell>
          <cell r="WC34">
            <v>0</v>
          </cell>
          <cell r="WD34">
            <v>18.34</v>
          </cell>
          <cell r="WE34">
            <v>2</v>
          </cell>
          <cell r="WF34" t="str">
            <v/>
          </cell>
          <cell r="WG34" t="str">
            <v/>
          </cell>
          <cell r="WH34">
            <v>0</v>
          </cell>
          <cell r="WI34">
            <v>0</v>
          </cell>
          <cell r="WJ34">
            <v>0</v>
          </cell>
          <cell r="WK34">
            <v>0</v>
          </cell>
          <cell r="WL34">
            <v>10.26</v>
          </cell>
          <cell r="WM34">
            <v>1</v>
          </cell>
          <cell r="WN34">
            <v>0</v>
          </cell>
          <cell r="WO34">
            <v>0</v>
          </cell>
          <cell r="WP34">
            <v>8.06</v>
          </cell>
          <cell r="WQ34">
            <v>1</v>
          </cell>
          <cell r="WR34">
            <v>0</v>
          </cell>
          <cell r="WS34">
            <v>0</v>
          </cell>
          <cell r="WT34" t="str">
            <v/>
          </cell>
          <cell r="WU34" t="str">
            <v/>
          </cell>
          <cell r="WV34">
            <v>11.33</v>
          </cell>
          <cell r="WW34">
            <v>1</v>
          </cell>
          <cell r="WX34">
            <v>0</v>
          </cell>
          <cell r="WY34">
            <v>0</v>
          </cell>
          <cell r="WZ34">
            <v>0</v>
          </cell>
          <cell r="XA34">
            <v>0</v>
          </cell>
          <cell r="XB34">
            <v>9.11</v>
          </cell>
          <cell r="XC34">
            <v>1</v>
          </cell>
          <cell r="XD34">
            <v>7.44</v>
          </cell>
          <cell r="XE34">
            <v>1</v>
          </cell>
          <cell r="XF34">
            <v>8.98</v>
          </cell>
          <cell r="XG34">
            <v>1</v>
          </cell>
          <cell r="XH34" t="str">
            <v/>
          </cell>
          <cell r="XI34" t="str">
            <v/>
          </cell>
          <cell r="XJ34">
            <v>0</v>
          </cell>
          <cell r="XK34">
            <v>0</v>
          </cell>
          <cell r="XL34">
            <v>0</v>
          </cell>
          <cell r="XM34">
            <v>0</v>
          </cell>
          <cell r="XN34">
            <v>7.67</v>
          </cell>
          <cell r="XO34">
            <v>1</v>
          </cell>
          <cell r="XP34">
            <v>11.17</v>
          </cell>
          <cell r="XQ34">
            <v>1</v>
          </cell>
          <cell r="XR34">
            <v>0</v>
          </cell>
          <cell r="XS34">
            <v>0</v>
          </cell>
          <cell r="XT34">
            <v>6.81</v>
          </cell>
          <cell r="XU34">
            <v>1</v>
          </cell>
          <cell r="XV34" t="str">
            <v/>
          </cell>
          <cell r="XW34" t="str">
            <v/>
          </cell>
          <cell r="XX34">
            <v>7.72</v>
          </cell>
          <cell r="XY34">
            <v>1</v>
          </cell>
          <cell r="XZ34">
            <v>0</v>
          </cell>
          <cell r="YA34">
            <v>0</v>
          </cell>
          <cell r="YB34">
            <v>6.23</v>
          </cell>
          <cell r="YC34">
            <v>1</v>
          </cell>
          <cell r="YD34">
            <v>0</v>
          </cell>
          <cell r="YE34">
            <v>0</v>
          </cell>
          <cell r="YF34">
            <v>8.73</v>
          </cell>
          <cell r="YG34">
            <v>1</v>
          </cell>
          <cell r="YH34">
            <v>7.73</v>
          </cell>
          <cell r="YI34">
            <v>1</v>
          </cell>
          <cell r="YJ34" t="str">
            <v/>
          </cell>
          <cell r="YK34" t="str">
            <v/>
          </cell>
          <cell r="YL34">
            <v>6.02</v>
          </cell>
          <cell r="YM34">
            <v>1</v>
          </cell>
          <cell r="YN34">
            <v>0</v>
          </cell>
          <cell r="YO34">
            <v>0</v>
          </cell>
          <cell r="YP34">
            <v>8.49</v>
          </cell>
          <cell r="YQ34">
            <v>1</v>
          </cell>
          <cell r="YR34">
            <v>0</v>
          </cell>
          <cell r="YS34">
            <v>0</v>
          </cell>
          <cell r="YT34">
            <v>8.7100000000000009</v>
          </cell>
          <cell r="YU34">
            <v>1</v>
          </cell>
          <cell r="YV34">
            <v>0</v>
          </cell>
          <cell r="YW34">
            <v>0</v>
          </cell>
          <cell r="YX34" t="str">
            <v/>
          </cell>
          <cell r="YY34" t="str">
            <v/>
          </cell>
          <cell r="YZ34">
            <v>10.050000000000001</v>
          </cell>
          <cell r="ZA34">
            <v>1</v>
          </cell>
          <cell r="ZB34">
            <v>0</v>
          </cell>
          <cell r="ZC34">
            <v>0</v>
          </cell>
          <cell r="ZD34">
            <v>9.86</v>
          </cell>
          <cell r="ZE34">
            <v>1</v>
          </cell>
          <cell r="ZF34">
            <v>9.3000000000000007</v>
          </cell>
          <cell r="ZG34">
            <v>1</v>
          </cell>
          <cell r="ZH34">
            <v>0</v>
          </cell>
          <cell r="ZI34">
            <v>0</v>
          </cell>
          <cell r="ZJ34">
            <v>0</v>
          </cell>
          <cell r="ZK34">
            <v>0</v>
          </cell>
          <cell r="ZL34" t="str">
            <v/>
          </cell>
          <cell r="ZM34" t="str">
            <v/>
          </cell>
          <cell r="ZN34">
            <v>19.43</v>
          </cell>
          <cell r="ZO34">
            <v>2</v>
          </cell>
          <cell r="ZP34">
            <v>0</v>
          </cell>
          <cell r="ZQ34">
            <v>0</v>
          </cell>
          <cell r="ZR34">
            <v>0</v>
          </cell>
          <cell r="ZS34">
            <v>0</v>
          </cell>
          <cell r="ZT34">
            <v>9.1199999999999992</v>
          </cell>
          <cell r="ZU34">
            <v>1</v>
          </cell>
          <cell r="ZV34">
            <v>7.81</v>
          </cell>
          <cell r="ZW34">
            <v>1</v>
          </cell>
          <cell r="ZX34">
            <v>6.04</v>
          </cell>
          <cell r="ZY34">
            <v>1</v>
          </cell>
          <cell r="ZZ34" t="str">
            <v/>
          </cell>
          <cell r="AAA34" t="str">
            <v/>
          </cell>
          <cell r="AAB34">
            <v>5.2</v>
          </cell>
          <cell r="AAC34">
            <v>1</v>
          </cell>
          <cell r="AAD34">
            <v>0</v>
          </cell>
          <cell r="AAE34">
            <v>0</v>
          </cell>
          <cell r="AAF34">
            <v>8.08</v>
          </cell>
          <cell r="AAG34">
            <v>1</v>
          </cell>
          <cell r="AAH34">
            <v>0</v>
          </cell>
          <cell r="AAI34">
            <v>0</v>
          </cell>
          <cell r="AAJ34">
            <v>0</v>
          </cell>
          <cell r="AAK34">
            <v>0</v>
          </cell>
          <cell r="AAL34">
            <v>8.1300000000000008</v>
          </cell>
          <cell r="AAM34">
            <v>1</v>
          </cell>
          <cell r="AAN34" t="str">
            <v/>
          </cell>
          <cell r="AAO34" t="str">
            <v/>
          </cell>
          <cell r="AAP34">
            <v>9.18</v>
          </cell>
          <cell r="AAQ34">
            <v>1</v>
          </cell>
          <cell r="AAR34">
            <v>0</v>
          </cell>
          <cell r="AAS34">
            <v>0</v>
          </cell>
          <cell r="AAT34">
            <v>8.4600000000000009</v>
          </cell>
          <cell r="AAU34">
            <v>1</v>
          </cell>
          <cell r="AAV34">
            <v>0</v>
          </cell>
          <cell r="AAW34">
            <v>0</v>
          </cell>
          <cell r="AAX34">
            <v>0</v>
          </cell>
          <cell r="AAY34">
            <v>0</v>
          </cell>
          <cell r="AAZ34">
            <v>7.91</v>
          </cell>
          <cell r="ABA34">
            <v>1</v>
          </cell>
          <cell r="ABB34" t="str">
            <v/>
          </cell>
          <cell r="ABC34" t="str">
            <v/>
          </cell>
          <cell r="ABD34">
            <v>0</v>
          </cell>
          <cell r="ABE34">
            <v>0</v>
          </cell>
          <cell r="ABF34">
            <v>0</v>
          </cell>
          <cell r="ABG34">
            <v>0</v>
          </cell>
          <cell r="ABH34">
            <v>0</v>
          </cell>
          <cell r="ABI34">
            <v>0</v>
          </cell>
          <cell r="ABJ34">
            <v>0</v>
          </cell>
          <cell r="ABK34">
            <v>0</v>
          </cell>
          <cell r="ABM34">
            <v>1385.5399999999995</v>
          </cell>
          <cell r="ABN34">
            <v>158</v>
          </cell>
          <cell r="ABO34">
            <v>146</v>
          </cell>
          <cell r="ABP34">
            <v>1.0821917808219179</v>
          </cell>
        </row>
        <row r="35">
          <cell r="A35" t="str">
            <v>HARLEM RIVER</v>
          </cell>
          <cell r="B35" t="str">
            <v>HARLEM RIVER</v>
          </cell>
          <cell r="C35" t="str">
            <v>MANHATTAN</v>
          </cell>
          <cell r="D35">
            <v>7.59</v>
          </cell>
          <cell r="E35">
            <v>1</v>
          </cell>
          <cell r="F35">
            <v>8.27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7.18</v>
          </cell>
          <cell r="M35">
            <v>1</v>
          </cell>
          <cell r="N35">
            <v>0</v>
          </cell>
          <cell r="O35">
            <v>0</v>
          </cell>
          <cell r="P35" t="str">
            <v/>
          </cell>
          <cell r="Q35" t="str">
            <v/>
          </cell>
          <cell r="R35">
            <v>7.85</v>
          </cell>
          <cell r="S35">
            <v>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/>
          </cell>
          <cell r="AE35" t="str">
            <v/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8.27</v>
          </cell>
          <cell r="AO35">
            <v>1</v>
          </cell>
          <cell r="AP35">
            <v>0</v>
          </cell>
          <cell r="AQ35">
            <v>0</v>
          </cell>
          <cell r="AR35" t="str">
            <v/>
          </cell>
          <cell r="AS35" t="str">
            <v/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7.54</v>
          </cell>
          <cell r="AY35">
            <v>1</v>
          </cell>
          <cell r="AZ35">
            <v>8.3800000000000008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8.0399999999999991</v>
          </cell>
          <cell r="BO35">
            <v>1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 t="str">
            <v/>
          </cell>
          <cell r="BU35" t="str">
            <v/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7.97</v>
          </cell>
          <cell r="CA35">
            <v>1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 t="str">
            <v/>
          </cell>
          <cell r="CI35" t="str">
            <v/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8.43</v>
          </cell>
          <cell r="CO35">
            <v>1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 t="str">
            <v/>
          </cell>
          <cell r="CW35" t="str">
            <v/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7.06</v>
          </cell>
          <cell r="DC35">
            <v>1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 t="str">
            <v/>
          </cell>
          <cell r="DK35" t="str">
            <v/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5.93</v>
          </cell>
          <cell r="DQ35">
            <v>1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 t="str">
            <v/>
          </cell>
          <cell r="DY35" t="str">
            <v/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 t="str">
            <v/>
          </cell>
          <cell r="EM35" t="str">
            <v/>
          </cell>
          <cell r="EN35">
            <v>0</v>
          </cell>
          <cell r="EO35">
            <v>0</v>
          </cell>
          <cell r="EP35">
            <v>6.09</v>
          </cell>
          <cell r="EQ35">
            <v>1</v>
          </cell>
          <cell r="ER35">
            <v>0</v>
          </cell>
          <cell r="ES35">
            <v>0</v>
          </cell>
          <cell r="ET35">
            <v>6.8</v>
          </cell>
          <cell r="EU35">
            <v>1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 t="str">
            <v/>
          </cell>
          <cell r="FA35" t="str">
            <v/>
          </cell>
          <cell r="FB35">
            <v>0</v>
          </cell>
          <cell r="FC35">
            <v>0</v>
          </cell>
          <cell r="FD35">
            <v>8.0399999999999991</v>
          </cell>
          <cell r="FE35">
            <v>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 t="str">
            <v/>
          </cell>
          <cell r="FO35" t="str">
            <v/>
          </cell>
          <cell r="FP35">
            <v>8.75</v>
          </cell>
          <cell r="FQ35">
            <v>1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7.01</v>
          </cell>
          <cell r="GA35">
            <v>1</v>
          </cell>
          <cell r="GB35" t="str">
            <v/>
          </cell>
          <cell r="GC35" t="str">
            <v/>
          </cell>
          <cell r="GD35">
            <v>0</v>
          </cell>
          <cell r="GE35">
            <v>0</v>
          </cell>
          <cell r="GF35">
            <v>6.77</v>
          </cell>
          <cell r="GG35">
            <v>1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7.39</v>
          </cell>
          <cell r="GM35">
            <v>1</v>
          </cell>
          <cell r="GN35">
            <v>0</v>
          </cell>
          <cell r="GO35">
            <v>0</v>
          </cell>
          <cell r="GP35" t="str">
            <v/>
          </cell>
          <cell r="GQ35" t="str">
            <v/>
          </cell>
          <cell r="GR35">
            <v>0</v>
          </cell>
          <cell r="GS35">
            <v>0</v>
          </cell>
          <cell r="GT35">
            <v>9.9600000000000009</v>
          </cell>
          <cell r="GU35">
            <v>1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 t="str">
            <v/>
          </cell>
          <cell r="HE35" t="str">
            <v/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8.5500000000000007</v>
          </cell>
          <cell r="HK35">
            <v>1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8.0299999999999994</v>
          </cell>
          <cell r="HQ35">
            <v>1</v>
          </cell>
          <cell r="HR35" t="str">
            <v/>
          </cell>
          <cell r="HS35" t="str">
            <v/>
          </cell>
          <cell r="HT35">
            <v>0</v>
          </cell>
          <cell r="HU35">
            <v>0</v>
          </cell>
          <cell r="HV35">
            <v>8.1300000000000008</v>
          </cell>
          <cell r="HW35">
            <v>1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 t="str">
            <v/>
          </cell>
          <cell r="IG35" t="str">
            <v/>
          </cell>
          <cell r="IH35">
            <v>0</v>
          </cell>
          <cell r="II35">
            <v>0</v>
          </cell>
          <cell r="IJ35">
            <v>8.98</v>
          </cell>
          <cell r="IK35">
            <v>1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8.2899999999999991</v>
          </cell>
          <cell r="IQ35">
            <v>1</v>
          </cell>
          <cell r="IR35">
            <v>0</v>
          </cell>
          <cell r="IS35">
            <v>0</v>
          </cell>
          <cell r="IT35" t="str">
            <v/>
          </cell>
          <cell r="IU35" t="str">
            <v/>
          </cell>
          <cell r="IV35">
            <v>0</v>
          </cell>
          <cell r="IW35">
            <v>0</v>
          </cell>
          <cell r="IX35">
            <v>8.52</v>
          </cell>
          <cell r="IY35">
            <v>1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8.3800000000000008</v>
          </cell>
          <cell r="JE35">
            <v>1</v>
          </cell>
          <cell r="JF35">
            <v>0</v>
          </cell>
          <cell r="JG35">
            <v>0</v>
          </cell>
          <cell r="JH35" t="str">
            <v/>
          </cell>
          <cell r="JI35" t="str">
            <v/>
          </cell>
          <cell r="JJ35">
            <v>0</v>
          </cell>
          <cell r="JK35">
            <v>0</v>
          </cell>
          <cell r="JL35">
            <v>8.24</v>
          </cell>
          <cell r="JM35">
            <v>1</v>
          </cell>
          <cell r="JN35">
            <v>0</v>
          </cell>
          <cell r="JO35">
            <v>0</v>
          </cell>
          <cell r="JP35">
            <v>7.28</v>
          </cell>
          <cell r="JQ35">
            <v>1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 t="str">
            <v/>
          </cell>
          <cell r="JW35" t="str">
            <v/>
          </cell>
          <cell r="JX35">
            <v>9.2200000000000006</v>
          </cell>
          <cell r="JY35">
            <v>1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8.7100000000000009</v>
          </cell>
          <cell r="KE35">
            <v>1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 t="str">
            <v/>
          </cell>
          <cell r="KK35" t="str">
            <v/>
          </cell>
          <cell r="KL35">
            <v>8.01</v>
          </cell>
          <cell r="KM35">
            <v>1</v>
          </cell>
          <cell r="KN35">
            <v>6.3</v>
          </cell>
          <cell r="KO35">
            <v>1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9.25</v>
          </cell>
          <cell r="KW35">
            <v>1</v>
          </cell>
          <cell r="KX35" t="str">
            <v/>
          </cell>
          <cell r="KY35" t="str">
            <v/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8.9499999999999993</v>
          </cell>
          <cell r="LI35">
            <v>1</v>
          </cell>
          <cell r="LJ35">
            <v>0</v>
          </cell>
          <cell r="LK35">
            <v>0</v>
          </cell>
          <cell r="LL35" t="str">
            <v/>
          </cell>
          <cell r="LM35" t="str">
            <v/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8.9499999999999993</v>
          </cell>
          <cell r="LS35">
            <v>1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 t="str">
            <v/>
          </cell>
          <cell r="MA35" t="str">
            <v/>
          </cell>
          <cell r="MB35">
            <v>0</v>
          </cell>
          <cell r="MC35">
            <v>0</v>
          </cell>
          <cell r="MD35">
            <v>9.0399999999999991</v>
          </cell>
          <cell r="ME35">
            <v>1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 t="str">
            <v/>
          </cell>
          <cell r="MO35" t="str">
            <v/>
          </cell>
          <cell r="MP35">
            <v>0</v>
          </cell>
          <cell r="MQ35">
            <v>0</v>
          </cell>
          <cell r="MR35">
            <v>7.43</v>
          </cell>
          <cell r="MS35">
            <v>1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8.1</v>
          </cell>
          <cell r="NA35">
            <v>1</v>
          </cell>
          <cell r="NB35" t="str">
            <v/>
          </cell>
          <cell r="NC35" t="str">
            <v/>
          </cell>
          <cell r="ND35">
            <v>0</v>
          </cell>
          <cell r="NE35">
            <v>0</v>
          </cell>
          <cell r="NF35">
            <v>8.73</v>
          </cell>
          <cell r="NG35">
            <v>1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8.26</v>
          </cell>
          <cell r="NO35">
            <v>1</v>
          </cell>
          <cell r="NP35" t="str">
            <v/>
          </cell>
          <cell r="NQ35" t="str">
            <v/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5.67</v>
          </cell>
          <cell r="NW35">
            <v>1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 t="str">
            <v/>
          </cell>
          <cell r="OE35" t="str">
            <v/>
          </cell>
          <cell r="OF35">
            <v>0</v>
          </cell>
          <cell r="OG35">
            <v>0</v>
          </cell>
          <cell r="OH35">
            <v>9.8000000000000007</v>
          </cell>
          <cell r="OI35">
            <v>1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 t="str">
            <v/>
          </cell>
          <cell r="OS35" t="str">
            <v/>
          </cell>
          <cell r="OT35">
            <v>0</v>
          </cell>
          <cell r="OU35">
            <v>0</v>
          </cell>
          <cell r="OV35">
            <v>8.36</v>
          </cell>
          <cell r="OW35">
            <v>1</v>
          </cell>
          <cell r="OX35">
            <v>0</v>
          </cell>
          <cell r="OY35">
            <v>0</v>
          </cell>
          <cell r="OZ35">
            <v>0</v>
          </cell>
          <cell r="PA35">
            <v>0</v>
          </cell>
          <cell r="PB35">
            <v>0</v>
          </cell>
          <cell r="PC35">
            <v>0</v>
          </cell>
          <cell r="PD35">
            <v>6.37</v>
          </cell>
          <cell r="PE35">
            <v>1</v>
          </cell>
          <cell r="PF35" t="str">
            <v/>
          </cell>
          <cell r="PG35" t="str">
            <v/>
          </cell>
          <cell r="PH35">
            <v>0</v>
          </cell>
          <cell r="PI35">
            <v>0</v>
          </cell>
          <cell r="PJ35">
            <v>0</v>
          </cell>
          <cell r="PK35">
            <v>0</v>
          </cell>
          <cell r="PL35">
            <v>9.08</v>
          </cell>
          <cell r="PM35">
            <v>1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>
            <v>8.4</v>
          </cell>
          <cell r="PS35">
            <v>1</v>
          </cell>
          <cell r="PT35" t="str">
            <v/>
          </cell>
          <cell r="PU35" t="str">
            <v/>
          </cell>
          <cell r="PV35">
            <v>7.72</v>
          </cell>
          <cell r="PW35">
            <v>1</v>
          </cell>
          <cell r="PX35">
            <v>0</v>
          </cell>
          <cell r="PY35">
            <v>0</v>
          </cell>
          <cell r="PZ35">
            <v>0</v>
          </cell>
          <cell r="QA35">
            <v>0</v>
          </cell>
          <cell r="QB35">
            <v>0</v>
          </cell>
          <cell r="QC35">
            <v>0</v>
          </cell>
          <cell r="QD35">
            <v>0</v>
          </cell>
          <cell r="QE35">
            <v>0</v>
          </cell>
          <cell r="QF35">
            <v>0</v>
          </cell>
          <cell r="QG35">
            <v>0</v>
          </cell>
          <cell r="QH35" t="str">
            <v/>
          </cell>
          <cell r="QI35" t="str">
            <v/>
          </cell>
          <cell r="QJ35">
            <v>9.67</v>
          </cell>
          <cell r="QK35">
            <v>1</v>
          </cell>
          <cell r="QL35">
            <v>0</v>
          </cell>
          <cell r="QM35">
            <v>0</v>
          </cell>
          <cell r="QN35">
            <v>0</v>
          </cell>
          <cell r="QO35">
            <v>0</v>
          </cell>
          <cell r="QP35">
            <v>0</v>
          </cell>
          <cell r="QQ35">
            <v>0</v>
          </cell>
          <cell r="QR35">
            <v>9.82</v>
          </cell>
          <cell r="QS35">
            <v>1</v>
          </cell>
          <cell r="QT35">
            <v>0</v>
          </cell>
          <cell r="QU35">
            <v>0</v>
          </cell>
          <cell r="QV35" t="str">
            <v/>
          </cell>
          <cell r="QW35" t="str">
            <v/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9.07</v>
          </cell>
          <cell r="RC35">
            <v>1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 t="str">
            <v/>
          </cell>
          <cell r="RK35" t="str">
            <v/>
          </cell>
          <cell r="RL35">
            <v>0</v>
          </cell>
          <cell r="RM35">
            <v>0</v>
          </cell>
          <cell r="RN35">
            <v>0</v>
          </cell>
          <cell r="RO35">
            <v>0</v>
          </cell>
          <cell r="RP35">
            <v>8.9600000000000009</v>
          </cell>
          <cell r="RQ35">
            <v>1</v>
          </cell>
          <cell r="RR35">
            <v>0</v>
          </cell>
          <cell r="RS35">
            <v>0</v>
          </cell>
          <cell r="RT35">
            <v>0</v>
          </cell>
          <cell r="RU35">
            <v>0</v>
          </cell>
          <cell r="RV35">
            <v>0</v>
          </cell>
          <cell r="RW35">
            <v>0</v>
          </cell>
          <cell r="RX35" t="str">
            <v/>
          </cell>
          <cell r="RY35" t="str">
            <v/>
          </cell>
          <cell r="RZ35">
            <v>0</v>
          </cell>
          <cell r="SA35">
            <v>0</v>
          </cell>
          <cell r="SB35">
            <v>5.35</v>
          </cell>
          <cell r="SC35">
            <v>1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 t="str">
            <v/>
          </cell>
          <cell r="SM35" t="str">
            <v/>
          </cell>
          <cell r="SN35">
            <v>0</v>
          </cell>
          <cell r="SO35">
            <v>0</v>
          </cell>
          <cell r="SP35">
            <v>9.56</v>
          </cell>
          <cell r="SQ35">
            <v>1</v>
          </cell>
          <cell r="SR35">
            <v>0</v>
          </cell>
          <cell r="SS35">
            <v>0</v>
          </cell>
          <cell r="ST35">
            <v>0</v>
          </cell>
          <cell r="SU35">
            <v>0</v>
          </cell>
          <cell r="SV35">
            <v>0</v>
          </cell>
          <cell r="SW35">
            <v>0</v>
          </cell>
          <cell r="SX35">
            <v>0</v>
          </cell>
          <cell r="SY35">
            <v>0</v>
          </cell>
          <cell r="SZ35" t="str">
            <v/>
          </cell>
          <cell r="TA35" t="str">
            <v/>
          </cell>
          <cell r="TB35">
            <v>0</v>
          </cell>
          <cell r="TC35">
            <v>0</v>
          </cell>
          <cell r="TD35">
            <v>0</v>
          </cell>
          <cell r="TE35">
            <v>0</v>
          </cell>
          <cell r="TF35">
            <v>0</v>
          </cell>
          <cell r="TG35">
            <v>0</v>
          </cell>
          <cell r="TH35">
            <v>0</v>
          </cell>
          <cell r="TI35">
            <v>0</v>
          </cell>
          <cell r="TJ35">
            <v>0</v>
          </cell>
          <cell r="TK35">
            <v>0</v>
          </cell>
          <cell r="TL35">
            <v>0</v>
          </cell>
          <cell r="TM35">
            <v>0</v>
          </cell>
          <cell r="TN35" t="str">
            <v/>
          </cell>
          <cell r="TO35" t="str">
            <v/>
          </cell>
          <cell r="TP35">
            <v>8.27</v>
          </cell>
          <cell r="TQ35">
            <v>1</v>
          </cell>
          <cell r="TR35">
            <v>0</v>
          </cell>
          <cell r="TS35">
            <v>0</v>
          </cell>
          <cell r="TT35">
            <v>0</v>
          </cell>
          <cell r="TU35">
            <v>0</v>
          </cell>
          <cell r="TV35">
            <v>0</v>
          </cell>
          <cell r="TW35">
            <v>0</v>
          </cell>
          <cell r="TX35">
            <v>9.56</v>
          </cell>
          <cell r="TY35">
            <v>1</v>
          </cell>
          <cell r="TZ35">
            <v>0</v>
          </cell>
          <cell r="UA35">
            <v>0</v>
          </cell>
          <cell r="UB35" t="str">
            <v/>
          </cell>
          <cell r="UC35" t="str">
            <v/>
          </cell>
          <cell r="UD35">
            <v>0</v>
          </cell>
          <cell r="UE35">
            <v>0</v>
          </cell>
          <cell r="UF35">
            <v>5.47</v>
          </cell>
          <cell r="UG35">
            <v>1</v>
          </cell>
          <cell r="UH35">
            <v>0</v>
          </cell>
          <cell r="UI35">
            <v>0</v>
          </cell>
          <cell r="UJ35">
            <v>8.09</v>
          </cell>
          <cell r="UK35">
            <v>1</v>
          </cell>
          <cell r="UL35">
            <v>0</v>
          </cell>
          <cell r="UM35">
            <v>0</v>
          </cell>
          <cell r="UN35">
            <v>0</v>
          </cell>
          <cell r="UO35">
            <v>0</v>
          </cell>
          <cell r="UP35" t="str">
            <v/>
          </cell>
          <cell r="UQ35" t="str">
            <v/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 t="str">
            <v/>
          </cell>
          <cell r="VE35" t="str">
            <v/>
          </cell>
          <cell r="VF35">
            <v>0</v>
          </cell>
          <cell r="VG35">
            <v>0</v>
          </cell>
          <cell r="VH35">
            <v>0</v>
          </cell>
          <cell r="VI35">
            <v>0</v>
          </cell>
          <cell r="VJ35">
            <v>8.91</v>
          </cell>
          <cell r="VK35">
            <v>1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 t="str">
            <v/>
          </cell>
          <cell r="VS35" t="str">
            <v/>
          </cell>
          <cell r="VT35">
            <v>0</v>
          </cell>
          <cell r="VU35">
            <v>0</v>
          </cell>
          <cell r="VV35">
            <v>0</v>
          </cell>
          <cell r="VW35">
            <v>0</v>
          </cell>
          <cell r="VX35">
            <v>9.32</v>
          </cell>
          <cell r="VY35">
            <v>1</v>
          </cell>
          <cell r="VZ35">
            <v>0</v>
          </cell>
          <cell r="WA35">
            <v>0</v>
          </cell>
          <cell r="WB35">
            <v>0</v>
          </cell>
          <cell r="WC35">
            <v>0</v>
          </cell>
          <cell r="WD35">
            <v>0</v>
          </cell>
          <cell r="WE35">
            <v>0</v>
          </cell>
          <cell r="WF35" t="str">
            <v/>
          </cell>
          <cell r="WG35" t="str">
            <v/>
          </cell>
          <cell r="WH35">
            <v>0</v>
          </cell>
          <cell r="WI35">
            <v>0</v>
          </cell>
          <cell r="WJ35">
            <v>11.47</v>
          </cell>
          <cell r="WK35">
            <v>1</v>
          </cell>
          <cell r="WL35">
            <v>0</v>
          </cell>
          <cell r="WM35">
            <v>0</v>
          </cell>
          <cell r="WN35">
            <v>0</v>
          </cell>
          <cell r="WO35">
            <v>0</v>
          </cell>
          <cell r="WP35">
            <v>0</v>
          </cell>
          <cell r="WQ35">
            <v>0</v>
          </cell>
          <cell r="WR35">
            <v>0</v>
          </cell>
          <cell r="WS35">
            <v>0</v>
          </cell>
          <cell r="WT35" t="str">
            <v/>
          </cell>
          <cell r="WU35" t="str">
            <v/>
          </cell>
          <cell r="WV35">
            <v>0</v>
          </cell>
          <cell r="WW35">
            <v>0</v>
          </cell>
          <cell r="WX35">
            <v>0</v>
          </cell>
          <cell r="WY35">
            <v>0</v>
          </cell>
          <cell r="WZ35">
            <v>8.84</v>
          </cell>
          <cell r="XA35">
            <v>1</v>
          </cell>
          <cell r="XB35">
            <v>0</v>
          </cell>
          <cell r="XC35">
            <v>0</v>
          </cell>
          <cell r="XD35">
            <v>7.75</v>
          </cell>
          <cell r="XE35">
            <v>1</v>
          </cell>
          <cell r="XF35">
            <v>0</v>
          </cell>
          <cell r="XG35">
            <v>0</v>
          </cell>
          <cell r="XH35" t="str">
            <v/>
          </cell>
          <cell r="XI35" t="str">
            <v/>
          </cell>
          <cell r="XJ35">
            <v>0</v>
          </cell>
          <cell r="XK35">
            <v>0</v>
          </cell>
          <cell r="XL35">
            <v>0</v>
          </cell>
          <cell r="XM35">
            <v>0</v>
          </cell>
          <cell r="XN35">
            <v>0</v>
          </cell>
          <cell r="XO35">
            <v>0</v>
          </cell>
          <cell r="XP35">
            <v>0</v>
          </cell>
          <cell r="XQ35">
            <v>0</v>
          </cell>
          <cell r="XR35">
            <v>0</v>
          </cell>
          <cell r="XS35">
            <v>0</v>
          </cell>
          <cell r="XT35">
            <v>0</v>
          </cell>
          <cell r="XU35">
            <v>0</v>
          </cell>
          <cell r="XV35" t="str">
            <v/>
          </cell>
          <cell r="XW35" t="str">
            <v/>
          </cell>
          <cell r="XX35">
            <v>0</v>
          </cell>
          <cell r="XY35">
            <v>0</v>
          </cell>
          <cell r="XZ35">
            <v>0</v>
          </cell>
          <cell r="YA35">
            <v>0</v>
          </cell>
          <cell r="YB35">
            <v>0</v>
          </cell>
          <cell r="YC35">
            <v>0</v>
          </cell>
          <cell r="YD35">
            <v>7.45</v>
          </cell>
          <cell r="YE35">
            <v>1</v>
          </cell>
          <cell r="YF35">
            <v>0</v>
          </cell>
          <cell r="YG35">
            <v>0</v>
          </cell>
          <cell r="YH35">
            <v>0</v>
          </cell>
          <cell r="YI35">
            <v>0</v>
          </cell>
          <cell r="YJ35" t="str">
            <v/>
          </cell>
          <cell r="YK35" t="str">
            <v/>
          </cell>
          <cell r="YL35">
            <v>0</v>
          </cell>
          <cell r="YM35">
            <v>0</v>
          </cell>
          <cell r="YN35">
            <v>0</v>
          </cell>
          <cell r="YO35">
            <v>0</v>
          </cell>
          <cell r="YP35">
            <v>0</v>
          </cell>
          <cell r="YQ35">
            <v>0</v>
          </cell>
          <cell r="YR35">
            <v>0</v>
          </cell>
          <cell r="YS35">
            <v>0</v>
          </cell>
          <cell r="YT35">
            <v>7.86</v>
          </cell>
          <cell r="YU35">
            <v>1</v>
          </cell>
          <cell r="YV35">
            <v>0</v>
          </cell>
          <cell r="YW35">
            <v>0</v>
          </cell>
          <cell r="YX35" t="str">
            <v/>
          </cell>
          <cell r="YY35" t="str">
            <v/>
          </cell>
          <cell r="YZ35">
            <v>0</v>
          </cell>
          <cell r="ZA35">
            <v>0</v>
          </cell>
          <cell r="ZB35">
            <v>0</v>
          </cell>
          <cell r="ZC35">
            <v>0</v>
          </cell>
          <cell r="ZD35">
            <v>9.65</v>
          </cell>
          <cell r="ZE35">
            <v>1</v>
          </cell>
          <cell r="ZF35">
            <v>0</v>
          </cell>
          <cell r="ZG35">
            <v>0</v>
          </cell>
          <cell r="ZH35">
            <v>0</v>
          </cell>
          <cell r="ZI35">
            <v>0</v>
          </cell>
          <cell r="ZJ35">
            <v>0</v>
          </cell>
          <cell r="ZK35">
            <v>0</v>
          </cell>
          <cell r="ZL35" t="str">
            <v/>
          </cell>
          <cell r="ZM35" t="str">
            <v/>
          </cell>
          <cell r="ZN35">
            <v>0</v>
          </cell>
          <cell r="ZO35">
            <v>0</v>
          </cell>
          <cell r="ZP35">
            <v>0</v>
          </cell>
          <cell r="ZQ35">
            <v>0</v>
          </cell>
          <cell r="ZR35">
            <v>7.39</v>
          </cell>
          <cell r="ZS35">
            <v>1</v>
          </cell>
          <cell r="ZT35">
            <v>0</v>
          </cell>
          <cell r="ZU35">
            <v>0</v>
          </cell>
          <cell r="ZV35">
            <v>0</v>
          </cell>
          <cell r="ZW35">
            <v>0</v>
          </cell>
          <cell r="ZX35">
            <v>0</v>
          </cell>
          <cell r="ZY35">
            <v>0</v>
          </cell>
          <cell r="ZZ35" t="str">
            <v/>
          </cell>
          <cell r="AAA35" t="str">
            <v/>
          </cell>
          <cell r="AAB35">
            <v>7.65</v>
          </cell>
          <cell r="AAC35">
            <v>1</v>
          </cell>
          <cell r="AAD35">
            <v>0</v>
          </cell>
          <cell r="AAE35">
            <v>0</v>
          </cell>
          <cell r="AAF35">
            <v>8.2100000000000009</v>
          </cell>
          <cell r="AAG35">
            <v>1</v>
          </cell>
          <cell r="AAH35">
            <v>0</v>
          </cell>
          <cell r="AAI35">
            <v>0</v>
          </cell>
          <cell r="AAJ35">
            <v>0</v>
          </cell>
          <cell r="AAK35">
            <v>0</v>
          </cell>
          <cell r="AAL35">
            <v>0</v>
          </cell>
          <cell r="AAM35">
            <v>0</v>
          </cell>
          <cell r="AAN35" t="str">
            <v/>
          </cell>
          <cell r="AAO35" t="str">
            <v/>
          </cell>
          <cell r="AAP35">
            <v>0</v>
          </cell>
          <cell r="AAQ35">
            <v>0</v>
          </cell>
          <cell r="AAR35">
            <v>0</v>
          </cell>
          <cell r="AAS35">
            <v>0</v>
          </cell>
          <cell r="AAT35">
            <v>0</v>
          </cell>
          <cell r="AAU35">
            <v>0</v>
          </cell>
          <cell r="AAV35">
            <v>0</v>
          </cell>
          <cell r="AAW35">
            <v>0</v>
          </cell>
          <cell r="AAX35">
            <v>0</v>
          </cell>
          <cell r="AAY35">
            <v>0</v>
          </cell>
          <cell r="AAZ35">
            <v>7.89</v>
          </cell>
          <cell r="ABA35">
            <v>1</v>
          </cell>
          <cell r="ABB35" t="str">
            <v/>
          </cell>
          <cell r="ABC35" t="str">
            <v/>
          </cell>
          <cell r="ABD35">
            <v>0</v>
          </cell>
          <cell r="ABE35">
            <v>0</v>
          </cell>
          <cell r="ABF35">
            <v>0</v>
          </cell>
          <cell r="ABG35">
            <v>0</v>
          </cell>
          <cell r="ABH35">
            <v>0</v>
          </cell>
          <cell r="ABI35">
            <v>0</v>
          </cell>
          <cell r="ABJ35">
            <v>0</v>
          </cell>
          <cell r="ABK35">
            <v>0</v>
          </cell>
          <cell r="ABM35">
            <v>570.28000000000009</v>
          </cell>
          <cell r="ABN35">
            <v>70</v>
          </cell>
          <cell r="ABO35">
            <v>70</v>
          </cell>
          <cell r="ABP35">
            <v>1</v>
          </cell>
        </row>
        <row r="36">
          <cell r="A36" t="str">
            <v>HARLEM RIVER II</v>
          </cell>
          <cell r="B36" t="str">
            <v>HARLEM RIVER</v>
          </cell>
          <cell r="C36" t="str">
            <v>MANHATTAN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/>
          </cell>
          <cell r="Q36" t="str">
            <v/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/>
          </cell>
          <cell r="AE36" t="str">
            <v/>
          </cell>
          <cell r="AF36">
            <v>8.02</v>
          </cell>
          <cell r="AG36">
            <v>1</v>
          </cell>
          <cell r="AH36">
            <v>0</v>
          </cell>
          <cell r="AI36">
            <v>0</v>
          </cell>
          <cell r="AJ36">
            <v>7.8</v>
          </cell>
          <cell r="AK36">
            <v>1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 t="str">
            <v/>
          </cell>
          <cell r="AS36" t="str">
            <v/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8.33</v>
          </cell>
          <cell r="BI36">
            <v>1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 t="str">
            <v/>
          </cell>
          <cell r="BU36" t="str">
            <v/>
          </cell>
          <cell r="BV36">
            <v>0</v>
          </cell>
          <cell r="BW36">
            <v>0</v>
          </cell>
          <cell r="BX36">
            <v>9.35</v>
          </cell>
          <cell r="BY36">
            <v>1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 t="str">
            <v/>
          </cell>
          <cell r="CI36" t="str">
            <v/>
          </cell>
          <cell r="CJ36">
            <v>8.82</v>
          </cell>
          <cell r="CK36">
            <v>1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 t="str">
            <v/>
          </cell>
          <cell r="CW36" t="str">
            <v/>
          </cell>
          <cell r="CX36">
            <v>0</v>
          </cell>
          <cell r="CY36">
            <v>0</v>
          </cell>
          <cell r="CZ36">
            <v>8.23</v>
          </cell>
          <cell r="DA36">
            <v>1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 t="str">
            <v/>
          </cell>
          <cell r="DK36" t="str">
            <v/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8.1999999999999993</v>
          </cell>
          <cell r="DQ36">
            <v>1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7.56</v>
          </cell>
          <cell r="DW36">
            <v>1</v>
          </cell>
          <cell r="DX36" t="str">
            <v/>
          </cell>
          <cell r="DY36" t="str">
            <v/>
          </cell>
          <cell r="DZ36">
            <v>0</v>
          </cell>
          <cell r="EA36">
            <v>0</v>
          </cell>
          <cell r="EB36">
            <v>6.74</v>
          </cell>
          <cell r="EC36">
            <v>1</v>
          </cell>
          <cell r="ED36">
            <v>0</v>
          </cell>
          <cell r="EE36">
            <v>0</v>
          </cell>
          <cell r="EF36">
            <v>4.0999999999999996</v>
          </cell>
          <cell r="EG36">
            <v>1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 t="str">
            <v/>
          </cell>
          <cell r="EM36" t="str">
            <v/>
          </cell>
          <cell r="EN36">
            <v>7.62</v>
          </cell>
          <cell r="EO36">
            <v>1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 t="str">
            <v/>
          </cell>
          <cell r="FA36" t="str">
            <v/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8.77</v>
          </cell>
          <cell r="FM36">
            <v>1</v>
          </cell>
          <cell r="FN36" t="str">
            <v/>
          </cell>
          <cell r="FO36" t="str">
            <v/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8.92</v>
          </cell>
          <cell r="FW36">
            <v>1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 t="str">
            <v/>
          </cell>
          <cell r="GC36" t="str">
            <v/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 t="str">
            <v/>
          </cell>
          <cell r="GQ36" t="str">
            <v/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8.86</v>
          </cell>
          <cell r="HA36">
            <v>1</v>
          </cell>
          <cell r="HB36">
            <v>0</v>
          </cell>
          <cell r="HC36">
            <v>0</v>
          </cell>
          <cell r="HD36" t="str">
            <v/>
          </cell>
          <cell r="HE36" t="str">
            <v/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 t="str">
            <v/>
          </cell>
          <cell r="HS36" t="str">
            <v/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 t="str">
            <v/>
          </cell>
          <cell r="IG36" t="str">
            <v/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 t="str">
            <v/>
          </cell>
          <cell r="IU36" t="str">
            <v/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 t="str">
            <v/>
          </cell>
          <cell r="JI36" t="str">
            <v/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 t="str">
            <v/>
          </cell>
          <cell r="JW36" t="str">
            <v/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 t="str">
            <v/>
          </cell>
          <cell r="KK36" t="str">
            <v/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 t="str">
            <v/>
          </cell>
          <cell r="KY36" t="str">
            <v/>
          </cell>
          <cell r="KZ36">
            <v>0</v>
          </cell>
          <cell r="LA36">
            <v>0</v>
          </cell>
          <cell r="LB36">
            <v>8.66</v>
          </cell>
          <cell r="LC36">
            <v>1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 t="str">
            <v/>
          </cell>
          <cell r="LM36" t="str">
            <v/>
          </cell>
          <cell r="LN36">
            <v>9.0500000000000007</v>
          </cell>
          <cell r="LO36">
            <v>1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8.3000000000000007</v>
          </cell>
          <cell r="LY36">
            <v>1</v>
          </cell>
          <cell r="LZ36" t="str">
            <v/>
          </cell>
          <cell r="MA36" t="str">
            <v/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8.9600000000000009</v>
          </cell>
          <cell r="MK36">
            <v>1</v>
          </cell>
          <cell r="ML36">
            <v>0</v>
          </cell>
          <cell r="MM36">
            <v>0</v>
          </cell>
          <cell r="MN36" t="str">
            <v/>
          </cell>
          <cell r="MO36" t="str">
            <v/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7.92</v>
          </cell>
          <cell r="MU36">
            <v>1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 t="str">
            <v/>
          </cell>
          <cell r="NC36" t="str">
            <v/>
          </cell>
          <cell r="ND36">
            <v>0</v>
          </cell>
          <cell r="NE36">
            <v>0</v>
          </cell>
          <cell r="NF36">
            <v>8.39</v>
          </cell>
          <cell r="NG36">
            <v>1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 t="str">
            <v/>
          </cell>
          <cell r="NQ36" t="str">
            <v/>
          </cell>
          <cell r="NR36">
            <v>7.58</v>
          </cell>
          <cell r="NS36">
            <v>1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8.93</v>
          </cell>
          <cell r="OC36">
            <v>1</v>
          </cell>
          <cell r="OD36" t="str">
            <v/>
          </cell>
          <cell r="OE36" t="str">
            <v/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7.57</v>
          </cell>
          <cell r="OM36">
            <v>1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 t="str">
            <v/>
          </cell>
          <cell r="OS36" t="str">
            <v/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>
            <v>0</v>
          </cell>
          <cell r="PB36">
            <v>0</v>
          </cell>
          <cell r="PC36">
            <v>0</v>
          </cell>
          <cell r="PD36">
            <v>7.96</v>
          </cell>
          <cell r="PE36">
            <v>1</v>
          </cell>
          <cell r="PF36" t="str">
            <v/>
          </cell>
          <cell r="PG36" t="str">
            <v/>
          </cell>
          <cell r="PH36">
            <v>0</v>
          </cell>
          <cell r="PI36">
            <v>0</v>
          </cell>
          <cell r="PJ36">
            <v>0</v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 t="str">
            <v/>
          </cell>
          <cell r="PU36" t="str">
            <v/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PZ36">
            <v>0</v>
          </cell>
          <cell r="QA36">
            <v>0</v>
          </cell>
          <cell r="QB36">
            <v>0</v>
          </cell>
          <cell r="QC36">
            <v>0</v>
          </cell>
          <cell r="QD36">
            <v>8.9600000000000009</v>
          </cell>
          <cell r="QE36">
            <v>1</v>
          </cell>
          <cell r="QF36">
            <v>0</v>
          </cell>
          <cell r="QG36">
            <v>0</v>
          </cell>
          <cell r="QH36" t="str">
            <v/>
          </cell>
          <cell r="QI36" t="str">
            <v/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8.48</v>
          </cell>
          <cell r="QO36">
            <v>1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8.1199999999999992</v>
          </cell>
          <cell r="QU36">
            <v>1</v>
          </cell>
          <cell r="QV36" t="str">
            <v/>
          </cell>
          <cell r="QW36" t="str">
            <v/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9.39</v>
          </cell>
          <cell r="RG36">
            <v>1</v>
          </cell>
          <cell r="RH36">
            <v>0</v>
          </cell>
          <cell r="RI36">
            <v>0</v>
          </cell>
          <cell r="RJ36" t="str">
            <v/>
          </cell>
          <cell r="RK36" t="str">
            <v/>
          </cell>
          <cell r="RL36">
            <v>0</v>
          </cell>
          <cell r="RM36">
            <v>0</v>
          </cell>
          <cell r="RN36">
            <v>0</v>
          </cell>
          <cell r="RO36">
            <v>0</v>
          </cell>
          <cell r="RP36">
            <v>0</v>
          </cell>
          <cell r="RQ36">
            <v>0</v>
          </cell>
          <cell r="RR36">
            <v>0</v>
          </cell>
          <cell r="RS36">
            <v>0</v>
          </cell>
          <cell r="RT36">
            <v>0</v>
          </cell>
          <cell r="RU36">
            <v>0</v>
          </cell>
          <cell r="RV36">
            <v>8.92</v>
          </cell>
          <cell r="RW36">
            <v>1</v>
          </cell>
          <cell r="RX36" t="str">
            <v/>
          </cell>
          <cell r="RY36" t="str">
            <v/>
          </cell>
          <cell r="RZ36">
            <v>0</v>
          </cell>
          <cell r="SA36">
            <v>0</v>
          </cell>
          <cell r="SB36">
            <v>0</v>
          </cell>
          <cell r="SC36">
            <v>0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8.1300000000000008</v>
          </cell>
          <cell r="SI36">
            <v>1</v>
          </cell>
          <cell r="SJ36">
            <v>0</v>
          </cell>
          <cell r="SK36">
            <v>0</v>
          </cell>
          <cell r="SL36" t="str">
            <v/>
          </cell>
          <cell r="SM36" t="str">
            <v/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0</v>
          </cell>
          <cell r="SU36">
            <v>0</v>
          </cell>
          <cell r="SV36">
            <v>8.33</v>
          </cell>
          <cell r="SW36">
            <v>1</v>
          </cell>
          <cell r="SX36">
            <v>0</v>
          </cell>
          <cell r="SY36">
            <v>0</v>
          </cell>
          <cell r="SZ36" t="str">
            <v/>
          </cell>
          <cell r="TA36" t="str">
            <v/>
          </cell>
          <cell r="TB36">
            <v>0</v>
          </cell>
          <cell r="TC36">
            <v>0</v>
          </cell>
          <cell r="TD36">
            <v>0</v>
          </cell>
          <cell r="TE36">
            <v>0</v>
          </cell>
          <cell r="TF36">
            <v>8.25</v>
          </cell>
          <cell r="TG36">
            <v>1</v>
          </cell>
          <cell r="TH36">
            <v>0</v>
          </cell>
          <cell r="TI36">
            <v>0</v>
          </cell>
          <cell r="TJ36">
            <v>0</v>
          </cell>
          <cell r="TK36">
            <v>0</v>
          </cell>
          <cell r="TL36">
            <v>0</v>
          </cell>
          <cell r="TM36">
            <v>0</v>
          </cell>
          <cell r="TN36" t="str">
            <v/>
          </cell>
          <cell r="TO36" t="str">
            <v/>
          </cell>
          <cell r="TP36">
            <v>7.23</v>
          </cell>
          <cell r="TQ36">
            <v>1</v>
          </cell>
          <cell r="TR36">
            <v>0</v>
          </cell>
          <cell r="TS36">
            <v>0</v>
          </cell>
          <cell r="TT36">
            <v>0</v>
          </cell>
          <cell r="TU36">
            <v>0</v>
          </cell>
          <cell r="TV36">
            <v>0</v>
          </cell>
          <cell r="TW36">
            <v>0</v>
          </cell>
          <cell r="TX36">
            <v>0</v>
          </cell>
          <cell r="TY36">
            <v>0</v>
          </cell>
          <cell r="TZ36">
            <v>0</v>
          </cell>
          <cell r="UA36">
            <v>0</v>
          </cell>
          <cell r="UB36" t="str">
            <v/>
          </cell>
          <cell r="UC36" t="str">
            <v/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8.23</v>
          </cell>
          <cell r="UM36">
            <v>1</v>
          </cell>
          <cell r="UN36">
            <v>0</v>
          </cell>
          <cell r="UO36">
            <v>0</v>
          </cell>
          <cell r="UP36" t="str">
            <v/>
          </cell>
          <cell r="UQ36" t="str">
            <v/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8.9700000000000006</v>
          </cell>
          <cell r="VA36">
            <v>1</v>
          </cell>
          <cell r="VB36">
            <v>0</v>
          </cell>
          <cell r="VC36">
            <v>0</v>
          </cell>
          <cell r="VD36" t="str">
            <v/>
          </cell>
          <cell r="VE36" t="str">
            <v/>
          </cell>
          <cell r="VF36">
            <v>0</v>
          </cell>
          <cell r="VG36">
            <v>0</v>
          </cell>
          <cell r="VH36">
            <v>0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8.52</v>
          </cell>
          <cell r="VO36">
            <v>1</v>
          </cell>
          <cell r="VP36">
            <v>0</v>
          </cell>
          <cell r="VQ36">
            <v>0</v>
          </cell>
          <cell r="VR36" t="str">
            <v/>
          </cell>
          <cell r="VS36" t="str">
            <v/>
          </cell>
          <cell r="VT36">
            <v>0</v>
          </cell>
          <cell r="VU36">
            <v>0</v>
          </cell>
          <cell r="VV36">
            <v>0</v>
          </cell>
          <cell r="VW36">
            <v>0</v>
          </cell>
          <cell r="VX36">
            <v>8.34</v>
          </cell>
          <cell r="VY36">
            <v>1</v>
          </cell>
          <cell r="VZ36">
            <v>0</v>
          </cell>
          <cell r="WA36">
            <v>0</v>
          </cell>
          <cell r="WB36">
            <v>0</v>
          </cell>
          <cell r="WC36">
            <v>0</v>
          </cell>
          <cell r="WD36">
            <v>0</v>
          </cell>
          <cell r="WE36">
            <v>0</v>
          </cell>
          <cell r="WF36" t="str">
            <v/>
          </cell>
          <cell r="WG36" t="str">
            <v/>
          </cell>
          <cell r="WH36">
            <v>0</v>
          </cell>
          <cell r="WI36">
            <v>0</v>
          </cell>
          <cell r="WJ36">
            <v>0</v>
          </cell>
          <cell r="WK36">
            <v>0</v>
          </cell>
          <cell r="WL36">
            <v>8.4499999999999993</v>
          </cell>
          <cell r="WM36">
            <v>1</v>
          </cell>
          <cell r="WN36">
            <v>0</v>
          </cell>
          <cell r="WO36">
            <v>0</v>
          </cell>
          <cell r="WP36">
            <v>0</v>
          </cell>
          <cell r="WQ36">
            <v>0</v>
          </cell>
          <cell r="WR36">
            <v>0</v>
          </cell>
          <cell r="WS36">
            <v>0</v>
          </cell>
          <cell r="WT36" t="str">
            <v/>
          </cell>
          <cell r="WU36" t="str">
            <v/>
          </cell>
          <cell r="WV36">
            <v>0</v>
          </cell>
          <cell r="WW36">
            <v>0</v>
          </cell>
          <cell r="WX36">
            <v>0</v>
          </cell>
          <cell r="WY36">
            <v>0</v>
          </cell>
          <cell r="WZ36">
            <v>0</v>
          </cell>
          <cell r="XA36">
            <v>0</v>
          </cell>
          <cell r="XB36">
            <v>0</v>
          </cell>
          <cell r="XC36">
            <v>0</v>
          </cell>
          <cell r="XD36">
            <v>7.42</v>
          </cell>
          <cell r="XE36">
            <v>1</v>
          </cell>
          <cell r="XF36">
            <v>0</v>
          </cell>
          <cell r="XG36">
            <v>0</v>
          </cell>
          <cell r="XH36" t="str">
            <v/>
          </cell>
          <cell r="XI36" t="str">
            <v/>
          </cell>
          <cell r="XJ36">
            <v>0</v>
          </cell>
          <cell r="XK36">
            <v>0</v>
          </cell>
          <cell r="XL36">
            <v>0</v>
          </cell>
          <cell r="XM36">
            <v>0</v>
          </cell>
          <cell r="XN36">
            <v>0</v>
          </cell>
          <cell r="XO36">
            <v>0</v>
          </cell>
          <cell r="XP36">
            <v>8.2799999999999994</v>
          </cell>
          <cell r="XQ36">
            <v>1</v>
          </cell>
          <cell r="XR36">
            <v>0</v>
          </cell>
          <cell r="XS36">
            <v>0</v>
          </cell>
          <cell r="XT36">
            <v>0</v>
          </cell>
          <cell r="XU36">
            <v>0</v>
          </cell>
          <cell r="XV36" t="str">
            <v/>
          </cell>
          <cell r="XW36" t="str">
            <v/>
          </cell>
          <cell r="XX36">
            <v>0</v>
          </cell>
          <cell r="XY36">
            <v>0</v>
          </cell>
          <cell r="XZ36">
            <v>0</v>
          </cell>
          <cell r="YA36">
            <v>0</v>
          </cell>
          <cell r="YB36">
            <v>8.84</v>
          </cell>
          <cell r="YC36">
            <v>1</v>
          </cell>
          <cell r="YD36">
            <v>0</v>
          </cell>
          <cell r="YE36">
            <v>0</v>
          </cell>
          <cell r="YF36">
            <v>0</v>
          </cell>
          <cell r="YG36">
            <v>0</v>
          </cell>
          <cell r="YH36">
            <v>0</v>
          </cell>
          <cell r="YI36">
            <v>0</v>
          </cell>
          <cell r="YJ36" t="str">
            <v/>
          </cell>
          <cell r="YK36" t="str">
            <v/>
          </cell>
          <cell r="YL36">
            <v>0</v>
          </cell>
          <cell r="YM36">
            <v>0</v>
          </cell>
          <cell r="YN36">
            <v>0</v>
          </cell>
          <cell r="YO36">
            <v>0</v>
          </cell>
          <cell r="YP36">
            <v>8.52</v>
          </cell>
          <cell r="YQ36">
            <v>1</v>
          </cell>
          <cell r="YR36">
            <v>0</v>
          </cell>
          <cell r="YS36">
            <v>0</v>
          </cell>
          <cell r="YT36">
            <v>0</v>
          </cell>
          <cell r="YU36">
            <v>0</v>
          </cell>
          <cell r="YV36">
            <v>0</v>
          </cell>
          <cell r="YW36">
            <v>0</v>
          </cell>
          <cell r="YX36" t="str">
            <v/>
          </cell>
          <cell r="YY36" t="str">
            <v/>
          </cell>
          <cell r="YZ36">
            <v>8.31</v>
          </cell>
          <cell r="ZA36">
            <v>1</v>
          </cell>
          <cell r="ZB36">
            <v>0</v>
          </cell>
          <cell r="ZC36">
            <v>0</v>
          </cell>
          <cell r="ZD36">
            <v>0</v>
          </cell>
          <cell r="ZE36">
            <v>0</v>
          </cell>
          <cell r="ZF36">
            <v>0</v>
          </cell>
          <cell r="ZG36">
            <v>0</v>
          </cell>
          <cell r="ZH36">
            <v>0</v>
          </cell>
          <cell r="ZI36">
            <v>0</v>
          </cell>
          <cell r="ZJ36">
            <v>0</v>
          </cell>
          <cell r="ZK36">
            <v>0</v>
          </cell>
          <cell r="ZL36" t="str">
            <v/>
          </cell>
          <cell r="ZM36" t="str">
            <v/>
          </cell>
          <cell r="ZN36">
            <v>0</v>
          </cell>
          <cell r="ZO36">
            <v>0</v>
          </cell>
          <cell r="ZP36">
            <v>0</v>
          </cell>
          <cell r="ZQ36">
            <v>0</v>
          </cell>
          <cell r="ZR36">
            <v>0</v>
          </cell>
          <cell r="ZS36">
            <v>0</v>
          </cell>
          <cell r="ZT36">
            <v>0</v>
          </cell>
          <cell r="ZU36">
            <v>0</v>
          </cell>
          <cell r="ZV36">
            <v>0</v>
          </cell>
          <cell r="ZW36">
            <v>0</v>
          </cell>
          <cell r="ZX36">
            <v>0</v>
          </cell>
          <cell r="ZY36">
            <v>0</v>
          </cell>
          <cell r="ZZ36" t="str">
            <v/>
          </cell>
          <cell r="AAA36" t="str">
            <v/>
          </cell>
          <cell r="AAB36">
            <v>0</v>
          </cell>
          <cell r="AAC36">
            <v>0</v>
          </cell>
          <cell r="AAD36">
            <v>0</v>
          </cell>
          <cell r="AAE36">
            <v>0</v>
          </cell>
          <cell r="AAF36">
            <v>0</v>
          </cell>
          <cell r="AAG36">
            <v>0</v>
          </cell>
          <cell r="AAH36">
            <v>0</v>
          </cell>
          <cell r="AAI36">
            <v>0</v>
          </cell>
          <cell r="AAJ36">
            <v>0</v>
          </cell>
          <cell r="AAK36">
            <v>0</v>
          </cell>
          <cell r="AAL36">
            <v>0</v>
          </cell>
          <cell r="AAM36">
            <v>0</v>
          </cell>
          <cell r="AAN36" t="str">
            <v/>
          </cell>
          <cell r="AAO36" t="str">
            <v/>
          </cell>
          <cell r="AAP36">
            <v>0</v>
          </cell>
          <cell r="AAQ36">
            <v>0</v>
          </cell>
          <cell r="AAR36">
            <v>7.13</v>
          </cell>
          <cell r="AAS36">
            <v>1</v>
          </cell>
          <cell r="AAT36">
            <v>0</v>
          </cell>
          <cell r="AAU36">
            <v>0</v>
          </cell>
          <cell r="AAV36">
            <v>0</v>
          </cell>
          <cell r="AAW36">
            <v>0</v>
          </cell>
          <cell r="AAX36">
            <v>0</v>
          </cell>
          <cell r="AAY36">
            <v>0</v>
          </cell>
          <cell r="AAZ36">
            <v>8.8699999999999992</v>
          </cell>
          <cell r="ABA36">
            <v>1</v>
          </cell>
          <cell r="ABB36" t="str">
            <v/>
          </cell>
          <cell r="ABC36" t="str">
            <v/>
          </cell>
          <cell r="ABD36">
            <v>0</v>
          </cell>
          <cell r="ABE36">
            <v>0</v>
          </cell>
          <cell r="ABF36">
            <v>0</v>
          </cell>
          <cell r="ABG36">
            <v>0</v>
          </cell>
          <cell r="ABH36">
            <v>0</v>
          </cell>
          <cell r="ABI36">
            <v>0</v>
          </cell>
          <cell r="ABJ36">
            <v>0</v>
          </cell>
          <cell r="ABK36">
            <v>0</v>
          </cell>
          <cell r="ABM36">
            <v>370.33</v>
          </cell>
          <cell r="ABN36">
            <v>45</v>
          </cell>
          <cell r="ABO36">
            <v>45</v>
          </cell>
          <cell r="ABP36">
            <v>1</v>
          </cell>
        </row>
        <row r="37">
          <cell r="A37" t="str">
            <v>KING TOWERS</v>
          </cell>
          <cell r="B37" t="str">
            <v>KING TOWERS</v>
          </cell>
          <cell r="C37" t="str">
            <v>MANHATTAN</v>
          </cell>
          <cell r="D37">
            <v>0</v>
          </cell>
          <cell r="E37">
            <v>0</v>
          </cell>
          <cell r="F37">
            <v>6.66</v>
          </cell>
          <cell r="G37">
            <v>1</v>
          </cell>
          <cell r="H37">
            <v>9.32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15.7</v>
          </cell>
          <cell r="O37">
            <v>2</v>
          </cell>
          <cell r="P37" t="str">
            <v/>
          </cell>
          <cell r="Q37" t="str">
            <v/>
          </cell>
          <cell r="R37">
            <v>0</v>
          </cell>
          <cell r="S37">
            <v>0</v>
          </cell>
          <cell r="T37">
            <v>5.5</v>
          </cell>
          <cell r="U37">
            <v>1</v>
          </cell>
          <cell r="V37">
            <v>8.3699999999999992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14.36</v>
          </cell>
          <cell r="AC37">
            <v>2</v>
          </cell>
          <cell r="AD37" t="str">
            <v/>
          </cell>
          <cell r="AE37" t="str">
            <v/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15.76</v>
          </cell>
          <cell r="AK37">
            <v>2</v>
          </cell>
          <cell r="AL37">
            <v>0</v>
          </cell>
          <cell r="AM37">
            <v>0</v>
          </cell>
          <cell r="AN37">
            <v>3.32</v>
          </cell>
          <cell r="AO37">
            <v>1</v>
          </cell>
          <cell r="AP37">
            <v>7.4</v>
          </cell>
          <cell r="AQ37">
            <v>1</v>
          </cell>
          <cell r="AR37" t="str">
            <v/>
          </cell>
          <cell r="AS37" t="str">
            <v/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15.09</v>
          </cell>
          <cell r="AY37">
            <v>2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13.07</v>
          </cell>
          <cell r="BE37">
            <v>2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15.15</v>
          </cell>
          <cell r="BM37">
            <v>2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11.67</v>
          </cell>
          <cell r="BS37">
            <v>2</v>
          </cell>
          <cell r="BT37" t="str">
            <v/>
          </cell>
          <cell r="BU37" t="str">
            <v/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16.55</v>
          </cell>
          <cell r="CA37">
            <v>2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12.11</v>
          </cell>
          <cell r="CG37">
            <v>2</v>
          </cell>
          <cell r="CH37" t="str">
            <v/>
          </cell>
          <cell r="CI37" t="str">
            <v/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10.57</v>
          </cell>
          <cell r="CQ37">
            <v>1</v>
          </cell>
          <cell r="CR37">
            <v>0</v>
          </cell>
          <cell r="CS37">
            <v>0</v>
          </cell>
          <cell r="CT37">
            <v>15.98</v>
          </cell>
          <cell r="CU37">
            <v>2</v>
          </cell>
          <cell r="CV37" t="str">
            <v/>
          </cell>
          <cell r="CW37" t="str">
            <v/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13.29</v>
          </cell>
          <cell r="DC37">
            <v>2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11.95</v>
          </cell>
          <cell r="DI37">
            <v>2</v>
          </cell>
          <cell r="DJ37" t="str">
            <v/>
          </cell>
          <cell r="DK37" t="str">
            <v/>
          </cell>
          <cell r="DL37">
            <v>0</v>
          </cell>
          <cell r="DM37">
            <v>0</v>
          </cell>
          <cell r="DN37">
            <v>6.09</v>
          </cell>
          <cell r="DO37">
            <v>1</v>
          </cell>
          <cell r="DP37">
            <v>8.77</v>
          </cell>
          <cell r="DQ37">
            <v>1</v>
          </cell>
          <cell r="DR37">
            <v>0</v>
          </cell>
          <cell r="DS37">
            <v>0</v>
          </cell>
          <cell r="DT37">
            <v>7.33</v>
          </cell>
          <cell r="DU37">
            <v>1</v>
          </cell>
          <cell r="DV37">
            <v>3.69</v>
          </cell>
          <cell r="DW37">
            <v>1</v>
          </cell>
          <cell r="DX37" t="str">
            <v/>
          </cell>
          <cell r="DY37" t="str">
            <v/>
          </cell>
          <cell r="DZ37">
            <v>6.95</v>
          </cell>
          <cell r="EA37">
            <v>1</v>
          </cell>
          <cell r="EB37">
            <v>0</v>
          </cell>
          <cell r="EC37">
            <v>0</v>
          </cell>
          <cell r="ED37">
            <v>8.0399999999999991</v>
          </cell>
          <cell r="EE37">
            <v>1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7.09</v>
          </cell>
          <cell r="EK37">
            <v>1</v>
          </cell>
          <cell r="EL37" t="str">
            <v/>
          </cell>
          <cell r="EM37" t="str">
            <v/>
          </cell>
          <cell r="EN37">
            <v>7.6</v>
          </cell>
          <cell r="EO37">
            <v>1</v>
          </cell>
          <cell r="EP37">
            <v>0</v>
          </cell>
          <cell r="EQ37">
            <v>0</v>
          </cell>
          <cell r="ER37">
            <v>8.1</v>
          </cell>
          <cell r="ES37">
            <v>1</v>
          </cell>
          <cell r="ET37">
            <v>0</v>
          </cell>
          <cell r="EU37">
            <v>0</v>
          </cell>
          <cell r="EV37">
            <v>7.62</v>
          </cell>
          <cell r="EW37">
            <v>1</v>
          </cell>
          <cell r="EX37">
            <v>4.28</v>
          </cell>
          <cell r="EY37">
            <v>1</v>
          </cell>
          <cell r="EZ37" t="str">
            <v/>
          </cell>
          <cell r="FA37" t="str">
            <v/>
          </cell>
          <cell r="FB37">
            <v>7.56</v>
          </cell>
          <cell r="FC37">
            <v>1</v>
          </cell>
          <cell r="FD37">
            <v>0</v>
          </cell>
          <cell r="FE37">
            <v>0</v>
          </cell>
          <cell r="FF37">
            <v>8.5</v>
          </cell>
          <cell r="FG37">
            <v>1</v>
          </cell>
          <cell r="FH37">
            <v>0</v>
          </cell>
          <cell r="FI37">
            <v>0</v>
          </cell>
          <cell r="FJ37">
            <v>8.11</v>
          </cell>
          <cell r="FK37">
            <v>1</v>
          </cell>
          <cell r="FL37">
            <v>4.45</v>
          </cell>
          <cell r="FM37">
            <v>1</v>
          </cell>
          <cell r="FN37" t="str">
            <v/>
          </cell>
          <cell r="FO37" t="str">
            <v/>
          </cell>
          <cell r="FP37">
            <v>7.2</v>
          </cell>
          <cell r="FQ37">
            <v>1</v>
          </cell>
          <cell r="FR37">
            <v>0</v>
          </cell>
          <cell r="FS37">
            <v>0</v>
          </cell>
          <cell r="FT37">
            <v>8.01</v>
          </cell>
          <cell r="FU37">
            <v>1</v>
          </cell>
          <cell r="FV37">
            <v>0</v>
          </cell>
          <cell r="FW37">
            <v>0</v>
          </cell>
          <cell r="FX37">
            <v>6.87</v>
          </cell>
          <cell r="FY37">
            <v>1</v>
          </cell>
          <cell r="FZ37">
            <v>3.97</v>
          </cell>
          <cell r="GA37">
            <v>1</v>
          </cell>
          <cell r="GB37" t="str">
            <v/>
          </cell>
          <cell r="GC37" t="str">
            <v/>
          </cell>
          <cell r="GD37">
            <v>6.76</v>
          </cell>
          <cell r="GE37">
            <v>1</v>
          </cell>
          <cell r="GF37">
            <v>0</v>
          </cell>
          <cell r="GG37">
            <v>0</v>
          </cell>
          <cell r="GH37">
            <v>7.71</v>
          </cell>
          <cell r="GI37">
            <v>1</v>
          </cell>
          <cell r="GJ37">
            <v>0</v>
          </cell>
          <cell r="GK37">
            <v>0</v>
          </cell>
          <cell r="GL37">
            <v>8.33</v>
          </cell>
          <cell r="GM37">
            <v>1</v>
          </cell>
          <cell r="GN37">
            <v>4.26</v>
          </cell>
          <cell r="GO37">
            <v>1</v>
          </cell>
          <cell r="GP37" t="str">
            <v/>
          </cell>
          <cell r="GQ37" t="str">
            <v/>
          </cell>
          <cell r="GR37">
            <v>7.1</v>
          </cell>
          <cell r="GS37">
            <v>1</v>
          </cell>
          <cell r="GT37">
            <v>0</v>
          </cell>
          <cell r="GU37">
            <v>0</v>
          </cell>
          <cell r="GV37">
            <v>8.06</v>
          </cell>
          <cell r="GW37">
            <v>1</v>
          </cell>
          <cell r="GX37">
            <v>0</v>
          </cell>
          <cell r="GY37">
            <v>0</v>
          </cell>
          <cell r="GZ37">
            <v>5.6</v>
          </cell>
          <cell r="HA37">
            <v>1</v>
          </cell>
          <cell r="HB37">
            <v>0</v>
          </cell>
          <cell r="HC37">
            <v>0</v>
          </cell>
          <cell r="HD37" t="str">
            <v/>
          </cell>
          <cell r="HE37" t="str">
            <v/>
          </cell>
          <cell r="HF37">
            <v>7.38</v>
          </cell>
          <cell r="HG37">
            <v>1</v>
          </cell>
          <cell r="HH37">
            <v>0</v>
          </cell>
          <cell r="HI37">
            <v>0</v>
          </cell>
          <cell r="HJ37">
            <v>15.24</v>
          </cell>
          <cell r="HK37">
            <v>2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11.72</v>
          </cell>
          <cell r="HQ37">
            <v>2</v>
          </cell>
          <cell r="HR37" t="str">
            <v/>
          </cell>
          <cell r="HS37" t="str">
            <v/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16.68</v>
          </cell>
          <cell r="HY37">
            <v>2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12.73</v>
          </cell>
          <cell r="IE37">
            <v>2</v>
          </cell>
          <cell r="IF37" t="str">
            <v/>
          </cell>
          <cell r="IG37" t="str">
            <v/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16.41</v>
          </cell>
          <cell r="IM37">
            <v>2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14.85</v>
          </cell>
          <cell r="IS37">
            <v>2</v>
          </cell>
          <cell r="IT37" t="str">
            <v/>
          </cell>
          <cell r="IU37" t="str">
            <v/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17.97</v>
          </cell>
          <cell r="JA37">
            <v>2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13.21</v>
          </cell>
          <cell r="JG37">
            <v>2</v>
          </cell>
          <cell r="JH37" t="str">
            <v/>
          </cell>
          <cell r="JI37" t="str">
            <v/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18.2</v>
          </cell>
          <cell r="JO37">
            <v>2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14.15</v>
          </cell>
          <cell r="JU37">
            <v>2</v>
          </cell>
          <cell r="JV37" t="str">
            <v/>
          </cell>
          <cell r="JW37" t="str">
            <v/>
          </cell>
          <cell r="JX37">
            <v>0</v>
          </cell>
          <cell r="JY37">
            <v>0</v>
          </cell>
          <cell r="JZ37">
            <v>13.26</v>
          </cell>
          <cell r="KA37">
            <v>2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19.91</v>
          </cell>
          <cell r="KI37">
            <v>2</v>
          </cell>
          <cell r="KJ37" t="str">
            <v/>
          </cell>
          <cell r="KK37" t="str">
            <v/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18.91</v>
          </cell>
          <cell r="KQ37">
            <v>2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13.93</v>
          </cell>
          <cell r="KW37">
            <v>2</v>
          </cell>
          <cell r="KX37" t="str">
            <v/>
          </cell>
          <cell r="KY37" t="str">
            <v/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19</v>
          </cell>
          <cell r="LE37">
            <v>2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15.25</v>
          </cell>
          <cell r="LK37">
            <v>2</v>
          </cell>
          <cell r="LL37" t="str">
            <v/>
          </cell>
          <cell r="LM37" t="str">
            <v/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19.440000000000001</v>
          </cell>
          <cell r="LS37">
            <v>2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15.07</v>
          </cell>
          <cell r="LY37">
            <v>2</v>
          </cell>
          <cell r="LZ37" t="str">
            <v/>
          </cell>
          <cell r="MA37" t="str">
            <v/>
          </cell>
          <cell r="MB37">
            <v>0</v>
          </cell>
          <cell r="MC37">
            <v>0</v>
          </cell>
          <cell r="MD37">
            <v>15.33</v>
          </cell>
          <cell r="ME37">
            <v>2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20.239999999999998</v>
          </cell>
          <cell r="MM37">
            <v>2</v>
          </cell>
          <cell r="MN37" t="str">
            <v/>
          </cell>
          <cell r="MO37" t="str">
            <v/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19.3</v>
          </cell>
          <cell r="MU37">
            <v>2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12.63</v>
          </cell>
          <cell r="NA37">
            <v>2</v>
          </cell>
          <cell r="NB37" t="str">
            <v/>
          </cell>
          <cell r="NC37" t="str">
            <v/>
          </cell>
          <cell r="ND37">
            <v>0</v>
          </cell>
          <cell r="NE37">
            <v>0</v>
          </cell>
          <cell r="NF37">
            <v>6.83</v>
          </cell>
          <cell r="NG37">
            <v>1</v>
          </cell>
          <cell r="NH37">
            <v>10.67</v>
          </cell>
          <cell r="NI37">
            <v>1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16.760000000000002</v>
          </cell>
          <cell r="NO37">
            <v>2</v>
          </cell>
          <cell r="NP37" t="str">
            <v/>
          </cell>
          <cell r="NQ37" t="str">
            <v/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19.190000000000001</v>
          </cell>
          <cell r="NW37">
            <v>2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15.73</v>
          </cell>
          <cell r="OC37">
            <v>2</v>
          </cell>
          <cell r="OD37" t="str">
            <v/>
          </cell>
          <cell r="OE37" t="str">
            <v/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19.37</v>
          </cell>
          <cell r="OK37">
            <v>2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14.28</v>
          </cell>
          <cell r="OQ37">
            <v>2</v>
          </cell>
          <cell r="OR37" t="str">
            <v/>
          </cell>
          <cell r="OS37" t="str">
            <v/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18.02</v>
          </cell>
          <cell r="OY37">
            <v>2</v>
          </cell>
          <cell r="OZ37">
            <v>0</v>
          </cell>
          <cell r="PA37">
            <v>0</v>
          </cell>
          <cell r="PB37">
            <v>0</v>
          </cell>
          <cell r="PC37">
            <v>0</v>
          </cell>
          <cell r="PD37">
            <v>13.65</v>
          </cell>
          <cell r="PE37">
            <v>2</v>
          </cell>
          <cell r="PF37" t="str">
            <v/>
          </cell>
          <cell r="PG37" t="str">
            <v/>
          </cell>
          <cell r="PH37">
            <v>0</v>
          </cell>
          <cell r="PI37">
            <v>0</v>
          </cell>
          <cell r="PJ37">
            <v>0</v>
          </cell>
          <cell r="PK37">
            <v>0</v>
          </cell>
          <cell r="PL37">
            <v>18.66</v>
          </cell>
          <cell r="PM37">
            <v>2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13.49</v>
          </cell>
          <cell r="PS37">
            <v>2</v>
          </cell>
          <cell r="PT37" t="str">
            <v/>
          </cell>
          <cell r="PU37" t="str">
            <v/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>
            <v>18.98</v>
          </cell>
          <cell r="QA37">
            <v>2</v>
          </cell>
          <cell r="QB37">
            <v>0</v>
          </cell>
          <cell r="QC37">
            <v>0</v>
          </cell>
          <cell r="QD37">
            <v>0</v>
          </cell>
          <cell r="QE37">
            <v>0</v>
          </cell>
          <cell r="QF37">
            <v>14.18</v>
          </cell>
          <cell r="QG37">
            <v>2</v>
          </cell>
          <cell r="QH37" t="str">
            <v/>
          </cell>
          <cell r="QI37" t="str">
            <v/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18.579999999999998</v>
          </cell>
          <cell r="QO37">
            <v>2</v>
          </cell>
          <cell r="QP37">
            <v>0</v>
          </cell>
          <cell r="QQ37">
            <v>0</v>
          </cell>
          <cell r="QR37">
            <v>10.08</v>
          </cell>
          <cell r="QS37">
            <v>1</v>
          </cell>
          <cell r="QT37">
            <v>0</v>
          </cell>
          <cell r="QU37">
            <v>0</v>
          </cell>
          <cell r="QV37" t="str">
            <v/>
          </cell>
          <cell r="QW37" t="str">
            <v/>
          </cell>
          <cell r="QX37">
            <v>0</v>
          </cell>
          <cell r="QY37">
            <v>0</v>
          </cell>
          <cell r="QZ37">
            <v>10.6</v>
          </cell>
          <cell r="RA37">
            <v>1</v>
          </cell>
          <cell r="RB37">
            <v>8.31</v>
          </cell>
          <cell r="RC37">
            <v>1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18.18</v>
          </cell>
          <cell r="RI37">
            <v>2</v>
          </cell>
          <cell r="RJ37" t="str">
            <v/>
          </cell>
          <cell r="RK37" t="str">
            <v/>
          </cell>
          <cell r="RL37">
            <v>0</v>
          </cell>
          <cell r="RM37">
            <v>0</v>
          </cell>
          <cell r="RN37">
            <v>0</v>
          </cell>
          <cell r="RO37">
            <v>0</v>
          </cell>
          <cell r="RP37">
            <v>14.16</v>
          </cell>
          <cell r="RQ37">
            <v>2</v>
          </cell>
          <cell r="RR37">
            <v>0</v>
          </cell>
          <cell r="RS37">
            <v>0</v>
          </cell>
          <cell r="RT37">
            <v>0</v>
          </cell>
          <cell r="RU37">
            <v>0</v>
          </cell>
          <cell r="RV37">
            <v>8.1199999999999992</v>
          </cell>
          <cell r="RW37">
            <v>1</v>
          </cell>
          <cell r="RX37" t="str">
            <v/>
          </cell>
          <cell r="RY37" t="str">
            <v/>
          </cell>
          <cell r="RZ37">
            <v>9.3699999999999992</v>
          </cell>
          <cell r="SA37">
            <v>1</v>
          </cell>
          <cell r="SB37">
            <v>0</v>
          </cell>
          <cell r="SC37">
            <v>0</v>
          </cell>
          <cell r="SD37">
            <v>8.7100000000000009</v>
          </cell>
          <cell r="SE37">
            <v>1</v>
          </cell>
          <cell r="SF37">
            <v>0</v>
          </cell>
          <cell r="SG37">
            <v>0</v>
          </cell>
          <cell r="SH37">
            <v>9.9600000000000009</v>
          </cell>
          <cell r="SI37">
            <v>1</v>
          </cell>
          <cell r="SJ37">
            <v>0</v>
          </cell>
          <cell r="SK37">
            <v>0</v>
          </cell>
          <cell r="SL37" t="str">
            <v/>
          </cell>
          <cell r="SM37" t="str">
            <v/>
          </cell>
          <cell r="SN37">
            <v>7.3</v>
          </cell>
          <cell r="SO37">
            <v>1</v>
          </cell>
          <cell r="SP37">
            <v>0</v>
          </cell>
          <cell r="SQ37">
            <v>0</v>
          </cell>
          <cell r="SR37">
            <v>8.0399999999999991</v>
          </cell>
          <cell r="SS37">
            <v>1</v>
          </cell>
          <cell r="ST37">
            <v>0</v>
          </cell>
          <cell r="SU37">
            <v>0</v>
          </cell>
          <cell r="SV37">
            <v>9.51</v>
          </cell>
          <cell r="SW37">
            <v>1</v>
          </cell>
          <cell r="SX37">
            <v>7.17</v>
          </cell>
          <cell r="SY37">
            <v>1</v>
          </cell>
          <cell r="SZ37" t="str">
            <v/>
          </cell>
          <cell r="TA37" t="str">
            <v/>
          </cell>
          <cell r="TB37">
            <v>7.27</v>
          </cell>
          <cell r="TC37">
            <v>1</v>
          </cell>
          <cell r="TD37">
            <v>0</v>
          </cell>
          <cell r="TE37">
            <v>0</v>
          </cell>
          <cell r="TF37">
            <v>8.6999999999999993</v>
          </cell>
          <cell r="TG37">
            <v>1</v>
          </cell>
          <cell r="TH37">
            <v>0</v>
          </cell>
          <cell r="TI37">
            <v>0</v>
          </cell>
          <cell r="TJ37">
            <v>9.2200000000000006</v>
          </cell>
          <cell r="TK37">
            <v>1</v>
          </cell>
          <cell r="TL37">
            <v>5.2</v>
          </cell>
          <cell r="TM37">
            <v>1</v>
          </cell>
          <cell r="TN37" t="str">
            <v/>
          </cell>
          <cell r="TO37" t="str">
            <v/>
          </cell>
          <cell r="TP37">
            <v>0</v>
          </cell>
          <cell r="TQ37">
            <v>0</v>
          </cell>
          <cell r="TR37">
            <v>20.63</v>
          </cell>
          <cell r="TS37">
            <v>2</v>
          </cell>
          <cell r="TT37">
            <v>0</v>
          </cell>
          <cell r="TU37">
            <v>0</v>
          </cell>
          <cell r="TV37">
            <v>0</v>
          </cell>
          <cell r="TW37">
            <v>0</v>
          </cell>
          <cell r="TX37">
            <v>0</v>
          </cell>
          <cell r="TY37">
            <v>0</v>
          </cell>
          <cell r="TZ37">
            <v>15.61</v>
          </cell>
          <cell r="UA37">
            <v>2</v>
          </cell>
          <cell r="UB37" t="str">
            <v/>
          </cell>
          <cell r="UC37" t="str">
            <v/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9.52</v>
          </cell>
          <cell r="UI37">
            <v>1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11.05</v>
          </cell>
          <cell r="UO37">
            <v>1</v>
          </cell>
          <cell r="UP37" t="str">
            <v/>
          </cell>
          <cell r="UQ37" t="str">
            <v/>
          </cell>
          <cell r="UR37">
            <v>9.67</v>
          </cell>
          <cell r="US37">
            <v>1</v>
          </cell>
          <cell r="UT37">
            <v>9.76</v>
          </cell>
          <cell r="UU37">
            <v>1</v>
          </cell>
          <cell r="UV37">
            <v>6.86</v>
          </cell>
          <cell r="UW37">
            <v>1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16.559999999999999</v>
          </cell>
          <cell r="VC37">
            <v>2</v>
          </cell>
          <cell r="VD37" t="str">
            <v/>
          </cell>
          <cell r="VE37" t="str">
            <v/>
          </cell>
          <cell r="VF37">
            <v>0</v>
          </cell>
          <cell r="VG37">
            <v>0</v>
          </cell>
          <cell r="VH37">
            <v>0</v>
          </cell>
          <cell r="VI37">
            <v>0</v>
          </cell>
          <cell r="VJ37">
            <v>17.82</v>
          </cell>
          <cell r="VK37">
            <v>2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14.19</v>
          </cell>
          <cell r="VQ37">
            <v>2</v>
          </cell>
          <cell r="VR37" t="str">
            <v/>
          </cell>
          <cell r="VS37" t="str">
            <v/>
          </cell>
          <cell r="VT37">
            <v>0</v>
          </cell>
          <cell r="VU37">
            <v>0</v>
          </cell>
          <cell r="VV37">
            <v>0</v>
          </cell>
          <cell r="VW37">
            <v>0</v>
          </cell>
          <cell r="VX37">
            <v>18.3</v>
          </cell>
          <cell r="VY37">
            <v>2</v>
          </cell>
          <cell r="VZ37">
            <v>0</v>
          </cell>
          <cell r="WA37">
            <v>0</v>
          </cell>
          <cell r="WB37">
            <v>0</v>
          </cell>
          <cell r="WC37">
            <v>0</v>
          </cell>
          <cell r="WD37">
            <v>14.01</v>
          </cell>
          <cell r="WE37">
            <v>2</v>
          </cell>
          <cell r="WF37" t="str">
            <v/>
          </cell>
          <cell r="WG37" t="str">
            <v/>
          </cell>
          <cell r="WH37">
            <v>0</v>
          </cell>
          <cell r="WI37">
            <v>0</v>
          </cell>
          <cell r="WJ37">
            <v>0</v>
          </cell>
          <cell r="WK37">
            <v>0</v>
          </cell>
          <cell r="WL37">
            <v>17.09</v>
          </cell>
          <cell r="WM37">
            <v>2</v>
          </cell>
          <cell r="WN37">
            <v>0</v>
          </cell>
          <cell r="WO37">
            <v>0</v>
          </cell>
          <cell r="WP37">
            <v>8.6</v>
          </cell>
          <cell r="WQ37">
            <v>1</v>
          </cell>
          <cell r="WR37">
            <v>0</v>
          </cell>
          <cell r="WS37">
            <v>0</v>
          </cell>
          <cell r="WT37" t="str">
            <v/>
          </cell>
          <cell r="WU37" t="str">
            <v/>
          </cell>
          <cell r="WV37">
            <v>8.6199999999999992</v>
          </cell>
          <cell r="WW37">
            <v>1</v>
          </cell>
          <cell r="WX37">
            <v>0</v>
          </cell>
          <cell r="WY37">
            <v>0</v>
          </cell>
          <cell r="WZ37">
            <v>14.26</v>
          </cell>
          <cell r="XA37">
            <v>2</v>
          </cell>
          <cell r="XB37">
            <v>0</v>
          </cell>
          <cell r="XC37">
            <v>0</v>
          </cell>
          <cell r="XD37">
            <v>0</v>
          </cell>
          <cell r="XE37">
            <v>0</v>
          </cell>
          <cell r="XF37">
            <v>12.98</v>
          </cell>
          <cell r="XG37">
            <v>2</v>
          </cell>
          <cell r="XH37" t="str">
            <v/>
          </cell>
          <cell r="XI37" t="str">
            <v/>
          </cell>
          <cell r="XJ37">
            <v>0</v>
          </cell>
          <cell r="XK37">
            <v>0</v>
          </cell>
          <cell r="XL37">
            <v>0</v>
          </cell>
          <cell r="XM37">
            <v>0</v>
          </cell>
          <cell r="XN37">
            <v>18.45</v>
          </cell>
          <cell r="XO37">
            <v>2</v>
          </cell>
          <cell r="XP37">
            <v>0</v>
          </cell>
          <cell r="XQ37">
            <v>0</v>
          </cell>
          <cell r="XR37">
            <v>0</v>
          </cell>
          <cell r="XS37">
            <v>0</v>
          </cell>
          <cell r="XT37">
            <v>15.48</v>
          </cell>
          <cell r="XU37">
            <v>2</v>
          </cell>
          <cell r="XV37" t="str">
            <v/>
          </cell>
          <cell r="XW37" t="str">
            <v/>
          </cell>
          <cell r="XX37">
            <v>0</v>
          </cell>
          <cell r="XY37">
            <v>0</v>
          </cell>
          <cell r="XZ37">
            <v>0</v>
          </cell>
          <cell r="YA37">
            <v>0</v>
          </cell>
          <cell r="YB37">
            <v>18.28</v>
          </cell>
          <cell r="YC37">
            <v>2</v>
          </cell>
          <cell r="YD37">
            <v>0</v>
          </cell>
          <cell r="YE37">
            <v>0</v>
          </cell>
          <cell r="YF37">
            <v>0</v>
          </cell>
          <cell r="YG37">
            <v>0</v>
          </cell>
          <cell r="YH37">
            <v>13.37</v>
          </cell>
          <cell r="YI37">
            <v>2</v>
          </cell>
          <cell r="YJ37" t="str">
            <v/>
          </cell>
          <cell r="YK37" t="str">
            <v/>
          </cell>
          <cell r="YL37">
            <v>0</v>
          </cell>
          <cell r="YM37">
            <v>0</v>
          </cell>
          <cell r="YN37">
            <v>0</v>
          </cell>
          <cell r="YO37">
            <v>0</v>
          </cell>
          <cell r="YP37">
            <v>17.03</v>
          </cell>
          <cell r="YQ37">
            <v>2</v>
          </cell>
          <cell r="YR37">
            <v>0</v>
          </cell>
          <cell r="YS37">
            <v>0</v>
          </cell>
          <cell r="YT37">
            <v>0</v>
          </cell>
          <cell r="YU37">
            <v>0</v>
          </cell>
          <cell r="YV37">
            <v>16.52</v>
          </cell>
          <cell r="YW37">
            <v>1</v>
          </cell>
          <cell r="YX37" t="str">
            <v/>
          </cell>
          <cell r="YY37" t="str">
            <v/>
          </cell>
          <cell r="YZ37">
            <v>0</v>
          </cell>
          <cell r="ZA37">
            <v>0</v>
          </cell>
          <cell r="ZB37">
            <v>0</v>
          </cell>
          <cell r="ZC37">
            <v>0</v>
          </cell>
          <cell r="ZD37">
            <v>19.98</v>
          </cell>
          <cell r="ZE37">
            <v>2</v>
          </cell>
          <cell r="ZF37">
            <v>0</v>
          </cell>
          <cell r="ZG37">
            <v>0</v>
          </cell>
          <cell r="ZH37">
            <v>0</v>
          </cell>
          <cell r="ZI37">
            <v>0</v>
          </cell>
          <cell r="ZJ37">
            <v>13.78</v>
          </cell>
          <cell r="ZK37">
            <v>2</v>
          </cell>
          <cell r="ZL37" t="str">
            <v/>
          </cell>
          <cell r="ZM37" t="str">
            <v/>
          </cell>
          <cell r="ZN37">
            <v>0</v>
          </cell>
          <cell r="ZO37">
            <v>0</v>
          </cell>
          <cell r="ZP37">
            <v>0</v>
          </cell>
          <cell r="ZQ37">
            <v>0</v>
          </cell>
          <cell r="ZR37">
            <v>18.239999999999998</v>
          </cell>
          <cell r="ZS37">
            <v>2</v>
          </cell>
          <cell r="ZT37">
            <v>0</v>
          </cell>
          <cell r="ZU37">
            <v>0</v>
          </cell>
          <cell r="ZV37">
            <v>0</v>
          </cell>
          <cell r="ZW37">
            <v>0</v>
          </cell>
          <cell r="ZX37">
            <v>13.4</v>
          </cell>
          <cell r="ZY37">
            <v>2</v>
          </cell>
          <cell r="ZZ37" t="str">
            <v/>
          </cell>
          <cell r="AAA37" t="str">
            <v/>
          </cell>
          <cell r="AAB37">
            <v>0</v>
          </cell>
          <cell r="AAC37">
            <v>0</v>
          </cell>
          <cell r="AAD37">
            <v>0</v>
          </cell>
          <cell r="AAE37">
            <v>0</v>
          </cell>
          <cell r="AAF37">
            <v>16.079999999999998</v>
          </cell>
          <cell r="AAG37">
            <v>2</v>
          </cell>
          <cell r="AAH37">
            <v>0</v>
          </cell>
          <cell r="AAI37">
            <v>0</v>
          </cell>
          <cell r="AAJ37">
            <v>0</v>
          </cell>
          <cell r="AAK37">
            <v>0</v>
          </cell>
          <cell r="AAL37">
            <v>11.98</v>
          </cell>
          <cell r="AAM37">
            <v>2</v>
          </cell>
          <cell r="AAN37" t="str">
            <v/>
          </cell>
          <cell r="AAO37" t="str">
            <v/>
          </cell>
          <cell r="AAP37">
            <v>0</v>
          </cell>
          <cell r="AAQ37">
            <v>0</v>
          </cell>
          <cell r="AAR37">
            <v>0</v>
          </cell>
          <cell r="AAS37">
            <v>0</v>
          </cell>
          <cell r="AAT37">
            <v>16.7</v>
          </cell>
          <cell r="AAU37">
            <v>2</v>
          </cell>
          <cell r="AAV37">
            <v>0</v>
          </cell>
          <cell r="AAW37">
            <v>0</v>
          </cell>
          <cell r="AAX37">
            <v>0</v>
          </cell>
          <cell r="AAY37">
            <v>0</v>
          </cell>
          <cell r="AAZ37">
            <v>13.62</v>
          </cell>
          <cell r="ABA37">
            <v>2</v>
          </cell>
          <cell r="ABB37" t="str">
            <v/>
          </cell>
          <cell r="ABC37" t="str">
            <v/>
          </cell>
          <cell r="ABD37">
            <v>0</v>
          </cell>
          <cell r="ABE37">
            <v>0</v>
          </cell>
          <cell r="ABF37">
            <v>0</v>
          </cell>
          <cell r="ABG37">
            <v>0</v>
          </cell>
          <cell r="ABH37">
            <v>0</v>
          </cell>
          <cell r="ABI37">
            <v>0</v>
          </cell>
          <cell r="ABJ37">
            <v>0</v>
          </cell>
          <cell r="ABK37">
            <v>0</v>
          </cell>
          <cell r="ABM37">
            <v>1587.4099999999996</v>
          </cell>
          <cell r="ABN37">
            <v>201</v>
          </cell>
          <cell r="ABO37">
            <v>130</v>
          </cell>
          <cell r="ABP37">
            <v>1.5461538461538462</v>
          </cell>
        </row>
        <row r="38">
          <cell r="A38" t="str">
            <v>POLO GROUNDS TOWERS</v>
          </cell>
          <cell r="B38" t="str">
            <v>POLO GROUNDS TOWERS</v>
          </cell>
          <cell r="C38" t="str">
            <v>MANHATTAN</v>
          </cell>
          <cell r="D38">
            <v>15.04</v>
          </cell>
          <cell r="E38">
            <v>2</v>
          </cell>
          <cell r="F38">
            <v>6.01</v>
          </cell>
          <cell r="G38">
            <v>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8.9600000000000009</v>
          </cell>
          <cell r="M38">
            <v>1</v>
          </cell>
          <cell r="N38">
            <v>7.33</v>
          </cell>
          <cell r="O38">
            <v>1</v>
          </cell>
          <cell r="P38" t="str">
            <v/>
          </cell>
          <cell r="Q38" t="str">
            <v/>
          </cell>
          <cell r="R38">
            <v>9.8000000000000007</v>
          </cell>
          <cell r="S38">
            <v>1</v>
          </cell>
          <cell r="T38">
            <v>8.3000000000000007</v>
          </cell>
          <cell r="U38">
            <v>1</v>
          </cell>
          <cell r="V38">
            <v>5.55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15.66</v>
          </cell>
          <cell r="AC38">
            <v>2</v>
          </cell>
          <cell r="AD38" t="str">
            <v/>
          </cell>
          <cell r="AE38" t="str">
            <v/>
          </cell>
          <cell r="AF38">
            <v>5.86</v>
          </cell>
          <cell r="AG38">
            <v>1</v>
          </cell>
          <cell r="AH38">
            <v>8.4700000000000006</v>
          </cell>
          <cell r="AI38">
            <v>1</v>
          </cell>
          <cell r="AJ38">
            <v>0</v>
          </cell>
          <cell r="AK38">
            <v>0</v>
          </cell>
          <cell r="AL38">
            <v>7.11</v>
          </cell>
          <cell r="AM38">
            <v>1</v>
          </cell>
          <cell r="AN38">
            <v>0</v>
          </cell>
          <cell r="AO38">
            <v>0</v>
          </cell>
          <cell r="AP38">
            <v>6.75</v>
          </cell>
          <cell r="AQ38">
            <v>1</v>
          </cell>
          <cell r="AR38" t="str">
            <v/>
          </cell>
          <cell r="AS38" t="str">
            <v/>
          </cell>
          <cell r="AT38">
            <v>0</v>
          </cell>
          <cell r="AU38">
            <v>0</v>
          </cell>
          <cell r="AV38">
            <v>21.39</v>
          </cell>
          <cell r="AW38">
            <v>3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12.9</v>
          </cell>
          <cell r="BE38">
            <v>2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15.66</v>
          </cell>
          <cell r="BK38">
            <v>2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8.27</v>
          </cell>
          <cell r="BS38">
            <v>1</v>
          </cell>
          <cell r="BT38" t="str">
            <v/>
          </cell>
          <cell r="BU38" t="str">
            <v/>
          </cell>
          <cell r="BV38">
            <v>13.16</v>
          </cell>
          <cell r="BW38">
            <v>2</v>
          </cell>
          <cell r="BX38">
            <v>0</v>
          </cell>
          <cell r="BY38">
            <v>0</v>
          </cell>
          <cell r="BZ38">
            <v>5.65</v>
          </cell>
          <cell r="CA38">
            <v>1</v>
          </cell>
          <cell r="CB38">
            <v>7.67</v>
          </cell>
          <cell r="CC38">
            <v>1</v>
          </cell>
          <cell r="CD38">
            <v>0</v>
          </cell>
          <cell r="CE38">
            <v>0</v>
          </cell>
          <cell r="CF38">
            <v>8.57</v>
          </cell>
          <cell r="CG38">
            <v>1</v>
          </cell>
          <cell r="CH38" t="str">
            <v/>
          </cell>
          <cell r="CI38" t="str">
            <v/>
          </cell>
          <cell r="CJ38">
            <v>8.98</v>
          </cell>
          <cell r="CK38">
            <v>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8.7899999999999991</v>
          </cell>
          <cell r="CU38">
            <v>1</v>
          </cell>
          <cell r="CV38" t="str">
            <v/>
          </cell>
          <cell r="CW38" t="str">
            <v/>
          </cell>
          <cell r="CX38">
            <v>0</v>
          </cell>
          <cell r="CY38">
            <v>0</v>
          </cell>
          <cell r="CZ38">
            <v>7.5</v>
          </cell>
          <cell r="DA38">
            <v>1</v>
          </cell>
          <cell r="DB38">
            <v>17.38</v>
          </cell>
          <cell r="DC38">
            <v>2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21.2</v>
          </cell>
          <cell r="DI38">
            <v>3</v>
          </cell>
          <cell r="DJ38" t="str">
            <v/>
          </cell>
          <cell r="DK38" t="str">
            <v/>
          </cell>
          <cell r="DL38">
            <v>0</v>
          </cell>
          <cell r="DM38">
            <v>0</v>
          </cell>
          <cell r="DN38">
            <v>5.63</v>
          </cell>
          <cell r="DO38">
            <v>1</v>
          </cell>
          <cell r="DP38">
            <v>0</v>
          </cell>
          <cell r="DQ38">
            <v>0</v>
          </cell>
          <cell r="DR38">
            <v>8.5299999999999994</v>
          </cell>
          <cell r="DS38">
            <v>1</v>
          </cell>
          <cell r="DT38">
            <v>0</v>
          </cell>
          <cell r="DU38">
            <v>0</v>
          </cell>
          <cell r="DV38">
            <v>15.83</v>
          </cell>
          <cell r="DW38">
            <v>2</v>
          </cell>
          <cell r="DX38" t="str">
            <v/>
          </cell>
          <cell r="DY38" t="str">
            <v/>
          </cell>
          <cell r="DZ38">
            <v>7.92</v>
          </cell>
          <cell r="EA38">
            <v>1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14.83</v>
          </cell>
          <cell r="EG38">
            <v>2</v>
          </cell>
          <cell r="EH38">
            <v>0</v>
          </cell>
          <cell r="EI38">
            <v>0</v>
          </cell>
          <cell r="EJ38">
            <v>8.5</v>
          </cell>
          <cell r="EK38">
            <v>1</v>
          </cell>
          <cell r="EL38" t="str">
            <v/>
          </cell>
          <cell r="EM38" t="str">
            <v/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7.56</v>
          </cell>
          <cell r="EU38">
            <v>1</v>
          </cell>
          <cell r="EV38">
            <v>0</v>
          </cell>
          <cell r="EW38">
            <v>0</v>
          </cell>
          <cell r="EX38">
            <v>16.010000000000002</v>
          </cell>
          <cell r="EY38">
            <v>2</v>
          </cell>
          <cell r="EZ38" t="str">
            <v/>
          </cell>
          <cell r="FA38" t="str">
            <v/>
          </cell>
          <cell r="FB38">
            <v>8.83</v>
          </cell>
          <cell r="FC38">
            <v>1</v>
          </cell>
          <cell r="FD38">
            <v>0</v>
          </cell>
          <cell r="FE38">
            <v>0</v>
          </cell>
          <cell r="FF38">
            <v>14.69</v>
          </cell>
          <cell r="FG38">
            <v>2</v>
          </cell>
          <cell r="FH38">
            <v>0</v>
          </cell>
          <cell r="FI38">
            <v>0</v>
          </cell>
          <cell r="FJ38">
            <v>6.25</v>
          </cell>
          <cell r="FK38">
            <v>1</v>
          </cell>
          <cell r="FL38">
            <v>0</v>
          </cell>
          <cell r="FM38">
            <v>0</v>
          </cell>
          <cell r="FN38" t="str">
            <v/>
          </cell>
          <cell r="FO38" t="str">
            <v/>
          </cell>
          <cell r="FP38">
            <v>8.4</v>
          </cell>
          <cell r="FQ38">
            <v>1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8.99</v>
          </cell>
          <cell r="FW38">
            <v>1</v>
          </cell>
          <cell r="FX38">
            <v>18.079999999999998</v>
          </cell>
          <cell r="FY38">
            <v>2</v>
          </cell>
          <cell r="FZ38">
            <v>0</v>
          </cell>
          <cell r="GA38">
            <v>0</v>
          </cell>
          <cell r="GB38" t="str">
            <v/>
          </cell>
          <cell r="GC38" t="str">
            <v/>
          </cell>
          <cell r="GD38">
            <v>0</v>
          </cell>
          <cell r="GE38">
            <v>0</v>
          </cell>
          <cell r="GF38">
            <v>17.13</v>
          </cell>
          <cell r="GG38">
            <v>2</v>
          </cell>
          <cell r="GH38">
            <v>7.98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6.88</v>
          </cell>
          <cell r="GO38">
            <v>1</v>
          </cell>
          <cell r="GP38" t="str">
            <v/>
          </cell>
          <cell r="GQ38" t="str">
            <v/>
          </cell>
          <cell r="GR38">
            <v>18.829999999999998</v>
          </cell>
          <cell r="GS38">
            <v>2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15.92</v>
          </cell>
          <cell r="GY38">
            <v>2</v>
          </cell>
          <cell r="GZ38">
            <v>0</v>
          </cell>
          <cell r="HA38">
            <v>0</v>
          </cell>
          <cell r="HB38">
            <v>5.79</v>
          </cell>
          <cell r="HC38">
            <v>1</v>
          </cell>
          <cell r="HD38" t="str">
            <v/>
          </cell>
          <cell r="HE38" t="str">
            <v/>
          </cell>
          <cell r="HF38">
            <v>8.67</v>
          </cell>
          <cell r="HG38">
            <v>1</v>
          </cell>
          <cell r="HH38">
            <v>0</v>
          </cell>
          <cell r="HI38">
            <v>0</v>
          </cell>
          <cell r="HJ38">
            <v>6.43</v>
          </cell>
          <cell r="HK38">
            <v>1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17.760000000000002</v>
          </cell>
          <cell r="HQ38">
            <v>2</v>
          </cell>
          <cell r="HR38" t="str">
            <v/>
          </cell>
          <cell r="HS38" t="str">
            <v/>
          </cell>
          <cell r="HT38">
            <v>11.09</v>
          </cell>
          <cell r="HU38">
            <v>1</v>
          </cell>
          <cell r="HV38">
            <v>9.02</v>
          </cell>
          <cell r="HW38">
            <v>1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15.28</v>
          </cell>
          <cell r="IC38">
            <v>2</v>
          </cell>
          <cell r="ID38">
            <v>0</v>
          </cell>
          <cell r="IE38">
            <v>0</v>
          </cell>
          <cell r="IF38" t="str">
            <v/>
          </cell>
          <cell r="IG38" t="str">
            <v/>
          </cell>
          <cell r="IH38">
            <v>17.260000000000002</v>
          </cell>
          <cell r="II38">
            <v>2</v>
          </cell>
          <cell r="IJ38">
            <v>0</v>
          </cell>
          <cell r="IK38">
            <v>0</v>
          </cell>
          <cell r="IL38">
            <v>5.92</v>
          </cell>
          <cell r="IM38">
            <v>1</v>
          </cell>
          <cell r="IN38">
            <v>2.88</v>
          </cell>
          <cell r="IO38">
            <v>1</v>
          </cell>
          <cell r="IP38">
            <v>8.83</v>
          </cell>
          <cell r="IQ38">
            <v>1</v>
          </cell>
          <cell r="IR38">
            <v>7.33</v>
          </cell>
          <cell r="IS38">
            <v>1</v>
          </cell>
          <cell r="IT38" t="str">
            <v/>
          </cell>
          <cell r="IU38" t="str">
            <v/>
          </cell>
          <cell r="IV38">
            <v>0</v>
          </cell>
          <cell r="IW38">
            <v>0</v>
          </cell>
          <cell r="IX38">
            <v>5.54</v>
          </cell>
          <cell r="IY38">
            <v>1</v>
          </cell>
          <cell r="IZ38">
            <v>8.2100000000000009</v>
          </cell>
          <cell r="JA38">
            <v>1</v>
          </cell>
          <cell r="JB38">
            <v>0</v>
          </cell>
          <cell r="JC38">
            <v>0</v>
          </cell>
          <cell r="JD38">
            <v>13.64</v>
          </cell>
          <cell r="JE38">
            <v>2</v>
          </cell>
          <cell r="JF38">
            <v>6.12</v>
          </cell>
          <cell r="JG38">
            <v>1</v>
          </cell>
          <cell r="JH38" t="str">
            <v/>
          </cell>
          <cell r="JI38" t="str">
            <v/>
          </cell>
          <cell r="JJ38">
            <v>0</v>
          </cell>
          <cell r="JK38">
            <v>0</v>
          </cell>
          <cell r="JL38">
            <v>8.1199999999999992</v>
          </cell>
          <cell r="JM38">
            <v>1</v>
          </cell>
          <cell r="JN38">
            <v>14.89</v>
          </cell>
          <cell r="JO38">
            <v>2</v>
          </cell>
          <cell r="JP38">
            <v>6.84</v>
          </cell>
          <cell r="JQ38">
            <v>1</v>
          </cell>
          <cell r="JR38">
            <v>0</v>
          </cell>
          <cell r="JS38">
            <v>0</v>
          </cell>
          <cell r="JT38">
            <v>14.78</v>
          </cell>
          <cell r="JU38">
            <v>2</v>
          </cell>
          <cell r="JV38" t="str">
            <v/>
          </cell>
          <cell r="JW38" t="str">
            <v/>
          </cell>
          <cell r="JX38">
            <v>0</v>
          </cell>
          <cell r="JY38">
            <v>0</v>
          </cell>
          <cell r="JZ38">
            <v>16.46</v>
          </cell>
          <cell r="KA38">
            <v>2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14.27</v>
          </cell>
          <cell r="KG38">
            <v>2</v>
          </cell>
          <cell r="KH38">
            <v>6.6</v>
          </cell>
          <cell r="KI38">
            <v>1</v>
          </cell>
          <cell r="KJ38" t="str">
            <v/>
          </cell>
          <cell r="KK38" t="str">
            <v/>
          </cell>
          <cell r="KL38">
            <v>9.19</v>
          </cell>
          <cell r="KM38">
            <v>1</v>
          </cell>
          <cell r="KN38">
            <v>0</v>
          </cell>
          <cell r="KO38">
            <v>0</v>
          </cell>
          <cell r="KP38">
            <v>8.98</v>
          </cell>
          <cell r="KQ38">
            <v>1</v>
          </cell>
          <cell r="KR38">
            <v>7.63</v>
          </cell>
          <cell r="KS38">
            <v>1</v>
          </cell>
          <cell r="KT38">
            <v>0</v>
          </cell>
          <cell r="KU38">
            <v>0</v>
          </cell>
          <cell r="KV38">
            <v>14.06</v>
          </cell>
          <cell r="KW38">
            <v>2</v>
          </cell>
          <cell r="KX38" t="str">
            <v/>
          </cell>
          <cell r="KY38" t="str">
            <v/>
          </cell>
          <cell r="KZ38">
            <v>0</v>
          </cell>
          <cell r="LA38">
            <v>0</v>
          </cell>
          <cell r="LB38">
            <v>8.26</v>
          </cell>
          <cell r="LC38">
            <v>1</v>
          </cell>
          <cell r="LD38">
            <v>6.44</v>
          </cell>
          <cell r="LE38">
            <v>1</v>
          </cell>
          <cell r="LF38">
            <v>0</v>
          </cell>
          <cell r="LG38">
            <v>0</v>
          </cell>
          <cell r="LH38">
            <v>8.31</v>
          </cell>
          <cell r="LI38">
            <v>1</v>
          </cell>
          <cell r="LJ38">
            <v>15.46</v>
          </cell>
          <cell r="LK38">
            <v>2</v>
          </cell>
          <cell r="LL38" t="str">
            <v/>
          </cell>
          <cell r="LM38" t="str">
            <v/>
          </cell>
          <cell r="LN38">
            <v>6.29</v>
          </cell>
          <cell r="LO38">
            <v>1</v>
          </cell>
          <cell r="LP38">
            <v>8.74</v>
          </cell>
          <cell r="LQ38">
            <v>1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18.3</v>
          </cell>
          <cell r="LW38">
            <v>2</v>
          </cell>
          <cell r="LX38">
            <v>0</v>
          </cell>
          <cell r="LY38">
            <v>0</v>
          </cell>
          <cell r="LZ38" t="str">
            <v/>
          </cell>
          <cell r="MA38" t="str">
            <v/>
          </cell>
          <cell r="MB38">
            <v>8.9</v>
          </cell>
          <cell r="MC38">
            <v>1</v>
          </cell>
          <cell r="MD38">
            <v>7.85</v>
          </cell>
          <cell r="ME38">
            <v>1</v>
          </cell>
          <cell r="MF38">
            <v>0</v>
          </cell>
          <cell r="MG38">
            <v>0</v>
          </cell>
          <cell r="MH38">
            <v>7.23</v>
          </cell>
          <cell r="MI38">
            <v>1</v>
          </cell>
          <cell r="MJ38">
            <v>15.97</v>
          </cell>
          <cell r="MK38">
            <v>2</v>
          </cell>
          <cell r="ML38">
            <v>5.6</v>
          </cell>
          <cell r="MM38">
            <v>1</v>
          </cell>
          <cell r="MN38" t="str">
            <v/>
          </cell>
          <cell r="MO38" t="str">
            <v/>
          </cell>
          <cell r="MP38">
            <v>8.56</v>
          </cell>
          <cell r="MQ38">
            <v>1</v>
          </cell>
          <cell r="MR38">
            <v>0</v>
          </cell>
          <cell r="MS38">
            <v>0</v>
          </cell>
          <cell r="MT38">
            <v>15.41</v>
          </cell>
          <cell r="MU38">
            <v>2</v>
          </cell>
          <cell r="MV38">
            <v>0</v>
          </cell>
          <cell r="MW38">
            <v>0</v>
          </cell>
          <cell r="MX38">
            <v>16.45</v>
          </cell>
          <cell r="MY38">
            <v>2</v>
          </cell>
          <cell r="MZ38">
            <v>0</v>
          </cell>
          <cell r="NA38">
            <v>0</v>
          </cell>
          <cell r="NB38" t="str">
            <v/>
          </cell>
          <cell r="NC38" t="str">
            <v/>
          </cell>
          <cell r="ND38">
            <v>8.44</v>
          </cell>
          <cell r="NE38">
            <v>1</v>
          </cell>
          <cell r="NF38">
            <v>0</v>
          </cell>
          <cell r="NG38">
            <v>0</v>
          </cell>
          <cell r="NH38">
            <v>15.81</v>
          </cell>
          <cell r="NI38">
            <v>2</v>
          </cell>
          <cell r="NJ38">
            <v>0</v>
          </cell>
          <cell r="NK38">
            <v>0</v>
          </cell>
          <cell r="NL38">
            <v>17.100000000000001</v>
          </cell>
          <cell r="NM38">
            <v>2</v>
          </cell>
          <cell r="NN38">
            <v>0</v>
          </cell>
          <cell r="NO38">
            <v>0</v>
          </cell>
          <cell r="NP38" t="str">
            <v/>
          </cell>
          <cell r="NQ38" t="str">
            <v/>
          </cell>
          <cell r="NR38">
            <v>11.85</v>
          </cell>
          <cell r="NS38">
            <v>2</v>
          </cell>
          <cell r="NT38">
            <v>0</v>
          </cell>
          <cell r="NU38">
            <v>0</v>
          </cell>
          <cell r="NV38">
            <v>9.48</v>
          </cell>
          <cell r="NW38">
            <v>1</v>
          </cell>
          <cell r="NX38">
            <v>16.7</v>
          </cell>
          <cell r="NY38">
            <v>2</v>
          </cell>
          <cell r="NZ38">
            <v>0</v>
          </cell>
          <cell r="OA38">
            <v>0</v>
          </cell>
          <cell r="OB38">
            <v>10.61</v>
          </cell>
          <cell r="OC38">
            <v>2</v>
          </cell>
          <cell r="OD38" t="str">
            <v/>
          </cell>
          <cell r="OE38" t="str">
            <v/>
          </cell>
          <cell r="OF38">
            <v>0</v>
          </cell>
          <cell r="OG38">
            <v>0</v>
          </cell>
          <cell r="OH38">
            <v>10.79</v>
          </cell>
          <cell r="OI38">
            <v>1</v>
          </cell>
          <cell r="OJ38">
            <v>8.9700000000000006</v>
          </cell>
          <cell r="OK38">
            <v>1</v>
          </cell>
          <cell r="OL38">
            <v>0</v>
          </cell>
          <cell r="OM38">
            <v>0</v>
          </cell>
          <cell r="ON38">
            <v>8.31</v>
          </cell>
          <cell r="OO38">
            <v>1</v>
          </cell>
          <cell r="OP38">
            <v>0</v>
          </cell>
          <cell r="OQ38">
            <v>0</v>
          </cell>
          <cell r="OR38" t="str">
            <v/>
          </cell>
          <cell r="OS38" t="str">
            <v/>
          </cell>
          <cell r="OT38">
            <v>7.41</v>
          </cell>
          <cell r="OU38">
            <v>1</v>
          </cell>
          <cell r="OV38">
            <v>7.44</v>
          </cell>
          <cell r="OW38">
            <v>1</v>
          </cell>
          <cell r="OX38">
            <v>9.82</v>
          </cell>
          <cell r="OY38">
            <v>1</v>
          </cell>
          <cell r="OZ38">
            <v>9.81</v>
          </cell>
          <cell r="PA38">
            <v>1</v>
          </cell>
          <cell r="PB38">
            <v>8.3000000000000007</v>
          </cell>
          <cell r="PC38">
            <v>1</v>
          </cell>
          <cell r="PD38">
            <v>7.27</v>
          </cell>
          <cell r="PE38">
            <v>1</v>
          </cell>
          <cell r="PF38" t="str">
            <v/>
          </cell>
          <cell r="PG38" t="str">
            <v/>
          </cell>
          <cell r="PH38">
            <v>0</v>
          </cell>
          <cell r="PI38">
            <v>0</v>
          </cell>
          <cell r="PJ38">
            <v>16.38</v>
          </cell>
          <cell r="PK38">
            <v>2</v>
          </cell>
          <cell r="PL38">
            <v>7.71</v>
          </cell>
          <cell r="PM38">
            <v>1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14.5</v>
          </cell>
          <cell r="PS38">
            <v>2</v>
          </cell>
          <cell r="PT38" t="str">
            <v/>
          </cell>
          <cell r="PU38" t="str">
            <v/>
          </cell>
          <cell r="PV38">
            <v>0</v>
          </cell>
          <cell r="PW38">
            <v>0</v>
          </cell>
          <cell r="PX38">
            <v>4.42</v>
          </cell>
          <cell r="PY38">
            <v>1</v>
          </cell>
          <cell r="PZ38">
            <v>15.51</v>
          </cell>
          <cell r="QA38">
            <v>1</v>
          </cell>
          <cell r="QB38">
            <v>7.82</v>
          </cell>
          <cell r="QC38">
            <v>1</v>
          </cell>
          <cell r="QD38">
            <v>0</v>
          </cell>
          <cell r="QE38">
            <v>0</v>
          </cell>
          <cell r="QF38">
            <v>8.39</v>
          </cell>
          <cell r="QG38">
            <v>1</v>
          </cell>
          <cell r="QH38" t="str">
            <v/>
          </cell>
          <cell r="QI38" t="str">
            <v/>
          </cell>
          <cell r="QJ38">
            <v>6.94</v>
          </cell>
          <cell r="QK38">
            <v>1</v>
          </cell>
          <cell r="QL38">
            <v>9.5500000000000007</v>
          </cell>
          <cell r="QM38">
            <v>1</v>
          </cell>
          <cell r="QN38">
            <v>7.05</v>
          </cell>
          <cell r="QO38">
            <v>1</v>
          </cell>
          <cell r="QP38">
            <v>4.1399999999999997</v>
          </cell>
          <cell r="QQ38">
            <v>1</v>
          </cell>
          <cell r="QR38">
            <v>7.2</v>
          </cell>
          <cell r="QS38">
            <v>1</v>
          </cell>
          <cell r="QT38">
            <v>0</v>
          </cell>
          <cell r="QU38">
            <v>0</v>
          </cell>
          <cell r="QV38" t="str">
            <v/>
          </cell>
          <cell r="QW38" t="str">
            <v/>
          </cell>
          <cell r="QX38">
            <v>8.85</v>
          </cell>
          <cell r="QY38">
            <v>1</v>
          </cell>
          <cell r="QZ38">
            <v>9</v>
          </cell>
          <cell r="RA38">
            <v>1</v>
          </cell>
          <cell r="RB38">
            <v>7.26</v>
          </cell>
          <cell r="RC38">
            <v>1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20.39</v>
          </cell>
          <cell r="RI38">
            <v>2</v>
          </cell>
          <cell r="RJ38" t="str">
            <v/>
          </cell>
          <cell r="RK38" t="str">
            <v/>
          </cell>
          <cell r="RL38">
            <v>7.69</v>
          </cell>
          <cell r="RM38">
            <v>1</v>
          </cell>
          <cell r="RN38">
            <v>4.2</v>
          </cell>
          <cell r="RO38">
            <v>1</v>
          </cell>
          <cell r="RP38">
            <v>0</v>
          </cell>
          <cell r="RQ38">
            <v>0</v>
          </cell>
          <cell r="RR38">
            <v>8.82</v>
          </cell>
          <cell r="RS38">
            <v>1</v>
          </cell>
          <cell r="RT38">
            <v>0</v>
          </cell>
          <cell r="RU38">
            <v>0</v>
          </cell>
          <cell r="RV38">
            <v>8</v>
          </cell>
          <cell r="RW38">
            <v>1</v>
          </cell>
          <cell r="RX38" t="str">
            <v/>
          </cell>
          <cell r="RY38" t="str">
            <v/>
          </cell>
          <cell r="RZ38">
            <v>0</v>
          </cell>
          <cell r="SA38">
            <v>0</v>
          </cell>
          <cell r="SB38">
            <v>27.24</v>
          </cell>
          <cell r="SC38">
            <v>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20.059999999999999</v>
          </cell>
          <cell r="SK38">
            <v>2</v>
          </cell>
          <cell r="SL38" t="str">
            <v/>
          </cell>
          <cell r="SM38" t="str">
            <v/>
          </cell>
          <cell r="SN38">
            <v>0</v>
          </cell>
          <cell r="SO38">
            <v>0</v>
          </cell>
          <cell r="SP38">
            <v>7.49</v>
          </cell>
          <cell r="SQ38">
            <v>1</v>
          </cell>
          <cell r="SR38">
            <v>0</v>
          </cell>
          <cell r="SS38">
            <v>0</v>
          </cell>
          <cell r="ST38">
            <v>17.23</v>
          </cell>
          <cell r="SU38">
            <v>1</v>
          </cell>
          <cell r="SV38">
            <v>8.19</v>
          </cell>
          <cell r="SW38">
            <v>1</v>
          </cell>
          <cell r="SX38">
            <v>7.01</v>
          </cell>
          <cell r="SY38">
            <v>1</v>
          </cell>
          <cell r="SZ38" t="str">
            <v/>
          </cell>
          <cell r="TA38" t="str">
            <v/>
          </cell>
          <cell r="TB38">
            <v>0</v>
          </cell>
          <cell r="TC38">
            <v>0</v>
          </cell>
          <cell r="TD38">
            <v>17.71</v>
          </cell>
          <cell r="TE38">
            <v>2</v>
          </cell>
          <cell r="TF38">
            <v>0</v>
          </cell>
          <cell r="TG38">
            <v>0</v>
          </cell>
          <cell r="TH38">
            <v>9.32</v>
          </cell>
          <cell r="TI38">
            <v>1</v>
          </cell>
          <cell r="TJ38">
            <v>0</v>
          </cell>
          <cell r="TK38">
            <v>0</v>
          </cell>
          <cell r="TL38">
            <v>8.73</v>
          </cell>
          <cell r="TM38">
            <v>1</v>
          </cell>
          <cell r="TN38" t="str">
            <v/>
          </cell>
          <cell r="TO38" t="str">
            <v/>
          </cell>
          <cell r="TP38">
            <v>8.39</v>
          </cell>
          <cell r="TQ38">
            <v>1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V38">
            <v>15.54</v>
          </cell>
          <cell r="TW38">
            <v>2</v>
          </cell>
          <cell r="TX38">
            <v>0</v>
          </cell>
          <cell r="TY38">
            <v>0</v>
          </cell>
          <cell r="TZ38">
            <v>15.22</v>
          </cell>
          <cell r="UA38">
            <v>2</v>
          </cell>
          <cell r="UB38" t="str">
            <v/>
          </cell>
          <cell r="UC38" t="str">
            <v/>
          </cell>
          <cell r="UD38">
            <v>0</v>
          </cell>
          <cell r="UE38">
            <v>0</v>
          </cell>
          <cell r="UF38">
            <v>17.420000000000002</v>
          </cell>
          <cell r="UG38">
            <v>2</v>
          </cell>
          <cell r="UH38">
            <v>7.11</v>
          </cell>
          <cell r="UI38">
            <v>1</v>
          </cell>
          <cell r="UJ38">
            <v>0</v>
          </cell>
          <cell r="UK38">
            <v>0</v>
          </cell>
          <cell r="UL38">
            <v>9.5</v>
          </cell>
          <cell r="UM38">
            <v>1</v>
          </cell>
          <cell r="UN38">
            <v>7.52</v>
          </cell>
          <cell r="UO38">
            <v>1</v>
          </cell>
          <cell r="UP38" t="str">
            <v/>
          </cell>
          <cell r="UQ38" t="str">
            <v/>
          </cell>
          <cell r="UR38">
            <v>9.3699999999999992</v>
          </cell>
          <cell r="US38">
            <v>1</v>
          </cell>
          <cell r="UT38">
            <v>5.98</v>
          </cell>
          <cell r="UU38">
            <v>1</v>
          </cell>
          <cell r="UV38">
            <v>5.37</v>
          </cell>
          <cell r="UW38">
            <v>1</v>
          </cell>
          <cell r="UX38">
            <v>0</v>
          </cell>
          <cell r="UY38">
            <v>0</v>
          </cell>
          <cell r="UZ38">
            <v>7.16</v>
          </cell>
          <cell r="VA38">
            <v>1</v>
          </cell>
          <cell r="VB38">
            <v>0</v>
          </cell>
          <cell r="VC38">
            <v>0</v>
          </cell>
          <cell r="VD38" t="str">
            <v/>
          </cell>
          <cell r="VE38" t="str">
            <v/>
          </cell>
          <cell r="VF38">
            <v>24.23</v>
          </cell>
          <cell r="VG38">
            <v>3</v>
          </cell>
          <cell r="VH38">
            <v>0</v>
          </cell>
          <cell r="VI38">
            <v>0</v>
          </cell>
          <cell r="VJ38">
            <v>0</v>
          </cell>
          <cell r="VK38">
            <v>0</v>
          </cell>
          <cell r="VL38">
            <v>13.87</v>
          </cell>
          <cell r="VM38">
            <v>2</v>
          </cell>
          <cell r="VN38">
            <v>0</v>
          </cell>
          <cell r="VO38">
            <v>0</v>
          </cell>
          <cell r="VP38">
            <v>6.68</v>
          </cell>
          <cell r="VQ38">
            <v>1</v>
          </cell>
          <cell r="VR38" t="str">
            <v/>
          </cell>
          <cell r="VS38" t="str">
            <v/>
          </cell>
          <cell r="VT38">
            <v>9.11</v>
          </cell>
          <cell r="VU38">
            <v>1</v>
          </cell>
          <cell r="VV38">
            <v>6.49</v>
          </cell>
          <cell r="VW38">
            <v>1</v>
          </cell>
          <cell r="VX38">
            <v>0</v>
          </cell>
          <cell r="VY38">
            <v>0</v>
          </cell>
          <cell r="VZ38">
            <v>9.4499999999999993</v>
          </cell>
          <cell r="WA38">
            <v>1</v>
          </cell>
          <cell r="WB38">
            <v>6.3</v>
          </cell>
          <cell r="WC38">
            <v>1</v>
          </cell>
          <cell r="WD38">
            <v>5.78</v>
          </cell>
          <cell r="WE38">
            <v>1</v>
          </cell>
          <cell r="WF38" t="str">
            <v/>
          </cell>
          <cell r="WG38" t="str">
            <v/>
          </cell>
          <cell r="WH38">
            <v>7.55</v>
          </cell>
          <cell r="WI38">
            <v>1</v>
          </cell>
          <cell r="WJ38">
            <v>0</v>
          </cell>
          <cell r="WK38">
            <v>0</v>
          </cell>
          <cell r="WL38">
            <v>0</v>
          </cell>
          <cell r="WM38">
            <v>0</v>
          </cell>
          <cell r="WN38">
            <v>14.94</v>
          </cell>
          <cell r="WO38">
            <v>2</v>
          </cell>
          <cell r="WP38">
            <v>0</v>
          </cell>
          <cell r="WQ38">
            <v>0</v>
          </cell>
          <cell r="WR38">
            <v>14.6</v>
          </cell>
          <cell r="WS38">
            <v>2</v>
          </cell>
          <cell r="WT38" t="str">
            <v/>
          </cell>
          <cell r="WU38" t="str">
            <v/>
          </cell>
          <cell r="WV38">
            <v>6.44</v>
          </cell>
          <cell r="WW38">
            <v>1</v>
          </cell>
          <cell r="WX38">
            <v>0</v>
          </cell>
          <cell r="WY38">
            <v>0</v>
          </cell>
          <cell r="WZ38">
            <v>8.7799999999999994</v>
          </cell>
          <cell r="XA38">
            <v>1</v>
          </cell>
          <cell r="XB38">
            <v>0</v>
          </cell>
          <cell r="XC38">
            <v>0</v>
          </cell>
          <cell r="XD38">
            <v>16.440000000000001</v>
          </cell>
          <cell r="XE38">
            <v>2</v>
          </cell>
          <cell r="XF38">
            <v>0</v>
          </cell>
          <cell r="XG38">
            <v>0</v>
          </cell>
          <cell r="XH38" t="str">
            <v/>
          </cell>
          <cell r="XI38" t="str">
            <v/>
          </cell>
          <cell r="XJ38">
            <v>7.72</v>
          </cell>
          <cell r="XK38">
            <v>1</v>
          </cell>
          <cell r="XL38">
            <v>7.31</v>
          </cell>
          <cell r="XM38">
            <v>1</v>
          </cell>
          <cell r="XN38">
            <v>0</v>
          </cell>
          <cell r="XO38">
            <v>0</v>
          </cell>
          <cell r="XP38">
            <v>18.21</v>
          </cell>
          <cell r="XQ38">
            <v>2</v>
          </cell>
          <cell r="XR38">
            <v>0</v>
          </cell>
          <cell r="XS38">
            <v>0</v>
          </cell>
          <cell r="XT38">
            <v>6.53</v>
          </cell>
          <cell r="XU38">
            <v>1</v>
          </cell>
          <cell r="XV38" t="str">
            <v/>
          </cell>
          <cell r="XW38" t="str">
            <v/>
          </cell>
          <cell r="XX38">
            <v>9.6300000000000008</v>
          </cell>
          <cell r="XY38">
            <v>1</v>
          </cell>
          <cell r="XZ38">
            <v>8.41</v>
          </cell>
          <cell r="YA38">
            <v>1</v>
          </cell>
          <cell r="YB38">
            <v>9.35</v>
          </cell>
          <cell r="YC38">
            <v>1</v>
          </cell>
          <cell r="YD38">
            <v>14.27</v>
          </cell>
          <cell r="YE38">
            <v>2</v>
          </cell>
          <cell r="YF38">
            <v>0</v>
          </cell>
          <cell r="YG38">
            <v>0</v>
          </cell>
          <cell r="YH38">
            <v>9.52</v>
          </cell>
          <cell r="YI38">
            <v>2</v>
          </cell>
          <cell r="YJ38" t="str">
            <v/>
          </cell>
          <cell r="YK38" t="str">
            <v/>
          </cell>
          <cell r="YL38">
            <v>0</v>
          </cell>
          <cell r="YM38">
            <v>0</v>
          </cell>
          <cell r="YN38">
            <v>0</v>
          </cell>
          <cell r="YO38">
            <v>0</v>
          </cell>
          <cell r="YP38">
            <v>14</v>
          </cell>
          <cell r="YQ38">
            <v>2</v>
          </cell>
          <cell r="YR38">
            <v>0</v>
          </cell>
          <cell r="YS38">
            <v>0</v>
          </cell>
          <cell r="YT38">
            <v>0</v>
          </cell>
          <cell r="YU38">
            <v>0</v>
          </cell>
          <cell r="YV38">
            <v>18.09</v>
          </cell>
          <cell r="YW38">
            <v>2</v>
          </cell>
          <cell r="YX38" t="str">
            <v/>
          </cell>
          <cell r="YY38" t="str">
            <v/>
          </cell>
          <cell r="YZ38">
            <v>0</v>
          </cell>
          <cell r="ZA38">
            <v>0</v>
          </cell>
          <cell r="ZB38">
            <v>17.03</v>
          </cell>
          <cell r="ZC38">
            <v>2</v>
          </cell>
          <cell r="ZD38">
            <v>0</v>
          </cell>
          <cell r="ZE38">
            <v>0</v>
          </cell>
          <cell r="ZF38">
            <v>0</v>
          </cell>
          <cell r="ZG38">
            <v>0</v>
          </cell>
          <cell r="ZH38">
            <v>7.95</v>
          </cell>
          <cell r="ZI38">
            <v>1</v>
          </cell>
          <cell r="ZJ38">
            <v>7.76</v>
          </cell>
          <cell r="ZK38">
            <v>1</v>
          </cell>
          <cell r="ZL38" t="str">
            <v/>
          </cell>
          <cell r="ZM38" t="str">
            <v/>
          </cell>
          <cell r="ZN38">
            <v>8.64</v>
          </cell>
          <cell r="ZO38">
            <v>1</v>
          </cell>
          <cell r="ZP38">
            <v>0</v>
          </cell>
          <cell r="ZQ38">
            <v>0</v>
          </cell>
          <cell r="ZR38">
            <v>0</v>
          </cell>
          <cell r="ZS38">
            <v>0</v>
          </cell>
          <cell r="ZT38">
            <v>15.98</v>
          </cell>
          <cell r="ZU38">
            <v>2</v>
          </cell>
          <cell r="ZV38">
            <v>0</v>
          </cell>
          <cell r="ZW38">
            <v>0</v>
          </cell>
          <cell r="ZX38">
            <v>15.31</v>
          </cell>
          <cell r="ZY38">
            <v>2</v>
          </cell>
          <cell r="ZZ38" t="str">
            <v/>
          </cell>
          <cell r="AAA38" t="str">
            <v/>
          </cell>
          <cell r="AAB38">
            <v>8.17</v>
          </cell>
          <cell r="AAC38">
            <v>1</v>
          </cell>
          <cell r="AAD38">
            <v>0</v>
          </cell>
          <cell r="AAE38">
            <v>0</v>
          </cell>
          <cell r="AAF38">
            <v>0</v>
          </cell>
          <cell r="AAG38">
            <v>0</v>
          </cell>
          <cell r="AAH38">
            <v>8.1300000000000008</v>
          </cell>
          <cell r="AAI38">
            <v>1</v>
          </cell>
          <cell r="AAJ38">
            <v>0</v>
          </cell>
          <cell r="AAK38">
            <v>0</v>
          </cell>
          <cell r="AAL38">
            <v>7.99</v>
          </cell>
          <cell r="AAM38">
            <v>1</v>
          </cell>
          <cell r="AAN38" t="str">
            <v/>
          </cell>
          <cell r="AAO38" t="str">
            <v/>
          </cell>
          <cell r="AAP38">
            <v>7.87</v>
          </cell>
          <cell r="AAQ38">
            <v>1</v>
          </cell>
          <cell r="AAR38">
            <v>7.44</v>
          </cell>
          <cell r="AAS38">
            <v>1</v>
          </cell>
          <cell r="AAT38">
            <v>0</v>
          </cell>
          <cell r="AAU38">
            <v>0</v>
          </cell>
          <cell r="AAV38">
            <v>6.24</v>
          </cell>
          <cell r="AAW38">
            <v>1</v>
          </cell>
          <cell r="AAX38">
            <v>0</v>
          </cell>
          <cell r="AAY38">
            <v>0</v>
          </cell>
          <cell r="AAZ38">
            <v>6.56</v>
          </cell>
          <cell r="ABA38">
            <v>1</v>
          </cell>
          <cell r="ABB38" t="str">
            <v/>
          </cell>
          <cell r="ABC38" t="str">
            <v/>
          </cell>
          <cell r="ABD38">
            <v>0</v>
          </cell>
          <cell r="ABE38">
            <v>0</v>
          </cell>
          <cell r="ABF38">
            <v>0</v>
          </cell>
          <cell r="ABG38">
            <v>0</v>
          </cell>
          <cell r="ABH38">
            <v>0</v>
          </cell>
          <cell r="ABI38">
            <v>0</v>
          </cell>
          <cell r="ABJ38">
            <v>0</v>
          </cell>
          <cell r="ABK38">
            <v>0</v>
          </cell>
          <cell r="ABM38">
            <v>1890.3700000000003</v>
          </cell>
          <cell r="ABN38">
            <v>241</v>
          </cell>
          <cell r="ABO38">
            <v>180</v>
          </cell>
          <cell r="ABP38">
            <v>1.3388888888888888</v>
          </cell>
        </row>
        <row r="39">
          <cell r="A39" t="str">
            <v>RANGEL</v>
          </cell>
          <cell r="B39" t="str">
            <v>RANGEL</v>
          </cell>
          <cell r="C39" t="str">
            <v>MANHATTAN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7.07</v>
          </cell>
          <cell r="M39">
            <v>1</v>
          </cell>
          <cell r="N39">
            <v>7.77</v>
          </cell>
          <cell r="O39">
            <v>1</v>
          </cell>
          <cell r="P39" t="str">
            <v/>
          </cell>
          <cell r="Q39" t="str">
            <v/>
          </cell>
          <cell r="R39">
            <v>7.78</v>
          </cell>
          <cell r="S39">
            <v>1</v>
          </cell>
          <cell r="T39">
            <v>8.49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6.39</v>
          </cell>
          <cell r="AC39">
            <v>1</v>
          </cell>
          <cell r="AD39" t="str">
            <v/>
          </cell>
          <cell r="AE39" t="str">
            <v/>
          </cell>
          <cell r="AF39">
            <v>0</v>
          </cell>
          <cell r="AG39">
            <v>0</v>
          </cell>
          <cell r="AH39">
            <v>7.71</v>
          </cell>
          <cell r="AI39">
            <v>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7.77</v>
          </cell>
          <cell r="AO39">
            <v>1</v>
          </cell>
          <cell r="AP39">
            <v>0</v>
          </cell>
          <cell r="AQ39">
            <v>0</v>
          </cell>
          <cell r="AR39" t="str">
            <v/>
          </cell>
          <cell r="AS39" t="str">
            <v/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6.58</v>
          </cell>
          <cell r="AY39">
            <v>1</v>
          </cell>
          <cell r="AZ39">
            <v>0</v>
          </cell>
          <cell r="BA39">
            <v>0</v>
          </cell>
          <cell r="BB39">
            <v>7.52</v>
          </cell>
          <cell r="BC39">
            <v>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7.46</v>
          </cell>
          <cell r="BI39">
            <v>1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8.16</v>
          </cell>
          <cell r="BO39">
            <v>1</v>
          </cell>
          <cell r="BP39">
            <v>0</v>
          </cell>
          <cell r="BQ39">
            <v>0</v>
          </cell>
          <cell r="BR39">
            <v>4.4000000000000004</v>
          </cell>
          <cell r="BS39">
            <v>1</v>
          </cell>
          <cell r="BT39" t="str">
            <v/>
          </cell>
          <cell r="BU39" t="str">
            <v/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7.61</v>
          </cell>
          <cell r="CC39">
            <v>1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 t="str">
            <v/>
          </cell>
          <cell r="CI39" t="str">
            <v/>
          </cell>
          <cell r="CJ39">
            <v>7.42</v>
          </cell>
          <cell r="CK39">
            <v>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7.75</v>
          </cell>
          <cell r="CU39">
            <v>1</v>
          </cell>
          <cell r="CV39" t="str">
            <v/>
          </cell>
          <cell r="CW39" t="str">
            <v/>
          </cell>
          <cell r="CX39">
            <v>0</v>
          </cell>
          <cell r="CY39">
            <v>0</v>
          </cell>
          <cell r="CZ39">
            <v>7.81</v>
          </cell>
          <cell r="DA39">
            <v>1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5.64</v>
          </cell>
          <cell r="DI39">
            <v>1</v>
          </cell>
          <cell r="DJ39" t="str">
            <v/>
          </cell>
          <cell r="DK39" t="str">
            <v/>
          </cell>
          <cell r="DL39">
            <v>0</v>
          </cell>
          <cell r="DM39">
            <v>0</v>
          </cell>
          <cell r="DN39">
            <v>14</v>
          </cell>
          <cell r="DO39">
            <v>2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 t="str">
            <v/>
          </cell>
          <cell r="DY39" t="str">
            <v/>
          </cell>
          <cell r="DZ39">
            <v>15.37</v>
          </cell>
          <cell r="EA39">
            <v>2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14.62</v>
          </cell>
          <cell r="EK39">
            <v>2</v>
          </cell>
          <cell r="EL39" t="str">
            <v/>
          </cell>
          <cell r="EM39" t="str">
            <v/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15.97</v>
          </cell>
          <cell r="EU39">
            <v>2</v>
          </cell>
          <cell r="EV39">
            <v>6.58</v>
          </cell>
          <cell r="EW39">
            <v>1</v>
          </cell>
          <cell r="EX39">
            <v>0</v>
          </cell>
          <cell r="EY39">
            <v>0</v>
          </cell>
          <cell r="EZ39" t="str">
            <v/>
          </cell>
          <cell r="FA39" t="str">
            <v/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7.22</v>
          </cell>
          <cell r="FG39">
            <v>1</v>
          </cell>
          <cell r="FH39">
            <v>0</v>
          </cell>
          <cell r="FI39">
            <v>0</v>
          </cell>
          <cell r="FJ39">
            <v>7.23</v>
          </cell>
          <cell r="FK39">
            <v>1</v>
          </cell>
          <cell r="FL39">
            <v>0</v>
          </cell>
          <cell r="FM39">
            <v>0</v>
          </cell>
          <cell r="FN39" t="str">
            <v/>
          </cell>
          <cell r="FO39" t="str">
            <v/>
          </cell>
          <cell r="FP39">
            <v>0</v>
          </cell>
          <cell r="FQ39">
            <v>0</v>
          </cell>
          <cell r="FR39">
            <v>17.579999999999998</v>
          </cell>
          <cell r="FS39">
            <v>2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7.3</v>
          </cell>
          <cell r="GA39">
            <v>1</v>
          </cell>
          <cell r="GB39" t="str">
            <v/>
          </cell>
          <cell r="GC39" t="str">
            <v/>
          </cell>
          <cell r="GD39">
            <v>0</v>
          </cell>
          <cell r="GE39">
            <v>0</v>
          </cell>
          <cell r="GF39">
            <v>7.63</v>
          </cell>
          <cell r="GG39">
            <v>1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7.63</v>
          </cell>
          <cell r="GM39">
            <v>1</v>
          </cell>
          <cell r="GN39">
            <v>0</v>
          </cell>
          <cell r="GO39">
            <v>1</v>
          </cell>
          <cell r="GP39" t="str">
            <v/>
          </cell>
          <cell r="GQ39" t="str">
            <v/>
          </cell>
          <cell r="GR39">
            <v>0</v>
          </cell>
          <cell r="GS39">
            <v>0</v>
          </cell>
          <cell r="GT39">
            <v>6.76</v>
          </cell>
          <cell r="GU39">
            <v>1</v>
          </cell>
          <cell r="GV39">
            <v>0</v>
          </cell>
          <cell r="GW39">
            <v>0</v>
          </cell>
          <cell r="GX39">
            <v>5.75</v>
          </cell>
          <cell r="GY39">
            <v>1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 t="str">
            <v/>
          </cell>
          <cell r="HE39" t="str">
            <v/>
          </cell>
          <cell r="HF39">
            <v>7.46</v>
          </cell>
          <cell r="HG39">
            <v>1</v>
          </cell>
          <cell r="HH39">
            <v>0</v>
          </cell>
          <cell r="HI39">
            <v>0</v>
          </cell>
          <cell r="HJ39">
            <v>6.32</v>
          </cell>
          <cell r="HK39">
            <v>1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 t="str">
            <v/>
          </cell>
          <cell r="HS39" t="str">
            <v/>
          </cell>
          <cell r="HT39">
            <v>8.0299999999999994</v>
          </cell>
          <cell r="HU39">
            <v>1</v>
          </cell>
          <cell r="HV39">
            <v>7.51</v>
          </cell>
          <cell r="HW39">
            <v>1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6.14</v>
          </cell>
          <cell r="IC39">
            <v>1</v>
          </cell>
          <cell r="ID39">
            <v>0</v>
          </cell>
          <cell r="IE39">
            <v>0</v>
          </cell>
          <cell r="IF39" t="str">
            <v/>
          </cell>
          <cell r="IG39" t="str">
            <v/>
          </cell>
          <cell r="IH39">
            <v>0</v>
          </cell>
          <cell r="II39">
            <v>0</v>
          </cell>
          <cell r="IJ39">
            <v>7.27</v>
          </cell>
          <cell r="IK39">
            <v>1</v>
          </cell>
          <cell r="IL39">
            <v>7.81</v>
          </cell>
          <cell r="IM39">
            <v>1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6.88</v>
          </cell>
          <cell r="IS39">
            <v>1</v>
          </cell>
          <cell r="IT39" t="str">
            <v/>
          </cell>
          <cell r="IU39" t="str">
            <v/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17.39</v>
          </cell>
          <cell r="JA39">
            <v>2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6.78</v>
          </cell>
          <cell r="JG39">
            <v>1</v>
          </cell>
          <cell r="JH39" t="str">
            <v/>
          </cell>
          <cell r="JI39" t="str">
            <v/>
          </cell>
          <cell r="JJ39">
            <v>0</v>
          </cell>
          <cell r="JK39">
            <v>0</v>
          </cell>
          <cell r="JL39">
            <v>8.07</v>
          </cell>
          <cell r="JM39">
            <v>1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6.54</v>
          </cell>
          <cell r="JS39">
            <v>1</v>
          </cell>
          <cell r="JT39">
            <v>6.67</v>
          </cell>
          <cell r="JU39">
            <v>1</v>
          </cell>
          <cell r="JV39" t="str">
            <v/>
          </cell>
          <cell r="JW39" t="str">
            <v/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4.92</v>
          </cell>
          <cell r="KC39">
            <v>1</v>
          </cell>
          <cell r="KD39">
            <v>0</v>
          </cell>
          <cell r="KE39">
            <v>0</v>
          </cell>
          <cell r="KF39">
            <v>9.43</v>
          </cell>
          <cell r="KG39">
            <v>1</v>
          </cell>
          <cell r="KH39">
            <v>0</v>
          </cell>
          <cell r="KI39">
            <v>0</v>
          </cell>
          <cell r="KJ39" t="str">
            <v/>
          </cell>
          <cell r="KK39" t="str">
            <v/>
          </cell>
          <cell r="KL39">
            <v>0</v>
          </cell>
          <cell r="KM39">
            <v>0</v>
          </cell>
          <cell r="KN39">
            <v>15.83</v>
          </cell>
          <cell r="KO39">
            <v>2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8.81</v>
          </cell>
          <cell r="KW39">
            <v>1</v>
          </cell>
          <cell r="KX39" t="str">
            <v/>
          </cell>
          <cell r="KY39" t="str">
            <v/>
          </cell>
          <cell r="KZ39">
            <v>0</v>
          </cell>
          <cell r="LA39">
            <v>0</v>
          </cell>
          <cell r="LB39">
            <v>7.31</v>
          </cell>
          <cell r="LC39">
            <v>1</v>
          </cell>
          <cell r="LD39">
            <v>7.28</v>
          </cell>
          <cell r="LE39">
            <v>1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9</v>
          </cell>
          <cell r="LK39">
            <v>1</v>
          </cell>
          <cell r="LL39" t="str">
            <v/>
          </cell>
          <cell r="LM39" t="str">
            <v/>
          </cell>
          <cell r="LN39">
            <v>8.43</v>
          </cell>
          <cell r="LO39">
            <v>1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8.9600000000000009</v>
          </cell>
          <cell r="LW39">
            <v>1</v>
          </cell>
          <cell r="LX39">
            <v>11.62</v>
          </cell>
          <cell r="LY39">
            <v>2</v>
          </cell>
          <cell r="LZ39" t="str">
            <v/>
          </cell>
          <cell r="MA39" t="str">
            <v/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14.68</v>
          </cell>
          <cell r="MK39">
            <v>2</v>
          </cell>
          <cell r="ML39">
            <v>0</v>
          </cell>
          <cell r="MM39">
            <v>0</v>
          </cell>
          <cell r="MN39" t="str">
            <v/>
          </cell>
          <cell r="MO39" t="str">
            <v/>
          </cell>
          <cell r="MP39">
            <v>6.27</v>
          </cell>
          <cell r="MQ39">
            <v>1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9.0500000000000007</v>
          </cell>
          <cell r="MW39">
            <v>1</v>
          </cell>
          <cell r="MX39">
            <v>7.82</v>
          </cell>
          <cell r="MY39">
            <v>1</v>
          </cell>
          <cell r="MZ39">
            <v>0</v>
          </cell>
          <cell r="NA39">
            <v>0</v>
          </cell>
          <cell r="NB39" t="str">
            <v/>
          </cell>
          <cell r="NC39" t="str">
            <v/>
          </cell>
          <cell r="ND39">
            <v>8.85</v>
          </cell>
          <cell r="NE39">
            <v>1</v>
          </cell>
          <cell r="NF39">
            <v>0</v>
          </cell>
          <cell r="NG39">
            <v>0</v>
          </cell>
          <cell r="NH39">
            <v>8.2899999999999991</v>
          </cell>
          <cell r="NI39">
            <v>1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9.49</v>
          </cell>
          <cell r="NO39">
            <v>1</v>
          </cell>
          <cell r="NP39" t="str">
            <v/>
          </cell>
          <cell r="NQ39" t="str">
            <v/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5</v>
          </cell>
          <cell r="NW39">
            <v>1</v>
          </cell>
          <cell r="NX39">
            <v>0</v>
          </cell>
          <cell r="NY39">
            <v>0</v>
          </cell>
          <cell r="NZ39">
            <v>14.2</v>
          </cell>
          <cell r="OA39">
            <v>2</v>
          </cell>
          <cell r="OB39">
            <v>0</v>
          </cell>
          <cell r="OC39">
            <v>0</v>
          </cell>
          <cell r="OD39" t="str">
            <v/>
          </cell>
          <cell r="OE39" t="str">
            <v/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9.73</v>
          </cell>
          <cell r="OO39">
            <v>1</v>
          </cell>
          <cell r="OP39">
            <v>0</v>
          </cell>
          <cell r="OQ39">
            <v>0</v>
          </cell>
          <cell r="OR39" t="str">
            <v/>
          </cell>
          <cell r="OS39" t="str">
            <v/>
          </cell>
          <cell r="OT39">
            <v>0</v>
          </cell>
          <cell r="OU39">
            <v>0</v>
          </cell>
          <cell r="OV39">
            <v>5.57</v>
          </cell>
          <cell r="OW39">
            <v>1</v>
          </cell>
          <cell r="OX39">
            <v>7.56</v>
          </cell>
          <cell r="OY39">
            <v>1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15.63</v>
          </cell>
          <cell r="PE39">
            <v>2</v>
          </cell>
          <cell r="PF39" t="str">
            <v/>
          </cell>
          <cell r="PG39" t="str">
            <v/>
          </cell>
          <cell r="PH39">
            <v>0</v>
          </cell>
          <cell r="PI39">
            <v>0</v>
          </cell>
          <cell r="PJ39">
            <v>9.0399999999999991</v>
          </cell>
          <cell r="PK39">
            <v>1</v>
          </cell>
          <cell r="PL39">
            <v>0</v>
          </cell>
          <cell r="PM39">
            <v>0</v>
          </cell>
          <cell r="PN39">
            <v>5.74</v>
          </cell>
          <cell r="PO39">
            <v>1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 t="str">
            <v/>
          </cell>
          <cell r="PU39" t="str">
            <v/>
          </cell>
          <cell r="PV39">
            <v>8.17</v>
          </cell>
          <cell r="PW39">
            <v>1</v>
          </cell>
          <cell r="PX39">
            <v>0</v>
          </cell>
          <cell r="PY39">
            <v>0</v>
          </cell>
          <cell r="PZ39">
            <v>7.83</v>
          </cell>
          <cell r="QA39">
            <v>1</v>
          </cell>
          <cell r="QB39">
            <v>0</v>
          </cell>
          <cell r="QC39">
            <v>0</v>
          </cell>
          <cell r="QD39">
            <v>5.14</v>
          </cell>
          <cell r="QE39">
            <v>1</v>
          </cell>
          <cell r="QF39">
            <v>9.1</v>
          </cell>
          <cell r="QG39">
            <v>1</v>
          </cell>
          <cell r="QH39" t="str">
            <v/>
          </cell>
          <cell r="QI39" t="str">
            <v/>
          </cell>
          <cell r="QJ39">
            <v>0</v>
          </cell>
          <cell r="QK39">
            <v>0</v>
          </cell>
          <cell r="QL39">
            <v>8.1199999999999992</v>
          </cell>
          <cell r="QM39">
            <v>1</v>
          </cell>
          <cell r="QN39">
            <v>0</v>
          </cell>
          <cell r="QO39">
            <v>0</v>
          </cell>
          <cell r="QP39">
            <v>8.7200000000000006</v>
          </cell>
          <cell r="QQ39">
            <v>1</v>
          </cell>
          <cell r="QR39">
            <v>0</v>
          </cell>
          <cell r="QS39">
            <v>0</v>
          </cell>
          <cell r="QT39">
            <v>7.72</v>
          </cell>
          <cell r="QU39">
            <v>1</v>
          </cell>
          <cell r="QV39" t="str">
            <v/>
          </cell>
          <cell r="QW39" t="str">
            <v/>
          </cell>
          <cell r="QX39">
            <v>0</v>
          </cell>
          <cell r="QY39">
            <v>0</v>
          </cell>
          <cell r="QZ39">
            <v>8.7100000000000009</v>
          </cell>
          <cell r="RA39">
            <v>1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8.7899999999999991</v>
          </cell>
          <cell r="RG39">
            <v>1</v>
          </cell>
          <cell r="RH39">
            <v>0</v>
          </cell>
          <cell r="RI39">
            <v>0</v>
          </cell>
          <cell r="RJ39" t="str">
            <v/>
          </cell>
          <cell r="RK39" t="str">
            <v/>
          </cell>
          <cell r="RL39">
            <v>0</v>
          </cell>
          <cell r="RM39">
            <v>0</v>
          </cell>
          <cell r="RN39">
            <v>14.82</v>
          </cell>
          <cell r="RO39">
            <v>2</v>
          </cell>
          <cell r="RP39">
            <v>0</v>
          </cell>
          <cell r="RQ39">
            <v>0</v>
          </cell>
          <cell r="RR39">
            <v>0</v>
          </cell>
          <cell r="RS39">
            <v>0</v>
          </cell>
          <cell r="RT39">
            <v>7.29</v>
          </cell>
          <cell r="RU39">
            <v>1</v>
          </cell>
          <cell r="RV39">
            <v>3.31</v>
          </cell>
          <cell r="RW39">
            <v>1</v>
          </cell>
          <cell r="RX39" t="str">
            <v/>
          </cell>
          <cell r="RY39" t="str">
            <v/>
          </cell>
          <cell r="RZ39">
            <v>0</v>
          </cell>
          <cell r="SA39">
            <v>0</v>
          </cell>
          <cell r="SB39">
            <v>0</v>
          </cell>
          <cell r="SC39">
            <v>0</v>
          </cell>
          <cell r="SD39">
            <v>13.91</v>
          </cell>
          <cell r="SE39">
            <v>2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6.92</v>
          </cell>
          <cell r="SK39">
            <v>1</v>
          </cell>
          <cell r="SL39" t="str">
            <v/>
          </cell>
          <cell r="SM39" t="str">
            <v/>
          </cell>
          <cell r="SN39">
            <v>0</v>
          </cell>
          <cell r="SO39">
            <v>0</v>
          </cell>
          <cell r="SP39">
            <v>9.01</v>
          </cell>
          <cell r="SQ39">
            <v>1</v>
          </cell>
          <cell r="SR39">
            <v>0</v>
          </cell>
          <cell r="SS39">
            <v>0</v>
          </cell>
          <cell r="ST39">
            <v>0</v>
          </cell>
          <cell r="SU39">
            <v>0</v>
          </cell>
          <cell r="SV39">
            <v>0</v>
          </cell>
          <cell r="SW39">
            <v>0</v>
          </cell>
          <cell r="SX39">
            <v>4.3600000000000003</v>
          </cell>
          <cell r="SY39">
            <v>1</v>
          </cell>
          <cell r="SZ39" t="str">
            <v/>
          </cell>
          <cell r="TA39" t="str">
            <v/>
          </cell>
          <cell r="TB39">
            <v>0</v>
          </cell>
          <cell r="TC39">
            <v>0</v>
          </cell>
          <cell r="TD39">
            <v>8.08</v>
          </cell>
          <cell r="TE39">
            <v>1</v>
          </cell>
          <cell r="TF39">
            <v>0</v>
          </cell>
          <cell r="TG39">
            <v>0</v>
          </cell>
          <cell r="TH39">
            <v>7.53</v>
          </cell>
          <cell r="TI39">
            <v>1</v>
          </cell>
          <cell r="TJ39">
            <v>0</v>
          </cell>
          <cell r="TK39">
            <v>0</v>
          </cell>
          <cell r="TL39">
            <v>0</v>
          </cell>
          <cell r="TM39">
            <v>0</v>
          </cell>
          <cell r="TN39" t="str">
            <v/>
          </cell>
          <cell r="TO39" t="str">
            <v/>
          </cell>
          <cell r="TP39">
            <v>9.57</v>
          </cell>
          <cell r="TQ39">
            <v>1</v>
          </cell>
          <cell r="TR39">
            <v>0</v>
          </cell>
          <cell r="TS39">
            <v>0</v>
          </cell>
          <cell r="TT39">
            <v>0</v>
          </cell>
          <cell r="TU39">
            <v>0</v>
          </cell>
          <cell r="TV39">
            <v>7.49</v>
          </cell>
          <cell r="TW39">
            <v>1</v>
          </cell>
          <cell r="TX39">
            <v>7.85</v>
          </cell>
          <cell r="TY39">
            <v>1</v>
          </cell>
          <cell r="TZ39">
            <v>0</v>
          </cell>
          <cell r="UA39">
            <v>0</v>
          </cell>
          <cell r="UB39" t="str">
            <v/>
          </cell>
          <cell r="UC39" t="str">
            <v/>
          </cell>
          <cell r="UD39">
            <v>0</v>
          </cell>
          <cell r="UE39">
            <v>0</v>
          </cell>
          <cell r="UF39">
            <v>8.1</v>
          </cell>
          <cell r="UG39">
            <v>1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0</v>
          </cell>
          <cell r="UP39" t="str">
            <v/>
          </cell>
          <cell r="UQ39" t="str">
            <v/>
          </cell>
          <cell r="UR39">
            <v>16.03</v>
          </cell>
          <cell r="US39">
            <v>2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15.61</v>
          </cell>
          <cell r="VA39">
            <v>2</v>
          </cell>
          <cell r="VB39">
            <v>7.19</v>
          </cell>
          <cell r="VC39">
            <v>1</v>
          </cell>
          <cell r="VD39" t="str">
            <v/>
          </cell>
          <cell r="VE39" t="str">
            <v/>
          </cell>
          <cell r="VF39">
            <v>0</v>
          </cell>
          <cell r="VG39">
            <v>0</v>
          </cell>
          <cell r="VH39">
            <v>0</v>
          </cell>
          <cell r="VI39">
            <v>0</v>
          </cell>
          <cell r="VJ39">
            <v>6.18</v>
          </cell>
          <cell r="VK39">
            <v>1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16.82</v>
          </cell>
          <cell r="VQ39">
            <v>2</v>
          </cell>
          <cell r="VR39" t="str">
            <v/>
          </cell>
          <cell r="VS39" t="str">
            <v/>
          </cell>
          <cell r="VT39">
            <v>0</v>
          </cell>
          <cell r="VU39">
            <v>0</v>
          </cell>
          <cell r="VV39">
            <v>0</v>
          </cell>
          <cell r="VW39">
            <v>0</v>
          </cell>
          <cell r="VX39">
            <v>7.12</v>
          </cell>
          <cell r="VY39">
            <v>1</v>
          </cell>
          <cell r="VZ39">
            <v>0</v>
          </cell>
          <cell r="WA39">
            <v>0</v>
          </cell>
          <cell r="WB39">
            <v>0</v>
          </cell>
          <cell r="WC39">
            <v>0</v>
          </cell>
          <cell r="WD39">
            <v>0</v>
          </cell>
          <cell r="WE39">
            <v>0</v>
          </cell>
          <cell r="WF39" t="str">
            <v/>
          </cell>
          <cell r="WG39" t="str">
            <v/>
          </cell>
          <cell r="WH39">
            <v>7.04</v>
          </cell>
          <cell r="WI39">
            <v>1</v>
          </cell>
          <cell r="WJ39">
            <v>0</v>
          </cell>
          <cell r="WK39">
            <v>0</v>
          </cell>
          <cell r="WL39">
            <v>0</v>
          </cell>
          <cell r="WM39">
            <v>0</v>
          </cell>
          <cell r="WN39">
            <v>0</v>
          </cell>
          <cell r="WO39">
            <v>0</v>
          </cell>
          <cell r="WP39">
            <v>16.36</v>
          </cell>
          <cell r="WQ39">
            <v>2</v>
          </cell>
          <cell r="WR39">
            <v>0</v>
          </cell>
          <cell r="WS39">
            <v>0</v>
          </cell>
          <cell r="WT39" t="str">
            <v/>
          </cell>
          <cell r="WU39" t="str">
            <v/>
          </cell>
          <cell r="WV39">
            <v>0</v>
          </cell>
          <cell r="WW39">
            <v>0</v>
          </cell>
          <cell r="WX39">
            <v>7.8</v>
          </cell>
          <cell r="WY39">
            <v>1</v>
          </cell>
          <cell r="WZ39">
            <v>8.84</v>
          </cell>
          <cell r="XA39">
            <v>1</v>
          </cell>
          <cell r="XB39">
            <v>0</v>
          </cell>
          <cell r="XC39">
            <v>0</v>
          </cell>
          <cell r="XD39">
            <v>0</v>
          </cell>
          <cell r="XE39">
            <v>0</v>
          </cell>
          <cell r="XF39">
            <v>7.92</v>
          </cell>
          <cell r="XG39">
            <v>1</v>
          </cell>
          <cell r="XH39" t="str">
            <v/>
          </cell>
          <cell r="XI39" t="str">
            <v/>
          </cell>
          <cell r="XJ39">
            <v>7.89</v>
          </cell>
          <cell r="XK39">
            <v>1</v>
          </cell>
          <cell r="XL39">
            <v>0</v>
          </cell>
          <cell r="XM39">
            <v>0</v>
          </cell>
          <cell r="XN39">
            <v>0</v>
          </cell>
          <cell r="XO39">
            <v>0</v>
          </cell>
          <cell r="XP39">
            <v>14.24</v>
          </cell>
          <cell r="XQ39">
            <v>2</v>
          </cell>
          <cell r="XR39">
            <v>0</v>
          </cell>
          <cell r="XS39">
            <v>0</v>
          </cell>
          <cell r="XT39">
            <v>0</v>
          </cell>
          <cell r="XU39">
            <v>0</v>
          </cell>
          <cell r="XV39" t="str">
            <v/>
          </cell>
          <cell r="XW39" t="str">
            <v/>
          </cell>
          <cell r="XX39">
            <v>0</v>
          </cell>
          <cell r="XY39">
            <v>0</v>
          </cell>
          <cell r="XZ39">
            <v>0</v>
          </cell>
          <cell r="YA39">
            <v>0</v>
          </cell>
          <cell r="YB39">
            <v>0</v>
          </cell>
          <cell r="YC39">
            <v>0</v>
          </cell>
          <cell r="YD39">
            <v>16.12</v>
          </cell>
          <cell r="YE39">
            <v>2</v>
          </cell>
          <cell r="YF39">
            <v>0</v>
          </cell>
          <cell r="YG39">
            <v>0</v>
          </cell>
          <cell r="YH39">
            <v>0</v>
          </cell>
          <cell r="YI39">
            <v>0</v>
          </cell>
          <cell r="YJ39" t="str">
            <v/>
          </cell>
          <cell r="YK39" t="str">
            <v/>
          </cell>
          <cell r="YL39">
            <v>0</v>
          </cell>
          <cell r="YM39">
            <v>0</v>
          </cell>
          <cell r="YN39">
            <v>0</v>
          </cell>
          <cell r="YO39">
            <v>0</v>
          </cell>
          <cell r="YP39">
            <v>0</v>
          </cell>
          <cell r="YQ39">
            <v>0</v>
          </cell>
          <cell r="YR39">
            <v>7.68</v>
          </cell>
          <cell r="YS39">
            <v>1</v>
          </cell>
          <cell r="YT39">
            <v>16.239999999999998</v>
          </cell>
          <cell r="YU39">
            <v>2</v>
          </cell>
          <cell r="YV39">
            <v>0</v>
          </cell>
          <cell r="YW39">
            <v>0</v>
          </cell>
          <cell r="YX39" t="str">
            <v/>
          </cell>
          <cell r="YY39" t="str">
            <v/>
          </cell>
          <cell r="YZ39">
            <v>8.06</v>
          </cell>
          <cell r="ZA39">
            <v>1</v>
          </cell>
          <cell r="ZB39">
            <v>0</v>
          </cell>
          <cell r="ZC39">
            <v>0</v>
          </cell>
          <cell r="ZD39">
            <v>8.6</v>
          </cell>
          <cell r="ZE39">
            <v>1</v>
          </cell>
          <cell r="ZF39">
            <v>0</v>
          </cell>
          <cell r="ZG39">
            <v>0</v>
          </cell>
          <cell r="ZH39">
            <v>16.010000000000002</v>
          </cell>
          <cell r="ZI39">
            <v>2</v>
          </cell>
          <cell r="ZJ39">
            <v>0</v>
          </cell>
          <cell r="ZK39">
            <v>0</v>
          </cell>
          <cell r="ZL39" t="str">
            <v/>
          </cell>
          <cell r="ZM39" t="str">
            <v/>
          </cell>
          <cell r="ZN39">
            <v>0</v>
          </cell>
          <cell r="ZO39">
            <v>0</v>
          </cell>
          <cell r="ZP39">
            <v>0</v>
          </cell>
          <cell r="ZQ39">
            <v>0</v>
          </cell>
          <cell r="ZR39">
            <v>17.100000000000001</v>
          </cell>
          <cell r="ZS39">
            <v>2</v>
          </cell>
          <cell r="ZT39">
            <v>0</v>
          </cell>
          <cell r="ZU39">
            <v>0</v>
          </cell>
          <cell r="ZV39">
            <v>0</v>
          </cell>
          <cell r="ZW39">
            <v>0</v>
          </cell>
          <cell r="ZX39">
            <v>0</v>
          </cell>
          <cell r="ZY39">
            <v>0</v>
          </cell>
          <cell r="ZZ39" t="str">
            <v/>
          </cell>
          <cell r="AAA39" t="str">
            <v/>
          </cell>
          <cell r="AAB39">
            <v>0</v>
          </cell>
          <cell r="AAC39">
            <v>0</v>
          </cell>
          <cell r="AAD39">
            <v>0</v>
          </cell>
          <cell r="AAE39">
            <v>0</v>
          </cell>
          <cell r="AAF39">
            <v>12.61</v>
          </cell>
          <cell r="AAG39">
            <v>2</v>
          </cell>
          <cell r="AAH39">
            <v>0</v>
          </cell>
          <cell r="AAI39">
            <v>0</v>
          </cell>
          <cell r="AAJ39">
            <v>8.52</v>
          </cell>
          <cell r="AAK39">
            <v>1</v>
          </cell>
          <cell r="AAL39">
            <v>0</v>
          </cell>
          <cell r="AAM39">
            <v>0</v>
          </cell>
          <cell r="AAN39" t="str">
            <v/>
          </cell>
          <cell r="AAO39" t="str">
            <v/>
          </cell>
          <cell r="AAP39">
            <v>0</v>
          </cell>
          <cell r="AAQ39">
            <v>0</v>
          </cell>
          <cell r="AAR39">
            <v>0</v>
          </cell>
          <cell r="AAS39">
            <v>0</v>
          </cell>
          <cell r="AAT39">
            <v>0</v>
          </cell>
          <cell r="AAU39">
            <v>0</v>
          </cell>
          <cell r="AAV39">
            <v>0</v>
          </cell>
          <cell r="AAW39">
            <v>0</v>
          </cell>
          <cell r="AAX39">
            <v>0</v>
          </cell>
          <cell r="AAY39">
            <v>0</v>
          </cell>
          <cell r="AAZ39">
            <v>0</v>
          </cell>
          <cell r="ABA39">
            <v>0</v>
          </cell>
          <cell r="ABB39" t="str">
            <v/>
          </cell>
          <cell r="ABC39" t="str">
            <v/>
          </cell>
          <cell r="ABD39">
            <v>0</v>
          </cell>
          <cell r="ABE39">
            <v>0</v>
          </cell>
          <cell r="ABF39">
            <v>0</v>
          </cell>
          <cell r="ABG39">
            <v>0</v>
          </cell>
          <cell r="ABH39">
            <v>0</v>
          </cell>
          <cell r="ABI39">
            <v>0</v>
          </cell>
          <cell r="ABJ39">
            <v>0</v>
          </cell>
          <cell r="ABK39">
            <v>0</v>
          </cell>
          <cell r="ABM39">
            <v>1018.8699999999999</v>
          </cell>
          <cell r="ABN39">
            <v>136</v>
          </cell>
          <cell r="ABO39">
            <v>113</v>
          </cell>
          <cell r="ABP39">
            <v>1.2035398230088497</v>
          </cell>
        </row>
        <row r="40">
          <cell r="A40" t="str">
            <v>SAINT NICHOLAS</v>
          </cell>
          <cell r="B40" t="str">
            <v>SAINT NICHOLAS</v>
          </cell>
          <cell r="C40" t="str">
            <v>MANHATTAN</v>
          </cell>
          <cell r="D40">
            <v>0</v>
          </cell>
          <cell r="E40">
            <v>0</v>
          </cell>
          <cell r="F40">
            <v>7.32</v>
          </cell>
          <cell r="G40">
            <v>1</v>
          </cell>
          <cell r="H40">
            <v>4.9400000000000004</v>
          </cell>
          <cell r="I40">
            <v>1</v>
          </cell>
          <cell r="J40">
            <v>5.16</v>
          </cell>
          <cell r="K40">
            <v>1</v>
          </cell>
          <cell r="L40">
            <v>5.69</v>
          </cell>
          <cell r="M40">
            <v>1</v>
          </cell>
          <cell r="N40">
            <v>6.39</v>
          </cell>
          <cell r="O40">
            <v>1</v>
          </cell>
          <cell r="P40" t="str">
            <v/>
          </cell>
          <cell r="Q40" t="str">
            <v/>
          </cell>
          <cell r="R40">
            <v>4.32</v>
          </cell>
          <cell r="S40">
            <v>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19.88</v>
          </cell>
          <cell r="AA40">
            <v>3</v>
          </cell>
          <cell r="AB40">
            <v>6.78</v>
          </cell>
          <cell r="AC40">
            <v>1</v>
          </cell>
          <cell r="AD40" t="str">
            <v/>
          </cell>
          <cell r="AE40" t="str">
            <v/>
          </cell>
          <cell r="AF40">
            <v>5.7</v>
          </cell>
          <cell r="AG40">
            <v>1</v>
          </cell>
          <cell r="AH40">
            <v>4.84</v>
          </cell>
          <cell r="AI40">
            <v>1</v>
          </cell>
          <cell r="AJ40">
            <v>11.78</v>
          </cell>
          <cell r="AK40">
            <v>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11.84</v>
          </cell>
          <cell r="AQ40">
            <v>2</v>
          </cell>
          <cell r="AR40" t="str">
            <v/>
          </cell>
          <cell r="AS40" t="str">
            <v/>
          </cell>
          <cell r="AT40">
            <v>4.8</v>
          </cell>
          <cell r="AU40">
            <v>1</v>
          </cell>
          <cell r="AV40">
            <v>0</v>
          </cell>
          <cell r="AW40">
            <v>0</v>
          </cell>
          <cell r="AX40">
            <v>6.32</v>
          </cell>
          <cell r="AY40">
            <v>1</v>
          </cell>
          <cell r="AZ40">
            <v>4.8899999999999997</v>
          </cell>
          <cell r="BA40">
            <v>1</v>
          </cell>
          <cell r="BB40">
            <v>0</v>
          </cell>
          <cell r="BC40">
            <v>0</v>
          </cell>
          <cell r="BD40">
            <v>6.86</v>
          </cell>
          <cell r="BE40">
            <v>1</v>
          </cell>
          <cell r="BF40">
            <v>0</v>
          </cell>
          <cell r="BG40">
            <v>0</v>
          </cell>
          <cell r="BH40">
            <v>5.43</v>
          </cell>
          <cell r="BI40">
            <v>1</v>
          </cell>
          <cell r="BJ40">
            <v>0</v>
          </cell>
          <cell r="BK40">
            <v>0</v>
          </cell>
          <cell r="BL40">
            <v>14.45</v>
          </cell>
          <cell r="BM40">
            <v>2</v>
          </cell>
          <cell r="BN40">
            <v>0</v>
          </cell>
          <cell r="BO40">
            <v>0</v>
          </cell>
          <cell r="BP40">
            <v>14.38</v>
          </cell>
          <cell r="BQ40">
            <v>2</v>
          </cell>
          <cell r="BR40">
            <v>0</v>
          </cell>
          <cell r="BS40">
            <v>0</v>
          </cell>
          <cell r="BT40" t="str">
            <v/>
          </cell>
          <cell r="BU40" t="str">
            <v/>
          </cell>
          <cell r="BV40">
            <v>6.37</v>
          </cell>
          <cell r="BW40">
            <v>1</v>
          </cell>
          <cell r="BX40">
            <v>9.83</v>
          </cell>
          <cell r="BY40">
            <v>2</v>
          </cell>
          <cell r="BZ40">
            <v>0</v>
          </cell>
          <cell r="CA40">
            <v>0</v>
          </cell>
          <cell r="CB40">
            <v>5.98</v>
          </cell>
          <cell r="CC40">
            <v>1</v>
          </cell>
          <cell r="CD40">
            <v>5.47</v>
          </cell>
          <cell r="CE40">
            <v>1</v>
          </cell>
          <cell r="CF40">
            <v>7.36</v>
          </cell>
          <cell r="CG40">
            <v>1</v>
          </cell>
          <cell r="CH40" t="str">
            <v/>
          </cell>
          <cell r="CI40" t="str">
            <v/>
          </cell>
          <cell r="CJ40">
            <v>15.19</v>
          </cell>
          <cell r="CK40">
            <v>2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7.59</v>
          </cell>
          <cell r="CQ40">
            <v>1</v>
          </cell>
          <cell r="CR40">
            <v>5.0599999999999996</v>
          </cell>
          <cell r="CS40">
            <v>1</v>
          </cell>
          <cell r="CT40">
            <v>5.84</v>
          </cell>
          <cell r="CU40">
            <v>1</v>
          </cell>
          <cell r="CV40" t="str">
            <v/>
          </cell>
          <cell r="CW40" t="str">
            <v/>
          </cell>
          <cell r="CX40">
            <v>0</v>
          </cell>
          <cell r="CY40">
            <v>0</v>
          </cell>
          <cell r="CZ40">
            <v>6.48</v>
          </cell>
          <cell r="DA40">
            <v>1</v>
          </cell>
          <cell r="DB40">
            <v>12.06</v>
          </cell>
          <cell r="DC40">
            <v>2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9.94</v>
          </cell>
          <cell r="DI40">
            <v>2</v>
          </cell>
          <cell r="DJ40" t="str">
            <v/>
          </cell>
          <cell r="DK40" t="str">
            <v/>
          </cell>
          <cell r="DL40">
            <v>5.33</v>
          </cell>
          <cell r="DM40">
            <v>1</v>
          </cell>
          <cell r="DN40">
            <v>0</v>
          </cell>
          <cell r="DO40">
            <v>0</v>
          </cell>
          <cell r="DP40">
            <v>11.91</v>
          </cell>
          <cell r="DQ40">
            <v>2</v>
          </cell>
          <cell r="DR40">
            <v>4.18</v>
          </cell>
          <cell r="DS40">
            <v>1</v>
          </cell>
          <cell r="DT40">
            <v>6.47</v>
          </cell>
          <cell r="DU40">
            <v>1</v>
          </cell>
          <cell r="DV40">
            <v>0</v>
          </cell>
          <cell r="DW40">
            <v>0</v>
          </cell>
          <cell r="DX40" t="str">
            <v/>
          </cell>
          <cell r="DY40" t="str">
            <v/>
          </cell>
          <cell r="DZ40">
            <v>0</v>
          </cell>
          <cell r="EA40">
            <v>0</v>
          </cell>
          <cell r="EB40">
            <v>11.53</v>
          </cell>
          <cell r="EC40">
            <v>2</v>
          </cell>
          <cell r="ED40">
            <v>0</v>
          </cell>
          <cell r="EE40">
            <v>0</v>
          </cell>
          <cell r="EF40">
            <v>10.83</v>
          </cell>
          <cell r="EG40">
            <v>2</v>
          </cell>
          <cell r="EH40">
            <v>5.05</v>
          </cell>
          <cell r="EI40">
            <v>1</v>
          </cell>
          <cell r="EJ40">
            <v>3.53</v>
          </cell>
          <cell r="EK40">
            <v>1</v>
          </cell>
          <cell r="EL40" t="str">
            <v/>
          </cell>
          <cell r="EM40" t="str">
            <v/>
          </cell>
          <cell r="EN40">
            <v>7.28</v>
          </cell>
          <cell r="EO40">
            <v>1</v>
          </cell>
          <cell r="EP40">
            <v>5.69</v>
          </cell>
          <cell r="EQ40">
            <v>1</v>
          </cell>
          <cell r="ER40">
            <v>0</v>
          </cell>
          <cell r="ES40">
            <v>0</v>
          </cell>
          <cell r="ET40">
            <v>10.86</v>
          </cell>
          <cell r="EU40">
            <v>2</v>
          </cell>
          <cell r="EV40">
            <v>0</v>
          </cell>
          <cell r="EW40">
            <v>0</v>
          </cell>
          <cell r="EX40">
            <v>5.72</v>
          </cell>
          <cell r="EY40">
            <v>1</v>
          </cell>
          <cell r="EZ40" t="str">
            <v/>
          </cell>
          <cell r="FA40" t="str">
            <v/>
          </cell>
          <cell r="FB40">
            <v>7.13</v>
          </cell>
          <cell r="FC40">
            <v>1</v>
          </cell>
          <cell r="FD40">
            <v>0</v>
          </cell>
          <cell r="FE40">
            <v>0</v>
          </cell>
          <cell r="FF40">
            <v>6.21</v>
          </cell>
          <cell r="FG40">
            <v>1</v>
          </cell>
          <cell r="FH40">
            <v>0</v>
          </cell>
          <cell r="FI40">
            <v>0</v>
          </cell>
          <cell r="FJ40">
            <v>6.39</v>
          </cell>
          <cell r="FK40">
            <v>1</v>
          </cell>
          <cell r="FL40">
            <v>0</v>
          </cell>
          <cell r="FM40">
            <v>0</v>
          </cell>
          <cell r="FN40" t="str">
            <v/>
          </cell>
          <cell r="FO40" t="str">
            <v/>
          </cell>
          <cell r="FP40">
            <v>6</v>
          </cell>
          <cell r="FQ40">
            <v>1</v>
          </cell>
          <cell r="FR40">
            <v>6.46</v>
          </cell>
          <cell r="FS40">
            <v>1</v>
          </cell>
          <cell r="FT40">
            <v>6.28</v>
          </cell>
          <cell r="FU40">
            <v>1</v>
          </cell>
          <cell r="FV40">
            <v>4.49</v>
          </cell>
          <cell r="FW40">
            <v>1</v>
          </cell>
          <cell r="FX40">
            <v>4.55</v>
          </cell>
          <cell r="FY40">
            <v>1</v>
          </cell>
          <cell r="FZ40">
            <v>10.68</v>
          </cell>
          <cell r="GA40">
            <v>2</v>
          </cell>
          <cell r="GB40" t="str">
            <v/>
          </cell>
          <cell r="GC40" t="str">
            <v/>
          </cell>
          <cell r="GD40">
            <v>4.3499999999999996</v>
          </cell>
          <cell r="GE40">
            <v>1</v>
          </cell>
          <cell r="GF40">
            <v>0</v>
          </cell>
          <cell r="GG40">
            <v>0</v>
          </cell>
          <cell r="GH40">
            <v>5.8</v>
          </cell>
          <cell r="GI40">
            <v>1</v>
          </cell>
          <cell r="GJ40">
            <v>7.28</v>
          </cell>
          <cell r="GK40">
            <v>1</v>
          </cell>
          <cell r="GL40">
            <v>5.19</v>
          </cell>
          <cell r="GM40">
            <v>1</v>
          </cell>
          <cell r="GN40">
            <v>6.81</v>
          </cell>
          <cell r="GO40">
            <v>1</v>
          </cell>
          <cell r="GP40" t="str">
            <v/>
          </cell>
          <cell r="GQ40" t="str">
            <v/>
          </cell>
          <cell r="GR40">
            <v>5.6</v>
          </cell>
          <cell r="GS40">
            <v>1</v>
          </cell>
          <cell r="GT40">
            <v>3.73</v>
          </cell>
          <cell r="GU40">
            <v>1</v>
          </cell>
          <cell r="GV40">
            <v>0</v>
          </cell>
          <cell r="GW40">
            <v>0</v>
          </cell>
          <cell r="GX40">
            <v>9.26</v>
          </cell>
          <cell r="GY40">
            <v>1</v>
          </cell>
          <cell r="GZ40">
            <v>5.47</v>
          </cell>
          <cell r="HA40">
            <v>1</v>
          </cell>
          <cell r="HB40">
            <v>0</v>
          </cell>
          <cell r="HC40">
            <v>0</v>
          </cell>
          <cell r="HD40" t="str">
            <v/>
          </cell>
          <cell r="HE40" t="str">
            <v/>
          </cell>
          <cell r="HF40">
            <v>0</v>
          </cell>
          <cell r="HG40">
            <v>0</v>
          </cell>
          <cell r="HH40">
            <v>6.23</v>
          </cell>
          <cell r="HI40">
            <v>1</v>
          </cell>
          <cell r="HJ40">
            <v>0</v>
          </cell>
          <cell r="HK40">
            <v>0</v>
          </cell>
          <cell r="HL40">
            <v>15.34</v>
          </cell>
          <cell r="HM40">
            <v>2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 t="str">
            <v/>
          </cell>
          <cell r="HS40" t="str">
            <v/>
          </cell>
          <cell r="HT40">
            <v>5.7</v>
          </cell>
          <cell r="HU40">
            <v>1</v>
          </cell>
          <cell r="HV40">
            <v>10.64</v>
          </cell>
          <cell r="HW40">
            <v>2</v>
          </cell>
          <cell r="HX40">
            <v>0</v>
          </cell>
          <cell r="HY40">
            <v>0</v>
          </cell>
          <cell r="HZ40">
            <v>5.96</v>
          </cell>
          <cell r="IA40">
            <v>1</v>
          </cell>
          <cell r="IB40">
            <v>4.6500000000000004</v>
          </cell>
          <cell r="IC40">
            <v>1</v>
          </cell>
          <cell r="ID40">
            <v>4.8600000000000003</v>
          </cell>
          <cell r="IE40">
            <v>1</v>
          </cell>
          <cell r="IF40" t="str">
            <v/>
          </cell>
          <cell r="IG40" t="str">
            <v/>
          </cell>
          <cell r="IH40">
            <v>0</v>
          </cell>
          <cell r="II40">
            <v>0</v>
          </cell>
          <cell r="IJ40">
            <v>4.97</v>
          </cell>
          <cell r="IK40">
            <v>1</v>
          </cell>
          <cell r="IL40">
            <v>12.22</v>
          </cell>
          <cell r="IM40">
            <v>2</v>
          </cell>
          <cell r="IN40">
            <v>4.71</v>
          </cell>
          <cell r="IO40">
            <v>1</v>
          </cell>
          <cell r="IP40">
            <v>0</v>
          </cell>
          <cell r="IQ40">
            <v>0</v>
          </cell>
          <cell r="IR40">
            <v>6.46</v>
          </cell>
          <cell r="IS40">
            <v>1</v>
          </cell>
          <cell r="IT40" t="str">
            <v/>
          </cell>
          <cell r="IU40" t="str">
            <v/>
          </cell>
          <cell r="IV40">
            <v>0</v>
          </cell>
          <cell r="IW40">
            <v>0</v>
          </cell>
          <cell r="IX40">
            <v>5.81</v>
          </cell>
          <cell r="IY40">
            <v>1</v>
          </cell>
          <cell r="IZ40">
            <v>6.96</v>
          </cell>
          <cell r="JA40">
            <v>1</v>
          </cell>
          <cell r="JB40">
            <v>0</v>
          </cell>
          <cell r="JC40">
            <v>0</v>
          </cell>
          <cell r="JD40">
            <v>12.2</v>
          </cell>
          <cell r="JE40">
            <v>2</v>
          </cell>
          <cell r="JF40">
            <v>4.45</v>
          </cell>
          <cell r="JG40">
            <v>1</v>
          </cell>
          <cell r="JH40" t="str">
            <v/>
          </cell>
          <cell r="JI40" t="str">
            <v/>
          </cell>
          <cell r="JJ40">
            <v>6.34</v>
          </cell>
          <cell r="JK40">
            <v>1</v>
          </cell>
          <cell r="JL40">
            <v>0</v>
          </cell>
          <cell r="JM40">
            <v>0</v>
          </cell>
          <cell r="JN40">
            <v>15.61</v>
          </cell>
          <cell r="JO40">
            <v>2</v>
          </cell>
          <cell r="JP40">
            <v>0</v>
          </cell>
          <cell r="JQ40">
            <v>0</v>
          </cell>
          <cell r="JR40">
            <v>12.47</v>
          </cell>
          <cell r="JS40">
            <v>2</v>
          </cell>
          <cell r="JT40">
            <v>0</v>
          </cell>
          <cell r="JU40">
            <v>0</v>
          </cell>
          <cell r="JV40" t="str">
            <v/>
          </cell>
          <cell r="JW40" t="str">
            <v/>
          </cell>
          <cell r="JX40">
            <v>9.2899999999999991</v>
          </cell>
          <cell r="JY40">
            <v>1</v>
          </cell>
          <cell r="JZ40">
            <v>0</v>
          </cell>
          <cell r="KA40">
            <v>0</v>
          </cell>
          <cell r="KB40">
            <v>14.35</v>
          </cell>
          <cell r="KC40">
            <v>2</v>
          </cell>
          <cell r="KD40">
            <v>6.88</v>
          </cell>
          <cell r="KE40">
            <v>1</v>
          </cell>
          <cell r="KF40">
            <v>6.12</v>
          </cell>
          <cell r="KG40">
            <v>1</v>
          </cell>
          <cell r="KH40">
            <v>8.3699999999999992</v>
          </cell>
          <cell r="KI40">
            <v>1</v>
          </cell>
          <cell r="KJ40" t="str">
            <v/>
          </cell>
          <cell r="KK40" t="str">
            <v/>
          </cell>
          <cell r="KL40">
            <v>0</v>
          </cell>
          <cell r="KM40">
            <v>0</v>
          </cell>
          <cell r="KN40">
            <v>10.68</v>
          </cell>
          <cell r="KO40">
            <v>2</v>
          </cell>
          <cell r="KP40">
            <v>0</v>
          </cell>
          <cell r="KQ40">
            <v>0</v>
          </cell>
          <cell r="KR40">
            <v>13.35</v>
          </cell>
          <cell r="KS40">
            <v>2</v>
          </cell>
          <cell r="KT40">
            <v>4.09</v>
          </cell>
          <cell r="KU40">
            <v>1</v>
          </cell>
          <cell r="KV40">
            <v>0</v>
          </cell>
          <cell r="KW40">
            <v>0</v>
          </cell>
          <cell r="KX40" t="str">
            <v/>
          </cell>
          <cell r="KY40" t="str">
            <v/>
          </cell>
          <cell r="KZ40">
            <v>13.54</v>
          </cell>
          <cell r="LA40">
            <v>2</v>
          </cell>
          <cell r="LB40">
            <v>0</v>
          </cell>
          <cell r="LC40">
            <v>0</v>
          </cell>
          <cell r="LD40">
            <v>5.7</v>
          </cell>
          <cell r="LE40">
            <v>1</v>
          </cell>
          <cell r="LF40">
            <v>6.53</v>
          </cell>
          <cell r="LG40">
            <v>1</v>
          </cell>
          <cell r="LH40">
            <v>0</v>
          </cell>
          <cell r="LI40">
            <v>0</v>
          </cell>
          <cell r="LJ40">
            <v>6.22</v>
          </cell>
          <cell r="LK40">
            <v>1</v>
          </cell>
          <cell r="LL40" t="str">
            <v/>
          </cell>
          <cell r="LM40" t="str">
            <v/>
          </cell>
          <cell r="LN40">
            <v>6.48</v>
          </cell>
          <cell r="LO40">
            <v>1</v>
          </cell>
          <cell r="LP40">
            <v>6.21</v>
          </cell>
          <cell r="LQ40">
            <v>1</v>
          </cell>
          <cell r="LR40">
            <v>10.45</v>
          </cell>
          <cell r="LS40">
            <v>1</v>
          </cell>
          <cell r="LT40">
            <v>0</v>
          </cell>
          <cell r="LU40">
            <v>0</v>
          </cell>
          <cell r="LV40">
            <v>11.91</v>
          </cell>
          <cell r="LW40">
            <v>2</v>
          </cell>
          <cell r="LX40">
            <v>8.4600000000000009</v>
          </cell>
          <cell r="LY40">
            <v>1</v>
          </cell>
          <cell r="LZ40" t="str">
            <v/>
          </cell>
          <cell r="MA40" t="str">
            <v/>
          </cell>
          <cell r="MB40">
            <v>7.46</v>
          </cell>
          <cell r="MC40">
            <v>1</v>
          </cell>
          <cell r="MD40">
            <v>13.19</v>
          </cell>
          <cell r="ME40">
            <v>2</v>
          </cell>
          <cell r="MF40">
            <v>0</v>
          </cell>
          <cell r="MG40">
            <v>0</v>
          </cell>
          <cell r="MH40">
            <v>7.06</v>
          </cell>
          <cell r="MI40">
            <v>1</v>
          </cell>
          <cell r="MJ40">
            <v>0</v>
          </cell>
          <cell r="MK40">
            <v>0</v>
          </cell>
          <cell r="ML40">
            <v>6.79</v>
          </cell>
          <cell r="MM40">
            <v>1</v>
          </cell>
          <cell r="MN40" t="str">
            <v/>
          </cell>
          <cell r="MO40" t="str">
            <v/>
          </cell>
          <cell r="MP40">
            <v>8.65</v>
          </cell>
          <cell r="MQ40">
            <v>1</v>
          </cell>
          <cell r="MR40">
            <v>0</v>
          </cell>
          <cell r="MS40">
            <v>0</v>
          </cell>
          <cell r="MT40">
            <v>7.83</v>
          </cell>
          <cell r="MU40">
            <v>1</v>
          </cell>
          <cell r="MV40">
            <v>0</v>
          </cell>
          <cell r="MW40">
            <v>0</v>
          </cell>
          <cell r="MX40">
            <v>19.64</v>
          </cell>
          <cell r="MY40">
            <v>3</v>
          </cell>
          <cell r="MZ40">
            <v>0</v>
          </cell>
          <cell r="NA40">
            <v>0</v>
          </cell>
          <cell r="NB40" t="str">
            <v/>
          </cell>
          <cell r="NC40" t="str">
            <v/>
          </cell>
          <cell r="ND40">
            <v>5.68</v>
          </cell>
          <cell r="NE40">
            <v>1</v>
          </cell>
          <cell r="NF40">
            <v>0</v>
          </cell>
          <cell r="NG40">
            <v>0</v>
          </cell>
          <cell r="NH40">
            <v>7.54</v>
          </cell>
          <cell r="NI40">
            <v>1</v>
          </cell>
          <cell r="NJ40">
            <v>7.26</v>
          </cell>
          <cell r="NK40">
            <v>1</v>
          </cell>
          <cell r="NL40">
            <v>7.1</v>
          </cell>
          <cell r="NM40">
            <v>1</v>
          </cell>
          <cell r="NN40">
            <v>0</v>
          </cell>
          <cell r="NO40">
            <v>0</v>
          </cell>
          <cell r="NP40" t="str">
            <v/>
          </cell>
          <cell r="NQ40" t="str">
            <v/>
          </cell>
          <cell r="NR40">
            <v>5.65</v>
          </cell>
          <cell r="NS40">
            <v>1</v>
          </cell>
          <cell r="NT40">
            <v>7.34</v>
          </cell>
          <cell r="NU40">
            <v>1</v>
          </cell>
          <cell r="NV40">
            <v>9.08</v>
          </cell>
          <cell r="NW40">
            <v>1</v>
          </cell>
          <cell r="NX40">
            <v>12.71</v>
          </cell>
          <cell r="NY40">
            <v>2</v>
          </cell>
          <cell r="NZ40">
            <v>4.5199999999999996</v>
          </cell>
          <cell r="OA40">
            <v>1</v>
          </cell>
          <cell r="OB40">
            <v>6.4</v>
          </cell>
          <cell r="OC40">
            <v>1</v>
          </cell>
          <cell r="OD40" t="str">
            <v/>
          </cell>
          <cell r="OE40" t="str">
            <v/>
          </cell>
          <cell r="OF40">
            <v>0</v>
          </cell>
          <cell r="OG40">
            <v>0</v>
          </cell>
          <cell r="OH40">
            <v>7.1</v>
          </cell>
          <cell r="OI40">
            <v>1</v>
          </cell>
          <cell r="OJ40">
            <v>9.77</v>
          </cell>
          <cell r="OK40">
            <v>1</v>
          </cell>
          <cell r="OL40">
            <v>6.3</v>
          </cell>
          <cell r="OM40">
            <v>1</v>
          </cell>
          <cell r="ON40">
            <v>7.4</v>
          </cell>
          <cell r="OO40">
            <v>1</v>
          </cell>
          <cell r="OP40">
            <v>7.47</v>
          </cell>
          <cell r="OQ40">
            <v>1</v>
          </cell>
          <cell r="OR40" t="str">
            <v/>
          </cell>
          <cell r="OS40" t="str">
            <v/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12.02</v>
          </cell>
          <cell r="OY40">
            <v>2</v>
          </cell>
          <cell r="OZ40">
            <v>0</v>
          </cell>
          <cell r="PA40">
            <v>0</v>
          </cell>
          <cell r="PB40">
            <v>14.56</v>
          </cell>
          <cell r="PC40">
            <v>2</v>
          </cell>
          <cell r="PD40">
            <v>0</v>
          </cell>
          <cell r="PE40">
            <v>0</v>
          </cell>
          <cell r="PF40" t="str">
            <v/>
          </cell>
          <cell r="PG40" t="str">
            <v/>
          </cell>
          <cell r="PH40">
            <v>14.77</v>
          </cell>
          <cell r="PI40">
            <v>2</v>
          </cell>
          <cell r="PJ40">
            <v>8.17</v>
          </cell>
          <cell r="PK40">
            <v>1</v>
          </cell>
          <cell r="PL40">
            <v>0</v>
          </cell>
          <cell r="PM40">
            <v>0</v>
          </cell>
          <cell r="PN40">
            <v>12.17</v>
          </cell>
          <cell r="PO40">
            <v>2</v>
          </cell>
          <cell r="PP40">
            <v>4.49</v>
          </cell>
          <cell r="PQ40">
            <v>1</v>
          </cell>
          <cell r="PR40">
            <v>5.73</v>
          </cell>
          <cell r="PS40">
            <v>1</v>
          </cell>
          <cell r="PT40" t="str">
            <v/>
          </cell>
          <cell r="PU40" t="str">
            <v/>
          </cell>
          <cell r="PV40">
            <v>6.54</v>
          </cell>
          <cell r="PW40">
            <v>1</v>
          </cell>
          <cell r="PX40">
            <v>6.08</v>
          </cell>
          <cell r="PY40">
            <v>1</v>
          </cell>
          <cell r="PZ40">
            <v>6.44</v>
          </cell>
          <cell r="QA40">
            <v>1</v>
          </cell>
          <cell r="QB40">
            <v>0</v>
          </cell>
          <cell r="QC40">
            <v>0</v>
          </cell>
          <cell r="QD40">
            <v>6.22</v>
          </cell>
          <cell r="QE40">
            <v>1</v>
          </cell>
          <cell r="QF40">
            <v>10.8</v>
          </cell>
          <cell r="QG40">
            <v>2</v>
          </cell>
          <cell r="QH40" t="str">
            <v/>
          </cell>
          <cell r="QI40" t="str">
            <v/>
          </cell>
          <cell r="QJ40">
            <v>0</v>
          </cell>
          <cell r="QK40">
            <v>0</v>
          </cell>
          <cell r="QL40">
            <v>6.32</v>
          </cell>
          <cell r="QM40">
            <v>1</v>
          </cell>
          <cell r="QN40">
            <v>4.67</v>
          </cell>
          <cell r="QO40">
            <v>1</v>
          </cell>
          <cell r="QP40">
            <v>8</v>
          </cell>
          <cell r="QQ40">
            <v>1</v>
          </cell>
          <cell r="QR40">
            <v>0</v>
          </cell>
          <cell r="QS40">
            <v>0</v>
          </cell>
          <cell r="QT40">
            <v>12.78</v>
          </cell>
          <cell r="QU40">
            <v>2</v>
          </cell>
          <cell r="QV40" t="str">
            <v/>
          </cell>
          <cell r="QW40" t="str">
            <v/>
          </cell>
          <cell r="QX40">
            <v>5.81</v>
          </cell>
          <cell r="QY40">
            <v>1</v>
          </cell>
          <cell r="QZ40">
            <v>7.05</v>
          </cell>
          <cell r="RA40">
            <v>1</v>
          </cell>
          <cell r="RB40">
            <v>12.17</v>
          </cell>
          <cell r="RC40">
            <v>2</v>
          </cell>
          <cell r="RD40">
            <v>6.06</v>
          </cell>
          <cell r="RE40">
            <v>1</v>
          </cell>
          <cell r="RF40">
            <v>0</v>
          </cell>
          <cell r="RG40">
            <v>0</v>
          </cell>
          <cell r="RH40">
            <v>7.56</v>
          </cell>
          <cell r="RI40">
            <v>1</v>
          </cell>
          <cell r="RJ40" t="str">
            <v/>
          </cell>
          <cell r="RK40" t="str">
            <v/>
          </cell>
          <cell r="RL40">
            <v>5.59</v>
          </cell>
          <cell r="RM40">
            <v>1</v>
          </cell>
          <cell r="RN40">
            <v>7.19</v>
          </cell>
          <cell r="RO40">
            <v>1</v>
          </cell>
          <cell r="RP40">
            <v>7.11</v>
          </cell>
          <cell r="RQ40">
            <v>1</v>
          </cell>
          <cell r="RR40">
            <v>5.82</v>
          </cell>
          <cell r="RS40">
            <v>1</v>
          </cell>
          <cell r="RT40">
            <v>0</v>
          </cell>
          <cell r="RU40">
            <v>0</v>
          </cell>
          <cell r="RV40">
            <v>7.29</v>
          </cell>
          <cell r="RW40">
            <v>1</v>
          </cell>
          <cell r="RX40" t="str">
            <v/>
          </cell>
          <cell r="RY40" t="str">
            <v/>
          </cell>
          <cell r="RZ40">
            <v>0</v>
          </cell>
          <cell r="SA40">
            <v>0</v>
          </cell>
          <cell r="SB40">
            <v>5.7</v>
          </cell>
          <cell r="SC40">
            <v>1</v>
          </cell>
          <cell r="SD40">
            <v>7.54</v>
          </cell>
          <cell r="SE40">
            <v>1</v>
          </cell>
          <cell r="SF40">
            <v>0</v>
          </cell>
          <cell r="SG40">
            <v>0</v>
          </cell>
          <cell r="SH40">
            <v>8.58</v>
          </cell>
          <cell r="SI40">
            <v>1</v>
          </cell>
          <cell r="SJ40">
            <v>0</v>
          </cell>
          <cell r="SK40">
            <v>0</v>
          </cell>
          <cell r="SL40" t="str">
            <v/>
          </cell>
          <cell r="SM40" t="str">
            <v/>
          </cell>
          <cell r="SN40">
            <v>14.93</v>
          </cell>
          <cell r="SO40">
            <v>2</v>
          </cell>
          <cell r="SP40">
            <v>5.72</v>
          </cell>
          <cell r="SQ40">
            <v>1</v>
          </cell>
          <cell r="SR40">
            <v>0</v>
          </cell>
          <cell r="SS40">
            <v>0</v>
          </cell>
          <cell r="ST40">
            <v>7.35</v>
          </cell>
          <cell r="SU40">
            <v>1</v>
          </cell>
          <cell r="SV40">
            <v>5.82</v>
          </cell>
          <cell r="SW40">
            <v>1</v>
          </cell>
          <cell r="SX40">
            <v>0</v>
          </cell>
          <cell r="SY40">
            <v>0</v>
          </cell>
          <cell r="SZ40" t="str">
            <v/>
          </cell>
          <cell r="TA40" t="str">
            <v/>
          </cell>
          <cell r="TB40">
            <v>6.49</v>
          </cell>
          <cell r="TC40">
            <v>1</v>
          </cell>
          <cell r="TD40">
            <v>5.86</v>
          </cell>
          <cell r="TE40">
            <v>1</v>
          </cell>
          <cell r="TF40">
            <v>6.4</v>
          </cell>
          <cell r="TG40">
            <v>1</v>
          </cell>
          <cell r="TH40">
            <v>6.36</v>
          </cell>
          <cell r="TI40">
            <v>1</v>
          </cell>
          <cell r="TJ40">
            <v>0</v>
          </cell>
          <cell r="TK40">
            <v>0</v>
          </cell>
          <cell r="TL40">
            <v>6.17</v>
          </cell>
          <cell r="TM40">
            <v>1</v>
          </cell>
          <cell r="TN40" t="str">
            <v/>
          </cell>
          <cell r="TO40" t="str">
            <v/>
          </cell>
          <cell r="TP40">
            <v>5.92</v>
          </cell>
          <cell r="TQ40">
            <v>1</v>
          </cell>
          <cell r="TR40">
            <v>11.54</v>
          </cell>
          <cell r="TS40">
            <v>2</v>
          </cell>
          <cell r="TT40">
            <v>0</v>
          </cell>
          <cell r="TU40">
            <v>0</v>
          </cell>
          <cell r="TV40">
            <v>7.02</v>
          </cell>
          <cell r="TW40">
            <v>1</v>
          </cell>
          <cell r="TX40">
            <v>5.76</v>
          </cell>
          <cell r="TY40">
            <v>1</v>
          </cell>
          <cell r="TZ40">
            <v>7.07</v>
          </cell>
          <cell r="UA40">
            <v>1</v>
          </cell>
          <cell r="UB40" t="str">
            <v/>
          </cell>
          <cell r="UC40" t="str">
            <v/>
          </cell>
          <cell r="UD40">
            <v>6.23</v>
          </cell>
          <cell r="UE40">
            <v>1</v>
          </cell>
          <cell r="UF40">
            <v>0</v>
          </cell>
          <cell r="UG40">
            <v>0</v>
          </cell>
          <cell r="UH40">
            <v>9.42</v>
          </cell>
          <cell r="UI40">
            <v>1</v>
          </cell>
          <cell r="UJ40">
            <v>5.96</v>
          </cell>
          <cell r="UK40">
            <v>1</v>
          </cell>
          <cell r="UL40">
            <v>7.25</v>
          </cell>
          <cell r="UM40">
            <v>1</v>
          </cell>
          <cell r="UN40">
            <v>0</v>
          </cell>
          <cell r="UO40">
            <v>0</v>
          </cell>
          <cell r="UP40" t="str">
            <v/>
          </cell>
          <cell r="UQ40" t="str">
            <v/>
          </cell>
          <cell r="UR40">
            <v>9.08</v>
          </cell>
          <cell r="US40">
            <v>1</v>
          </cell>
          <cell r="UT40">
            <v>6.93</v>
          </cell>
          <cell r="UU40">
            <v>1</v>
          </cell>
          <cell r="UV40">
            <v>5.98</v>
          </cell>
          <cell r="UW40">
            <v>1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13.29</v>
          </cell>
          <cell r="VC40">
            <v>2</v>
          </cell>
          <cell r="VD40" t="str">
            <v/>
          </cell>
          <cell r="VE40" t="str">
            <v/>
          </cell>
          <cell r="VF40">
            <v>5.52</v>
          </cell>
          <cell r="VG40">
            <v>1</v>
          </cell>
          <cell r="VH40">
            <v>0</v>
          </cell>
          <cell r="VI40">
            <v>0</v>
          </cell>
          <cell r="VJ40">
            <v>1.35</v>
          </cell>
          <cell r="VK40">
            <v>1</v>
          </cell>
          <cell r="VL40">
            <v>16.600000000000001</v>
          </cell>
          <cell r="VM40">
            <v>2</v>
          </cell>
          <cell r="VN40">
            <v>6.69</v>
          </cell>
          <cell r="VO40">
            <v>1</v>
          </cell>
          <cell r="VP40">
            <v>0</v>
          </cell>
          <cell r="VQ40">
            <v>0</v>
          </cell>
          <cell r="VR40" t="str">
            <v/>
          </cell>
          <cell r="VS40" t="str">
            <v/>
          </cell>
          <cell r="VT40">
            <v>0</v>
          </cell>
          <cell r="VU40">
            <v>0</v>
          </cell>
          <cell r="VV40">
            <v>12.92</v>
          </cell>
          <cell r="VW40">
            <v>0</v>
          </cell>
          <cell r="VX40">
            <v>7.77</v>
          </cell>
          <cell r="VY40">
            <v>1</v>
          </cell>
          <cell r="VZ40">
            <v>0</v>
          </cell>
          <cell r="WA40">
            <v>0</v>
          </cell>
          <cell r="WB40">
            <v>6.61</v>
          </cell>
          <cell r="WC40">
            <v>1</v>
          </cell>
          <cell r="WD40">
            <v>6.77</v>
          </cell>
          <cell r="WE40">
            <v>1</v>
          </cell>
          <cell r="WF40" t="str">
            <v/>
          </cell>
          <cell r="WG40" t="str">
            <v/>
          </cell>
          <cell r="WH40">
            <v>0</v>
          </cell>
          <cell r="WI40">
            <v>0</v>
          </cell>
          <cell r="WJ40">
            <v>15.34</v>
          </cell>
          <cell r="WK40">
            <v>2</v>
          </cell>
          <cell r="WL40">
            <v>7.29</v>
          </cell>
          <cell r="WM40">
            <v>1</v>
          </cell>
          <cell r="WN40">
            <v>5.89</v>
          </cell>
          <cell r="WO40">
            <v>1</v>
          </cell>
          <cell r="WP40">
            <v>0</v>
          </cell>
          <cell r="WQ40">
            <v>0</v>
          </cell>
          <cell r="WR40">
            <v>8.14</v>
          </cell>
          <cell r="WS40">
            <v>1</v>
          </cell>
          <cell r="WT40" t="str">
            <v/>
          </cell>
          <cell r="WU40" t="str">
            <v/>
          </cell>
          <cell r="WV40">
            <v>11.47</v>
          </cell>
          <cell r="WW40">
            <v>2</v>
          </cell>
          <cell r="WX40">
            <v>0</v>
          </cell>
          <cell r="WY40">
            <v>0</v>
          </cell>
          <cell r="WZ40">
            <v>0</v>
          </cell>
          <cell r="XA40">
            <v>0</v>
          </cell>
          <cell r="XB40">
            <v>6.02</v>
          </cell>
          <cell r="XC40">
            <v>1</v>
          </cell>
          <cell r="XD40">
            <v>12.48</v>
          </cell>
          <cell r="XE40">
            <v>2</v>
          </cell>
          <cell r="XF40">
            <v>0</v>
          </cell>
          <cell r="XG40">
            <v>0</v>
          </cell>
          <cell r="XH40" t="str">
            <v/>
          </cell>
          <cell r="XI40" t="str">
            <v/>
          </cell>
          <cell r="XJ40">
            <v>0</v>
          </cell>
          <cell r="XK40">
            <v>0</v>
          </cell>
          <cell r="XL40">
            <v>20.07</v>
          </cell>
          <cell r="XM40">
            <v>3</v>
          </cell>
          <cell r="XN40">
            <v>0</v>
          </cell>
          <cell r="XO40">
            <v>0</v>
          </cell>
          <cell r="XP40">
            <v>0</v>
          </cell>
          <cell r="XQ40">
            <v>0</v>
          </cell>
          <cell r="XR40">
            <v>11.83</v>
          </cell>
          <cell r="XS40">
            <v>2</v>
          </cell>
          <cell r="XT40">
            <v>8.1999999999999993</v>
          </cell>
          <cell r="XU40">
            <v>1</v>
          </cell>
          <cell r="XV40" t="str">
            <v/>
          </cell>
          <cell r="XW40" t="str">
            <v/>
          </cell>
          <cell r="XX40">
            <v>5.73</v>
          </cell>
          <cell r="XY40">
            <v>1</v>
          </cell>
          <cell r="XZ40">
            <v>0</v>
          </cell>
          <cell r="YA40">
            <v>0</v>
          </cell>
          <cell r="YB40">
            <v>15.61</v>
          </cell>
          <cell r="YC40">
            <v>2</v>
          </cell>
          <cell r="YD40">
            <v>6.75</v>
          </cell>
          <cell r="YE40">
            <v>1</v>
          </cell>
          <cell r="YF40">
            <v>0</v>
          </cell>
          <cell r="YG40">
            <v>0</v>
          </cell>
          <cell r="YH40">
            <v>6.42</v>
          </cell>
          <cell r="YI40">
            <v>1</v>
          </cell>
          <cell r="YJ40" t="str">
            <v/>
          </cell>
          <cell r="YK40" t="str">
            <v/>
          </cell>
          <cell r="YL40">
            <v>0</v>
          </cell>
          <cell r="YM40">
            <v>0</v>
          </cell>
          <cell r="YN40">
            <v>16.329999999999998</v>
          </cell>
          <cell r="YO40">
            <v>2</v>
          </cell>
          <cell r="YP40">
            <v>0</v>
          </cell>
          <cell r="YQ40">
            <v>0</v>
          </cell>
          <cell r="YR40">
            <v>0</v>
          </cell>
          <cell r="YS40">
            <v>0</v>
          </cell>
          <cell r="YT40">
            <v>0</v>
          </cell>
          <cell r="YU40">
            <v>0</v>
          </cell>
          <cell r="YV40">
            <v>8.76</v>
          </cell>
          <cell r="YW40">
            <v>1</v>
          </cell>
          <cell r="YX40" t="str">
            <v/>
          </cell>
          <cell r="YY40" t="str">
            <v/>
          </cell>
          <cell r="YZ40">
            <v>16.91</v>
          </cell>
          <cell r="ZA40">
            <v>2</v>
          </cell>
          <cell r="ZB40">
            <v>0</v>
          </cell>
          <cell r="ZC40">
            <v>0</v>
          </cell>
          <cell r="ZD40">
            <v>9.36</v>
          </cell>
          <cell r="ZE40">
            <v>1</v>
          </cell>
          <cell r="ZF40">
            <v>0</v>
          </cell>
          <cell r="ZG40">
            <v>0</v>
          </cell>
          <cell r="ZH40">
            <v>18.86</v>
          </cell>
          <cell r="ZI40">
            <v>2</v>
          </cell>
          <cell r="ZJ40">
            <v>8.81</v>
          </cell>
          <cell r="ZK40">
            <v>1</v>
          </cell>
          <cell r="ZL40" t="str">
            <v/>
          </cell>
          <cell r="ZM40" t="str">
            <v/>
          </cell>
          <cell r="ZN40">
            <v>8.6300000000000008</v>
          </cell>
          <cell r="ZO40">
            <v>1</v>
          </cell>
          <cell r="ZP40">
            <v>0</v>
          </cell>
          <cell r="ZQ40">
            <v>0</v>
          </cell>
          <cell r="ZR40">
            <v>7.96</v>
          </cell>
          <cell r="ZS40">
            <v>1</v>
          </cell>
          <cell r="ZT40">
            <v>7.69</v>
          </cell>
          <cell r="ZU40">
            <v>1</v>
          </cell>
          <cell r="ZV40">
            <v>0</v>
          </cell>
          <cell r="ZW40">
            <v>0</v>
          </cell>
          <cell r="ZX40">
            <v>7.49</v>
          </cell>
          <cell r="ZY40">
            <v>1</v>
          </cell>
          <cell r="ZZ40" t="str">
            <v/>
          </cell>
          <cell r="AAA40" t="str">
            <v/>
          </cell>
          <cell r="AAB40">
            <v>8.4700000000000006</v>
          </cell>
          <cell r="AAC40">
            <v>1</v>
          </cell>
          <cell r="AAD40">
            <v>0</v>
          </cell>
          <cell r="AAE40">
            <v>0</v>
          </cell>
          <cell r="AAF40">
            <v>8.34</v>
          </cell>
          <cell r="AAG40">
            <v>1</v>
          </cell>
          <cell r="AAH40">
            <v>0</v>
          </cell>
          <cell r="AAI40">
            <v>0</v>
          </cell>
          <cell r="AAJ40">
            <v>7.95</v>
          </cell>
          <cell r="AAK40">
            <v>1</v>
          </cell>
          <cell r="AAL40">
            <v>0</v>
          </cell>
          <cell r="AAM40">
            <v>0</v>
          </cell>
          <cell r="AAN40" t="str">
            <v/>
          </cell>
          <cell r="AAO40" t="str">
            <v/>
          </cell>
          <cell r="AAP40">
            <v>0</v>
          </cell>
          <cell r="AAQ40">
            <v>0</v>
          </cell>
          <cell r="AAR40">
            <v>16.41</v>
          </cell>
          <cell r="AAS40">
            <v>2</v>
          </cell>
          <cell r="AAT40">
            <v>8.0299999999999994</v>
          </cell>
          <cell r="AAU40">
            <v>1</v>
          </cell>
          <cell r="AAV40">
            <v>8.1999999999999993</v>
          </cell>
          <cell r="AAW40">
            <v>1</v>
          </cell>
          <cell r="AAX40">
            <v>0</v>
          </cell>
          <cell r="AAY40">
            <v>0</v>
          </cell>
          <cell r="AAZ40">
            <v>8.16</v>
          </cell>
          <cell r="ABA40">
            <v>1</v>
          </cell>
          <cell r="ABB40" t="str">
            <v/>
          </cell>
          <cell r="ABC40" t="str">
            <v/>
          </cell>
          <cell r="ABD40">
            <v>0</v>
          </cell>
          <cell r="ABE40">
            <v>0</v>
          </cell>
          <cell r="ABF40">
            <v>0</v>
          </cell>
          <cell r="ABG40">
            <v>0</v>
          </cell>
          <cell r="ABH40">
            <v>0</v>
          </cell>
          <cell r="ABI40">
            <v>0</v>
          </cell>
          <cell r="ABJ40">
            <v>0</v>
          </cell>
          <cell r="ABK40">
            <v>0</v>
          </cell>
          <cell r="ABM40">
            <v>1706.7599999999998</v>
          </cell>
          <cell r="ABN40">
            <v>259</v>
          </cell>
          <cell r="ABO40">
            <v>207</v>
          </cell>
          <cell r="ABP40">
            <v>1.251207729468599</v>
          </cell>
        </row>
        <row r="41">
          <cell r="A41" t="str">
            <v>CARVER</v>
          </cell>
          <cell r="B41" t="str">
            <v>CARVER</v>
          </cell>
          <cell r="C41" t="str">
            <v>MANHATTAN</v>
          </cell>
          <cell r="D41">
            <v>0</v>
          </cell>
          <cell r="E41">
            <v>0</v>
          </cell>
          <cell r="F41">
            <v>6.03</v>
          </cell>
          <cell r="G41">
            <v>1</v>
          </cell>
          <cell r="H41">
            <v>0</v>
          </cell>
          <cell r="I41">
            <v>0</v>
          </cell>
          <cell r="J41">
            <v>8.17</v>
          </cell>
          <cell r="K41">
            <v>1</v>
          </cell>
          <cell r="L41">
            <v>7.7</v>
          </cell>
          <cell r="M41">
            <v>1</v>
          </cell>
          <cell r="N41">
            <v>7.53</v>
          </cell>
          <cell r="O41">
            <v>1</v>
          </cell>
          <cell r="P41" t="str">
            <v/>
          </cell>
          <cell r="Q41" t="str">
            <v/>
          </cell>
          <cell r="R41">
            <v>0</v>
          </cell>
          <cell r="S41">
            <v>0</v>
          </cell>
          <cell r="T41">
            <v>7.34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8.34</v>
          </cell>
          <cell r="AA41">
            <v>1</v>
          </cell>
          <cell r="AB41">
            <v>0</v>
          </cell>
          <cell r="AC41">
            <v>0</v>
          </cell>
          <cell r="AD41" t="str">
            <v/>
          </cell>
          <cell r="AE41" t="str">
            <v/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7.78</v>
          </cell>
          <cell r="AQ41">
            <v>1</v>
          </cell>
          <cell r="AR41" t="str">
            <v/>
          </cell>
          <cell r="AS41" t="str">
            <v/>
          </cell>
          <cell r="AT41">
            <v>7.03</v>
          </cell>
          <cell r="AU41">
            <v>1</v>
          </cell>
          <cell r="AV41">
            <v>5.55</v>
          </cell>
          <cell r="AW41">
            <v>1</v>
          </cell>
          <cell r="AX41">
            <v>0</v>
          </cell>
          <cell r="AY41">
            <v>0</v>
          </cell>
          <cell r="AZ41">
            <v>5.07</v>
          </cell>
          <cell r="BA41">
            <v>1</v>
          </cell>
          <cell r="BB41">
            <v>7.67</v>
          </cell>
          <cell r="BC41">
            <v>1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5.84</v>
          </cell>
          <cell r="BI41">
            <v>1</v>
          </cell>
          <cell r="BJ41">
            <v>6.38</v>
          </cell>
          <cell r="BK41">
            <v>1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6.69</v>
          </cell>
          <cell r="BQ41">
            <v>1</v>
          </cell>
          <cell r="BR41">
            <v>6.03</v>
          </cell>
          <cell r="BS41">
            <v>1</v>
          </cell>
          <cell r="BT41" t="str">
            <v/>
          </cell>
          <cell r="BU41" t="str">
            <v/>
          </cell>
          <cell r="BV41">
            <v>0</v>
          </cell>
          <cell r="BW41">
            <v>0</v>
          </cell>
          <cell r="BX41">
            <v>14.91</v>
          </cell>
          <cell r="BY41">
            <v>2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7.47</v>
          </cell>
          <cell r="CG41">
            <v>1</v>
          </cell>
          <cell r="CH41" t="str">
            <v/>
          </cell>
          <cell r="CI41" t="str">
            <v/>
          </cell>
          <cell r="CJ41">
            <v>5.6</v>
          </cell>
          <cell r="CK41">
            <v>1</v>
          </cell>
          <cell r="CL41">
            <v>7.42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8.07</v>
          </cell>
          <cell r="CS41">
            <v>1</v>
          </cell>
          <cell r="CT41">
            <v>0</v>
          </cell>
          <cell r="CU41">
            <v>0</v>
          </cell>
          <cell r="CV41" t="str">
            <v/>
          </cell>
          <cell r="CW41" t="str">
            <v/>
          </cell>
          <cell r="CX41">
            <v>6.11</v>
          </cell>
          <cell r="CY41">
            <v>1</v>
          </cell>
          <cell r="CZ41">
            <v>0</v>
          </cell>
          <cell r="DA41">
            <v>0</v>
          </cell>
          <cell r="DB41">
            <v>7.7</v>
          </cell>
          <cell r="DC41">
            <v>1</v>
          </cell>
          <cell r="DD41">
            <v>0</v>
          </cell>
          <cell r="DE41">
            <v>0</v>
          </cell>
          <cell r="DF41">
            <v>7.32</v>
          </cell>
          <cell r="DG41">
            <v>1</v>
          </cell>
          <cell r="DH41">
            <v>6.06</v>
          </cell>
          <cell r="DI41">
            <v>1</v>
          </cell>
          <cell r="DJ41" t="str">
            <v/>
          </cell>
          <cell r="DK41" t="str">
            <v/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7.26</v>
          </cell>
          <cell r="DQ41">
            <v>1</v>
          </cell>
          <cell r="DR41">
            <v>7.21</v>
          </cell>
          <cell r="DS41">
            <v>1</v>
          </cell>
          <cell r="DT41">
            <v>0</v>
          </cell>
          <cell r="DU41">
            <v>0</v>
          </cell>
          <cell r="DV41">
            <v>7.23</v>
          </cell>
          <cell r="DW41">
            <v>1</v>
          </cell>
          <cell r="DX41" t="str">
            <v/>
          </cell>
          <cell r="DY41" t="str">
            <v/>
          </cell>
          <cell r="DZ41">
            <v>6.57</v>
          </cell>
          <cell r="EA41">
            <v>1</v>
          </cell>
          <cell r="EB41">
            <v>0</v>
          </cell>
          <cell r="EC41">
            <v>0</v>
          </cell>
          <cell r="ED41">
            <v>7.58</v>
          </cell>
          <cell r="EE41">
            <v>1</v>
          </cell>
          <cell r="EF41">
            <v>0</v>
          </cell>
          <cell r="EG41">
            <v>0</v>
          </cell>
          <cell r="EH41">
            <v>5.73</v>
          </cell>
          <cell r="EI41">
            <v>1</v>
          </cell>
          <cell r="EJ41">
            <v>0</v>
          </cell>
          <cell r="EK41">
            <v>0</v>
          </cell>
          <cell r="EL41" t="str">
            <v/>
          </cell>
          <cell r="EM41" t="str">
            <v/>
          </cell>
          <cell r="EN41">
            <v>6.44</v>
          </cell>
          <cell r="EO41">
            <v>1</v>
          </cell>
          <cell r="EP41">
            <v>6.64</v>
          </cell>
          <cell r="EQ41">
            <v>1</v>
          </cell>
          <cell r="ER41">
            <v>0</v>
          </cell>
          <cell r="ES41">
            <v>0</v>
          </cell>
          <cell r="ET41">
            <v>7.32</v>
          </cell>
          <cell r="EU41">
            <v>1</v>
          </cell>
          <cell r="EV41">
            <v>0</v>
          </cell>
          <cell r="EW41">
            <v>0</v>
          </cell>
          <cell r="EX41">
            <v>7.84</v>
          </cell>
          <cell r="EY41">
            <v>1</v>
          </cell>
          <cell r="EZ41" t="str">
            <v/>
          </cell>
          <cell r="FA41" t="str">
            <v/>
          </cell>
          <cell r="FB41">
            <v>0</v>
          </cell>
          <cell r="FC41">
            <v>0</v>
          </cell>
          <cell r="FD41">
            <v>7.62</v>
          </cell>
          <cell r="FE41">
            <v>1</v>
          </cell>
          <cell r="FF41">
            <v>0</v>
          </cell>
          <cell r="FG41">
            <v>0</v>
          </cell>
          <cell r="FH41">
            <v>6.61</v>
          </cell>
          <cell r="FI41">
            <v>1</v>
          </cell>
          <cell r="FJ41">
            <v>7.58</v>
          </cell>
          <cell r="FK41">
            <v>1</v>
          </cell>
          <cell r="FL41">
            <v>0</v>
          </cell>
          <cell r="FM41">
            <v>0</v>
          </cell>
          <cell r="FN41" t="str">
            <v/>
          </cell>
          <cell r="FO41" t="str">
            <v/>
          </cell>
          <cell r="FP41">
            <v>6.91</v>
          </cell>
          <cell r="FQ41">
            <v>1</v>
          </cell>
          <cell r="FR41">
            <v>6.88</v>
          </cell>
          <cell r="FS41">
            <v>1</v>
          </cell>
          <cell r="FT41">
            <v>0</v>
          </cell>
          <cell r="FU41">
            <v>0</v>
          </cell>
          <cell r="FV41">
            <v>8.0399999999999991</v>
          </cell>
          <cell r="FW41">
            <v>1</v>
          </cell>
          <cell r="FX41">
            <v>6.55</v>
          </cell>
          <cell r="FY41">
            <v>1</v>
          </cell>
          <cell r="FZ41">
            <v>0</v>
          </cell>
          <cell r="GA41">
            <v>0</v>
          </cell>
          <cell r="GB41" t="str">
            <v/>
          </cell>
          <cell r="GC41" t="str">
            <v/>
          </cell>
          <cell r="GD41">
            <v>6.08</v>
          </cell>
          <cell r="GE41">
            <v>1</v>
          </cell>
          <cell r="GF41">
            <v>7.88</v>
          </cell>
          <cell r="GG41">
            <v>1</v>
          </cell>
          <cell r="GH41">
            <v>3.31</v>
          </cell>
          <cell r="GI41">
            <v>1</v>
          </cell>
          <cell r="GJ41">
            <v>0</v>
          </cell>
          <cell r="GK41">
            <v>0</v>
          </cell>
          <cell r="GL41">
            <v>6.07</v>
          </cell>
          <cell r="GM41">
            <v>1</v>
          </cell>
          <cell r="GN41">
            <v>0</v>
          </cell>
          <cell r="GO41">
            <v>0</v>
          </cell>
          <cell r="GP41" t="str">
            <v/>
          </cell>
          <cell r="GQ41" t="str">
            <v/>
          </cell>
          <cell r="GR41">
            <v>0</v>
          </cell>
          <cell r="GS41">
            <v>0</v>
          </cell>
          <cell r="GT41">
            <v>13.75</v>
          </cell>
          <cell r="GU41">
            <v>2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14.2</v>
          </cell>
          <cell r="HC41">
            <v>2</v>
          </cell>
          <cell r="HD41" t="str">
            <v/>
          </cell>
          <cell r="HE41" t="str">
            <v/>
          </cell>
          <cell r="HF41">
            <v>0</v>
          </cell>
          <cell r="HG41">
            <v>0</v>
          </cell>
          <cell r="HH41">
            <v>9.7799999999999994</v>
          </cell>
          <cell r="HI41">
            <v>1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9.3000000000000007</v>
          </cell>
          <cell r="HO41">
            <v>1</v>
          </cell>
          <cell r="HP41">
            <v>7.93</v>
          </cell>
          <cell r="HQ41">
            <v>1</v>
          </cell>
          <cell r="HR41" t="str">
            <v/>
          </cell>
          <cell r="HS41" t="str">
            <v/>
          </cell>
          <cell r="HT41">
            <v>0</v>
          </cell>
          <cell r="HU41">
            <v>0</v>
          </cell>
          <cell r="HV41">
            <v>7.76</v>
          </cell>
          <cell r="HW41">
            <v>1</v>
          </cell>
          <cell r="HX41">
            <v>0</v>
          </cell>
          <cell r="HY41">
            <v>0</v>
          </cell>
          <cell r="HZ41">
            <v>8.4499999999999993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 t="str">
            <v/>
          </cell>
          <cell r="IG41" t="str">
            <v/>
          </cell>
          <cell r="IH41">
            <v>15.67</v>
          </cell>
          <cell r="II41">
            <v>2</v>
          </cell>
          <cell r="IJ41">
            <v>15.24</v>
          </cell>
          <cell r="IK41">
            <v>2</v>
          </cell>
          <cell r="IL41">
            <v>0</v>
          </cell>
          <cell r="IM41">
            <v>0</v>
          </cell>
          <cell r="IN41">
            <v>7.92</v>
          </cell>
          <cell r="IO41">
            <v>1</v>
          </cell>
          <cell r="IP41">
            <v>8.42</v>
          </cell>
          <cell r="IQ41">
            <v>1</v>
          </cell>
          <cell r="IR41">
            <v>0</v>
          </cell>
          <cell r="IS41">
            <v>0</v>
          </cell>
          <cell r="IT41" t="str">
            <v/>
          </cell>
          <cell r="IU41" t="str">
            <v/>
          </cell>
          <cell r="IV41">
            <v>8.2200000000000006</v>
          </cell>
          <cell r="IW41">
            <v>1</v>
          </cell>
          <cell r="IX41">
            <v>0</v>
          </cell>
          <cell r="IY41">
            <v>0</v>
          </cell>
          <cell r="IZ41">
            <v>8.7100000000000009</v>
          </cell>
          <cell r="JA41">
            <v>1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8.73</v>
          </cell>
          <cell r="JG41">
            <v>1</v>
          </cell>
          <cell r="JH41" t="str">
            <v/>
          </cell>
          <cell r="JI41" t="str">
            <v/>
          </cell>
          <cell r="JJ41">
            <v>6.93</v>
          </cell>
          <cell r="JK41">
            <v>1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14.4</v>
          </cell>
          <cell r="JS41">
            <v>2</v>
          </cell>
          <cell r="JT41">
            <v>0</v>
          </cell>
          <cell r="JU41">
            <v>0</v>
          </cell>
          <cell r="JV41" t="str">
            <v/>
          </cell>
          <cell r="JW41" t="str">
            <v/>
          </cell>
          <cell r="JX41">
            <v>8.39</v>
          </cell>
          <cell r="JY41">
            <v>1</v>
          </cell>
          <cell r="JZ41">
            <v>0</v>
          </cell>
          <cell r="KA41">
            <v>0</v>
          </cell>
          <cell r="KB41">
            <v>8.39</v>
          </cell>
          <cell r="KC41">
            <v>1</v>
          </cell>
          <cell r="KD41">
            <v>8.82</v>
          </cell>
          <cell r="KE41">
            <v>1</v>
          </cell>
          <cell r="KF41">
            <v>0</v>
          </cell>
          <cell r="KG41">
            <v>0</v>
          </cell>
          <cell r="KH41">
            <v>6.55</v>
          </cell>
          <cell r="KI41">
            <v>1</v>
          </cell>
          <cell r="KJ41" t="str">
            <v/>
          </cell>
          <cell r="KK41" t="str">
            <v/>
          </cell>
          <cell r="KL41">
            <v>0</v>
          </cell>
          <cell r="KM41">
            <v>0</v>
          </cell>
          <cell r="KN41">
            <v>8.01</v>
          </cell>
          <cell r="KO41">
            <v>1</v>
          </cell>
          <cell r="KP41">
            <v>7.97</v>
          </cell>
          <cell r="KQ41">
            <v>1</v>
          </cell>
          <cell r="KR41">
            <v>10.49</v>
          </cell>
          <cell r="KS41">
            <v>1</v>
          </cell>
          <cell r="KT41">
            <v>6.99</v>
          </cell>
          <cell r="KU41">
            <v>1</v>
          </cell>
          <cell r="KV41">
            <v>0</v>
          </cell>
          <cell r="KW41">
            <v>0</v>
          </cell>
          <cell r="KX41" t="str">
            <v/>
          </cell>
          <cell r="KY41" t="str">
            <v/>
          </cell>
          <cell r="KZ41">
            <v>15.27</v>
          </cell>
          <cell r="LA41">
            <v>2</v>
          </cell>
          <cell r="LB41">
            <v>0</v>
          </cell>
          <cell r="LC41">
            <v>0</v>
          </cell>
          <cell r="LD41">
            <v>8.6300000000000008</v>
          </cell>
          <cell r="LE41">
            <v>1</v>
          </cell>
          <cell r="LF41">
            <v>8.14</v>
          </cell>
          <cell r="LG41">
            <v>1</v>
          </cell>
          <cell r="LH41">
            <v>0</v>
          </cell>
          <cell r="LI41">
            <v>0</v>
          </cell>
          <cell r="LJ41">
            <v>7.72</v>
          </cell>
          <cell r="LK41">
            <v>1</v>
          </cell>
          <cell r="LL41" t="str">
            <v/>
          </cell>
          <cell r="LM41" t="str">
            <v/>
          </cell>
          <cell r="LN41">
            <v>5.46</v>
          </cell>
          <cell r="LO41">
            <v>1</v>
          </cell>
          <cell r="LP41">
            <v>6.35</v>
          </cell>
          <cell r="LQ41">
            <v>1</v>
          </cell>
          <cell r="LR41">
            <v>10.42</v>
          </cell>
          <cell r="LS41">
            <v>2</v>
          </cell>
          <cell r="LT41">
            <v>0</v>
          </cell>
          <cell r="LU41">
            <v>0</v>
          </cell>
          <cell r="LV41">
            <v>7.52</v>
          </cell>
          <cell r="LW41">
            <v>1</v>
          </cell>
          <cell r="LX41">
            <v>4.1399999999999997</v>
          </cell>
          <cell r="LY41">
            <v>1</v>
          </cell>
          <cell r="LZ41" t="str">
            <v/>
          </cell>
          <cell r="MA41" t="str">
            <v/>
          </cell>
          <cell r="MB41">
            <v>8.81</v>
          </cell>
          <cell r="MC41">
            <v>1</v>
          </cell>
          <cell r="MD41">
            <v>6.66</v>
          </cell>
          <cell r="ME41">
            <v>1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18.07</v>
          </cell>
          <cell r="MK41">
            <v>2</v>
          </cell>
          <cell r="ML41">
            <v>6.08</v>
          </cell>
          <cell r="MM41">
            <v>1</v>
          </cell>
          <cell r="MN41" t="str">
            <v/>
          </cell>
          <cell r="MO41" t="str">
            <v/>
          </cell>
          <cell r="MP41">
            <v>7.66</v>
          </cell>
          <cell r="MQ41">
            <v>1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15.17</v>
          </cell>
          <cell r="MW41">
            <v>2</v>
          </cell>
          <cell r="MX41">
            <v>0</v>
          </cell>
          <cell r="MY41">
            <v>0</v>
          </cell>
          <cell r="MZ41">
            <v>8.98</v>
          </cell>
          <cell r="NA41">
            <v>1</v>
          </cell>
          <cell r="NB41" t="str">
            <v/>
          </cell>
          <cell r="NC41" t="str">
            <v/>
          </cell>
          <cell r="ND41">
            <v>7.63</v>
          </cell>
          <cell r="NE41">
            <v>1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15.76</v>
          </cell>
          <cell r="NK41">
            <v>2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 t="str">
            <v/>
          </cell>
          <cell r="NQ41" t="str">
            <v/>
          </cell>
          <cell r="NR41">
            <v>0</v>
          </cell>
          <cell r="NS41">
            <v>0</v>
          </cell>
          <cell r="NT41">
            <v>13.84</v>
          </cell>
          <cell r="NU41">
            <v>2</v>
          </cell>
          <cell r="NV41">
            <v>6.66</v>
          </cell>
          <cell r="NW41">
            <v>1</v>
          </cell>
          <cell r="NX41">
            <v>7.4</v>
          </cell>
          <cell r="NY41">
            <v>1</v>
          </cell>
          <cell r="NZ41">
            <v>0</v>
          </cell>
          <cell r="OA41">
            <v>0</v>
          </cell>
          <cell r="OB41">
            <v>4.76</v>
          </cell>
          <cell r="OC41">
            <v>1</v>
          </cell>
          <cell r="OD41" t="str">
            <v/>
          </cell>
          <cell r="OE41" t="str">
            <v/>
          </cell>
          <cell r="OF41">
            <v>9.09</v>
          </cell>
          <cell r="OG41">
            <v>1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7.57</v>
          </cell>
          <cell r="OM41">
            <v>1</v>
          </cell>
          <cell r="ON41">
            <v>7.71</v>
          </cell>
          <cell r="OO41">
            <v>1</v>
          </cell>
          <cell r="OP41">
            <v>7.65</v>
          </cell>
          <cell r="OQ41">
            <v>1</v>
          </cell>
          <cell r="OR41" t="str">
            <v/>
          </cell>
          <cell r="OS41" t="str">
            <v/>
          </cell>
          <cell r="OT41">
            <v>0</v>
          </cell>
          <cell r="OU41">
            <v>0</v>
          </cell>
          <cell r="OV41">
            <v>7.69</v>
          </cell>
          <cell r="OW41">
            <v>1</v>
          </cell>
          <cell r="OX41">
            <v>7.28</v>
          </cell>
          <cell r="OY41">
            <v>1</v>
          </cell>
          <cell r="OZ41">
            <v>0</v>
          </cell>
          <cell r="PA41">
            <v>0</v>
          </cell>
          <cell r="PB41">
            <v>0</v>
          </cell>
          <cell r="PC41">
            <v>0</v>
          </cell>
          <cell r="PD41">
            <v>8.43</v>
          </cell>
          <cell r="PE41">
            <v>1</v>
          </cell>
          <cell r="PF41" t="str">
            <v/>
          </cell>
          <cell r="PG41" t="str">
            <v/>
          </cell>
          <cell r="PH41">
            <v>8.43</v>
          </cell>
          <cell r="PI41">
            <v>1</v>
          </cell>
          <cell r="PJ41">
            <v>0</v>
          </cell>
          <cell r="PK41">
            <v>0</v>
          </cell>
          <cell r="PL41">
            <v>6.61</v>
          </cell>
          <cell r="PM41">
            <v>1</v>
          </cell>
          <cell r="PN41">
            <v>0</v>
          </cell>
          <cell r="PO41">
            <v>0</v>
          </cell>
          <cell r="PP41">
            <v>7.98</v>
          </cell>
          <cell r="PQ41">
            <v>1</v>
          </cell>
          <cell r="PR41">
            <v>0</v>
          </cell>
          <cell r="PS41">
            <v>0</v>
          </cell>
          <cell r="PT41" t="str">
            <v/>
          </cell>
          <cell r="PU41" t="str">
            <v/>
          </cell>
          <cell r="PV41">
            <v>17.22</v>
          </cell>
          <cell r="PW41">
            <v>2</v>
          </cell>
          <cell r="PX41">
            <v>0</v>
          </cell>
          <cell r="PY41">
            <v>0</v>
          </cell>
          <cell r="PZ41">
            <v>7.62</v>
          </cell>
          <cell r="QA41">
            <v>1</v>
          </cell>
          <cell r="QB41">
            <v>0</v>
          </cell>
          <cell r="QC41">
            <v>0</v>
          </cell>
          <cell r="QD41">
            <v>7.82</v>
          </cell>
          <cell r="QE41">
            <v>1</v>
          </cell>
          <cell r="QF41">
            <v>4.9400000000000004</v>
          </cell>
          <cell r="QG41">
            <v>1</v>
          </cell>
          <cell r="QH41" t="str">
            <v/>
          </cell>
          <cell r="QI41" t="str">
            <v/>
          </cell>
          <cell r="QJ41">
            <v>7.56</v>
          </cell>
          <cell r="QK41">
            <v>1</v>
          </cell>
          <cell r="QL41">
            <v>0</v>
          </cell>
          <cell r="QM41">
            <v>0</v>
          </cell>
          <cell r="QN41">
            <v>5.26</v>
          </cell>
          <cell r="QO41">
            <v>1</v>
          </cell>
          <cell r="QP41">
            <v>0</v>
          </cell>
          <cell r="QQ41">
            <v>0</v>
          </cell>
          <cell r="QR41">
            <v>5.44</v>
          </cell>
          <cell r="QS41">
            <v>1</v>
          </cell>
          <cell r="QT41">
            <v>9.1300000000000008</v>
          </cell>
          <cell r="QU41">
            <v>1</v>
          </cell>
          <cell r="QV41" t="str">
            <v/>
          </cell>
          <cell r="QW41" t="str">
            <v/>
          </cell>
          <cell r="QX41">
            <v>7.94</v>
          </cell>
          <cell r="QY41">
            <v>1</v>
          </cell>
          <cell r="QZ41">
            <v>0</v>
          </cell>
          <cell r="RA41">
            <v>0</v>
          </cell>
          <cell r="RB41">
            <v>7.46</v>
          </cell>
          <cell r="RC41">
            <v>1</v>
          </cell>
          <cell r="RD41">
            <v>0</v>
          </cell>
          <cell r="RE41">
            <v>0</v>
          </cell>
          <cell r="RF41">
            <v>8.16</v>
          </cell>
          <cell r="RG41">
            <v>1</v>
          </cell>
          <cell r="RH41">
            <v>0</v>
          </cell>
          <cell r="RI41">
            <v>0</v>
          </cell>
          <cell r="RJ41" t="str">
            <v/>
          </cell>
          <cell r="RK41" t="str">
            <v/>
          </cell>
          <cell r="RL41">
            <v>8.68</v>
          </cell>
          <cell r="RM41">
            <v>1</v>
          </cell>
          <cell r="RN41">
            <v>0</v>
          </cell>
          <cell r="RO41">
            <v>0</v>
          </cell>
          <cell r="RP41">
            <v>5.46</v>
          </cell>
          <cell r="RQ41">
            <v>1</v>
          </cell>
          <cell r="RR41">
            <v>0</v>
          </cell>
          <cell r="RS41">
            <v>0</v>
          </cell>
          <cell r="RT41">
            <v>6.45</v>
          </cell>
          <cell r="RU41">
            <v>1</v>
          </cell>
          <cell r="RV41">
            <v>8.6999999999999993</v>
          </cell>
          <cell r="RW41">
            <v>1</v>
          </cell>
          <cell r="RX41" t="str">
            <v/>
          </cell>
          <cell r="RY41" t="str">
            <v/>
          </cell>
          <cell r="RZ41">
            <v>8.1199999999999992</v>
          </cell>
          <cell r="SA41">
            <v>1</v>
          </cell>
          <cell r="SB41">
            <v>0</v>
          </cell>
          <cell r="SC41">
            <v>0</v>
          </cell>
          <cell r="SD41">
            <v>6.26</v>
          </cell>
          <cell r="SE41">
            <v>1</v>
          </cell>
          <cell r="SF41">
            <v>8.26</v>
          </cell>
          <cell r="SG41">
            <v>1</v>
          </cell>
          <cell r="SH41">
            <v>0</v>
          </cell>
          <cell r="SI41">
            <v>0</v>
          </cell>
          <cell r="SJ41">
            <v>7.66</v>
          </cell>
          <cell r="SK41">
            <v>1</v>
          </cell>
          <cell r="SL41" t="str">
            <v/>
          </cell>
          <cell r="SM41" t="str">
            <v/>
          </cell>
          <cell r="SN41">
            <v>0</v>
          </cell>
          <cell r="SO41">
            <v>0</v>
          </cell>
          <cell r="SP41">
            <v>7.83</v>
          </cell>
          <cell r="SQ41">
            <v>1</v>
          </cell>
          <cell r="SR41">
            <v>7.16</v>
          </cell>
          <cell r="SS41">
            <v>1</v>
          </cell>
          <cell r="ST41">
            <v>0</v>
          </cell>
          <cell r="SU41">
            <v>0</v>
          </cell>
          <cell r="SV41">
            <v>8.1</v>
          </cell>
          <cell r="SW41">
            <v>1</v>
          </cell>
          <cell r="SX41">
            <v>0</v>
          </cell>
          <cell r="SY41">
            <v>0</v>
          </cell>
          <cell r="SZ41" t="str">
            <v/>
          </cell>
          <cell r="TA41" t="str">
            <v/>
          </cell>
          <cell r="TB41">
            <v>0</v>
          </cell>
          <cell r="TC41">
            <v>0</v>
          </cell>
          <cell r="TD41">
            <v>15.78</v>
          </cell>
          <cell r="TE41">
            <v>2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L41">
            <v>15.38</v>
          </cell>
          <cell r="TM41">
            <v>2</v>
          </cell>
          <cell r="TN41" t="str">
            <v/>
          </cell>
          <cell r="TO41" t="str">
            <v/>
          </cell>
          <cell r="TP41">
            <v>7.78</v>
          </cell>
          <cell r="TQ41">
            <v>1</v>
          </cell>
          <cell r="TR41">
            <v>0</v>
          </cell>
          <cell r="TS41">
            <v>0</v>
          </cell>
          <cell r="TT41">
            <v>8.2899999999999991</v>
          </cell>
          <cell r="TU41">
            <v>1</v>
          </cell>
          <cell r="TV41">
            <v>0</v>
          </cell>
          <cell r="TW41">
            <v>0</v>
          </cell>
          <cell r="TX41">
            <v>7.99</v>
          </cell>
          <cell r="TY41">
            <v>1</v>
          </cell>
          <cell r="TZ41">
            <v>4.12</v>
          </cell>
          <cell r="UA41">
            <v>1</v>
          </cell>
          <cell r="UB41" t="str">
            <v/>
          </cell>
          <cell r="UC41" t="str">
            <v/>
          </cell>
          <cell r="UD41">
            <v>0</v>
          </cell>
          <cell r="UE41">
            <v>0</v>
          </cell>
          <cell r="UF41">
            <v>7.27</v>
          </cell>
          <cell r="UG41">
            <v>1</v>
          </cell>
          <cell r="UH41">
            <v>4.6100000000000003</v>
          </cell>
          <cell r="UI41">
            <v>1</v>
          </cell>
          <cell r="UJ41">
            <v>6.86</v>
          </cell>
          <cell r="UK41">
            <v>1</v>
          </cell>
          <cell r="UL41">
            <v>0</v>
          </cell>
          <cell r="UM41">
            <v>0</v>
          </cell>
          <cell r="UN41">
            <v>0</v>
          </cell>
          <cell r="UO41">
            <v>0</v>
          </cell>
          <cell r="UP41" t="str">
            <v/>
          </cell>
          <cell r="UQ41" t="str">
            <v/>
          </cell>
          <cell r="UR41">
            <v>15.02</v>
          </cell>
          <cell r="US41">
            <v>2</v>
          </cell>
          <cell r="UT41">
            <v>0</v>
          </cell>
          <cell r="UU41">
            <v>0</v>
          </cell>
          <cell r="UV41">
            <v>7.43</v>
          </cell>
          <cell r="UW41">
            <v>1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8.76</v>
          </cell>
          <cell r="VC41">
            <v>1</v>
          </cell>
          <cell r="VD41" t="str">
            <v/>
          </cell>
          <cell r="VE41" t="str">
            <v/>
          </cell>
          <cell r="VF41">
            <v>0</v>
          </cell>
          <cell r="VG41">
            <v>0</v>
          </cell>
          <cell r="VH41">
            <v>0</v>
          </cell>
          <cell r="VI41">
            <v>0</v>
          </cell>
          <cell r="VJ41">
            <v>0</v>
          </cell>
          <cell r="VK41">
            <v>0</v>
          </cell>
          <cell r="VL41">
            <v>18.739999999999998</v>
          </cell>
          <cell r="VM41">
            <v>2</v>
          </cell>
          <cell r="VN41">
            <v>0</v>
          </cell>
          <cell r="VO41">
            <v>0</v>
          </cell>
          <cell r="VP41">
            <v>7.8</v>
          </cell>
          <cell r="VQ41">
            <v>1</v>
          </cell>
          <cell r="VR41" t="str">
            <v/>
          </cell>
          <cell r="VS41" t="str">
            <v/>
          </cell>
          <cell r="VT41">
            <v>0</v>
          </cell>
          <cell r="VU41">
            <v>0</v>
          </cell>
          <cell r="VV41">
            <v>0</v>
          </cell>
          <cell r="VW41">
            <v>0</v>
          </cell>
          <cell r="VX41">
            <v>7.73</v>
          </cell>
          <cell r="VY41">
            <v>1</v>
          </cell>
          <cell r="VZ41">
            <v>7.48</v>
          </cell>
          <cell r="WA41">
            <v>1</v>
          </cell>
          <cell r="WB41">
            <v>7.7</v>
          </cell>
          <cell r="WC41">
            <v>1</v>
          </cell>
          <cell r="WD41">
            <v>4.21</v>
          </cell>
          <cell r="WE41">
            <v>1</v>
          </cell>
          <cell r="WF41" t="str">
            <v/>
          </cell>
          <cell r="WG41" t="str">
            <v/>
          </cell>
          <cell r="WH41">
            <v>0</v>
          </cell>
          <cell r="WI41">
            <v>0</v>
          </cell>
          <cell r="WJ41">
            <v>7.93</v>
          </cell>
          <cell r="WK41">
            <v>1</v>
          </cell>
          <cell r="WL41">
            <v>0</v>
          </cell>
          <cell r="WM41">
            <v>0</v>
          </cell>
          <cell r="WN41">
            <v>0</v>
          </cell>
          <cell r="WO41">
            <v>0</v>
          </cell>
          <cell r="WP41">
            <v>8.7200000000000006</v>
          </cell>
          <cell r="WQ41">
            <v>1</v>
          </cell>
          <cell r="WR41">
            <v>9.1199999999999992</v>
          </cell>
          <cell r="WS41">
            <v>1</v>
          </cell>
          <cell r="WT41" t="str">
            <v/>
          </cell>
          <cell r="WU41" t="str">
            <v/>
          </cell>
          <cell r="WV41">
            <v>6.71</v>
          </cell>
          <cell r="WW41">
            <v>1</v>
          </cell>
          <cell r="WX41">
            <v>0</v>
          </cell>
          <cell r="WY41">
            <v>0</v>
          </cell>
          <cell r="WZ41">
            <v>7.86</v>
          </cell>
          <cell r="XA41">
            <v>1</v>
          </cell>
          <cell r="XB41">
            <v>7.34</v>
          </cell>
          <cell r="XC41">
            <v>1</v>
          </cell>
          <cell r="XD41">
            <v>6.2</v>
          </cell>
          <cell r="XE41">
            <v>1</v>
          </cell>
          <cell r="XF41">
            <v>0</v>
          </cell>
          <cell r="XG41">
            <v>0</v>
          </cell>
          <cell r="XH41" t="str">
            <v/>
          </cell>
          <cell r="XI41" t="str">
            <v/>
          </cell>
          <cell r="XJ41">
            <v>0</v>
          </cell>
          <cell r="XK41">
            <v>0</v>
          </cell>
          <cell r="XL41">
            <v>8.39</v>
          </cell>
          <cell r="XM41">
            <v>1</v>
          </cell>
          <cell r="XN41">
            <v>8.35</v>
          </cell>
          <cell r="XO41">
            <v>1</v>
          </cell>
          <cell r="XP41">
            <v>0</v>
          </cell>
          <cell r="XQ41">
            <v>0</v>
          </cell>
          <cell r="XR41">
            <v>11.55</v>
          </cell>
          <cell r="XS41">
            <v>2</v>
          </cell>
          <cell r="XT41">
            <v>0</v>
          </cell>
          <cell r="XU41">
            <v>0</v>
          </cell>
          <cell r="XV41" t="str">
            <v/>
          </cell>
          <cell r="XW41" t="str">
            <v/>
          </cell>
          <cell r="XX41">
            <v>7.01</v>
          </cell>
          <cell r="XY41">
            <v>1</v>
          </cell>
          <cell r="XZ41">
            <v>0</v>
          </cell>
          <cell r="YA41">
            <v>0</v>
          </cell>
          <cell r="YB41">
            <v>14.88</v>
          </cell>
          <cell r="YC41">
            <v>2</v>
          </cell>
          <cell r="YD41">
            <v>0</v>
          </cell>
          <cell r="YE41">
            <v>0</v>
          </cell>
          <cell r="YF41">
            <v>5.49</v>
          </cell>
          <cell r="YG41">
            <v>1</v>
          </cell>
          <cell r="YH41">
            <v>0</v>
          </cell>
          <cell r="YI41">
            <v>0</v>
          </cell>
          <cell r="YJ41" t="str">
            <v/>
          </cell>
          <cell r="YK41" t="str">
            <v/>
          </cell>
          <cell r="YL41">
            <v>0</v>
          </cell>
          <cell r="YM41">
            <v>0</v>
          </cell>
          <cell r="YN41">
            <v>7.3</v>
          </cell>
          <cell r="YO41">
            <v>1</v>
          </cell>
          <cell r="YP41">
            <v>0</v>
          </cell>
          <cell r="YQ41">
            <v>0</v>
          </cell>
          <cell r="YR41">
            <v>6.68</v>
          </cell>
          <cell r="YS41">
            <v>1</v>
          </cell>
          <cell r="YT41">
            <v>0</v>
          </cell>
          <cell r="YU41">
            <v>0</v>
          </cell>
          <cell r="YV41">
            <v>7.39</v>
          </cell>
          <cell r="YW41">
            <v>1</v>
          </cell>
          <cell r="YX41" t="str">
            <v/>
          </cell>
          <cell r="YY41" t="str">
            <v/>
          </cell>
          <cell r="YZ41">
            <v>7.55</v>
          </cell>
          <cell r="ZA41">
            <v>1</v>
          </cell>
          <cell r="ZB41">
            <v>9.23</v>
          </cell>
          <cell r="ZC41">
            <v>1</v>
          </cell>
          <cell r="ZD41">
            <v>8.77</v>
          </cell>
          <cell r="ZE41">
            <v>1</v>
          </cell>
          <cell r="ZF41">
            <v>0</v>
          </cell>
          <cell r="ZG41">
            <v>0</v>
          </cell>
          <cell r="ZH41">
            <v>6.05</v>
          </cell>
          <cell r="ZI41">
            <v>1</v>
          </cell>
          <cell r="ZJ41">
            <v>6.4</v>
          </cell>
          <cell r="ZK41">
            <v>1</v>
          </cell>
          <cell r="ZL41" t="str">
            <v/>
          </cell>
          <cell r="ZM41" t="str">
            <v/>
          </cell>
          <cell r="ZN41">
            <v>0</v>
          </cell>
          <cell r="ZO41">
            <v>0</v>
          </cell>
          <cell r="ZP41">
            <v>7.61</v>
          </cell>
          <cell r="ZQ41">
            <v>1</v>
          </cell>
          <cell r="ZR41">
            <v>8.0500000000000007</v>
          </cell>
          <cell r="ZS41">
            <v>1</v>
          </cell>
          <cell r="ZT41">
            <v>0</v>
          </cell>
          <cell r="ZU41">
            <v>0</v>
          </cell>
          <cell r="ZV41">
            <v>7.23</v>
          </cell>
          <cell r="ZW41">
            <v>1</v>
          </cell>
          <cell r="ZX41">
            <v>7.04</v>
          </cell>
          <cell r="ZY41">
            <v>1</v>
          </cell>
          <cell r="ZZ41" t="str">
            <v/>
          </cell>
          <cell r="AAA41" t="str">
            <v/>
          </cell>
          <cell r="AAB41">
            <v>7.32</v>
          </cell>
          <cell r="AAC41">
            <v>1</v>
          </cell>
          <cell r="AAD41">
            <v>0</v>
          </cell>
          <cell r="AAE41">
            <v>0</v>
          </cell>
          <cell r="AAF41">
            <v>12.78</v>
          </cell>
          <cell r="AAG41">
            <v>2</v>
          </cell>
          <cell r="AAH41">
            <v>0</v>
          </cell>
          <cell r="AAI41">
            <v>0</v>
          </cell>
          <cell r="AAJ41">
            <v>0</v>
          </cell>
          <cell r="AAK41">
            <v>0</v>
          </cell>
          <cell r="AAL41">
            <v>7.59</v>
          </cell>
          <cell r="AAM41">
            <v>1</v>
          </cell>
          <cell r="AAN41" t="str">
            <v/>
          </cell>
          <cell r="AAO41" t="str">
            <v/>
          </cell>
          <cell r="AAP41">
            <v>0</v>
          </cell>
          <cell r="AAQ41">
            <v>0</v>
          </cell>
          <cell r="AAR41">
            <v>6.11</v>
          </cell>
          <cell r="AAS41">
            <v>1</v>
          </cell>
          <cell r="AAT41">
            <v>5.78</v>
          </cell>
          <cell r="AAU41">
            <v>1</v>
          </cell>
          <cell r="AAV41">
            <v>7.4</v>
          </cell>
          <cell r="AAW41">
            <v>1</v>
          </cell>
          <cell r="AAX41">
            <v>4</v>
          </cell>
          <cell r="AAY41">
            <v>1</v>
          </cell>
          <cell r="AAZ41">
            <v>0</v>
          </cell>
          <cell r="ABA41">
            <v>0</v>
          </cell>
          <cell r="ABB41" t="str">
            <v/>
          </cell>
          <cell r="ABC41" t="str">
            <v/>
          </cell>
          <cell r="ABD41">
            <v>0</v>
          </cell>
          <cell r="ABE41">
            <v>0</v>
          </cell>
          <cell r="ABF41">
            <v>0</v>
          </cell>
          <cell r="ABG41">
            <v>0</v>
          </cell>
          <cell r="ABH41">
            <v>0</v>
          </cell>
          <cell r="ABI41">
            <v>0</v>
          </cell>
          <cell r="ABJ41">
            <v>0</v>
          </cell>
          <cell r="ABK41">
            <v>0</v>
          </cell>
          <cell r="ABM41">
            <v>1411.7599999999995</v>
          </cell>
          <cell r="ABN41">
            <v>193</v>
          </cell>
          <cell r="ABO41">
            <v>173</v>
          </cell>
          <cell r="ABP41">
            <v>1.1156069364161849</v>
          </cell>
        </row>
        <row r="42">
          <cell r="A42" t="str">
            <v>CLINTON</v>
          </cell>
          <cell r="B42" t="str">
            <v>CLINTON</v>
          </cell>
          <cell r="C42" t="str">
            <v>MANHATTAN</v>
          </cell>
          <cell r="D42">
            <v>0</v>
          </cell>
          <cell r="E42">
            <v>0</v>
          </cell>
          <cell r="F42">
            <v>15.58</v>
          </cell>
          <cell r="G42">
            <v>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5.33</v>
          </cell>
          <cell r="M42">
            <v>1</v>
          </cell>
          <cell r="N42">
            <v>4.93</v>
          </cell>
          <cell r="O42">
            <v>1</v>
          </cell>
          <cell r="P42" t="str">
            <v/>
          </cell>
          <cell r="Q42" t="str">
            <v/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10.86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7.66</v>
          </cell>
          <cell r="AC42">
            <v>1</v>
          </cell>
          <cell r="AD42" t="str">
            <v/>
          </cell>
          <cell r="AE42" t="str">
            <v/>
          </cell>
          <cell r="AF42">
            <v>0</v>
          </cell>
          <cell r="AG42">
            <v>0</v>
          </cell>
          <cell r="AH42">
            <v>15.07</v>
          </cell>
          <cell r="AI42">
            <v>2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5.3</v>
          </cell>
          <cell r="AO42">
            <v>1</v>
          </cell>
          <cell r="AP42">
            <v>4.08</v>
          </cell>
          <cell r="AQ42">
            <v>1</v>
          </cell>
          <cell r="AR42" t="str">
            <v/>
          </cell>
          <cell r="AS42" t="str">
            <v/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7.06</v>
          </cell>
          <cell r="AY42">
            <v>1</v>
          </cell>
          <cell r="AZ42">
            <v>0</v>
          </cell>
          <cell r="BA42">
            <v>0</v>
          </cell>
          <cell r="BB42">
            <v>7.4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7.6</v>
          </cell>
          <cell r="BI42">
            <v>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14.55</v>
          </cell>
          <cell r="BS42">
            <v>2</v>
          </cell>
          <cell r="BT42" t="str">
            <v/>
          </cell>
          <cell r="BU42" t="str">
            <v/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4.7300000000000004</v>
          </cell>
          <cell r="CA42">
            <v>1</v>
          </cell>
          <cell r="CB42">
            <v>6.25</v>
          </cell>
          <cell r="CC42">
            <v>1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 t="str">
            <v/>
          </cell>
          <cell r="CI42" t="str">
            <v/>
          </cell>
          <cell r="CJ42">
            <v>5.53</v>
          </cell>
          <cell r="CK42">
            <v>1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7.13</v>
          </cell>
          <cell r="CQ42">
            <v>1</v>
          </cell>
          <cell r="CR42">
            <v>7.41</v>
          </cell>
          <cell r="CS42">
            <v>1</v>
          </cell>
          <cell r="CT42">
            <v>0</v>
          </cell>
          <cell r="CU42">
            <v>0</v>
          </cell>
          <cell r="CV42" t="str">
            <v/>
          </cell>
          <cell r="CW42" t="str">
            <v/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14.31</v>
          </cell>
          <cell r="DE42">
            <v>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 t="str">
            <v/>
          </cell>
          <cell r="DK42" t="str">
            <v/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6.68</v>
          </cell>
          <cell r="DS42">
            <v>1</v>
          </cell>
          <cell r="DT42">
            <v>0</v>
          </cell>
          <cell r="DU42">
            <v>0</v>
          </cell>
          <cell r="DV42">
            <v>9.3699999999999992</v>
          </cell>
          <cell r="DW42">
            <v>2</v>
          </cell>
          <cell r="DX42" t="str">
            <v/>
          </cell>
          <cell r="DY42" t="str">
            <v/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6.09</v>
          </cell>
          <cell r="EE42">
            <v>1</v>
          </cell>
          <cell r="EF42">
            <v>3.43</v>
          </cell>
          <cell r="EG42">
            <v>1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 t="str">
            <v/>
          </cell>
          <cell r="EM42" t="str">
            <v/>
          </cell>
          <cell r="EN42">
            <v>0</v>
          </cell>
          <cell r="EO42">
            <v>0</v>
          </cell>
          <cell r="EP42">
            <v>8.84</v>
          </cell>
          <cell r="EQ42">
            <v>1</v>
          </cell>
          <cell r="ER42">
            <v>5.43</v>
          </cell>
          <cell r="ES42">
            <v>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6.46</v>
          </cell>
          <cell r="EY42">
            <v>1</v>
          </cell>
          <cell r="EZ42" t="str">
            <v/>
          </cell>
          <cell r="FA42" t="str">
            <v/>
          </cell>
          <cell r="FB42">
            <v>0</v>
          </cell>
          <cell r="FC42">
            <v>0</v>
          </cell>
          <cell r="FD42">
            <v>11.42</v>
          </cell>
          <cell r="FE42">
            <v>2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7.08</v>
          </cell>
          <cell r="FM42">
            <v>1</v>
          </cell>
          <cell r="FN42" t="str">
            <v/>
          </cell>
          <cell r="FO42" t="str">
            <v/>
          </cell>
          <cell r="FP42">
            <v>4.4400000000000004</v>
          </cell>
          <cell r="FQ42">
            <v>1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7.03</v>
          </cell>
          <cell r="FW42">
            <v>1</v>
          </cell>
          <cell r="FX42">
            <v>4.21</v>
          </cell>
          <cell r="FY42">
            <v>1</v>
          </cell>
          <cell r="FZ42">
            <v>0</v>
          </cell>
          <cell r="GA42">
            <v>0</v>
          </cell>
          <cell r="GB42" t="str">
            <v/>
          </cell>
          <cell r="GC42" t="str">
            <v/>
          </cell>
          <cell r="GD42">
            <v>0</v>
          </cell>
          <cell r="GE42">
            <v>0</v>
          </cell>
          <cell r="GF42">
            <v>6.29</v>
          </cell>
          <cell r="GG42">
            <v>1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7.59</v>
          </cell>
          <cell r="GM42">
            <v>1</v>
          </cell>
          <cell r="GN42">
            <v>5.04</v>
          </cell>
          <cell r="GO42">
            <v>1</v>
          </cell>
          <cell r="GP42" t="str">
            <v/>
          </cell>
          <cell r="GQ42" t="str">
            <v/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7.54</v>
          </cell>
          <cell r="GW42">
            <v>1</v>
          </cell>
          <cell r="GX42">
            <v>0</v>
          </cell>
          <cell r="GY42">
            <v>0</v>
          </cell>
          <cell r="GZ42">
            <v>7.94</v>
          </cell>
          <cell r="HA42">
            <v>1</v>
          </cell>
          <cell r="HB42">
            <v>3.85</v>
          </cell>
          <cell r="HC42">
            <v>1</v>
          </cell>
          <cell r="HD42" t="str">
            <v/>
          </cell>
          <cell r="HE42" t="str">
            <v/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6.46</v>
          </cell>
          <cell r="HK42">
            <v>1</v>
          </cell>
          <cell r="HL42">
            <v>8.9499999999999993</v>
          </cell>
          <cell r="HM42">
            <v>1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 t="str">
            <v/>
          </cell>
          <cell r="HS42" t="str">
            <v/>
          </cell>
          <cell r="HT42">
            <v>0</v>
          </cell>
          <cell r="HU42">
            <v>0</v>
          </cell>
          <cell r="HV42">
            <v>8.42</v>
          </cell>
          <cell r="HW42">
            <v>1</v>
          </cell>
          <cell r="HX42">
            <v>0</v>
          </cell>
          <cell r="HY42">
            <v>0</v>
          </cell>
          <cell r="HZ42">
            <v>6.84</v>
          </cell>
          <cell r="IA42">
            <v>1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 t="str">
            <v/>
          </cell>
          <cell r="IG42" t="str">
            <v/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 t="str">
            <v/>
          </cell>
          <cell r="IU42" t="str">
            <v/>
          </cell>
          <cell r="IV42">
            <v>0</v>
          </cell>
          <cell r="IW42">
            <v>0</v>
          </cell>
          <cell r="IX42">
            <v>5.0599999999999996</v>
          </cell>
          <cell r="IY42">
            <v>1</v>
          </cell>
          <cell r="IZ42">
            <v>8.61</v>
          </cell>
          <cell r="JA42">
            <v>1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 t="str">
            <v/>
          </cell>
          <cell r="JI42" t="str">
            <v/>
          </cell>
          <cell r="JJ42">
            <v>0</v>
          </cell>
          <cell r="JK42">
            <v>0</v>
          </cell>
          <cell r="JL42">
            <v>16.43</v>
          </cell>
          <cell r="JM42">
            <v>2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5.91</v>
          </cell>
          <cell r="JS42">
            <v>1</v>
          </cell>
          <cell r="JT42">
            <v>0</v>
          </cell>
          <cell r="JU42">
            <v>0</v>
          </cell>
          <cell r="JV42" t="str">
            <v/>
          </cell>
          <cell r="JW42" t="str">
            <v/>
          </cell>
          <cell r="JX42">
            <v>0</v>
          </cell>
          <cell r="JY42">
            <v>0</v>
          </cell>
          <cell r="JZ42">
            <v>14.22</v>
          </cell>
          <cell r="KA42">
            <v>2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6.13</v>
          </cell>
          <cell r="KG42">
            <v>1</v>
          </cell>
          <cell r="KH42">
            <v>4.28</v>
          </cell>
          <cell r="KI42">
            <v>1</v>
          </cell>
          <cell r="KJ42" t="str">
            <v/>
          </cell>
          <cell r="KK42" t="str">
            <v/>
          </cell>
          <cell r="KL42">
            <v>0</v>
          </cell>
          <cell r="KM42">
            <v>0</v>
          </cell>
          <cell r="KN42">
            <v>9.44</v>
          </cell>
          <cell r="KO42">
            <v>1</v>
          </cell>
          <cell r="KP42">
            <v>0</v>
          </cell>
          <cell r="KQ42">
            <v>0</v>
          </cell>
          <cell r="KR42">
            <v>6.7</v>
          </cell>
          <cell r="KS42">
            <v>1</v>
          </cell>
          <cell r="KT42">
            <v>6.02</v>
          </cell>
          <cell r="KU42">
            <v>1</v>
          </cell>
          <cell r="KV42">
            <v>0</v>
          </cell>
          <cell r="KW42">
            <v>0</v>
          </cell>
          <cell r="KX42" t="str">
            <v/>
          </cell>
          <cell r="KY42" t="str">
            <v/>
          </cell>
          <cell r="KZ42">
            <v>0</v>
          </cell>
          <cell r="LA42">
            <v>0</v>
          </cell>
          <cell r="LB42">
            <v>8.0299999999999994</v>
          </cell>
          <cell r="LC42">
            <v>1</v>
          </cell>
          <cell r="LD42">
            <v>0</v>
          </cell>
          <cell r="LE42">
            <v>0</v>
          </cell>
          <cell r="LF42">
            <v>8.09</v>
          </cell>
          <cell r="LG42">
            <v>1</v>
          </cell>
          <cell r="LH42">
            <v>0</v>
          </cell>
          <cell r="LI42">
            <v>0</v>
          </cell>
          <cell r="LJ42">
            <v>7.49</v>
          </cell>
          <cell r="LK42">
            <v>1</v>
          </cell>
          <cell r="LL42" t="str">
            <v/>
          </cell>
          <cell r="LM42" t="str">
            <v/>
          </cell>
          <cell r="LN42">
            <v>0</v>
          </cell>
          <cell r="LO42">
            <v>0</v>
          </cell>
          <cell r="LP42">
            <v>6</v>
          </cell>
          <cell r="LQ42">
            <v>1</v>
          </cell>
          <cell r="LR42">
            <v>0</v>
          </cell>
          <cell r="LS42">
            <v>0</v>
          </cell>
          <cell r="LT42">
            <v>6.54</v>
          </cell>
          <cell r="LU42">
            <v>1</v>
          </cell>
          <cell r="LV42">
            <v>0</v>
          </cell>
          <cell r="LW42">
            <v>0</v>
          </cell>
          <cell r="LX42">
            <v>7.77</v>
          </cell>
          <cell r="LY42">
            <v>1</v>
          </cell>
          <cell r="LZ42" t="str">
            <v/>
          </cell>
          <cell r="MA42" t="str">
            <v/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7.77</v>
          </cell>
          <cell r="MG42">
            <v>1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3.07</v>
          </cell>
          <cell r="MM42">
            <v>1</v>
          </cell>
          <cell r="MN42" t="str">
            <v/>
          </cell>
          <cell r="MO42" t="str">
            <v/>
          </cell>
          <cell r="MP42">
            <v>0</v>
          </cell>
          <cell r="MQ42">
            <v>0</v>
          </cell>
          <cell r="MR42">
            <v>8.33</v>
          </cell>
          <cell r="MS42">
            <v>1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18.28</v>
          </cell>
          <cell r="MY42">
            <v>2</v>
          </cell>
          <cell r="MZ42">
            <v>0</v>
          </cell>
          <cell r="NA42">
            <v>0</v>
          </cell>
          <cell r="NB42" t="str">
            <v/>
          </cell>
          <cell r="NC42" t="str">
            <v/>
          </cell>
          <cell r="ND42">
            <v>0</v>
          </cell>
          <cell r="NE42">
            <v>0</v>
          </cell>
          <cell r="NF42">
            <v>3.22</v>
          </cell>
          <cell r="NG42">
            <v>1</v>
          </cell>
          <cell r="NH42">
            <v>9.9600000000000009</v>
          </cell>
          <cell r="NI42">
            <v>1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 t="str">
            <v/>
          </cell>
          <cell r="NQ42" t="str">
            <v/>
          </cell>
          <cell r="NR42">
            <v>0</v>
          </cell>
          <cell r="NS42">
            <v>0</v>
          </cell>
          <cell r="NT42">
            <v>19.579999999999998</v>
          </cell>
          <cell r="NU42">
            <v>2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4.9000000000000004</v>
          </cell>
          <cell r="OA42">
            <v>1</v>
          </cell>
          <cell r="OB42">
            <v>4.97</v>
          </cell>
          <cell r="OC42">
            <v>1</v>
          </cell>
          <cell r="OD42" t="str">
            <v/>
          </cell>
          <cell r="OE42" t="str">
            <v/>
          </cell>
          <cell r="OF42">
            <v>0</v>
          </cell>
          <cell r="OG42">
            <v>0</v>
          </cell>
          <cell r="OH42">
            <v>9.35</v>
          </cell>
          <cell r="OI42">
            <v>1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6.55</v>
          </cell>
          <cell r="OO42">
            <v>1</v>
          </cell>
          <cell r="OP42">
            <v>6.6</v>
          </cell>
          <cell r="OQ42">
            <v>1</v>
          </cell>
          <cell r="OR42" t="str">
            <v/>
          </cell>
          <cell r="OS42" t="str">
            <v/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7.56</v>
          </cell>
          <cell r="OY42">
            <v>1</v>
          </cell>
          <cell r="OZ42">
            <v>0</v>
          </cell>
          <cell r="PA42">
            <v>0</v>
          </cell>
          <cell r="PB42">
            <v>10.32</v>
          </cell>
          <cell r="PC42">
            <v>1</v>
          </cell>
          <cell r="PD42">
            <v>0</v>
          </cell>
          <cell r="PE42">
            <v>0</v>
          </cell>
          <cell r="PF42" t="str">
            <v/>
          </cell>
          <cell r="PG42" t="str">
            <v/>
          </cell>
          <cell r="PH42">
            <v>0</v>
          </cell>
          <cell r="PI42">
            <v>0</v>
          </cell>
          <cell r="PJ42">
            <v>0</v>
          </cell>
          <cell r="PK42">
            <v>0</v>
          </cell>
          <cell r="PL42">
            <v>0</v>
          </cell>
          <cell r="PM42">
            <v>0</v>
          </cell>
          <cell r="PN42">
            <v>6.6</v>
          </cell>
          <cell r="PO42">
            <v>1</v>
          </cell>
          <cell r="PP42">
            <v>0</v>
          </cell>
          <cell r="PQ42">
            <v>0</v>
          </cell>
          <cell r="PR42">
            <v>8.25</v>
          </cell>
          <cell r="PS42">
            <v>1</v>
          </cell>
          <cell r="PT42" t="str">
            <v/>
          </cell>
          <cell r="PU42" t="str">
            <v/>
          </cell>
          <cell r="PV42">
            <v>0</v>
          </cell>
          <cell r="PW42">
            <v>0</v>
          </cell>
          <cell r="PX42">
            <v>8.34</v>
          </cell>
          <cell r="PY42">
            <v>1</v>
          </cell>
          <cell r="PZ42">
            <v>0</v>
          </cell>
          <cell r="QA42">
            <v>0</v>
          </cell>
          <cell r="QB42">
            <v>0</v>
          </cell>
          <cell r="QC42">
            <v>0</v>
          </cell>
          <cell r="QD42">
            <v>8.19</v>
          </cell>
          <cell r="QE42">
            <v>1</v>
          </cell>
          <cell r="QF42">
            <v>7.72</v>
          </cell>
          <cell r="QG42">
            <v>1</v>
          </cell>
          <cell r="QH42" t="str">
            <v/>
          </cell>
          <cell r="QI42" t="str">
            <v/>
          </cell>
          <cell r="QJ42">
            <v>0</v>
          </cell>
          <cell r="QK42">
            <v>0</v>
          </cell>
          <cell r="QL42">
            <v>6.4</v>
          </cell>
          <cell r="QM42">
            <v>1</v>
          </cell>
          <cell r="QN42">
            <v>6.28</v>
          </cell>
          <cell r="QO42">
            <v>1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1</v>
          </cell>
          <cell r="QV42" t="str">
            <v/>
          </cell>
          <cell r="QW42" t="str">
            <v/>
          </cell>
          <cell r="QX42">
            <v>0</v>
          </cell>
          <cell r="QY42">
            <v>0</v>
          </cell>
          <cell r="QZ42">
            <v>8.36</v>
          </cell>
          <cell r="RA42">
            <v>1</v>
          </cell>
          <cell r="RB42">
            <v>6.75</v>
          </cell>
          <cell r="RC42">
            <v>1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4.3600000000000003</v>
          </cell>
          <cell r="RI42">
            <v>1</v>
          </cell>
          <cell r="RJ42" t="str">
            <v/>
          </cell>
          <cell r="RK42" t="str">
            <v/>
          </cell>
          <cell r="RL42">
            <v>0</v>
          </cell>
          <cell r="RM42">
            <v>0</v>
          </cell>
          <cell r="RN42">
            <v>8.4499999999999993</v>
          </cell>
          <cell r="RO42">
            <v>1</v>
          </cell>
          <cell r="RP42">
            <v>0</v>
          </cell>
          <cell r="RQ42">
            <v>0</v>
          </cell>
          <cell r="RR42">
            <v>0</v>
          </cell>
          <cell r="RS42">
            <v>0</v>
          </cell>
          <cell r="RT42">
            <v>6.88</v>
          </cell>
          <cell r="RU42">
            <v>1</v>
          </cell>
          <cell r="RV42">
            <v>8.32</v>
          </cell>
          <cell r="RW42">
            <v>1</v>
          </cell>
          <cell r="RX42" t="str">
            <v/>
          </cell>
          <cell r="RY42" t="str">
            <v/>
          </cell>
          <cell r="RZ42">
            <v>7.86</v>
          </cell>
          <cell r="SA42">
            <v>1</v>
          </cell>
          <cell r="SB42">
            <v>0</v>
          </cell>
          <cell r="SC42">
            <v>0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7.13</v>
          </cell>
          <cell r="SI42">
            <v>1</v>
          </cell>
          <cell r="SJ42">
            <v>7.6</v>
          </cell>
          <cell r="SK42">
            <v>1</v>
          </cell>
          <cell r="SL42" t="str">
            <v/>
          </cell>
          <cell r="SM42" t="str">
            <v/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9.89</v>
          </cell>
          <cell r="SS42">
            <v>1</v>
          </cell>
          <cell r="ST42">
            <v>6.25</v>
          </cell>
          <cell r="SU42">
            <v>1</v>
          </cell>
          <cell r="SV42">
            <v>0</v>
          </cell>
          <cell r="SW42">
            <v>0</v>
          </cell>
          <cell r="SX42">
            <v>0</v>
          </cell>
          <cell r="SY42">
            <v>0</v>
          </cell>
          <cell r="SZ42" t="str">
            <v/>
          </cell>
          <cell r="TA42" t="str">
            <v/>
          </cell>
          <cell r="TB42">
            <v>0</v>
          </cell>
          <cell r="TC42">
            <v>0</v>
          </cell>
          <cell r="TD42">
            <v>8.27</v>
          </cell>
          <cell r="TE42">
            <v>1</v>
          </cell>
          <cell r="TF42">
            <v>10.06</v>
          </cell>
          <cell r="TG42">
            <v>1</v>
          </cell>
          <cell r="TH42">
            <v>0</v>
          </cell>
          <cell r="TI42">
            <v>0</v>
          </cell>
          <cell r="TJ42">
            <v>0</v>
          </cell>
          <cell r="TK42">
            <v>0</v>
          </cell>
          <cell r="TL42">
            <v>0</v>
          </cell>
          <cell r="TM42">
            <v>0</v>
          </cell>
          <cell r="TN42" t="str">
            <v/>
          </cell>
          <cell r="TO42" t="str">
            <v/>
          </cell>
          <cell r="TP42">
            <v>0</v>
          </cell>
          <cell r="TQ42">
            <v>0</v>
          </cell>
          <cell r="TR42">
            <v>20.29</v>
          </cell>
          <cell r="TS42">
            <v>2</v>
          </cell>
          <cell r="TT42">
            <v>0</v>
          </cell>
          <cell r="TU42">
            <v>0</v>
          </cell>
          <cell r="TV42">
            <v>0</v>
          </cell>
          <cell r="TW42">
            <v>0</v>
          </cell>
          <cell r="TX42">
            <v>0</v>
          </cell>
          <cell r="TY42">
            <v>0</v>
          </cell>
          <cell r="TZ42">
            <v>0</v>
          </cell>
          <cell r="UA42">
            <v>0</v>
          </cell>
          <cell r="UB42" t="str">
            <v/>
          </cell>
          <cell r="UC42" t="str">
            <v/>
          </cell>
          <cell r="UD42">
            <v>16.149999999999999</v>
          </cell>
          <cell r="UE42">
            <v>2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7.03</v>
          </cell>
          <cell r="UM42">
            <v>1</v>
          </cell>
          <cell r="UN42">
            <v>5.8</v>
          </cell>
          <cell r="UO42">
            <v>1</v>
          </cell>
          <cell r="UP42" t="str">
            <v/>
          </cell>
          <cell r="UQ42" t="str">
            <v/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9.91</v>
          </cell>
          <cell r="UW42">
            <v>1</v>
          </cell>
          <cell r="UX42">
            <v>6.58</v>
          </cell>
          <cell r="UY42">
            <v>1</v>
          </cell>
          <cell r="UZ42">
            <v>0</v>
          </cell>
          <cell r="VA42">
            <v>0</v>
          </cell>
          <cell r="VB42">
            <v>6.49</v>
          </cell>
          <cell r="VC42">
            <v>1</v>
          </cell>
          <cell r="VD42" t="str">
            <v/>
          </cell>
          <cell r="VE42" t="str">
            <v/>
          </cell>
          <cell r="VF42">
            <v>0</v>
          </cell>
          <cell r="VG42">
            <v>0</v>
          </cell>
          <cell r="VH42">
            <v>0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 t="str">
            <v/>
          </cell>
          <cell r="VS42" t="str">
            <v/>
          </cell>
          <cell r="VT42">
            <v>9.01</v>
          </cell>
          <cell r="VU42">
            <v>1</v>
          </cell>
          <cell r="VV42">
            <v>9.86</v>
          </cell>
          <cell r="VW42">
            <v>1</v>
          </cell>
          <cell r="VX42">
            <v>0</v>
          </cell>
          <cell r="VY42">
            <v>0</v>
          </cell>
          <cell r="VZ42">
            <v>0</v>
          </cell>
          <cell r="WA42">
            <v>0</v>
          </cell>
          <cell r="WB42">
            <v>7.65</v>
          </cell>
          <cell r="WC42">
            <v>1</v>
          </cell>
          <cell r="WD42">
            <v>0</v>
          </cell>
          <cell r="WE42">
            <v>0</v>
          </cell>
          <cell r="WF42" t="str">
            <v/>
          </cell>
          <cell r="WG42" t="str">
            <v/>
          </cell>
          <cell r="WH42">
            <v>5.15</v>
          </cell>
          <cell r="WI42">
            <v>1</v>
          </cell>
          <cell r="WJ42">
            <v>0</v>
          </cell>
          <cell r="WK42">
            <v>0</v>
          </cell>
          <cell r="WL42">
            <v>0</v>
          </cell>
          <cell r="WM42">
            <v>0</v>
          </cell>
          <cell r="WN42">
            <v>0</v>
          </cell>
          <cell r="WO42">
            <v>0</v>
          </cell>
          <cell r="WP42">
            <v>6.65</v>
          </cell>
          <cell r="WQ42">
            <v>1</v>
          </cell>
          <cell r="WR42">
            <v>9.11</v>
          </cell>
          <cell r="WS42">
            <v>1</v>
          </cell>
          <cell r="WT42" t="str">
            <v/>
          </cell>
          <cell r="WU42" t="str">
            <v/>
          </cell>
          <cell r="WV42">
            <v>0</v>
          </cell>
          <cell r="WW42">
            <v>0</v>
          </cell>
          <cell r="WX42">
            <v>0</v>
          </cell>
          <cell r="WY42">
            <v>0</v>
          </cell>
          <cell r="WZ42">
            <v>5.46</v>
          </cell>
          <cell r="XA42">
            <v>1</v>
          </cell>
          <cell r="XB42">
            <v>9.9</v>
          </cell>
          <cell r="XC42">
            <v>1</v>
          </cell>
          <cell r="XD42">
            <v>0</v>
          </cell>
          <cell r="XE42">
            <v>0</v>
          </cell>
          <cell r="XF42">
            <v>0</v>
          </cell>
          <cell r="XG42">
            <v>0</v>
          </cell>
          <cell r="XH42" t="str">
            <v/>
          </cell>
          <cell r="XI42" t="str">
            <v/>
          </cell>
          <cell r="XJ42">
            <v>7.15</v>
          </cell>
          <cell r="XK42">
            <v>1</v>
          </cell>
          <cell r="XL42">
            <v>0</v>
          </cell>
          <cell r="XM42">
            <v>0</v>
          </cell>
          <cell r="XN42">
            <v>0</v>
          </cell>
          <cell r="XO42">
            <v>0</v>
          </cell>
          <cell r="XP42">
            <v>0</v>
          </cell>
          <cell r="XQ42">
            <v>0</v>
          </cell>
          <cell r="XR42">
            <v>5.83</v>
          </cell>
          <cell r="XS42">
            <v>1</v>
          </cell>
          <cell r="XT42">
            <v>9.1999999999999993</v>
          </cell>
          <cell r="XU42">
            <v>1</v>
          </cell>
          <cell r="XV42" t="str">
            <v/>
          </cell>
          <cell r="XW42" t="str">
            <v/>
          </cell>
          <cell r="XX42">
            <v>0</v>
          </cell>
          <cell r="XY42">
            <v>0</v>
          </cell>
          <cell r="XZ42">
            <v>7.82</v>
          </cell>
          <cell r="YA42">
            <v>1</v>
          </cell>
          <cell r="YB42">
            <v>0</v>
          </cell>
          <cell r="YC42">
            <v>0</v>
          </cell>
          <cell r="YD42">
            <v>0</v>
          </cell>
          <cell r="YE42">
            <v>0</v>
          </cell>
          <cell r="YF42">
            <v>6.86</v>
          </cell>
          <cell r="YG42">
            <v>1</v>
          </cell>
          <cell r="YH42">
            <v>6.91</v>
          </cell>
          <cell r="YI42">
            <v>1</v>
          </cell>
          <cell r="YJ42" t="str">
            <v/>
          </cell>
          <cell r="YK42" t="str">
            <v/>
          </cell>
          <cell r="YL42">
            <v>0</v>
          </cell>
          <cell r="YM42">
            <v>0</v>
          </cell>
          <cell r="YN42">
            <v>0</v>
          </cell>
          <cell r="YO42">
            <v>0</v>
          </cell>
          <cell r="YP42">
            <v>0</v>
          </cell>
          <cell r="YQ42">
            <v>0</v>
          </cell>
          <cell r="YR42">
            <v>9.33</v>
          </cell>
          <cell r="YS42">
            <v>1</v>
          </cell>
          <cell r="YT42">
            <v>0</v>
          </cell>
          <cell r="YU42">
            <v>0</v>
          </cell>
          <cell r="YV42">
            <v>7.59</v>
          </cell>
          <cell r="YW42">
            <v>1</v>
          </cell>
          <cell r="YX42" t="str">
            <v/>
          </cell>
          <cell r="YY42" t="str">
            <v/>
          </cell>
          <cell r="YZ42">
            <v>0</v>
          </cell>
          <cell r="ZA42">
            <v>0</v>
          </cell>
          <cell r="ZB42">
            <v>9.76</v>
          </cell>
          <cell r="ZC42">
            <v>1</v>
          </cell>
          <cell r="ZD42">
            <v>0</v>
          </cell>
          <cell r="ZE42">
            <v>0</v>
          </cell>
          <cell r="ZF42">
            <v>0</v>
          </cell>
          <cell r="ZG42">
            <v>0</v>
          </cell>
          <cell r="ZH42">
            <v>0</v>
          </cell>
          <cell r="ZI42">
            <v>0</v>
          </cell>
          <cell r="ZJ42">
            <v>9.17</v>
          </cell>
          <cell r="ZK42">
            <v>1</v>
          </cell>
          <cell r="ZL42" t="str">
            <v/>
          </cell>
          <cell r="ZM42" t="str">
            <v/>
          </cell>
          <cell r="ZN42">
            <v>7.81</v>
          </cell>
          <cell r="ZO42">
            <v>1</v>
          </cell>
          <cell r="ZP42">
            <v>0</v>
          </cell>
          <cell r="ZQ42">
            <v>0</v>
          </cell>
          <cell r="ZR42">
            <v>0</v>
          </cell>
          <cell r="ZS42">
            <v>0</v>
          </cell>
          <cell r="ZT42">
            <v>5.3</v>
          </cell>
          <cell r="ZU42">
            <v>1</v>
          </cell>
          <cell r="ZV42">
            <v>5.4</v>
          </cell>
          <cell r="ZW42">
            <v>1</v>
          </cell>
          <cell r="ZX42">
            <v>0</v>
          </cell>
          <cell r="ZY42">
            <v>0</v>
          </cell>
          <cell r="ZZ42" t="str">
            <v/>
          </cell>
          <cell r="AAA42" t="str">
            <v/>
          </cell>
          <cell r="AAB42">
            <v>0</v>
          </cell>
          <cell r="AAC42">
            <v>0</v>
          </cell>
          <cell r="AAD42">
            <v>0</v>
          </cell>
          <cell r="AAE42">
            <v>0</v>
          </cell>
          <cell r="AAF42">
            <v>8.6</v>
          </cell>
          <cell r="AAG42">
            <v>1</v>
          </cell>
          <cell r="AAH42">
            <v>0</v>
          </cell>
          <cell r="AAI42">
            <v>0</v>
          </cell>
          <cell r="AAJ42">
            <v>0</v>
          </cell>
          <cell r="AAK42">
            <v>0</v>
          </cell>
          <cell r="AAL42">
            <v>14.03</v>
          </cell>
          <cell r="AAM42">
            <v>2</v>
          </cell>
          <cell r="AAN42" t="str">
            <v/>
          </cell>
          <cell r="AAO42" t="str">
            <v/>
          </cell>
          <cell r="AAP42">
            <v>0</v>
          </cell>
          <cell r="AAQ42">
            <v>0</v>
          </cell>
          <cell r="AAR42">
            <v>0</v>
          </cell>
          <cell r="AAS42">
            <v>0</v>
          </cell>
          <cell r="AAT42">
            <v>11.54</v>
          </cell>
          <cell r="AAU42">
            <v>2</v>
          </cell>
          <cell r="AAV42">
            <v>0</v>
          </cell>
          <cell r="AAW42">
            <v>0</v>
          </cell>
          <cell r="AAX42">
            <v>0</v>
          </cell>
          <cell r="AAY42">
            <v>0</v>
          </cell>
          <cell r="AAZ42">
            <v>0</v>
          </cell>
          <cell r="ABA42">
            <v>0</v>
          </cell>
          <cell r="ABB42" t="str">
            <v/>
          </cell>
          <cell r="ABC42" t="str">
            <v/>
          </cell>
          <cell r="ABD42">
            <v>0</v>
          </cell>
          <cell r="ABE42">
            <v>0</v>
          </cell>
          <cell r="ABF42">
            <v>0</v>
          </cell>
          <cell r="ABG42">
            <v>0</v>
          </cell>
          <cell r="ABH42">
            <v>0</v>
          </cell>
          <cell r="ABI42">
            <v>0</v>
          </cell>
          <cell r="ABJ42">
            <v>0</v>
          </cell>
          <cell r="ABK42">
            <v>0</v>
          </cell>
          <cell r="ABM42">
            <v>966.65999999999985</v>
          </cell>
          <cell r="ABN42">
            <v>137</v>
          </cell>
          <cell r="ABO42">
            <v>122</v>
          </cell>
          <cell r="ABP42">
            <v>1.1229508196721312</v>
          </cell>
        </row>
        <row r="43">
          <cell r="A43" t="str">
            <v>EAST RIVER</v>
          </cell>
          <cell r="B43" t="str">
            <v>EAST RIVER</v>
          </cell>
          <cell r="C43" t="str">
            <v>MANHATTAN</v>
          </cell>
          <cell r="D43">
            <v>0</v>
          </cell>
          <cell r="E43">
            <v>0</v>
          </cell>
          <cell r="F43">
            <v>6.1</v>
          </cell>
          <cell r="G43">
            <v>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5.82</v>
          </cell>
          <cell r="M43">
            <v>1</v>
          </cell>
          <cell r="N43">
            <v>0</v>
          </cell>
          <cell r="O43">
            <v>0</v>
          </cell>
          <cell r="P43" t="str">
            <v/>
          </cell>
          <cell r="Q43" t="str">
            <v/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6.79</v>
          </cell>
          <cell r="W43">
            <v>1</v>
          </cell>
          <cell r="X43">
            <v>0</v>
          </cell>
          <cell r="Y43">
            <v>0</v>
          </cell>
          <cell r="Z43">
            <v>4.42</v>
          </cell>
          <cell r="AA43">
            <v>1</v>
          </cell>
          <cell r="AB43">
            <v>0</v>
          </cell>
          <cell r="AC43">
            <v>0</v>
          </cell>
          <cell r="AD43" t="str">
            <v/>
          </cell>
          <cell r="AE43" t="str">
            <v/>
          </cell>
          <cell r="AF43">
            <v>5.9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5.01</v>
          </cell>
          <cell r="AO43">
            <v>1</v>
          </cell>
          <cell r="AP43">
            <v>0</v>
          </cell>
          <cell r="AQ43">
            <v>0</v>
          </cell>
          <cell r="AR43" t="str">
            <v/>
          </cell>
          <cell r="AS43" t="str">
            <v/>
          </cell>
          <cell r="AT43">
            <v>5.46</v>
          </cell>
          <cell r="AU43">
            <v>1</v>
          </cell>
          <cell r="AV43">
            <v>0</v>
          </cell>
          <cell r="AW43">
            <v>0</v>
          </cell>
          <cell r="AX43">
            <v>5.2</v>
          </cell>
          <cell r="AY43">
            <v>1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5.84</v>
          </cell>
          <cell r="BE43">
            <v>1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7.32</v>
          </cell>
          <cell r="BK43">
            <v>1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6.19</v>
          </cell>
          <cell r="BQ43">
            <v>1</v>
          </cell>
          <cell r="BR43">
            <v>4.1900000000000004</v>
          </cell>
          <cell r="BS43">
            <v>1</v>
          </cell>
          <cell r="BT43" t="str">
            <v/>
          </cell>
          <cell r="BU43" t="str">
            <v/>
          </cell>
          <cell r="BV43">
            <v>6.45</v>
          </cell>
          <cell r="BW43">
            <v>1</v>
          </cell>
          <cell r="BX43">
            <v>0</v>
          </cell>
          <cell r="BY43">
            <v>0</v>
          </cell>
          <cell r="BZ43">
            <v>5.05</v>
          </cell>
          <cell r="CA43">
            <v>1</v>
          </cell>
          <cell r="CB43">
            <v>0</v>
          </cell>
          <cell r="CC43">
            <v>0</v>
          </cell>
          <cell r="CD43">
            <v>5.42</v>
          </cell>
          <cell r="CE43">
            <v>1</v>
          </cell>
          <cell r="CF43">
            <v>0</v>
          </cell>
          <cell r="CG43">
            <v>0</v>
          </cell>
          <cell r="CH43" t="str">
            <v/>
          </cell>
          <cell r="CI43" t="str">
            <v/>
          </cell>
          <cell r="CJ43">
            <v>6.7</v>
          </cell>
          <cell r="CK43">
            <v>1</v>
          </cell>
          <cell r="CL43">
            <v>0</v>
          </cell>
          <cell r="CM43">
            <v>0</v>
          </cell>
          <cell r="CN43">
            <v>6.11</v>
          </cell>
          <cell r="CO43">
            <v>1</v>
          </cell>
          <cell r="CP43">
            <v>0</v>
          </cell>
          <cell r="CQ43">
            <v>0</v>
          </cell>
          <cell r="CR43">
            <v>6.11</v>
          </cell>
          <cell r="CS43">
            <v>1</v>
          </cell>
          <cell r="CT43">
            <v>0</v>
          </cell>
          <cell r="CU43">
            <v>0</v>
          </cell>
          <cell r="CV43" t="str">
            <v/>
          </cell>
          <cell r="CW43" t="str">
            <v/>
          </cell>
          <cell r="CX43">
            <v>6.92</v>
          </cell>
          <cell r="CY43">
            <v>1</v>
          </cell>
          <cell r="CZ43">
            <v>0</v>
          </cell>
          <cell r="DA43">
            <v>0</v>
          </cell>
          <cell r="DB43">
            <v>5.12</v>
          </cell>
          <cell r="DC43">
            <v>1</v>
          </cell>
          <cell r="DD43">
            <v>0</v>
          </cell>
          <cell r="DE43">
            <v>0</v>
          </cell>
          <cell r="DF43">
            <v>4.58</v>
          </cell>
          <cell r="DG43">
            <v>1</v>
          </cell>
          <cell r="DH43">
            <v>0</v>
          </cell>
          <cell r="DI43">
            <v>0</v>
          </cell>
          <cell r="DJ43" t="str">
            <v/>
          </cell>
          <cell r="DK43" t="str">
            <v/>
          </cell>
          <cell r="DL43">
            <v>7.06</v>
          </cell>
          <cell r="DM43">
            <v>1</v>
          </cell>
          <cell r="DN43">
            <v>0</v>
          </cell>
          <cell r="DO43">
            <v>0</v>
          </cell>
          <cell r="DP43">
            <v>6</v>
          </cell>
          <cell r="DQ43">
            <v>1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6.11</v>
          </cell>
          <cell r="DW43">
            <v>1</v>
          </cell>
          <cell r="DX43" t="str">
            <v/>
          </cell>
          <cell r="DY43" t="str">
            <v/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4.49</v>
          </cell>
          <cell r="EE43">
            <v>1</v>
          </cell>
          <cell r="EF43">
            <v>0</v>
          </cell>
          <cell r="EG43">
            <v>0</v>
          </cell>
          <cell r="EH43">
            <v>5.52</v>
          </cell>
          <cell r="EI43">
            <v>1</v>
          </cell>
          <cell r="EJ43">
            <v>0</v>
          </cell>
          <cell r="EK43">
            <v>0</v>
          </cell>
          <cell r="EL43" t="str">
            <v/>
          </cell>
          <cell r="EM43" t="str">
            <v/>
          </cell>
          <cell r="EN43">
            <v>5.69</v>
          </cell>
          <cell r="EO43">
            <v>1</v>
          </cell>
          <cell r="EP43">
            <v>0</v>
          </cell>
          <cell r="EQ43">
            <v>0</v>
          </cell>
          <cell r="ER43">
            <v>4.88</v>
          </cell>
          <cell r="ES43">
            <v>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6.9</v>
          </cell>
          <cell r="EY43">
            <v>1</v>
          </cell>
          <cell r="EZ43" t="str">
            <v/>
          </cell>
          <cell r="FA43" t="str">
            <v/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 t="str">
            <v/>
          </cell>
          <cell r="FO43" t="str">
            <v/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 t="str">
            <v/>
          </cell>
          <cell r="GC43" t="str">
            <v/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 t="str">
            <v/>
          </cell>
          <cell r="GQ43" t="str">
            <v/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 t="str">
            <v/>
          </cell>
          <cell r="HE43" t="str">
            <v/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7.41</v>
          </cell>
          <cell r="HQ43">
            <v>1</v>
          </cell>
          <cell r="HR43" t="str">
            <v/>
          </cell>
          <cell r="HS43" t="str">
            <v/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8.44</v>
          </cell>
          <cell r="HY43">
            <v>1</v>
          </cell>
          <cell r="HZ43">
            <v>5.65</v>
          </cell>
          <cell r="IA43">
            <v>1</v>
          </cell>
          <cell r="IB43">
            <v>5.57</v>
          </cell>
          <cell r="IC43">
            <v>1</v>
          </cell>
          <cell r="ID43">
            <v>0</v>
          </cell>
          <cell r="IE43">
            <v>0</v>
          </cell>
          <cell r="IF43" t="str">
            <v/>
          </cell>
          <cell r="IG43" t="str">
            <v/>
          </cell>
          <cell r="IH43">
            <v>5.6</v>
          </cell>
          <cell r="II43">
            <v>1</v>
          </cell>
          <cell r="IJ43">
            <v>0</v>
          </cell>
          <cell r="IK43">
            <v>0</v>
          </cell>
          <cell r="IL43">
            <v>5.25</v>
          </cell>
          <cell r="IM43">
            <v>1</v>
          </cell>
          <cell r="IN43">
            <v>9.01</v>
          </cell>
          <cell r="IO43">
            <v>1</v>
          </cell>
          <cell r="IP43">
            <v>0</v>
          </cell>
          <cell r="IQ43">
            <v>0</v>
          </cell>
          <cell r="IR43">
            <v>6.12</v>
          </cell>
          <cell r="IS43">
            <v>1</v>
          </cell>
          <cell r="IT43" t="str">
            <v/>
          </cell>
          <cell r="IU43" t="str">
            <v/>
          </cell>
          <cell r="IV43">
            <v>0</v>
          </cell>
          <cell r="IW43">
            <v>0</v>
          </cell>
          <cell r="IX43">
            <v>6.16</v>
          </cell>
          <cell r="IY43">
            <v>1</v>
          </cell>
          <cell r="IZ43">
            <v>6.39</v>
          </cell>
          <cell r="JA43">
            <v>1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5.92</v>
          </cell>
          <cell r="JG43">
            <v>1</v>
          </cell>
          <cell r="JH43" t="str">
            <v/>
          </cell>
          <cell r="JI43" t="str">
            <v/>
          </cell>
          <cell r="JJ43">
            <v>8.17</v>
          </cell>
          <cell r="JK43">
            <v>1</v>
          </cell>
          <cell r="JL43">
            <v>0</v>
          </cell>
          <cell r="JM43">
            <v>0</v>
          </cell>
          <cell r="JN43">
            <v>5.38</v>
          </cell>
          <cell r="JO43">
            <v>1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8.27</v>
          </cell>
          <cell r="JU43">
            <v>1</v>
          </cell>
          <cell r="JV43" t="str">
            <v/>
          </cell>
          <cell r="JW43" t="str">
            <v/>
          </cell>
          <cell r="JX43">
            <v>6.49</v>
          </cell>
          <cell r="JY43">
            <v>1</v>
          </cell>
          <cell r="JZ43">
            <v>0</v>
          </cell>
          <cell r="KA43">
            <v>0</v>
          </cell>
          <cell r="KB43">
            <v>7.89</v>
          </cell>
          <cell r="KC43">
            <v>1</v>
          </cell>
          <cell r="KD43">
            <v>0</v>
          </cell>
          <cell r="KE43">
            <v>0</v>
          </cell>
          <cell r="KF43">
            <v>5.36</v>
          </cell>
          <cell r="KG43">
            <v>1</v>
          </cell>
          <cell r="KH43">
            <v>6.54</v>
          </cell>
          <cell r="KI43">
            <v>1</v>
          </cell>
          <cell r="KJ43" t="str">
            <v/>
          </cell>
          <cell r="KK43" t="str">
            <v/>
          </cell>
          <cell r="KL43">
            <v>0</v>
          </cell>
          <cell r="KM43">
            <v>0</v>
          </cell>
          <cell r="KN43">
            <v>7.01</v>
          </cell>
          <cell r="KO43">
            <v>1</v>
          </cell>
          <cell r="KP43">
            <v>6.57</v>
          </cell>
          <cell r="KQ43">
            <v>1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6.42</v>
          </cell>
          <cell r="KW43">
            <v>1</v>
          </cell>
          <cell r="KX43" t="str">
            <v/>
          </cell>
          <cell r="KY43" t="str">
            <v/>
          </cell>
          <cell r="KZ43">
            <v>7.97</v>
          </cell>
          <cell r="LA43">
            <v>1</v>
          </cell>
          <cell r="LB43">
            <v>0</v>
          </cell>
          <cell r="LC43">
            <v>0</v>
          </cell>
          <cell r="LD43">
            <v>5.52</v>
          </cell>
          <cell r="LE43">
            <v>1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6.67</v>
          </cell>
          <cell r="LK43">
            <v>1</v>
          </cell>
          <cell r="LL43" t="str">
            <v/>
          </cell>
          <cell r="LM43" t="str">
            <v/>
          </cell>
          <cell r="LN43">
            <v>6.8</v>
          </cell>
          <cell r="LO43">
            <v>1</v>
          </cell>
          <cell r="LP43">
            <v>0</v>
          </cell>
          <cell r="LQ43">
            <v>0</v>
          </cell>
          <cell r="LR43">
            <v>5.53</v>
          </cell>
          <cell r="LS43">
            <v>1</v>
          </cell>
          <cell r="LT43">
            <v>0</v>
          </cell>
          <cell r="LU43">
            <v>0</v>
          </cell>
          <cell r="LV43">
            <v>12.05</v>
          </cell>
          <cell r="LW43">
            <v>2</v>
          </cell>
          <cell r="LX43">
            <v>0</v>
          </cell>
          <cell r="LY43">
            <v>0</v>
          </cell>
          <cell r="LZ43" t="str">
            <v/>
          </cell>
          <cell r="MA43" t="str">
            <v/>
          </cell>
          <cell r="MB43">
            <v>7.64</v>
          </cell>
          <cell r="MC43">
            <v>1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14.4</v>
          </cell>
          <cell r="MI43">
            <v>2</v>
          </cell>
          <cell r="MJ43">
            <v>0</v>
          </cell>
          <cell r="MK43">
            <v>0</v>
          </cell>
          <cell r="ML43">
            <v>6.81</v>
          </cell>
          <cell r="MM43">
            <v>1</v>
          </cell>
          <cell r="MN43" t="str">
            <v/>
          </cell>
          <cell r="MO43" t="str">
            <v/>
          </cell>
          <cell r="MP43">
            <v>0</v>
          </cell>
          <cell r="MQ43">
            <v>0</v>
          </cell>
          <cell r="MR43">
            <v>7.43</v>
          </cell>
          <cell r="MS43">
            <v>1</v>
          </cell>
          <cell r="MT43">
            <v>0</v>
          </cell>
          <cell r="MU43">
            <v>0</v>
          </cell>
          <cell r="MV43">
            <v>9.02</v>
          </cell>
          <cell r="MW43">
            <v>1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 t="str">
            <v/>
          </cell>
          <cell r="NC43" t="str">
            <v/>
          </cell>
          <cell r="ND43">
            <v>14.76</v>
          </cell>
          <cell r="NE43">
            <v>2</v>
          </cell>
          <cell r="NF43">
            <v>0</v>
          </cell>
          <cell r="NG43">
            <v>0</v>
          </cell>
          <cell r="NH43">
            <v>6.4</v>
          </cell>
          <cell r="NI43">
            <v>1</v>
          </cell>
          <cell r="NJ43">
            <v>0</v>
          </cell>
          <cell r="NK43">
            <v>0</v>
          </cell>
          <cell r="NL43">
            <v>8.7100000000000009</v>
          </cell>
          <cell r="NM43">
            <v>1</v>
          </cell>
          <cell r="NN43">
            <v>0</v>
          </cell>
          <cell r="NO43">
            <v>0</v>
          </cell>
          <cell r="NP43" t="str">
            <v/>
          </cell>
          <cell r="NQ43" t="str">
            <v/>
          </cell>
          <cell r="NR43">
            <v>0</v>
          </cell>
          <cell r="NS43">
            <v>0</v>
          </cell>
          <cell r="NT43">
            <v>5.62</v>
          </cell>
          <cell r="NU43">
            <v>1</v>
          </cell>
          <cell r="NV43">
            <v>0</v>
          </cell>
          <cell r="NW43">
            <v>0</v>
          </cell>
          <cell r="NX43">
            <v>6.18</v>
          </cell>
          <cell r="NY43">
            <v>1</v>
          </cell>
          <cell r="NZ43">
            <v>8.66</v>
          </cell>
          <cell r="OA43">
            <v>1</v>
          </cell>
          <cell r="OB43">
            <v>0</v>
          </cell>
          <cell r="OC43">
            <v>0</v>
          </cell>
          <cell r="OD43" t="str">
            <v/>
          </cell>
          <cell r="OE43" t="str">
            <v/>
          </cell>
          <cell r="OF43">
            <v>10.220000000000001</v>
          </cell>
          <cell r="OG43">
            <v>1</v>
          </cell>
          <cell r="OH43">
            <v>0</v>
          </cell>
          <cell r="OI43">
            <v>0</v>
          </cell>
          <cell r="OJ43">
            <v>8.51</v>
          </cell>
          <cell r="OK43">
            <v>1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7.88</v>
          </cell>
          <cell r="OQ43">
            <v>1</v>
          </cell>
          <cell r="OR43" t="str">
            <v/>
          </cell>
          <cell r="OS43" t="str">
            <v/>
          </cell>
          <cell r="OT43">
            <v>6.97</v>
          </cell>
          <cell r="OU43">
            <v>1</v>
          </cell>
          <cell r="OV43">
            <v>0</v>
          </cell>
          <cell r="OW43">
            <v>0</v>
          </cell>
          <cell r="OX43">
            <v>7.92</v>
          </cell>
          <cell r="OY43">
            <v>1</v>
          </cell>
          <cell r="OZ43">
            <v>0</v>
          </cell>
          <cell r="PA43">
            <v>0</v>
          </cell>
          <cell r="PB43">
            <v>6.96</v>
          </cell>
          <cell r="PC43">
            <v>1</v>
          </cell>
          <cell r="PD43">
            <v>0</v>
          </cell>
          <cell r="PE43">
            <v>0</v>
          </cell>
          <cell r="PF43" t="str">
            <v/>
          </cell>
          <cell r="PG43" t="str">
            <v/>
          </cell>
          <cell r="PH43">
            <v>9.57</v>
          </cell>
          <cell r="PI43">
            <v>1</v>
          </cell>
          <cell r="PJ43">
            <v>0</v>
          </cell>
          <cell r="PK43">
            <v>0</v>
          </cell>
          <cell r="PL43">
            <v>7.2</v>
          </cell>
          <cell r="PM43">
            <v>1</v>
          </cell>
          <cell r="PN43">
            <v>0</v>
          </cell>
          <cell r="PO43">
            <v>0</v>
          </cell>
          <cell r="PP43">
            <v>6.02</v>
          </cell>
          <cell r="PQ43">
            <v>1</v>
          </cell>
          <cell r="PR43">
            <v>0</v>
          </cell>
          <cell r="PS43">
            <v>0</v>
          </cell>
          <cell r="PT43" t="str">
            <v/>
          </cell>
          <cell r="PU43" t="str">
            <v/>
          </cell>
          <cell r="PV43">
            <v>6.45</v>
          </cell>
          <cell r="PW43">
            <v>1</v>
          </cell>
          <cell r="PX43">
            <v>9.67</v>
          </cell>
          <cell r="PY43">
            <v>1</v>
          </cell>
          <cell r="PZ43">
            <v>0</v>
          </cell>
          <cell r="QA43">
            <v>0</v>
          </cell>
          <cell r="QB43">
            <v>0</v>
          </cell>
          <cell r="QC43">
            <v>0</v>
          </cell>
          <cell r="QD43">
            <v>7.09</v>
          </cell>
          <cell r="QE43">
            <v>1</v>
          </cell>
          <cell r="QF43">
            <v>7.71</v>
          </cell>
          <cell r="QG43">
            <v>1</v>
          </cell>
          <cell r="QH43" t="str">
            <v/>
          </cell>
          <cell r="QI43" t="str">
            <v/>
          </cell>
          <cell r="QJ43">
            <v>7.03</v>
          </cell>
          <cell r="QK43">
            <v>1</v>
          </cell>
          <cell r="QL43">
            <v>0</v>
          </cell>
          <cell r="QM43">
            <v>0</v>
          </cell>
          <cell r="QN43">
            <v>0</v>
          </cell>
          <cell r="QO43">
            <v>0</v>
          </cell>
          <cell r="QP43">
            <v>9.14</v>
          </cell>
          <cell r="QQ43">
            <v>2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 t="str">
            <v/>
          </cell>
          <cell r="QW43" t="str">
            <v/>
          </cell>
          <cell r="QX43">
            <v>20.53</v>
          </cell>
          <cell r="QY43">
            <v>2</v>
          </cell>
          <cell r="QZ43">
            <v>0</v>
          </cell>
          <cell r="RA43">
            <v>0</v>
          </cell>
          <cell r="RB43">
            <v>0</v>
          </cell>
          <cell r="RC43">
            <v>0</v>
          </cell>
          <cell r="RD43">
            <v>19.66</v>
          </cell>
          <cell r="RE43">
            <v>2</v>
          </cell>
          <cell r="RF43">
            <v>0</v>
          </cell>
          <cell r="RG43">
            <v>0</v>
          </cell>
          <cell r="RH43">
            <v>6.86</v>
          </cell>
          <cell r="RI43">
            <v>1</v>
          </cell>
          <cell r="RJ43" t="str">
            <v/>
          </cell>
          <cell r="RK43" t="str">
            <v/>
          </cell>
          <cell r="RL43">
            <v>0</v>
          </cell>
          <cell r="RM43">
            <v>0</v>
          </cell>
          <cell r="RN43">
            <v>0</v>
          </cell>
          <cell r="RO43">
            <v>0</v>
          </cell>
          <cell r="RP43">
            <v>0</v>
          </cell>
          <cell r="RQ43">
            <v>0</v>
          </cell>
          <cell r="RR43">
            <v>7.15</v>
          </cell>
          <cell r="RS43">
            <v>1</v>
          </cell>
          <cell r="RT43">
            <v>0</v>
          </cell>
          <cell r="RU43">
            <v>0</v>
          </cell>
          <cell r="RV43">
            <v>7.33</v>
          </cell>
          <cell r="RW43">
            <v>1</v>
          </cell>
          <cell r="RX43" t="str">
            <v/>
          </cell>
          <cell r="RY43" t="str">
            <v/>
          </cell>
          <cell r="RZ43">
            <v>0</v>
          </cell>
          <cell r="SA43">
            <v>0</v>
          </cell>
          <cell r="SB43">
            <v>6.76</v>
          </cell>
          <cell r="SC43">
            <v>1</v>
          </cell>
          <cell r="SD43">
            <v>5.09</v>
          </cell>
          <cell r="SE43">
            <v>1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5.74</v>
          </cell>
          <cell r="SK43">
            <v>1</v>
          </cell>
          <cell r="SL43" t="str">
            <v/>
          </cell>
          <cell r="SM43" t="str">
            <v/>
          </cell>
          <cell r="SN43">
            <v>9.09</v>
          </cell>
          <cell r="SO43">
            <v>1</v>
          </cell>
          <cell r="SP43">
            <v>0</v>
          </cell>
          <cell r="SQ43">
            <v>0</v>
          </cell>
          <cell r="SR43">
            <v>6.41</v>
          </cell>
          <cell r="SS43">
            <v>1</v>
          </cell>
          <cell r="ST43">
            <v>0</v>
          </cell>
          <cell r="SU43">
            <v>0</v>
          </cell>
          <cell r="SV43">
            <v>0</v>
          </cell>
          <cell r="SW43">
            <v>0</v>
          </cell>
          <cell r="SX43">
            <v>6.84</v>
          </cell>
          <cell r="SY43">
            <v>1</v>
          </cell>
          <cell r="SZ43" t="str">
            <v/>
          </cell>
          <cell r="TA43" t="str">
            <v/>
          </cell>
          <cell r="TB43">
            <v>0</v>
          </cell>
          <cell r="TC43">
            <v>0</v>
          </cell>
          <cell r="TD43">
            <v>8.2100000000000009</v>
          </cell>
          <cell r="TE43">
            <v>1</v>
          </cell>
          <cell r="TF43">
            <v>6.04</v>
          </cell>
          <cell r="TG43">
            <v>1</v>
          </cell>
          <cell r="TH43">
            <v>0</v>
          </cell>
          <cell r="TI43">
            <v>0</v>
          </cell>
          <cell r="TJ43">
            <v>0</v>
          </cell>
          <cell r="TK43">
            <v>0</v>
          </cell>
          <cell r="TL43">
            <v>6.66</v>
          </cell>
          <cell r="TM43">
            <v>1</v>
          </cell>
          <cell r="TN43" t="str">
            <v/>
          </cell>
          <cell r="TO43" t="str">
            <v/>
          </cell>
          <cell r="TP43">
            <v>7.12</v>
          </cell>
          <cell r="TQ43">
            <v>1</v>
          </cell>
          <cell r="TR43">
            <v>0</v>
          </cell>
          <cell r="TS43">
            <v>0</v>
          </cell>
          <cell r="TT43">
            <v>0</v>
          </cell>
          <cell r="TU43">
            <v>0</v>
          </cell>
          <cell r="TV43">
            <v>7.11</v>
          </cell>
          <cell r="TW43">
            <v>1</v>
          </cell>
          <cell r="TX43">
            <v>6.26</v>
          </cell>
          <cell r="TY43">
            <v>1</v>
          </cell>
          <cell r="TZ43">
            <v>0</v>
          </cell>
          <cell r="UA43">
            <v>0</v>
          </cell>
          <cell r="UB43" t="str">
            <v/>
          </cell>
          <cell r="UC43" t="str">
            <v/>
          </cell>
          <cell r="UD43">
            <v>5.66</v>
          </cell>
          <cell r="UE43">
            <v>1</v>
          </cell>
          <cell r="UF43">
            <v>0</v>
          </cell>
          <cell r="UG43">
            <v>0</v>
          </cell>
          <cell r="UH43">
            <v>6.17</v>
          </cell>
          <cell r="UI43">
            <v>1</v>
          </cell>
          <cell r="UJ43">
            <v>0</v>
          </cell>
          <cell r="UK43">
            <v>0</v>
          </cell>
          <cell r="UL43">
            <v>6.01</v>
          </cell>
          <cell r="UM43">
            <v>1</v>
          </cell>
          <cell r="UN43">
            <v>4.8</v>
          </cell>
          <cell r="UO43">
            <v>1</v>
          </cell>
          <cell r="UP43" t="str">
            <v/>
          </cell>
          <cell r="UQ43" t="str">
            <v/>
          </cell>
          <cell r="UR43">
            <v>0</v>
          </cell>
          <cell r="US43">
            <v>0</v>
          </cell>
          <cell r="UT43">
            <v>6.81</v>
          </cell>
          <cell r="UU43">
            <v>1</v>
          </cell>
          <cell r="UV43">
            <v>0</v>
          </cell>
          <cell r="UW43">
            <v>0</v>
          </cell>
          <cell r="UX43">
            <v>6.54</v>
          </cell>
          <cell r="UY43">
            <v>1</v>
          </cell>
          <cell r="UZ43">
            <v>0</v>
          </cell>
          <cell r="VA43">
            <v>0</v>
          </cell>
          <cell r="VB43">
            <v>6.45</v>
          </cell>
          <cell r="VC43">
            <v>1</v>
          </cell>
          <cell r="VD43" t="str">
            <v/>
          </cell>
          <cell r="VE43" t="str">
            <v/>
          </cell>
          <cell r="VF43">
            <v>0</v>
          </cell>
          <cell r="VG43">
            <v>0</v>
          </cell>
          <cell r="VH43">
            <v>0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8.31</v>
          </cell>
          <cell r="VQ43">
            <v>1</v>
          </cell>
          <cell r="VR43" t="str">
            <v/>
          </cell>
          <cell r="VS43" t="str">
            <v/>
          </cell>
          <cell r="VT43">
            <v>0</v>
          </cell>
          <cell r="VU43">
            <v>0</v>
          </cell>
          <cell r="VV43">
            <v>0</v>
          </cell>
          <cell r="VW43">
            <v>0</v>
          </cell>
          <cell r="VX43">
            <v>5.8</v>
          </cell>
          <cell r="VY43">
            <v>1</v>
          </cell>
          <cell r="VZ43">
            <v>7.66</v>
          </cell>
          <cell r="WA43">
            <v>1</v>
          </cell>
          <cell r="WB43">
            <v>0</v>
          </cell>
          <cell r="WC43">
            <v>0</v>
          </cell>
          <cell r="WD43">
            <v>6.44</v>
          </cell>
          <cell r="WE43">
            <v>1</v>
          </cell>
          <cell r="WF43" t="str">
            <v/>
          </cell>
          <cell r="WG43" t="str">
            <v/>
          </cell>
          <cell r="WH43">
            <v>6.44</v>
          </cell>
          <cell r="WI43">
            <v>1</v>
          </cell>
          <cell r="WJ43">
            <v>0</v>
          </cell>
          <cell r="WK43">
            <v>0</v>
          </cell>
          <cell r="WL43">
            <v>4.6399999999999997</v>
          </cell>
          <cell r="WM43">
            <v>1</v>
          </cell>
          <cell r="WN43">
            <v>0</v>
          </cell>
          <cell r="WO43">
            <v>0</v>
          </cell>
          <cell r="WP43">
            <v>8.1</v>
          </cell>
          <cell r="WQ43">
            <v>1</v>
          </cell>
          <cell r="WR43">
            <v>0</v>
          </cell>
          <cell r="WS43">
            <v>0</v>
          </cell>
          <cell r="WT43" t="str">
            <v/>
          </cell>
          <cell r="WU43" t="str">
            <v/>
          </cell>
          <cell r="WV43">
            <v>7.36</v>
          </cell>
          <cell r="WW43">
            <v>1</v>
          </cell>
          <cell r="WX43">
            <v>0</v>
          </cell>
          <cell r="WY43">
            <v>0</v>
          </cell>
          <cell r="WZ43">
            <v>7.87</v>
          </cell>
          <cell r="XA43">
            <v>1</v>
          </cell>
          <cell r="XB43">
            <v>0</v>
          </cell>
          <cell r="XC43">
            <v>0</v>
          </cell>
          <cell r="XD43">
            <v>6.13</v>
          </cell>
          <cell r="XE43">
            <v>1</v>
          </cell>
          <cell r="XF43">
            <v>0</v>
          </cell>
          <cell r="XG43">
            <v>0</v>
          </cell>
          <cell r="XH43" t="str">
            <v/>
          </cell>
          <cell r="XI43" t="str">
            <v/>
          </cell>
          <cell r="XJ43">
            <v>7.37</v>
          </cell>
          <cell r="XK43">
            <v>1</v>
          </cell>
          <cell r="XL43">
            <v>0</v>
          </cell>
          <cell r="XM43">
            <v>0</v>
          </cell>
          <cell r="XN43">
            <v>6.24</v>
          </cell>
          <cell r="XO43">
            <v>1</v>
          </cell>
          <cell r="XP43">
            <v>0</v>
          </cell>
          <cell r="XQ43">
            <v>0</v>
          </cell>
          <cell r="XR43">
            <v>7.11</v>
          </cell>
          <cell r="XS43">
            <v>1</v>
          </cell>
          <cell r="XT43">
            <v>0</v>
          </cell>
          <cell r="XU43">
            <v>0</v>
          </cell>
          <cell r="XV43" t="str">
            <v/>
          </cell>
          <cell r="XW43" t="str">
            <v/>
          </cell>
          <cell r="XX43">
            <v>7.38</v>
          </cell>
          <cell r="XY43">
            <v>1</v>
          </cell>
          <cell r="XZ43">
            <v>0</v>
          </cell>
          <cell r="YA43">
            <v>0</v>
          </cell>
          <cell r="YB43">
            <v>0</v>
          </cell>
          <cell r="YC43">
            <v>0</v>
          </cell>
          <cell r="YD43">
            <v>0</v>
          </cell>
          <cell r="YE43">
            <v>0</v>
          </cell>
          <cell r="YF43">
            <v>6.14</v>
          </cell>
          <cell r="YG43">
            <v>1</v>
          </cell>
          <cell r="YH43">
            <v>7.17</v>
          </cell>
          <cell r="YI43">
            <v>1</v>
          </cell>
          <cell r="YJ43" t="str">
            <v/>
          </cell>
          <cell r="YK43" t="str">
            <v/>
          </cell>
          <cell r="YL43">
            <v>6.2</v>
          </cell>
          <cell r="YM43">
            <v>1</v>
          </cell>
          <cell r="YN43">
            <v>0</v>
          </cell>
          <cell r="YO43">
            <v>0</v>
          </cell>
          <cell r="YP43">
            <v>0</v>
          </cell>
          <cell r="YQ43">
            <v>0</v>
          </cell>
          <cell r="YR43">
            <v>6.6</v>
          </cell>
          <cell r="YS43">
            <v>1</v>
          </cell>
          <cell r="YT43">
            <v>0</v>
          </cell>
          <cell r="YU43">
            <v>0</v>
          </cell>
          <cell r="YV43">
            <v>8.7799999999999994</v>
          </cell>
          <cell r="YW43">
            <v>1</v>
          </cell>
          <cell r="YX43" t="str">
            <v/>
          </cell>
          <cell r="YY43" t="str">
            <v/>
          </cell>
          <cell r="YZ43">
            <v>6.82</v>
          </cell>
          <cell r="ZA43">
            <v>1</v>
          </cell>
          <cell r="ZB43">
            <v>0</v>
          </cell>
          <cell r="ZC43">
            <v>0</v>
          </cell>
          <cell r="ZD43">
            <v>6.97</v>
          </cell>
          <cell r="ZE43">
            <v>1</v>
          </cell>
          <cell r="ZF43">
            <v>0</v>
          </cell>
          <cell r="ZG43">
            <v>0</v>
          </cell>
          <cell r="ZH43">
            <v>0</v>
          </cell>
          <cell r="ZI43">
            <v>0</v>
          </cell>
          <cell r="ZJ43">
            <v>0</v>
          </cell>
          <cell r="ZK43">
            <v>0</v>
          </cell>
          <cell r="ZL43" t="str">
            <v/>
          </cell>
          <cell r="ZM43" t="str">
            <v/>
          </cell>
          <cell r="ZN43">
            <v>5.65</v>
          </cell>
          <cell r="ZO43">
            <v>1</v>
          </cell>
          <cell r="ZP43">
            <v>0</v>
          </cell>
          <cell r="ZQ43">
            <v>0</v>
          </cell>
          <cell r="ZR43">
            <v>7.37</v>
          </cell>
          <cell r="ZS43">
            <v>1</v>
          </cell>
          <cell r="ZT43">
            <v>0</v>
          </cell>
          <cell r="ZU43">
            <v>0</v>
          </cell>
          <cell r="ZV43">
            <v>4.4400000000000004</v>
          </cell>
          <cell r="ZW43">
            <v>1</v>
          </cell>
          <cell r="ZX43">
            <v>0</v>
          </cell>
          <cell r="ZY43">
            <v>0</v>
          </cell>
          <cell r="ZZ43" t="str">
            <v/>
          </cell>
          <cell r="AAA43" t="str">
            <v/>
          </cell>
          <cell r="AAB43">
            <v>6.37</v>
          </cell>
          <cell r="AAC43">
            <v>1</v>
          </cell>
          <cell r="AAD43">
            <v>0</v>
          </cell>
          <cell r="AAE43">
            <v>0</v>
          </cell>
          <cell r="AAF43">
            <v>6.51</v>
          </cell>
          <cell r="AAG43">
            <v>1</v>
          </cell>
          <cell r="AAH43">
            <v>0</v>
          </cell>
          <cell r="AAI43">
            <v>0</v>
          </cell>
          <cell r="AAJ43">
            <v>0</v>
          </cell>
          <cell r="AAK43">
            <v>0</v>
          </cell>
          <cell r="AAL43">
            <v>5.4</v>
          </cell>
          <cell r="AAM43">
            <v>1</v>
          </cell>
          <cell r="AAN43" t="str">
            <v/>
          </cell>
          <cell r="AAO43" t="str">
            <v/>
          </cell>
          <cell r="AAP43">
            <v>5.3</v>
          </cell>
          <cell r="AAQ43">
            <v>1</v>
          </cell>
          <cell r="AAR43">
            <v>0</v>
          </cell>
          <cell r="AAS43">
            <v>0</v>
          </cell>
          <cell r="AAT43">
            <v>6.09</v>
          </cell>
          <cell r="AAU43">
            <v>1</v>
          </cell>
          <cell r="AAV43">
            <v>0</v>
          </cell>
          <cell r="AAW43">
            <v>0</v>
          </cell>
          <cell r="AAX43">
            <v>6.08</v>
          </cell>
          <cell r="AAY43">
            <v>1</v>
          </cell>
          <cell r="AAZ43">
            <v>0</v>
          </cell>
          <cell r="ABA43">
            <v>0</v>
          </cell>
          <cell r="ABB43" t="str">
            <v/>
          </cell>
          <cell r="ABC43" t="str">
            <v/>
          </cell>
          <cell r="ABD43">
            <v>0</v>
          </cell>
          <cell r="ABE43">
            <v>0</v>
          </cell>
          <cell r="ABF43">
            <v>0</v>
          </cell>
          <cell r="ABG43">
            <v>0</v>
          </cell>
          <cell r="ABH43">
            <v>0</v>
          </cell>
          <cell r="ABI43">
            <v>0</v>
          </cell>
          <cell r="ABJ43">
            <v>0</v>
          </cell>
          <cell r="ABK43">
            <v>0</v>
          </cell>
          <cell r="ABM43">
            <v>949.52</v>
          </cell>
          <cell r="ABN43">
            <v>142</v>
          </cell>
          <cell r="ABO43">
            <v>136</v>
          </cell>
          <cell r="ABP43">
            <v>1.0441176470588236</v>
          </cell>
        </row>
        <row r="44">
          <cell r="A44" t="str">
            <v>JEFFERSON</v>
          </cell>
          <cell r="B44" t="str">
            <v>JEFFERSON</v>
          </cell>
          <cell r="C44" t="str">
            <v>MANHATTAN</v>
          </cell>
          <cell r="D44">
            <v>6.33</v>
          </cell>
          <cell r="E44">
            <v>1</v>
          </cell>
          <cell r="F44">
            <v>13.08</v>
          </cell>
          <cell r="G44">
            <v>2</v>
          </cell>
          <cell r="H44">
            <v>7.19</v>
          </cell>
          <cell r="I44">
            <v>1</v>
          </cell>
          <cell r="J44">
            <v>0</v>
          </cell>
          <cell r="K44">
            <v>0</v>
          </cell>
          <cell r="L44">
            <v>7.33</v>
          </cell>
          <cell r="M44">
            <v>1</v>
          </cell>
          <cell r="N44">
            <v>7.67</v>
          </cell>
          <cell r="O44">
            <v>1</v>
          </cell>
          <cell r="P44" t="str">
            <v/>
          </cell>
          <cell r="Q44" t="str">
            <v/>
          </cell>
          <cell r="R44">
            <v>6.73</v>
          </cell>
          <cell r="S44">
            <v>1</v>
          </cell>
          <cell r="T44">
            <v>0</v>
          </cell>
          <cell r="U44">
            <v>0</v>
          </cell>
          <cell r="V44">
            <v>15.14</v>
          </cell>
          <cell r="W44">
            <v>2</v>
          </cell>
          <cell r="X44">
            <v>13.25</v>
          </cell>
          <cell r="Y44">
            <v>2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/>
          </cell>
          <cell r="AE44" t="str">
            <v/>
          </cell>
          <cell r="AF44">
            <v>15.57</v>
          </cell>
          <cell r="AG44">
            <v>2</v>
          </cell>
          <cell r="AH44">
            <v>13.22</v>
          </cell>
          <cell r="AI44">
            <v>2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12.82</v>
          </cell>
          <cell r="AO44">
            <v>2</v>
          </cell>
          <cell r="AP44">
            <v>0.74</v>
          </cell>
          <cell r="AQ44">
            <v>1</v>
          </cell>
          <cell r="AR44" t="str">
            <v/>
          </cell>
          <cell r="AS44" t="str">
            <v/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11.03</v>
          </cell>
          <cell r="AY44">
            <v>2</v>
          </cell>
          <cell r="AZ44">
            <v>7.26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12.99</v>
          </cell>
          <cell r="BI44">
            <v>2</v>
          </cell>
          <cell r="BJ44">
            <v>0</v>
          </cell>
          <cell r="BK44">
            <v>0</v>
          </cell>
          <cell r="BL44">
            <v>8.14</v>
          </cell>
          <cell r="BM44">
            <v>1</v>
          </cell>
          <cell r="BN44">
            <v>0</v>
          </cell>
          <cell r="BO44">
            <v>0</v>
          </cell>
          <cell r="BP44">
            <v>13.15</v>
          </cell>
          <cell r="BQ44">
            <v>2</v>
          </cell>
          <cell r="BR44">
            <v>7.23</v>
          </cell>
          <cell r="BS44">
            <v>1</v>
          </cell>
          <cell r="BT44" t="str">
            <v/>
          </cell>
          <cell r="BU44" t="str">
            <v/>
          </cell>
          <cell r="BV44">
            <v>0</v>
          </cell>
          <cell r="BW44">
            <v>0</v>
          </cell>
          <cell r="BX44">
            <v>12.51</v>
          </cell>
          <cell r="BY44">
            <v>2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14.06</v>
          </cell>
          <cell r="CE44">
            <v>2</v>
          </cell>
          <cell r="CF44">
            <v>12.31</v>
          </cell>
          <cell r="CG44">
            <v>2</v>
          </cell>
          <cell r="CH44" t="str">
            <v/>
          </cell>
          <cell r="CI44" t="str">
            <v/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14.72</v>
          </cell>
          <cell r="CO44">
            <v>2</v>
          </cell>
          <cell r="CP44">
            <v>0</v>
          </cell>
          <cell r="CQ44">
            <v>0</v>
          </cell>
          <cell r="CR44">
            <v>6.17</v>
          </cell>
          <cell r="CS44">
            <v>1</v>
          </cell>
          <cell r="CT44">
            <v>14.19</v>
          </cell>
          <cell r="CU44">
            <v>2</v>
          </cell>
          <cell r="CV44" t="str">
            <v/>
          </cell>
          <cell r="CW44" t="str">
            <v/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8.24</v>
          </cell>
          <cell r="DE44">
            <v>2</v>
          </cell>
          <cell r="DF44">
            <v>7.28</v>
          </cell>
          <cell r="DG44">
            <v>2</v>
          </cell>
          <cell r="DH44">
            <v>0</v>
          </cell>
          <cell r="DI44">
            <v>0</v>
          </cell>
          <cell r="DJ44" t="str">
            <v/>
          </cell>
          <cell r="DK44" t="str">
            <v/>
          </cell>
          <cell r="DL44">
            <v>12.59</v>
          </cell>
          <cell r="DM44">
            <v>2</v>
          </cell>
          <cell r="DN44">
            <v>10.11</v>
          </cell>
          <cell r="DO44">
            <v>2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14.08</v>
          </cell>
          <cell r="DU44">
            <v>2</v>
          </cell>
          <cell r="DV44">
            <v>7.07</v>
          </cell>
          <cell r="DW44">
            <v>1</v>
          </cell>
          <cell r="DX44" t="str">
            <v/>
          </cell>
          <cell r="DY44" t="str">
            <v/>
          </cell>
          <cell r="DZ44">
            <v>0</v>
          </cell>
          <cell r="EA44">
            <v>0</v>
          </cell>
          <cell r="EB44">
            <v>12.56</v>
          </cell>
          <cell r="EC44">
            <v>2</v>
          </cell>
          <cell r="ED44">
            <v>8.3000000000000007</v>
          </cell>
          <cell r="EE44">
            <v>1</v>
          </cell>
          <cell r="EF44">
            <v>12.53</v>
          </cell>
          <cell r="EG44">
            <v>2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 t="str">
            <v/>
          </cell>
          <cell r="EM44" t="str">
            <v/>
          </cell>
          <cell r="EN44">
            <v>13.26</v>
          </cell>
          <cell r="EO44">
            <v>2</v>
          </cell>
          <cell r="EP44">
            <v>6.89</v>
          </cell>
          <cell r="EQ44">
            <v>1</v>
          </cell>
          <cell r="ER44">
            <v>0</v>
          </cell>
          <cell r="ES44">
            <v>0</v>
          </cell>
          <cell r="ET44">
            <v>6.46</v>
          </cell>
          <cell r="EU44">
            <v>1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 t="str">
            <v/>
          </cell>
          <cell r="FA44" t="str">
            <v/>
          </cell>
          <cell r="FB44">
            <v>0</v>
          </cell>
          <cell r="FC44">
            <v>0</v>
          </cell>
          <cell r="FD44">
            <v>14.83</v>
          </cell>
          <cell r="FE44">
            <v>2</v>
          </cell>
          <cell r="FF44">
            <v>0</v>
          </cell>
          <cell r="FG44">
            <v>0</v>
          </cell>
          <cell r="FH44">
            <v>9.33</v>
          </cell>
          <cell r="FI44">
            <v>2</v>
          </cell>
          <cell r="FJ44">
            <v>7.35</v>
          </cell>
          <cell r="FK44">
            <v>1</v>
          </cell>
          <cell r="FL44">
            <v>0</v>
          </cell>
          <cell r="FM44">
            <v>0</v>
          </cell>
          <cell r="FN44" t="str">
            <v/>
          </cell>
          <cell r="FO44" t="str">
            <v/>
          </cell>
          <cell r="FP44">
            <v>9.5500000000000007</v>
          </cell>
          <cell r="FQ44">
            <v>1</v>
          </cell>
          <cell r="FR44">
            <v>14.9</v>
          </cell>
          <cell r="FS44">
            <v>2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8.52</v>
          </cell>
          <cell r="FY44">
            <v>1</v>
          </cell>
          <cell r="FZ44">
            <v>6.72</v>
          </cell>
          <cell r="GA44">
            <v>1</v>
          </cell>
          <cell r="GB44" t="str">
            <v/>
          </cell>
          <cell r="GC44" t="str">
            <v/>
          </cell>
          <cell r="GD44">
            <v>0</v>
          </cell>
          <cell r="GE44">
            <v>0</v>
          </cell>
          <cell r="GF44">
            <v>14.06</v>
          </cell>
          <cell r="GG44">
            <v>2</v>
          </cell>
          <cell r="GH44">
            <v>0</v>
          </cell>
          <cell r="GI44">
            <v>0</v>
          </cell>
          <cell r="GJ44">
            <v>7.58</v>
          </cell>
          <cell r="GK44">
            <v>1</v>
          </cell>
          <cell r="GL44">
            <v>5.95</v>
          </cell>
          <cell r="GM44">
            <v>1</v>
          </cell>
          <cell r="GN44">
            <v>0</v>
          </cell>
          <cell r="GO44">
            <v>0</v>
          </cell>
          <cell r="GP44" t="str">
            <v/>
          </cell>
          <cell r="GQ44" t="str">
            <v/>
          </cell>
          <cell r="GR44">
            <v>10.89</v>
          </cell>
          <cell r="GS44">
            <v>2</v>
          </cell>
          <cell r="GT44">
            <v>7.37</v>
          </cell>
          <cell r="GU44">
            <v>1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14.82</v>
          </cell>
          <cell r="HA44">
            <v>2</v>
          </cell>
          <cell r="HB44">
            <v>0</v>
          </cell>
          <cell r="HC44">
            <v>0</v>
          </cell>
          <cell r="HD44" t="str">
            <v/>
          </cell>
          <cell r="HE44" t="str">
            <v/>
          </cell>
          <cell r="HF44">
            <v>11.6</v>
          </cell>
          <cell r="HG44">
            <v>2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15.94</v>
          </cell>
          <cell r="HM44">
            <v>2</v>
          </cell>
          <cell r="HN44">
            <v>0</v>
          </cell>
          <cell r="HO44">
            <v>0</v>
          </cell>
          <cell r="HP44">
            <v>8.2899999999999991</v>
          </cell>
          <cell r="HQ44">
            <v>1</v>
          </cell>
          <cell r="HR44" t="str">
            <v/>
          </cell>
          <cell r="HS44" t="str">
            <v/>
          </cell>
          <cell r="HT44">
            <v>7.04</v>
          </cell>
          <cell r="HU44">
            <v>1</v>
          </cell>
          <cell r="HV44">
            <v>7.45</v>
          </cell>
          <cell r="HW44">
            <v>1</v>
          </cell>
          <cell r="HX44">
            <v>0</v>
          </cell>
          <cell r="HY44">
            <v>0</v>
          </cell>
          <cell r="HZ44">
            <v>7.16</v>
          </cell>
          <cell r="IA44">
            <v>1</v>
          </cell>
          <cell r="IB44">
            <v>5.82</v>
          </cell>
          <cell r="IC44">
            <v>1</v>
          </cell>
          <cell r="ID44">
            <v>6.9</v>
          </cell>
          <cell r="IE44">
            <v>1</v>
          </cell>
          <cell r="IF44" t="str">
            <v/>
          </cell>
          <cell r="IG44" t="str">
            <v/>
          </cell>
          <cell r="IH44">
            <v>5.77</v>
          </cell>
          <cell r="II44">
            <v>1</v>
          </cell>
          <cell r="IJ44">
            <v>0</v>
          </cell>
          <cell r="IK44">
            <v>0</v>
          </cell>
          <cell r="IL44">
            <v>14.29</v>
          </cell>
          <cell r="IM44">
            <v>2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 t="str">
            <v/>
          </cell>
          <cell r="IU44" t="str">
            <v/>
          </cell>
          <cell r="IV44">
            <v>0</v>
          </cell>
          <cell r="IW44">
            <v>0</v>
          </cell>
          <cell r="IX44">
            <v>6.45</v>
          </cell>
          <cell r="IY44">
            <v>1</v>
          </cell>
          <cell r="IZ44">
            <v>8.92</v>
          </cell>
          <cell r="JA44">
            <v>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14.01</v>
          </cell>
          <cell r="JG44">
            <v>2</v>
          </cell>
          <cell r="JH44" t="str">
            <v/>
          </cell>
          <cell r="JI44" t="str">
            <v/>
          </cell>
          <cell r="JJ44">
            <v>7.78</v>
          </cell>
          <cell r="JK44">
            <v>1</v>
          </cell>
          <cell r="JL44">
            <v>14.44</v>
          </cell>
          <cell r="JM44">
            <v>2</v>
          </cell>
          <cell r="JN44">
            <v>0</v>
          </cell>
          <cell r="JO44">
            <v>0</v>
          </cell>
          <cell r="JP44">
            <v>13.65</v>
          </cell>
          <cell r="JQ44">
            <v>2</v>
          </cell>
          <cell r="JR44">
            <v>0</v>
          </cell>
          <cell r="JS44">
            <v>0</v>
          </cell>
          <cell r="JT44">
            <v>10.51</v>
          </cell>
          <cell r="JU44">
            <v>2</v>
          </cell>
          <cell r="JV44" t="str">
            <v/>
          </cell>
          <cell r="JW44" t="str">
            <v/>
          </cell>
          <cell r="JX44">
            <v>9.4</v>
          </cell>
          <cell r="JY44">
            <v>2</v>
          </cell>
          <cell r="JZ44">
            <v>5.59</v>
          </cell>
          <cell r="KA44">
            <v>1</v>
          </cell>
          <cell r="KB44">
            <v>10.39</v>
          </cell>
          <cell r="KC44">
            <v>2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 t="str">
            <v/>
          </cell>
          <cell r="KK44" t="str">
            <v/>
          </cell>
          <cell r="KL44">
            <v>0</v>
          </cell>
          <cell r="KM44">
            <v>0</v>
          </cell>
          <cell r="KN44">
            <v>7.48</v>
          </cell>
          <cell r="KO44">
            <v>1</v>
          </cell>
          <cell r="KP44">
            <v>17.02</v>
          </cell>
          <cell r="KQ44">
            <v>2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14.41</v>
          </cell>
          <cell r="KW44">
            <v>2</v>
          </cell>
          <cell r="KX44" t="str">
            <v/>
          </cell>
          <cell r="KY44" t="str">
            <v/>
          </cell>
          <cell r="KZ44">
            <v>0</v>
          </cell>
          <cell r="LA44">
            <v>0</v>
          </cell>
          <cell r="LB44">
            <v>6.87</v>
          </cell>
          <cell r="LC44">
            <v>1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13.98</v>
          </cell>
          <cell r="LI44">
            <v>2</v>
          </cell>
          <cell r="LJ44">
            <v>0</v>
          </cell>
          <cell r="LK44">
            <v>0</v>
          </cell>
          <cell r="LL44" t="str">
            <v/>
          </cell>
          <cell r="LM44" t="str">
            <v/>
          </cell>
          <cell r="LN44">
            <v>16.059999999999999</v>
          </cell>
          <cell r="LO44">
            <v>2</v>
          </cell>
          <cell r="LP44">
            <v>0</v>
          </cell>
          <cell r="LQ44">
            <v>0</v>
          </cell>
          <cell r="LR44">
            <v>13.19</v>
          </cell>
          <cell r="LS44">
            <v>2</v>
          </cell>
          <cell r="LT44">
            <v>0</v>
          </cell>
          <cell r="LU44">
            <v>0</v>
          </cell>
          <cell r="LV44">
            <v>7.72</v>
          </cell>
          <cell r="LW44">
            <v>1</v>
          </cell>
          <cell r="LX44">
            <v>11.98</v>
          </cell>
          <cell r="LY44">
            <v>2</v>
          </cell>
          <cell r="LZ44" t="str">
            <v/>
          </cell>
          <cell r="MA44" t="str">
            <v/>
          </cell>
          <cell r="MB44">
            <v>6.77</v>
          </cell>
          <cell r="MC44">
            <v>1</v>
          </cell>
          <cell r="MD44">
            <v>0</v>
          </cell>
          <cell r="ME44">
            <v>0</v>
          </cell>
          <cell r="MF44">
            <v>4.74</v>
          </cell>
          <cell r="MG44">
            <v>1</v>
          </cell>
          <cell r="MH44">
            <v>15.02</v>
          </cell>
          <cell r="MI44">
            <v>2</v>
          </cell>
          <cell r="MJ44">
            <v>0</v>
          </cell>
          <cell r="MK44">
            <v>0</v>
          </cell>
          <cell r="ML44">
            <v>10.83</v>
          </cell>
          <cell r="MM44">
            <v>2</v>
          </cell>
          <cell r="MN44" t="str">
            <v/>
          </cell>
          <cell r="MO44" t="str">
            <v/>
          </cell>
          <cell r="MP44">
            <v>0</v>
          </cell>
          <cell r="MQ44">
            <v>0</v>
          </cell>
          <cell r="MR44">
            <v>15.46</v>
          </cell>
          <cell r="MS44">
            <v>2</v>
          </cell>
          <cell r="MT44">
            <v>10.91</v>
          </cell>
          <cell r="MU44">
            <v>2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16.03</v>
          </cell>
          <cell r="NA44">
            <v>2</v>
          </cell>
          <cell r="NB44" t="str">
            <v/>
          </cell>
          <cell r="NC44" t="str">
            <v/>
          </cell>
          <cell r="ND44">
            <v>6.77</v>
          </cell>
          <cell r="NE44">
            <v>1</v>
          </cell>
          <cell r="NF44">
            <v>7.67</v>
          </cell>
          <cell r="NG44">
            <v>1</v>
          </cell>
          <cell r="NH44">
            <v>0</v>
          </cell>
          <cell r="NI44">
            <v>0</v>
          </cell>
          <cell r="NJ44">
            <v>8.61</v>
          </cell>
          <cell r="NK44">
            <v>1</v>
          </cell>
          <cell r="NL44">
            <v>8.1</v>
          </cell>
          <cell r="NM44">
            <v>1</v>
          </cell>
          <cell r="NN44">
            <v>7.87</v>
          </cell>
          <cell r="NO44">
            <v>1</v>
          </cell>
          <cell r="NP44" t="str">
            <v/>
          </cell>
          <cell r="NQ44" t="str">
            <v/>
          </cell>
          <cell r="NR44">
            <v>0</v>
          </cell>
          <cell r="NS44">
            <v>0</v>
          </cell>
          <cell r="NT44">
            <v>16.7</v>
          </cell>
          <cell r="NU44">
            <v>2</v>
          </cell>
          <cell r="NV44">
            <v>0</v>
          </cell>
          <cell r="NW44">
            <v>0</v>
          </cell>
          <cell r="NX44">
            <v>17.510000000000002</v>
          </cell>
          <cell r="NY44">
            <v>2</v>
          </cell>
          <cell r="NZ44">
            <v>0</v>
          </cell>
          <cell r="OA44">
            <v>0</v>
          </cell>
          <cell r="OB44">
            <v>10.38</v>
          </cell>
          <cell r="OC44">
            <v>2</v>
          </cell>
          <cell r="OD44" t="str">
            <v/>
          </cell>
          <cell r="OE44" t="str">
            <v/>
          </cell>
          <cell r="OF44">
            <v>0</v>
          </cell>
          <cell r="OG44">
            <v>0</v>
          </cell>
          <cell r="OH44">
            <v>17.78</v>
          </cell>
          <cell r="OI44">
            <v>2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14.66</v>
          </cell>
          <cell r="OO44">
            <v>2</v>
          </cell>
          <cell r="OP44">
            <v>0</v>
          </cell>
          <cell r="OQ44">
            <v>0</v>
          </cell>
          <cell r="OR44" t="str">
            <v/>
          </cell>
          <cell r="OS44" t="str">
            <v/>
          </cell>
          <cell r="OT44">
            <v>10.53</v>
          </cell>
          <cell r="OU44">
            <v>2</v>
          </cell>
          <cell r="OV44">
            <v>8.74</v>
          </cell>
          <cell r="OW44">
            <v>1</v>
          </cell>
          <cell r="OX44">
            <v>0</v>
          </cell>
          <cell r="OY44">
            <v>0</v>
          </cell>
          <cell r="OZ44">
            <v>8.2200000000000006</v>
          </cell>
          <cell r="PA44">
            <v>1</v>
          </cell>
          <cell r="PB44">
            <v>9.33</v>
          </cell>
          <cell r="PC44">
            <v>1</v>
          </cell>
          <cell r="PD44">
            <v>6.95</v>
          </cell>
          <cell r="PE44">
            <v>1</v>
          </cell>
          <cell r="PF44" t="str">
            <v/>
          </cell>
          <cell r="PG44" t="str">
            <v/>
          </cell>
          <cell r="PH44">
            <v>4.08</v>
          </cell>
          <cell r="PI44">
            <v>1</v>
          </cell>
          <cell r="PJ44">
            <v>11.28</v>
          </cell>
          <cell r="PK44">
            <v>2</v>
          </cell>
          <cell r="PL44">
            <v>7.48</v>
          </cell>
          <cell r="PM44">
            <v>1</v>
          </cell>
          <cell r="PN44">
            <v>6.9</v>
          </cell>
          <cell r="PO44">
            <v>1</v>
          </cell>
          <cell r="PP44">
            <v>0</v>
          </cell>
          <cell r="PQ44">
            <v>0</v>
          </cell>
          <cell r="PR44">
            <v>8.3000000000000007</v>
          </cell>
          <cell r="PS44">
            <v>1</v>
          </cell>
          <cell r="PT44" t="str">
            <v/>
          </cell>
          <cell r="PU44" t="str">
            <v/>
          </cell>
          <cell r="PV44">
            <v>14.46</v>
          </cell>
          <cell r="PW44">
            <v>2</v>
          </cell>
          <cell r="PX44">
            <v>0</v>
          </cell>
          <cell r="PY44">
            <v>0</v>
          </cell>
          <cell r="PZ44">
            <v>0</v>
          </cell>
          <cell r="QA44">
            <v>0</v>
          </cell>
          <cell r="QB44">
            <v>0</v>
          </cell>
          <cell r="QC44">
            <v>0</v>
          </cell>
          <cell r="QD44">
            <v>0</v>
          </cell>
          <cell r="QE44">
            <v>0</v>
          </cell>
          <cell r="QF44">
            <v>16.03</v>
          </cell>
          <cell r="QG44">
            <v>2</v>
          </cell>
          <cell r="QH44" t="str">
            <v/>
          </cell>
          <cell r="QI44" t="str">
            <v/>
          </cell>
          <cell r="QJ44">
            <v>12.49</v>
          </cell>
          <cell r="QK44">
            <v>2</v>
          </cell>
          <cell r="QL44">
            <v>0</v>
          </cell>
          <cell r="QM44">
            <v>0</v>
          </cell>
          <cell r="QN44">
            <v>11.78</v>
          </cell>
          <cell r="QO44">
            <v>2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11.85</v>
          </cell>
          <cell r="QU44">
            <v>2</v>
          </cell>
          <cell r="QV44" t="str">
            <v/>
          </cell>
          <cell r="QW44" t="str">
            <v/>
          </cell>
          <cell r="QX44">
            <v>0</v>
          </cell>
          <cell r="QY44">
            <v>0</v>
          </cell>
          <cell r="QZ44">
            <v>15</v>
          </cell>
          <cell r="RA44">
            <v>2</v>
          </cell>
          <cell r="RB44">
            <v>0</v>
          </cell>
          <cell r="RC44">
            <v>0</v>
          </cell>
          <cell r="RD44">
            <v>15.88</v>
          </cell>
          <cell r="RE44">
            <v>2</v>
          </cell>
          <cell r="RF44">
            <v>7.36</v>
          </cell>
          <cell r="RG44">
            <v>1</v>
          </cell>
          <cell r="RH44">
            <v>0</v>
          </cell>
          <cell r="RI44">
            <v>0</v>
          </cell>
          <cell r="RJ44" t="str">
            <v/>
          </cell>
          <cell r="RK44" t="str">
            <v/>
          </cell>
          <cell r="RL44">
            <v>8.41</v>
          </cell>
          <cell r="RM44">
            <v>1</v>
          </cell>
          <cell r="RN44">
            <v>15.52</v>
          </cell>
          <cell r="RO44">
            <v>2</v>
          </cell>
          <cell r="RP44">
            <v>0</v>
          </cell>
          <cell r="RQ44">
            <v>0</v>
          </cell>
          <cell r="RR44">
            <v>0</v>
          </cell>
          <cell r="RS44">
            <v>0</v>
          </cell>
          <cell r="RT44">
            <v>14.31</v>
          </cell>
          <cell r="RU44">
            <v>2</v>
          </cell>
          <cell r="RV44">
            <v>0</v>
          </cell>
          <cell r="RW44">
            <v>0</v>
          </cell>
          <cell r="RX44" t="str">
            <v/>
          </cell>
          <cell r="RY44" t="str">
            <v/>
          </cell>
          <cell r="RZ44">
            <v>13.22</v>
          </cell>
          <cell r="SA44">
            <v>2</v>
          </cell>
          <cell r="SB44">
            <v>0</v>
          </cell>
          <cell r="SC44">
            <v>0</v>
          </cell>
          <cell r="SD44">
            <v>14.04</v>
          </cell>
          <cell r="SE44">
            <v>2</v>
          </cell>
          <cell r="SF44">
            <v>0</v>
          </cell>
          <cell r="SG44">
            <v>0</v>
          </cell>
          <cell r="SH44">
            <v>14.56</v>
          </cell>
          <cell r="SI44">
            <v>2</v>
          </cell>
          <cell r="SJ44">
            <v>0</v>
          </cell>
          <cell r="SK44">
            <v>0</v>
          </cell>
          <cell r="SL44" t="str">
            <v/>
          </cell>
          <cell r="SM44" t="str">
            <v/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15.54</v>
          </cell>
          <cell r="SS44">
            <v>2</v>
          </cell>
          <cell r="ST44">
            <v>0</v>
          </cell>
          <cell r="SU44">
            <v>0</v>
          </cell>
          <cell r="SV44">
            <v>16.71</v>
          </cell>
          <cell r="SW44">
            <v>2</v>
          </cell>
          <cell r="SX44">
            <v>0</v>
          </cell>
          <cell r="SY44">
            <v>0</v>
          </cell>
          <cell r="SZ44" t="str">
            <v/>
          </cell>
          <cell r="TA44" t="str">
            <v/>
          </cell>
          <cell r="TB44">
            <v>13.87</v>
          </cell>
          <cell r="TC44">
            <v>2</v>
          </cell>
          <cell r="TD44">
            <v>0</v>
          </cell>
          <cell r="TE44">
            <v>0</v>
          </cell>
          <cell r="TF44">
            <v>17.829999999999998</v>
          </cell>
          <cell r="TG44">
            <v>2</v>
          </cell>
          <cell r="TH44">
            <v>0</v>
          </cell>
          <cell r="TI44">
            <v>0</v>
          </cell>
          <cell r="TJ44">
            <v>0</v>
          </cell>
          <cell r="TK44">
            <v>0</v>
          </cell>
          <cell r="TL44">
            <v>14.73</v>
          </cell>
          <cell r="TM44">
            <v>2</v>
          </cell>
          <cell r="TN44" t="str">
            <v/>
          </cell>
          <cell r="TO44" t="str">
            <v/>
          </cell>
          <cell r="TP44">
            <v>0</v>
          </cell>
          <cell r="TQ44">
            <v>0</v>
          </cell>
          <cell r="TR44">
            <v>12.4</v>
          </cell>
          <cell r="TS44">
            <v>2</v>
          </cell>
          <cell r="TT44">
            <v>0</v>
          </cell>
          <cell r="TU44">
            <v>0</v>
          </cell>
          <cell r="TV44">
            <v>15.11</v>
          </cell>
          <cell r="TW44">
            <v>2</v>
          </cell>
          <cell r="TX44">
            <v>0</v>
          </cell>
          <cell r="TY44">
            <v>0</v>
          </cell>
          <cell r="TZ44">
            <v>6.28</v>
          </cell>
          <cell r="UA44">
            <v>1</v>
          </cell>
          <cell r="UB44" t="str">
            <v/>
          </cell>
          <cell r="UC44" t="str">
            <v/>
          </cell>
          <cell r="UD44">
            <v>14.32</v>
          </cell>
          <cell r="UE44">
            <v>2</v>
          </cell>
          <cell r="UF44">
            <v>7.28</v>
          </cell>
          <cell r="UG44">
            <v>1</v>
          </cell>
          <cell r="UH44">
            <v>7.18</v>
          </cell>
          <cell r="UI44">
            <v>1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15.27</v>
          </cell>
          <cell r="UO44">
            <v>2</v>
          </cell>
          <cell r="UP44" t="str">
            <v/>
          </cell>
          <cell r="UQ44" t="str">
            <v/>
          </cell>
          <cell r="UR44">
            <v>7.18</v>
          </cell>
          <cell r="US44">
            <v>1</v>
          </cell>
          <cell r="UT44">
            <v>0</v>
          </cell>
          <cell r="UU44">
            <v>0</v>
          </cell>
          <cell r="UV44">
            <v>4.5</v>
          </cell>
          <cell r="UW44">
            <v>1</v>
          </cell>
          <cell r="UX44">
            <v>0</v>
          </cell>
          <cell r="UY44">
            <v>0</v>
          </cell>
          <cell r="UZ44">
            <v>7.7</v>
          </cell>
          <cell r="VA44">
            <v>1</v>
          </cell>
          <cell r="VB44">
            <v>13.17</v>
          </cell>
          <cell r="VC44">
            <v>2</v>
          </cell>
          <cell r="VD44" t="str">
            <v/>
          </cell>
          <cell r="VE44" t="str">
            <v/>
          </cell>
          <cell r="VF44">
            <v>0</v>
          </cell>
          <cell r="VG44">
            <v>0</v>
          </cell>
          <cell r="VH44">
            <v>7.95</v>
          </cell>
          <cell r="VI44">
            <v>1</v>
          </cell>
          <cell r="VJ44">
            <v>0</v>
          </cell>
          <cell r="VK44">
            <v>0</v>
          </cell>
          <cell r="VL44">
            <v>7.16</v>
          </cell>
          <cell r="VM44">
            <v>1</v>
          </cell>
          <cell r="VN44">
            <v>13.44</v>
          </cell>
          <cell r="VO44">
            <v>2</v>
          </cell>
          <cell r="VP44">
            <v>0</v>
          </cell>
          <cell r="VQ44">
            <v>0</v>
          </cell>
          <cell r="VR44" t="str">
            <v/>
          </cell>
          <cell r="VS44" t="str">
            <v/>
          </cell>
          <cell r="VT44">
            <v>16.260000000000002</v>
          </cell>
          <cell r="VU44">
            <v>2</v>
          </cell>
          <cell r="VV44">
            <v>8.02</v>
          </cell>
          <cell r="VW44">
            <v>2</v>
          </cell>
          <cell r="VX44">
            <v>0</v>
          </cell>
          <cell r="VY44">
            <v>0</v>
          </cell>
          <cell r="VZ44">
            <v>0</v>
          </cell>
          <cell r="WA44">
            <v>0</v>
          </cell>
          <cell r="WB44">
            <v>13.99</v>
          </cell>
          <cell r="WC44">
            <v>2</v>
          </cell>
          <cell r="WD44">
            <v>0</v>
          </cell>
          <cell r="WE44">
            <v>0</v>
          </cell>
          <cell r="WF44" t="str">
            <v/>
          </cell>
          <cell r="WG44" t="str">
            <v/>
          </cell>
          <cell r="WH44">
            <v>13.11</v>
          </cell>
          <cell r="WI44">
            <v>2</v>
          </cell>
          <cell r="WJ44">
            <v>0</v>
          </cell>
          <cell r="WK44">
            <v>0</v>
          </cell>
          <cell r="WL44">
            <v>7.83</v>
          </cell>
          <cell r="WM44">
            <v>1</v>
          </cell>
          <cell r="WN44">
            <v>7.71</v>
          </cell>
          <cell r="WO44">
            <v>1</v>
          </cell>
          <cell r="WP44">
            <v>0</v>
          </cell>
          <cell r="WQ44">
            <v>0</v>
          </cell>
          <cell r="WR44">
            <v>0</v>
          </cell>
          <cell r="WS44">
            <v>0</v>
          </cell>
          <cell r="WT44" t="str">
            <v/>
          </cell>
          <cell r="WU44" t="str">
            <v/>
          </cell>
          <cell r="WV44">
            <v>15.38</v>
          </cell>
          <cell r="WW44">
            <v>2</v>
          </cell>
          <cell r="WX44">
            <v>6.58</v>
          </cell>
          <cell r="WY44">
            <v>1</v>
          </cell>
          <cell r="WZ44">
            <v>0</v>
          </cell>
          <cell r="XA44">
            <v>0</v>
          </cell>
          <cell r="XB44">
            <v>0</v>
          </cell>
          <cell r="XC44">
            <v>0</v>
          </cell>
          <cell r="XD44">
            <v>15.8</v>
          </cell>
          <cell r="XE44">
            <v>2</v>
          </cell>
          <cell r="XF44">
            <v>14.07</v>
          </cell>
          <cell r="XG44">
            <v>2</v>
          </cell>
          <cell r="XH44" t="str">
            <v/>
          </cell>
          <cell r="XI44" t="str">
            <v/>
          </cell>
          <cell r="XJ44">
            <v>7.28</v>
          </cell>
          <cell r="XK44">
            <v>1</v>
          </cell>
          <cell r="XL44">
            <v>14.57</v>
          </cell>
          <cell r="XM44">
            <v>2</v>
          </cell>
          <cell r="XN44">
            <v>0</v>
          </cell>
          <cell r="XO44">
            <v>0</v>
          </cell>
          <cell r="XP44">
            <v>7.15</v>
          </cell>
          <cell r="XQ44">
            <v>1</v>
          </cell>
          <cell r="XR44">
            <v>7.63</v>
          </cell>
          <cell r="XS44">
            <v>1</v>
          </cell>
          <cell r="XT44">
            <v>10.35</v>
          </cell>
          <cell r="XU44">
            <v>2</v>
          </cell>
          <cell r="XV44" t="str">
            <v/>
          </cell>
          <cell r="XW44" t="str">
            <v/>
          </cell>
          <cell r="XX44">
            <v>0</v>
          </cell>
          <cell r="XY44">
            <v>0</v>
          </cell>
          <cell r="XZ44">
            <v>10.75</v>
          </cell>
          <cell r="YA44">
            <v>2</v>
          </cell>
          <cell r="YB44">
            <v>0</v>
          </cell>
          <cell r="YC44">
            <v>0</v>
          </cell>
          <cell r="YD44">
            <v>6.37</v>
          </cell>
          <cell r="YE44">
            <v>1</v>
          </cell>
          <cell r="YF44">
            <v>13.11</v>
          </cell>
          <cell r="YG44">
            <v>2</v>
          </cell>
          <cell r="YH44">
            <v>0</v>
          </cell>
          <cell r="YI44">
            <v>0</v>
          </cell>
          <cell r="YJ44" t="str">
            <v/>
          </cell>
          <cell r="YK44" t="str">
            <v/>
          </cell>
          <cell r="YL44">
            <v>14.09</v>
          </cell>
          <cell r="YM44">
            <v>2</v>
          </cell>
          <cell r="YN44">
            <v>0</v>
          </cell>
          <cell r="YO44">
            <v>0</v>
          </cell>
          <cell r="YP44">
            <v>0</v>
          </cell>
          <cell r="YQ44">
            <v>0</v>
          </cell>
          <cell r="YR44">
            <v>0</v>
          </cell>
          <cell r="YS44">
            <v>0</v>
          </cell>
          <cell r="YT44">
            <v>6.7</v>
          </cell>
          <cell r="YU44">
            <v>1</v>
          </cell>
          <cell r="YV44">
            <v>6.82</v>
          </cell>
          <cell r="YW44">
            <v>1</v>
          </cell>
          <cell r="YX44" t="str">
            <v/>
          </cell>
          <cell r="YY44" t="str">
            <v/>
          </cell>
          <cell r="YZ44">
            <v>0</v>
          </cell>
          <cell r="ZA44">
            <v>0</v>
          </cell>
          <cell r="ZB44">
            <v>24.37</v>
          </cell>
          <cell r="ZC44">
            <v>3</v>
          </cell>
          <cell r="ZD44">
            <v>14.14</v>
          </cell>
          <cell r="ZE44">
            <v>2</v>
          </cell>
          <cell r="ZF44">
            <v>0</v>
          </cell>
          <cell r="ZG44">
            <v>0</v>
          </cell>
          <cell r="ZH44">
            <v>0</v>
          </cell>
          <cell r="ZI44">
            <v>0</v>
          </cell>
          <cell r="ZJ44">
            <v>13.09</v>
          </cell>
          <cell r="ZK44">
            <v>2</v>
          </cell>
          <cell r="ZL44" t="str">
            <v/>
          </cell>
          <cell r="ZM44" t="str">
            <v/>
          </cell>
          <cell r="ZN44">
            <v>7.65</v>
          </cell>
          <cell r="ZO44">
            <v>1</v>
          </cell>
          <cell r="ZP44">
            <v>0</v>
          </cell>
          <cell r="ZQ44">
            <v>0</v>
          </cell>
          <cell r="ZR44">
            <v>12.11</v>
          </cell>
          <cell r="ZS44">
            <v>1</v>
          </cell>
          <cell r="ZT44">
            <v>0</v>
          </cell>
          <cell r="ZU44">
            <v>0</v>
          </cell>
          <cell r="ZV44">
            <v>18.34</v>
          </cell>
          <cell r="ZW44">
            <v>3</v>
          </cell>
          <cell r="ZX44">
            <v>0</v>
          </cell>
          <cell r="ZY44">
            <v>0</v>
          </cell>
          <cell r="ZZ44" t="str">
            <v/>
          </cell>
          <cell r="AAA44" t="str">
            <v/>
          </cell>
          <cell r="AAB44">
            <v>0</v>
          </cell>
          <cell r="AAC44">
            <v>0</v>
          </cell>
          <cell r="AAD44">
            <v>14.09</v>
          </cell>
          <cell r="AAE44">
            <v>2</v>
          </cell>
          <cell r="AAF44">
            <v>0</v>
          </cell>
          <cell r="AAG44">
            <v>0</v>
          </cell>
          <cell r="AAH44">
            <v>0</v>
          </cell>
          <cell r="AAI44">
            <v>0</v>
          </cell>
          <cell r="AAJ44">
            <v>14.18</v>
          </cell>
          <cell r="AAK44">
            <v>2</v>
          </cell>
          <cell r="AAL44">
            <v>0</v>
          </cell>
          <cell r="AAM44">
            <v>0</v>
          </cell>
          <cell r="AAN44" t="str">
            <v/>
          </cell>
          <cell r="AAO44" t="str">
            <v/>
          </cell>
          <cell r="AAP44">
            <v>4.87</v>
          </cell>
          <cell r="AAQ44">
            <v>1</v>
          </cell>
          <cell r="AAR44">
            <v>7.13</v>
          </cell>
          <cell r="AAS44">
            <v>1</v>
          </cell>
          <cell r="AAT44">
            <v>0</v>
          </cell>
          <cell r="AAU44">
            <v>0</v>
          </cell>
          <cell r="AAV44">
            <v>0</v>
          </cell>
          <cell r="AAW44">
            <v>0</v>
          </cell>
          <cell r="AAX44">
            <v>13.11</v>
          </cell>
          <cell r="AAY44">
            <v>2</v>
          </cell>
          <cell r="AAZ44">
            <v>6.24</v>
          </cell>
          <cell r="ABA44">
            <v>1</v>
          </cell>
          <cell r="ABB44" t="str">
            <v/>
          </cell>
          <cell r="ABC44" t="str">
            <v/>
          </cell>
          <cell r="ABD44">
            <v>0</v>
          </cell>
          <cell r="ABE44">
            <v>0</v>
          </cell>
          <cell r="ABF44">
            <v>0</v>
          </cell>
          <cell r="ABG44">
            <v>0</v>
          </cell>
          <cell r="ABH44">
            <v>0</v>
          </cell>
          <cell r="ABI44">
            <v>0</v>
          </cell>
          <cell r="ABJ44">
            <v>0</v>
          </cell>
          <cell r="ABK44">
            <v>0</v>
          </cell>
          <cell r="ABM44">
            <v>1857.2199999999987</v>
          </cell>
          <cell r="ABN44">
            <v>270</v>
          </cell>
          <cell r="ABO44">
            <v>171</v>
          </cell>
          <cell r="ABP44">
            <v>1.5789473684210527</v>
          </cell>
        </row>
        <row r="45">
          <cell r="A45" t="str">
            <v>JOHNSON</v>
          </cell>
          <cell r="B45" t="str">
            <v>JOHNSON</v>
          </cell>
          <cell r="C45" t="str">
            <v>MANHATTAN</v>
          </cell>
          <cell r="D45">
            <v>6.09</v>
          </cell>
          <cell r="E45">
            <v>1</v>
          </cell>
          <cell r="F45">
            <v>7.71</v>
          </cell>
          <cell r="G45">
            <v>1</v>
          </cell>
          <cell r="H45">
            <v>0</v>
          </cell>
          <cell r="I45">
            <v>0</v>
          </cell>
          <cell r="J45">
            <v>7.48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 t="str">
            <v/>
          </cell>
          <cell r="Q45" t="str">
            <v/>
          </cell>
          <cell r="R45">
            <v>15.13</v>
          </cell>
          <cell r="S45">
            <v>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12.83</v>
          </cell>
          <cell r="Y45">
            <v>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 t="str">
            <v/>
          </cell>
          <cell r="AE45" t="str">
            <v/>
          </cell>
          <cell r="AF45">
            <v>16.05</v>
          </cell>
          <cell r="AG45">
            <v>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12.1</v>
          </cell>
          <cell r="AM45">
            <v>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 t="str">
            <v/>
          </cell>
          <cell r="AS45" t="str">
            <v/>
          </cell>
          <cell r="AT45">
            <v>6.36</v>
          </cell>
          <cell r="AU45">
            <v>1</v>
          </cell>
          <cell r="AV45">
            <v>0</v>
          </cell>
          <cell r="AW45">
            <v>0</v>
          </cell>
          <cell r="AX45">
            <v>13.77</v>
          </cell>
          <cell r="AY45">
            <v>2</v>
          </cell>
          <cell r="AZ45">
            <v>5.58</v>
          </cell>
          <cell r="BA45">
            <v>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13.03</v>
          </cell>
          <cell r="BI45">
            <v>2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12.82</v>
          </cell>
          <cell r="BO45">
            <v>2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 t="str">
            <v/>
          </cell>
          <cell r="BU45" t="str">
            <v/>
          </cell>
          <cell r="BV45">
            <v>12.34</v>
          </cell>
          <cell r="BW45">
            <v>2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11.93</v>
          </cell>
          <cell r="CC45">
            <v>2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 t="str">
            <v/>
          </cell>
          <cell r="CI45" t="str">
            <v/>
          </cell>
          <cell r="CJ45">
            <v>13.73</v>
          </cell>
          <cell r="CK45">
            <v>2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12.71</v>
          </cell>
          <cell r="CQ45">
            <v>2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 t="str">
            <v/>
          </cell>
          <cell r="CW45" t="str">
            <v/>
          </cell>
          <cell r="CX45">
            <v>12.48</v>
          </cell>
          <cell r="CY45">
            <v>2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11.3</v>
          </cell>
          <cell r="DE45">
            <v>2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 t="str">
            <v/>
          </cell>
          <cell r="DK45" t="str">
            <v/>
          </cell>
          <cell r="DL45">
            <v>11.23</v>
          </cell>
          <cell r="DM45">
            <v>2</v>
          </cell>
          <cell r="DN45">
            <v>0</v>
          </cell>
          <cell r="DO45">
            <v>0</v>
          </cell>
          <cell r="DP45">
            <v>8.09</v>
          </cell>
          <cell r="DQ45">
            <v>1</v>
          </cell>
          <cell r="DR45">
            <v>0</v>
          </cell>
          <cell r="DS45">
            <v>0</v>
          </cell>
          <cell r="DT45">
            <v>6.05</v>
          </cell>
          <cell r="DU45">
            <v>0</v>
          </cell>
          <cell r="DV45">
            <v>0</v>
          </cell>
          <cell r="DW45">
            <v>0</v>
          </cell>
          <cell r="DX45" t="str">
            <v/>
          </cell>
          <cell r="DY45" t="str">
            <v/>
          </cell>
          <cell r="DZ45">
            <v>9.86</v>
          </cell>
          <cell r="EA45">
            <v>2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12.19</v>
          </cell>
          <cell r="EG45">
            <v>2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 t="str">
            <v/>
          </cell>
          <cell r="EM45" t="str">
            <v/>
          </cell>
          <cell r="EN45">
            <v>14.54</v>
          </cell>
          <cell r="EO45">
            <v>2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11.07</v>
          </cell>
          <cell r="EU45">
            <v>2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 t="str">
            <v/>
          </cell>
          <cell r="FA45" t="str">
            <v/>
          </cell>
          <cell r="FB45">
            <v>14.97</v>
          </cell>
          <cell r="FC45">
            <v>2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18.739999999999998</v>
          </cell>
          <cell r="FI45">
            <v>2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 t="str">
            <v/>
          </cell>
          <cell r="FO45" t="str">
            <v/>
          </cell>
          <cell r="FP45">
            <v>0</v>
          </cell>
          <cell r="FQ45">
            <v>0</v>
          </cell>
          <cell r="FR45">
            <v>15.93</v>
          </cell>
          <cell r="FS45">
            <v>2</v>
          </cell>
          <cell r="FT45">
            <v>0</v>
          </cell>
          <cell r="FU45">
            <v>0</v>
          </cell>
          <cell r="FV45">
            <v>7.55</v>
          </cell>
          <cell r="FW45">
            <v>2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 t="str">
            <v/>
          </cell>
          <cell r="GC45" t="str">
            <v/>
          </cell>
          <cell r="GD45">
            <v>14.02</v>
          </cell>
          <cell r="GE45">
            <v>2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13.17</v>
          </cell>
          <cell r="GK45">
            <v>2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 t="str">
            <v/>
          </cell>
          <cell r="GQ45" t="str">
            <v/>
          </cell>
          <cell r="GR45">
            <v>14.57</v>
          </cell>
          <cell r="GS45">
            <v>2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11.33</v>
          </cell>
          <cell r="GY45">
            <v>2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 t="str">
            <v/>
          </cell>
          <cell r="HE45" t="str">
            <v/>
          </cell>
          <cell r="HF45">
            <v>14.55</v>
          </cell>
          <cell r="HG45">
            <v>2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11.97</v>
          </cell>
          <cell r="HM45">
            <v>2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 t="str">
            <v/>
          </cell>
          <cell r="HS45" t="str">
            <v/>
          </cell>
          <cell r="HT45">
            <v>13.76</v>
          </cell>
          <cell r="HU45">
            <v>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11.38</v>
          </cell>
          <cell r="IA45">
            <v>2</v>
          </cell>
          <cell r="IB45">
            <v>3.21</v>
          </cell>
          <cell r="IC45">
            <v>1</v>
          </cell>
          <cell r="ID45">
            <v>0</v>
          </cell>
          <cell r="IE45">
            <v>0</v>
          </cell>
          <cell r="IF45" t="str">
            <v/>
          </cell>
          <cell r="IG45" t="str">
            <v/>
          </cell>
          <cell r="IH45">
            <v>8.6999999999999993</v>
          </cell>
          <cell r="II45">
            <v>1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14.55</v>
          </cell>
          <cell r="IO45">
            <v>2</v>
          </cell>
          <cell r="IP45">
            <v>0</v>
          </cell>
          <cell r="IQ45">
            <v>0</v>
          </cell>
          <cell r="IR45">
            <v>15.35</v>
          </cell>
          <cell r="IS45">
            <v>2</v>
          </cell>
          <cell r="IT45" t="str">
            <v/>
          </cell>
          <cell r="IU45" t="str">
            <v/>
          </cell>
          <cell r="IV45">
            <v>16.62</v>
          </cell>
          <cell r="IW45">
            <v>2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12.98</v>
          </cell>
          <cell r="JC45">
            <v>2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 t="str">
            <v/>
          </cell>
          <cell r="JI45" t="str">
            <v/>
          </cell>
          <cell r="JJ45">
            <v>15</v>
          </cell>
          <cell r="JK45">
            <v>1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13.89</v>
          </cell>
          <cell r="JQ45">
            <v>2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 t="str">
            <v/>
          </cell>
          <cell r="JW45" t="str">
            <v/>
          </cell>
          <cell r="JX45">
            <v>15.72</v>
          </cell>
          <cell r="JY45">
            <v>2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15.67</v>
          </cell>
          <cell r="KE45">
            <v>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 t="str">
            <v/>
          </cell>
          <cell r="KK45" t="str">
            <v/>
          </cell>
          <cell r="KL45">
            <v>11.85</v>
          </cell>
          <cell r="KM45">
            <v>2</v>
          </cell>
          <cell r="KN45">
            <v>0</v>
          </cell>
          <cell r="KO45">
            <v>0</v>
          </cell>
          <cell r="KP45">
            <v>8.26</v>
          </cell>
          <cell r="KQ45">
            <v>1</v>
          </cell>
          <cell r="KR45">
            <v>18.16</v>
          </cell>
          <cell r="KS45">
            <v>2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 t="str">
            <v/>
          </cell>
          <cell r="KY45" t="str">
            <v/>
          </cell>
          <cell r="KZ45">
            <v>17.420000000000002</v>
          </cell>
          <cell r="LA45">
            <v>2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16.600000000000001</v>
          </cell>
          <cell r="LG45">
            <v>2</v>
          </cell>
          <cell r="LH45">
            <v>0</v>
          </cell>
          <cell r="LI45">
            <v>0</v>
          </cell>
          <cell r="LJ45">
            <v>0</v>
          </cell>
          <cell r="LK45">
            <v>0</v>
          </cell>
          <cell r="LL45" t="str">
            <v/>
          </cell>
          <cell r="LM45" t="str">
            <v/>
          </cell>
          <cell r="LN45">
            <v>17.97</v>
          </cell>
          <cell r="LO45">
            <v>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16.16</v>
          </cell>
          <cell r="LU45">
            <v>2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 t="str">
            <v/>
          </cell>
          <cell r="MA45" t="str">
            <v/>
          </cell>
          <cell r="MB45">
            <v>18.010000000000002</v>
          </cell>
          <cell r="MC45">
            <v>2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15.32</v>
          </cell>
          <cell r="MI45">
            <v>2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 t="str">
            <v/>
          </cell>
          <cell r="MO45" t="str">
            <v/>
          </cell>
          <cell r="MP45">
            <v>14.9</v>
          </cell>
          <cell r="MQ45">
            <v>2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14.67</v>
          </cell>
          <cell r="MW45">
            <v>2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 t="str">
            <v/>
          </cell>
          <cell r="NC45" t="str">
            <v/>
          </cell>
          <cell r="ND45">
            <v>15.18</v>
          </cell>
          <cell r="NE45">
            <v>2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13.88</v>
          </cell>
          <cell r="NK45">
            <v>2</v>
          </cell>
          <cell r="NL45">
            <v>0</v>
          </cell>
          <cell r="NM45">
            <v>0</v>
          </cell>
          <cell r="NN45">
            <v>8.75</v>
          </cell>
          <cell r="NO45">
            <v>1</v>
          </cell>
          <cell r="NP45" t="str">
            <v/>
          </cell>
          <cell r="NQ45" t="str">
            <v/>
          </cell>
          <cell r="NR45">
            <v>7.84</v>
          </cell>
          <cell r="NS45">
            <v>1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13.99</v>
          </cell>
          <cell r="NY45">
            <v>2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 t="str">
            <v/>
          </cell>
          <cell r="OE45" t="str">
            <v/>
          </cell>
          <cell r="OF45">
            <v>17.190000000000001</v>
          </cell>
          <cell r="OG45">
            <v>2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14.37</v>
          </cell>
          <cell r="OM45">
            <v>2</v>
          </cell>
          <cell r="ON45">
            <v>0</v>
          </cell>
          <cell r="OO45">
            <v>0</v>
          </cell>
          <cell r="OP45">
            <v>9.1</v>
          </cell>
          <cell r="OQ45">
            <v>1</v>
          </cell>
          <cell r="OR45" t="str">
            <v/>
          </cell>
          <cell r="OS45" t="str">
            <v/>
          </cell>
          <cell r="OT45">
            <v>7.62</v>
          </cell>
          <cell r="OU45">
            <v>1</v>
          </cell>
          <cell r="OV45">
            <v>0</v>
          </cell>
          <cell r="OW45">
            <v>0</v>
          </cell>
          <cell r="OX45">
            <v>8.73</v>
          </cell>
          <cell r="OY45">
            <v>1</v>
          </cell>
          <cell r="OZ45">
            <v>0</v>
          </cell>
          <cell r="PA45">
            <v>0</v>
          </cell>
          <cell r="PB45">
            <v>0</v>
          </cell>
          <cell r="PC45">
            <v>0</v>
          </cell>
          <cell r="PD45">
            <v>9.3699999999999992</v>
          </cell>
          <cell r="PE45">
            <v>1</v>
          </cell>
          <cell r="PF45" t="str">
            <v/>
          </cell>
          <cell r="PG45" t="str">
            <v/>
          </cell>
          <cell r="PH45">
            <v>9.85</v>
          </cell>
          <cell r="PI45">
            <v>1</v>
          </cell>
          <cell r="PJ45">
            <v>0</v>
          </cell>
          <cell r="PK45">
            <v>0</v>
          </cell>
          <cell r="PL45">
            <v>9.76</v>
          </cell>
          <cell r="PM45">
            <v>1</v>
          </cell>
          <cell r="PN45">
            <v>0</v>
          </cell>
          <cell r="PO45">
            <v>0</v>
          </cell>
          <cell r="PP45">
            <v>9.1300000000000008</v>
          </cell>
          <cell r="PQ45">
            <v>1</v>
          </cell>
          <cell r="PR45">
            <v>5.09</v>
          </cell>
          <cell r="PS45">
            <v>1</v>
          </cell>
          <cell r="PT45" t="str">
            <v/>
          </cell>
          <cell r="PU45" t="str">
            <v/>
          </cell>
          <cell r="PV45">
            <v>8.2200000000000006</v>
          </cell>
          <cell r="PW45">
            <v>1</v>
          </cell>
          <cell r="PX45">
            <v>0</v>
          </cell>
          <cell r="PY45">
            <v>0</v>
          </cell>
          <cell r="PZ45">
            <v>9.43</v>
          </cell>
          <cell r="QA45">
            <v>1</v>
          </cell>
          <cell r="QB45">
            <v>0</v>
          </cell>
          <cell r="QC45">
            <v>0</v>
          </cell>
          <cell r="QD45">
            <v>9.6</v>
          </cell>
          <cell r="QE45">
            <v>1</v>
          </cell>
          <cell r="QF45">
            <v>4.4400000000000004</v>
          </cell>
          <cell r="QG45">
            <v>1</v>
          </cell>
          <cell r="QH45" t="str">
            <v/>
          </cell>
          <cell r="QI45" t="str">
            <v/>
          </cell>
          <cell r="QJ45">
            <v>8.6</v>
          </cell>
          <cell r="QK45">
            <v>1</v>
          </cell>
          <cell r="QL45">
            <v>0</v>
          </cell>
          <cell r="QM45">
            <v>0</v>
          </cell>
          <cell r="QN45">
            <v>0</v>
          </cell>
          <cell r="QO45">
            <v>0</v>
          </cell>
          <cell r="QP45">
            <v>5.89</v>
          </cell>
          <cell r="QQ45">
            <v>1</v>
          </cell>
          <cell r="QR45">
            <v>14.89</v>
          </cell>
          <cell r="QS45">
            <v>2</v>
          </cell>
          <cell r="QT45">
            <v>0</v>
          </cell>
          <cell r="QU45">
            <v>0</v>
          </cell>
          <cell r="QV45" t="str">
            <v/>
          </cell>
          <cell r="QW45" t="str">
            <v/>
          </cell>
          <cell r="QX45">
            <v>13.68</v>
          </cell>
          <cell r="QY45">
            <v>2</v>
          </cell>
          <cell r="QZ45">
            <v>0</v>
          </cell>
          <cell r="RA45">
            <v>0</v>
          </cell>
          <cell r="RB45">
            <v>0</v>
          </cell>
          <cell r="RC45">
            <v>0</v>
          </cell>
          <cell r="RD45">
            <v>10.83</v>
          </cell>
          <cell r="RE45">
            <v>2</v>
          </cell>
          <cell r="RF45">
            <v>0</v>
          </cell>
          <cell r="RG45">
            <v>0</v>
          </cell>
          <cell r="RH45">
            <v>0</v>
          </cell>
          <cell r="RI45">
            <v>0</v>
          </cell>
          <cell r="RJ45" t="str">
            <v/>
          </cell>
          <cell r="RK45" t="str">
            <v/>
          </cell>
          <cell r="RL45">
            <v>16.87</v>
          </cell>
          <cell r="RM45">
            <v>2</v>
          </cell>
          <cell r="RN45">
            <v>0</v>
          </cell>
          <cell r="RO45">
            <v>0</v>
          </cell>
          <cell r="RP45">
            <v>0</v>
          </cell>
          <cell r="RQ45">
            <v>0</v>
          </cell>
          <cell r="RR45">
            <v>14.56</v>
          </cell>
          <cell r="RS45">
            <v>2</v>
          </cell>
          <cell r="RT45">
            <v>0</v>
          </cell>
          <cell r="RU45">
            <v>0</v>
          </cell>
          <cell r="RV45">
            <v>0</v>
          </cell>
          <cell r="RW45">
            <v>0</v>
          </cell>
          <cell r="RX45" t="str">
            <v/>
          </cell>
          <cell r="RY45" t="str">
            <v/>
          </cell>
          <cell r="RZ45">
            <v>15.93</v>
          </cell>
          <cell r="SA45">
            <v>2</v>
          </cell>
          <cell r="SB45">
            <v>0</v>
          </cell>
          <cell r="SC45">
            <v>0</v>
          </cell>
          <cell r="SD45">
            <v>0</v>
          </cell>
          <cell r="SE45">
            <v>0</v>
          </cell>
          <cell r="SF45">
            <v>16.010000000000002</v>
          </cell>
          <cell r="SG45">
            <v>2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 t="str">
            <v/>
          </cell>
          <cell r="SM45" t="str">
            <v/>
          </cell>
          <cell r="SN45">
            <v>14.78</v>
          </cell>
          <cell r="SO45">
            <v>2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14.09</v>
          </cell>
          <cell r="SU45">
            <v>2</v>
          </cell>
          <cell r="SV45">
            <v>0</v>
          </cell>
          <cell r="SW45">
            <v>0</v>
          </cell>
          <cell r="SX45">
            <v>0</v>
          </cell>
          <cell r="SY45">
            <v>0</v>
          </cell>
          <cell r="SZ45" t="str">
            <v/>
          </cell>
          <cell r="TA45" t="str">
            <v/>
          </cell>
          <cell r="TB45">
            <v>17.55</v>
          </cell>
          <cell r="TC45">
            <v>2</v>
          </cell>
          <cell r="TD45">
            <v>0</v>
          </cell>
          <cell r="TE45">
            <v>0</v>
          </cell>
          <cell r="TF45">
            <v>9.73</v>
          </cell>
          <cell r="TG45">
            <v>2</v>
          </cell>
          <cell r="TH45">
            <v>0</v>
          </cell>
          <cell r="TI45">
            <v>0</v>
          </cell>
          <cell r="TJ45">
            <v>8.3699999999999992</v>
          </cell>
          <cell r="TK45">
            <v>1</v>
          </cell>
          <cell r="TL45">
            <v>0</v>
          </cell>
          <cell r="TM45">
            <v>0</v>
          </cell>
          <cell r="TN45" t="str">
            <v/>
          </cell>
          <cell r="TO45" t="str">
            <v/>
          </cell>
          <cell r="TP45">
            <v>0</v>
          </cell>
          <cell r="TQ45">
            <v>0</v>
          </cell>
          <cell r="TR45">
            <v>16.72</v>
          </cell>
          <cell r="TS45">
            <v>2</v>
          </cell>
          <cell r="TT45">
            <v>0</v>
          </cell>
          <cell r="TU45">
            <v>0</v>
          </cell>
          <cell r="TV45">
            <v>0</v>
          </cell>
          <cell r="TW45">
            <v>0</v>
          </cell>
          <cell r="TX45">
            <v>14.14</v>
          </cell>
          <cell r="TY45">
            <v>2</v>
          </cell>
          <cell r="TZ45">
            <v>0</v>
          </cell>
          <cell r="UA45">
            <v>0</v>
          </cell>
          <cell r="UB45" t="str">
            <v/>
          </cell>
          <cell r="UC45" t="str">
            <v/>
          </cell>
          <cell r="UD45">
            <v>12.82</v>
          </cell>
          <cell r="UE45">
            <v>2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8.1199999999999992</v>
          </cell>
          <cell r="UK45">
            <v>1</v>
          </cell>
          <cell r="UL45">
            <v>8.8800000000000008</v>
          </cell>
          <cell r="UM45">
            <v>1</v>
          </cell>
          <cell r="UN45">
            <v>0</v>
          </cell>
          <cell r="UO45">
            <v>0</v>
          </cell>
          <cell r="UP45" t="str">
            <v/>
          </cell>
          <cell r="UQ45" t="str">
            <v/>
          </cell>
          <cell r="UR45">
            <v>14.41</v>
          </cell>
          <cell r="US45">
            <v>2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13.57</v>
          </cell>
          <cell r="UY45">
            <v>2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 t="str">
            <v/>
          </cell>
          <cell r="VE45" t="str">
            <v/>
          </cell>
          <cell r="VF45">
            <v>13.7</v>
          </cell>
          <cell r="VG45">
            <v>2</v>
          </cell>
          <cell r="VH45">
            <v>0</v>
          </cell>
          <cell r="VI45">
            <v>0</v>
          </cell>
          <cell r="VJ45">
            <v>0</v>
          </cell>
          <cell r="VK45">
            <v>0</v>
          </cell>
          <cell r="VL45">
            <v>14.74</v>
          </cell>
          <cell r="VM45">
            <v>2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 t="str">
            <v/>
          </cell>
          <cell r="VS45" t="str">
            <v/>
          </cell>
          <cell r="VT45">
            <v>16.54</v>
          </cell>
          <cell r="VU45">
            <v>2</v>
          </cell>
          <cell r="VV45">
            <v>0</v>
          </cell>
          <cell r="VW45">
            <v>0</v>
          </cell>
          <cell r="VX45">
            <v>0</v>
          </cell>
          <cell r="VY45">
            <v>0</v>
          </cell>
          <cell r="VZ45">
            <v>14.01</v>
          </cell>
          <cell r="WA45">
            <v>2</v>
          </cell>
          <cell r="WB45">
            <v>0</v>
          </cell>
          <cell r="WC45">
            <v>0</v>
          </cell>
          <cell r="WD45">
            <v>0</v>
          </cell>
          <cell r="WE45">
            <v>0</v>
          </cell>
          <cell r="WF45" t="str">
            <v/>
          </cell>
          <cell r="WG45" t="str">
            <v/>
          </cell>
          <cell r="WH45">
            <v>17.22</v>
          </cell>
          <cell r="WI45">
            <v>2</v>
          </cell>
          <cell r="WJ45">
            <v>0</v>
          </cell>
          <cell r="WK45">
            <v>0</v>
          </cell>
          <cell r="WL45">
            <v>0</v>
          </cell>
          <cell r="WM45">
            <v>0</v>
          </cell>
          <cell r="WN45">
            <v>14.39</v>
          </cell>
          <cell r="WO45">
            <v>2</v>
          </cell>
          <cell r="WP45">
            <v>0</v>
          </cell>
          <cell r="WQ45">
            <v>0</v>
          </cell>
          <cell r="WR45">
            <v>0</v>
          </cell>
          <cell r="WS45">
            <v>0</v>
          </cell>
          <cell r="WT45" t="str">
            <v/>
          </cell>
          <cell r="WU45" t="str">
            <v/>
          </cell>
          <cell r="WV45">
            <v>15.29</v>
          </cell>
          <cell r="WW45">
            <v>2</v>
          </cell>
          <cell r="WX45">
            <v>0</v>
          </cell>
          <cell r="WY45">
            <v>0</v>
          </cell>
          <cell r="WZ45">
            <v>0</v>
          </cell>
          <cell r="XA45">
            <v>0</v>
          </cell>
          <cell r="XB45">
            <v>13.92</v>
          </cell>
          <cell r="XC45">
            <v>2</v>
          </cell>
          <cell r="XD45">
            <v>0</v>
          </cell>
          <cell r="XE45">
            <v>0</v>
          </cell>
          <cell r="XF45">
            <v>0</v>
          </cell>
          <cell r="XG45">
            <v>0</v>
          </cell>
          <cell r="XH45" t="str">
            <v/>
          </cell>
          <cell r="XI45" t="str">
            <v/>
          </cell>
          <cell r="XJ45">
            <v>17.21</v>
          </cell>
          <cell r="XK45">
            <v>2</v>
          </cell>
          <cell r="XL45">
            <v>0</v>
          </cell>
          <cell r="XM45">
            <v>0</v>
          </cell>
          <cell r="XN45">
            <v>0</v>
          </cell>
          <cell r="XO45">
            <v>0</v>
          </cell>
          <cell r="XP45">
            <v>13.27</v>
          </cell>
          <cell r="XQ45">
            <v>2</v>
          </cell>
          <cell r="XR45">
            <v>0</v>
          </cell>
          <cell r="XS45">
            <v>0</v>
          </cell>
          <cell r="XT45">
            <v>0</v>
          </cell>
          <cell r="XU45">
            <v>0</v>
          </cell>
          <cell r="XV45" t="str">
            <v/>
          </cell>
          <cell r="XW45" t="str">
            <v/>
          </cell>
          <cell r="XX45">
            <v>18.77</v>
          </cell>
          <cell r="XY45">
            <v>2</v>
          </cell>
          <cell r="XZ45">
            <v>0</v>
          </cell>
          <cell r="YA45">
            <v>0</v>
          </cell>
          <cell r="YB45">
            <v>0</v>
          </cell>
          <cell r="YC45">
            <v>0</v>
          </cell>
          <cell r="YD45">
            <v>7.24</v>
          </cell>
          <cell r="YE45">
            <v>1</v>
          </cell>
          <cell r="YF45">
            <v>8.3800000000000008</v>
          </cell>
          <cell r="YG45">
            <v>1</v>
          </cell>
          <cell r="YH45">
            <v>0</v>
          </cell>
          <cell r="YI45">
            <v>0</v>
          </cell>
          <cell r="YJ45" t="str">
            <v/>
          </cell>
          <cell r="YK45" t="str">
            <v/>
          </cell>
          <cell r="YL45">
            <v>0</v>
          </cell>
          <cell r="YM45">
            <v>0</v>
          </cell>
          <cell r="YN45">
            <v>0</v>
          </cell>
          <cell r="YO45">
            <v>0</v>
          </cell>
          <cell r="YP45">
            <v>0</v>
          </cell>
          <cell r="YQ45">
            <v>0</v>
          </cell>
          <cell r="YR45">
            <v>18.670000000000002</v>
          </cell>
          <cell r="YS45">
            <v>2</v>
          </cell>
          <cell r="YT45">
            <v>0</v>
          </cell>
          <cell r="YU45">
            <v>0</v>
          </cell>
          <cell r="YV45">
            <v>0</v>
          </cell>
          <cell r="YW45">
            <v>0</v>
          </cell>
          <cell r="YX45" t="str">
            <v/>
          </cell>
          <cell r="YY45" t="str">
            <v/>
          </cell>
          <cell r="YZ45">
            <v>19.23</v>
          </cell>
          <cell r="ZA45">
            <v>2</v>
          </cell>
          <cell r="ZB45">
            <v>0</v>
          </cell>
          <cell r="ZC45">
            <v>0</v>
          </cell>
          <cell r="ZD45">
            <v>0</v>
          </cell>
          <cell r="ZE45">
            <v>0</v>
          </cell>
          <cell r="ZF45">
            <v>16.68</v>
          </cell>
          <cell r="ZG45">
            <v>2</v>
          </cell>
          <cell r="ZH45">
            <v>0</v>
          </cell>
          <cell r="ZI45">
            <v>0</v>
          </cell>
          <cell r="ZJ45">
            <v>0</v>
          </cell>
          <cell r="ZK45">
            <v>0</v>
          </cell>
          <cell r="ZL45" t="str">
            <v/>
          </cell>
          <cell r="ZM45" t="str">
            <v/>
          </cell>
          <cell r="ZN45">
            <v>18.57</v>
          </cell>
          <cell r="ZO45">
            <v>2</v>
          </cell>
          <cell r="ZP45">
            <v>0</v>
          </cell>
          <cell r="ZQ45">
            <v>0</v>
          </cell>
          <cell r="ZR45">
            <v>0</v>
          </cell>
          <cell r="ZS45">
            <v>0</v>
          </cell>
          <cell r="ZT45">
            <v>15.67</v>
          </cell>
          <cell r="ZU45">
            <v>2</v>
          </cell>
          <cell r="ZV45">
            <v>0</v>
          </cell>
          <cell r="ZW45">
            <v>0</v>
          </cell>
          <cell r="ZX45">
            <v>0</v>
          </cell>
          <cell r="ZY45">
            <v>0</v>
          </cell>
          <cell r="ZZ45" t="str">
            <v/>
          </cell>
          <cell r="AAA45" t="str">
            <v/>
          </cell>
          <cell r="AAB45">
            <v>16.03</v>
          </cell>
          <cell r="AAC45">
            <v>2</v>
          </cell>
          <cell r="AAD45">
            <v>0</v>
          </cell>
          <cell r="AAE45">
            <v>0</v>
          </cell>
          <cell r="AAF45">
            <v>0</v>
          </cell>
          <cell r="AAG45">
            <v>0</v>
          </cell>
          <cell r="AAH45">
            <v>13.38</v>
          </cell>
          <cell r="AAI45">
            <v>2</v>
          </cell>
          <cell r="AAJ45">
            <v>0</v>
          </cell>
          <cell r="AAK45">
            <v>0</v>
          </cell>
          <cell r="AAL45">
            <v>0</v>
          </cell>
          <cell r="AAM45">
            <v>0</v>
          </cell>
          <cell r="AAN45" t="str">
            <v/>
          </cell>
          <cell r="AAO45" t="str">
            <v/>
          </cell>
          <cell r="AAP45">
            <v>15.59</v>
          </cell>
          <cell r="AAQ45">
            <v>2</v>
          </cell>
          <cell r="AAR45">
            <v>0</v>
          </cell>
          <cell r="AAS45">
            <v>0</v>
          </cell>
          <cell r="AAT45">
            <v>0</v>
          </cell>
          <cell r="AAU45">
            <v>0</v>
          </cell>
          <cell r="AAV45">
            <v>14.21</v>
          </cell>
          <cell r="AAW45">
            <v>2</v>
          </cell>
          <cell r="AAX45">
            <v>0</v>
          </cell>
          <cell r="AAY45">
            <v>0</v>
          </cell>
          <cell r="AAZ45">
            <v>0</v>
          </cell>
          <cell r="ABA45">
            <v>0</v>
          </cell>
          <cell r="ABB45" t="str">
            <v/>
          </cell>
          <cell r="ABC45" t="str">
            <v/>
          </cell>
          <cell r="ABD45">
            <v>0</v>
          </cell>
          <cell r="ABE45">
            <v>0</v>
          </cell>
          <cell r="ABF45">
            <v>0</v>
          </cell>
          <cell r="ABG45">
            <v>0</v>
          </cell>
          <cell r="ABH45">
            <v>0</v>
          </cell>
          <cell r="ABI45">
            <v>0</v>
          </cell>
          <cell r="ABJ45">
            <v>0</v>
          </cell>
          <cell r="ABK45">
            <v>0</v>
          </cell>
          <cell r="ABM45">
            <v>1534.1100000000006</v>
          </cell>
          <cell r="ABN45">
            <v>208</v>
          </cell>
          <cell r="ABO45">
            <v>119</v>
          </cell>
          <cell r="ABP45">
            <v>1.7478991596638656</v>
          </cell>
        </row>
        <row r="46">
          <cell r="A46" t="str">
            <v>LEHMAN VILLAGE</v>
          </cell>
          <cell r="B46" t="str">
            <v>LEHMAN VILLAGE</v>
          </cell>
          <cell r="C46" t="str">
            <v>MANHATTAN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16.260000000000002</v>
          </cell>
          <cell r="O46">
            <v>2</v>
          </cell>
          <cell r="P46" t="str">
            <v/>
          </cell>
          <cell r="Q46" t="str">
            <v/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10.98</v>
          </cell>
          <cell r="AA46">
            <v>2</v>
          </cell>
          <cell r="AB46">
            <v>0</v>
          </cell>
          <cell r="AC46">
            <v>0</v>
          </cell>
          <cell r="AD46" t="str">
            <v/>
          </cell>
          <cell r="AE46" t="str">
            <v/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12.28</v>
          </cell>
          <cell r="AO46">
            <v>2</v>
          </cell>
          <cell r="AP46">
            <v>0</v>
          </cell>
          <cell r="AQ46">
            <v>0</v>
          </cell>
          <cell r="AR46" t="str">
            <v/>
          </cell>
          <cell r="AS46" t="str">
            <v/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12.62</v>
          </cell>
          <cell r="BC46">
            <v>2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13.74</v>
          </cell>
          <cell r="BS46">
            <v>2</v>
          </cell>
          <cell r="BT46" t="str">
            <v/>
          </cell>
          <cell r="BU46" t="str">
            <v/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 t="str">
            <v/>
          </cell>
          <cell r="CI46" t="str">
            <v/>
          </cell>
          <cell r="CJ46">
            <v>15.33</v>
          </cell>
          <cell r="CK46">
            <v>2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 t="str">
            <v/>
          </cell>
          <cell r="CW46" t="str">
            <v/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16.010000000000002</v>
          </cell>
          <cell r="DC46">
            <v>2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 t="str">
            <v/>
          </cell>
          <cell r="DK46" t="str">
            <v/>
          </cell>
          <cell r="DL46">
            <v>0</v>
          </cell>
          <cell r="DM46">
            <v>0</v>
          </cell>
          <cell r="DN46">
            <v>9.65</v>
          </cell>
          <cell r="DO46">
            <v>2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 t="str">
            <v/>
          </cell>
          <cell r="DY46" t="str">
            <v/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6.46</v>
          </cell>
          <cell r="EE46">
            <v>1</v>
          </cell>
          <cell r="EF46">
            <v>0</v>
          </cell>
          <cell r="EG46">
            <v>0</v>
          </cell>
          <cell r="EH46">
            <v>10.130000000000001</v>
          </cell>
          <cell r="EI46">
            <v>2</v>
          </cell>
          <cell r="EJ46">
            <v>0</v>
          </cell>
          <cell r="EK46">
            <v>0</v>
          </cell>
          <cell r="EL46" t="str">
            <v/>
          </cell>
          <cell r="EM46" t="str">
            <v/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 t="str">
            <v/>
          </cell>
          <cell r="FA46" t="str">
            <v/>
          </cell>
          <cell r="FB46">
            <v>18.16</v>
          </cell>
          <cell r="FC46">
            <v>2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 t="str">
            <v/>
          </cell>
          <cell r="FO46" t="str">
            <v/>
          </cell>
          <cell r="FP46">
            <v>0</v>
          </cell>
          <cell r="FQ46">
            <v>0</v>
          </cell>
          <cell r="FR46">
            <v>10.3</v>
          </cell>
          <cell r="FS46">
            <v>1</v>
          </cell>
          <cell r="FT46">
            <v>0</v>
          </cell>
          <cell r="FU46">
            <v>0</v>
          </cell>
          <cell r="FV46">
            <v>7.54</v>
          </cell>
          <cell r="FW46">
            <v>1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 t="str">
            <v/>
          </cell>
          <cell r="GC46" t="str">
            <v/>
          </cell>
          <cell r="GD46">
            <v>0</v>
          </cell>
          <cell r="GE46">
            <v>0</v>
          </cell>
          <cell r="GF46">
            <v>6.14</v>
          </cell>
          <cell r="GG46">
            <v>1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7.55</v>
          </cell>
          <cell r="GM46">
            <v>1</v>
          </cell>
          <cell r="GN46">
            <v>0</v>
          </cell>
          <cell r="GO46">
            <v>0</v>
          </cell>
          <cell r="GP46" t="str">
            <v/>
          </cell>
          <cell r="GQ46" t="str">
            <v/>
          </cell>
          <cell r="GR46">
            <v>0</v>
          </cell>
          <cell r="GS46">
            <v>0</v>
          </cell>
          <cell r="GT46">
            <v>6.11</v>
          </cell>
          <cell r="GU46">
            <v>1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 t="str">
            <v/>
          </cell>
          <cell r="HE46" t="str">
            <v/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18.059999999999999</v>
          </cell>
          <cell r="HK46">
            <v>2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 t="str">
            <v/>
          </cell>
          <cell r="HS46" t="str">
            <v/>
          </cell>
          <cell r="HT46">
            <v>0</v>
          </cell>
          <cell r="HU46">
            <v>0</v>
          </cell>
          <cell r="HV46">
            <v>5.56</v>
          </cell>
          <cell r="HW46">
            <v>1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9.7200000000000006</v>
          </cell>
          <cell r="IE46">
            <v>1</v>
          </cell>
          <cell r="IF46" t="str">
            <v/>
          </cell>
          <cell r="IG46" t="str">
            <v/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9.0299999999999994</v>
          </cell>
          <cell r="IO46">
            <v>1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 t="str">
            <v/>
          </cell>
          <cell r="IU46" t="str">
            <v/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6.86</v>
          </cell>
          <cell r="JA46">
            <v>1</v>
          </cell>
          <cell r="JB46">
            <v>10.66</v>
          </cell>
          <cell r="JC46">
            <v>1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 t="str">
            <v/>
          </cell>
          <cell r="JI46" t="str">
            <v/>
          </cell>
          <cell r="JJ46">
            <v>0</v>
          </cell>
          <cell r="JK46">
            <v>0</v>
          </cell>
          <cell r="JL46">
            <v>8.14</v>
          </cell>
          <cell r="JM46">
            <v>1</v>
          </cell>
          <cell r="JN46">
            <v>6.55</v>
          </cell>
          <cell r="JO46">
            <v>1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 t="str">
            <v/>
          </cell>
          <cell r="JW46" t="str">
            <v/>
          </cell>
          <cell r="JX46">
            <v>0</v>
          </cell>
          <cell r="JY46">
            <v>0</v>
          </cell>
          <cell r="JZ46">
            <v>13.54</v>
          </cell>
          <cell r="KA46">
            <v>2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 t="str">
            <v/>
          </cell>
          <cell r="KK46" t="str">
            <v/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18.72</v>
          </cell>
          <cell r="KS46">
            <v>2</v>
          </cell>
          <cell r="KT46">
            <v>9.7100000000000009</v>
          </cell>
          <cell r="KU46">
            <v>1</v>
          </cell>
          <cell r="KV46">
            <v>0</v>
          </cell>
          <cell r="KW46">
            <v>0</v>
          </cell>
          <cell r="KX46" t="str">
            <v/>
          </cell>
          <cell r="KY46" t="str">
            <v/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13.71</v>
          </cell>
          <cell r="LE46">
            <v>2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 t="str">
            <v/>
          </cell>
          <cell r="LM46" t="str">
            <v/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17.87</v>
          </cell>
          <cell r="LU46">
            <v>2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 t="str">
            <v/>
          </cell>
          <cell r="MA46" t="str">
            <v/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8.4700000000000006</v>
          </cell>
          <cell r="MI46">
            <v>1</v>
          </cell>
          <cell r="MJ46">
            <v>0</v>
          </cell>
          <cell r="MK46">
            <v>0</v>
          </cell>
          <cell r="ML46">
            <v>7.93</v>
          </cell>
          <cell r="MM46">
            <v>1</v>
          </cell>
          <cell r="MN46" t="str">
            <v/>
          </cell>
          <cell r="MO46" t="str">
            <v/>
          </cell>
          <cell r="MP46">
            <v>0</v>
          </cell>
          <cell r="MQ46">
            <v>0</v>
          </cell>
          <cell r="MR46">
            <v>10.55</v>
          </cell>
          <cell r="MS46">
            <v>1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8.0299999999999994</v>
          </cell>
          <cell r="MY46">
            <v>1</v>
          </cell>
          <cell r="MZ46">
            <v>0</v>
          </cell>
          <cell r="NA46">
            <v>0</v>
          </cell>
          <cell r="NB46" t="str">
            <v/>
          </cell>
          <cell r="NC46" t="str">
            <v/>
          </cell>
          <cell r="ND46">
            <v>0</v>
          </cell>
          <cell r="NE46">
            <v>0</v>
          </cell>
          <cell r="NF46">
            <v>8.81</v>
          </cell>
          <cell r="NG46">
            <v>1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9.17</v>
          </cell>
          <cell r="NO46">
            <v>1</v>
          </cell>
          <cell r="NP46" t="str">
            <v/>
          </cell>
          <cell r="NQ46" t="str">
            <v/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9.74</v>
          </cell>
          <cell r="NW46">
            <v>1</v>
          </cell>
          <cell r="NX46">
            <v>0</v>
          </cell>
          <cell r="NY46">
            <v>0</v>
          </cell>
          <cell r="NZ46">
            <v>6.33</v>
          </cell>
          <cell r="OA46">
            <v>1</v>
          </cell>
          <cell r="OB46">
            <v>0</v>
          </cell>
          <cell r="OC46">
            <v>0</v>
          </cell>
          <cell r="OD46" t="str">
            <v/>
          </cell>
          <cell r="OE46" t="str">
            <v/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21.03</v>
          </cell>
          <cell r="OQ46">
            <v>2</v>
          </cell>
          <cell r="OR46" t="str">
            <v/>
          </cell>
          <cell r="OS46" t="str">
            <v/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5.73</v>
          </cell>
          <cell r="PA46">
            <v>1</v>
          </cell>
          <cell r="PB46">
            <v>7</v>
          </cell>
          <cell r="PC46">
            <v>1</v>
          </cell>
          <cell r="PD46">
            <v>0</v>
          </cell>
          <cell r="PE46">
            <v>0</v>
          </cell>
          <cell r="PF46" t="str">
            <v/>
          </cell>
          <cell r="PG46" t="str">
            <v/>
          </cell>
          <cell r="PH46">
            <v>0</v>
          </cell>
          <cell r="PI46">
            <v>0</v>
          </cell>
          <cell r="PJ46">
            <v>0</v>
          </cell>
          <cell r="PK46">
            <v>0</v>
          </cell>
          <cell r="PL46">
            <v>5.97</v>
          </cell>
          <cell r="PM46">
            <v>1</v>
          </cell>
          <cell r="PN46">
            <v>0</v>
          </cell>
          <cell r="PO46">
            <v>0</v>
          </cell>
          <cell r="PP46">
            <v>0</v>
          </cell>
          <cell r="PQ46">
            <v>0</v>
          </cell>
          <cell r="PR46">
            <v>0</v>
          </cell>
          <cell r="PS46">
            <v>0</v>
          </cell>
          <cell r="PT46" t="str">
            <v/>
          </cell>
          <cell r="PU46" t="str">
            <v/>
          </cell>
          <cell r="PV46">
            <v>0</v>
          </cell>
          <cell r="PW46">
            <v>0</v>
          </cell>
          <cell r="PX46">
            <v>0</v>
          </cell>
          <cell r="PY46">
            <v>0</v>
          </cell>
          <cell r="PZ46">
            <v>0</v>
          </cell>
          <cell r="QA46">
            <v>0</v>
          </cell>
          <cell r="QB46">
            <v>0</v>
          </cell>
          <cell r="QC46">
            <v>0</v>
          </cell>
          <cell r="QD46">
            <v>18.48</v>
          </cell>
          <cell r="QE46">
            <v>2</v>
          </cell>
          <cell r="QF46">
            <v>0</v>
          </cell>
          <cell r="QG46">
            <v>0</v>
          </cell>
          <cell r="QH46" t="str">
            <v/>
          </cell>
          <cell r="QI46" t="str">
            <v/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11.33</v>
          </cell>
          <cell r="QO46">
            <v>2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 t="str">
            <v/>
          </cell>
          <cell r="QW46" t="str">
            <v/>
          </cell>
          <cell r="QX46">
            <v>0</v>
          </cell>
          <cell r="QY46">
            <v>0</v>
          </cell>
          <cell r="QZ46">
            <v>0</v>
          </cell>
          <cell r="RA46">
            <v>0</v>
          </cell>
          <cell r="RB46">
            <v>17.260000000000002</v>
          </cell>
          <cell r="RC46">
            <v>2</v>
          </cell>
          <cell r="RD46">
            <v>0</v>
          </cell>
          <cell r="RE46">
            <v>0</v>
          </cell>
          <cell r="RF46">
            <v>0</v>
          </cell>
          <cell r="RG46">
            <v>0</v>
          </cell>
          <cell r="RH46">
            <v>0</v>
          </cell>
          <cell r="RI46">
            <v>0</v>
          </cell>
          <cell r="RJ46" t="str">
            <v/>
          </cell>
          <cell r="RK46" t="str">
            <v/>
          </cell>
          <cell r="RL46">
            <v>0</v>
          </cell>
          <cell r="RM46">
            <v>0</v>
          </cell>
          <cell r="RN46">
            <v>0</v>
          </cell>
          <cell r="RO46">
            <v>0</v>
          </cell>
          <cell r="RP46">
            <v>0</v>
          </cell>
          <cell r="RQ46">
            <v>0</v>
          </cell>
          <cell r="RR46">
            <v>0</v>
          </cell>
          <cell r="RS46">
            <v>0</v>
          </cell>
          <cell r="RT46">
            <v>19.41</v>
          </cell>
          <cell r="RU46">
            <v>2</v>
          </cell>
          <cell r="RV46">
            <v>0</v>
          </cell>
          <cell r="RW46">
            <v>0</v>
          </cell>
          <cell r="RX46" t="str">
            <v/>
          </cell>
          <cell r="RY46" t="str">
            <v/>
          </cell>
          <cell r="RZ46">
            <v>0</v>
          </cell>
          <cell r="SA46">
            <v>0</v>
          </cell>
          <cell r="SB46">
            <v>0</v>
          </cell>
          <cell r="SC46">
            <v>0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17.28</v>
          </cell>
          <cell r="SK46">
            <v>2</v>
          </cell>
          <cell r="SL46" t="str">
            <v/>
          </cell>
          <cell r="SM46" t="str">
            <v/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0</v>
          </cell>
          <cell r="SU46">
            <v>0</v>
          </cell>
          <cell r="SV46">
            <v>0</v>
          </cell>
          <cell r="SW46">
            <v>0</v>
          </cell>
          <cell r="SX46">
            <v>15.04</v>
          </cell>
          <cell r="SY46">
            <v>2</v>
          </cell>
          <cell r="SZ46" t="str">
            <v/>
          </cell>
          <cell r="TA46" t="str">
            <v/>
          </cell>
          <cell r="TB46">
            <v>0</v>
          </cell>
          <cell r="TC46">
            <v>0</v>
          </cell>
          <cell r="TD46">
            <v>0</v>
          </cell>
          <cell r="TE46">
            <v>0</v>
          </cell>
          <cell r="TF46">
            <v>0</v>
          </cell>
          <cell r="TG46">
            <v>0</v>
          </cell>
          <cell r="TH46">
            <v>0</v>
          </cell>
          <cell r="TI46">
            <v>0</v>
          </cell>
          <cell r="TJ46">
            <v>0</v>
          </cell>
          <cell r="TK46">
            <v>0</v>
          </cell>
          <cell r="TL46">
            <v>9.27</v>
          </cell>
          <cell r="TM46">
            <v>1</v>
          </cell>
          <cell r="TN46" t="str">
            <v/>
          </cell>
          <cell r="TO46" t="str">
            <v/>
          </cell>
          <cell r="TP46">
            <v>0</v>
          </cell>
          <cell r="TQ46">
            <v>0</v>
          </cell>
          <cell r="TR46">
            <v>6.18</v>
          </cell>
          <cell r="TS46">
            <v>1</v>
          </cell>
          <cell r="TT46">
            <v>0</v>
          </cell>
          <cell r="TU46">
            <v>0</v>
          </cell>
          <cell r="TV46">
            <v>0</v>
          </cell>
          <cell r="TW46">
            <v>0</v>
          </cell>
          <cell r="TX46">
            <v>7.8</v>
          </cell>
          <cell r="TY46">
            <v>1</v>
          </cell>
          <cell r="TZ46">
            <v>5.16</v>
          </cell>
          <cell r="UA46">
            <v>1</v>
          </cell>
          <cell r="UB46" t="str">
            <v/>
          </cell>
          <cell r="UC46" t="str">
            <v/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14.93</v>
          </cell>
          <cell r="UM46">
            <v>2</v>
          </cell>
          <cell r="UN46">
            <v>0</v>
          </cell>
          <cell r="UO46">
            <v>0</v>
          </cell>
          <cell r="UP46" t="str">
            <v/>
          </cell>
          <cell r="UQ46" t="str">
            <v/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16.809999999999999</v>
          </cell>
          <cell r="VC46">
            <v>2</v>
          </cell>
          <cell r="VD46" t="str">
            <v/>
          </cell>
          <cell r="VE46" t="str">
            <v/>
          </cell>
          <cell r="VF46">
            <v>0</v>
          </cell>
          <cell r="VG46">
            <v>0</v>
          </cell>
          <cell r="VH46">
            <v>0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 t="str">
            <v/>
          </cell>
          <cell r="VS46" t="str">
            <v/>
          </cell>
          <cell r="VT46">
            <v>20.63</v>
          </cell>
          <cell r="VU46">
            <v>2</v>
          </cell>
          <cell r="VV46">
            <v>0</v>
          </cell>
          <cell r="VW46">
            <v>0</v>
          </cell>
          <cell r="VX46">
            <v>0</v>
          </cell>
          <cell r="VY46">
            <v>0</v>
          </cell>
          <cell r="VZ46">
            <v>0</v>
          </cell>
          <cell r="WA46">
            <v>0</v>
          </cell>
          <cell r="WB46">
            <v>0</v>
          </cell>
          <cell r="WC46">
            <v>0</v>
          </cell>
          <cell r="WD46">
            <v>0</v>
          </cell>
          <cell r="WE46">
            <v>0</v>
          </cell>
          <cell r="WF46" t="str">
            <v/>
          </cell>
          <cell r="WG46" t="str">
            <v/>
          </cell>
          <cell r="WH46">
            <v>0</v>
          </cell>
          <cell r="WI46">
            <v>0</v>
          </cell>
          <cell r="WJ46">
            <v>0</v>
          </cell>
          <cell r="WK46">
            <v>0</v>
          </cell>
          <cell r="WL46">
            <v>0</v>
          </cell>
          <cell r="WM46">
            <v>0</v>
          </cell>
          <cell r="WN46">
            <v>10.15</v>
          </cell>
          <cell r="WO46">
            <v>1</v>
          </cell>
          <cell r="WP46">
            <v>0</v>
          </cell>
          <cell r="WQ46">
            <v>0</v>
          </cell>
          <cell r="WR46">
            <v>10.220000000000001</v>
          </cell>
          <cell r="WS46">
            <v>1</v>
          </cell>
          <cell r="WT46" t="str">
            <v/>
          </cell>
          <cell r="WU46" t="str">
            <v/>
          </cell>
          <cell r="WV46">
            <v>0</v>
          </cell>
          <cell r="WW46">
            <v>0</v>
          </cell>
          <cell r="WX46">
            <v>0</v>
          </cell>
          <cell r="WY46">
            <v>0</v>
          </cell>
          <cell r="WZ46">
            <v>0</v>
          </cell>
          <cell r="XA46">
            <v>0</v>
          </cell>
          <cell r="XB46">
            <v>0</v>
          </cell>
          <cell r="XC46">
            <v>0</v>
          </cell>
          <cell r="XD46">
            <v>7.23</v>
          </cell>
          <cell r="XE46">
            <v>1</v>
          </cell>
          <cell r="XF46">
            <v>0</v>
          </cell>
          <cell r="XG46">
            <v>0</v>
          </cell>
          <cell r="XH46" t="str">
            <v/>
          </cell>
          <cell r="XI46" t="str">
            <v/>
          </cell>
          <cell r="XJ46">
            <v>11.15</v>
          </cell>
          <cell r="XK46">
            <v>1</v>
          </cell>
          <cell r="XL46">
            <v>5.23</v>
          </cell>
          <cell r="XM46">
            <v>1</v>
          </cell>
          <cell r="XN46">
            <v>0</v>
          </cell>
          <cell r="XO46">
            <v>0</v>
          </cell>
          <cell r="XP46">
            <v>0</v>
          </cell>
          <cell r="XQ46">
            <v>0</v>
          </cell>
          <cell r="XR46">
            <v>0</v>
          </cell>
          <cell r="XS46">
            <v>0</v>
          </cell>
          <cell r="XT46">
            <v>0</v>
          </cell>
          <cell r="XU46">
            <v>0</v>
          </cell>
          <cell r="XV46" t="str">
            <v/>
          </cell>
          <cell r="XW46" t="str">
            <v/>
          </cell>
          <cell r="XX46">
            <v>0</v>
          </cell>
          <cell r="XY46">
            <v>0</v>
          </cell>
          <cell r="XZ46">
            <v>0</v>
          </cell>
          <cell r="YA46">
            <v>0</v>
          </cell>
          <cell r="YB46">
            <v>9.1999999999999993</v>
          </cell>
          <cell r="YC46">
            <v>1</v>
          </cell>
          <cell r="YD46">
            <v>0</v>
          </cell>
          <cell r="YE46">
            <v>0</v>
          </cell>
          <cell r="YF46">
            <v>0</v>
          </cell>
          <cell r="YG46">
            <v>0</v>
          </cell>
          <cell r="YH46">
            <v>0</v>
          </cell>
          <cell r="YI46">
            <v>0</v>
          </cell>
          <cell r="YJ46" t="str">
            <v/>
          </cell>
          <cell r="YK46" t="str">
            <v/>
          </cell>
          <cell r="YL46">
            <v>0</v>
          </cell>
          <cell r="YM46">
            <v>0</v>
          </cell>
          <cell r="YN46">
            <v>0</v>
          </cell>
          <cell r="YO46">
            <v>0</v>
          </cell>
          <cell r="YP46">
            <v>0</v>
          </cell>
          <cell r="YQ46">
            <v>0</v>
          </cell>
          <cell r="YR46">
            <v>0</v>
          </cell>
          <cell r="YS46">
            <v>0</v>
          </cell>
          <cell r="YT46">
            <v>9.5</v>
          </cell>
          <cell r="YU46">
            <v>1</v>
          </cell>
          <cell r="YV46">
            <v>6.2</v>
          </cell>
          <cell r="YW46">
            <v>1</v>
          </cell>
          <cell r="YX46" t="str">
            <v/>
          </cell>
          <cell r="YY46" t="str">
            <v/>
          </cell>
          <cell r="YZ46">
            <v>0</v>
          </cell>
          <cell r="ZA46">
            <v>0</v>
          </cell>
          <cell r="ZB46">
            <v>0</v>
          </cell>
          <cell r="ZC46">
            <v>0</v>
          </cell>
          <cell r="ZD46">
            <v>11.05</v>
          </cell>
          <cell r="ZE46">
            <v>1</v>
          </cell>
          <cell r="ZF46">
            <v>0</v>
          </cell>
          <cell r="ZG46">
            <v>0</v>
          </cell>
          <cell r="ZH46">
            <v>0</v>
          </cell>
          <cell r="ZI46">
            <v>0</v>
          </cell>
          <cell r="ZJ46">
            <v>0</v>
          </cell>
          <cell r="ZK46">
            <v>0</v>
          </cell>
          <cell r="ZL46" t="str">
            <v/>
          </cell>
          <cell r="ZM46" t="str">
            <v/>
          </cell>
          <cell r="ZN46">
            <v>0</v>
          </cell>
          <cell r="ZO46">
            <v>0</v>
          </cell>
          <cell r="ZP46">
            <v>17.61</v>
          </cell>
          <cell r="ZQ46">
            <v>2</v>
          </cell>
          <cell r="ZR46">
            <v>0</v>
          </cell>
          <cell r="ZS46">
            <v>0</v>
          </cell>
          <cell r="ZT46">
            <v>0</v>
          </cell>
          <cell r="ZU46">
            <v>0</v>
          </cell>
          <cell r="ZV46">
            <v>0</v>
          </cell>
          <cell r="ZW46">
            <v>0</v>
          </cell>
          <cell r="ZX46">
            <v>8.0500000000000007</v>
          </cell>
          <cell r="ZY46">
            <v>1</v>
          </cell>
          <cell r="ZZ46" t="str">
            <v/>
          </cell>
          <cell r="AAA46" t="str">
            <v/>
          </cell>
          <cell r="AAB46">
            <v>0</v>
          </cell>
          <cell r="AAC46">
            <v>0</v>
          </cell>
          <cell r="AAD46">
            <v>0</v>
          </cell>
          <cell r="AAE46">
            <v>0</v>
          </cell>
          <cell r="AAF46">
            <v>0</v>
          </cell>
          <cell r="AAG46">
            <v>0</v>
          </cell>
          <cell r="AAH46">
            <v>9.1999999999999993</v>
          </cell>
          <cell r="AAI46">
            <v>1</v>
          </cell>
          <cell r="AAJ46">
            <v>0</v>
          </cell>
          <cell r="AAK46">
            <v>0</v>
          </cell>
          <cell r="AAL46">
            <v>0</v>
          </cell>
          <cell r="AAM46">
            <v>0</v>
          </cell>
          <cell r="AAN46" t="str">
            <v/>
          </cell>
          <cell r="AAO46" t="str">
            <v/>
          </cell>
          <cell r="AAP46">
            <v>0</v>
          </cell>
          <cell r="AAQ46">
            <v>0</v>
          </cell>
          <cell r="AAR46">
            <v>0</v>
          </cell>
          <cell r="AAS46">
            <v>0</v>
          </cell>
          <cell r="AAT46">
            <v>8.76</v>
          </cell>
          <cell r="AAU46">
            <v>1</v>
          </cell>
          <cell r="AAV46">
            <v>0</v>
          </cell>
          <cell r="AAW46">
            <v>0</v>
          </cell>
          <cell r="AAX46">
            <v>0</v>
          </cell>
          <cell r="AAY46">
            <v>0</v>
          </cell>
          <cell r="AAZ46">
            <v>0</v>
          </cell>
          <cell r="ABA46">
            <v>0</v>
          </cell>
          <cell r="ABB46" t="str">
            <v/>
          </cell>
          <cell r="ABC46" t="str">
            <v/>
          </cell>
          <cell r="ABD46">
            <v>0</v>
          </cell>
          <cell r="ABE46">
            <v>0</v>
          </cell>
          <cell r="ABF46">
            <v>0</v>
          </cell>
          <cell r="ABG46">
            <v>0</v>
          </cell>
          <cell r="ABH46">
            <v>0</v>
          </cell>
          <cell r="ABI46">
            <v>0</v>
          </cell>
          <cell r="ABJ46">
            <v>0</v>
          </cell>
          <cell r="ABK46">
            <v>0</v>
          </cell>
          <cell r="ABM46">
            <v>739.27999999999986</v>
          </cell>
          <cell r="ABN46">
            <v>93</v>
          </cell>
          <cell r="ABO46">
            <v>67</v>
          </cell>
          <cell r="ABP46">
            <v>1.3880597014925373</v>
          </cell>
        </row>
        <row r="47">
          <cell r="A47" t="str">
            <v>LINCOLN</v>
          </cell>
          <cell r="B47" t="str">
            <v>LINCOLN</v>
          </cell>
          <cell r="C47" t="str">
            <v>MANHATTAN</v>
          </cell>
          <cell r="D47">
            <v>10.29</v>
          </cell>
          <cell r="E47">
            <v>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16.079999999999998</v>
          </cell>
          <cell r="M47">
            <v>2</v>
          </cell>
          <cell r="N47">
            <v>0</v>
          </cell>
          <cell r="O47">
            <v>0</v>
          </cell>
          <cell r="P47" t="str">
            <v/>
          </cell>
          <cell r="Q47" t="str">
            <v/>
          </cell>
          <cell r="R47">
            <v>6.42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5.92</v>
          </cell>
          <cell r="AA47">
            <v>1</v>
          </cell>
          <cell r="AB47">
            <v>9.2100000000000009</v>
          </cell>
          <cell r="AC47">
            <v>1</v>
          </cell>
          <cell r="AD47" t="str">
            <v/>
          </cell>
          <cell r="AE47" t="str">
            <v/>
          </cell>
          <cell r="AF47">
            <v>7.01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16.04</v>
          </cell>
          <cell r="AM47">
            <v>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 t="str">
            <v/>
          </cell>
          <cell r="AS47" t="str">
            <v/>
          </cell>
          <cell r="AT47">
            <v>6.81</v>
          </cell>
          <cell r="AU47">
            <v>1</v>
          </cell>
          <cell r="AV47">
            <v>7.86</v>
          </cell>
          <cell r="AW47">
            <v>1</v>
          </cell>
          <cell r="AX47">
            <v>0</v>
          </cell>
          <cell r="AY47">
            <v>0</v>
          </cell>
          <cell r="AZ47">
            <v>6.79</v>
          </cell>
          <cell r="BA47">
            <v>1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6.93</v>
          </cell>
          <cell r="BI47">
            <v>1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6.39</v>
          </cell>
          <cell r="BO47">
            <v>1</v>
          </cell>
          <cell r="BP47">
            <v>8.5500000000000007</v>
          </cell>
          <cell r="BQ47">
            <v>1</v>
          </cell>
          <cell r="BR47">
            <v>0</v>
          </cell>
          <cell r="BS47">
            <v>0</v>
          </cell>
          <cell r="BT47" t="str">
            <v/>
          </cell>
          <cell r="BU47" t="str">
            <v/>
          </cell>
          <cell r="BV47">
            <v>7.52</v>
          </cell>
          <cell r="BW47">
            <v>1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14.53</v>
          </cell>
          <cell r="CC47">
            <v>2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 t="str">
            <v/>
          </cell>
          <cell r="CI47" t="str">
            <v/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7.63</v>
          </cell>
          <cell r="CO47">
            <v>1</v>
          </cell>
          <cell r="CP47">
            <v>0</v>
          </cell>
          <cell r="CQ47">
            <v>0</v>
          </cell>
          <cell r="CR47">
            <v>7.35</v>
          </cell>
          <cell r="CS47">
            <v>1</v>
          </cell>
          <cell r="CT47">
            <v>0</v>
          </cell>
          <cell r="CU47">
            <v>0</v>
          </cell>
          <cell r="CV47" t="str">
            <v/>
          </cell>
          <cell r="CW47" t="str">
            <v/>
          </cell>
          <cell r="CX47">
            <v>9.08</v>
          </cell>
          <cell r="CY47">
            <v>1</v>
          </cell>
          <cell r="CZ47">
            <v>7.6</v>
          </cell>
          <cell r="DA47">
            <v>1</v>
          </cell>
          <cell r="DB47">
            <v>0</v>
          </cell>
          <cell r="DC47">
            <v>0</v>
          </cell>
          <cell r="DD47">
            <v>4.82</v>
          </cell>
          <cell r="DE47">
            <v>1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 t="str">
            <v/>
          </cell>
          <cell r="DK47" t="str">
            <v/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8.6</v>
          </cell>
          <cell r="DS47">
            <v>1</v>
          </cell>
          <cell r="DT47">
            <v>4.8899999999999997</v>
          </cell>
          <cell r="DU47">
            <v>1</v>
          </cell>
          <cell r="DV47">
            <v>0</v>
          </cell>
          <cell r="DW47">
            <v>0</v>
          </cell>
          <cell r="DX47" t="str">
            <v/>
          </cell>
          <cell r="DY47" t="str">
            <v/>
          </cell>
          <cell r="DZ47">
            <v>14.59</v>
          </cell>
          <cell r="EA47">
            <v>2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12.25</v>
          </cell>
          <cell r="EG47">
            <v>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 t="str">
            <v/>
          </cell>
          <cell r="EM47" t="str">
            <v/>
          </cell>
          <cell r="EN47">
            <v>12.19</v>
          </cell>
          <cell r="EO47">
            <v>2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5.87</v>
          </cell>
          <cell r="EU47">
            <v>1</v>
          </cell>
          <cell r="EV47">
            <v>5.68</v>
          </cell>
          <cell r="EW47">
            <v>1</v>
          </cell>
          <cell r="EX47">
            <v>0</v>
          </cell>
          <cell r="EY47">
            <v>0</v>
          </cell>
          <cell r="EZ47" t="str">
            <v/>
          </cell>
          <cell r="FA47" t="str">
            <v/>
          </cell>
          <cell r="FB47">
            <v>6.86</v>
          </cell>
          <cell r="FC47">
            <v>1</v>
          </cell>
          <cell r="FD47">
            <v>0</v>
          </cell>
          <cell r="FE47">
            <v>0</v>
          </cell>
          <cell r="FF47">
            <v>8.7899999999999991</v>
          </cell>
          <cell r="FG47">
            <v>1</v>
          </cell>
          <cell r="FH47">
            <v>6.58</v>
          </cell>
          <cell r="FI47">
            <v>1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 t="str">
            <v/>
          </cell>
          <cell r="FO47" t="str">
            <v/>
          </cell>
          <cell r="FP47">
            <v>8.35</v>
          </cell>
          <cell r="FQ47">
            <v>1</v>
          </cell>
          <cell r="FR47">
            <v>10.08</v>
          </cell>
          <cell r="FS47">
            <v>1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 t="str">
            <v/>
          </cell>
          <cell r="GC47" t="str">
            <v/>
          </cell>
          <cell r="GD47">
            <v>14.47</v>
          </cell>
          <cell r="GE47">
            <v>2</v>
          </cell>
          <cell r="GF47">
            <v>0</v>
          </cell>
          <cell r="GG47">
            <v>0</v>
          </cell>
          <cell r="GH47">
            <v>7.59</v>
          </cell>
          <cell r="GI47">
            <v>1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7.15</v>
          </cell>
          <cell r="GO47">
            <v>1</v>
          </cell>
          <cell r="GP47" t="str">
            <v/>
          </cell>
          <cell r="GQ47" t="str">
            <v/>
          </cell>
          <cell r="GR47">
            <v>6.23</v>
          </cell>
          <cell r="GS47">
            <v>1</v>
          </cell>
          <cell r="GT47">
            <v>5.32</v>
          </cell>
          <cell r="GU47">
            <v>1</v>
          </cell>
          <cell r="GV47">
            <v>0</v>
          </cell>
          <cell r="GW47">
            <v>0</v>
          </cell>
          <cell r="GX47">
            <v>7.04</v>
          </cell>
          <cell r="GY47">
            <v>1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 t="str">
            <v/>
          </cell>
          <cell r="HE47" t="str">
            <v/>
          </cell>
          <cell r="HF47">
            <v>7.29</v>
          </cell>
          <cell r="HG47">
            <v>1</v>
          </cell>
          <cell r="HH47">
            <v>0</v>
          </cell>
          <cell r="HI47">
            <v>0</v>
          </cell>
          <cell r="HJ47">
            <v>7.68</v>
          </cell>
          <cell r="HK47">
            <v>1</v>
          </cell>
          <cell r="HL47">
            <v>5.15</v>
          </cell>
          <cell r="HM47">
            <v>1</v>
          </cell>
          <cell r="HN47">
            <v>4.8099999999999996</v>
          </cell>
          <cell r="HO47">
            <v>1</v>
          </cell>
          <cell r="HP47">
            <v>0</v>
          </cell>
          <cell r="HQ47">
            <v>0</v>
          </cell>
          <cell r="HR47" t="str">
            <v/>
          </cell>
          <cell r="HS47" t="str">
            <v/>
          </cell>
          <cell r="HT47">
            <v>10.72</v>
          </cell>
          <cell r="HU47">
            <v>2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6.69</v>
          </cell>
          <cell r="IA47">
            <v>1</v>
          </cell>
          <cell r="IB47">
            <v>6.76</v>
          </cell>
          <cell r="IC47">
            <v>1</v>
          </cell>
          <cell r="ID47">
            <v>0</v>
          </cell>
          <cell r="IE47">
            <v>0</v>
          </cell>
          <cell r="IF47" t="str">
            <v/>
          </cell>
          <cell r="IG47" t="str">
            <v/>
          </cell>
          <cell r="IH47">
            <v>13.76</v>
          </cell>
          <cell r="II47">
            <v>2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6.39</v>
          </cell>
          <cell r="IO47">
            <v>1</v>
          </cell>
          <cell r="IP47">
            <v>9.61</v>
          </cell>
          <cell r="IQ47">
            <v>1</v>
          </cell>
          <cell r="IR47">
            <v>0</v>
          </cell>
          <cell r="IS47">
            <v>0</v>
          </cell>
          <cell r="IT47" t="str">
            <v/>
          </cell>
          <cell r="IU47" t="str">
            <v/>
          </cell>
          <cell r="IV47">
            <v>13.38</v>
          </cell>
          <cell r="IW47">
            <v>2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5.39</v>
          </cell>
          <cell r="JC47">
            <v>1</v>
          </cell>
          <cell r="JD47">
            <v>9.23</v>
          </cell>
          <cell r="JE47">
            <v>1</v>
          </cell>
          <cell r="JF47">
            <v>0</v>
          </cell>
          <cell r="JG47">
            <v>0</v>
          </cell>
          <cell r="JH47" t="str">
            <v/>
          </cell>
          <cell r="JI47" t="str">
            <v/>
          </cell>
          <cell r="JJ47">
            <v>13.77</v>
          </cell>
          <cell r="JK47">
            <v>2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12.04</v>
          </cell>
          <cell r="JQ47">
            <v>2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 t="str">
            <v/>
          </cell>
          <cell r="JW47" t="str">
            <v/>
          </cell>
          <cell r="JX47">
            <v>15.9</v>
          </cell>
          <cell r="JY47">
            <v>2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15.1</v>
          </cell>
          <cell r="KE47">
            <v>2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 t="str">
            <v/>
          </cell>
          <cell r="KK47" t="str">
            <v/>
          </cell>
          <cell r="KL47">
            <v>14.9</v>
          </cell>
          <cell r="KM47">
            <v>2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6.31</v>
          </cell>
          <cell r="KS47">
            <v>1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 t="str">
            <v/>
          </cell>
          <cell r="KY47" t="str">
            <v/>
          </cell>
          <cell r="KZ47">
            <v>14.41</v>
          </cell>
          <cell r="LA47">
            <v>2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13.1</v>
          </cell>
          <cell r="LG47">
            <v>2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 t="str">
            <v/>
          </cell>
          <cell r="LM47" t="str">
            <v/>
          </cell>
          <cell r="LN47">
            <v>16.41</v>
          </cell>
          <cell r="LO47">
            <v>2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12.72</v>
          </cell>
          <cell r="LU47">
            <v>2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 t="str">
            <v/>
          </cell>
          <cell r="MA47" t="str">
            <v/>
          </cell>
          <cell r="MB47">
            <v>16.11</v>
          </cell>
          <cell r="MC47">
            <v>2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13.07</v>
          </cell>
          <cell r="MI47">
            <v>2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 t="str">
            <v/>
          </cell>
          <cell r="MO47" t="str">
            <v/>
          </cell>
          <cell r="MP47">
            <v>14.61</v>
          </cell>
          <cell r="MQ47">
            <v>2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9.8800000000000008</v>
          </cell>
          <cell r="MW47">
            <v>1</v>
          </cell>
          <cell r="MX47">
            <v>6.37</v>
          </cell>
          <cell r="MY47">
            <v>1</v>
          </cell>
          <cell r="MZ47">
            <v>0</v>
          </cell>
          <cell r="NA47">
            <v>0</v>
          </cell>
          <cell r="NB47" t="str">
            <v/>
          </cell>
          <cell r="NC47" t="str">
            <v/>
          </cell>
          <cell r="ND47">
            <v>16.93</v>
          </cell>
          <cell r="NE47">
            <v>2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14.8</v>
          </cell>
          <cell r="NK47">
            <v>2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 t="str">
            <v/>
          </cell>
          <cell r="NQ47" t="str">
            <v/>
          </cell>
          <cell r="NR47">
            <v>16.93</v>
          </cell>
          <cell r="NS47">
            <v>2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13.24</v>
          </cell>
          <cell r="NY47">
            <v>2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 t="str">
            <v/>
          </cell>
          <cell r="OE47" t="str">
            <v/>
          </cell>
          <cell r="OF47">
            <v>18.510000000000002</v>
          </cell>
          <cell r="OG47">
            <v>2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13.25</v>
          </cell>
          <cell r="OM47">
            <v>2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 t="str">
            <v/>
          </cell>
          <cell r="OS47" t="str">
            <v/>
          </cell>
          <cell r="OT47">
            <v>17.559999999999999</v>
          </cell>
          <cell r="OU47">
            <v>2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13.69</v>
          </cell>
          <cell r="PA47">
            <v>2</v>
          </cell>
          <cell r="PB47">
            <v>0</v>
          </cell>
          <cell r="PC47">
            <v>0</v>
          </cell>
          <cell r="PD47">
            <v>0</v>
          </cell>
          <cell r="PE47">
            <v>0</v>
          </cell>
          <cell r="PF47" t="str">
            <v/>
          </cell>
          <cell r="PG47" t="str">
            <v/>
          </cell>
          <cell r="PH47">
            <v>15.8</v>
          </cell>
          <cell r="PI47">
            <v>2</v>
          </cell>
          <cell r="PJ47">
            <v>0</v>
          </cell>
          <cell r="PK47">
            <v>0</v>
          </cell>
          <cell r="PL47">
            <v>0</v>
          </cell>
          <cell r="PM47">
            <v>0</v>
          </cell>
          <cell r="PN47">
            <v>14.02</v>
          </cell>
          <cell r="PO47">
            <v>2</v>
          </cell>
          <cell r="PP47">
            <v>0</v>
          </cell>
          <cell r="PQ47">
            <v>0</v>
          </cell>
          <cell r="PR47">
            <v>0</v>
          </cell>
          <cell r="PS47">
            <v>0</v>
          </cell>
          <cell r="PT47" t="str">
            <v/>
          </cell>
          <cell r="PU47" t="str">
            <v/>
          </cell>
          <cell r="PV47">
            <v>15.67</v>
          </cell>
          <cell r="PW47">
            <v>2</v>
          </cell>
          <cell r="PX47">
            <v>0</v>
          </cell>
          <cell r="PY47">
            <v>0</v>
          </cell>
          <cell r="PZ47">
            <v>0</v>
          </cell>
          <cell r="QA47">
            <v>0</v>
          </cell>
          <cell r="QB47">
            <v>14.43</v>
          </cell>
          <cell r="QC47">
            <v>2</v>
          </cell>
          <cell r="QD47">
            <v>0</v>
          </cell>
          <cell r="QE47">
            <v>0</v>
          </cell>
          <cell r="QF47">
            <v>0</v>
          </cell>
          <cell r="QG47">
            <v>0</v>
          </cell>
          <cell r="QH47" t="str">
            <v/>
          </cell>
          <cell r="QI47" t="str">
            <v/>
          </cell>
          <cell r="QJ47">
            <v>17.63</v>
          </cell>
          <cell r="QK47">
            <v>2</v>
          </cell>
          <cell r="QL47">
            <v>0</v>
          </cell>
          <cell r="QM47">
            <v>0</v>
          </cell>
          <cell r="QN47">
            <v>0</v>
          </cell>
          <cell r="QO47">
            <v>0</v>
          </cell>
          <cell r="QP47">
            <v>14.08</v>
          </cell>
          <cell r="QQ47">
            <v>2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 t="str">
            <v/>
          </cell>
          <cell r="QW47" t="str">
            <v/>
          </cell>
          <cell r="QX47">
            <v>16.190000000000001</v>
          </cell>
          <cell r="QY47">
            <v>2</v>
          </cell>
          <cell r="QZ47">
            <v>0</v>
          </cell>
          <cell r="RA47">
            <v>0</v>
          </cell>
          <cell r="RB47">
            <v>0</v>
          </cell>
          <cell r="RC47">
            <v>0</v>
          </cell>
          <cell r="RD47">
            <v>13.78</v>
          </cell>
          <cell r="RE47">
            <v>2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 t="str">
            <v/>
          </cell>
          <cell r="RK47" t="str">
            <v/>
          </cell>
          <cell r="RL47">
            <v>14.23</v>
          </cell>
          <cell r="RM47">
            <v>2</v>
          </cell>
          <cell r="RN47">
            <v>0</v>
          </cell>
          <cell r="RO47">
            <v>0</v>
          </cell>
          <cell r="RP47">
            <v>0</v>
          </cell>
          <cell r="RQ47">
            <v>0</v>
          </cell>
          <cell r="RR47">
            <v>9.5399999999999991</v>
          </cell>
          <cell r="RS47">
            <v>1</v>
          </cell>
          <cell r="RT47">
            <v>0</v>
          </cell>
          <cell r="RU47">
            <v>0</v>
          </cell>
          <cell r="RV47">
            <v>8.56</v>
          </cell>
          <cell r="RW47">
            <v>1</v>
          </cell>
          <cell r="RX47" t="str">
            <v/>
          </cell>
          <cell r="RY47" t="str">
            <v/>
          </cell>
          <cell r="RZ47">
            <v>7.56</v>
          </cell>
          <cell r="SA47">
            <v>1</v>
          </cell>
          <cell r="SB47">
            <v>0</v>
          </cell>
          <cell r="SC47">
            <v>0</v>
          </cell>
          <cell r="SD47">
            <v>0</v>
          </cell>
          <cell r="SE47">
            <v>0</v>
          </cell>
          <cell r="SF47">
            <v>9.09</v>
          </cell>
          <cell r="SG47">
            <v>1</v>
          </cell>
          <cell r="SH47">
            <v>0</v>
          </cell>
          <cell r="SI47">
            <v>0</v>
          </cell>
          <cell r="SJ47">
            <v>7.94</v>
          </cell>
          <cell r="SK47">
            <v>1</v>
          </cell>
          <cell r="SL47" t="str">
            <v/>
          </cell>
          <cell r="SM47" t="str">
            <v/>
          </cell>
          <cell r="SN47">
            <v>2.2000000000000002</v>
          </cell>
          <cell r="SO47">
            <v>1</v>
          </cell>
          <cell r="SP47">
            <v>0</v>
          </cell>
          <cell r="SQ47">
            <v>0</v>
          </cell>
          <cell r="SR47">
            <v>8.91</v>
          </cell>
          <cell r="SS47">
            <v>1</v>
          </cell>
          <cell r="ST47">
            <v>0</v>
          </cell>
          <cell r="SU47">
            <v>0</v>
          </cell>
          <cell r="SV47">
            <v>10.17</v>
          </cell>
          <cell r="SW47">
            <v>1</v>
          </cell>
          <cell r="SX47">
            <v>7.35</v>
          </cell>
          <cell r="SY47">
            <v>1</v>
          </cell>
          <cell r="SZ47" t="str">
            <v/>
          </cell>
          <cell r="TA47" t="str">
            <v/>
          </cell>
          <cell r="TB47">
            <v>12.6</v>
          </cell>
          <cell r="TC47">
            <v>2</v>
          </cell>
          <cell r="TD47">
            <v>0</v>
          </cell>
          <cell r="TE47">
            <v>0</v>
          </cell>
          <cell r="TF47">
            <v>0</v>
          </cell>
          <cell r="TG47">
            <v>0</v>
          </cell>
          <cell r="TH47">
            <v>5.86</v>
          </cell>
          <cell r="TI47">
            <v>1</v>
          </cell>
          <cell r="TJ47">
            <v>7.61</v>
          </cell>
          <cell r="TK47">
            <v>1</v>
          </cell>
          <cell r="TL47">
            <v>0</v>
          </cell>
          <cell r="TM47">
            <v>0</v>
          </cell>
          <cell r="TN47" t="str">
            <v/>
          </cell>
          <cell r="TO47" t="str">
            <v/>
          </cell>
          <cell r="TP47">
            <v>15.73</v>
          </cell>
          <cell r="TQ47">
            <v>2</v>
          </cell>
          <cell r="TR47">
            <v>0</v>
          </cell>
          <cell r="TS47">
            <v>0</v>
          </cell>
          <cell r="TT47">
            <v>0</v>
          </cell>
          <cell r="TU47">
            <v>0</v>
          </cell>
          <cell r="TV47">
            <v>15.9</v>
          </cell>
          <cell r="TW47">
            <v>2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 t="str">
            <v/>
          </cell>
          <cell r="UC47" t="str">
            <v/>
          </cell>
          <cell r="UD47">
            <v>8.8800000000000008</v>
          </cell>
          <cell r="UE47">
            <v>1</v>
          </cell>
          <cell r="UF47">
            <v>6.47</v>
          </cell>
          <cell r="UG47">
            <v>1</v>
          </cell>
          <cell r="UH47">
            <v>0</v>
          </cell>
          <cell r="UI47">
            <v>0</v>
          </cell>
          <cell r="UJ47">
            <v>16.29</v>
          </cell>
          <cell r="UK47">
            <v>2</v>
          </cell>
          <cell r="UL47">
            <v>0</v>
          </cell>
          <cell r="UM47">
            <v>0</v>
          </cell>
          <cell r="UN47">
            <v>0</v>
          </cell>
          <cell r="UO47">
            <v>0</v>
          </cell>
          <cell r="UP47" t="str">
            <v/>
          </cell>
          <cell r="UQ47" t="str">
            <v/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15.18</v>
          </cell>
          <cell r="UY47">
            <v>2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 t="str">
            <v/>
          </cell>
          <cell r="VE47" t="str">
            <v/>
          </cell>
          <cell r="VF47">
            <v>7.97</v>
          </cell>
          <cell r="VG47">
            <v>1</v>
          </cell>
          <cell r="VH47">
            <v>0</v>
          </cell>
          <cell r="VI47">
            <v>0</v>
          </cell>
          <cell r="VJ47">
            <v>9.07</v>
          </cell>
          <cell r="VK47">
            <v>1</v>
          </cell>
          <cell r="VL47">
            <v>4</v>
          </cell>
          <cell r="VM47">
            <v>1</v>
          </cell>
          <cell r="VN47">
            <v>0</v>
          </cell>
          <cell r="VO47">
            <v>0</v>
          </cell>
          <cell r="VP47">
            <v>8.2200000000000006</v>
          </cell>
          <cell r="VQ47">
            <v>1</v>
          </cell>
          <cell r="VR47" t="str">
            <v/>
          </cell>
          <cell r="VS47" t="str">
            <v/>
          </cell>
          <cell r="VT47">
            <v>8.44</v>
          </cell>
          <cell r="VU47">
            <v>1</v>
          </cell>
          <cell r="VV47">
            <v>0</v>
          </cell>
          <cell r="VW47">
            <v>0</v>
          </cell>
          <cell r="VX47">
            <v>0</v>
          </cell>
          <cell r="VY47">
            <v>0</v>
          </cell>
          <cell r="VZ47">
            <v>16.440000000000001</v>
          </cell>
          <cell r="WA47">
            <v>2</v>
          </cell>
          <cell r="WB47">
            <v>0</v>
          </cell>
          <cell r="WC47">
            <v>0</v>
          </cell>
          <cell r="WD47">
            <v>0</v>
          </cell>
          <cell r="WE47">
            <v>0</v>
          </cell>
          <cell r="WF47" t="str">
            <v/>
          </cell>
          <cell r="WG47" t="str">
            <v/>
          </cell>
          <cell r="WH47">
            <v>15.09</v>
          </cell>
          <cell r="WI47">
            <v>2</v>
          </cell>
          <cell r="WJ47">
            <v>0</v>
          </cell>
          <cell r="WK47">
            <v>0</v>
          </cell>
          <cell r="WL47">
            <v>0</v>
          </cell>
          <cell r="WM47">
            <v>0</v>
          </cell>
          <cell r="WN47">
            <v>13.86</v>
          </cell>
          <cell r="WO47">
            <v>2</v>
          </cell>
          <cell r="WP47">
            <v>0</v>
          </cell>
          <cell r="WQ47">
            <v>0</v>
          </cell>
          <cell r="WR47">
            <v>0</v>
          </cell>
          <cell r="WS47">
            <v>0</v>
          </cell>
          <cell r="WT47" t="str">
            <v/>
          </cell>
          <cell r="WU47" t="str">
            <v/>
          </cell>
          <cell r="WV47">
            <v>9.2100000000000009</v>
          </cell>
          <cell r="WW47">
            <v>1</v>
          </cell>
          <cell r="WX47">
            <v>0</v>
          </cell>
          <cell r="WY47">
            <v>0</v>
          </cell>
          <cell r="WZ47">
            <v>6.12</v>
          </cell>
          <cell r="XA47">
            <v>1</v>
          </cell>
          <cell r="XB47">
            <v>9.0500000000000007</v>
          </cell>
          <cell r="XC47">
            <v>1</v>
          </cell>
          <cell r="XD47">
            <v>0</v>
          </cell>
          <cell r="XE47">
            <v>0</v>
          </cell>
          <cell r="XF47">
            <v>6.58</v>
          </cell>
          <cell r="XG47">
            <v>1</v>
          </cell>
          <cell r="XH47" t="str">
            <v/>
          </cell>
          <cell r="XI47" t="str">
            <v/>
          </cell>
          <cell r="XJ47">
            <v>0</v>
          </cell>
          <cell r="XK47">
            <v>0</v>
          </cell>
          <cell r="XL47">
            <v>0</v>
          </cell>
          <cell r="XM47">
            <v>0</v>
          </cell>
          <cell r="XN47">
            <v>0</v>
          </cell>
          <cell r="XO47">
            <v>0</v>
          </cell>
          <cell r="XP47">
            <v>11.75</v>
          </cell>
          <cell r="XQ47">
            <v>1</v>
          </cell>
          <cell r="XR47">
            <v>0</v>
          </cell>
          <cell r="XS47">
            <v>0</v>
          </cell>
          <cell r="XT47">
            <v>0</v>
          </cell>
          <cell r="XU47">
            <v>0</v>
          </cell>
          <cell r="XV47" t="str">
            <v/>
          </cell>
          <cell r="XW47" t="str">
            <v/>
          </cell>
          <cell r="XX47">
            <v>19.170000000000002</v>
          </cell>
          <cell r="XY47">
            <v>2</v>
          </cell>
          <cell r="XZ47">
            <v>0</v>
          </cell>
          <cell r="YA47">
            <v>0</v>
          </cell>
          <cell r="YB47">
            <v>0</v>
          </cell>
          <cell r="YC47">
            <v>0</v>
          </cell>
          <cell r="YD47">
            <v>15.48</v>
          </cell>
          <cell r="YE47">
            <v>2</v>
          </cell>
          <cell r="YF47">
            <v>0</v>
          </cell>
          <cell r="YG47">
            <v>0</v>
          </cell>
          <cell r="YH47">
            <v>0</v>
          </cell>
          <cell r="YI47">
            <v>0</v>
          </cell>
          <cell r="YJ47" t="str">
            <v/>
          </cell>
          <cell r="YK47" t="str">
            <v/>
          </cell>
          <cell r="YL47">
            <v>7.83</v>
          </cell>
          <cell r="YM47">
            <v>1</v>
          </cell>
          <cell r="YN47">
            <v>0</v>
          </cell>
          <cell r="YO47">
            <v>0</v>
          </cell>
          <cell r="YP47">
            <v>0</v>
          </cell>
          <cell r="YQ47">
            <v>0</v>
          </cell>
          <cell r="YR47">
            <v>0</v>
          </cell>
          <cell r="YS47">
            <v>0</v>
          </cell>
          <cell r="YT47">
            <v>0</v>
          </cell>
          <cell r="YU47">
            <v>0</v>
          </cell>
          <cell r="YV47">
            <v>9.31</v>
          </cell>
          <cell r="YW47">
            <v>1</v>
          </cell>
          <cell r="YX47" t="str">
            <v/>
          </cell>
          <cell r="YY47" t="str">
            <v/>
          </cell>
          <cell r="YZ47">
            <v>11.55</v>
          </cell>
          <cell r="ZA47">
            <v>2</v>
          </cell>
          <cell r="ZB47">
            <v>0</v>
          </cell>
          <cell r="ZC47">
            <v>0</v>
          </cell>
          <cell r="ZD47">
            <v>0</v>
          </cell>
          <cell r="ZE47">
            <v>0</v>
          </cell>
          <cell r="ZF47">
            <v>18.68</v>
          </cell>
          <cell r="ZG47">
            <v>2</v>
          </cell>
          <cell r="ZH47">
            <v>0</v>
          </cell>
          <cell r="ZI47">
            <v>0</v>
          </cell>
          <cell r="ZJ47">
            <v>0</v>
          </cell>
          <cell r="ZK47">
            <v>0</v>
          </cell>
          <cell r="ZL47" t="str">
            <v/>
          </cell>
          <cell r="ZM47" t="str">
            <v/>
          </cell>
          <cell r="ZN47">
            <v>16.059999999999999</v>
          </cell>
          <cell r="ZO47">
            <v>2</v>
          </cell>
          <cell r="ZP47">
            <v>0</v>
          </cell>
          <cell r="ZQ47">
            <v>0</v>
          </cell>
          <cell r="ZR47">
            <v>0</v>
          </cell>
          <cell r="ZS47">
            <v>0</v>
          </cell>
          <cell r="ZT47">
            <v>6.97</v>
          </cell>
          <cell r="ZU47">
            <v>1</v>
          </cell>
          <cell r="ZV47">
            <v>0</v>
          </cell>
          <cell r="ZW47">
            <v>0</v>
          </cell>
          <cell r="ZX47">
            <v>0</v>
          </cell>
          <cell r="ZY47">
            <v>0</v>
          </cell>
          <cell r="ZZ47" t="str">
            <v/>
          </cell>
          <cell r="AAA47" t="str">
            <v/>
          </cell>
          <cell r="AAB47">
            <v>13.57</v>
          </cell>
          <cell r="AAC47">
            <v>2</v>
          </cell>
          <cell r="AAD47">
            <v>0</v>
          </cell>
          <cell r="AAE47">
            <v>0</v>
          </cell>
          <cell r="AAF47">
            <v>0</v>
          </cell>
          <cell r="AAG47">
            <v>0</v>
          </cell>
          <cell r="AAH47">
            <v>8.74</v>
          </cell>
          <cell r="AAI47">
            <v>1</v>
          </cell>
          <cell r="AAJ47">
            <v>0</v>
          </cell>
          <cell r="AAK47">
            <v>0</v>
          </cell>
          <cell r="AAL47">
            <v>0</v>
          </cell>
          <cell r="AAM47">
            <v>0</v>
          </cell>
          <cell r="AAN47" t="str">
            <v/>
          </cell>
          <cell r="AAO47" t="str">
            <v/>
          </cell>
          <cell r="AAP47">
            <v>15.53</v>
          </cell>
          <cell r="AAQ47">
            <v>2</v>
          </cell>
          <cell r="AAR47">
            <v>0</v>
          </cell>
          <cell r="AAS47">
            <v>0</v>
          </cell>
          <cell r="AAT47">
            <v>0</v>
          </cell>
          <cell r="AAU47">
            <v>0</v>
          </cell>
          <cell r="AAV47">
            <v>12.96</v>
          </cell>
          <cell r="AAW47">
            <v>2</v>
          </cell>
          <cell r="AAX47">
            <v>0</v>
          </cell>
          <cell r="AAY47">
            <v>0</v>
          </cell>
          <cell r="AAZ47">
            <v>0</v>
          </cell>
          <cell r="ABA47">
            <v>0</v>
          </cell>
          <cell r="ABB47" t="str">
            <v/>
          </cell>
          <cell r="ABC47" t="str">
            <v/>
          </cell>
          <cell r="ABD47">
            <v>0</v>
          </cell>
          <cell r="ABE47">
            <v>0</v>
          </cell>
          <cell r="ABF47">
            <v>0</v>
          </cell>
          <cell r="ABG47">
            <v>0</v>
          </cell>
          <cell r="ABH47">
            <v>0</v>
          </cell>
          <cell r="ABI47">
            <v>0</v>
          </cell>
          <cell r="ABJ47">
            <v>0</v>
          </cell>
          <cell r="ABK47">
            <v>0</v>
          </cell>
          <cell r="ABM47">
            <v>1345.1499999999996</v>
          </cell>
          <cell r="ABN47">
            <v>182</v>
          </cell>
          <cell r="ABO47">
            <v>126</v>
          </cell>
          <cell r="ABP47">
            <v>1.4444444444444444</v>
          </cell>
        </row>
        <row r="48">
          <cell r="A48" t="str">
            <v>ROBINSON</v>
          </cell>
          <cell r="B48" t="str">
            <v>UPACA (SITE 6)</v>
          </cell>
          <cell r="C48" t="str">
            <v>MANHATTAN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 t="str">
            <v/>
          </cell>
          <cell r="Q48" t="str">
            <v/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 t="str">
            <v/>
          </cell>
          <cell r="AE48" t="str">
            <v/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 t="str">
            <v/>
          </cell>
          <cell r="AS48" t="str">
            <v/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 t="str">
            <v/>
          </cell>
          <cell r="BU48" t="str">
            <v/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 t="str">
            <v/>
          </cell>
          <cell r="CI48" t="str">
            <v/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 t="str">
            <v/>
          </cell>
          <cell r="CW48" t="str">
            <v/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 t="str">
            <v/>
          </cell>
          <cell r="DK48" t="str">
            <v/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 t="str">
            <v/>
          </cell>
          <cell r="DY48" t="str">
            <v/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 t="str">
            <v/>
          </cell>
          <cell r="EM48" t="str">
            <v/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 t="str">
            <v/>
          </cell>
          <cell r="FA48" t="str">
            <v/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 t="str">
            <v/>
          </cell>
          <cell r="FO48" t="str">
            <v/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 t="str">
            <v/>
          </cell>
          <cell r="GC48" t="str">
            <v/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 t="str">
            <v/>
          </cell>
          <cell r="GQ48" t="str">
            <v/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 t="str">
            <v/>
          </cell>
          <cell r="HE48" t="str">
            <v/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 t="str">
            <v/>
          </cell>
          <cell r="HS48" t="str">
            <v/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 t="str">
            <v/>
          </cell>
          <cell r="IG48" t="str">
            <v/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 t="str">
            <v/>
          </cell>
          <cell r="IU48" t="str">
            <v/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 t="str">
            <v/>
          </cell>
          <cell r="JI48" t="str">
            <v/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 t="str">
            <v/>
          </cell>
          <cell r="JW48" t="str">
            <v/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 t="str">
            <v/>
          </cell>
          <cell r="KK48" t="str">
            <v/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 t="str">
            <v/>
          </cell>
          <cell r="KY48" t="str">
            <v/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  <cell r="LJ48">
            <v>0</v>
          </cell>
          <cell r="LK48">
            <v>0</v>
          </cell>
          <cell r="LL48" t="str">
            <v/>
          </cell>
          <cell r="LM48" t="str">
            <v/>
          </cell>
          <cell r="LN48">
            <v>0</v>
          </cell>
          <cell r="LO48">
            <v>0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 t="str">
            <v/>
          </cell>
          <cell r="MA48" t="str">
            <v/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 t="str">
            <v/>
          </cell>
          <cell r="MO48" t="str">
            <v/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 t="str">
            <v/>
          </cell>
          <cell r="NC48" t="str">
            <v/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 t="str">
            <v/>
          </cell>
          <cell r="NQ48" t="str">
            <v/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 t="str">
            <v/>
          </cell>
          <cell r="OE48" t="str">
            <v/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 t="str">
            <v/>
          </cell>
          <cell r="OS48" t="str">
            <v/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0</v>
          </cell>
          <cell r="PA48">
            <v>0</v>
          </cell>
          <cell r="PB48">
            <v>0</v>
          </cell>
          <cell r="PC48">
            <v>0</v>
          </cell>
          <cell r="PD48">
            <v>0</v>
          </cell>
          <cell r="PE48">
            <v>0</v>
          </cell>
          <cell r="PF48" t="str">
            <v/>
          </cell>
          <cell r="PG48" t="str">
            <v/>
          </cell>
          <cell r="PH48">
            <v>0</v>
          </cell>
          <cell r="PI48">
            <v>0</v>
          </cell>
          <cell r="PJ48">
            <v>0</v>
          </cell>
          <cell r="PK48">
            <v>0</v>
          </cell>
          <cell r="PL48">
            <v>0</v>
          </cell>
          <cell r="PM48">
            <v>0</v>
          </cell>
          <cell r="PN48">
            <v>0</v>
          </cell>
          <cell r="PO48">
            <v>0</v>
          </cell>
          <cell r="PP48">
            <v>0</v>
          </cell>
          <cell r="PQ48">
            <v>0</v>
          </cell>
          <cell r="PR48">
            <v>0</v>
          </cell>
          <cell r="PS48">
            <v>0</v>
          </cell>
          <cell r="PT48" t="str">
            <v/>
          </cell>
          <cell r="PU48" t="str">
            <v/>
          </cell>
          <cell r="PV48">
            <v>0</v>
          </cell>
          <cell r="PW48">
            <v>0</v>
          </cell>
          <cell r="PX48">
            <v>0</v>
          </cell>
          <cell r="PY48">
            <v>0</v>
          </cell>
          <cell r="PZ48">
            <v>0</v>
          </cell>
          <cell r="QA48">
            <v>0</v>
          </cell>
          <cell r="QB48">
            <v>0</v>
          </cell>
          <cell r="QC48">
            <v>0</v>
          </cell>
          <cell r="QD48">
            <v>0</v>
          </cell>
          <cell r="QE48">
            <v>0</v>
          </cell>
          <cell r="QF48">
            <v>0</v>
          </cell>
          <cell r="QG48">
            <v>0</v>
          </cell>
          <cell r="QH48" t="str">
            <v/>
          </cell>
          <cell r="QI48" t="str">
            <v/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0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 t="str">
            <v/>
          </cell>
          <cell r="QW48" t="str">
            <v/>
          </cell>
          <cell r="QX48">
            <v>0</v>
          </cell>
          <cell r="QY48">
            <v>0</v>
          </cell>
          <cell r="QZ48">
            <v>0</v>
          </cell>
          <cell r="RA48">
            <v>0</v>
          </cell>
          <cell r="RB48">
            <v>0</v>
          </cell>
          <cell r="RC48">
            <v>0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 t="str">
            <v/>
          </cell>
          <cell r="RK48" t="str">
            <v/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P48">
            <v>0</v>
          </cell>
          <cell r="RQ48">
            <v>0</v>
          </cell>
          <cell r="RR48">
            <v>0</v>
          </cell>
          <cell r="RS48">
            <v>0</v>
          </cell>
          <cell r="RT48">
            <v>0</v>
          </cell>
          <cell r="RU48">
            <v>0</v>
          </cell>
          <cell r="RV48">
            <v>0</v>
          </cell>
          <cell r="RW48">
            <v>0</v>
          </cell>
          <cell r="RX48" t="str">
            <v/>
          </cell>
          <cell r="RY48" t="str">
            <v/>
          </cell>
          <cell r="RZ48">
            <v>0</v>
          </cell>
          <cell r="SA48">
            <v>0</v>
          </cell>
          <cell r="SB48">
            <v>0</v>
          </cell>
          <cell r="SC48">
            <v>0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 t="str">
            <v/>
          </cell>
          <cell r="SM48" t="str">
            <v/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0</v>
          </cell>
          <cell r="SU48">
            <v>0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 t="str">
            <v/>
          </cell>
          <cell r="TA48" t="str">
            <v/>
          </cell>
          <cell r="TB48">
            <v>0</v>
          </cell>
          <cell r="TC48">
            <v>0</v>
          </cell>
          <cell r="TD48">
            <v>0</v>
          </cell>
          <cell r="TE48">
            <v>0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>
            <v>0</v>
          </cell>
          <cell r="TK48">
            <v>0</v>
          </cell>
          <cell r="TL48">
            <v>0</v>
          </cell>
          <cell r="TM48">
            <v>0</v>
          </cell>
          <cell r="TN48" t="str">
            <v/>
          </cell>
          <cell r="TO48" t="str">
            <v/>
          </cell>
          <cell r="TP48">
            <v>0</v>
          </cell>
          <cell r="TQ48">
            <v>0</v>
          </cell>
          <cell r="TR48">
            <v>0</v>
          </cell>
          <cell r="TS48">
            <v>0</v>
          </cell>
          <cell r="TT48">
            <v>0</v>
          </cell>
          <cell r="TU48">
            <v>0</v>
          </cell>
          <cell r="TV48">
            <v>0</v>
          </cell>
          <cell r="TW48">
            <v>0</v>
          </cell>
          <cell r="TX48">
            <v>0</v>
          </cell>
          <cell r="TY48">
            <v>0</v>
          </cell>
          <cell r="TZ48">
            <v>0</v>
          </cell>
          <cell r="UA48">
            <v>0</v>
          </cell>
          <cell r="UB48" t="str">
            <v/>
          </cell>
          <cell r="UC48" t="str">
            <v/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0</v>
          </cell>
          <cell r="UP48" t="str">
            <v/>
          </cell>
          <cell r="UQ48" t="str">
            <v/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 t="str">
            <v/>
          </cell>
          <cell r="VE48" t="str">
            <v/>
          </cell>
          <cell r="VF48">
            <v>0</v>
          </cell>
          <cell r="VG48">
            <v>0</v>
          </cell>
          <cell r="VH48">
            <v>0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 t="str">
            <v/>
          </cell>
          <cell r="VS48" t="str">
            <v/>
          </cell>
          <cell r="VT48">
            <v>0</v>
          </cell>
          <cell r="VU48">
            <v>0</v>
          </cell>
          <cell r="VV48">
            <v>0</v>
          </cell>
          <cell r="VW48">
            <v>0</v>
          </cell>
          <cell r="VX48">
            <v>0</v>
          </cell>
          <cell r="VY48">
            <v>0</v>
          </cell>
          <cell r="VZ48">
            <v>0</v>
          </cell>
          <cell r="WA48">
            <v>0</v>
          </cell>
          <cell r="WB48">
            <v>0</v>
          </cell>
          <cell r="WC48">
            <v>0</v>
          </cell>
          <cell r="WD48">
            <v>0</v>
          </cell>
          <cell r="WE48">
            <v>0</v>
          </cell>
          <cell r="WF48" t="str">
            <v/>
          </cell>
          <cell r="WG48" t="str">
            <v/>
          </cell>
          <cell r="WH48">
            <v>0</v>
          </cell>
          <cell r="WI48">
            <v>0</v>
          </cell>
          <cell r="WJ48">
            <v>0</v>
          </cell>
          <cell r="WK48">
            <v>0</v>
          </cell>
          <cell r="WL48">
            <v>0</v>
          </cell>
          <cell r="WM48">
            <v>0</v>
          </cell>
          <cell r="WN48">
            <v>0</v>
          </cell>
          <cell r="WO48">
            <v>0</v>
          </cell>
          <cell r="WP48">
            <v>0</v>
          </cell>
          <cell r="WQ48">
            <v>0</v>
          </cell>
          <cell r="WR48">
            <v>0</v>
          </cell>
          <cell r="WS48">
            <v>0</v>
          </cell>
          <cell r="WT48" t="str">
            <v/>
          </cell>
          <cell r="WU48" t="str">
            <v/>
          </cell>
          <cell r="WV48">
            <v>0</v>
          </cell>
          <cell r="WW48">
            <v>0</v>
          </cell>
          <cell r="WX48">
            <v>0</v>
          </cell>
          <cell r="WY48">
            <v>0</v>
          </cell>
          <cell r="WZ48">
            <v>0</v>
          </cell>
          <cell r="XA48">
            <v>0</v>
          </cell>
          <cell r="XB48">
            <v>0</v>
          </cell>
          <cell r="XC48">
            <v>0</v>
          </cell>
          <cell r="XD48">
            <v>0</v>
          </cell>
          <cell r="XE48">
            <v>0</v>
          </cell>
          <cell r="XF48">
            <v>0</v>
          </cell>
          <cell r="XG48">
            <v>0</v>
          </cell>
          <cell r="XH48" t="str">
            <v/>
          </cell>
          <cell r="XI48" t="str">
            <v/>
          </cell>
          <cell r="XJ48">
            <v>0</v>
          </cell>
          <cell r="XK48">
            <v>0</v>
          </cell>
          <cell r="XL48">
            <v>0</v>
          </cell>
          <cell r="XM48">
            <v>0</v>
          </cell>
          <cell r="XN48">
            <v>0</v>
          </cell>
          <cell r="XO48">
            <v>0</v>
          </cell>
          <cell r="XP48">
            <v>0</v>
          </cell>
          <cell r="XQ48">
            <v>0</v>
          </cell>
          <cell r="XR48">
            <v>0</v>
          </cell>
          <cell r="XS48">
            <v>0</v>
          </cell>
          <cell r="XT48">
            <v>0</v>
          </cell>
          <cell r="XU48">
            <v>0</v>
          </cell>
          <cell r="XV48" t="str">
            <v/>
          </cell>
          <cell r="XW48" t="str">
            <v/>
          </cell>
          <cell r="XX48">
            <v>0</v>
          </cell>
          <cell r="XY48">
            <v>0</v>
          </cell>
          <cell r="XZ48">
            <v>0</v>
          </cell>
          <cell r="YA48">
            <v>0</v>
          </cell>
          <cell r="YB48">
            <v>0</v>
          </cell>
          <cell r="YC48">
            <v>0</v>
          </cell>
          <cell r="YD48">
            <v>0</v>
          </cell>
          <cell r="YE48">
            <v>0</v>
          </cell>
          <cell r="YF48">
            <v>0</v>
          </cell>
          <cell r="YG48">
            <v>0</v>
          </cell>
          <cell r="YH48">
            <v>0</v>
          </cell>
          <cell r="YI48">
            <v>0</v>
          </cell>
          <cell r="YJ48" t="str">
            <v/>
          </cell>
          <cell r="YK48" t="str">
            <v/>
          </cell>
          <cell r="YL48">
            <v>0</v>
          </cell>
          <cell r="YM48">
            <v>0</v>
          </cell>
          <cell r="YN48">
            <v>0</v>
          </cell>
          <cell r="YO48">
            <v>0</v>
          </cell>
          <cell r="YP48">
            <v>0</v>
          </cell>
          <cell r="YQ48">
            <v>0</v>
          </cell>
          <cell r="YR48">
            <v>0</v>
          </cell>
          <cell r="YS48">
            <v>0</v>
          </cell>
          <cell r="YT48">
            <v>0</v>
          </cell>
          <cell r="YU48">
            <v>0</v>
          </cell>
          <cell r="YV48">
            <v>0</v>
          </cell>
          <cell r="YW48">
            <v>0</v>
          </cell>
          <cell r="YX48" t="str">
            <v/>
          </cell>
          <cell r="YY48" t="str">
            <v/>
          </cell>
          <cell r="YZ48">
            <v>0</v>
          </cell>
          <cell r="ZA48">
            <v>0</v>
          </cell>
          <cell r="ZB48">
            <v>0</v>
          </cell>
          <cell r="ZC48">
            <v>0</v>
          </cell>
          <cell r="ZD48">
            <v>0</v>
          </cell>
          <cell r="ZE48">
            <v>0</v>
          </cell>
          <cell r="ZF48">
            <v>0</v>
          </cell>
          <cell r="ZG48">
            <v>0</v>
          </cell>
          <cell r="ZH48">
            <v>0</v>
          </cell>
          <cell r="ZI48">
            <v>0</v>
          </cell>
          <cell r="ZJ48">
            <v>0</v>
          </cell>
          <cell r="ZK48">
            <v>0</v>
          </cell>
          <cell r="ZL48" t="str">
            <v/>
          </cell>
          <cell r="ZM48" t="str">
            <v/>
          </cell>
          <cell r="ZN48">
            <v>0</v>
          </cell>
          <cell r="ZO48">
            <v>0</v>
          </cell>
          <cell r="ZP48">
            <v>0</v>
          </cell>
          <cell r="ZQ48">
            <v>0</v>
          </cell>
          <cell r="ZR48">
            <v>0</v>
          </cell>
          <cell r="ZS48">
            <v>0</v>
          </cell>
          <cell r="ZT48">
            <v>0</v>
          </cell>
          <cell r="ZU48">
            <v>0</v>
          </cell>
          <cell r="ZV48">
            <v>0</v>
          </cell>
          <cell r="ZW48">
            <v>0</v>
          </cell>
          <cell r="ZX48">
            <v>0</v>
          </cell>
          <cell r="ZY48">
            <v>0</v>
          </cell>
          <cell r="ZZ48" t="str">
            <v/>
          </cell>
          <cell r="AAA48" t="str">
            <v/>
          </cell>
          <cell r="AAB48">
            <v>0</v>
          </cell>
          <cell r="AAC48">
            <v>0</v>
          </cell>
          <cell r="AAD48">
            <v>0</v>
          </cell>
          <cell r="AAE48">
            <v>0</v>
          </cell>
          <cell r="AAF48">
            <v>0</v>
          </cell>
          <cell r="AAG48">
            <v>0</v>
          </cell>
          <cell r="AAH48">
            <v>0</v>
          </cell>
          <cell r="AAI48">
            <v>0</v>
          </cell>
          <cell r="AAJ48">
            <v>0</v>
          </cell>
          <cell r="AAK48">
            <v>0</v>
          </cell>
          <cell r="AAL48">
            <v>0</v>
          </cell>
          <cell r="AAM48">
            <v>0</v>
          </cell>
          <cell r="AAN48" t="str">
            <v/>
          </cell>
          <cell r="AAO48" t="str">
            <v/>
          </cell>
          <cell r="AAP48">
            <v>0</v>
          </cell>
          <cell r="AAQ48">
            <v>0</v>
          </cell>
          <cell r="AAR48">
            <v>0</v>
          </cell>
          <cell r="AAS48">
            <v>0</v>
          </cell>
          <cell r="AAT48">
            <v>0</v>
          </cell>
          <cell r="AAU48">
            <v>0</v>
          </cell>
          <cell r="AAV48">
            <v>0</v>
          </cell>
          <cell r="AAW48">
            <v>0</v>
          </cell>
          <cell r="AAX48">
            <v>0</v>
          </cell>
          <cell r="AAY48">
            <v>0</v>
          </cell>
          <cell r="AAZ48">
            <v>0</v>
          </cell>
          <cell r="ABA48">
            <v>0</v>
          </cell>
          <cell r="ABB48" t="str">
            <v/>
          </cell>
          <cell r="ABC48" t="str">
            <v/>
          </cell>
          <cell r="ABD48">
            <v>0</v>
          </cell>
          <cell r="ABE48">
            <v>0</v>
          </cell>
          <cell r="ABF48">
            <v>0</v>
          </cell>
          <cell r="ABG48">
            <v>0</v>
          </cell>
          <cell r="ABH48">
            <v>0</v>
          </cell>
          <cell r="ABI48">
            <v>0</v>
          </cell>
          <cell r="ABJ48">
            <v>0</v>
          </cell>
          <cell r="ABK48">
            <v>0</v>
          </cell>
          <cell r="ABM48">
            <v>0</v>
          </cell>
          <cell r="ABN48">
            <v>0</v>
          </cell>
          <cell r="ABO48">
            <v>0</v>
          </cell>
          <cell r="ABP48" t="e">
            <v>#DIV/0!</v>
          </cell>
        </row>
        <row r="49">
          <cell r="A49" t="str">
            <v>TAFT</v>
          </cell>
          <cell r="B49" t="str">
            <v>TAFT</v>
          </cell>
          <cell r="C49" t="str">
            <v>MANHATTAN</v>
          </cell>
          <cell r="D49">
            <v>0</v>
          </cell>
          <cell r="E49">
            <v>0</v>
          </cell>
          <cell r="F49">
            <v>12.01</v>
          </cell>
          <cell r="G49">
            <v>2</v>
          </cell>
          <cell r="H49">
            <v>5.45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13.09</v>
          </cell>
          <cell r="O49">
            <v>2</v>
          </cell>
          <cell r="P49" t="str">
            <v/>
          </cell>
          <cell r="Q49" t="str">
            <v/>
          </cell>
          <cell r="R49">
            <v>8.4499999999999993</v>
          </cell>
          <cell r="S49">
            <v>1</v>
          </cell>
          <cell r="T49">
            <v>0</v>
          </cell>
          <cell r="U49">
            <v>0</v>
          </cell>
          <cell r="V49">
            <v>10.02</v>
          </cell>
          <cell r="W49">
            <v>2</v>
          </cell>
          <cell r="X49">
            <v>13.01</v>
          </cell>
          <cell r="Y49">
            <v>2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/>
          </cell>
          <cell r="AE49" t="str">
            <v/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20.399999999999999</v>
          </cell>
          <cell r="AK49">
            <v>3</v>
          </cell>
          <cell r="AL49">
            <v>0</v>
          </cell>
          <cell r="AM49">
            <v>0</v>
          </cell>
          <cell r="AN49">
            <v>6.8</v>
          </cell>
          <cell r="AO49">
            <v>1</v>
          </cell>
          <cell r="AP49">
            <v>0</v>
          </cell>
          <cell r="AQ49">
            <v>0</v>
          </cell>
          <cell r="AR49" t="str">
            <v/>
          </cell>
          <cell r="AS49" t="str">
            <v/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10.9</v>
          </cell>
          <cell r="AY49">
            <v>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21.12</v>
          </cell>
          <cell r="BK49">
            <v>3</v>
          </cell>
          <cell r="BL49">
            <v>6.83</v>
          </cell>
          <cell r="BM49">
            <v>1</v>
          </cell>
          <cell r="BN49">
            <v>6.89</v>
          </cell>
          <cell r="BO49">
            <v>1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 t="str">
            <v/>
          </cell>
          <cell r="BU49" t="str">
            <v/>
          </cell>
          <cell r="BV49">
            <v>7.55</v>
          </cell>
          <cell r="BW49">
            <v>1</v>
          </cell>
          <cell r="BX49">
            <v>6.39</v>
          </cell>
          <cell r="BY49">
            <v>1</v>
          </cell>
          <cell r="BZ49">
            <v>0</v>
          </cell>
          <cell r="CA49">
            <v>0</v>
          </cell>
          <cell r="CB49">
            <v>11.58</v>
          </cell>
          <cell r="CC49">
            <v>2</v>
          </cell>
          <cell r="CD49">
            <v>0</v>
          </cell>
          <cell r="CE49">
            <v>0</v>
          </cell>
          <cell r="CF49">
            <v>12.34</v>
          </cell>
          <cell r="CG49">
            <v>2</v>
          </cell>
          <cell r="CH49" t="str">
            <v/>
          </cell>
          <cell r="CI49" t="str">
            <v/>
          </cell>
          <cell r="CJ49">
            <v>0</v>
          </cell>
          <cell r="CK49">
            <v>0</v>
          </cell>
          <cell r="CL49">
            <v>7.69</v>
          </cell>
          <cell r="CM49">
            <v>1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14.74</v>
          </cell>
          <cell r="CS49">
            <v>2</v>
          </cell>
          <cell r="CT49">
            <v>10.210000000000001</v>
          </cell>
          <cell r="CU49">
            <v>1</v>
          </cell>
          <cell r="CV49" t="str">
            <v/>
          </cell>
          <cell r="CW49" t="str">
            <v/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6.6</v>
          </cell>
          <cell r="DE49">
            <v>1</v>
          </cell>
          <cell r="DF49">
            <v>14.08</v>
          </cell>
          <cell r="DG49">
            <v>2</v>
          </cell>
          <cell r="DH49">
            <v>5.16</v>
          </cell>
          <cell r="DI49">
            <v>1</v>
          </cell>
          <cell r="DJ49" t="str">
            <v/>
          </cell>
          <cell r="DK49" t="str">
            <v/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14.86</v>
          </cell>
          <cell r="DQ49">
            <v>3</v>
          </cell>
          <cell r="DR49">
            <v>0</v>
          </cell>
          <cell r="DS49">
            <v>0</v>
          </cell>
          <cell r="DT49">
            <v>6.82</v>
          </cell>
          <cell r="DU49">
            <v>1</v>
          </cell>
          <cell r="DV49">
            <v>0</v>
          </cell>
          <cell r="DW49">
            <v>0</v>
          </cell>
          <cell r="DX49" t="str">
            <v/>
          </cell>
          <cell r="DY49" t="str">
            <v/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27.89</v>
          </cell>
          <cell r="EE49">
            <v>4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7.38</v>
          </cell>
          <cell r="EK49">
            <v>1</v>
          </cell>
          <cell r="EL49" t="str">
            <v/>
          </cell>
          <cell r="EM49" t="str">
            <v/>
          </cell>
          <cell r="EN49">
            <v>2.97</v>
          </cell>
          <cell r="EO49">
            <v>1</v>
          </cell>
          <cell r="EP49">
            <v>0</v>
          </cell>
          <cell r="EQ49">
            <v>0</v>
          </cell>
          <cell r="ER49">
            <v>5.33</v>
          </cell>
          <cell r="ES49">
            <v>1</v>
          </cell>
          <cell r="ET49">
            <v>6.24</v>
          </cell>
          <cell r="EU49">
            <v>1</v>
          </cell>
          <cell r="EV49">
            <v>13.56</v>
          </cell>
          <cell r="EW49">
            <v>2</v>
          </cell>
          <cell r="EX49">
            <v>0</v>
          </cell>
          <cell r="EY49">
            <v>0</v>
          </cell>
          <cell r="EZ49" t="str">
            <v/>
          </cell>
          <cell r="FA49" t="str">
            <v/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6.1</v>
          </cell>
          <cell r="FG49">
            <v>1</v>
          </cell>
          <cell r="FH49">
            <v>15.34</v>
          </cell>
          <cell r="FI49">
            <v>2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 t="str">
            <v/>
          </cell>
          <cell r="FO49" t="str">
            <v/>
          </cell>
          <cell r="FP49">
            <v>6.98</v>
          </cell>
          <cell r="FQ49">
            <v>1</v>
          </cell>
          <cell r="FR49">
            <v>20.11</v>
          </cell>
          <cell r="FS49">
            <v>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6.88</v>
          </cell>
          <cell r="FY49">
            <v>1</v>
          </cell>
          <cell r="FZ49">
            <v>0</v>
          </cell>
          <cell r="GA49">
            <v>0</v>
          </cell>
          <cell r="GB49" t="str">
            <v/>
          </cell>
          <cell r="GC49" t="str">
            <v/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16.350000000000001</v>
          </cell>
          <cell r="GI49">
            <v>2</v>
          </cell>
          <cell r="GJ49">
            <v>7.5</v>
          </cell>
          <cell r="GK49">
            <v>1</v>
          </cell>
          <cell r="GL49">
            <v>7.64</v>
          </cell>
          <cell r="GM49">
            <v>1</v>
          </cell>
          <cell r="GN49">
            <v>0</v>
          </cell>
          <cell r="GO49">
            <v>0</v>
          </cell>
          <cell r="GP49" t="str">
            <v/>
          </cell>
          <cell r="GQ49" t="str">
            <v/>
          </cell>
          <cell r="GR49">
            <v>0</v>
          </cell>
          <cell r="GS49">
            <v>0</v>
          </cell>
          <cell r="GT49">
            <v>20.09</v>
          </cell>
          <cell r="GU49">
            <v>3</v>
          </cell>
          <cell r="GV49">
            <v>0</v>
          </cell>
          <cell r="GW49">
            <v>0</v>
          </cell>
          <cell r="GX49">
            <v>7.17</v>
          </cell>
          <cell r="GY49">
            <v>1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 t="str">
            <v/>
          </cell>
          <cell r="HE49" t="str">
            <v/>
          </cell>
          <cell r="HF49">
            <v>0</v>
          </cell>
          <cell r="HG49">
            <v>0</v>
          </cell>
          <cell r="HH49">
            <v>13.11</v>
          </cell>
          <cell r="HI49">
            <v>2</v>
          </cell>
          <cell r="HJ49">
            <v>7.13</v>
          </cell>
          <cell r="HK49">
            <v>1</v>
          </cell>
          <cell r="HL49">
            <v>7.91</v>
          </cell>
          <cell r="HM49">
            <v>1</v>
          </cell>
          <cell r="HN49">
            <v>0</v>
          </cell>
          <cell r="HO49">
            <v>0</v>
          </cell>
          <cell r="HP49">
            <v>6.19</v>
          </cell>
          <cell r="HQ49">
            <v>1</v>
          </cell>
          <cell r="HR49" t="str">
            <v/>
          </cell>
          <cell r="HS49" t="str">
            <v/>
          </cell>
          <cell r="HT49">
            <v>0</v>
          </cell>
          <cell r="HU49">
            <v>0</v>
          </cell>
          <cell r="HV49">
            <v>9.24</v>
          </cell>
          <cell r="HW49">
            <v>2</v>
          </cell>
          <cell r="HX49">
            <v>13.32</v>
          </cell>
          <cell r="HY49">
            <v>2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11.56</v>
          </cell>
          <cell r="IE49">
            <v>2</v>
          </cell>
          <cell r="IF49" t="str">
            <v/>
          </cell>
          <cell r="IG49" t="str">
            <v/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12.79</v>
          </cell>
          <cell r="IM49">
            <v>2</v>
          </cell>
          <cell r="IN49">
            <v>7.65</v>
          </cell>
          <cell r="IO49">
            <v>1</v>
          </cell>
          <cell r="IP49">
            <v>0</v>
          </cell>
          <cell r="IQ49">
            <v>0</v>
          </cell>
          <cell r="IR49">
            <v>5.86</v>
          </cell>
          <cell r="IS49">
            <v>1</v>
          </cell>
          <cell r="IT49" t="str">
            <v/>
          </cell>
          <cell r="IU49" t="str">
            <v/>
          </cell>
          <cell r="IV49">
            <v>11.99</v>
          </cell>
          <cell r="IW49">
            <v>2</v>
          </cell>
          <cell r="IX49">
            <v>7.49</v>
          </cell>
          <cell r="IY49">
            <v>1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11.39</v>
          </cell>
          <cell r="JE49">
            <v>2</v>
          </cell>
          <cell r="JF49">
            <v>11.78</v>
          </cell>
          <cell r="JG49">
            <v>2</v>
          </cell>
          <cell r="JH49" t="str">
            <v/>
          </cell>
          <cell r="JI49" t="str">
            <v/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13.33</v>
          </cell>
          <cell r="JO49">
            <v>2</v>
          </cell>
          <cell r="JP49">
            <v>5.19</v>
          </cell>
          <cell r="JQ49">
            <v>1</v>
          </cell>
          <cell r="JR49">
            <v>0</v>
          </cell>
          <cell r="JS49">
            <v>0</v>
          </cell>
          <cell r="JT49">
            <v>7.1</v>
          </cell>
          <cell r="JU49">
            <v>1</v>
          </cell>
          <cell r="JV49" t="str">
            <v/>
          </cell>
          <cell r="JW49" t="str">
            <v/>
          </cell>
          <cell r="JX49">
            <v>0</v>
          </cell>
          <cell r="JY49">
            <v>0</v>
          </cell>
          <cell r="JZ49">
            <v>7.36</v>
          </cell>
          <cell r="KA49">
            <v>1</v>
          </cell>
          <cell r="KB49">
            <v>19.760000000000002</v>
          </cell>
          <cell r="KC49">
            <v>3</v>
          </cell>
          <cell r="KD49">
            <v>0</v>
          </cell>
          <cell r="KE49">
            <v>0</v>
          </cell>
          <cell r="KF49">
            <v>6.8</v>
          </cell>
          <cell r="KG49">
            <v>1</v>
          </cell>
          <cell r="KH49">
            <v>0</v>
          </cell>
          <cell r="KI49">
            <v>0</v>
          </cell>
          <cell r="KJ49" t="str">
            <v/>
          </cell>
          <cell r="KK49" t="str">
            <v/>
          </cell>
          <cell r="KL49">
            <v>7.69</v>
          </cell>
          <cell r="KM49">
            <v>1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24.48</v>
          </cell>
          <cell r="KU49">
            <v>3</v>
          </cell>
          <cell r="KV49">
            <v>8.2100000000000009</v>
          </cell>
          <cell r="KW49">
            <v>1</v>
          </cell>
          <cell r="KX49" t="str">
            <v/>
          </cell>
          <cell r="KY49" t="str">
            <v/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22.75</v>
          </cell>
          <cell r="LE49">
            <v>3</v>
          </cell>
          <cell r="LF49">
            <v>0</v>
          </cell>
          <cell r="LG49">
            <v>0</v>
          </cell>
          <cell r="LH49">
            <v>6.85</v>
          </cell>
          <cell r="LI49">
            <v>1</v>
          </cell>
          <cell r="LJ49">
            <v>0</v>
          </cell>
          <cell r="LK49">
            <v>0</v>
          </cell>
          <cell r="LL49" t="str">
            <v/>
          </cell>
          <cell r="LM49" t="str">
            <v/>
          </cell>
          <cell r="LN49">
            <v>0</v>
          </cell>
          <cell r="LO49">
            <v>0</v>
          </cell>
          <cell r="LP49">
            <v>8.19</v>
          </cell>
          <cell r="LQ49">
            <v>1</v>
          </cell>
          <cell r="LR49">
            <v>10.97</v>
          </cell>
          <cell r="LS49">
            <v>2</v>
          </cell>
          <cell r="LT49">
            <v>0</v>
          </cell>
          <cell r="LU49">
            <v>0</v>
          </cell>
          <cell r="LV49">
            <v>7.22</v>
          </cell>
          <cell r="LW49">
            <v>1</v>
          </cell>
          <cell r="LX49">
            <v>0</v>
          </cell>
          <cell r="LY49">
            <v>0</v>
          </cell>
          <cell r="LZ49" t="str">
            <v/>
          </cell>
          <cell r="MA49" t="str">
            <v/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17.07</v>
          </cell>
          <cell r="MG49">
            <v>3</v>
          </cell>
          <cell r="MH49">
            <v>8.69</v>
          </cell>
          <cell r="MI49">
            <v>1</v>
          </cell>
          <cell r="MJ49">
            <v>0</v>
          </cell>
          <cell r="MK49">
            <v>0</v>
          </cell>
          <cell r="ML49">
            <v>8.7200000000000006</v>
          </cell>
          <cell r="MM49">
            <v>2</v>
          </cell>
          <cell r="MN49" t="str">
            <v/>
          </cell>
          <cell r="MO49" t="str">
            <v/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12.69</v>
          </cell>
          <cell r="MW49">
            <v>2</v>
          </cell>
          <cell r="MX49">
            <v>8.25</v>
          </cell>
          <cell r="MY49">
            <v>1</v>
          </cell>
          <cell r="MZ49">
            <v>6.85</v>
          </cell>
          <cell r="NA49">
            <v>1</v>
          </cell>
          <cell r="NB49" t="str">
            <v/>
          </cell>
          <cell r="NC49" t="str">
            <v/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7.62</v>
          </cell>
          <cell r="NI49">
            <v>1</v>
          </cell>
          <cell r="NJ49">
            <v>16.86</v>
          </cell>
          <cell r="NK49">
            <v>2</v>
          </cell>
          <cell r="NL49">
            <v>6.73</v>
          </cell>
          <cell r="NM49">
            <v>1</v>
          </cell>
          <cell r="NN49">
            <v>0</v>
          </cell>
          <cell r="NO49">
            <v>0</v>
          </cell>
          <cell r="NP49" t="str">
            <v/>
          </cell>
          <cell r="NQ49" t="str">
            <v/>
          </cell>
          <cell r="NR49">
            <v>4.6900000000000004</v>
          </cell>
          <cell r="NS49">
            <v>1</v>
          </cell>
          <cell r="NT49">
            <v>6.04</v>
          </cell>
          <cell r="NU49">
            <v>1</v>
          </cell>
          <cell r="NV49">
            <v>11.57</v>
          </cell>
          <cell r="NW49">
            <v>2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9.93</v>
          </cell>
          <cell r="OC49">
            <v>2</v>
          </cell>
          <cell r="OD49" t="str">
            <v/>
          </cell>
          <cell r="OE49" t="str">
            <v/>
          </cell>
          <cell r="OF49">
            <v>14.14</v>
          </cell>
          <cell r="OG49">
            <v>2</v>
          </cell>
          <cell r="OH49">
            <v>9.09</v>
          </cell>
          <cell r="OI49">
            <v>1</v>
          </cell>
          <cell r="OJ49">
            <v>7.32</v>
          </cell>
          <cell r="OK49">
            <v>1</v>
          </cell>
          <cell r="OL49">
            <v>0</v>
          </cell>
          <cell r="OM49">
            <v>0</v>
          </cell>
          <cell r="ON49">
            <v>6.35</v>
          </cell>
          <cell r="OO49">
            <v>1</v>
          </cell>
          <cell r="OP49">
            <v>6.47</v>
          </cell>
          <cell r="OQ49">
            <v>1</v>
          </cell>
          <cell r="OR49" t="str">
            <v/>
          </cell>
          <cell r="OS49" t="str">
            <v/>
          </cell>
          <cell r="OT49">
            <v>6.83</v>
          </cell>
          <cell r="OU49">
            <v>1</v>
          </cell>
          <cell r="OV49">
            <v>7.04</v>
          </cell>
          <cell r="OW49">
            <v>1</v>
          </cell>
          <cell r="OX49">
            <v>10.8</v>
          </cell>
          <cell r="OY49">
            <v>2</v>
          </cell>
          <cell r="OZ49">
            <v>0</v>
          </cell>
          <cell r="PA49">
            <v>0</v>
          </cell>
          <cell r="PB49">
            <v>7.08</v>
          </cell>
          <cell r="PC49">
            <v>1</v>
          </cell>
          <cell r="PD49">
            <v>0</v>
          </cell>
          <cell r="PE49">
            <v>0</v>
          </cell>
          <cell r="PF49" t="str">
            <v/>
          </cell>
          <cell r="PG49" t="str">
            <v/>
          </cell>
          <cell r="PH49">
            <v>12.31</v>
          </cell>
          <cell r="PI49">
            <v>2</v>
          </cell>
          <cell r="PJ49">
            <v>6.28</v>
          </cell>
          <cell r="PK49">
            <v>1</v>
          </cell>
          <cell r="PL49">
            <v>0</v>
          </cell>
          <cell r="PM49">
            <v>0</v>
          </cell>
          <cell r="PN49">
            <v>7.1</v>
          </cell>
          <cell r="PO49">
            <v>1</v>
          </cell>
          <cell r="PP49">
            <v>0</v>
          </cell>
          <cell r="PQ49">
            <v>0</v>
          </cell>
          <cell r="PR49">
            <v>12.07</v>
          </cell>
          <cell r="PS49">
            <v>2</v>
          </cell>
          <cell r="PT49" t="str">
            <v/>
          </cell>
          <cell r="PU49" t="str">
            <v/>
          </cell>
          <cell r="PV49">
            <v>14.89</v>
          </cell>
          <cell r="PW49">
            <v>2</v>
          </cell>
          <cell r="PX49">
            <v>0</v>
          </cell>
          <cell r="PY49">
            <v>0</v>
          </cell>
          <cell r="PZ49">
            <v>4.54</v>
          </cell>
          <cell r="QA49">
            <v>1</v>
          </cell>
          <cell r="QB49">
            <v>8.14</v>
          </cell>
          <cell r="QC49">
            <v>1</v>
          </cell>
          <cell r="QD49">
            <v>8.17</v>
          </cell>
          <cell r="QE49">
            <v>1</v>
          </cell>
          <cell r="QF49">
            <v>0</v>
          </cell>
          <cell r="QG49">
            <v>0</v>
          </cell>
          <cell r="QH49" t="str">
            <v/>
          </cell>
          <cell r="QI49" t="str">
            <v/>
          </cell>
          <cell r="QJ49">
            <v>12.09</v>
          </cell>
          <cell r="QK49">
            <v>2</v>
          </cell>
          <cell r="QL49">
            <v>7.89</v>
          </cell>
          <cell r="QM49">
            <v>1</v>
          </cell>
          <cell r="QN49">
            <v>0</v>
          </cell>
          <cell r="QO49">
            <v>0</v>
          </cell>
          <cell r="QP49">
            <v>5.85</v>
          </cell>
          <cell r="QQ49">
            <v>1</v>
          </cell>
          <cell r="QR49">
            <v>0</v>
          </cell>
          <cell r="QS49">
            <v>0</v>
          </cell>
          <cell r="QT49">
            <v>14.8</v>
          </cell>
          <cell r="QU49">
            <v>2</v>
          </cell>
          <cell r="QV49" t="str">
            <v/>
          </cell>
          <cell r="QW49" t="str">
            <v/>
          </cell>
          <cell r="QX49">
            <v>0</v>
          </cell>
          <cell r="QY49">
            <v>0</v>
          </cell>
          <cell r="QZ49">
            <v>14.94</v>
          </cell>
          <cell r="RA49">
            <v>2</v>
          </cell>
          <cell r="RB49">
            <v>5.87</v>
          </cell>
          <cell r="RC49">
            <v>1</v>
          </cell>
          <cell r="RD49">
            <v>0</v>
          </cell>
          <cell r="RE49">
            <v>0</v>
          </cell>
          <cell r="RF49">
            <v>6.64</v>
          </cell>
          <cell r="RG49">
            <v>1</v>
          </cell>
          <cell r="RH49">
            <v>0</v>
          </cell>
          <cell r="RI49">
            <v>0</v>
          </cell>
          <cell r="RJ49" t="str">
            <v/>
          </cell>
          <cell r="RK49" t="str">
            <v/>
          </cell>
          <cell r="RL49">
            <v>22.95</v>
          </cell>
          <cell r="RM49">
            <v>3</v>
          </cell>
          <cell r="RN49">
            <v>0</v>
          </cell>
          <cell r="RO49">
            <v>0</v>
          </cell>
          <cell r="RP49">
            <v>0</v>
          </cell>
          <cell r="RQ49">
            <v>0</v>
          </cell>
          <cell r="RR49">
            <v>7.54</v>
          </cell>
          <cell r="RS49">
            <v>1</v>
          </cell>
          <cell r="RT49">
            <v>0</v>
          </cell>
          <cell r="RU49">
            <v>0</v>
          </cell>
          <cell r="RV49">
            <v>14.59</v>
          </cell>
          <cell r="RW49">
            <v>2</v>
          </cell>
          <cell r="RX49" t="str">
            <v/>
          </cell>
          <cell r="RY49" t="str">
            <v/>
          </cell>
          <cell r="RZ49">
            <v>6.83</v>
          </cell>
          <cell r="SA49">
            <v>1</v>
          </cell>
          <cell r="SB49">
            <v>0</v>
          </cell>
          <cell r="SC49">
            <v>0</v>
          </cell>
          <cell r="SD49">
            <v>0</v>
          </cell>
          <cell r="SE49">
            <v>0</v>
          </cell>
          <cell r="SF49">
            <v>14.01</v>
          </cell>
          <cell r="SG49">
            <v>2</v>
          </cell>
          <cell r="SH49">
            <v>0</v>
          </cell>
          <cell r="SI49">
            <v>0</v>
          </cell>
          <cell r="SJ49">
            <v>11.28</v>
          </cell>
          <cell r="SK49">
            <v>2</v>
          </cell>
          <cell r="SL49" t="str">
            <v/>
          </cell>
          <cell r="SM49" t="str">
            <v/>
          </cell>
          <cell r="SN49">
            <v>0</v>
          </cell>
          <cell r="SO49">
            <v>0</v>
          </cell>
          <cell r="SP49">
            <v>11.66</v>
          </cell>
          <cell r="SQ49">
            <v>2</v>
          </cell>
          <cell r="SR49">
            <v>6.7</v>
          </cell>
          <cell r="SS49">
            <v>1</v>
          </cell>
          <cell r="ST49">
            <v>6.85</v>
          </cell>
          <cell r="SU49">
            <v>1</v>
          </cell>
          <cell r="SV49">
            <v>0</v>
          </cell>
          <cell r="SW49">
            <v>0</v>
          </cell>
          <cell r="SX49">
            <v>6.83</v>
          </cell>
          <cell r="SY49">
            <v>1</v>
          </cell>
          <cell r="SZ49" t="str">
            <v/>
          </cell>
          <cell r="TA49" t="str">
            <v/>
          </cell>
          <cell r="TB49">
            <v>0</v>
          </cell>
          <cell r="TC49">
            <v>0</v>
          </cell>
          <cell r="TD49">
            <v>6.95</v>
          </cell>
          <cell r="TE49">
            <v>1</v>
          </cell>
          <cell r="TF49">
            <v>6.49</v>
          </cell>
          <cell r="TG49">
            <v>1</v>
          </cell>
          <cell r="TH49">
            <v>14.77</v>
          </cell>
          <cell r="TI49">
            <v>2</v>
          </cell>
          <cell r="TJ49">
            <v>0</v>
          </cell>
          <cell r="TK49">
            <v>0</v>
          </cell>
          <cell r="TL49">
            <v>6.43</v>
          </cell>
          <cell r="TM49">
            <v>1</v>
          </cell>
          <cell r="TN49" t="str">
            <v/>
          </cell>
          <cell r="TO49" t="str">
            <v/>
          </cell>
          <cell r="TP49">
            <v>6.71</v>
          </cell>
          <cell r="TQ49">
            <v>1</v>
          </cell>
          <cell r="TR49">
            <v>0</v>
          </cell>
          <cell r="TS49">
            <v>0</v>
          </cell>
          <cell r="TT49">
            <v>20.54</v>
          </cell>
          <cell r="TU49">
            <v>3</v>
          </cell>
          <cell r="TV49">
            <v>0</v>
          </cell>
          <cell r="TW49">
            <v>0</v>
          </cell>
          <cell r="TX49">
            <v>6.51</v>
          </cell>
          <cell r="TY49">
            <v>1</v>
          </cell>
          <cell r="TZ49">
            <v>0</v>
          </cell>
          <cell r="UA49">
            <v>0</v>
          </cell>
          <cell r="UB49" t="str">
            <v/>
          </cell>
          <cell r="UC49" t="str">
            <v/>
          </cell>
          <cell r="UD49">
            <v>7.16</v>
          </cell>
          <cell r="UE49">
            <v>1</v>
          </cell>
          <cell r="UF49">
            <v>7.94</v>
          </cell>
          <cell r="UG49">
            <v>1</v>
          </cell>
          <cell r="UH49">
            <v>14.9</v>
          </cell>
          <cell r="UI49">
            <v>2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13.69</v>
          </cell>
          <cell r="UO49">
            <v>2</v>
          </cell>
          <cell r="UP49" t="str">
            <v/>
          </cell>
          <cell r="UQ49" t="str">
            <v/>
          </cell>
          <cell r="UR49">
            <v>0</v>
          </cell>
          <cell r="US49">
            <v>0</v>
          </cell>
          <cell r="UT49">
            <v>6.72</v>
          </cell>
          <cell r="UU49">
            <v>1</v>
          </cell>
          <cell r="UV49">
            <v>5.2</v>
          </cell>
          <cell r="UW49">
            <v>1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9.84</v>
          </cell>
          <cell r="VC49">
            <v>2</v>
          </cell>
          <cell r="VD49" t="str">
            <v/>
          </cell>
          <cell r="VE49" t="str">
            <v/>
          </cell>
          <cell r="VF49">
            <v>0</v>
          </cell>
          <cell r="VG49">
            <v>0</v>
          </cell>
          <cell r="VH49">
            <v>14.68</v>
          </cell>
          <cell r="VI49">
            <v>2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4.9800000000000004</v>
          </cell>
          <cell r="VO49">
            <v>1</v>
          </cell>
          <cell r="VP49">
            <v>0</v>
          </cell>
          <cell r="VQ49">
            <v>0</v>
          </cell>
          <cell r="VR49" t="str">
            <v/>
          </cell>
          <cell r="VS49" t="str">
            <v/>
          </cell>
          <cell r="VT49">
            <v>16.170000000000002</v>
          </cell>
          <cell r="VU49">
            <v>2</v>
          </cell>
          <cell r="VV49">
            <v>5.68</v>
          </cell>
          <cell r="VW49">
            <v>1</v>
          </cell>
          <cell r="VX49">
            <v>6.69</v>
          </cell>
          <cell r="VY49">
            <v>1</v>
          </cell>
          <cell r="VZ49">
            <v>6.57</v>
          </cell>
          <cell r="WA49">
            <v>1</v>
          </cell>
          <cell r="WB49">
            <v>8.25</v>
          </cell>
          <cell r="WC49">
            <v>2</v>
          </cell>
          <cell r="WD49">
            <v>0</v>
          </cell>
          <cell r="WE49">
            <v>0</v>
          </cell>
          <cell r="WF49" t="str">
            <v/>
          </cell>
          <cell r="WG49" t="str">
            <v/>
          </cell>
          <cell r="WH49">
            <v>4.3</v>
          </cell>
          <cell r="WI49">
            <v>1</v>
          </cell>
          <cell r="WJ49">
            <v>13.51</v>
          </cell>
          <cell r="WK49">
            <v>2</v>
          </cell>
          <cell r="WL49">
            <v>0</v>
          </cell>
          <cell r="WM49">
            <v>0</v>
          </cell>
          <cell r="WN49">
            <v>0</v>
          </cell>
          <cell r="WO49">
            <v>0</v>
          </cell>
          <cell r="WP49">
            <v>13</v>
          </cell>
          <cell r="WQ49">
            <v>2</v>
          </cell>
          <cell r="WR49">
            <v>1.88</v>
          </cell>
          <cell r="WS49">
            <v>1</v>
          </cell>
          <cell r="WT49" t="str">
            <v/>
          </cell>
          <cell r="WU49" t="str">
            <v/>
          </cell>
          <cell r="WV49">
            <v>0</v>
          </cell>
          <cell r="WW49">
            <v>0</v>
          </cell>
          <cell r="WX49">
            <v>8.6999999999999993</v>
          </cell>
          <cell r="WY49">
            <v>1</v>
          </cell>
          <cell r="WZ49">
            <v>18.91</v>
          </cell>
          <cell r="XA49">
            <v>2</v>
          </cell>
          <cell r="XB49">
            <v>0</v>
          </cell>
          <cell r="XC49">
            <v>0</v>
          </cell>
          <cell r="XD49">
            <v>0</v>
          </cell>
          <cell r="XE49">
            <v>0</v>
          </cell>
          <cell r="XF49">
            <v>14.86</v>
          </cell>
          <cell r="XG49">
            <v>2</v>
          </cell>
          <cell r="XH49" t="str">
            <v/>
          </cell>
          <cell r="XI49" t="str">
            <v/>
          </cell>
          <cell r="XJ49">
            <v>0</v>
          </cell>
          <cell r="XK49">
            <v>0</v>
          </cell>
          <cell r="XL49">
            <v>7.51</v>
          </cell>
          <cell r="XM49">
            <v>1</v>
          </cell>
          <cell r="XN49">
            <v>0</v>
          </cell>
          <cell r="XO49">
            <v>0</v>
          </cell>
          <cell r="XP49">
            <v>0</v>
          </cell>
          <cell r="XQ49">
            <v>0</v>
          </cell>
          <cell r="XR49">
            <v>7.16</v>
          </cell>
          <cell r="XS49">
            <v>1</v>
          </cell>
          <cell r="XT49">
            <v>7.93</v>
          </cell>
          <cell r="XU49">
            <v>1</v>
          </cell>
          <cell r="XV49" t="str">
            <v/>
          </cell>
          <cell r="XW49" t="str">
            <v/>
          </cell>
          <cell r="XX49">
            <v>0</v>
          </cell>
          <cell r="XY49">
            <v>0</v>
          </cell>
          <cell r="XZ49">
            <v>16.64</v>
          </cell>
          <cell r="YA49">
            <v>2</v>
          </cell>
          <cell r="YB49">
            <v>7.3</v>
          </cell>
          <cell r="YC49">
            <v>1</v>
          </cell>
          <cell r="YD49">
            <v>0</v>
          </cell>
          <cell r="YE49">
            <v>0</v>
          </cell>
          <cell r="YF49">
            <v>7.98</v>
          </cell>
          <cell r="YG49">
            <v>1</v>
          </cell>
          <cell r="YH49">
            <v>10.97</v>
          </cell>
          <cell r="YI49">
            <v>2</v>
          </cell>
          <cell r="YJ49" t="str">
            <v/>
          </cell>
          <cell r="YK49" t="str">
            <v/>
          </cell>
          <cell r="YL49">
            <v>7.95</v>
          </cell>
          <cell r="YM49">
            <v>1</v>
          </cell>
          <cell r="YN49">
            <v>0</v>
          </cell>
          <cell r="YO49">
            <v>0</v>
          </cell>
          <cell r="YP49">
            <v>7.04</v>
          </cell>
          <cell r="YQ49">
            <v>1</v>
          </cell>
          <cell r="YR49">
            <v>0</v>
          </cell>
          <cell r="YS49">
            <v>0</v>
          </cell>
          <cell r="YT49">
            <v>6.78</v>
          </cell>
          <cell r="YU49">
            <v>1</v>
          </cell>
          <cell r="YV49">
            <v>6.18</v>
          </cell>
          <cell r="YW49">
            <v>1</v>
          </cell>
          <cell r="YX49" t="str">
            <v/>
          </cell>
          <cell r="YY49" t="str">
            <v/>
          </cell>
          <cell r="YZ49">
            <v>0</v>
          </cell>
          <cell r="ZA49">
            <v>0</v>
          </cell>
          <cell r="ZB49">
            <v>21.7</v>
          </cell>
          <cell r="ZC49">
            <v>3</v>
          </cell>
          <cell r="ZD49">
            <v>7.77</v>
          </cell>
          <cell r="ZE49">
            <v>1</v>
          </cell>
          <cell r="ZF49">
            <v>0</v>
          </cell>
          <cell r="ZG49">
            <v>0</v>
          </cell>
          <cell r="ZH49">
            <v>14.26</v>
          </cell>
          <cell r="ZI49">
            <v>2</v>
          </cell>
          <cell r="ZJ49">
            <v>13.29</v>
          </cell>
          <cell r="ZK49">
            <v>2</v>
          </cell>
          <cell r="ZL49" t="str">
            <v/>
          </cell>
          <cell r="ZM49" t="str">
            <v/>
          </cell>
          <cell r="ZN49">
            <v>7.47</v>
          </cell>
          <cell r="ZO49">
            <v>1</v>
          </cell>
          <cell r="ZP49">
            <v>10.38</v>
          </cell>
          <cell r="ZQ49">
            <v>2</v>
          </cell>
          <cell r="ZR49">
            <v>5.58</v>
          </cell>
          <cell r="ZS49">
            <v>1</v>
          </cell>
          <cell r="ZT49">
            <v>0</v>
          </cell>
          <cell r="ZU49">
            <v>0</v>
          </cell>
          <cell r="ZV49">
            <v>0</v>
          </cell>
          <cell r="ZW49">
            <v>0</v>
          </cell>
          <cell r="ZX49">
            <v>12.27</v>
          </cell>
          <cell r="ZY49">
            <v>2</v>
          </cell>
          <cell r="ZZ49" t="str">
            <v/>
          </cell>
          <cell r="AAA49" t="str">
            <v/>
          </cell>
          <cell r="AAB49">
            <v>5.38</v>
          </cell>
          <cell r="AAC49">
            <v>1</v>
          </cell>
          <cell r="AAD49">
            <v>0</v>
          </cell>
          <cell r="AAE49">
            <v>0</v>
          </cell>
          <cell r="AAF49">
            <v>14.71</v>
          </cell>
          <cell r="AAG49">
            <v>2</v>
          </cell>
          <cell r="AAH49">
            <v>0</v>
          </cell>
          <cell r="AAI49">
            <v>0</v>
          </cell>
          <cell r="AAJ49">
            <v>0</v>
          </cell>
          <cell r="AAK49">
            <v>0</v>
          </cell>
          <cell r="AAL49">
            <v>9.6999999999999993</v>
          </cell>
          <cell r="AAM49">
            <v>2</v>
          </cell>
          <cell r="AAN49" t="str">
            <v/>
          </cell>
          <cell r="AAO49" t="str">
            <v/>
          </cell>
          <cell r="AAP49">
            <v>0</v>
          </cell>
          <cell r="AAQ49">
            <v>0</v>
          </cell>
          <cell r="AAR49">
            <v>7.28</v>
          </cell>
          <cell r="AAS49">
            <v>1</v>
          </cell>
          <cell r="AAT49">
            <v>12.82</v>
          </cell>
          <cell r="AAU49">
            <v>2</v>
          </cell>
          <cell r="AAV49">
            <v>0</v>
          </cell>
          <cell r="AAW49">
            <v>0</v>
          </cell>
          <cell r="AAX49">
            <v>4.62</v>
          </cell>
          <cell r="AAY49">
            <v>1</v>
          </cell>
          <cell r="AAZ49">
            <v>5.58</v>
          </cell>
          <cell r="ABA49">
            <v>1</v>
          </cell>
          <cell r="ABB49" t="str">
            <v/>
          </cell>
          <cell r="ABC49" t="str">
            <v/>
          </cell>
          <cell r="ABD49">
            <v>0</v>
          </cell>
          <cell r="ABE49">
            <v>0</v>
          </cell>
          <cell r="ABF49">
            <v>0</v>
          </cell>
          <cell r="ABG49">
            <v>0</v>
          </cell>
          <cell r="ABH49">
            <v>0</v>
          </cell>
          <cell r="ABI49">
            <v>0</v>
          </cell>
          <cell r="ABJ49">
            <v>0</v>
          </cell>
          <cell r="ABK49">
            <v>0</v>
          </cell>
          <cell r="ABM49">
            <v>1693.7600000000014</v>
          </cell>
          <cell r="ABN49">
            <v>255</v>
          </cell>
          <cell r="ABO49">
            <v>169</v>
          </cell>
          <cell r="ABP49">
            <v>1.5088757396449703</v>
          </cell>
        </row>
        <row r="50">
          <cell r="A50" t="str">
            <v>UPACA (SITE 5)</v>
          </cell>
          <cell r="B50" t="str">
            <v>UPACA (SITE 6)</v>
          </cell>
          <cell r="C50" t="str">
            <v>MANHATTAN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str">
            <v/>
          </cell>
          <cell r="Q50" t="str">
            <v/>
          </cell>
          <cell r="R50">
            <v>0</v>
          </cell>
          <cell r="S50">
            <v>0</v>
          </cell>
          <cell r="T50">
            <v>8.43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/>
          </cell>
          <cell r="AE50" t="str">
            <v/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6.84</v>
          </cell>
          <cell r="AO50">
            <v>1</v>
          </cell>
          <cell r="AP50">
            <v>0</v>
          </cell>
          <cell r="AQ50">
            <v>0</v>
          </cell>
          <cell r="AR50" t="str">
            <v/>
          </cell>
          <cell r="AS50" t="str">
            <v/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7.12</v>
          </cell>
          <cell r="BK50">
            <v>1</v>
          </cell>
          <cell r="BL50">
            <v>5.72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 t="str">
            <v/>
          </cell>
          <cell r="BU50" t="str">
            <v/>
          </cell>
          <cell r="BV50">
            <v>0</v>
          </cell>
          <cell r="BW50">
            <v>0</v>
          </cell>
          <cell r="BX50">
            <v>5.58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 t="str">
            <v/>
          </cell>
          <cell r="CI50" t="str">
            <v/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7.76</v>
          </cell>
          <cell r="CU50">
            <v>1</v>
          </cell>
          <cell r="CV50" t="str">
            <v/>
          </cell>
          <cell r="CW50" t="str">
            <v/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 t="str">
            <v/>
          </cell>
          <cell r="DK50" t="str">
            <v/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9.01</v>
          </cell>
          <cell r="DQ50">
            <v>1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 t="str">
            <v/>
          </cell>
          <cell r="DY50" t="str">
            <v/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5.22</v>
          </cell>
          <cell r="EI50">
            <v>1</v>
          </cell>
          <cell r="EJ50">
            <v>0</v>
          </cell>
          <cell r="EK50">
            <v>0</v>
          </cell>
          <cell r="EL50" t="str">
            <v/>
          </cell>
          <cell r="EM50" t="str">
            <v/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 t="str">
            <v/>
          </cell>
          <cell r="FA50" t="str">
            <v/>
          </cell>
          <cell r="FB50">
            <v>5.54</v>
          </cell>
          <cell r="FC50">
            <v>1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 t="str">
            <v/>
          </cell>
          <cell r="FO50" t="str">
            <v/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4.46</v>
          </cell>
          <cell r="FU50">
            <v>1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 t="str">
            <v/>
          </cell>
          <cell r="GC50" t="str">
            <v/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9.7799999999999994</v>
          </cell>
          <cell r="GK50">
            <v>1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 t="str">
            <v/>
          </cell>
          <cell r="GQ50" t="str">
            <v/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 t="str">
            <v/>
          </cell>
          <cell r="HE50" t="str">
            <v/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13.32</v>
          </cell>
          <cell r="HO50">
            <v>2</v>
          </cell>
          <cell r="HP50">
            <v>0</v>
          </cell>
          <cell r="HQ50">
            <v>0</v>
          </cell>
          <cell r="HR50" t="str">
            <v/>
          </cell>
          <cell r="HS50" t="str">
            <v/>
          </cell>
          <cell r="HT50">
            <v>0</v>
          </cell>
          <cell r="HU50">
            <v>0</v>
          </cell>
          <cell r="HV50">
            <v>4.97</v>
          </cell>
          <cell r="HW50">
            <v>1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 t="str">
            <v/>
          </cell>
          <cell r="IG50" t="str">
            <v/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6.64</v>
          </cell>
          <cell r="IM50">
            <v>1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 t="str">
            <v/>
          </cell>
          <cell r="IU50" t="str">
            <v/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8.11</v>
          </cell>
          <cell r="JA50">
            <v>1</v>
          </cell>
          <cell r="JB50">
            <v>0</v>
          </cell>
          <cell r="JC50">
            <v>0</v>
          </cell>
          <cell r="JD50">
            <v>11.83</v>
          </cell>
          <cell r="JE50">
            <v>1</v>
          </cell>
          <cell r="JF50">
            <v>0</v>
          </cell>
          <cell r="JG50">
            <v>0</v>
          </cell>
          <cell r="JH50" t="str">
            <v/>
          </cell>
          <cell r="JI50" t="str">
            <v/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13.25</v>
          </cell>
          <cell r="JU50">
            <v>2</v>
          </cell>
          <cell r="JV50" t="str">
            <v/>
          </cell>
          <cell r="JW50" t="str">
            <v/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5.61</v>
          </cell>
          <cell r="KE50">
            <v>1</v>
          </cell>
          <cell r="KF50">
            <v>0</v>
          </cell>
          <cell r="KG50">
            <v>0</v>
          </cell>
          <cell r="KH50">
            <v>5</v>
          </cell>
          <cell r="KI50">
            <v>1</v>
          </cell>
          <cell r="KJ50" t="str">
            <v/>
          </cell>
          <cell r="KK50" t="str">
            <v/>
          </cell>
          <cell r="KL50">
            <v>0</v>
          </cell>
          <cell r="KM50">
            <v>0</v>
          </cell>
          <cell r="KN50">
            <v>6.36</v>
          </cell>
          <cell r="KO50">
            <v>1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5.51</v>
          </cell>
          <cell r="KW50">
            <v>1</v>
          </cell>
          <cell r="KX50" t="str">
            <v/>
          </cell>
          <cell r="KY50" t="str">
            <v/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6.51</v>
          </cell>
          <cell r="LI50">
            <v>1</v>
          </cell>
          <cell r="LJ50">
            <v>0</v>
          </cell>
          <cell r="LK50">
            <v>0</v>
          </cell>
          <cell r="LL50" t="str">
            <v/>
          </cell>
          <cell r="LM50" t="str">
            <v/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 t="str">
            <v/>
          </cell>
          <cell r="MA50" t="str">
            <v/>
          </cell>
          <cell r="MB50">
            <v>0</v>
          </cell>
          <cell r="MC50">
            <v>0</v>
          </cell>
          <cell r="MD50">
            <v>3.67</v>
          </cell>
          <cell r="ME50">
            <v>1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 t="str">
            <v/>
          </cell>
          <cell r="MO50" t="str">
            <v/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5.46</v>
          </cell>
          <cell r="MY50">
            <v>1</v>
          </cell>
          <cell r="MZ50">
            <v>0</v>
          </cell>
          <cell r="NA50">
            <v>0</v>
          </cell>
          <cell r="NB50" t="str">
            <v/>
          </cell>
          <cell r="NC50" t="str">
            <v/>
          </cell>
          <cell r="ND50">
            <v>0</v>
          </cell>
          <cell r="NE50">
            <v>0</v>
          </cell>
          <cell r="NF50">
            <v>4.78</v>
          </cell>
          <cell r="NG50">
            <v>1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4.5599999999999996</v>
          </cell>
          <cell r="NM50">
            <v>1</v>
          </cell>
          <cell r="NN50">
            <v>0</v>
          </cell>
          <cell r="NO50">
            <v>0</v>
          </cell>
          <cell r="NP50" t="str">
            <v/>
          </cell>
          <cell r="NQ50" t="str">
            <v/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 t="str">
            <v/>
          </cell>
          <cell r="OE50" t="str">
            <v/>
          </cell>
          <cell r="OF50">
            <v>7.37</v>
          </cell>
          <cell r="OG50">
            <v>1</v>
          </cell>
          <cell r="OH50">
            <v>0</v>
          </cell>
          <cell r="OI50">
            <v>0</v>
          </cell>
          <cell r="OJ50">
            <v>7.61</v>
          </cell>
          <cell r="OK50">
            <v>1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 t="str">
            <v/>
          </cell>
          <cell r="OS50" t="str">
            <v/>
          </cell>
          <cell r="OT50">
            <v>5.15</v>
          </cell>
          <cell r="OU50">
            <v>1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0</v>
          </cell>
          <cell r="PA50">
            <v>0</v>
          </cell>
          <cell r="PB50">
            <v>0</v>
          </cell>
          <cell r="PC50">
            <v>0</v>
          </cell>
          <cell r="PD50">
            <v>0</v>
          </cell>
          <cell r="PE50">
            <v>0</v>
          </cell>
          <cell r="PF50" t="str">
            <v/>
          </cell>
          <cell r="PG50" t="str">
            <v/>
          </cell>
          <cell r="PH50">
            <v>0</v>
          </cell>
          <cell r="PI50">
            <v>0</v>
          </cell>
          <cell r="PJ50">
            <v>15.62</v>
          </cell>
          <cell r="PK50">
            <v>2</v>
          </cell>
          <cell r="PL50">
            <v>0</v>
          </cell>
          <cell r="PM50">
            <v>0</v>
          </cell>
          <cell r="PN50">
            <v>0</v>
          </cell>
          <cell r="PO50">
            <v>0</v>
          </cell>
          <cell r="PP50">
            <v>0</v>
          </cell>
          <cell r="PQ50">
            <v>0</v>
          </cell>
          <cell r="PR50">
            <v>0</v>
          </cell>
          <cell r="PS50">
            <v>0</v>
          </cell>
          <cell r="PT50" t="str">
            <v/>
          </cell>
          <cell r="PU50" t="str">
            <v/>
          </cell>
          <cell r="PV50">
            <v>12.09</v>
          </cell>
          <cell r="PW50">
            <v>2</v>
          </cell>
          <cell r="PX50">
            <v>0</v>
          </cell>
          <cell r="PY50">
            <v>0</v>
          </cell>
          <cell r="PZ50">
            <v>0</v>
          </cell>
          <cell r="QA50">
            <v>0</v>
          </cell>
          <cell r="QB50">
            <v>0</v>
          </cell>
          <cell r="QC50">
            <v>0</v>
          </cell>
          <cell r="QD50">
            <v>0</v>
          </cell>
          <cell r="QE50">
            <v>0</v>
          </cell>
          <cell r="QF50">
            <v>0</v>
          </cell>
          <cell r="QG50">
            <v>0</v>
          </cell>
          <cell r="QH50" t="str">
            <v/>
          </cell>
          <cell r="QI50" t="str">
            <v/>
          </cell>
          <cell r="QJ50">
            <v>0</v>
          </cell>
          <cell r="QK50">
            <v>0</v>
          </cell>
          <cell r="QL50">
            <v>6.89</v>
          </cell>
          <cell r="QM50">
            <v>1</v>
          </cell>
          <cell r="QN50">
            <v>9.56</v>
          </cell>
          <cell r="QO50">
            <v>1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 t="str">
            <v/>
          </cell>
          <cell r="QW50" t="str">
            <v/>
          </cell>
          <cell r="QX50">
            <v>0</v>
          </cell>
          <cell r="QY50">
            <v>0</v>
          </cell>
          <cell r="QZ50">
            <v>0</v>
          </cell>
          <cell r="RA50">
            <v>0</v>
          </cell>
          <cell r="RB50">
            <v>7.35</v>
          </cell>
          <cell r="RC50">
            <v>1</v>
          </cell>
          <cell r="RD50">
            <v>0</v>
          </cell>
          <cell r="RE50">
            <v>0</v>
          </cell>
          <cell r="RF50">
            <v>0</v>
          </cell>
          <cell r="RG50">
            <v>0</v>
          </cell>
          <cell r="RH50">
            <v>7.51</v>
          </cell>
          <cell r="RI50">
            <v>1</v>
          </cell>
          <cell r="RJ50" t="str">
            <v/>
          </cell>
          <cell r="RK50" t="str">
            <v/>
          </cell>
          <cell r="RL50">
            <v>0</v>
          </cell>
          <cell r="RM50">
            <v>0</v>
          </cell>
          <cell r="RN50">
            <v>0</v>
          </cell>
          <cell r="RO50">
            <v>0</v>
          </cell>
          <cell r="RP50">
            <v>4.3600000000000003</v>
          </cell>
          <cell r="RQ50">
            <v>1</v>
          </cell>
          <cell r="RR50">
            <v>0</v>
          </cell>
          <cell r="RS50">
            <v>0</v>
          </cell>
          <cell r="RT50">
            <v>0</v>
          </cell>
          <cell r="RU50">
            <v>0</v>
          </cell>
          <cell r="RV50">
            <v>0</v>
          </cell>
          <cell r="RW50">
            <v>0</v>
          </cell>
          <cell r="RX50" t="str">
            <v/>
          </cell>
          <cell r="RY50" t="str">
            <v/>
          </cell>
          <cell r="RZ50">
            <v>0</v>
          </cell>
          <cell r="SA50">
            <v>0</v>
          </cell>
          <cell r="SB50">
            <v>0</v>
          </cell>
          <cell r="SC50">
            <v>0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8.0299999999999994</v>
          </cell>
          <cell r="SI50">
            <v>1</v>
          </cell>
          <cell r="SJ50">
            <v>0</v>
          </cell>
          <cell r="SK50">
            <v>0</v>
          </cell>
          <cell r="SL50" t="str">
            <v/>
          </cell>
          <cell r="SM50" t="str">
            <v/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9.36</v>
          </cell>
          <cell r="SS50">
            <v>1</v>
          </cell>
          <cell r="ST50">
            <v>0</v>
          </cell>
          <cell r="SU50">
            <v>0</v>
          </cell>
          <cell r="SV50">
            <v>0</v>
          </cell>
          <cell r="SW50">
            <v>0</v>
          </cell>
          <cell r="SX50">
            <v>0</v>
          </cell>
          <cell r="SY50">
            <v>0</v>
          </cell>
          <cell r="SZ50" t="str">
            <v/>
          </cell>
          <cell r="TA50" t="str">
            <v/>
          </cell>
          <cell r="TB50">
            <v>0</v>
          </cell>
          <cell r="TC50">
            <v>0</v>
          </cell>
          <cell r="TD50">
            <v>0</v>
          </cell>
          <cell r="TE50">
            <v>0</v>
          </cell>
          <cell r="TF50">
            <v>8.25</v>
          </cell>
          <cell r="TG50">
            <v>1</v>
          </cell>
          <cell r="TH50">
            <v>0</v>
          </cell>
          <cell r="TI50">
            <v>0</v>
          </cell>
          <cell r="TJ50">
            <v>0</v>
          </cell>
          <cell r="TK50">
            <v>0</v>
          </cell>
          <cell r="TL50">
            <v>0</v>
          </cell>
          <cell r="TM50">
            <v>0</v>
          </cell>
          <cell r="TN50" t="str">
            <v/>
          </cell>
          <cell r="TO50" t="str">
            <v/>
          </cell>
          <cell r="TP50">
            <v>0</v>
          </cell>
          <cell r="TQ50">
            <v>0</v>
          </cell>
          <cell r="TR50">
            <v>0</v>
          </cell>
          <cell r="TS50">
            <v>0</v>
          </cell>
          <cell r="TT50">
            <v>7.84</v>
          </cell>
          <cell r="TU50">
            <v>1</v>
          </cell>
          <cell r="TV50">
            <v>0</v>
          </cell>
          <cell r="TW50">
            <v>0</v>
          </cell>
          <cell r="TX50">
            <v>0</v>
          </cell>
          <cell r="TY50">
            <v>0</v>
          </cell>
          <cell r="TZ50">
            <v>0</v>
          </cell>
          <cell r="UA50">
            <v>0</v>
          </cell>
          <cell r="UB50" t="str">
            <v/>
          </cell>
          <cell r="UC50" t="str">
            <v/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9.2899999999999991</v>
          </cell>
          <cell r="UO50">
            <v>1</v>
          </cell>
          <cell r="UP50" t="str">
            <v/>
          </cell>
          <cell r="UQ50" t="str">
            <v/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5.14</v>
          </cell>
          <cell r="UY50">
            <v>1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 t="str">
            <v/>
          </cell>
          <cell r="VE50" t="str">
            <v/>
          </cell>
          <cell r="VF50">
            <v>0</v>
          </cell>
          <cell r="VG50">
            <v>0</v>
          </cell>
          <cell r="VH50">
            <v>0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8.16</v>
          </cell>
          <cell r="VQ50">
            <v>1</v>
          </cell>
          <cell r="VR50" t="str">
            <v/>
          </cell>
          <cell r="VS50" t="str">
            <v/>
          </cell>
          <cell r="VT50">
            <v>0</v>
          </cell>
          <cell r="VU50">
            <v>0</v>
          </cell>
          <cell r="VV50">
            <v>0</v>
          </cell>
          <cell r="VW50">
            <v>0</v>
          </cell>
          <cell r="VX50">
            <v>0</v>
          </cell>
          <cell r="VY50">
            <v>0</v>
          </cell>
          <cell r="VZ50">
            <v>0</v>
          </cell>
          <cell r="WA50">
            <v>0</v>
          </cell>
          <cell r="WB50">
            <v>0</v>
          </cell>
          <cell r="WC50">
            <v>0</v>
          </cell>
          <cell r="WD50">
            <v>0</v>
          </cell>
          <cell r="WE50">
            <v>0</v>
          </cell>
          <cell r="WF50" t="str">
            <v/>
          </cell>
          <cell r="WG50" t="str">
            <v/>
          </cell>
          <cell r="WH50">
            <v>4.68</v>
          </cell>
          <cell r="WI50">
            <v>1</v>
          </cell>
          <cell r="WJ50">
            <v>0</v>
          </cell>
          <cell r="WK50">
            <v>0</v>
          </cell>
          <cell r="WL50">
            <v>0</v>
          </cell>
          <cell r="WM50">
            <v>0</v>
          </cell>
          <cell r="WN50">
            <v>0</v>
          </cell>
          <cell r="WO50">
            <v>0</v>
          </cell>
          <cell r="WP50">
            <v>0</v>
          </cell>
          <cell r="WQ50">
            <v>0</v>
          </cell>
          <cell r="WR50">
            <v>0</v>
          </cell>
          <cell r="WS50">
            <v>0</v>
          </cell>
          <cell r="WT50" t="str">
            <v/>
          </cell>
          <cell r="WU50" t="str">
            <v/>
          </cell>
          <cell r="WV50">
            <v>0</v>
          </cell>
          <cell r="WW50">
            <v>0</v>
          </cell>
          <cell r="WX50">
            <v>0</v>
          </cell>
          <cell r="WY50">
            <v>0</v>
          </cell>
          <cell r="WZ50">
            <v>0</v>
          </cell>
          <cell r="XA50">
            <v>0</v>
          </cell>
          <cell r="XB50">
            <v>0</v>
          </cell>
          <cell r="XC50">
            <v>0</v>
          </cell>
          <cell r="XD50">
            <v>6.79</v>
          </cell>
          <cell r="XE50">
            <v>1</v>
          </cell>
          <cell r="XF50">
            <v>0</v>
          </cell>
          <cell r="XG50">
            <v>0</v>
          </cell>
          <cell r="XH50" t="str">
            <v/>
          </cell>
          <cell r="XI50" t="str">
            <v/>
          </cell>
          <cell r="XJ50">
            <v>0</v>
          </cell>
          <cell r="XK50">
            <v>0</v>
          </cell>
          <cell r="XL50">
            <v>4.6399999999999997</v>
          </cell>
          <cell r="XM50">
            <v>1</v>
          </cell>
          <cell r="XN50">
            <v>0</v>
          </cell>
          <cell r="XO50">
            <v>0</v>
          </cell>
          <cell r="XP50">
            <v>0</v>
          </cell>
          <cell r="XQ50">
            <v>0</v>
          </cell>
          <cell r="XR50">
            <v>4.72</v>
          </cell>
          <cell r="XS50">
            <v>1</v>
          </cell>
          <cell r="XT50">
            <v>0</v>
          </cell>
          <cell r="XU50">
            <v>0</v>
          </cell>
          <cell r="XV50" t="str">
            <v/>
          </cell>
          <cell r="XW50" t="str">
            <v/>
          </cell>
          <cell r="XX50">
            <v>0</v>
          </cell>
          <cell r="XY50">
            <v>0</v>
          </cell>
          <cell r="XZ50">
            <v>0</v>
          </cell>
          <cell r="YA50">
            <v>0</v>
          </cell>
          <cell r="YB50">
            <v>0</v>
          </cell>
          <cell r="YC50">
            <v>0</v>
          </cell>
          <cell r="YD50">
            <v>0</v>
          </cell>
          <cell r="YE50">
            <v>0</v>
          </cell>
          <cell r="YF50">
            <v>9.32</v>
          </cell>
          <cell r="YG50">
            <v>1</v>
          </cell>
          <cell r="YH50">
            <v>0</v>
          </cell>
          <cell r="YI50">
            <v>0</v>
          </cell>
          <cell r="YJ50" t="str">
            <v/>
          </cell>
          <cell r="YK50" t="str">
            <v/>
          </cell>
          <cell r="YL50">
            <v>0</v>
          </cell>
          <cell r="YM50">
            <v>0</v>
          </cell>
          <cell r="YN50">
            <v>0</v>
          </cell>
          <cell r="YO50">
            <v>0</v>
          </cell>
          <cell r="YP50">
            <v>0</v>
          </cell>
          <cell r="YQ50">
            <v>0</v>
          </cell>
          <cell r="YR50">
            <v>0</v>
          </cell>
          <cell r="YS50">
            <v>0</v>
          </cell>
          <cell r="YT50">
            <v>3.67</v>
          </cell>
          <cell r="YU50">
            <v>1</v>
          </cell>
          <cell r="YV50">
            <v>0</v>
          </cell>
          <cell r="YW50">
            <v>0</v>
          </cell>
          <cell r="YX50" t="str">
            <v/>
          </cell>
          <cell r="YY50" t="str">
            <v/>
          </cell>
          <cell r="YZ50">
            <v>0</v>
          </cell>
          <cell r="ZA50">
            <v>0</v>
          </cell>
          <cell r="ZB50">
            <v>0</v>
          </cell>
          <cell r="ZC50">
            <v>0</v>
          </cell>
          <cell r="ZD50">
            <v>0</v>
          </cell>
          <cell r="ZE50">
            <v>0</v>
          </cell>
          <cell r="ZF50">
            <v>0</v>
          </cell>
          <cell r="ZG50">
            <v>0</v>
          </cell>
          <cell r="ZH50">
            <v>9.3800000000000008</v>
          </cell>
          <cell r="ZI50">
            <v>1</v>
          </cell>
          <cell r="ZJ50">
            <v>0</v>
          </cell>
          <cell r="ZK50">
            <v>0</v>
          </cell>
          <cell r="ZL50" t="str">
            <v/>
          </cell>
          <cell r="ZM50" t="str">
            <v/>
          </cell>
          <cell r="ZN50">
            <v>0</v>
          </cell>
          <cell r="ZO50">
            <v>0</v>
          </cell>
          <cell r="ZP50">
            <v>0</v>
          </cell>
          <cell r="ZQ50">
            <v>0</v>
          </cell>
          <cell r="ZR50">
            <v>0</v>
          </cell>
          <cell r="ZS50">
            <v>0</v>
          </cell>
          <cell r="ZT50">
            <v>0</v>
          </cell>
          <cell r="ZU50">
            <v>0</v>
          </cell>
          <cell r="ZV50">
            <v>0</v>
          </cell>
          <cell r="ZW50">
            <v>0</v>
          </cell>
          <cell r="ZX50">
            <v>0</v>
          </cell>
          <cell r="ZY50">
            <v>0</v>
          </cell>
          <cell r="ZZ50" t="str">
            <v/>
          </cell>
          <cell r="AAA50" t="str">
            <v/>
          </cell>
          <cell r="AAB50">
            <v>0</v>
          </cell>
          <cell r="AAC50">
            <v>0</v>
          </cell>
          <cell r="AAD50">
            <v>0</v>
          </cell>
          <cell r="AAE50">
            <v>0</v>
          </cell>
          <cell r="AAF50">
            <v>0</v>
          </cell>
          <cell r="AAG50">
            <v>0</v>
          </cell>
          <cell r="AAH50">
            <v>8.1300000000000008</v>
          </cell>
          <cell r="AAI50">
            <v>1</v>
          </cell>
          <cell r="AAJ50">
            <v>0</v>
          </cell>
          <cell r="AAK50">
            <v>0</v>
          </cell>
          <cell r="AAL50">
            <v>0</v>
          </cell>
          <cell r="AAM50">
            <v>0</v>
          </cell>
          <cell r="AAN50" t="str">
            <v/>
          </cell>
          <cell r="AAO50" t="str">
            <v/>
          </cell>
          <cell r="AAP50">
            <v>0</v>
          </cell>
          <cell r="AAQ50">
            <v>0</v>
          </cell>
          <cell r="AAR50">
            <v>0</v>
          </cell>
          <cell r="AAS50">
            <v>0</v>
          </cell>
          <cell r="AAT50">
            <v>0</v>
          </cell>
          <cell r="AAU50">
            <v>0</v>
          </cell>
          <cell r="AAV50">
            <v>0</v>
          </cell>
          <cell r="AAW50">
            <v>0</v>
          </cell>
          <cell r="AAX50">
            <v>6.75</v>
          </cell>
          <cell r="AAY50">
            <v>1</v>
          </cell>
          <cell r="AAZ50">
            <v>0</v>
          </cell>
          <cell r="ABA50">
            <v>0</v>
          </cell>
          <cell r="ABB50" t="str">
            <v/>
          </cell>
          <cell r="ABC50" t="str">
            <v/>
          </cell>
          <cell r="ABD50">
            <v>0</v>
          </cell>
          <cell r="ABE50">
            <v>0</v>
          </cell>
          <cell r="ABF50">
            <v>0</v>
          </cell>
          <cell r="ABG50">
            <v>0</v>
          </cell>
          <cell r="ABH50">
            <v>0</v>
          </cell>
          <cell r="ABI50">
            <v>0</v>
          </cell>
          <cell r="ABJ50">
            <v>0</v>
          </cell>
          <cell r="ABK50">
            <v>0</v>
          </cell>
          <cell r="ABM50">
            <v>378.70000000000005</v>
          </cell>
          <cell r="ABN50">
            <v>56</v>
          </cell>
          <cell r="ABO50">
            <v>52</v>
          </cell>
          <cell r="ABP50">
            <v>1.0769230769230769</v>
          </cell>
        </row>
        <row r="51">
          <cell r="A51" t="str">
            <v>UPACA (SITE 6)</v>
          </cell>
          <cell r="B51" t="str">
            <v>UPACA (SITE 6)</v>
          </cell>
          <cell r="C51" t="str">
            <v>MANHATTAN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 t="str">
            <v/>
          </cell>
          <cell r="Q51" t="str">
            <v/>
          </cell>
          <cell r="R51">
            <v>0</v>
          </cell>
          <cell r="S51">
            <v>0</v>
          </cell>
          <cell r="T51">
            <v>7.94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str">
            <v/>
          </cell>
          <cell r="AE51" t="str">
            <v/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5.18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 t="str">
            <v/>
          </cell>
          <cell r="AS51" t="str">
            <v/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 t="str">
            <v/>
          </cell>
          <cell r="BU51" t="str">
            <v/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 t="str">
            <v/>
          </cell>
          <cell r="CI51" t="str">
            <v/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9.5500000000000007</v>
          </cell>
          <cell r="CS51">
            <v>1</v>
          </cell>
          <cell r="CT51">
            <v>0</v>
          </cell>
          <cell r="CU51">
            <v>0</v>
          </cell>
          <cell r="CV51" t="str">
            <v/>
          </cell>
          <cell r="CW51" t="str">
            <v/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 t="str">
            <v/>
          </cell>
          <cell r="DK51" t="str">
            <v/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 t="str">
            <v/>
          </cell>
          <cell r="DY51" t="str">
            <v/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8.4</v>
          </cell>
          <cell r="EI51">
            <v>1</v>
          </cell>
          <cell r="EJ51">
            <v>0</v>
          </cell>
          <cell r="EK51">
            <v>0</v>
          </cell>
          <cell r="EL51" t="str">
            <v/>
          </cell>
          <cell r="EM51" t="str">
            <v/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 t="str">
            <v/>
          </cell>
          <cell r="FA51" t="str">
            <v/>
          </cell>
          <cell r="FB51">
            <v>9.09</v>
          </cell>
          <cell r="FC51">
            <v>1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 t="str">
            <v/>
          </cell>
          <cell r="FO51" t="str">
            <v/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8.81</v>
          </cell>
          <cell r="FU51">
            <v>1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 t="str">
            <v/>
          </cell>
          <cell r="GC51" t="str">
            <v/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 t="str">
            <v/>
          </cell>
          <cell r="GQ51" t="str">
            <v/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7.79</v>
          </cell>
          <cell r="GW51">
            <v>1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 t="str">
            <v/>
          </cell>
          <cell r="HE51" t="str">
            <v/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 t="str">
            <v/>
          </cell>
          <cell r="HS51" t="str">
            <v/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 t="str">
            <v/>
          </cell>
          <cell r="IG51" t="str">
            <v/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 t="str">
            <v/>
          </cell>
          <cell r="IU51" t="str">
            <v/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 t="str">
            <v/>
          </cell>
          <cell r="JI51" t="str">
            <v/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 t="str">
            <v/>
          </cell>
          <cell r="JW51" t="str">
            <v/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 t="str">
            <v/>
          </cell>
          <cell r="KK51" t="str">
            <v/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 t="str">
            <v/>
          </cell>
          <cell r="KY51" t="str">
            <v/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7.28</v>
          </cell>
          <cell r="LG51">
            <v>1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 t="str">
            <v/>
          </cell>
          <cell r="LM51" t="str">
            <v/>
          </cell>
          <cell r="LN51">
            <v>0</v>
          </cell>
          <cell r="LO51">
            <v>0</v>
          </cell>
          <cell r="LP51">
            <v>7.25</v>
          </cell>
          <cell r="LQ51">
            <v>1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6.51</v>
          </cell>
          <cell r="LY51">
            <v>1</v>
          </cell>
          <cell r="LZ51" t="str">
            <v/>
          </cell>
          <cell r="MA51" t="str">
            <v/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10.09</v>
          </cell>
          <cell r="MM51">
            <v>1</v>
          </cell>
          <cell r="MN51" t="str">
            <v/>
          </cell>
          <cell r="MO51" t="str">
            <v/>
          </cell>
          <cell r="MP51">
            <v>0</v>
          </cell>
          <cell r="MQ51">
            <v>0</v>
          </cell>
          <cell r="MR51">
            <v>5.2</v>
          </cell>
          <cell r="MS51">
            <v>1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 t="str">
            <v/>
          </cell>
          <cell r="NC51" t="str">
            <v/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6.76</v>
          </cell>
          <cell r="NK51">
            <v>2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 t="str">
            <v/>
          </cell>
          <cell r="NQ51" t="str">
            <v/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5.08</v>
          </cell>
          <cell r="NW51">
            <v>1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 t="str">
            <v/>
          </cell>
          <cell r="OE51" t="str">
            <v/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 t="str">
            <v/>
          </cell>
          <cell r="OS51" t="str">
            <v/>
          </cell>
          <cell r="OT51">
            <v>0</v>
          </cell>
          <cell r="OU51">
            <v>0</v>
          </cell>
          <cell r="OV51">
            <v>6.8</v>
          </cell>
          <cell r="OW51">
            <v>1</v>
          </cell>
          <cell r="OX51">
            <v>0</v>
          </cell>
          <cell r="OY51">
            <v>0</v>
          </cell>
          <cell r="OZ51">
            <v>0</v>
          </cell>
          <cell r="PA51">
            <v>0</v>
          </cell>
          <cell r="PB51">
            <v>0</v>
          </cell>
          <cell r="PC51">
            <v>0</v>
          </cell>
          <cell r="PD51">
            <v>0</v>
          </cell>
          <cell r="PE51">
            <v>0</v>
          </cell>
          <cell r="PF51" t="str">
            <v/>
          </cell>
          <cell r="PG51" t="str">
            <v/>
          </cell>
          <cell r="PH51">
            <v>0</v>
          </cell>
          <cell r="PI51">
            <v>0</v>
          </cell>
          <cell r="PJ51">
            <v>0</v>
          </cell>
          <cell r="PK51">
            <v>0</v>
          </cell>
          <cell r="PL51">
            <v>0</v>
          </cell>
          <cell r="PM51">
            <v>0</v>
          </cell>
          <cell r="PN51">
            <v>0</v>
          </cell>
          <cell r="PO51">
            <v>0</v>
          </cell>
          <cell r="PP51">
            <v>0</v>
          </cell>
          <cell r="PQ51">
            <v>0</v>
          </cell>
          <cell r="PR51">
            <v>0</v>
          </cell>
          <cell r="PS51">
            <v>0</v>
          </cell>
          <cell r="PT51" t="str">
            <v/>
          </cell>
          <cell r="PU51" t="str">
            <v/>
          </cell>
          <cell r="PV51">
            <v>0</v>
          </cell>
          <cell r="PW51">
            <v>0</v>
          </cell>
          <cell r="PX51">
            <v>0</v>
          </cell>
          <cell r="PY51">
            <v>0</v>
          </cell>
          <cell r="PZ51">
            <v>0</v>
          </cell>
          <cell r="QA51">
            <v>0</v>
          </cell>
          <cell r="QB51">
            <v>0</v>
          </cell>
          <cell r="QC51">
            <v>0</v>
          </cell>
          <cell r="QD51">
            <v>0</v>
          </cell>
          <cell r="QE51">
            <v>0</v>
          </cell>
          <cell r="QF51">
            <v>0</v>
          </cell>
          <cell r="QG51">
            <v>0</v>
          </cell>
          <cell r="QH51" t="str">
            <v/>
          </cell>
          <cell r="QI51" t="str">
            <v/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0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 t="str">
            <v/>
          </cell>
          <cell r="QW51" t="str">
            <v/>
          </cell>
          <cell r="QX51">
            <v>4.03</v>
          </cell>
          <cell r="QY51">
            <v>1</v>
          </cell>
          <cell r="QZ51">
            <v>0</v>
          </cell>
          <cell r="RA51">
            <v>0</v>
          </cell>
          <cell r="RB51">
            <v>0</v>
          </cell>
          <cell r="RC51">
            <v>0</v>
          </cell>
          <cell r="RD51">
            <v>0</v>
          </cell>
          <cell r="RE51">
            <v>0</v>
          </cell>
          <cell r="RF51">
            <v>0</v>
          </cell>
          <cell r="RG51">
            <v>0</v>
          </cell>
          <cell r="RH51">
            <v>0</v>
          </cell>
          <cell r="RI51">
            <v>0</v>
          </cell>
          <cell r="RJ51" t="str">
            <v/>
          </cell>
          <cell r="RK51" t="str">
            <v/>
          </cell>
          <cell r="RL51">
            <v>0</v>
          </cell>
          <cell r="RM51">
            <v>0</v>
          </cell>
          <cell r="RN51">
            <v>0</v>
          </cell>
          <cell r="RO51">
            <v>0</v>
          </cell>
          <cell r="RP51">
            <v>0</v>
          </cell>
          <cell r="RQ51">
            <v>0</v>
          </cell>
          <cell r="RR51">
            <v>0</v>
          </cell>
          <cell r="RS51">
            <v>0</v>
          </cell>
          <cell r="RT51">
            <v>0</v>
          </cell>
          <cell r="RU51">
            <v>0</v>
          </cell>
          <cell r="RV51">
            <v>0</v>
          </cell>
          <cell r="RW51">
            <v>0</v>
          </cell>
          <cell r="RX51" t="str">
            <v/>
          </cell>
          <cell r="RY51" t="str">
            <v/>
          </cell>
          <cell r="RZ51">
            <v>0</v>
          </cell>
          <cell r="SA51">
            <v>0</v>
          </cell>
          <cell r="SB51">
            <v>0</v>
          </cell>
          <cell r="SC51">
            <v>0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 t="str">
            <v/>
          </cell>
          <cell r="SM51" t="str">
            <v/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0</v>
          </cell>
          <cell r="SU51">
            <v>0</v>
          </cell>
          <cell r="SV51">
            <v>0</v>
          </cell>
          <cell r="SW51">
            <v>0</v>
          </cell>
          <cell r="SX51">
            <v>0</v>
          </cell>
          <cell r="SY51">
            <v>0</v>
          </cell>
          <cell r="SZ51" t="str">
            <v/>
          </cell>
          <cell r="TA51" t="str">
            <v/>
          </cell>
          <cell r="TB51">
            <v>0</v>
          </cell>
          <cell r="TC51">
            <v>0</v>
          </cell>
          <cell r="TD51">
            <v>0</v>
          </cell>
          <cell r="TE51">
            <v>0</v>
          </cell>
          <cell r="TF51">
            <v>0</v>
          </cell>
          <cell r="TG51">
            <v>0</v>
          </cell>
          <cell r="TH51">
            <v>0</v>
          </cell>
          <cell r="TI51">
            <v>0</v>
          </cell>
          <cell r="TJ51">
            <v>0</v>
          </cell>
          <cell r="TK51">
            <v>0</v>
          </cell>
          <cell r="TL51">
            <v>6.64</v>
          </cell>
          <cell r="TM51">
            <v>1</v>
          </cell>
          <cell r="TN51" t="str">
            <v/>
          </cell>
          <cell r="TO51" t="str">
            <v/>
          </cell>
          <cell r="TP51">
            <v>0</v>
          </cell>
          <cell r="TQ51">
            <v>0</v>
          </cell>
          <cell r="TR51">
            <v>0</v>
          </cell>
          <cell r="TS51">
            <v>0</v>
          </cell>
          <cell r="TT51">
            <v>0</v>
          </cell>
          <cell r="TU51">
            <v>0</v>
          </cell>
          <cell r="TV51">
            <v>0</v>
          </cell>
          <cell r="TW51">
            <v>0</v>
          </cell>
          <cell r="TX51">
            <v>0</v>
          </cell>
          <cell r="TY51">
            <v>0</v>
          </cell>
          <cell r="TZ51">
            <v>0</v>
          </cell>
          <cell r="UA51">
            <v>0</v>
          </cell>
          <cell r="UB51" t="str">
            <v/>
          </cell>
          <cell r="UC51" t="str">
            <v/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0</v>
          </cell>
          <cell r="UP51" t="str">
            <v/>
          </cell>
          <cell r="UQ51" t="str">
            <v/>
          </cell>
          <cell r="UR51">
            <v>8.2899999999999991</v>
          </cell>
          <cell r="US51">
            <v>1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 t="str">
            <v/>
          </cell>
          <cell r="VE51" t="str">
            <v/>
          </cell>
          <cell r="VF51">
            <v>0</v>
          </cell>
          <cell r="VG51">
            <v>0</v>
          </cell>
          <cell r="VH51">
            <v>0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 t="str">
            <v/>
          </cell>
          <cell r="VS51" t="str">
            <v/>
          </cell>
          <cell r="VT51">
            <v>0</v>
          </cell>
          <cell r="VU51">
            <v>0</v>
          </cell>
          <cell r="VV51">
            <v>0</v>
          </cell>
          <cell r="VW51">
            <v>0</v>
          </cell>
          <cell r="VX51">
            <v>0</v>
          </cell>
          <cell r="VY51">
            <v>0</v>
          </cell>
          <cell r="VZ51">
            <v>7.02</v>
          </cell>
          <cell r="WA51">
            <v>1</v>
          </cell>
          <cell r="WB51">
            <v>0</v>
          </cell>
          <cell r="WC51">
            <v>0</v>
          </cell>
          <cell r="WD51">
            <v>0</v>
          </cell>
          <cell r="WE51">
            <v>0</v>
          </cell>
          <cell r="WF51" t="str">
            <v/>
          </cell>
          <cell r="WG51" t="str">
            <v/>
          </cell>
          <cell r="WH51">
            <v>0</v>
          </cell>
          <cell r="WI51">
            <v>0</v>
          </cell>
          <cell r="WJ51">
            <v>0</v>
          </cell>
          <cell r="WK51">
            <v>0</v>
          </cell>
          <cell r="WL51">
            <v>0</v>
          </cell>
          <cell r="WM51">
            <v>0</v>
          </cell>
          <cell r="WN51">
            <v>0</v>
          </cell>
          <cell r="WO51">
            <v>0</v>
          </cell>
          <cell r="WP51">
            <v>10.34</v>
          </cell>
          <cell r="WQ51">
            <v>1</v>
          </cell>
          <cell r="WR51">
            <v>0</v>
          </cell>
          <cell r="WS51">
            <v>0</v>
          </cell>
          <cell r="WT51" t="str">
            <v/>
          </cell>
          <cell r="WU51" t="str">
            <v/>
          </cell>
          <cell r="WV51">
            <v>0</v>
          </cell>
          <cell r="WW51">
            <v>0</v>
          </cell>
          <cell r="WX51">
            <v>0</v>
          </cell>
          <cell r="WY51">
            <v>0</v>
          </cell>
          <cell r="WZ51">
            <v>0</v>
          </cell>
          <cell r="XA51">
            <v>0</v>
          </cell>
          <cell r="XB51">
            <v>0</v>
          </cell>
          <cell r="XC51">
            <v>0</v>
          </cell>
          <cell r="XD51">
            <v>0</v>
          </cell>
          <cell r="XE51">
            <v>0</v>
          </cell>
          <cell r="XF51">
            <v>0</v>
          </cell>
          <cell r="XG51">
            <v>0</v>
          </cell>
          <cell r="XH51" t="str">
            <v/>
          </cell>
          <cell r="XI51" t="str">
            <v/>
          </cell>
          <cell r="XJ51">
            <v>6.38</v>
          </cell>
          <cell r="XK51">
            <v>1</v>
          </cell>
          <cell r="XL51">
            <v>0</v>
          </cell>
          <cell r="XM51">
            <v>0</v>
          </cell>
          <cell r="XN51">
            <v>0</v>
          </cell>
          <cell r="XO51">
            <v>0</v>
          </cell>
          <cell r="XP51">
            <v>0</v>
          </cell>
          <cell r="XQ51">
            <v>0</v>
          </cell>
          <cell r="XR51">
            <v>0</v>
          </cell>
          <cell r="XS51">
            <v>0</v>
          </cell>
          <cell r="XT51">
            <v>0</v>
          </cell>
          <cell r="XU51">
            <v>0</v>
          </cell>
          <cell r="XV51" t="str">
            <v/>
          </cell>
          <cell r="XW51" t="str">
            <v/>
          </cell>
          <cell r="XX51">
            <v>0</v>
          </cell>
          <cell r="XY51">
            <v>0</v>
          </cell>
          <cell r="XZ51">
            <v>0</v>
          </cell>
          <cell r="YA51">
            <v>0</v>
          </cell>
          <cell r="YB51">
            <v>0</v>
          </cell>
          <cell r="YC51">
            <v>0</v>
          </cell>
          <cell r="YD51">
            <v>0</v>
          </cell>
          <cell r="YE51">
            <v>0</v>
          </cell>
          <cell r="YF51">
            <v>0</v>
          </cell>
          <cell r="YG51">
            <v>0</v>
          </cell>
          <cell r="YH51">
            <v>0</v>
          </cell>
          <cell r="YI51">
            <v>0</v>
          </cell>
          <cell r="YJ51" t="str">
            <v/>
          </cell>
          <cell r="YK51" t="str">
            <v/>
          </cell>
          <cell r="YL51">
            <v>7.83</v>
          </cell>
          <cell r="YM51">
            <v>1</v>
          </cell>
          <cell r="YN51">
            <v>0</v>
          </cell>
          <cell r="YO51">
            <v>0</v>
          </cell>
          <cell r="YP51">
            <v>0</v>
          </cell>
          <cell r="YQ51">
            <v>0</v>
          </cell>
          <cell r="YR51">
            <v>0</v>
          </cell>
          <cell r="YS51">
            <v>0</v>
          </cell>
          <cell r="YT51">
            <v>0</v>
          </cell>
          <cell r="YU51">
            <v>0</v>
          </cell>
          <cell r="YV51">
            <v>0</v>
          </cell>
          <cell r="YW51">
            <v>0</v>
          </cell>
          <cell r="YX51" t="str">
            <v/>
          </cell>
          <cell r="YY51" t="str">
            <v/>
          </cell>
          <cell r="YZ51">
            <v>0</v>
          </cell>
          <cell r="ZA51">
            <v>0</v>
          </cell>
          <cell r="ZB51">
            <v>0</v>
          </cell>
          <cell r="ZC51">
            <v>0</v>
          </cell>
          <cell r="ZD51">
            <v>0</v>
          </cell>
          <cell r="ZE51">
            <v>0</v>
          </cell>
          <cell r="ZF51">
            <v>0</v>
          </cell>
          <cell r="ZG51">
            <v>0</v>
          </cell>
          <cell r="ZH51">
            <v>7.55</v>
          </cell>
          <cell r="ZI51">
            <v>1</v>
          </cell>
          <cell r="ZJ51">
            <v>0</v>
          </cell>
          <cell r="ZK51">
            <v>0</v>
          </cell>
          <cell r="ZL51" t="str">
            <v/>
          </cell>
          <cell r="ZM51" t="str">
            <v/>
          </cell>
          <cell r="ZN51">
            <v>0</v>
          </cell>
          <cell r="ZO51">
            <v>0</v>
          </cell>
          <cell r="ZP51">
            <v>0</v>
          </cell>
          <cell r="ZQ51">
            <v>0</v>
          </cell>
          <cell r="ZR51">
            <v>0</v>
          </cell>
          <cell r="ZS51">
            <v>0</v>
          </cell>
          <cell r="ZT51">
            <v>8.51</v>
          </cell>
          <cell r="ZU51">
            <v>1</v>
          </cell>
          <cell r="ZV51">
            <v>0</v>
          </cell>
          <cell r="ZW51">
            <v>0</v>
          </cell>
          <cell r="ZX51">
            <v>0</v>
          </cell>
          <cell r="ZY51">
            <v>0</v>
          </cell>
          <cell r="ZZ51" t="str">
            <v/>
          </cell>
          <cell r="AAA51" t="str">
            <v/>
          </cell>
          <cell r="AAB51">
            <v>0</v>
          </cell>
          <cell r="AAC51">
            <v>0</v>
          </cell>
          <cell r="AAD51">
            <v>0</v>
          </cell>
          <cell r="AAE51">
            <v>0</v>
          </cell>
          <cell r="AAF51">
            <v>0</v>
          </cell>
          <cell r="AAG51">
            <v>0</v>
          </cell>
          <cell r="AAH51">
            <v>0</v>
          </cell>
          <cell r="AAI51">
            <v>0</v>
          </cell>
          <cell r="AAJ51">
            <v>0</v>
          </cell>
          <cell r="AAK51">
            <v>0</v>
          </cell>
          <cell r="AAL51">
            <v>0</v>
          </cell>
          <cell r="AAM51">
            <v>0</v>
          </cell>
          <cell r="AAN51" t="str">
            <v/>
          </cell>
          <cell r="AAO51" t="str">
            <v/>
          </cell>
          <cell r="AAP51">
            <v>0</v>
          </cell>
          <cell r="AAQ51">
            <v>0</v>
          </cell>
          <cell r="AAR51">
            <v>6.62</v>
          </cell>
          <cell r="AAS51">
            <v>1</v>
          </cell>
          <cell r="AAT51">
            <v>0</v>
          </cell>
          <cell r="AAU51">
            <v>0</v>
          </cell>
          <cell r="AAV51">
            <v>0</v>
          </cell>
          <cell r="AAW51">
            <v>0</v>
          </cell>
          <cell r="AAX51">
            <v>0</v>
          </cell>
          <cell r="AAY51">
            <v>0</v>
          </cell>
          <cell r="AAZ51">
            <v>0</v>
          </cell>
          <cell r="ABA51">
            <v>0</v>
          </cell>
          <cell r="ABB51" t="str">
            <v/>
          </cell>
          <cell r="ABC51" t="str">
            <v/>
          </cell>
          <cell r="ABD51">
            <v>0</v>
          </cell>
          <cell r="ABE51">
            <v>0</v>
          </cell>
          <cell r="ABF51">
            <v>0</v>
          </cell>
          <cell r="ABG51">
            <v>0</v>
          </cell>
          <cell r="ABH51">
            <v>0</v>
          </cell>
          <cell r="ABI51">
            <v>0</v>
          </cell>
          <cell r="ABJ51">
            <v>0</v>
          </cell>
          <cell r="ABK51">
            <v>0</v>
          </cell>
          <cell r="ABM51">
            <v>184.94000000000003</v>
          </cell>
          <cell r="ABN51">
            <v>26</v>
          </cell>
          <cell r="ABO51">
            <v>25</v>
          </cell>
          <cell r="ABP51">
            <v>1.04</v>
          </cell>
        </row>
        <row r="52">
          <cell r="A52" t="str">
            <v>WAGNER</v>
          </cell>
          <cell r="B52" t="str">
            <v>WAGNER</v>
          </cell>
          <cell r="C52" t="str">
            <v>MANHATTAN</v>
          </cell>
          <cell r="D52">
            <v>13.52</v>
          </cell>
          <cell r="E52">
            <v>2</v>
          </cell>
          <cell r="F52">
            <v>6.9</v>
          </cell>
          <cell r="G52">
            <v>1</v>
          </cell>
          <cell r="H52">
            <v>5.6</v>
          </cell>
          <cell r="I52">
            <v>1</v>
          </cell>
          <cell r="J52">
            <v>13.7</v>
          </cell>
          <cell r="K52">
            <v>2</v>
          </cell>
          <cell r="L52">
            <v>0</v>
          </cell>
          <cell r="M52">
            <v>0</v>
          </cell>
          <cell r="N52">
            <v>16.510000000000002</v>
          </cell>
          <cell r="O52">
            <v>2</v>
          </cell>
          <cell r="P52" t="str">
            <v/>
          </cell>
          <cell r="Q52" t="str">
            <v/>
          </cell>
          <cell r="R52">
            <v>7.73</v>
          </cell>
          <cell r="S52">
            <v>1</v>
          </cell>
          <cell r="T52">
            <v>7.93</v>
          </cell>
          <cell r="U52">
            <v>1</v>
          </cell>
          <cell r="V52">
            <v>5.34</v>
          </cell>
          <cell r="W52">
            <v>1</v>
          </cell>
          <cell r="X52">
            <v>0</v>
          </cell>
          <cell r="Y52">
            <v>0</v>
          </cell>
          <cell r="Z52">
            <v>23.56</v>
          </cell>
          <cell r="AA52">
            <v>3</v>
          </cell>
          <cell r="AB52">
            <v>0</v>
          </cell>
          <cell r="AC52">
            <v>0</v>
          </cell>
          <cell r="AD52" t="str">
            <v/>
          </cell>
          <cell r="AE52" t="str">
            <v/>
          </cell>
          <cell r="AF52">
            <v>5.54</v>
          </cell>
          <cell r="AG52">
            <v>1</v>
          </cell>
          <cell r="AH52">
            <v>3.87</v>
          </cell>
          <cell r="AI52">
            <v>1</v>
          </cell>
          <cell r="AJ52">
            <v>0</v>
          </cell>
          <cell r="AK52">
            <v>0</v>
          </cell>
          <cell r="AL52">
            <v>18.5</v>
          </cell>
          <cell r="AM52">
            <v>2</v>
          </cell>
          <cell r="AN52">
            <v>0</v>
          </cell>
          <cell r="AO52">
            <v>0</v>
          </cell>
          <cell r="AP52">
            <v>8.2200000000000006</v>
          </cell>
          <cell r="AQ52">
            <v>1</v>
          </cell>
          <cell r="AR52" t="str">
            <v/>
          </cell>
          <cell r="AS52" t="str">
            <v/>
          </cell>
          <cell r="AT52">
            <v>0</v>
          </cell>
          <cell r="AU52">
            <v>0</v>
          </cell>
          <cell r="AV52">
            <v>7.72</v>
          </cell>
          <cell r="AW52">
            <v>1</v>
          </cell>
          <cell r="AX52">
            <v>0</v>
          </cell>
          <cell r="AY52">
            <v>0</v>
          </cell>
          <cell r="AZ52">
            <v>6.22</v>
          </cell>
          <cell r="BA52">
            <v>1</v>
          </cell>
          <cell r="BB52">
            <v>25.09</v>
          </cell>
          <cell r="BC52">
            <v>3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8.32</v>
          </cell>
          <cell r="BK52">
            <v>1</v>
          </cell>
          <cell r="BL52">
            <v>17.350000000000001</v>
          </cell>
          <cell r="BM52">
            <v>2</v>
          </cell>
          <cell r="BN52">
            <v>0</v>
          </cell>
          <cell r="BO52">
            <v>0</v>
          </cell>
          <cell r="BP52">
            <v>10.37</v>
          </cell>
          <cell r="BQ52">
            <v>1</v>
          </cell>
          <cell r="BR52">
            <v>5.77</v>
          </cell>
          <cell r="BS52">
            <v>1</v>
          </cell>
          <cell r="BT52" t="str">
            <v/>
          </cell>
          <cell r="BU52" t="str">
            <v/>
          </cell>
          <cell r="BV52">
            <v>4.79</v>
          </cell>
          <cell r="BW52">
            <v>1</v>
          </cell>
          <cell r="BX52">
            <v>0</v>
          </cell>
          <cell r="BY52">
            <v>0</v>
          </cell>
          <cell r="BZ52">
            <v>20.48</v>
          </cell>
          <cell r="CA52">
            <v>3</v>
          </cell>
          <cell r="CB52">
            <v>0</v>
          </cell>
          <cell r="CC52">
            <v>0</v>
          </cell>
          <cell r="CD52">
            <v>1.97</v>
          </cell>
          <cell r="CE52">
            <v>1</v>
          </cell>
          <cell r="CF52">
            <v>4.51</v>
          </cell>
          <cell r="CG52">
            <v>1</v>
          </cell>
          <cell r="CH52" t="str">
            <v/>
          </cell>
          <cell r="CI52" t="str">
            <v/>
          </cell>
          <cell r="CJ52">
            <v>0</v>
          </cell>
          <cell r="CK52">
            <v>0</v>
          </cell>
          <cell r="CL52">
            <v>22.52</v>
          </cell>
          <cell r="CM52">
            <v>3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 t="str">
            <v/>
          </cell>
          <cell r="CW52" t="str">
            <v/>
          </cell>
          <cell r="CX52">
            <v>14.92</v>
          </cell>
          <cell r="CY52">
            <v>2</v>
          </cell>
          <cell r="CZ52">
            <v>0</v>
          </cell>
          <cell r="DA52">
            <v>0</v>
          </cell>
          <cell r="DB52">
            <v>8.9700000000000006</v>
          </cell>
          <cell r="DC52">
            <v>1</v>
          </cell>
          <cell r="DD52">
            <v>9.69</v>
          </cell>
          <cell r="DE52">
            <v>1</v>
          </cell>
          <cell r="DF52">
            <v>6.36</v>
          </cell>
          <cell r="DG52">
            <v>1</v>
          </cell>
          <cell r="DH52">
            <v>7.71</v>
          </cell>
          <cell r="DI52">
            <v>1</v>
          </cell>
          <cell r="DJ52" t="str">
            <v/>
          </cell>
          <cell r="DK52" t="str">
            <v/>
          </cell>
          <cell r="DL52">
            <v>6.35</v>
          </cell>
          <cell r="DM52">
            <v>1</v>
          </cell>
          <cell r="DN52">
            <v>0</v>
          </cell>
          <cell r="DO52">
            <v>0</v>
          </cell>
          <cell r="DP52">
            <v>7.28</v>
          </cell>
          <cell r="DQ52">
            <v>1</v>
          </cell>
          <cell r="DR52">
            <v>16.22</v>
          </cell>
          <cell r="DS52">
            <v>2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 t="str">
            <v/>
          </cell>
          <cell r="DY52" t="str">
            <v/>
          </cell>
          <cell r="DZ52">
            <v>15.88</v>
          </cell>
          <cell r="EA52">
            <v>2</v>
          </cell>
          <cell r="EB52">
            <v>7.48</v>
          </cell>
          <cell r="EC52">
            <v>1</v>
          </cell>
          <cell r="ED52">
            <v>14.12</v>
          </cell>
          <cell r="EE52">
            <v>2</v>
          </cell>
          <cell r="EF52">
            <v>0</v>
          </cell>
          <cell r="EG52">
            <v>0</v>
          </cell>
          <cell r="EH52">
            <v>7.25</v>
          </cell>
          <cell r="EI52">
            <v>1</v>
          </cell>
          <cell r="EJ52">
            <v>5.08</v>
          </cell>
          <cell r="EK52">
            <v>1</v>
          </cell>
          <cell r="EL52" t="str">
            <v/>
          </cell>
          <cell r="EM52" t="str">
            <v/>
          </cell>
          <cell r="EN52">
            <v>0</v>
          </cell>
          <cell r="EO52">
            <v>0</v>
          </cell>
          <cell r="EP52">
            <v>6.93</v>
          </cell>
          <cell r="EQ52">
            <v>1</v>
          </cell>
          <cell r="ER52">
            <v>13.7</v>
          </cell>
          <cell r="ES52">
            <v>2</v>
          </cell>
          <cell r="ET52">
            <v>6.63</v>
          </cell>
          <cell r="EU52">
            <v>1</v>
          </cell>
          <cell r="EV52">
            <v>7.96</v>
          </cell>
          <cell r="EW52">
            <v>1</v>
          </cell>
          <cell r="EX52">
            <v>0</v>
          </cell>
          <cell r="EY52">
            <v>0</v>
          </cell>
          <cell r="EZ52" t="str">
            <v/>
          </cell>
          <cell r="FA52" t="str">
            <v/>
          </cell>
          <cell r="FB52">
            <v>14.41</v>
          </cell>
          <cell r="FC52">
            <v>2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12.52</v>
          </cell>
          <cell r="FI52">
            <v>2</v>
          </cell>
          <cell r="FJ52">
            <v>13.38</v>
          </cell>
          <cell r="FK52">
            <v>2</v>
          </cell>
          <cell r="FL52">
            <v>12.43</v>
          </cell>
          <cell r="FM52">
            <v>2</v>
          </cell>
          <cell r="FN52" t="str">
            <v/>
          </cell>
          <cell r="FO52" t="str">
            <v/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16.600000000000001</v>
          </cell>
          <cell r="FU52">
            <v>2</v>
          </cell>
          <cell r="FV52">
            <v>7.77</v>
          </cell>
          <cell r="FW52">
            <v>1</v>
          </cell>
          <cell r="FX52">
            <v>13.98</v>
          </cell>
          <cell r="FY52">
            <v>2</v>
          </cell>
          <cell r="FZ52">
            <v>0</v>
          </cell>
          <cell r="GA52">
            <v>0</v>
          </cell>
          <cell r="GB52" t="str">
            <v/>
          </cell>
          <cell r="GC52" t="str">
            <v/>
          </cell>
          <cell r="GD52">
            <v>5.31</v>
          </cell>
          <cell r="GE52">
            <v>1</v>
          </cell>
          <cell r="GF52">
            <v>5.22</v>
          </cell>
          <cell r="GG52">
            <v>1</v>
          </cell>
          <cell r="GH52">
            <v>7.19</v>
          </cell>
          <cell r="GI52">
            <v>1</v>
          </cell>
          <cell r="GJ52">
            <v>7.14</v>
          </cell>
          <cell r="GK52">
            <v>1</v>
          </cell>
          <cell r="GL52">
            <v>0</v>
          </cell>
          <cell r="GM52">
            <v>0</v>
          </cell>
          <cell r="GN52">
            <v>5.91</v>
          </cell>
          <cell r="GO52">
            <v>1</v>
          </cell>
          <cell r="GP52" t="str">
            <v/>
          </cell>
          <cell r="GQ52" t="str">
            <v/>
          </cell>
          <cell r="GR52">
            <v>15.57</v>
          </cell>
          <cell r="GS52">
            <v>2</v>
          </cell>
          <cell r="GT52">
            <v>0</v>
          </cell>
          <cell r="GU52">
            <v>0</v>
          </cell>
          <cell r="GV52">
            <v>6.33</v>
          </cell>
          <cell r="GW52">
            <v>1</v>
          </cell>
          <cell r="GX52">
            <v>6.3</v>
          </cell>
          <cell r="GY52">
            <v>1</v>
          </cell>
          <cell r="GZ52">
            <v>8.5299999999999994</v>
          </cell>
          <cell r="HA52">
            <v>1</v>
          </cell>
          <cell r="HB52">
            <v>5.96</v>
          </cell>
          <cell r="HC52">
            <v>1</v>
          </cell>
          <cell r="HD52" t="str">
            <v/>
          </cell>
          <cell r="HE52" t="str">
            <v/>
          </cell>
          <cell r="HF52">
            <v>8.73</v>
          </cell>
          <cell r="HG52">
            <v>1</v>
          </cell>
          <cell r="HH52">
            <v>8.66</v>
          </cell>
          <cell r="HI52">
            <v>1</v>
          </cell>
          <cell r="HJ52">
            <v>6.27</v>
          </cell>
          <cell r="HK52">
            <v>1</v>
          </cell>
          <cell r="HL52">
            <v>7.37</v>
          </cell>
          <cell r="HM52">
            <v>1</v>
          </cell>
          <cell r="HN52">
            <v>14.53</v>
          </cell>
          <cell r="HO52">
            <v>2</v>
          </cell>
          <cell r="HP52">
            <v>8.8000000000000007</v>
          </cell>
          <cell r="HQ52">
            <v>2</v>
          </cell>
          <cell r="HR52" t="str">
            <v/>
          </cell>
          <cell r="HS52" t="str">
            <v/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26.25</v>
          </cell>
          <cell r="HY52">
            <v>4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 t="str">
            <v/>
          </cell>
          <cell r="IG52" t="str">
            <v/>
          </cell>
          <cell r="IH52">
            <v>13.04</v>
          </cell>
          <cell r="II52">
            <v>2</v>
          </cell>
          <cell r="IJ52">
            <v>0</v>
          </cell>
          <cell r="IK52">
            <v>0</v>
          </cell>
          <cell r="IL52">
            <v>5.51</v>
          </cell>
          <cell r="IM52">
            <v>1</v>
          </cell>
          <cell r="IN52">
            <v>0</v>
          </cell>
          <cell r="IO52">
            <v>0</v>
          </cell>
          <cell r="IP52">
            <v>22.88</v>
          </cell>
          <cell r="IQ52">
            <v>3</v>
          </cell>
          <cell r="IR52">
            <v>0</v>
          </cell>
          <cell r="IS52">
            <v>0</v>
          </cell>
          <cell r="IT52" t="str">
            <v/>
          </cell>
          <cell r="IU52" t="str">
            <v/>
          </cell>
          <cell r="IV52">
            <v>0</v>
          </cell>
          <cell r="IW52">
            <v>0</v>
          </cell>
          <cell r="IX52">
            <v>18.850000000000001</v>
          </cell>
          <cell r="IY52">
            <v>2</v>
          </cell>
          <cell r="IZ52">
            <v>5.53</v>
          </cell>
          <cell r="JA52">
            <v>1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26.99</v>
          </cell>
          <cell r="JG52">
            <v>3</v>
          </cell>
          <cell r="JH52" t="str">
            <v/>
          </cell>
          <cell r="JI52" t="str">
            <v/>
          </cell>
          <cell r="JJ52">
            <v>0</v>
          </cell>
          <cell r="JK52">
            <v>0</v>
          </cell>
          <cell r="JL52">
            <v>18.48</v>
          </cell>
          <cell r="JM52">
            <v>3</v>
          </cell>
          <cell r="JN52">
            <v>0</v>
          </cell>
          <cell r="JO52">
            <v>0</v>
          </cell>
          <cell r="JP52">
            <v>8.99</v>
          </cell>
          <cell r="JQ52">
            <v>1</v>
          </cell>
          <cell r="JR52">
            <v>0</v>
          </cell>
          <cell r="JS52">
            <v>0</v>
          </cell>
          <cell r="JT52">
            <v>20.059999999999999</v>
          </cell>
          <cell r="JU52">
            <v>3</v>
          </cell>
          <cell r="JV52" t="str">
            <v/>
          </cell>
          <cell r="JW52" t="str">
            <v/>
          </cell>
          <cell r="JX52">
            <v>0</v>
          </cell>
          <cell r="JY52">
            <v>0</v>
          </cell>
          <cell r="JZ52">
            <v>20.51</v>
          </cell>
          <cell r="KA52">
            <v>3</v>
          </cell>
          <cell r="KB52">
            <v>0</v>
          </cell>
          <cell r="KC52">
            <v>0</v>
          </cell>
          <cell r="KD52">
            <v>10.46</v>
          </cell>
          <cell r="KE52">
            <v>1</v>
          </cell>
          <cell r="KF52">
            <v>0</v>
          </cell>
          <cell r="KG52">
            <v>0</v>
          </cell>
          <cell r="KH52">
            <v>12.28</v>
          </cell>
          <cell r="KI52">
            <v>2</v>
          </cell>
          <cell r="KJ52" t="str">
            <v/>
          </cell>
          <cell r="KK52" t="str">
            <v/>
          </cell>
          <cell r="KL52">
            <v>0</v>
          </cell>
          <cell r="KM52">
            <v>0</v>
          </cell>
          <cell r="KN52">
            <v>12.01</v>
          </cell>
          <cell r="KO52">
            <v>2</v>
          </cell>
          <cell r="KP52">
            <v>8.5299999999999994</v>
          </cell>
          <cell r="KQ52">
            <v>1</v>
          </cell>
          <cell r="KR52">
            <v>8.44</v>
          </cell>
          <cell r="KS52">
            <v>1</v>
          </cell>
          <cell r="KT52">
            <v>7.99</v>
          </cell>
          <cell r="KU52">
            <v>2</v>
          </cell>
          <cell r="KV52">
            <v>7.14</v>
          </cell>
          <cell r="KW52">
            <v>1</v>
          </cell>
          <cell r="KX52" t="str">
            <v/>
          </cell>
          <cell r="KY52" t="str">
            <v/>
          </cell>
          <cell r="KZ52">
            <v>0</v>
          </cell>
          <cell r="LA52">
            <v>0</v>
          </cell>
          <cell r="LB52">
            <v>13.25</v>
          </cell>
          <cell r="LC52">
            <v>2</v>
          </cell>
          <cell r="LD52">
            <v>7.98</v>
          </cell>
          <cell r="LE52">
            <v>1</v>
          </cell>
          <cell r="LF52">
            <v>9.31</v>
          </cell>
          <cell r="LG52">
            <v>2</v>
          </cell>
          <cell r="LH52">
            <v>8.5399999999999991</v>
          </cell>
          <cell r="LI52">
            <v>1</v>
          </cell>
          <cell r="LJ52">
            <v>5.1100000000000003</v>
          </cell>
          <cell r="LK52">
            <v>1</v>
          </cell>
          <cell r="LL52" t="str">
            <v/>
          </cell>
          <cell r="LM52" t="str">
            <v/>
          </cell>
          <cell r="LN52">
            <v>8.59</v>
          </cell>
          <cell r="LO52">
            <v>1</v>
          </cell>
          <cell r="LP52">
            <v>16.78</v>
          </cell>
          <cell r="LQ52">
            <v>2</v>
          </cell>
          <cell r="LR52">
            <v>6.08</v>
          </cell>
          <cell r="LS52">
            <v>1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19.190000000000001</v>
          </cell>
          <cell r="LY52">
            <v>2</v>
          </cell>
          <cell r="LZ52" t="str">
            <v/>
          </cell>
          <cell r="MA52" t="str">
            <v/>
          </cell>
          <cell r="MB52">
            <v>0</v>
          </cell>
          <cell r="MC52">
            <v>0</v>
          </cell>
          <cell r="MD52">
            <v>23.89</v>
          </cell>
          <cell r="ME52">
            <v>3</v>
          </cell>
          <cell r="MF52">
            <v>0</v>
          </cell>
          <cell r="MG52">
            <v>0</v>
          </cell>
          <cell r="MH52">
            <v>15.19</v>
          </cell>
          <cell r="MI52">
            <v>2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 t="str">
            <v/>
          </cell>
          <cell r="MO52" t="str">
            <v/>
          </cell>
          <cell r="MP52">
            <v>23.24</v>
          </cell>
          <cell r="MQ52">
            <v>3</v>
          </cell>
          <cell r="MR52">
            <v>16.739999999999998</v>
          </cell>
          <cell r="MS52">
            <v>2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23.16</v>
          </cell>
          <cell r="NA52">
            <v>3</v>
          </cell>
          <cell r="NB52" t="str">
            <v/>
          </cell>
          <cell r="NC52" t="str">
            <v/>
          </cell>
          <cell r="ND52">
            <v>15.82</v>
          </cell>
          <cell r="NE52">
            <v>2</v>
          </cell>
          <cell r="NF52">
            <v>6.32</v>
          </cell>
          <cell r="NG52">
            <v>1</v>
          </cell>
          <cell r="NH52">
            <v>5.62</v>
          </cell>
          <cell r="NI52">
            <v>1</v>
          </cell>
          <cell r="NJ52">
            <v>4.82</v>
          </cell>
          <cell r="NK52">
            <v>1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 t="str">
            <v/>
          </cell>
          <cell r="NQ52" t="str">
            <v/>
          </cell>
          <cell r="NR52">
            <v>25.5</v>
          </cell>
          <cell r="NS52">
            <v>3</v>
          </cell>
          <cell r="NT52">
            <v>15.57</v>
          </cell>
          <cell r="NU52">
            <v>2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6.59</v>
          </cell>
          <cell r="OA52">
            <v>1</v>
          </cell>
          <cell r="OB52">
            <v>9.3000000000000007</v>
          </cell>
          <cell r="OC52">
            <v>1</v>
          </cell>
          <cell r="OD52" t="str">
            <v/>
          </cell>
          <cell r="OE52" t="str">
            <v/>
          </cell>
          <cell r="OF52">
            <v>21.25</v>
          </cell>
          <cell r="OG52">
            <v>2</v>
          </cell>
          <cell r="OH52">
            <v>8.4499999999999993</v>
          </cell>
          <cell r="OI52">
            <v>1</v>
          </cell>
          <cell r="OJ52">
            <v>15.35</v>
          </cell>
          <cell r="OK52">
            <v>2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9.1999999999999993</v>
          </cell>
          <cell r="OQ52">
            <v>1</v>
          </cell>
          <cell r="OR52" t="str">
            <v/>
          </cell>
          <cell r="OS52" t="str">
            <v/>
          </cell>
          <cell r="OT52">
            <v>22.78</v>
          </cell>
          <cell r="OU52">
            <v>3</v>
          </cell>
          <cell r="OV52">
            <v>8.61</v>
          </cell>
          <cell r="OW52">
            <v>1</v>
          </cell>
          <cell r="OX52">
            <v>0</v>
          </cell>
          <cell r="OY52">
            <v>0</v>
          </cell>
          <cell r="OZ52">
            <v>0</v>
          </cell>
          <cell r="PA52">
            <v>0</v>
          </cell>
          <cell r="PB52">
            <v>5.21</v>
          </cell>
          <cell r="PC52">
            <v>1</v>
          </cell>
          <cell r="PD52">
            <v>14.21</v>
          </cell>
          <cell r="PE52">
            <v>2</v>
          </cell>
          <cell r="PF52" t="str">
            <v/>
          </cell>
          <cell r="PG52" t="str">
            <v/>
          </cell>
          <cell r="PH52">
            <v>17.989999999999998</v>
          </cell>
          <cell r="PI52">
            <v>2</v>
          </cell>
          <cell r="PJ52">
            <v>13.75</v>
          </cell>
          <cell r="PK52">
            <v>2</v>
          </cell>
          <cell r="PL52">
            <v>0</v>
          </cell>
          <cell r="PM52">
            <v>0</v>
          </cell>
          <cell r="PN52">
            <v>7.59</v>
          </cell>
          <cell r="PO52">
            <v>1</v>
          </cell>
          <cell r="PP52">
            <v>10.69</v>
          </cell>
          <cell r="PQ52">
            <v>2</v>
          </cell>
          <cell r="PR52">
            <v>0</v>
          </cell>
          <cell r="PS52">
            <v>0</v>
          </cell>
          <cell r="PT52" t="str">
            <v/>
          </cell>
          <cell r="PU52" t="str">
            <v/>
          </cell>
          <cell r="PV52">
            <v>11.27</v>
          </cell>
          <cell r="PW52">
            <v>1</v>
          </cell>
          <cell r="PX52">
            <v>7.49</v>
          </cell>
          <cell r="PY52">
            <v>1</v>
          </cell>
          <cell r="PZ52">
            <v>0</v>
          </cell>
          <cell r="QA52">
            <v>0</v>
          </cell>
          <cell r="QB52">
            <v>20.34</v>
          </cell>
          <cell r="QC52">
            <v>2</v>
          </cell>
          <cell r="QD52">
            <v>18.64</v>
          </cell>
          <cell r="QE52">
            <v>2</v>
          </cell>
          <cell r="QF52">
            <v>9.15</v>
          </cell>
          <cell r="QG52">
            <v>1</v>
          </cell>
          <cell r="QH52" t="str">
            <v/>
          </cell>
          <cell r="QI52" t="str">
            <v/>
          </cell>
          <cell r="QJ52">
            <v>8.0399999999999991</v>
          </cell>
          <cell r="QK52">
            <v>1</v>
          </cell>
          <cell r="QL52">
            <v>11.26</v>
          </cell>
          <cell r="QM52">
            <v>2</v>
          </cell>
          <cell r="QN52">
            <v>6.19</v>
          </cell>
          <cell r="QO52">
            <v>1</v>
          </cell>
          <cell r="QP52">
            <v>6.42</v>
          </cell>
          <cell r="QQ52">
            <v>1</v>
          </cell>
          <cell r="QR52">
            <v>0</v>
          </cell>
          <cell r="QS52">
            <v>0</v>
          </cell>
          <cell r="QT52">
            <v>17.829999999999998</v>
          </cell>
          <cell r="QU52">
            <v>2</v>
          </cell>
          <cell r="QV52" t="str">
            <v/>
          </cell>
          <cell r="QW52" t="str">
            <v/>
          </cell>
          <cell r="QX52">
            <v>0</v>
          </cell>
          <cell r="QY52">
            <v>0</v>
          </cell>
          <cell r="QZ52">
            <v>12.77</v>
          </cell>
          <cell r="RA52">
            <v>2</v>
          </cell>
          <cell r="RB52">
            <v>11.12</v>
          </cell>
          <cell r="RC52">
            <v>1</v>
          </cell>
          <cell r="RD52">
            <v>9.94</v>
          </cell>
          <cell r="RE52">
            <v>1</v>
          </cell>
          <cell r="RF52">
            <v>6.76</v>
          </cell>
          <cell r="RG52">
            <v>1</v>
          </cell>
          <cell r="RH52">
            <v>8.16</v>
          </cell>
          <cell r="RI52">
            <v>1</v>
          </cell>
          <cell r="RJ52" t="str">
            <v/>
          </cell>
          <cell r="RK52" t="str">
            <v/>
          </cell>
          <cell r="RL52">
            <v>13.17</v>
          </cell>
          <cell r="RM52">
            <v>2</v>
          </cell>
          <cell r="RN52">
            <v>14.52</v>
          </cell>
          <cell r="RO52">
            <v>2</v>
          </cell>
          <cell r="RP52">
            <v>0</v>
          </cell>
          <cell r="RQ52">
            <v>0</v>
          </cell>
          <cell r="RR52">
            <v>7.91</v>
          </cell>
          <cell r="RS52">
            <v>1</v>
          </cell>
          <cell r="RT52">
            <v>5.5</v>
          </cell>
          <cell r="RU52">
            <v>1</v>
          </cell>
          <cell r="RV52">
            <v>6.41</v>
          </cell>
          <cell r="RW52">
            <v>1</v>
          </cell>
          <cell r="RX52" t="str">
            <v/>
          </cell>
          <cell r="RY52" t="str">
            <v/>
          </cell>
          <cell r="RZ52">
            <v>19.07</v>
          </cell>
          <cell r="SA52">
            <v>2</v>
          </cell>
          <cell r="SB52">
            <v>17.5</v>
          </cell>
          <cell r="SC52">
            <v>2</v>
          </cell>
          <cell r="SD52">
            <v>0</v>
          </cell>
          <cell r="SE52">
            <v>0</v>
          </cell>
          <cell r="SF52">
            <v>10.39</v>
          </cell>
          <cell r="SG52">
            <v>1</v>
          </cell>
          <cell r="SH52">
            <v>14.86</v>
          </cell>
          <cell r="SI52">
            <v>2</v>
          </cell>
          <cell r="SJ52">
            <v>7.31</v>
          </cell>
          <cell r="SK52">
            <v>1</v>
          </cell>
          <cell r="SL52" t="str">
            <v/>
          </cell>
          <cell r="SM52" t="str">
            <v/>
          </cell>
          <cell r="SN52">
            <v>0</v>
          </cell>
          <cell r="SO52">
            <v>0</v>
          </cell>
          <cell r="SP52">
            <v>5.55</v>
          </cell>
          <cell r="SQ52">
            <v>1</v>
          </cell>
          <cell r="SR52">
            <v>22.74</v>
          </cell>
          <cell r="SS52">
            <v>3</v>
          </cell>
          <cell r="ST52">
            <v>8.7899999999999991</v>
          </cell>
          <cell r="SU52">
            <v>1</v>
          </cell>
          <cell r="SV52">
            <v>0</v>
          </cell>
          <cell r="SW52">
            <v>0</v>
          </cell>
          <cell r="SX52">
            <v>5.92</v>
          </cell>
          <cell r="SY52">
            <v>1</v>
          </cell>
          <cell r="SZ52" t="str">
            <v/>
          </cell>
          <cell r="TA52" t="str">
            <v/>
          </cell>
          <cell r="TB52">
            <v>0</v>
          </cell>
          <cell r="TC52">
            <v>0</v>
          </cell>
          <cell r="TD52">
            <v>10.39</v>
          </cell>
          <cell r="TE52">
            <v>1</v>
          </cell>
          <cell r="TF52">
            <v>6.9</v>
          </cell>
          <cell r="TG52">
            <v>1</v>
          </cell>
          <cell r="TH52">
            <v>0</v>
          </cell>
          <cell r="TI52">
            <v>0</v>
          </cell>
          <cell r="TJ52">
            <v>23.36</v>
          </cell>
          <cell r="TK52">
            <v>3</v>
          </cell>
          <cell r="TL52">
            <v>17.72</v>
          </cell>
          <cell r="TM52">
            <v>2</v>
          </cell>
          <cell r="TN52" t="str">
            <v/>
          </cell>
          <cell r="TO52" t="str">
            <v/>
          </cell>
          <cell r="TP52">
            <v>0</v>
          </cell>
          <cell r="TQ52">
            <v>0</v>
          </cell>
          <cell r="TR52">
            <v>7.08</v>
          </cell>
          <cell r="TS52">
            <v>1</v>
          </cell>
          <cell r="TT52">
            <v>13.24</v>
          </cell>
          <cell r="TU52">
            <v>2</v>
          </cell>
          <cell r="TV52">
            <v>0</v>
          </cell>
          <cell r="TW52">
            <v>0</v>
          </cell>
          <cell r="TX52">
            <v>8.58</v>
          </cell>
          <cell r="TY52">
            <v>1</v>
          </cell>
          <cell r="TZ52">
            <v>6.86</v>
          </cell>
          <cell r="UA52">
            <v>1</v>
          </cell>
          <cell r="UB52" t="str">
            <v/>
          </cell>
          <cell r="UC52" t="str">
            <v/>
          </cell>
          <cell r="UD52">
            <v>7.29</v>
          </cell>
          <cell r="UE52">
            <v>1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9.25</v>
          </cell>
          <cell r="UM52">
            <v>1</v>
          </cell>
          <cell r="UN52">
            <v>36.619999999999997</v>
          </cell>
          <cell r="UO52">
            <v>4</v>
          </cell>
          <cell r="UP52" t="str">
            <v/>
          </cell>
          <cell r="UQ52" t="str">
            <v/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15.41</v>
          </cell>
          <cell r="UW52">
            <v>2</v>
          </cell>
          <cell r="UX52">
            <v>0</v>
          </cell>
          <cell r="UY52">
            <v>0</v>
          </cell>
          <cell r="UZ52">
            <v>14.91</v>
          </cell>
          <cell r="VA52">
            <v>2</v>
          </cell>
          <cell r="VB52">
            <v>0</v>
          </cell>
          <cell r="VC52">
            <v>0</v>
          </cell>
          <cell r="VD52" t="str">
            <v/>
          </cell>
          <cell r="VE52" t="str">
            <v/>
          </cell>
          <cell r="VF52">
            <v>0</v>
          </cell>
          <cell r="VG52">
            <v>0</v>
          </cell>
          <cell r="VH52">
            <v>9.57</v>
          </cell>
          <cell r="VI52">
            <v>1</v>
          </cell>
          <cell r="VJ52">
            <v>25.77</v>
          </cell>
          <cell r="VK52">
            <v>3</v>
          </cell>
          <cell r="VL52">
            <v>0</v>
          </cell>
          <cell r="VM52">
            <v>0</v>
          </cell>
          <cell r="VN52">
            <v>7.49</v>
          </cell>
          <cell r="VO52">
            <v>1</v>
          </cell>
          <cell r="VP52">
            <v>13.27</v>
          </cell>
          <cell r="VQ52">
            <v>1</v>
          </cell>
          <cell r="VR52" t="str">
            <v/>
          </cell>
          <cell r="VS52" t="str">
            <v/>
          </cell>
          <cell r="VT52">
            <v>0</v>
          </cell>
          <cell r="VU52">
            <v>0</v>
          </cell>
          <cell r="VV52">
            <v>0</v>
          </cell>
          <cell r="VW52">
            <v>0</v>
          </cell>
          <cell r="VX52">
            <v>19.420000000000002</v>
          </cell>
          <cell r="VY52">
            <v>2</v>
          </cell>
          <cell r="VZ52">
            <v>9.83</v>
          </cell>
          <cell r="WA52">
            <v>1</v>
          </cell>
          <cell r="WB52">
            <v>0</v>
          </cell>
          <cell r="WC52">
            <v>0</v>
          </cell>
          <cell r="WD52">
            <v>7.62</v>
          </cell>
          <cell r="WE52">
            <v>1</v>
          </cell>
          <cell r="WF52" t="str">
            <v/>
          </cell>
          <cell r="WG52" t="str">
            <v/>
          </cell>
          <cell r="WH52">
            <v>19.64</v>
          </cell>
          <cell r="WI52">
            <v>2</v>
          </cell>
          <cell r="WJ52">
            <v>11.9</v>
          </cell>
          <cell r="WK52">
            <v>2</v>
          </cell>
          <cell r="WL52">
            <v>0</v>
          </cell>
          <cell r="WM52">
            <v>0</v>
          </cell>
          <cell r="WN52">
            <v>0</v>
          </cell>
          <cell r="WO52">
            <v>0</v>
          </cell>
          <cell r="WP52">
            <v>0</v>
          </cell>
          <cell r="WQ52">
            <v>0</v>
          </cell>
          <cell r="WR52">
            <v>18.850000000000001</v>
          </cell>
          <cell r="WS52">
            <v>2</v>
          </cell>
          <cell r="WT52" t="str">
            <v/>
          </cell>
          <cell r="WU52" t="str">
            <v/>
          </cell>
          <cell r="WV52">
            <v>0</v>
          </cell>
          <cell r="WW52">
            <v>0</v>
          </cell>
          <cell r="WX52">
            <v>13.83</v>
          </cell>
          <cell r="WY52">
            <v>2</v>
          </cell>
          <cell r="WZ52">
            <v>18.579999999999998</v>
          </cell>
          <cell r="XA52">
            <v>2</v>
          </cell>
          <cell r="XB52">
            <v>0</v>
          </cell>
          <cell r="XC52">
            <v>0</v>
          </cell>
          <cell r="XD52">
            <v>0</v>
          </cell>
          <cell r="XE52">
            <v>0</v>
          </cell>
          <cell r="XF52">
            <v>17.670000000000002</v>
          </cell>
          <cell r="XG52">
            <v>2</v>
          </cell>
          <cell r="XH52" t="str">
            <v/>
          </cell>
          <cell r="XI52" t="str">
            <v/>
          </cell>
          <cell r="XJ52">
            <v>7.75</v>
          </cell>
          <cell r="XK52">
            <v>1</v>
          </cell>
          <cell r="XL52">
            <v>12.25</v>
          </cell>
          <cell r="XM52">
            <v>2</v>
          </cell>
          <cell r="XN52">
            <v>0</v>
          </cell>
          <cell r="XO52">
            <v>0</v>
          </cell>
          <cell r="XP52">
            <v>0</v>
          </cell>
          <cell r="XQ52">
            <v>0</v>
          </cell>
          <cell r="XR52">
            <v>15.85</v>
          </cell>
          <cell r="XS52">
            <v>2</v>
          </cell>
          <cell r="XT52">
            <v>15.83</v>
          </cell>
          <cell r="XU52">
            <v>2</v>
          </cell>
          <cell r="XV52" t="str">
            <v/>
          </cell>
          <cell r="XW52" t="str">
            <v/>
          </cell>
          <cell r="XX52">
            <v>0</v>
          </cell>
          <cell r="XY52">
            <v>0</v>
          </cell>
          <cell r="XZ52">
            <v>14.58</v>
          </cell>
          <cell r="YA52">
            <v>2</v>
          </cell>
          <cell r="YB52">
            <v>15.24</v>
          </cell>
          <cell r="YC52">
            <v>2</v>
          </cell>
          <cell r="YD52">
            <v>0</v>
          </cell>
          <cell r="YE52">
            <v>0</v>
          </cell>
          <cell r="YF52">
            <v>0</v>
          </cell>
          <cell r="YG52">
            <v>0</v>
          </cell>
          <cell r="YH52">
            <v>13.8</v>
          </cell>
          <cell r="YI52">
            <v>2</v>
          </cell>
          <cell r="YJ52" t="str">
            <v/>
          </cell>
          <cell r="YK52" t="str">
            <v/>
          </cell>
          <cell r="YL52">
            <v>19.52</v>
          </cell>
          <cell r="YM52">
            <v>3</v>
          </cell>
          <cell r="YN52">
            <v>0</v>
          </cell>
          <cell r="YO52">
            <v>0</v>
          </cell>
          <cell r="YP52">
            <v>9.33</v>
          </cell>
          <cell r="YQ52">
            <v>1</v>
          </cell>
          <cell r="YR52">
            <v>0</v>
          </cell>
          <cell r="YS52">
            <v>0</v>
          </cell>
          <cell r="YT52">
            <v>0</v>
          </cell>
          <cell r="YU52">
            <v>0</v>
          </cell>
          <cell r="YV52">
            <v>24.77</v>
          </cell>
          <cell r="YW52">
            <v>3</v>
          </cell>
          <cell r="YX52" t="str">
            <v/>
          </cell>
          <cell r="YY52" t="str">
            <v/>
          </cell>
          <cell r="YZ52">
            <v>6.44</v>
          </cell>
          <cell r="ZA52">
            <v>1</v>
          </cell>
          <cell r="ZB52">
            <v>24.18</v>
          </cell>
          <cell r="ZC52">
            <v>3</v>
          </cell>
          <cell r="ZD52">
            <v>0</v>
          </cell>
          <cell r="ZE52">
            <v>0</v>
          </cell>
          <cell r="ZF52">
            <v>15.44</v>
          </cell>
          <cell r="ZG52">
            <v>2</v>
          </cell>
          <cell r="ZH52">
            <v>0</v>
          </cell>
          <cell r="ZI52">
            <v>0</v>
          </cell>
          <cell r="ZJ52">
            <v>0</v>
          </cell>
          <cell r="ZK52">
            <v>0</v>
          </cell>
          <cell r="ZL52" t="str">
            <v/>
          </cell>
          <cell r="ZM52" t="str">
            <v/>
          </cell>
          <cell r="ZN52">
            <v>30.73</v>
          </cell>
          <cell r="ZO52">
            <v>4</v>
          </cell>
          <cell r="ZP52">
            <v>0</v>
          </cell>
          <cell r="ZQ52">
            <v>0</v>
          </cell>
          <cell r="ZR52">
            <v>0</v>
          </cell>
          <cell r="ZS52">
            <v>0</v>
          </cell>
          <cell r="ZT52">
            <v>7.98</v>
          </cell>
          <cell r="ZU52">
            <v>1</v>
          </cell>
          <cell r="ZV52">
            <v>17.190000000000001</v>
          </cell>
          <cell r="ZW52">
            <v>3</v>
          </cell>
          <cell r="ZX52">
            <v>0</v>
          </cell>
          <cell r="ZY52">
            <v>0</v>
          </cell>
          <cell r="ZZ52" t="str">
            <v/>
          </cell>
          <cell r="AAA52" t="str">
            <v/>
          </cell>
          <cell r="AAB52">
            <v>6.92</v>
          </cell>
          <cell r="AAC52">
            <v>1</v>
          </cell>
          <cell r="AAD52">
            <v>15.05</v>
          </cell>
          <cell r="AAE52">
            <v>3</v>
          </cell>
          <cell r="AAF52">
            <v>7.55</v>
          </cell>
          <cell r="AAG52">
            <v>1</v>
          </cell>
          <cell r="AAH52">
            <v>0</v>
          </cell>
          <cell r="AAI52">
            <v>0</v>
          </cell>
          <cell r="AAJ52">
            <v>0</v>
          </cell>
          <cell r="AAK52">
            <v>0</v>
          </cell>
          <cell r="AAL52">
            <v>12.8</v>
          </cell>
          <cell r="AAM52">
            <v>2</v>
          </cell>
          <cell r="AAN52" t="str">
            <v/>
          </cell>
          <cell r="AAO52" t="str">
            <v/>
          </cell>
          <cell r="AAP52">
            <v>0</v>
          </cell>
          <cell r="AAQ52">
            <v>0</v>
          </cell>
          <cell r="AAR52">
            <v>21.85</v>
          </cell>
          <cell r="AAS52">
            <v>3</v>
          </cell>
          <cell r="AAT52">
            <v>4.2699999999999996</v>
          </cell>
          <cell r="AAU52">
            <v>1</v>
          </cell>
          <cell r="AAV52">
            <v>0</v>
          </cell>
          <cell r="AAW52">
            <v>0</v>
          </cell>
          <cell r="AAX52">
            <v>0</v>
          </cell>
          <cell r="AAY52">
            <v>0</v>
          </cell>
          <cell r="AAZ52">
            <v>8.7200000000000006</v>
          </cell>
          <cell r="ABA52">
            <v>1</v>
          </cell>
          <cell r="ABB52" t="str">
            <v/>
          </cell>
          <cell r="ABC52" t="str">
            <v/>
          </cell>
          <cell r="ABD52">
            <v>0</v>
          </cell>
          <cell r="ABE52">
            <v>0</v>
          </cell>
          <cell r="ABF52">
            <v>0</v>
          </cell>
          <cell r="ABG52">
            <v>0</v>
          </cell>
          <cell r="ABH52">
            <v>0</v>
          </cell>
          <cell r="ABI52">
            <v>0</v>
          </cell>
          <cell r="ABJ52">
            <v>0</v>
          </cell>
          <cell r="ABK52">
            <v>0</v>
          </cell>
          <cell r="ABM52">
            <v>2373.1899999999996</v>
          </cell>
          <cell r="ABN52">
            <v>317</v>
          </cell>
          <cell r="ABO52">
            <v>195</v>
          </cell>
          <cell r="ABP52">
            <v>1.6256410256410256</v>
          </cell>
        </row>
        <row r="53">
          <cell r="A53" t="str">
            <v>WASHINGTON</v>
          </cell>
          <cell r="B53" t="str">
            <v>WASHINGTON</v>
          </cell>
          <cell r="C53" t="str">
            <v>MANHATTAN</v>
          </cell>
          <cell r="D53">
            <v>6.99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7.13</v>
          </cell>
          <cell r="K53">
            <v>1</v>
          </cell>
          <cell r="L53">
            <v>21.6</v>
          </cell>
          <cell r="M53">
            <v>3</v>
          </cell>
          <cell r="N53">
            <v>6.56</v>
          </cell>
          <cell r="O53">
            <v>1</v>
          </cell>
          <cell r="P53" t="str">
            <v/>
          </cell>
          <cell r="Q53" t="str">
            <v/>
          </cell>
          <cell r="R53">
            <v>0</v>
          </cell>
          <cell r="S53">
            <v>0</v>
          </cell>
          <cell r="T53">
            <v>15.52</v>
          </cell>
          <cell r="U53">
            <v>2</v>
          </cell>
          <cell r="V53">
            <v>12.64</v>
          </cell>
          <cell r="W53">
            <v>2</v>
          </cell>
          <cell r="X53">
            <v>15.72</v>
          </cell>
          <cell r="Y53">
            <v>2</v>
          </cell>
          <cell r="Z53">
            <v>0</v>
          </cell>
          <cell r="AA53">
            <v>0</v>
          </cell>
          <cell r="AB53">
            <v>26.4</v>
          </cell>
          <cell r="AC53">
            <v>3</v>
          </cell>
          <cell r="AD53" t="str">
            <v/>
          </cell>
          <cell r="AE53" t="str">
            <v/>
          </cell>
          <cell r="AF53">
            <v>0</v>
          </cell>
          <cell r="AG53">
            <v>0</v>
          </cell>
          <cell r="AH53">
            <v>7.78</v>
          </cell>
          <cell r="AI53">
            <v>1</v>
          </cell>
          <cell r="AJ53">
            <v>7.01</v>
          </cell>
          <cell r="AK53">
            <v>1</v>
          </cell>
          <cell r="AL53">
            <v>14.3</v>
          </cell>
          <cell r="AM53">
            <v>2</v>
          </cell>
          <cell r="AN53">
            <v>6.97</v>
          </cell>
          <cell r="AO53">
            <v>1</v>
          </cell>
          <cell r="AP53">
            <v>0</v>
          </cell>
          <cell r="AQ53">
            <v>0</v>
          </cell>
          <cell r="AR53" t="str">
            <v/>
          </cell>
          <cell r="AS53" t="str">
            <v/>
          </cell>
          <cell r="AT53">
            <v>0</v>
          </cell>
          <cell r="AU53">
            <v>0</v>
          </cell>
          <cell r="AV53">
            <v>7.28</v>
          </cell>
          <cell r="AW53">
            <v>1</v>
          </cell>
          <cell r="AX53">
            <v>7.32</v>
          </cell>
          <cell r="AY53">
            <v>1</v>
          </cell>
          <cell r="AZ53">
            <v>0</v>
          </cell>
          <cell r="BA53">
            <v>0</v>
          </cell>
          <cell r="BB53">
            <v>20.45</v>
          </cell>
          <cell r="BC53">
            <v>3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24.21</v>
          </cell>
          <cell r="BK53">
            <v>3</v>
          </cell>
          <cell r="BL53">
            <v>7.45</v>
          </cell>
          <cell r="BM53">
            <v>1</v>
          </cell>
          <cell r="BN53">
            <v>7.48</v>
          </cell>
          <cell r="BO53">
            <v>1</v>
          </cell>
          <cell r="BP53">
            <v>6.89</v>
          </cell>
          <cell r="BQ53">
            <v>1</v>
          </cell>
          <cell r="BR53">
            <v>0</v>
          </cell>
          <cell r="BS53">
            <v>0</v>
          </cell>
          <cell r="BT53" t="str">
            <v/>
          </cell>
          <cell r="BU53" t="str">
            <v/>
          </cell>
          <cell r="BV53">
            <v>0</v>
          </cell>
          <cell r="BW53">
            <v>0</v>
          </cell>
          <cell r="BX53">
            <v>7.31</v>
          </cell>
          <cell r="BY53">
            <v>1</v>
          </cell>
          <cell r="BZ53">
            <v>0</v>
          </cell>
          <cell r="CA53">
            <v>0</v>
          </cell>
          <cell r="CB53">
            <v>8.0500000000000007</v>
          </cell>
          <cell r="CC53">
            <v>1</v>
          </cell>
          <cell r="CD53">
            <v>16.29</v>
          </cell>
          <cell r="CE53">
            <v>2</v>
          </cell>
          <cell r="CF53">
            <v>13.26</v>
          </cell>
          <cell r="CG53">
            <v>2</v>
          </cell>
          <cell r="CH53" t="str">
            <v/>
          </cell>
          <cell r="CI53" t="str">
            <v/>
          </cell>
          <cell r="CJ53">
            <v>0</v>
          </cell>
          <cell r="CK53">
            <v>0</v>
          </cell>
          <cell r="CL53">
            <v>14.22</v>
          </cell>
          <cell r="CM53">
            <v>2</v>
          </cell>
          <cell r="CN53">
            <v>0</v>
          </cell>
          <cell r="CO53">
            <v>0</v>
          </cell>
          <cell r="CP53">
            <v>11.89</v>
          </cell>
          <cell r="CQ53">
            <v>2</v>
          </cell>
          <cell r="CR53">
            <v>4.07</v>
          </cell>
          <cell r="CS53">
            <v>1</v>
          </cell>
          <cell r="CT53">
            <v>8.59</v>
          </cell>
          <cell r="CU53">
            <v>1</v>
          </cell>
          <cell r="CV53" t="str">
            <v/>
          </cell>
          <cell r="CW53" t="str">
            <v/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13.84</v>
          </cell>
          <cell r="DC53">
            <v>2</v>
          </cell>
          <cell r="DD53">
            <v>7.9</v>
          </cell>
          <cell r="DE53">
            <v>1</v>
          </cell>
          <cell r="DF53">
            <v>7.09</v>
          </cell>
          <cell r="DG53">
            <v>1</v>
          </cell>
          <cell r="DH53">
            <v>15.03</v>
          </cell>
          <cell r="DI53">
            <v>2</v>
          </cell>
          <cell r="DJ53" t="str">
            <v/>
          </cell>
          <cell r="DK53" t="str">
            <v/>
          </cell>
          <cell r="DL53">
            <v>0</v>
          </cell>
          <cell r="DM53">
            <v>0</v>
          </cell>
          <cell r="DN53">
            <v>11.29</v>
          </cell>
          <cell r="DO53">
            <v>2</v>
          </cell>
          <cell r="DP53">
            <v>6.47</v>
          </cell>
          <cell r="DQ53">
            <v>1</v>
          </cell>
          <cell r="DR53">
            <v>14.12</v>
          </cell>
          <cell r="DS53">
            <v>2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 t="str">
            <v/>
          </cell>
          <cell r="DY53" t="str">
            <v/>
          </cell>
          <cell r="DZ53">
            <v>14.03</v>
          </cell>
          <cell r="EA53">
            <v>2</v>
          </cell>
          <cell r="EB53">
            <v>17.95</v>
          </cell>
          <cell r="EC53">
            <v>3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11.87</v>
          </cell>
          <cell r="EK53">
            <v>2</v>
          </cell>
          <cell r="EL53" t="str">
            <v/>
          </cell>
          <cell r="EM53" t="str">
            <v/>
          </cell>
          <cell r="EN53">
            <v>8.16</v>
          </cell>
          <cell r="EO53">
            <v>2</v>
          </cell>
          <cell r="EP53">
            <v>6.05</v>
          </cell>
          <cell r="EQ53">
            <v>1</v>
          </cell>
          <cell r="ER53">
            <v>8.27</v>
          </cell>
          <cell r="ES53">
            <v>1</v>
          </cell>
          <cell r="ET53">
            <v>7.13</v>
          </cell>
          <cell r="EU53">
            <v>1</v>
          </cell>
          <cell r="EV53">
            <v>4.99</v>
          </cell>
          <cell r="EW53">
            <v>1</v>
          </cell>
          <cell r="EX53">
            <v>20.2</v>
          </cell>
          <cell r="EY53">
            <v>3</v>
          </cell>
          <cell r="EZ53" t="str">
            <v/>
          </cell>
          <cell r="FA53" t="str">
            <v/>
          </cell>
          <cell r="FB53">
            <v>0</v>
          </cell>
          <cell r="FC53">
            <v>0</v>
          </cell>
          <cell r="FD53">
            <v>10.87</v>
          </cell>
          <cell r="FE53">
            <v>2</v>
          </cell>
          <cell r="FF53">
            <v>12.32</v>
          </cell>
          <cell r="FG53">
            <v>2</v>
          </cell>
          <cell r="FH53">
            <v>7.85</v>
          </cell>
          <cell r="FI53">
            <v>1</v>
          </cell>
          <cell r="FJ53">
            <v>0</v>
          </cell>
          <cell r="FK53">
            <v>0</v>
          </cell>
          <cell r="FL53">
            <v>11.97</v>
          </cell>
          <cell r="FM53">
            <v>2</v>
          </cell>
          <cell r="FN53" t="str">
            <v/>
          </cell>
          <cell r="FO53" t="str">
            <v/>
          </cell>
          <cell r="FP53">
            <v>0</v>
          </cell>
          <cell r="FQ53">
            <v>0</v>
          </cell>
          <cell r="FR53">
            <v>5.98</v>
          </cell>
          <cell r="FS53">
            <v>2</v>
          </cell>
          <cell r="FT53">
            <v>0</v>
          </cell>
          <cell r="FU53">
            <v>0</v>
          </cell>
          <cell r="FV53">
            <v>13.35</v>
          </cell>
          <cell r="FW53">
            <v>2</v>
          </cell>
          <cell r="FX53">
            <v>0</v>
          </cell>
          <cell r="FY53">
            <v>0</v>
          </cell>
          <cell r="FZ53">
            <v>4.7699999999999996</v>
          </cell>
          <cell r="GA53">
            <v>1</v>
          </cell>
          <cell r="GB53" t="str">
            <v/>
          </cell>
          <cell r="GC53" t="str">
            <v/>
          </cell>
          <cell r="GD53">
            <v>16.170000000000002</v>
          </cell>
          <cell r="GE53">
            <v>2</v>
          </cell>
          <cell r="GF53">
            <v>8.6999999999999993</v>
          </cell>
          <cell r="GG53">
            <v>1</v>
          </cell>
          <cell r="GH53">
            <v>3.86</v>
          </cell>
          <cell r="GI53">
            <v>1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21.61</v>
          </cell>
          <cell r="GO53">
            <v>3</v>
          </cell>
          <cell r="GP53" t="str">
            <v/>
          </cell>
          <cell r="GQ53" t="str">
            <v/>
          </cell>
          <cell r="GR53">
            <v>0</v>
          </cell>
          <cell r="GS53">
            <v>0</v>
          </cell>
          <cell r="GT53">
            <v>15.68</v>
          </cell>
          <cell r="GU53">
            <v>2</v>
          </cell>
          <cell r="GV53">
            <v>6.54</v>
          </cell>
          <cell r="GW53">
            <v>1</v>
          </cell>
          <cell r="GX53">
            <v>0</v>
          </cell>
          <cell r="GY53">
            <v>0</v>
          </cell>
          <cell r="GZ53">
            <v>4.1399999999999997</v>
          </cell>
          <cell r="HA53">
            <v>1</v>
          </cell>
          <cell r="HB53">
            <v>12.67</v>
          </cell>
          <cell r="HC53">
            <v>2</v>
          </cell>
          <cell r="HD53" t="str">
            <v/>
          </cell>
          <cell r="HE53" t="str">
            <v/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8.65</v>
          </cell>
          <cell r="HK53">
            <v>1</v>
          </cell>
          <cell r="HL53">
            <v>8.77</v>
          </cell>
          <cell r="HM53">
            <v>1</v>
          </cell>
          <cell r="HN53">
            <v>16.46</v>
          </cell>
          <cell r="HO53">
            <v>2</v>
          </cell>
          <cell r="HP53">
            <v>0</v>
          </cell>
          <cell r="HQ53">
            <v>0</v>
          </cell>
          <cell r="HR53" t="str">
            <v/>
          </cell>
          <cell r="HS53" t="str">
            <v/>
          </cell>
          <cell r="HT53">
            <v>0</v>
          </cell>
          <cell r="HU53">
            <v>0</v>
          </cell>
          <cell r="HV53">
            <v>13.6</v>
          </cell>
          <cell r="HW53">
            <v>2</v>
          </cell>
          <cell r="HX53">
            <v>0</v>
          </cell>
          <cell r="HY53">
            <v>0</v>
          </cell>
          <cell r="HZ53">
            <v>12.8</v>
          </cell>
          <cell r="IA53">
            <v>2</v>
          </cell>
          <cell r="IB53">
            <v>0</v>
          </cell>
          <cell r="IC53">
            <v>0</v>
          </cell>
          <cell r="ID53">
            <v>7.84</v>
          </cell>
          <cell r="IE53">
            <v>1</v>
          </cell>
          <cell r="IF53" t="str">
            <v/>
          </cell>
          <cell r="IG53" t="str">
            <v/>
          </cell>
          <cell r="IH53">
            <v>0</v>
          </cell>
          <cell r="II53">
            <v>0</v>
          </cell>
          <cell r="IJ53">
            <v>6.27</v>
          </cell>
          <cell r="IK53">
            <v>1</v>
          </cell>
          <cell r="IL53">
            <v>24.62</v>
          </cell>
          <cell r="IM53">
            <v>3</v>
          </cell>
          <cell r="IN53">
            <v>7.45</v>
          </cell>
          <cell r="IO53">
            <v>1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 t="str">
            <v/>
          </cell>
          <cell r="IU53" t="str">
            <v/>
          </cell>
          <cell r="IV53">
            <v>8.1999999999999993</v>
          </cell>
          <cell r="IW53">
            <v>1</v>
          </cell>
          <cell r="IX53">
            <v>9.5500000000000007</v>
          </cell>
          <cell r="IY53">
            <v>1</v>
          </cell>
          <cell r="IZ53">
            <v>13.67</v>
          </cell>
          <cell r="JA53">
            <v>2</v>
          </cell>
          <cell r="JB53">
            <v>0</v>
          </cell>
          <cell r="JC53">
            <v>0</v>
          </cell>
          <cell r="JD53">
            <v>7.88</v>
          </cell>
          <cell r="JE53">
            <v>1</v>
          </cell>
          <cell r="JF53">
            <v>28.69</v>
          </cell>
          <cell r="JG53">
            <v>4</v>
          </cell>
          <cell r="JH53" t="str">
            <v/>
          </cell>
          <cell r="JI53" t="str">
            <v/>
          </cell>
          <cell r="JJ53">
            <v>0</v>
          </cell>
          <cell r="JK53">
            <v>0</v>
          </cell>
          <cell r="JL53">
            <v>0</v>
          </cell>
          <cell r="JM53">
            <v>1</v>
          </cell>
          <cell r="JN53">
            <v>7.27</v>
          </cell>
          <cell r="JO53">
            <v>1</v>
          </cell>
          <cell r="JP53">
            <v>5.55</v>
          </cell>
          <cell r="JQ53">
            <v>1</v>
          </cell>
          <cell r="JR53">
            <v>0</v>
          </cell>
          <cell r="JS53">
            <v>0</v>
          </cell>
          <cell r="JT53">
            <v>13.21</v>
          </cell>
          <cell r="JU53">
            <v>2</v>
          </cell>
          <cell r="JV53" t="str">
            <v/>
          </cell>
          <cell r="JW53" t="str">
            <v/>
          </cell>
          <cell r="JX53">
            <v>0</v>
          </cell>
          <cell r="JY53">
            <v>0</v>
          </cell>
          <cell r="JZ53">
            <v>8.69</v>
          </cell>
          <cell r="KA53">
            <v>1</v>
          </cell>
          <cell r="KB53">
            <v>10.52</v>
          </cell>
          <cell r="KC53">
            <v>2</v>
          </cell>
          <cell r="KD53">
            <v>6.23</v>
          </cell>
          <cell r="KE53">
            <v>1</v>
          </cell>
          <cell r="KF53">
            <v>7.55</v>
          </cell>
          <cell r="KG53">
            <v>1</v>
          </cell>
          <cell r="KH53">
            <v>13.5</v>
          </cell>
          <cell r="KI53">
            <v>2</v>
          </cell>
          <cell r="KJ53" t="str">
            <v/>
          </cell>
          <cell r="KK53" t="str">
            <v/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9.0500000000000007</v>
          </cell>
          <cell r="KQ53">
            <v>1</v>
          </cell>
          <cell r="KR53">
            <v>24.1</v>
          </cell>
          <cell r="KS53">
            <v>3</v>
          </cell>
          <cell r="KT53">
            <v>6.65</v>
          </cell>
          <cell r="KU53">
            <v>1</v>
          </cell>
          <cell r="KV53">
            <v>0</v>
          </cell>
          <cell r="KW53">
            <v>0</v>
          </cell>
          <cell r="KX53" t="str">
            <v/>
          </cell>
          <cell r="KY53" t="str">
            <v/>
          </cell>
          <cell r="KZ53">
            <v>16.510000000000002</v>
          </cell>
          <cell r="LA53">
            <v>2</v>
          </cell>
          <cell r="LB53">
            <v>7.55</v>
          </cell>
          <cell r="LC53">
            <v>1</v>
          </cell>
          <cell r="LD53">
            <v>4.63</v>
          </cell>
          <cell r="LE53">
            <v>1</v>
          </cell>
          <cell r="LF53">
            <v>16.399999999999999</v>
          </cell>
          <cell r="LG53">
            <v>2</v>
          </cell>
          <cell r="LH53">
            <v>0</v>
          </cell>
          <cell r="LI53">
            <v>0</v>
          </cell>
          <cell r="LJ53">
            <v>21.48</v>
          </cell>
          <cell r="LK53">
            <v>3</v>
          </cell>
          <cell r="LL53" t="str">
            <v/>
          </cell>
          <cell r="LM53" t="str">
            <v/>
          </cell>
          <cell r="LN53">
            <v>0</v>
          </cell>
          <cell r="LO53">
            <v>0</v>
          </cell>
          <cell r="LP53">
            <v>14.73</v>
          </cell>
          <cell r="LQ53">
            <v>2</v>
          </cell>
          <cell r="LR53">
            <v>12.96</v>
          </cell>
          <cell r="LS53">
            <v>2</v>
          </cell>
          <cell r="LT53">
            <v>0</v>
          </cell>
          <cell r="LU53">
            <v>0</v>
          </cell>
          <cell r="LV53">
            <v>4.63</v>
          </cell>
          <cell r="LW53">
            <v>1</v>
          </cell>
          <cell r="LX53">
            <v>15.03</v>
          </cell>
          <cell r="LY53">
            <v>2</v>
          </cell>
          <cell r="LZ53" t="str">
            <v/>
          </cell>
          <cell r="MA53" t="str">
            <v/>
          </cell>
          <cell r="MB53">
            <v>0</v>
          </cell>
          <cell r="MC53">
            <v>0</v>
          </cell>
          <cell r="MD53">
            <v>8.67</v>
          </cell>
          <cell r="ME53">
            <v>1</v>
          </cell>
          <cell r="MF53">
            <v>7.12</v>
          </cell>
          <cell r="MG53">
            <v>1</v>
          </cell>
          <cell r="MH53">
            <v>0</v>
          </cell>
          <cell r="MI53">
            <v>0</v>
          </cell>
          <cell r="MJ53">
            <v>17.07</v>
          </cell>
          <cell r="MK53">
            <v>3</v>
          </cell>
          <cell r="ML53">
            <v>14.78</v>
          </cell>
          <cell r="MM53">
            <v>2</v>
          </cell>
          <cell r="MN53" t="str">
            <v/>
          </cell>
          <cell r="MO53" t="str">
            <v/>
          </cell>
          <cell r="MP53">
            <v>1.1399999999999999</v>
          </cell>
          <cell r="MQ53">
            <v>1</v>
          </cell>
          <cell r="MR53">
            <v>0</v>
          </cell>
          <cell r="MS53">
            <v>0</v>
          </cell>
          <cell r="MT53">
            <v>26.96</v>
          </cell>
          <cell r="MU53">
            <v>4</v>
          </cell>
          <cell r="MV53">
            <v>7.31</v>
          </cell>
          <cell r="MW53">
            <v>1</v>
          </cell>
          <cell r="MX53">
            <v>0</v>
          </cell>
          <cell r="MY53">
            <v>0</v>
          </cell>
          <cell r="MZ53">
            <v>1.1100000000000001</v>
          </cell>
          <cell r="NA53">
            <v>1</v>
          </cell>
          <cell r="NB53" t="str">
            <v/>
          </cell>
          <cell r="NC53" t="str">
            <v/>
          </cell>
          <cell r="ND53">
            <v>8.6300000000000008</v>
          </cell>
          <cell r="NE53">
            <v>1</v>
          </cell>
          <cell r="NF53">
            <v>18.21</v>
          </cell>
          <cell r="NG53">
            <v>3</v>
          </cell>
          <cell r="NH53">
            <v>14.51</v>
          </cell>
          <cell r="NI53">
            <v>2</v>
          </cell>
          <cell r="NJ53">
            <v>8.4</v>
          </cell>
          <cell r="NK53">
            <v>2</v>
          </cell>
          <cell r="NL53">
            <v>16.829999999999998</v>
          </cell>
          <cell r="NM53">
            <v>3</v>
          </cell>
          <cell r="NN53">
            <v>0</v>
          </cell>
          <cell r="NO53">
            <v>0</v>
          </cell>
          <cell r="NP53" t="str">
            <v/>
          </cell>
          <cell r="NQ53" t="str">
            <v/>
          </cell>
          <cell r="NR53">
            <v>0</v>
          </cell>
          <cell r="NS53">
            <v>0</v>
          </cell>
          <cell r="NT53">
            <v>16.440000000000001</v>
          </cell>
          <cell r="NU53">
            <v>3</v>
          </cell>
          <cell r="NV53">
            <v>15.49</v>
          </cell>
          <cell r="NW53">
            <v>2</v>
          </cell>
          <cell r="NX53">
            <v>0.44</v>
          </cell>
          <cell r="NY53">
            <v>1</v>
          </cell>
          <cell r="NZ53">
            <v>14.05</v>
          </cell>
          <cell r="OA53">
            <v>2</v>
          </cell>
          <cell r="OB53">
            <v>2.31</v>
          </cell>
          <cell r="OC53">
            <v>1</v>
          </cell>
          <cell r="OD53" t="str">
            <v/>
          </cell>
          <cell r="OE53" t="str">
            <v/>
          </cell>
          <cell r="OF53">
            <v>0</v>
          </cell>
          <cell r="OG53">
            <v>0</v>
          </cell>
          <cell r="OH53">
            <v>19.5</v>
          </cell>
          <cell r="OI53">
            <v>3</v>
          </cell>
          <cell r="OJ53">
            <v>15.71</v>
          </cell>
          <cell r="OK53">
            <v>3</v>
          </cell>
          <cell r="OL53">
            <v>10.83</v>
          </cell>
          <cell r="OM53">
            <v>2</v>
          </cell>
          <cell r="ON53">
            <v>0</v>
          </cell>
          <cell r="OO53">
            <v>0</v>
          </cell>
          <cell r="OP53">
            <v>7.62</v>
          </cell>
          <cell r="OQ53">
            <v>1</v>
          </cell>
          <cell r="OR53" t="str">
            <v/>
          </cell>
          <cell r="OS53" t="str">
            <v/>
          </cell>
          <cell r="OT53">
            <v>23.97</v>
          </cell>
          <cell r="OU53">
            <v>4</v>
          </cell>
          <cell r="OV53">
            <v>7.21</v>
          </cell>
          <cell r="OW53">
            <v>1</v>
          </cell>
          <cell r="OX53">
            <v>6.88</v>
          </cell>
          <cell r="OY53">
            <v>1</v>
          </cell>
          <cell r="OZ53">
            <v>11.76</v>
          </cell>
          <cell r="PA53">
            <v>2</v>
          </cell>
          <cell r="PB53">
            <v>4.6500000000000004</v>
          </cell>
          <cell r="PC53">
            <v>1</v>
          </cell>
          <cell r="PD53">
            <v>6.73</v>
          </cell>
          <cell r="PE53">
            <v>1</v>
          </cell>
          <cell r="PF53" t="str">
            <v/>
          </cell>
          <cell r="PG53" t="str">
            <v/>
          </cell>
          <cell r="PH53">
            <v>13.04</v>
          </cell>
          <cell r="PI53">
            <v>2</v>
          </cell>
          <cell r="PJ53">
            <v>22.6</v>
          </cell>
          <cell r="PK53">
            <v>3</v>
          </cell>
          <cell r="PL53">
            <v>4.62</v>
          </cell>
          <cell r="PM53">
            <v>1</v>
          </cell>
          <cell r="PN53">
            <v>6.56</v>
          </cell>
          <cell r="PO53">
            <v>1</v>
          </cell>
          <cell r="PP53">
            <v>0</v>
          </cell>
          <cell r="PQ53">
            <v>0</v>
          </cell>
          <cell r="PR53">
            <v>6.78</v>
          </cell>
          <cell r="PS53">
            <v>1</v>
          </cell>
          <cell r="PT53" t="str">
            <v/>
          </cell>
          <cell r="PU53" t="str">
            <v/>
          </cell>
          <cell r="PV53">
            <v>4.8499999999999996</v>
          </cell>
          <cell r="PW53">
            <v>1</v>
          </cell>
          <cell r="PX53">
            <v>21.92</v>
          </cell>
          <cell r="PY53">
            <v>3</v>
          </cell>
          <cell r="PZ53">
            <v>0</v>
          </cell>
          <cell r="QA53">
            <v>0</v>
          </cell>
          <cell r="QB53">
            <v>9.0500000000000007</v>
          </cell>
          <cell r="QC53">
            <v>1</v>
          </cell>
          <cell r="QD53">
            <v>8.66</v>
          </cell>
          <cell r="QE53">
            <v>2</v>
          </cell>
          <cell r="QF53">
            <v>8.11</v>
          </cell>
          <cell r="QG53">
            <v>1</v>
          </cell>
          <cell r="QH53" t="str">
            <v/>
          </cell>
          <cell r="QI53" t="str">
            <v/>
          </cell>
          <cell r="QJ53">
            <v>0</v>
          </cell>
          <cell r="QK53">
            <v>0</v>
          </cell>
          <cell r="QL53">
            <v>18.29</v>
          </cell>
          <cell r="QM53">
            <v>2</v>
          </cell>
          <cell r="QN53">
            <v>24.51</v>
          </cell>
          <cell r="QO53">
            <v>3</v>
          </cell>
          <cell r="QP53">
            <v>4.6900000000000004</v>
          </cell>
          <cell r="QQ53">
            <v>1</v>
          </cell>
          <cell r="QR53">
            <v>8.0500000000000007</v>
          </cell>
          <cell r="QS53">
            <v>1</v>
          </cell>
          <cell r="QT53">
            <v>7.73</v>
          </cell>
          <cell r="QU53">
            <v>1</v>
          </cell>
          <cell r="QV53" t="str">
            <v/>
          </cell>
          <cell r="QW53" t="str">
            <v/>
          </cell>
          <cell r="QX53">
            <v>0</v>
          </cell>
          <cell r="QY53">
            <v>0</v>
          </cell>
          <cell r="QZ53">
            <v>23.31</v>
          </cell>
          <cell r="RA53">
            <v>3</v>
          </cell>
          <cell r="RB53">
            <v>11.2</v>
          </cell>
          <cell r="RC53">
            <v>2</v>
          </cell>
          <cell r="RD53">
            <v>0</v>
          </cell>
          <cell r="RE53">
            <v>0</v>
          </cell>
          <cell r="RF53">
            <v>7.11</v>
          </cell>
          <cell r="RG53">
            <v>1</v>
          </cell>
          <cell r="RH53">
            <v>6.99</v>
          </cell>
          <cell r="RI53">
            <v>1</v>
          </cell>
          <cell r="RJ53" t="str">
            <v/>
          </cell>
          <cell r="RK53" t="str">
            <v/>
          </cell>
          <cell r="RL53">
            <v>0</v>
          </cell>
          <cell r="RM53">
            <v>0</v>
          </cell>
          <cell r="RN53">
            <v>24.34</v>
          </cell>
          <cell r="RO53">
            <v>4</v>
          </cell>
          <cell r="RP53">
            <v>0</v>
          </cell>
          <cell r="RQ53">
            <v>0</v>
          </cell>
          <cell r="RR53">
            <v>13.06</v>
          </cell>
          <cell r="RS53">
            <v>2</v>
          </cell>
          <cell r="RT53">
            <v>0</v>
          </cell>
          <cell r="RU53">
            <v>0</v>
          </cell>
          <cell r="RV53">
            <v>15.61</v>
          </cell>
          <cell r="RW53">
            <v>3</v>
          </cell>
          <cell r="RX53" t="str">
            <v/>
          </cell>
          <cell r="RY53" t="str">
            <v/>
          </cell>
          <cell r="RZ53">
            <v>4.97</v>
          </cell>
          <cell r="SA53">
            <v>1</v>
          </cell>
          <cell r="SB53">
            <v>14.62</v>
          </cell>
          <cell r="SC53">
            <v>2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21.79</v>
          </cell>
          <cell r="SI53">
            <v>3</v>
          </cell>
          <cell r="SJ53">
            <v>0</v>
          </cell>
          <cell r="SK53">
            <v>0</v>
          </cell>
          <cell r="SL53" t="str">
            <v/>
          </cell>
          <cell r="SM53" t="str">
            <v/>
          </cell>
          <cell r="SN53">
            <v>0</v>
          </cell>
          <cell r="SO53">
            <v>0</v>
          </cell>
          <cell r="SP53">
            <v>17.25</v>
          </cell>
          <cell r="SQ53">
            <v>2</v>
          </cell>
          <cell r="SR53">
            <v>13.09</v>
          </cell>
          <cell r="SS53">
            <v>2</v>
          </cell>
          <cell r="ST53">
            <v>7.65</v>
          </cell>
          <cell r="SU53">
            <v>1</v>
          </cell>
          <cell r="SV53">
            <v>7.3</v>
          </cell>
          <cell r="SW53">
            <v>1</v>
          </cell>
          <cell r="SX53">
            <v>9.0399999999999991</v>
          </cell>
          <cell r="SY53">
            <v>1</v>
          </cell>
          <cell r="SZ53" t="str">
            <v/>
          </cell>
          <cell r="TA53" t="str">
            <v/>
          </cell>
          <cell r="TB53">
            <v>0</v>
          </cell>
          <cell r="TC53">
            <v>0</v>
          </cell>
          <cell r="TD53">
            <v>17.489999999999998</v>
          </cell>
          <cell r="TE53">
            <v>2</v>
          </cell>
          <cell r="TF53">
            <v>7.62</v>
          </cell>
          <cell r="TG53">
            <v>1</v>
          </cell>
          <cell r="TH53">
            <v>0</v>
          </cell>
          <cell r="TI53">
            <v>0</v>
          </cell>
          <cell r="TJ53">
            <v>4.2</v>
          </cell>
          <cell r="TK53">
            <v>1</v>
          </cell>
          <cell r="TL53">
            <v>15.58</v>
          </cell>
          <cell r="TM53">
            <v>1</v>
          </cell>
          <cell r="TN53" t="str">
            <v/>
          </cell>
          <cell r="TO53" t="str">
            <v/>
          </cell>
          <cell r="TP53">
            <v>15.59</v>
          </cell>
          <cell r="TQ53">
            <v>2</v>
          </cell>
          <cell r="TR53">
            <v>6.46</v>
          </cell>
          <cell r="TS53">
            <v>1</v>
          </cell>
          <cell r="TT53">
            <v>15.14</v>
          </cell>
          <cell r="TU53">
            <v>2</v>
          </cell>
          <cell r="TV53">
            <v>11.58</v>
          </cell>
          <cell r="TW53">
            <v>2</v>
          </cell>
          <cell r="TX53">
            <v>3.65</v>
          </cell>
          <cell r="TY53">
            <v>1</v>
          </cell>
          <cell r="TZ53">
            <v>6.13</v>
          </cell>
          <cell r="UA53">
            <v>1</v>
          </cell>
          <cell r="UB53" t="str">
            <v/>
          </cell>
          <cell r="UC53" t="str">
            <v/>
          </cell>
          <cell r="UD53">
            <v>1.74</v>
          </cell>
          <cell r="UE53">
            <v>1</v>
          </cell>
          <cell r="UF53">
            <v>10.3</v>
          </cell>
          <cell r="UG53">
            <v>2</v>
          </cell>
          <cell r="UH53">
            <v>8.34</v>
          </cell>
          <cell r="UI53">
            <v>1</v>
          </cell>
          <cell r="UJ53">
            <v>0</v>
          </cell>
          <cell r="UK53">
            <v>0</v>
          </cell>
          <cell r="UL53">
            <v>16.87</v>
          </cell>
          <cell r="UM53">
            <v>3</v>
          </cell>
          <cell r="UN53">
            <v>6.24</v>
          </cell>
          <cell r="UO53">
            <v>2</v>
          </cell>
          <cell r="UP53" t="str">
            <v/>
          </cell>
          <cell r="UQ53" t="str">
            <v/>
          </cell>
          <cell r="UR53">
            <v>9.49</v>
          </cell>
          <cell r="US53">
            <v>1</v>
          </cell>
          <cell r="UT53">
            <v>15.38</v>
          </cell>
          <cell r="UU53">
            <v>3</v>
          </cell>
          <cell r="UV53">
            <v>6.27</v>
          </cell>
          <cell r="UW53">
            <v>1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 t="str">
            <v/>
          </cell>
          <cell r="VE53" t="str">
            <v/>
          </cell>
          <cell r="VF53">
            <v>0</v>
          </cell>
          <cell r="VG53">
            <v>0</v>
          </cell>
          <cell r="VH53">
            <v>17.32</v>
          </cell>
          <cell r="VI53">
            <v>2</v>
          </cell>
          <cell r="VJ53">
            <v>0</v>
          </cell>
          <cell r="VK53">
            <v>0</v>
          </cell>
          <cell r="VL53">
            <v>7.66</v>
          </cell>
          <cell r="VM53">
            <v>1</v>
          </cell>
          <cell r="VN53">
            <v>23.26</v>
          </cell>
          <cell r="VO53">
            <v>3</v>
          </cell>
          <cell r="VP53">
            <v>25.31</v>
          </cell>
          <cell r="VQ53">
            <v>4</v>
          </cell>
          <cell r="VR53" t="str">
            <v/>
          </cell>
          <cell r="VS53" t="str">
            <v/>
          </cell>
          <cell r="VT53">
            <v>0</v>
          </cell>
          <cell r="VU53">
            <v>0</v>
          </cell>
          <cell r="VV53">
            <v>22.4</v>
          </cell>
          <cell r="VW53">
            <v>3</v>
          </cell>
          <cell r="VX53">
            <v>7.82</v>
          </cell>
          <cell r="VY53">
            <v>1</v>
          </cell>
          <cell r="VZ53">
            <v>0</v>
          </cell>
          <cell r="WA53">
            <v>0</v>
          </cell>
          <cell r="WB53">
            <v>20.079999999999998</v>
          </cell>
          <cell r="WC53">
            <v>3</v>
          </cell>
          <cell r="WD53">
            <v>0</v>
          </cell>
          <cell r="WE53">
            <v>0</v>
          </cell>
          <cell r="WF53" t="str">
            <v/>
          </cell>
          <cell r="WG53" t="str">
            <v/>
          </cell>
          <cell r="WH53">
            <v>0</v>
          </cell>
          <cell r="WI53">
            <v>0</v>
          </cell>
          <cell r="WJ53">
            <v>5.65</v>
          </cell>
          <cell r="WK53">
            <v>1</v>
          </cell>
          <cell r="WL53">
            <v>6.99</v>
          </cell>
          <cell r="WM53">
            <v>1</v>
          </cell>
          <cell r="WN53">
            <v>0</v>
          </cell>
          <cell r="WO53">
            <v>0</v>
          </cell>
          <cell r="WP53">
            <v>0</v>
          </cell>
          <cell r="WQ53">
            <v>0</v>
          </cell>
          <cell r="WR53">
            <v>21.81</v>
          </cell>
          <cell r="WS53">
            <v>3</v>
          </cell>
          <cell r="WT53" t="str">
            <v/>
          </cell>
          <cell r="WU53" t="str">
            <v/>
          </cell>
          <cell r="WV53">
            <v>4.01</v>
          </cell>
          <cell r="WW53">
            <v>1</v>
          </cell>
          <cell r="WX53">
            <v>0</v>
          </cell>
          <cell r="WY53">
            <v>0</v>
          </cell>
          <cell r="WZ53">
            <v>0</v>
          </cell>
          <cell r="XA53">
            <v>0</v>
          </cell>
          <cell r="XB53">
            <v>15.02</v>
          </cell>
          <cell r="XC53">
            <v>2</v>
          </cell>
          <cell r="XD53">
            <v>8.17</v>
          </cell>
          <cell r="XE53">
            <v>1</v>
          </cell>
          <cell r="XF53">
            <v>9.1199999999999992</v>
          </cell>
          <cell r="XG53">
            <v>1</v>
          </cell>
          <cell r="XH53" t="str">
            <v/>
          </cell>
          <cell r="XI53" t="str">
            <v/>
          </cell>
          <cell r="XJ53">
            <v>6.67</v>
          </cell>
          <cell r="XK53">
            <v>1</v>
          </cell>
          <cell r="XL53">
            <v>12.08</v>
          </cell>
          <cell r="XM53">
            <v>2</v>
          </cell>
          <cell r="XN53">
            <v>7.58</v>
          </cell>
          <cell r="XO53">
            <v>1</v>
          </cell>
          <cell r="XP53">
            <v>6.42</v>
          </cell>
          <cell r="XQ53">
            <v>1</v>
          </cell>
          <cell r="XR53">
            <v>0</v>
          </cell>
          <cell r="XS53">
            <v>0</v>
          </cell>
          <cell r="XT53">
            <v>16.61</v>
          </cell>
          <cell r="XU53">
            <v>2</v>
          </cell>
          <cell r="XV53" t="str">
            <v/>
          </cell>
          <cell r="XW53" t="str">
            <v/>
          </cell>
          <cell r="XX53">
            <v>0</v>
          </cell>
          <cell r="XY53">
            <v>0</v>
          </cell>
          <cell r="XZ53">
            <v>16.97</v>
          </cell>
          <cell r="YA53">
            <v>2</v>
          </cell>
          <cell r="YB53">
            <v>8.17</v>
          </cell>
          <cell r="YC53">
            <v>1</v>
          </cell>
          <cell r="YD53">
            <v>16.14</v>
          </cell>
          <cell r="YE53">
            <v>3</v>
          </cell>
          <cell r="YF53">
            <v>0</v>
          </cell>
          <cell r="YG53">
            <v>0</v>
          </cell>
          <cell r="YH53">
            <v>9.4499999999999993</v>
          </cell>
          <cell r="YI53">
            <v>1</v>
          </cell>
          <cell r="YJ53" t="str">
            <v/>
          </cell>
          <cell r="YK53" t="str">
            <v/>
          </cell>
          <cell r="YL53">
            <v>0</v>
          </cell>
          <cell r="YM53">
            <v>0</v>
          </cell>
          <cell r="YN53">
            <v>0</v>
          </cell>
          <cell r="YO53">
            <v>0</v>
          </cell>
          <cell r="YP53">
            <v>7.79</v>
          </cell>
          <cell r="YQ53">
            <v>1</v>
          </cell>
          <cell r="YR53">
            <v>6.94</v>
          </cell>
          <cell r="YS53">
            <v>1</v>
          </cell>
          <cell r="YT53">
            <v>0</v>
          </cell>
          <cell r="YU53">
            <v>0</v>
          </cell>
          <cell r="YV53">
            <v>0</v>
          </cell>
          <cell r="YW53">
            <v>0</v>
          </cell>
          <cell r="YX53" t="str">
            <v/>
          </cell>
          <cell r="YY53" t="str">
            <v/>
          </cell>
          <cell r="YZ53">
            <v>8.44</v>
          </cell>
          <cell r="ZA53">
            <v>1</v>
          </cell>
          <cell r="ZB53">
            <v>18.47</v>
          </cell>
          <cell r="ZC53">
            <v>2</v>
          </cell>
          <cell r="ZD53">
            <v>0</v>
          </cell>
          <cell r="ZE53">
            <v>0</v>
          </cell>
          <cell r="ZF53">
            <v>17.95</v>
          </cell>
          <cell r="ZG53">
            <v>2</v>
          </cell>
          <cell r="ZH53">
            <v>9.31</v>
          </cell>
          <cell r="ZI53">
            <v>1</v>
          </cell>
          <cell r="ZJ53">
            <v>20.059999999999999</v>
          </cell>
          <cell r="ZK53">
            <v>3</v>
          </cell>
          <cell r="ZL53" t="str">
            <v/>
          </cell>
          <cell r="ZM53" t="str">
            <v/>
          </cell>
          <cell r="ZN53">
            <v>0.25</v>
          </cell>
          <cell r="ZO53">
            <v>1</v>
          </cell>
          <cell r="ZP53">
            <v>28.99</v>
          </cell>
          <cell r="ZQ53">
            <v>3</v>
          </cell>
          <cell r="ZR53">
            <v>0</v>
          </cell>
          <cell r="ZS53">
            <v>0</v>
          </cell>
          <cell r="ZT53">
            <v>7.32</v>
          </cell>
          <cell r="ZU53">
            <v>1</v>
          </cell>
          <cell r="ZV53">
            <v>0</v>
          </cell>
          <cell r="ZW53">
            <v>0</v>
          </cell>
          <cell r="ZX53">
            <v>8.11</v>
          </cell>
          <cell r="ZY53">
            <v>1</v>
          </cell>
          <cell r="ZZ53" t="str">
            <v/>
          </cell>
          <cell r="AAA53" t="str">
            <v/>
          </cell>
          <cell r="AAB53">
            <v>6.68</v>
          </cell>
          <cell r="AAC53">
            <v>1</v>
          </cell>
          <cell r="AAD53">
            <v>24.47</v>
          </cell>
          <cell r="AAE53">
            <v>2</v>
          </cell>
          <cell r="AAF53">
            <v>7.01</v>
          </cell>
          <cell r="AAG53">
            <v>1</v>
          </cell>
          <cell r="AAH53">
            <v>0</v>
          </cell>
          <cell r="AAI53">
            <v>0</v>
          </cell>
          <cell r="AAJ53">
            <v>0</v>
          </cell>
          <cell r="AAK53">
            <v>0</v>
          </cell>
          <cell r="AAL53">
            <v>19.45</v>
          </cell>
          <cell r="AAM53">
            <v>3</v>
          </cell>
          <cell r="AAN53" t="str">
            <v/>
          </cell>
          <cell r="AAO53" t="str">
            <v/>
          </cell>
          <cell r="AAP53">
            <v>0</v>
          </cell>
          <cell r="AAQ53">
            <v>0</v>
          </cell>
          <cell r="AAR53">
            <v>18.899999999999999</v>
          </cell>
          <cell r="AAS53">
            <v>3</v>
          </cell>
          <cell r="AAT53">
            <v>0</v>
          </cell>
          <cell r="AAU53">
            <v>0</v>
          </cell>
          <cell r="AAV53">
            <v>15.06</v>
          </cell>
          <cell r="AAW53">
            <v>2</v>
          </cell>
          <cell r="AAX53">
            <v>0</v>
          </cell>
          <cell r="AAY53">
            <v>0</v>
          </cell>
          <cell r="AAZ53">
            <v>0</v>
          </cell>
          <cell r="ABA53">
            <v>0</v>
          </cell>
          <cell r="ABB53" t="str">
            <v/>
          </cell>
          <cell r="ABC53" t="str">
            <v/>
          </cell>
          <cell r="ABD53">
            <v>0</v>
          </cell>
          <cell r="ABE53">
            <v>0</v>
          </cell>
          <cell r="ABF53">
            <v>0</v>
          </cell>
          <cell r="ABG53">
            <v>0</v>
          </cell>
          <cell r="ABH53">
            <v>0</v>
          </cell>
          <cell r="ABI53">
            <v>0</v>
          </cell>
          <cell r="ABJ53">
            <v>0</v>
          </cell>
          <cell r="ABK53">
            <v>0</v>
          </cell>
          <cell r="ABM53">
            <v>2424.0399999999981</v>
          </cell>
          <cell r="ABN53">
            <v>355</v>
          </cell>
          <cell r="ABO53">
            <v>209</v>
          </cell>
          <cell r="ABP53">
            <v>1.6985645933014355</v>
          </cell>
        </row>
        <row r="54">
          <cell r="A54" t="str">
            <v>WILSON</v>
          </cell>
          <cell r="B54" t="str">
            <v>WILSON</v>
          </cell>
          <cell r="C54" t="str">
            <v>MANHATTAN</v>
          </cell>
          <cell r="D54">
            <v>5.49</v>
          </cell>
          <cell r="E54">
            <v>1</v>
          </cell>
          <cell r="F54">
            <v>6.41</v>
          </cell>
          <cell r="G54">
            <v>1</v>
          </cell>
          <cell r="H54">
            <v>6.1</v>
          </cell>
          <cell r="I54">
            <v>1</v>
          </cell>
          <cell r="J54">
            <v>0</v>
          </cell>
          <cell r="K54">
            <v>0</v>
          </cell>
          <cell r="L54">
            <v>8.31</v>
          </cell>
          <cell r="M54">
            <v>1</v>
          </cell>
          <cell r="N54">
            <v>6.11</v>
          </cell>
          <cell r="O54">
            <v>1</v>
          </cell>
          <cell r="P54" t="str">
            <v/>
          </cell>
          <cell r="Q54" t="str">
            <v/>
          </cell>
          <cell r="R54">
            <v>0</v>
          </cell>
          <cell r="S54">
            <v>0</v>
          </cell>
          <cell r="T54">
            <v>9.2899999999999991</v>
          </cell>
          <cell r="U54">
            <v>1</v>
          </cell>
          <cell r="V54">
            <v>0</v>
          </cell>
          <cell r="W54">
            <v>0</v>
          </cell>
          <cell r="X54">
            <v>4.33</v>
          </cell>
          <cell r="Y54">
            <v>1</v>
          </cell>
          <cell r="Z54">
            <v>0</v>
          </cell>
          <cell r="AA54">
            <v>0</v>
          </cell>
          <cell r="AB54">
            <v>5.47</v>
          </cell>
          <cell r="AC54">
            <v>1</v>
          </cell>
          <cell r="AD54" t="str">
            <v/>
          </cell>
          <cell r="AE54" t="str">
            <v/>
          </cell>
          <cell r="AF54">
            <v>0</v>
          </cell>
          <cell r="AG54">
            <v>0</v>
          </cell>
          <cell r="AH54">
            <v>7.17</v>
          </cell>
          <cell r="AI54">
            <v>1</v>
          </cell>
          <cell r="AJ54">
            <v>0</v>
          </cell>
          <cell r="AK54">
            <v>0</v>
          </cell>
          <cell r="AL54">
            <v>7.51</v>
          </cell>
          <cell r="AM54">
            <v>1</v>
          </cell>
          <cell r="AN54">
            <v>0</v>
          </cell>
          <cell r="AO54">
            <v>0</v>
          </cell>
          <cell r="AP54">
            <v>4.57</v>
          </cell>
          <cell r="AQ54">
            <v>1</v>
          </cell>
          <cell r="AR54" t="str">
            <v/>
          </cell>
          <cell r="AS54" t="str">
            <v/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6.1</v>
          </cell>
          <cell r="AY54">
            <v>1</v>
          </cell>
          <cell r="AZ54">
            <v>0</v>
          </cell>
          <cell r="BA54">
            <v>0</v>
          </cell>
          <cell r="BB54">
            <v>7.52</v>
          </cell>
          <cell r="BC54">
            <v>1</v>
          </cell>
          <cell r="BD54">
            <v>8.7100000000000009</v>
          </cell>
          <cell r="BE54">
            <v>2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8.86</v>
          </cell>
          <cell r="BM54">
            <v>1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6.54</v>
          </cell>
          <cell r="BS54">
            <v>1</v>
          </cell>
          <cell r="BT54" t="str">
            <v/>
          </cell>
          <cell r="BU54" t="str">
            <v/>
          </cell>
          <cell r="BV54">
            <v>6.64</v>
          </cell>
          <cell r="BW54">
            <v>1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6.35</v>
          </cell>
          <cell r="CC54">
            <v>1</v>
          </cell>
          <cell r="CD54">
            <v>0</v>
          </cell>
          <cell r="CE54">
            <v>0</v>
          </cell>
          <cell r="CF54">
            <v>7.63</v>
          </cell>
          <cell r="CG54">
            <v>1</v>
          </cell>
          <cell r="CH54" t="str">
            <v/>
          </cell>
          <cell r="CI54" t="str">
            <v/>
          </cell>
          <cell r="CJ54">
            <v>0</v>
          </cell>
          <cell r="CK54">
            <v>0</v>
          </cell>
          <cell r="CL54">
            <v>0.02</v>
          </cell>
          <cell r="CM54">
            <v>1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8.64</v>
          </cell>
          <cell r="CS54">
            <v>1</v>
          </cell>
          <cell r="CT54">
            <v>6.97</v>
          </cell>
          <cell r="CU54">
            <v>1</v>
          </cell>
          <cell r="CV54" t="str">
            <v/>
          </cell>
          <cell r="CW54" t="str">
            <v/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8.6300000000000008</v>
          </cell>
          <cell r="DE54">
            <v>1</v>
          </cell>
          <cell r="DF54">
            <v>6.52</v>
          </cell>
          <cell r="DG54">
            <v>1</v>
          </cell>
          <cell r="DH54">
            <v>0</v>
          </cell>
          <cell r="DI54">
            <v>0</v>
          </cell>
          <cell r="DJ54" t="str">
            <v/>
          </cell>
          <cell r="DK54" t="str">
            <v/>
          </cell>
          <cell r="DL54">
            <v>7.75</v>
          </cell>
          <cell r="DM54">
            <v>1</v>
          </cell>
          <cell r="DN54">
            <v>4.43</v>
          </cell>
          <cell r="DO54">
            <v>1</v>
          </cell>
          <cell r="DP54">
            <v>0</v>
          </cell>
          <cell r="DQ54">
            <v>0</v>
          </cell>
          <cell r="DR54">
            <v>5.92</v>
          </cell>
          <cell r="DS54">
            <v>1</v>
          </cell>
          <cell r="DT54">
            <v>0</v>
          </cell>
          <cell r="DU54">
            <v>0</v>
          </cell>
          <cell r="DV54">
            <v>5.91</v>
          </cell>
          <cell r="DW54">
            <v>1</v>
          </cell>
          <cell r="DX54" t="str">
            <v/>
          </cell>
          <cell r="DY54" t="str">
            <v/>
          </cell>
          <cell r="DZ54">
            <v>0</v>
          </cell>
          <cell r="EA54">
            <v>0</v>
          </cell>
          <cell r="EB54">
            <v>5.8</v>
          </cell>
          <cell r="EC54">
            <v>1</v>
          </cell>
          <cell r="ED54">
            <v>0</v>
          </cell>
          <cell r="EE54">
            <v>0</v>
          </cell>
          <cell r="EF54">
            <v>6.86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 t="str">
            <v/>
          </cell>
          <cell r="EM54" t="str">
            <v/>
          </cell>
          <cell r="EN54">
            <v>6.79</v>
          </cell>
          <cell r="EO54">
            <v>1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8.85</v>
          </cell>
          <cell r="EU54">
            <v>1</v>
          </cell>
          <cell r="EV54">
            <v>0</v>
          </cell>
          <cell r="EW54">
            <v>0</v>
          </cell>
          <cell r="EX54">
            <v>6.44</v>
          </cell>
          <cell r="EY54">
            <v>1</v>
          </cell>
          <cell r="EZ54" t="str">
            <v/>
          </cell>
          <cell r="FA54" t="str">
            <v/>
          </cell>
          <cell r="FB54">
            <v>0</v>
          </cell>
          <cell r="FC54">
            <v>0</v>
          </cell>
          <cell r="FD54">
            <v>14.38</v>
          </cell>
          <cell r="FE54">
            <v>2</v>
          </cell>
          <cell r="FF54">
            <v>0</v>
          </cell>
          <cell r="FG54">
            <v>0</v>
          </cell>
          <cell r="FH54">
            <v>7.51</v>
          </cell>
          <cell r="FI54">
            <v>1</v>
          </cell>
          <cell r="FJ54">
            <v>0</v>
          </cell>
          <cell r="FK54">
            <v>0</v>
          </cell>
          <cell r="FL54">
            <v>6.37</v>
          </cell>
          <cell r="FM54">
            <v>1</v>
          </cell>
          <cell r="FN54" t="str">
            <v/>
          </cell>
          <cell r="FO54" t="str">
            <v/>
          </cell>
          <cell r="FP54">
            <v>0</v>
          </cell>
          <cell r="FQ54">
            <v>0</v>
          </cell>
          <cell r="FR54">
            <v>15</v>
          </cell>
          <cell r="FS54">
            <v>1</v>
          </cell>
          <cell r="FT54">
            <v>7.97</v>
          </cell>
          <cell r="FU54">
            <v>1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 t="str">
            <v/>
          </cell>
          <cell r="GC54" t="str">
            <v/>
          </cell>
          <cell r="GD54">
            <v>7.14</v>
          </cell>
          <cell r="GE54">
            <v>1</v>
          </cell>
          <cell r="GF54">
            <v>0</v>
          </cell>
          <cell r="GG54">
            <v>0</v>
          </cell>
          <cell r="GH54">
            <v>7.41</v>
          </cell>
          <cell r="GI54">
            <v>1</v>
          </cell>
          <cell r="GJ54">
            <v>0</v>
          </cell>
          <cell r="GK54">
            <v>0</v>
          </cell>
          <cell r="GL54">
            <v>6.6</v>
          </cell>
          <cell r="GM54">
            <v>1</v>
          </cell>
          <cell r="GN54">
            <v>0</v>
          </cell>
          <cell r="GO54">
            <v>0</v>
          </cell>
          <cell r="GP54" t="str">
            <v/>
          </cell>
          <cell r="GQ54" t="str">
            <v/>
          </cell>
          <cell r="GR54">
            <v>7.14</v>
          </cell>
          <cell r="GS54">
            <v>1</v>
          </cell>
          <cell r="GT54">
            <v>0</v>
          </cell>
          <cell r="GU54">
            <v>0</v>
          </cell>
          <cell r="GV54">
            <v>6.79</v>
          </cell>
          <cell r="GW54">
            <v>1</v>
          </cell>
          <cell r="GX54">
            <v>0</v>
          </cell>
          <cell r="GY54">
            <v>0</v>
          </cell>
          <cell r="GZ54">
            <v>4.74</v>
          </cell>
          <cell r="HA54">
            <v>1</v>
          </cell>
          <cell r="HB54">
            <v>0</v>
          </cell>
          <cell r="HC54">
            <v>0</v>
          </cell>
          <cell r="HD54" t="str">
            <v/>
          </cell>
          <cell r="HE54" t="str">
            <v/>
          </cell>
          <cell r="HF54">
            <v>5.27</v>
          </cell>
          <cell r="HG54">
            <v>1</v>
          </cell>
          <cell r="HH54">
            <v>0</v>
          </cell>
          <cell r="HI54">
            <v>0</v>
          </cell>
          <cell r="HJ54">
            <v>7.72</v>
          </cell>
          <cell r="HK54">
            <v>1</v>
          </cell>
          <cell r="HL54">
            <v>0</v>
          </cell>
          <cell r="HM54">
            <v>0</v>
          </cell>
          <cell r="HN54">
            <v>4.42</v>
          </cell>
          <cell r="HO54">
            <v>1</v>
          </cell>
          <cell r="HP54">
            <v>0</v>
          </cell>
          <cell r="HQ54">
            <v>0</v>
          </cell>
          <cell r="HR54" t="str">
            <v/>
          </cell>
          <cell r="HS54" t="str">
            <v/>
          </cell>
          <cell r="HT54">
            <v>6.47</v>
          </cell>
          <cell r="HU54">
            <v>1</v>
          </cell>
          <cell r="HV54">
            <v>0</v>
          </cell>
          <cell r="HW54">
            <v>0</v>
          </cell>
          <cell r="HX54">
            <v>6.39</v>
          </cell>
          <cell r="HY54">
            <v>1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6.52</v>
          </cell>
          <cell r="IE54">
            <v>1</v>
          </cell>
          <cell r="IF54" t="str">
            <v/>
          </cell>
          <cell r="IG54" t="str">
            <v/>
          </cell>
          <cell r="IH54">
            <v>0</v>
          </cell>
          <cell r="II54">
            <v>0</v>
          </cell>
          <cell r="IJ54">
            <v>7.05</v>
          </cell>
          <cell r="IK54">
            <v>1</v>
          </cell>
          <cell r="IL54">
            <v>0</v>
          </cell>
          <cell r="IM54">
            <v>0</v>
          </cell>
          <cell r="IN54">
            <v>7.17</v>
          </cell>
          <cell r="IO54">
            <v>1</v>
          </cell>
          <cell r="IP54">
            <v>0</v>
          </cell>
          <cell r="IQ54">
            <v>0</v>
          </cell>
          <cell r="IR54">
            <v>6.41</v>
          </cell>
          <cell r="IS54">
            <v>1</v>
          </cell>
          <cell r="IT54" t="str">
            <v/>
          </cell>
          <cell r="IU54" t="str">
            <v/>
          </cell>
          <cell r="IV54">
            <v>0</v>
          </cell>
          <cell r="IW54">
            <v>0</v>
          </cell>
          <cell r="IX54">
            <v>6.6</v>
          </cell>
          <cell r="IY54">
            <v>1</v>
          </cell>
          <cell r="IZ54">
            <v>0</v>
          </cell>
          <cell r="JA54">
            <v>0</v>
          </cell>
          <cell r="JB54">
            <v>6.62</v>
          </cell>
          <cell r="JC54">
            <v>1</v>
          </cell>
          <cell r="JD54">
            <v>0</v>
          </cell>
          <cell r="JE54">
            <v>0</v>
          </cell>
          <cell r="JF54">
            <v>6.75</v>
          </cell>
          <cell r="JG54">
            <v>1</v>
          </cell>
          <cell r="JH54" t="str">
            <v/>
          </cell>
          <cell r="JI54" t="str">
            <v/>
          </cell>
          <cell r="JJ54">
            <v>5.79</v>
          </cell>
          <cell r="JK54">
            <v>1</v>
          </cell>
          <cell r="JL54">
            <v>0</v>
          </cell>
          <cell r="JM54">
            <v>0</v>
          </cell>
          <cell r="JN54">
            <v>6.37</v>
          </cell>
          <cell r="JO54">
            <v>1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 t="str">
            <v/>
          </cell>
          <cell r="JW54" t="str">
            <v/>
          </cell>
          <cell r="JX54">
            <v>5.97</v>
          </cell>
          <cell r="JY54">
            <v>1</v>
          </cell>
          <cell r="JZ54">
            <v>0</v>
          </cell>
          <cell r="KA54">
            <v>0</v>
          </cell>
          <cell r="KB54">
            <v>5.87</v>
          </cell>
          <cell r="KC54">
            <v>1</v>
          </cell>
          <cell r="KD54">
            <v>0</v>
          </cell>
          <cell r="KE54">
            <v>0</v>
          </cell>
          <cell r="KF54">
            <v>7.12</v>
          </cell>
          <cell r="KG54">
            <v>1</v>
          </cell>
          <cell r="KH54">
            <v>0</v>
          </cell>
          <cell r="KI54">
            <v>0</v>
          </cell>
          <cell r="KJ54" t="str">
            <v/>
          </cell>
          <cell r="KK54" t="str">
            <v/>
          </cell>
          <cell r="KL54">
            <v>8.15</v>
          </cell>
          <cell r="KM54">
            <v>1</v>
          </cell>
          <cell r="KN54">
            <v>0</v>
          </cell>
          <cell r="KO54">
            <v>0</v>
          </cell>
          <cell r="KP54">
            <v>8.06</v>
          </cell>
          <cell r="KQ54">
            <v>1</v>
          </cell>
          <cell r="KR54">
            <v>0</v>
          </cell>
          <cell r="KS54">
            <v>0</v>
          </cell>
          <cell r="KT54">
            <v>7.23</v>
          </cell>
          <cell r="KU54">
            <v>1</v>
          </cell>
          <cell r="KV54">
            <v>0</v>
          </cell>
          <cell r="KW54">
            <v>0</v>
          </cell>
          <cell r="KX54" t="str">
            <v/>
          </cell>
          <cell r="KY54" t="str">
            <v/>
          </cell>
          <cell r="KZ54">
            <v>7.19</v>
          </cell>
          <cell r="LA54">
            <v>1</v>
          </cell>
          <cell r="LB54">
            <v>0</v>
          </cell>
          <cell r="LC54">
            <v>0</v>
          </cell>
          <cell r="LD54">
            <v>5.0999999999999996</v>
          </cell>
          <cell r="LE54">
            <v>1</v>
          </cell>
          <cell r="LF54">
            <v>0</v>
          </cell>
          <cell r="LG54">
            <v>0</v>
          </cell>
          <cell r="LH54">
            <v>7.05</v>
          </cell>
          <cell r="LI54">
            <v>1</v>
          </cell>
          <cell r="LJ54">
            <v>0</v>
          </cell>
          <cell r="LK54">
            <v>0</v>
          </cell>
          <cell r="LL54" t="str">
            <v/>
          </cell>
          <cell r="LM54" t="str">
            <v/>
          </cell>
          <cell r="LN54">
            <v>9.0299999999999994</v>
          </cell>
          <cell r="LO54">
            <v>1</v>
          </cell>
          <cell r="LP54">
            <v>0</v>
          </cell>
          <cell r="LQ54">
            <v>0</v>
          </cell>
          <cell r="LR54">
            <v>6.4</v>
          </cell>
          <cell r="LS54">
            <v>1</v>
          </cell>
          <cell r="LT54">
            <v>0</v>
          </cell>
          <cell r="LU54">
            <v>0</v>
          </cell>
          <cell r="LV54">
            <v>8.24</v>
          </cell>
          <cell r="LW54">
            <v>1</v>
          </cell>
          <cell r="LX54">
            <v>0</v>
          </cell>
          <cell r="LY54">
            <v>0</v>
          </cell>
          <cell r="LZ54" t="str">
            <v/>
          </cell>
          <cell r="MA54" t="str">
            <v/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12.92</v>
          </cell>
          <cell r="MG54">
            <v>2</v>
          </cell>
          <cell r="MH54">
            <v>0</v>
          </cell>
          <cell r="MI54">
            <v>0</v>
          </cell>
          <cell r="MJ54">
            <v>6.85</v>
          </cell>
          <cell r="MK54">
            <v>1</v>
          </cell>
          <cell r="ML54">
            <v>0</v>
          </cell>
          <cell r="MM54">
            <v>0</v>
          </cell>
          <cell r="MN54" t="str">
            <v/>
          </cell>
          <cell r="MO54" t="str">
            <v/>
          </cell>
          <cell r="MP54">
            <v>9.44</v>
          </cell>
          <cell r="MQ54">
            <v>1</v>
          </cell>
          <cell r="MR54">
            <v>0</v>
          </cell>
          <cell r="MS54">
            <v>0</v>
          </cell>
          <cell r="MT54">
            <v>6.91</v>
          </cell>
          <cell r="MU54">
            <v>1</v>
          </cell>
          <cell r="MV54">
            <v>0</v>
          </cell>
          <cell r="MW54">
            <v>0</v>
          </cell>
          <cell r="MX54">
            <v>6.13</v>
          </cell>
          <cell r="MY54">
            <v>1</v>
          </cell>
          <cell r="MZ54">
            <v>0</v>
          </cell>
          <cell r="NA54">
            <v>0</v>
          </cell>
          <cell r="NB54" t="str">
            <v/>
          </cell>
          <cell r="NC54" t="str">
            <v/>
          </cell>
          <cell r="ND54">
            <v>8.43</v>
          </cell>
          <cell r="NE54">
            <v>1</v>
          </cell>
          <cell r="NF54">
            <v>0</v>
          </cell>
          <cell r="NG54">
            <v>0</v>
          </cell>
          <cell r="NH54">
            <v>0.35</v>
          </cell>
          <cell r="NI54">
            <v>1</v>
          </cell>
          <cell r="NJ54">
            <v>10.210000000000001</v>
          </cell>
          <cell r="NK54">
            <v>1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 t="str">
            <v/>
          </cell>
          <cell r="NQ54" t="str">
            <v/>
          </cell>
          <cell r="NR54">
            <v>10.46</v>
          </cell>
          <cell r="NS54">
            <v>1</v>
          </cell>
          <cell r="NT54">
            <v>0</v>
          </cell>
          <cell r="NU54">
            <v>0</v>
          </cell>
          <cell r="NV54">
            <v>8.24</v>
          </cell>
          <cell r="NW54">
            <v>1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7.53</v>
          </cell>
          <cell r="OC54">
            <v>1</v>
          </cell>
          <cell r="OD54" t="str">
            <v/>
          </cell>
          <cell r="OE54" t="str">
            <v/>
          </cell>
          <cell r="OF54">
            <v>6.03</v>
          </cell>
          <cell r="OG54">
            <v>1</v>
          </cell>
          <cell r="OH54">
            <v>0</v>
          </cell>
          <cell r="OI54">
            <v>0</v>
          </cell>
          <cell r="OJ54">
            <v>8.69</v>
          </cell>
          <cell r="OK54">
            <v>1</v>
          </cell>
          <cell r="OL54">
            <v>0</v>
          </cell>
          <cell r="OM54">
            <v>0</v>
          </cell>
          <cell r="ON54">
            <v>6.18</v>
          </cell>
          <cell r="OO54">
            <v>1</v>
          </cell>
          <cell r="OP54">
            <v>0</v>
          </cell>
          <cell r="OQ54">
            <v>0</v>
          </cell>
          <cell r="OR54" t="str">
            <v/>
          </cell>
          <cell r="OS54" t="str">
            <v/>
          </cell>
          <cell r="OT54">
            <v>10.220000000000001</v>
          </cell>
          <cell r="OU54">
            <v>1</v>
          </cell>
          <cell r="OV54">
            <v>0</v>
          </cell>
          <cell r="OW54">
            <v>0</v>
          </cell>
          <cell r="OX54">
            <v>6.63</v>
          </cell>
          <cell r="OY54">
            <v>1</v>
          </cell>
          <cell r="OZ54">
            <v>0</v>
          </cell>
          <cell r="PA54">
            <v>0</v>
          </cell>
          <cell r="PB54">
            <v>5.84</v>
          </cell>
          <cell r="PC54">
            <v>1</v>
          </cell>
          <cell r="PD54">
            <v>0</v>
          </cell>
          <cell r="PE54">
            <v>0</v>
          </cell>
          <cell r="PF54" t="str">
            <v/>
          </cell>
          <cell r="PG54" t="str">
            <v/>
          </cell>
          <cell r="PH54">
            <v>8.02</v>
          </cell>
          <cell r="PI54">
            <v>1</v>
          </cell>
          <cell r="PJ54">
            <v>5.07</v>
          </cell>
          <cell r="PK54">
            <v>1</v>
          </cell>
          <cell r="PL54">
            <v>0</v>
          </cell>
          <cell r="PM54">
            <v>0</v>
          </cell>
          <cell r="PN54">
            <v>0</v>
          </cell>
          <cell r="PO54">
            <v>0</v>
          </cell>
          <cell r="PP54">
            <v>8.67</v>
          </cell>
          <cell r="PQ54">
            <v>1</v>
          </cell>
          <cell r="PR54">
            <v>4.6500000000000004</v>
          </cell>
          <cell r="PS54">
            <v>1</v>
          </cell>
          <cell r="PT54" t="str">
            <v/>
          </cell>
          <cell r="PU54" t="str">
            <v/>
          </cell>
          <cell r="PV54">
            <v>0</v>
          </cell>
          <cell r="PW54">
            <v>0</v>
          </cell>
          <cell r="PX54">
            <v>9</v>
          </cell>
          <cell r="PY54">
            <v>1</v>
          </cell>
          <cell r="PZ54">
            <v>0</v>
          </cell>
          <cell r="QA54">
            <v>0</v>
          </cell>
          <cell r="QB54">
            <v>5.64</v>
          </cell>
          <cell r="QC54">
            <v>1</v>
          </cell>
          <cell r="QD54">
            <v>0</v>
          </cell>
          <cell r="QE54">
            <v>0</v>
          </cell>
          <cell r="QF54">
            <v>8.14</v>
          </cell>
          <cell r="QG54">
            <v>1</v>
          </cell>
          <cell r="QH54" t="str">
            <v/>
          </cell>
          <cell r="QI54" t="str">
            <v/>
          </cell>
          <cell r="QJ54">
            <v>6.33</v>
          </cell>
          <cell r="QK54">
            <v>1</v>
          </cell>
          <cell r="QL54">
            <v>0</v>
          </cell>
          <cell r="QM54">
            <v>0</v>
          </cell>
          <cell r="QN54">
            <v>0</v>
          </cell>
          <cell r="QO54">
            <v>0</v>
          </cell>
          <cell r="QP54">
            <v>12.26</v>
          </cell>
          <cell r="QQ54">
            <v>2</v>
          </cell>
          <cell r="QR54">
            <v>0</v>
          </cell>
          <cell r="QS54">
            <v>0</v>
          </cell>
          <cell r="QT54">
            <v>8.83</v>
          </cell>
          <cell r="QU54">
            <v>1</v>
          </cell>
          <cell r="QV54" t="str">
            <v/>
          </cell>
          <cell r="QW54" t="str">
            <v/>
          </cell>
          <cell r="QX54">
            <v>6.04</v>
          </cell>
          <cell r="QY54">
            <v>1</v>
          </cell>
          <cell r="QZ54">
            <v>6.68</v>
          </cell>
          <cell r="RA54">
            <v>1</v>
          </cell>
          <cell r="RB54">
            <v>0</v>
          </cell>
          <cell r="RC54">
            <v>0</v>
          </cell>
          <cell r="RD54">
            <v>0</v>
          </cell>
          <cell r="RE54">
            <v>0</v>
          </cell>
          <cell r="RF54">
            <v>7.27</v>
          </cell>
          <cell r="RG54">
            <v>1</v>
          </cell>
          <cell r="RH54">
            <v>6.75</v>
          </cell>
          <cell r="RI54">
            <v>1</v>
          </cell>
          <cell r="RJ54" t="str">
            <v/>
          </cell>
          <cell r="RK54" t="str">
            <v/>
          </cell>
          <cell r="RL54">
            <v>0</v>
          </cell>
          <cell r="RM54">
            <v>0</v>
          </cell>
          <cell r="RN54">
            <v>3.58</v>
          </cell>
          <cell r="RO54">
            <v>1</v>
          </cell>
          <cell r="RP54">
            <v>7.81</v>
          </cell>
          <cell r="RQ54">
            <v>1</v>
          </cell>
          <cell r="RR54">
            <v>0</v>
          </cell>
          <cell r="RS54">
            <v>0</v>
          </cell>
          <cell r="RT54">
            <v>0</v>
          </cell>
          <cell r="RU54">
            <v>0</v>
          </cell>
          <cell r="RV54">
            <v>7.93</v>
          </cell>
          <cell r="RW54">
            <v>1</v>
          </cell>
          <cell r="RX54" t="str">
            <v/>
          </cell>
          <cell r="RY54" t="str">
            <v/>
          </cell>
          <cell r="RZ54">
            <v>0</v>
          </cell>
          <cell r="SA54">
            <v>0</v>
          </cell>
          <cell r="SB54">
            <v>7.68</v>
          </cell>
          <cell r="SC54">
            <v>1</v>
          </cell>
          <cell r="SD54">
            <v>0</v>
          </cell>
          <cell r="SE54">
            <v>0</v>
          </cell>
          <cell r="SF54">
            <v>6.39</v>
          </cell>
          <cell r="SG54">
            <v>1</v>
          </cell>
          <cell r="SH54">
            <v>0</v>
          </cell>
          <cell r="SI54">
            <v>0</v>
          </cell>
          <cell r="SJ54">
            <v>6.81</v>
          </cell>
          <cell r="SK54">
            <v>1</v>
          </cell>
          <cell r="SL54" t="str">
            <v/>
          </cell>
          <cell r="SM54" t="str">
            <v/>
          </cell>
          <cell r="SN54">
            <v>0</v>
          </cell>
          <cell r="SO54">
            <v>0</v>
          </cell>
          <cell r="SP54">
            <v>8.41</v>
          </cell>
          <cell r="SQ54">
            <v>1</v>
          </cell>
          <cell r="SR54">
            <v>0</v>
          </cell>
          <cell r="SS54">
            <v>0</v>
          </cell>
          <cell r="ST54">
            <v>6.49</v>
          </cell>
          <cell r="SU54">
            <v>1</v>
          </cell>
          <cell r="SV54">
            <v>0</v>
          </cell>
          <cell r="SW54">
            <v>0</v>
          </cell>
          <cell r="SX54">
            <v>5.37</v>
          </cell>
          <cell r="SY54">
            <v>1</v>
          </cell>
          <cell r="SZ54" t="str">
            <v/>
          </cell>
          <cell r="TA54" t="str">
            <v/>
          </cell>
          <cell r="TB54">
            <v>0</v>
          </cell>
          <cell r="TC54">
            <v>0</v>
          </cell>
          <cell r="TD54">
            <v>7.93</v>
          </cell>
          <cell r="TE54">
            <v>1</v>
          </cell>
          <cell r="TF54">
            <v>6.91</v>
          </cell>
          <cell r="TG54">
            <v>1</v>
          </cell>
          <cell r="TH54">
            <v>0</v>
          </cell>
          <cell r="TI54">
            <v>0</v>
          </cell>
          <cell r="TJ54">
            <v>6.85</v>
          </cell>
          <cell r="TK54">
            <v>1</v>
          </cell>
          <cell r="TL54">
            <v>0</v>
          </cell>
          <cell r="TM54">
            <v>0</v>
          </cell>
          <cell r="TN54" t="str">
            <v/>
          </cell>
          <cell r="TO54" t="str">
            <v/>
          </cell>
          <cell r="TP54">
            <v>6.9</v>
          </cell>
          <cell r="TQ54">
            <v>1</v>
          </cell>
          <cell r="TR54">
            <v>0</v>
          </cell>
          <cell r="TS54">
            <v>0</v>
          </cell>
          <cell r="TT54">
            <v>7.01</v>
          </cell>
          <cell r="TU54">
            <v>1</v>
          </cell>
          <cell r="TV54">
            <v>0</v>
          </cell>
          <cell r="TW54">
            <v>0</v>
          </cell>
          <cell r="TX54">
            <v>6.72</v>
          </cell>
          <cell r="TY54">
            <v>1</v>
          </cell>
          <cell r="TZ54">
            <v>6.17</v>
          </cell>
          <cell r="UA54">
            <v>1</v>
          </cell>
          <cell r="UB54" t="str">
            <v/>
          </cell>
          <cell r="UC54" t="str">
            <v/>
          </cell>
          <cell r="UD54">
            <v>8.19</v>
          </cell>
          <cell r="UE54">
            <v>1</v>
          </cell>
          <cell r="UF54">
            <v>0</v>
          </cell>
          <cell r="UG54">
            <v>0</v>
          </cell>
          <cell r="UH54">
            <v>6.71</v>
          </cell>
          <cell r="UI54">
            <v>1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7.78</v>
          </cell>
          <cell r="UO54">
            <v>1</v>
          </cell>
          <cell r="UP54" t="str">
            <v/>
          </cell>
          <cell r="UQ54" t="str">
            <v/>
          </cell>
          <cell r="UR54">
            <v>5.77</v>
          </cell>
          <cell r="US54">
            <v>1</v>
          </cell>
          <cell r="UT54">
            <v>0</v>
          </cell>
          <cell r="UU54">
            <v>0</v>
          </cell>
          <cell r="UV54">
            <v>7.54</v>
          </cell>
          <cell r="UW54">
            <v>1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4.1500000000000004</v>
          </cell>
          <cell r="VC54">
            <v>1</v>
          </cell>
          <cell r="VD54" t="str">
            <v/>
          </cell>
          <cell r="VE54" t="str">
            <v/>
          </cell>
          <cell r="VF54">
            <v>12.27</v>
          </cell>
          <cell r="VG54">
            <v>2</v>
          </cell>
          <cell r="VH54">
            <v>0</v>
          </cell>
          <cell r="VI54">
            <v>0</v>
          </cell>
          <cell r="VJ54">
            <v>0</v>
          </cell>
          <cell r="VK54">
            <v>0</v>
          </cell>
          <cell r="VL54">
            <v>10</v>
          </cell>
          <cell r="VM54">
            <v>1</v>
          </cell>
          <cell r="VN54">
            <v>7.06</v>
          </cell>
          <cell r="VO54">
            <v>1</v>
          </cell>
          <cell r="VP54">
            <v>0</v>
          </cell>
          <cell r="VQ54">
            <v>0</v>
          </cell>
          <cell r="VR54" t="str">
            <v/>
          </cell>
          <cell r="VS54" t="str">
            <v/>
          </cell>
          <cell r="VT54">
            <v>7.37</v>
          </cell>
          <cell r="VU54">
            <v>1</v>
          </cell>
          <cell r="VV54">
            <v>0</v>
          </cell>
          <cell r="VW54">
            <v>0</v>
          </cell>
          <cell r="VX54">
            <v>5.62</v>
          </cell>
          <cell r="VY54">
            <v>1</v>
          </cell>
          <cell r="VZ54">
            <v>0</v>
          </cell>
          <cell r="WA54">
            <v>0</v>
          </cell>
          <cell r="WB54">
            <v>7.79</v>
          </cell>
          <cell r="WC54">
            <v>1</v>
          </cell>
          <cell r="WD54">
            <v>0</v>
          </cell>
          <cell r="WE54">
            <v>0</v>
          </cell>
          <cell r="WF54" t="str">
            <v/>
          </cell>
          <cell r="WG54" t="str">
            <v/>
          </cell>
          <cell r="WH54">
            <v>7.61</v>
          </cell>
          <cell r="WI54">
            <v>1</v>
          </cell>
          <cell r="WJ54">
            <v>0</v>
          </cell>
          <cell r="WK54">
            <v>0</v>
          </cell>
          <cell r="WL54">
            <v>7.03</v>
          </cell>
          <cell r="WM54">
            <v>1</v>
          </cell>
          <cell r="WN54">
            <v>0</v>
          </cell>
          <cell r="WO54">
            <v>0</v>
          </cell>
          <cell r="WP54">
            <v>6.34</v>
          </cell>
          <cell r="WQ54">
            <v>1</v>
          </cell>
          <cell r="WR54">
            <v>0</v>
          </cell>
          <cell r="WS54">
            <v>0</v>
          </cell>
          <cell r="WT54" t="str">
            <v/>
          </cell>
          <cell r="WU54" t="str">
            <v/>
          </cell>
          <cell r="WV54">
            <v>0</v>
          </cell>
          <cell r="WW54">
            <v>0</v>
          </cell>
          <cell r="WX54">
            <v>0</v>
          </cell>
          <cell r="WY54">
            <v>0</v>
          </cell>
          <cell r="WZ54">
            <v>5.6</v>
          </cell>
          <cell r="XA54">
            <v>1</v>
          </cell>
          <cell r="XB54">
            <v>0</v>
          </cell>
          <cell r="XC54">
            <v>0</v>
          </cell>
          <cell r="XD54">
            <v>0</v>
          </cell>
          <cell r="XE54">
            <v>0</v>
          </cell>
          <cell r="XF54">
            <v>8.15</v>
          </cell>
          <cell r="XG54">
            <v>1</v>
          </cell>
          <cell r="XH54" t="str">
            <v/>
          </cell>
          <cell r="XI54" t="str">
            <v/>
          </cell>
          <cell r="XJ54">
            <v>6.61</v>
          </cell>
          <cell r="XK54">
            <v>14</v>
          </cell>
          <cell r="XL54">
            <v>0</v>
          </cell>
          <cell r="XM54">
            <v>0</v>
          </cell>
          <cell r="XN54">
            <v>6.75</v>
          </cell>
          <cell r="XO54">
            <v>1</v>
          </cell>
          <cell r="XP54">
            <v>4.9400000000000004</v>
          </cell>
          <cell r="XQ54">
            <v>1</v>
          </cell>
          <cell r="XR54">
            <v>0</v>
          </cell>
          <cell r="XS54">
            <v>0</v>
          </cell>
          <cell r="XT54">
            <v>6.29</v>
          </cell>
          <cell r="XU54">
            <v>1</v>
          </cell>
          <cell r="XV54" t="str">
            <v/>
          </cell>
          <cell r="XW54" t="str">
            <v/>
          </cell>
          <cell r="XX54">
            <v>0</v>
          </cell>
          <cell r="XY54">
            <v>0</v>
          </cell>
          <cell r="XZ54">
            <v>0</v>
          </cell>
          <cell r="YA54">
            <v>0</v>
          </cell>
          <cell r="YB54">
            <v>6.23</v>
          </cell>
          <cell r="YC54">
            <v>1</v>
          </cell>
          <cell r="YD54">
            <v>0</v>
          </cell>
          <cell r="YE54">
            <v>0</v>
          </cell>
          <cell r="YF54">
            <v>0</v>
          </cell>
          <cell r="YG54">
            <v>0</v>
          </cell>
          <cell r="YH54">
            <v>8.1</v>
          </cell>
          <cell r="YI54">
            <v>1</v>
          </cell>
          <cell r="YJ54" t="str">
            <v/>
          </cell>
          <cell r="YK54" t="str">
            <v/>
          </cell>
          <cell r="YL54">
            <v>0</v>
          </cell>
          <cell r="YM54">
            <v>0</v>
          </cell>
          <cell r="YN54">
            <v>6.6</v>
          </cell>
          <cell r="YO54">
            <v>1</v>
          </cell>
          <cell r="YP54">
            <v>0</v>
          </cell>
          <cell r="YQ54">
            <v>0</v>
          </cell>
          <cell r="YR54">
            <v>0</v>
          </cell>
          <cell r="YS54">
            <v>0</v>
          </cell>
          <cell r="YT54">
            <v>0</v>
          </cell>
          <cell r="YU54">
            <v>0</v>
          </cell>
          <cell r="YV54">
            <v>8.64</v>
          </cell>
          <cell r="YW54">
            <v>1</v>
          </cell>
          <cell r="YX54" t="str">
            <v/>
          </cell>
          <cell r="YY54" t="str">
            <v/>
          </cell>
          <cell r="YZ54">
            <v>7.67</v>
          </cell>
          <cell r="ZA54">
            <v>1</v>
          </cell>
          <cell r="ZB54">
            <v>0</v>
          </cell>
          <cell r="ZC54">
            <v>0</v>
          </cell>
          <cell r="ZD54">
            <v>7.45</v>
          </cell>
          <cell r="ZE54">
            <v>1</v>
          </cell>
          <cell r="ZF54">
            <v>0</v>
          </cell>
          <cell r="ZG54">
            <v>0</v>
          </cell>
          <cell r="ZH54">
            <v>0</v>
          </cell>
          <cell r="ZI54">
            <v>0</v>
          </cell>
          <cell r="ZJ54">
            <v>7.92</v>
          </cell>
          <cell r="ZK54">
            <v>1</v>
          </cell>
          <cell r="ZL54" t="str">
            <v/>
          </cell>
          <cell r="ZM54" t="str">
            <v/>
          </cell>
          <cell r="ZN54">
            <v>7.22</v>
          </cell>
          <cell r="ZO54">
            <v>1</v>
          </cell>
          <cell r="ZP54">
            <v>6.84</v>
          </cell>
          <cell r="ZQ54">
            <v>1</v>
          </cell>
          <cell r="ZR54">
            <v>0</v>
          </cell>
          <cell r="ZS54">
            <v>0</v>
          </cell>
          <cell r="ZT54">
            <v>6.73</v>
          </cell>
          <cell r="ZU54">
            <v>1</v>
          </cell>
          <cell r="ZV54">
            <v>0</v>
          </cell>
          <cell r="ZW54">
            <v>0</v>
          </cell>
          <cell r="ZX54">
            <v>6.13</v>
          </cell>
          <cell r="ZY54">
            <v>1</v>
          </cell>
          <cell r="ZZ54" t="str">
            <v/>
          </cell>
          <cell r="AAA54" t="str">
            <v/>
          </cell>
          <cell r="AAB54">
            <v>0</v>
          </cell>
          <cell r="AAC54">
            <v>0</v>
          </cell>
          <cell r="AAD54">
            <v>15.4</v>
          </cell>
          <cell r="AAE54">
            <v>2</v>
          </cell>
          <cell r="AAF54">
            <v>0</v>
          </cell>
          <cell r="AAG54">
            <v>0</v>
          </cell>
          <cell r="AAH54">
            <v>0</v>
          </cell>
          <cell r="AAI54">
            <v>0</v>
          </cell>
          <cell r="AAJ54">
            <v>0</v>
          </cell>
          <cell r="AAK54">
            <v>0</v>
          </cell>
          <cell r="AAL54">
            <v>6.47</v>
          </cell>
          <cell r="AAM54">
            <v>1</v>
          </cell>
          <cell r="AAN54" t="str">
            <v/>
          </cell>
          <cell r="AAO54" t="str">
            <v/>
          </cell>
          <cell r="AAP54">
            <v>8.5500000000000007</v>
          </cell>
          <cell r="AAQ54">
            <v>1</v>
          </cell>
          <cell r="AAR54">
            <v>0</v>
          </cell>
          <cell r="AAS54">
            <v>0</v>
          </cell>
          <cell r="AAT54">
            <v>5.98</v>
          </cell>
          <cell r="AAU54">
            <v>1</v>
          </cell>
          <cell r="AAV54">
            <v>0</v>
          </cell>
          <cell r="AAW54">
            <v>0</v>
          </cell>
          <cell r="AAX54">
            <v>5.98</v>
          </cell>
          <cell r="AAY54">
            <v>1</v>
          </cell>
          <cell r="AAZ54">
            <v>0</v>
          </cell>
          <cell r="ABA54">
            <v>0</v>
          </cell>
          <cell r="ABB54" t="str">
            <v/>
          </cell>
          <cell r="ABC54" t="str">
            <v/>
          </cell>
          <cell r="ABD54">
            <v>0</v>
          </cell>
          <cell r="ABE54">
            <v>0</v>
          </cell>
          <cell r="ABF54">
            <v>0</v>
          </cell>
          <cell r="ABG54">
            <v>0</v>
          </cell>
          <cell r="ABH54">
            <v>0</v>
          </cell>
          <cell r="ABI54">
            <v>0</v>
          </cell>
          <cell r="ABJ54">
            <v>0</v>
          </cell>
          <cell r="ABK54">
            <v>0</v>
          </cell>
          <cell r="ABM54">
            <v>1099.5</v>
          </cell>
          <cell r="ABN54">
            <v>173</v>
          </cell>
          <cell r="ABO54">
            <v>154</v>
          </cell>
          <cell r="ABP54">
            <v>1.1233766233766234</v>
          </cell>
        </row>
        <row r="55">
          <cell r="A55" t="str">
            <v>BETHUNE GARDENS</v>
          </cell>
          <cell r="B55" t="str">
            <v>BETHUNE GARDENS</v>
          </cell>
          <cell r="C55" t="str">
            <v>MANHATTAN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 t="str">
            <v/>
          </cell>
          <cell r="Q55" t="str">
            <v/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/>
          </cell>
          <cell r="AE55" t="str">
            <v/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 t="str">
            <v/>
          </cell>
          <cell r="AS55" t="str">
            <v/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F55" t="str">
            <v/>
          </cell>
          <cell r="CG55" t="str">
            <v/>
          </cell>
          <cell r="CH55" t="str">
            <v/>
          </cell>
          <cell r="CI55" t="str">
            <v/>
          </cell>
          <cell r="CJ55" t="str">
            <v/>
          </cell>
          <cell r="CK55" t="str">
            <v/>
          </cell>
          <cell r="CL55" t="str">
            <v/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 t="str">
            <v/>
          </cell>
          <cell r="CT55" t="str">
            <v/>
          </cell>
          <cell r="CU55" t="str">
            <v/>
          </cell>
          <cell r="CV55" t="str">
            <v/>
          </cell>
          <cell r="CW55" t="str">
            <v/>
          </cell>
          <cell r="CX55" t="str">
            <v/>
          </cell>
          <cell r="CY55" t="str">
            <v/>
          </cell>
          <cell r="CZ55" t="str">
            <v/>
          </cell>
          <cell r="DA55" t="str">
            <v/>
          </cell>
          <cell r="DB55" t="str">
            <v/>
          </cell>
          <cell r="DC55" t="str">
            <v/>
          </cell>
          <cell r="DD55" t="str">
            <v/>
          </cell>
          <cell r="DE55" t="str">
            <v/>
          </cell>
          <cell r="DF55" t="str">
            <v/>
          </cell>
          <cell r="DG55" t="str">
            <v/>
          </cell>
          <cell r="DH55" t="str">
            <v/>
          </cell>
          <cell r="DI55" t="str">
            <v/>
          </cell>
          <cell r="DJ55" t="str">
            <v/>
          </cell>
          <cell r="DK55" t="str">
            <v/>
          </cell>
          <cell r="DL55" t="str">
            <v/>
          </cell>
          <cell r="DM55" t="str">
            <v/>
          </cell>
          <cell r="DN55" t="str">
            <v/>
          </cell>
          <cell r="DO55" t="str">
            <v/>
          </cell>
          <cell r="DP55" t="str">
            <v/>
          </cell>
          <cell r="DQ55" t="str">
            <v/>
          </cell>
          <cell r="DR55" t="str">
            <v/>
          </cell>
          <cell r="DS55" t="str">
            <v/>
          </cell>
          <cell r="DT55" t="str">
            <v/>
          </cell>
          <cell r="DU55" t="str">
            <v/>
          </cell>
          <cell r="DV55" t="str">
            <v/>
          </cell>
          <cell r="DW55" t="str">
            <v/>
          </cell>
          <cell r="DX55" t="str">
            <v/>
          </cell>
          <cell r="DY55" t="str">
            <v/>
          </cell>
          <cell r="DZ55" t="str">
            <v/>
          </cell>
          <cell r="EA55" t="str">
            <v/>
          </cell>
          <cell r="EB55" t="str">
            <v/>
          </cell>
          <cell r="EC55" t="str">
            <v/>
          </cell>
          <cell r="ED55" t="str">
            <v/>
          </cell>
          <cell r="EE55" t="str">
            <v/>
          </cell>
          <cell r="EF55" t="str">
            <v/>
          </cell>
          <cell r="EG55" t="str">
            <v/>
          </cell>
          <cell r="EH55" t="str">
            <v/>
          </cell>
          <cell r="EI55" t="str">
            <v/>
          </cell>
          <cell r="EJ55" t="str">
            <v/>
          </cell>
          <cell r="EK55" t="str">
            <v/>
          </cell>
          <cell r="EL55" t="str">
            <v/>
          </cell>
          <cell r="EM55" t="str">
            <v/>
          </cell>
          <cell r="EN55" t="str">
            <v/>
          </cell>
          <cell r="EO55" t="str">
            <v/>
          </cell>
          <cell r="EP55" t="str">
            <v/>
          </cell>
          <cell r="EQ55" t="str">
            <v/>
          </cell>
          <cell r="ER55" t="str">
            <v/>
          </cell>
          <cell r="ES55" t="str">
            <v/>
          </cell>
          <cell r="ET55" t="str">
            <v/>
          </cell>
          <cell r="EU55" t="str">
            <v/>
          </cell>
          <cell r="EV55" t="str">
            <v/>
          </cell>
          <cell r="EW55" t="str">
            <v/>
          </cell>
          <cell r="EX55" t="str">
            <v/>
          </cell>
          <cell r="EY55" t="str">
            <v/>
          </cell>
          <cell r="EZ55" t="str">
            <v/>
          </cell>
          <cell r="FA55" t="str">
            <v/>
          </cell>
          <cell r="FB55" t="str">
            <v/>
          </cell>
          <cell r="FC55" t="str">
            <v/>
          </cell>
          <cell r="FD55" t="str">
            <v/>
          </cell>
          <cell r="FE55" t="str">
            <v/>
          </cell>
          <cell r="FF55" t="str">
            <v/>
          </cell>
          <cell r="FG55" t="str">
            <v/>
          </cell>
          <cell r="FH55" t="str">
            <v/>
          </cell>
          <cell r="FI55" t="str">
            <v/>
          </cell>
          <cell r="FJ55" t="str">
            <v/>
          </cell>
          <cell r="FK55" t="str">
            <v/>
          </cell>
          <cell r="FL55" t="str">
            <v/>
          </cell>
          <cell r="FM55" t="str">
            <v/>
          </cell>
          <cell r="FN55" t="str">
            <v/>
          </cell>
          <cell r="FO55" t="str">
            <v/>
          </cell>
          <cell r="FP55" t="str">
            <v/>
          </cell>
          <cell r="FQ55" t="str">
            <v/>
          </cell>
          <cell r="FR55" t="str">
            <v/>
          </cell>
          <cell r="FS55" t="str">
            <v/>
          </cell>
          <cell r="FT55" t="str">
            <v/>
          </cell>
          <cell r="FU55" t="str">
            <v/>
          </cell>
          <cell r="FV55" t="str">
            <v/>
          </cell>
          <cell r="FW55" t="str">
            <v/>
          </cell>
          <cell r="FX55" t="str">
            <v/>
          </cell>
          <cell r="FY55" t="str">
            <v/>
          </cell>
          <cell r="FZ55" t="str">
            <v/>
          </cell>
          <cell r="GA55" t="str">
            <v/>
          </cell>
          <cell r="GB55" t="str">
            <v/>
          </cell>
          <cell r="GC55" t="str">
            <v/>
          </cell>
          <cell r="GD55" t="str">
            <v/>
          </cell>
          <cell r="GE55" t="str">
            <v/>
          </cell>
          <cell r="GF55" t="str">
            <v/>
          </cell>
          <cell r="GG55" t="str">
            <v/>
          </cell>
          <cell r="GH55" t="str">
            <v/>
          </cell>
          <cell r="GI55" t="str">
            <v/>
          </cell>
          <cell r="GJ55" t="str">
            <v/>
          </cell>
          <cell r="GK55" t="str">
            <v/>
          </cell>
          <cell r="GL55" t="str">
            <v/>
          </cell>
          <cell r="GM55" t="str">
            <v/>
          </cell>
          <cell r="GN55" t="str">
            <v/>
          </cell>
          <cell r="GO55" t="str">
            <v/>
          </cell>
          <cell r="GP55" t="str">
            <v/>
          </cell>
          <cell r="GQ55" t="str">
            <v/>
          </cell>
          <cell r="GR55" t="str">
            <v/>
          </cell>
          <cell r="GS55" t="str">
            <v/>
          </cell>
          <cell r="GT55" t="str">
            <v/>
          </cell>
          <cell r="GU55" t="str">
            <v/>
          </cell>
          <cell r="GV55" t="str">
            <v/>
          </cell>
          <cell r="GW55" t="str">
            <v/>
          </cell>
          <cell r="GX55" t="str">
            <v/>
          </cell>
          <cell r="GY55" t="str">
            <v/>
          </cell>
          <cell r="GZ55" t="str">
            <v/>
          </cell>
          <cell r="HA55" t="str">
            <v/>
          </cell>
          <cell r="HB55" t="str">
            <v/>
          </cell>
          <cell r="HC55" t="str">
            <v/>
          </cell>
          <cell r="HD55" t="str">
            <v/>
          </cell>
          <cell r="HE55" t="str">
            <v/>
          </cell>
          <cell r="HF55" t="str">
            <v/>
          </cell>
          <cell r="HG55" t="str">
            <v/>
          </cell>
          <cell r="HH55" t="str">
            <v/>
          </cell>
          <cell r="HI55" t="str">
            <v/>
          </cell>
          <cell r="HJ55" t="str">
            <v/>
          </cell>
          <cell r="HK55" t="str">
            <v/>
          </cell>
          <cell r="HL55" t="str">
            <v/>
          </cell>
          <cell r="HM55" t="str">
            <v/>
          </cell>
          <cell r="HN55" t="str">
            <v/>
          </cell>
          <cell r="HO55" t="str">
            <v/>
          </cell>
          <cell r="HP55" t="str">
            <v/>
          </cell>
          <cell r="HQ55" t="str">
            <v/>
          </cell>
          <cell r="HR55" t="str">
            <v/>
          </cell>
          <cell r="HS55" t="str">
            <v/>
          </cell>
          <cell r="HT55" t="str">
            <v/>
          </cell>
          <cell r="HU55" t="str">
            <v/>
          </cell>
          <cell r="HV55" t="str">
            <v/>
          </cell>
          <cell r="HW55" t="str">
            <v/>
          </cell>
          <cell r="HX55" t="str">
            <v/>
          </cell>
          <cell r="HY55" t="str">
            <v/>
          </cell>
          <cell r="HZ55" t="str">
            <v/>
          </cell>
          <cell r="IA55" t="str">
            <v/>
          </cell>
          <cell r="IB55" t="str">
            <v/>
          </cell>
          <cell r="IC55" t="str">
            <v/>
          </cell>
          <cell r="ID55" t="str">
            <v/>
          </cell>
          <cell r="IE55" t="str">
            <v/>
          </cell>
          <cell r="IF55" t="str">
            <v/>
          </cell>
          <cell r="IG55" t="str">
            <v/>
          </cell>
          <cell r="IH55" t="str">
            <v/>
          </cell>
          <cell r="II55" t="str">
            <v/>
          </cell>
          <cell r="IJ55" t="str">
            <v/>
          </cell>
          <cell r="IK55" t="str">
            <v/>
          </cell>
          <cell r="IL55" t="str">
            <v/>
          </cell>
          <cell r="IM55" t="str">
            <v/>
          </cell>
          <cell r="IN55" t="str">
            <v/>
          </cell>
          <cell r="IO55" t="str">
            <v/>
          </cell>
          <cell r="IP55" t="str">
            <v/>
          </cell>
          <cell r="IQ55" t="str">
            <v/>
          </cell>
          <cell r="IR55" t="str">
            <v/>
          </cell>
          <cell r="IS55" t="str">
            <v/>
          </cell>
          <cell r="IT55" t="str">
            <v/>
          </cell>
          <cell r="IU55" t="str">
            <v/>
          </cell>
          <cell r="IV55" t="str">
            <v/>
          </cell>
          <cell r="IW55" t="str">
            <v/>
          </cell>
          <cell r="IX55" t="str">
            <v/>
          </cell>
          <cell r="IY55" t="str">
            <v/>
          </cell>
          <cell r="IZ55" t="str">
            <v/>
          </cell>
          <cell r="JA55" t="str">
            <v/>
          </cell>
          <cell r="JB55" t="str">
            <v/>
          </cell>
          <cell r="JC55" t="str">
            <v/>
          </cell>
          <cell r="JD55" t="str">
            <v/>
          </cell>
          <cell r="JE55" t="str">
            <v/>
          </cell>
          <cell r="JF55" t="str">
            <v/>
          </cell>
          <cell r="JG55" t="str">
            <v/>
          </cell>
          <cell r="JH55" t="str">
            <v/>
          </cell>
          <cell r="JI55" t="str">
            <v/>
          </cell>
          <cell r="JJ55" t="str">
            <v/>
          </cell>
          <cell r="JK55" t="str">
            <v/>
          </cell>
          <cell r="JL55" t="str">
            <v/>
          </cell>
          <cell r="JM55" t="str">
            <v/>
          </cell>
          <cell r="JN55" t="str">
            <v/>
          </cell>
          <cell r="JO55" t="str">
            <v/>
          </cell>
          <cell r="JP55" t="str">
            <v/>
          </cell>
          <cell r="JQ55" t="str">
            <v/>
          </cell>
          <cell r="JR55" t="str">
            <v/>
          </cell>
          <cell r="JS55" t="str">
            <v/>
          </cell>
          <cell r="JT55" t="str">
            <v/>
          </cell>
          <cell r="JU55" t="str">
            <v/>
          </cell>
          <cell r="JV55" t="str">
            <v/>
          </cell>
          <cell r="JW55" t="str">
            <v/>
          </cell>
          <cell r="JX55" t="str">
            <v/>
          </cell>
          <cell r="JY55" t="str">
            <v/>
          </cell>
          <cell r="JZ55" t="str">
            <v/>
          </cell>
          <cell r="KA55" t="str">
            <v/>
          </cell>
          <cell r="KB55" t="str">
            <v/>
          </cell>
          <cell r="KC55" t="str">
            <v/>
          </cell>
          <cell r="KD55" t="str">
            <v/>
          </cell>
          <cell r="KE55" t="str">
            <v/>
          </cell>
          <cell r="KF55" t="str">
            <v/>
          </cell>
          <cell r="KG55" t="str">
            <v/>
          </cell>
          <cell r="KH55" t="str">
            <v/>
          </cell>
          <cell r="KI55" t="str">
            <v/>
          </cell>
          <cell r="KJ55" t="str">
            <v/>
          </cell>
          <cell r="KK55" t="str">
            <v/>
          </cell>
          <cell r="KL55" t="str">
            <v/>
          </cell>
          <cell r="KM55" t="str">
            <v/>
          </cell>
          <cell r="KN55" t="str">
            <v/>
          </cell>
          <cell r="KO55" t="str">
            <v/>
          </cell>
          <cell r="KP55" t="str">
            <v/>
          </cell>
          <cell r="KQ55" t="str">
            <v/>
          </cell>
          <cell r="KR55" t="str">
            <v/>
          </cell>
          <cell r="KS55" t="str">
            <v/>
          </cell>
          <cell r="KT55" t="str">
            <v/>
          </cell>
          <cell r="KU55" t="str">
            <v/>
          </cell>
          <cell r="KV55" t="str">
            <v/>
          </cell>
          <cell r="KW55" t="str">
            <v/>
          </cell>
          <cell r="KX55" t="str">
            <v/>
          </cell>
          <cell r="KY55" t="str">
            <v/>
          </cell>
          <cell r="KZ55" t="str">
            <v/>
          </cell>
          <cell r="LA55" t="str">
            <v/>
          </cell>
          <cell r="LB55" t="str">
            <v/>
          </cell>
          <cell r="LC55" t="str">
            <v/>
          </cell>
          <cell r="LD55" t="str">
            <v/>
          </cell>
          <cell r="LE55" t="str">
            <v/>
          </cell>
          <cell r="LF55" t="str">
            <v/>
          </cell>
          <cell r="LG55" t="str">
            <v/>
          </cell>
          <cell r="LH55" t="str">
            <v/>
          </cell>
          <cell r="LI55" t="str">
            <v/>
          </cell>
          <cell r="LJ55" t="str">
            <v/>
          </cell>
          <cell r="LK55" t="str">
            <v/>
          </cell>
          <cell r="LL55" t="str">
            <v/>
          </cell>
          <cell r="LM55" t="str">
            <v/>
          </cell>
          <cell r="LN55" t="str">
            <v/>
          </cell>
          <cell r="LO55" t="str">
            <v/>
          </cell>
          <cell r="LP55" t="str">
            <v/>
          </cell>
          <cell r="LQ55" t="str">
            <v/>
          </cell>
          <cell r="LR55" t="str">
            <v/>
          </cell>
          <cell r="LS55" t="str">
            <v/>
          </cell>
          <cell r="LT55" t="str">
            <v/>
          </cell>
          <cell r="LU55" t="str">
            <v/>
          </cell>
          <cell r="LV55" t="str">
            <v/>
          </cell>
          <cell r="LW55" t="str">
            <v/>
          </cell>
          <cell r="LX55" t="str">
            <v/>
          </cell>
          <cell r="LY55" t="str">
            <v/>
          </cell>
          <cell r="LZ55" t="str">
            <v/>
          </cell>
          <cell r="MA55" t="str">
            <v/>
          </cell>
          <cell r="MB55" t="str">
            <v/>
          </cell>
          <cell r="MC55" t="str">
            <v/>
          </cell>
          <cell r="MD55" t="str">
            <v/>
          </cell>
          <cell r="ME55" t="str">
            <v/>
          </cell>
          <cell r="MF55" t="str">
            <v/>
          </cell>
          <cell r="MG55" t="str">
            <v/>
          </cell>
          <cell r="MH55" t="str">
            <v/>
          </cell>
          <cell r="MI55" t="str">
            <v/>
          </cell>
          <cell r="MJ55" t="str">
            <v/>
          </cell>
          <cell r="MK55" t="str">
            <v/>
          </cell>
          <cell r="ML55" t="str">
            <v/>
          </cell>
          <cell r="MM55" t="str">
            <v/>
          </cell>
          <cell r="MN55" t="str">
            <v/>
          </cell>
          <cell r="MO55" t="str">
            <v/>
          </cell>
          <cell r="MP55" t="str">
            <v/>
          </cell>
          <cell r="MQ55" t="str">
            <v/>
          </cell>
          <cell r="MR55" t="str">
            <v/>
          </cell>
          <cell r="MS55" t="str">
            <v/>
          </cell>
          <cell r="MT55" t="str">
            <v/>
          </cell>
          <cell r="MU55" t="str">
            <v/>
          </cell>
          <cell r="MV55" t="str">
            <v/>
          </cell>
          <cell r="MW55" t="str">
            <v/>
          </cell>
          <cell r="MX55" t="str">
            <v/>
          </cell>
          <cell r="MY55" t="str">
            <v/>
          </cell>
          <cell r="MZ55" t="str">
            <v/>
          </cell>
          <cell r="NA55" t="str">
            <v/>
          </cell>
          <cell r="NB55" t="str">
            <v/>
          </cell>
          <cell r="NC55" t="str">
            <v/>
          </cell>
          <cell r="ND55" t="str">
            <v/>
          </cell>
          <cell r="NE55" t="str">
            <v/>
          </cell>
          <cell r="NF55" t="str">
            <v/>
          </cell>
          <cell r="NG55" t="str">
            <v/>
          </cell>
          <cell r="NH55" t="str">
            <v/>
          </cell>
          <cell r="NI55" t="str">
            <v/>
          </cell>
          <cell r="NJ55" t="str">
            <v/>
          </cell>
          <cell r="NK55" t="str">
            <v/>
          </cell>
          <cell r="NL55" t="str">
            <v/>
          </cell>
          <cell r="NM55" t="str">
            <v/>
          </cell>
          <cell r="NN55" t="str">
            <v/>
          </cell>
          <cell r="NO55" t="str">
            <v/>
          </cell>
          <cell r="NP55" t="str">
            <v/>
          </cell>
          <cell r="NQ55" t="str">
            <v/>
          </cell>
          <cell r="NR55" t="str">
            <v/>
          </cell>
          <cell r="NS55" t="str">
            <v/>
          </cell>
          <cell r="NT55" t="str">
            <v/>
          </cell>
          <cell r="NU55" t="str">
            <v/>
          </cell>
          <cell r="NV55" t="str">
            <v/>
          </cell>
          <cell r="NW55" t="str">
            <v/>
          </cell>
          <cell r="NX55" t="str">
            <v/>
          </cell>
          <cell r="NY55" t="str">
            <v/>
          </cell>
          <cell r="NZ55" t="str">
            <v/>
          </cell>
          <cell r="OA55" t="str">
            <v/>
          </cell>
          <cell r="OB55" t="str">
            <v/>
          </cell>
          <cell r="OC55" t="str">
            <v/>
          </cell>
          <cell r="OD55" t="str">
            <v/>
          </cell>
          <cell r="OE55" t="str">
            <v/>
          </cell>
          <cell r="OF55" t="str">
            <v/>
          </cell>
          <cell r="OG55" t="str">
            <v/>
          </cell>
          <cell r="OH55" t="str">
            <v/>
          </cell>
          <cell r="OI55" t="str">
            <v/>
          </cell>
          <cell r="OJ55" t="str">
            <v/>
          </cell>
          <cell r="OK55" t="str">
            <v/>
          </cell>
          <cell r="OL55" t="str">
            <v/>
          </cell>
          <cell r="OM55" t="str">
            <v/>
          </cell>
          <cell r="ON55" t="str">
            <v/>
          </cell>
          <cell r="OO55" t="str">
            <v/>
          </cell>
          <cell r="OP55" t="str">
            <v/>
          </cell>
          <cell r="OQ55" t="str">
            <v/>
          </cell>
          <cell r="OR55" t="str">
            <v/>
          </cell>
          <cell r="OS55" t="str">
            <v/>
          </cell>
          <cell r="OT55" t="str">
            <v/>
          </cell>
          <cell r="OU55" t="str">
            <v/>
          </cell>
          <cell r="OV55" t="str">
            <v/>
          </cell>
          <cell r="OW55" t="str">
            <v/>
          </cell>
          <cell r="OX55" t="str">
            <v/>
          </cell>
          <cell r="OY55" t="str">
            <v/>
          </cell>
          <cell r="OZ55" t="str">
            <v/>
          </cell>
          <cell r="PA55" t="str">
            <v/>
          </cell>
          <cell r="PB55" t="str">
            <v/>
          </cell>
          <cell r="PC55" t="str">
            <v/>
          </cell>
          <cell r="PD55" t="str">
            <v/>
          </cell>
          <cell r="PE55" t="str">
            <v/>
          </cell>
          <cell r="PF55" t="str">
            <v/>
          </cell>
          <cell r="PG55" t="str">
            <v/>
          </cell>
          <cell r="PH55" t="str">
            <v/>
          </cell>
          <cell r="PI55" t="str">
            <v/>
          </cell>
          <cell r="PJ55" t="str">
            <v/>
          </cell>
          <cell r="PK55" t="str">
            <v/>
          </cell>
          <cell r="PL55" t="str">
            <v/>
          </cell>
          <cell r="PM55" t="str">
            <v/>
          </cell>
          <cell r="PN55" t="str">
            <v/>
          </cell>
          <cell r="PO55" t="str">
            <v/>
          </cell>
          <cell r="PP55" t="str">
            <v/>
          </cell>
          <cell r="PQ55" t="str">
            <v/>
          </cell>
          <cell r="PR55" t="str">
            <v/>
          </cell>
          <cell r="PS55" t="str">
            <v/>
          </cell>
          <cell r="PT55" t="str">
            <v/>
          </cell>
          <cell r="PU55" t="str">
            <v/>
          </cell>
          <cell r="PV55" t="str">
            <v/>
          </cell>
          <cell r="PW55" t="str">
            <v/>
          </cell>
          <cell r="PX55" t="str">
            <v/>
          </cell>
          <cell r="PY55" t="str">
            <v/>
          </cell>
          <cell r="PZ55" t="str">
            <v/>
          </cell>
          <cell r="QA55" t="str">
            <v/>
          </cell>
          <cell r="QB55" t="str">
            <v/>
          </cell>
          <cell r="QC55" t="str">
            <v/>
          </cell>
          <cell r="QD55" t="str">
            <v/>
          </cell>
          <cell r="QE55" t="str">
            <v/>
          </cell>
          <cell r="QF55" t="str">
            <v/>
          </cell>
          <cell r="QG55" t="str">
            <v/>
          </cell>
          <cell r="QH55" t="str">
            <v/>
          </cell>
          <cell r="QI55" t="str">
            <v/>
          </cell>
          <cell r="QJ55" t="str">
            <v/>
          </cell>
          <cell r="QK55" t="str">
            <v/>
          </cell>
          <cell r="QL55" t="str">
            <v/>
          </cell>
          <cell r="QM55" t="str">
            <v/>
          </cell>
          <cell r="QN55" t="str">
            <v/>
          </cell>
          <cell r="QO55" t="str">
            <v/>
          </cell>
          <cell r="QP55" t="str">
            <v/>
          </cell>
          <cell r="QQ55" t="str">
            <v/>
          </cell>
          <cell r="QR55" t="str">
            <v/>
          </cell>
          <cell r="QS55" t="str">
            <v/>
          </cell>
          <cell r="QT55" t="str">
            <v/>
          </cell>
          <cell r="QU55" t="str">
            <v/>
          </cell>
          <cell r="QV55" t="str">
            <v/>
          </cell>
          <cell r="QW55" t="str">
            <v/>
          </cell>
          <cell r="QX55" t="str">
            <v/>
          </cell>
          <cell r="QY55" t="str">
            <v/>
          </cell>
          <cell r="QZ55" t="str">
            <v/>
          </cell>
          <cell r="RA55" t="str">
            <v/>
          </cell>
          <cell r="RB55" t="str">
            <v/>
          </cell>
          <cell r="RC55" t="str">
            <v/>
          </cell>
          <cell r="RD55" t="str">
            <v/>
          </cell>
          <cell r="RE55" t="str">
            <v/>
          </cell>
          <cell r="RF55" t="str">
            <v/>
          </cell>
          <cell r="RG55" t="str">
            <v/>
          </cell>
          <cell r="RH55" t="str">
            <v/>
          </cell>
          <cell r="RI55" t="str">
            <v/>
          </cell>
          <cell r="RJ55" t="str">
            <v/>
          </cell>
          <cell r="RK55" t="str">
            <v/>
          </cell>
          <cell r="RL55" t="str">
            <v/>
          </cell>
          <cell r="RM55" t="str">
            <v/>
          </cell>
          <cell r="RN55" t="str">
            <v/>
          </cell>
          <cell r="RO55" t="str">
            <v/>
          </cell>
          <cell r="RP55" t="str">
            <v/>
          </cell>
          <cell r="RQ55" t="str">
            <v/>
          </cell>
          <cell r="RR55" t="str">
            <v/>
          </cell>
          <cell r="RS55" t="str">
            <v/>
          </cell>
          <cell r="RT55" t="str">
            <v/>
          </cell>
          <cell r="RU55" t="str">
            <v/>
          </cell>
          <cell r="RV55" t="str">
            <v/>
          </cell>
          <cell r="RW55" t="str">
            <v/>
          </cell>
          <cell r="RX55" t="str">
            <v/>
          </cell>
          <cell r="RY55" t="str">
            <v/>
          </cell>
          <cell r="RZ55" t="str">
            <v/>
          </cell>
          <cell r="SA55" t="str">
            <v/>
          </cell>
          <cell r="SB55" t="str">
            <v/>
          </cell>
          <cell r="SC55" t="str">
            <v/>
          </cell>
          <cell r="SD55" t="str">
            <v/>
          </cell>
          <cell r="SE55" t="str">
            <v/>
          </cell>
          <cell r="SF55" t="str">
            <v/>
          </cell>
          <cell r="SG55" t="str">
            <v/>
          </cell>
          <cell r="SH55" t="str">
            <v/>
          </cell>
          <cell r="SI55" t="str">
            <v/>
          </cell>
          <cell r="SJ55" t="str">
            <v/>
          </cell>
          <cell r="SK55" t="str">
            <v/>
          </cell>
          <cell r="SL55" t="str">
            <v/>
          </cell>
          <cell r="SM55" t="str">
            <v/>
          </cell>
          <cell r="SN55" t="str">
            <v/>
          </cell>
          <cell r="SO55" t="str">
            <v/>
          </cell>
          <cell r="SP55" t="str">
            <v/>
          </cell>
          <cell r="SQ55" t="str">
            <v/>
          </cell>
          <cell r="SR55" t="str">
            <v/>
          </cell>
          <cell r="SS55" t="str">
            <v/>
          </cell>
          <cell r="ST55" t="str">
            <v/>
          </cell>
          <cell r="SU55" t="str">
            <v/>
          </cell>
          <cell r="SV55" t="str">
            <v/>
          </cell>
          <cell r="SW55" t="str">
            <v/>
          </cell>
          <cell r="SX55" t="str">
            <v/>
          </cell>
          <cell r="SY55" t="str">
            <v/>
          </cell>
          <cell r="SZ55" t="str">
            <v/>
          </cell>
          <cell r="TA55" t="str">
            <v/>
          </cell>
          <cell r="TB55" t="str">
            <v/>
          </cell>
          <cell r="TC55" t="str">
            <v/>
          </cell>
          <cell r="TD55" t="str">
            <v/>
          </cell>
          <cell r="TE55" t="str">
            <v/>
          </cell>
          <cell r="TF55" t="str">
            <v/>
          </cell>
          <cell r="TG55" t="str">
            <v/>
          </cell>
          <cell r="TH55" t="str">
            <v/>
          </cell>
          <cell r="TI55" t="str">
            <v/>
          </cell>
          <cell r="TJ55" t="str">
            <v/>
          </cell>
          <cell r="TK55" t="str">
            <v/>
          </cell>
          <cell r="TL55" t="str">
            <v/>
          </cell>
          <cell r="TM55" t="str">
            <v/>
          </cell>
          <cell r="TN55" t="str">
            <v/>
          </cell>
          <cell r="TO55" t="str">
            <v/>
          </cell>
          <cell r="TP55" t="str">
            <v/>
          </cell>
          <cell r="TQ55" t="str">
            <v/>
          </cell>
          <cell r="TR55" t="str">
            <v/>
          </cell>
          <cell r="TS55" t="str">
            <v/>
          </cell>
          <cell r="TT55" t="str">
            <v/>
          </cell>
          <cell r="TU55" t="str">
            <v/>
          </cell>
          <cell r="TV55" t="str">
            <v/>
          </cell>
          <cell r="TW55" t="str">
            <v/>
          </cell>
          <cell r="TX55" t="str">
            <v/>
          </cell>
          <cell r="TY55" t="str">
            <v/>
          </cell>
          <cell r="TZ55" t="str">
            <v/>
          </cell>
          <cell r="UA55" t="str">
            <v/>
          </cell>
          <cell r="UB55" t="str">
            <v/>
          </cell>
          <cell r="UC55" t="str">
            <v/>
          </cell>
          <cell r="UD55" t="str">
            <v/>
          </cell>
          <cell r="UE55" t="str">
            <v/>
          </cell>
          <cell r="UF55" t="str">
            <v/>
          </cell>
          <cell r="UG55" t="str">
            <v/>
          </cell>
          <cell r="UH55" t="str">
            <v/>
          </cell>
          <cell r="UI55" t="str">
            <v/>
          </cell>
          <cell r="UJ55" t="str">
            <v/>
          </cell>
          <cell r="UK55" t="str">
            <v/>
          </cell>
          <cell r="UL55" t="str">
            <v/>
          </cell>
          <cell r="UM55" t="str">
            <v/>
          </cell>
          <cell r="UN55" t="str">
            <v/>
          </cell>
          <cell r="UO55" t="str">
            <v/>
          </cell>
          <cell r="UP55" t="str">
            <v/>
          </cell>
          <cell r="UQ55" t="str">
            <v/>
          </cell>
          <cell r="UR55" t="str">
            <v/>
          </cell>
          <cell r="US55" t="str">
            <v/>
          </cell>
          <cell r="UT55" t="str">
            <v/>
          </cell>
          <cell r="UU55" t="str">
            <v/>
          </cell>
          <cell r="UV55" t="str">
            <v/>
          </cell>
          <cell r="UW55" t="str">
            <v/>
          </cell>
          <cell r="UX55" t="str">
            <v/>
          </cell>
          <cell r="UY55" t="str">
            <v/>
          </cell>
          <cell r="UZ55" t="str">
            <v/>
          </cell>
          <cell r="VA55" t="str">
            <v/>
          </cell>
          <cell r="VB55" t="str">
            <v/>
          </cell>
          <cell r="VC55" t="str">
            <v/>
          </cell>
          <cell r="VD55" t="str">
            <v/>
          </cell>
          <cell r="VE55" t="str">
            <v/>
          </cell>
          <cell r="VF55" t="str">
            <v/>
          </cell>
          <cell r="VG55" t="str">
            <v/>
          </cell>
          <cell r="VH55" t="str">
            <v/>
          </cell>
          <cell r="VI55" t="str">
            <v/>
          </cell>
          <cell r="VJ55" t="str">
            <v/>
          </cell>
          <cell r="VK55" t="str">
            <v/>
          </cell>
          <cell r="VL55" t="str">
            <v/>
          </cell>
          <cell r="VM55" t="str">
            <v/>
          </cell>
          <cell r="VN55" t="str">
            <v/>
          </cell>
          <cell r="VO55" t="str">
            <v/>
          </cell>
          <cell r="VP55" t="str">
            <v/>
          </cell>
          <cell r="VQ55" t="str">
            <v/>
          </cell>
          <cell r="VR55" t="str">
            <v/>
          </cell>
          <cell r="VS55" t="str">
            <v/>
          </cell>
          <cell r="VT55" t="str">
            <v/>
          </cell>
          <cell r="VU55" t="str">
            <v/>
          </cell>
          <cell r="VV55" t="str">
            <v/>
          </cell>
          <cell r="VW55" t="str">
            <v/>
          </cell>
          <cell r="VX55" t="str">
            <v/>
          </cell>
          <cell r="VY55" t="str">
            <v/>
          </cell>
          <cell r="VZ55" t="str">
            <v/>
          </cell>
          <cell r="WA55" t="str">
            <v/>
          </cell>
          <cell r="WB55" t="str">
            <v/>
          </cell>
          <cell r="WC55" t="str">
            <v/>
          </cell>
          <cell r="WD55" t="str">
            <v/>
          </cell>
          <cell r="WE55" t="str">
            <v/>
          </cell>
          <cell r="WF55" t="str">
            <v/>
          </cell>
          <cell r="WG55" t="str">
            <v/>
          </cell>
          <cell r="WH55" t="str">
            <v/>
          </cell>
          <cell r="WI55" t="str">
            <v/>
          </cell>
          <cell r="WJ55" t="str">
            <v/>
          </cell>
          <cell r="WK55" t="str">
            <v/>
          </cell>
          <cell r="WL55" t="str">
            <v/>
          </cell>
          <cell r="WM55" t="str">
            <v/>
          </cell>
          <cell r="WN55" t="str">
            <v/>
          </cell>
          <cell r="WO55" t="str">
            <v/>
          </cell>
          <cell r="WP55" t="str">
            <v/>
          </cell>
          <cell r="WQ55" t="str">
            <v/>
          </cell>
          <cell r="WR55" t="str">
            <v/>
          </cell>
          <cell r="WS55" t="str">
            <v/>
          </cell>
          <cell r="WT55" t="str">
            <v/>
          </cell>
          <cell r="WU55" t="str">
            <v/>
          </cell>
          <cell r="WV55" t="str">
            <v/>
          </cell>
          <cell r="WW55" t="str">
            <v/>
          </cell>
          <cell r="WX55" t="str">
            <v/>
          </cell>
          <cell r="WY55" t="str">
            <v/>
          </cell>
          <cell r="WZ55" t="str">
            <v/>
          </cell>
          <cell r="XA55" t="str">
            <v/>
          </cell>
          <cell r="XB55" t="str">
            <v/>
          </cell>
          <cell r="XC55" t="str">
            <v/>
          </cell>
          <cell r="XD55" t="str">
            <v/>
          </cell>
          <cell r="XE55" t="str">
            <v/>
          </cell>
          <cell r="XF55" t="str">
            <v/>
          </cell>
          <cell r="XG55" t="str">
            <v/>
          </cell>
          <cell r="XH55" t="str">
            <v/>
          </cell>
          <cell r="XI55" t="str">
            <v/>
          </cell>
          <cell r="XJ55" t="str">
            <v/>
          </cell>
          <cell r="XK55" t="str">
            <v/>
          </cell>
          <cell r="XL55" t="str">
            <v/>
          </cell>
          <cell r="XM55" t="str">
            <v/>
          </cell>
          <cell r="XN55" t="str">
            <v/>
          </cell>
          <cell r="XO55" t="str">
            <v/>
          </cell>
          <cell r="XP55" t="str">
            <v/>
          </cell>
          <cell r="XQ55" t="str">
            <v/>
          </cell>
          <cell r="XR55" t="str">
            <v/>
          </cell>
          <cell r="XS55" t="str">
            <v/>
          </cell>
          <cell r="XT55" t="str">
            <v/>
          </cell>
          <cell r="XU55" t="str">
            <v/>
          </cell>
          <cell r="XV55" t="str">
            <v/>
          </cell>
          <cell r="XW55" t="str">
            <v/>
          </cell>
          <cell r="XX55" t="str">
            <v/>
          </cell>
          <cell r="XY55" t="str">
            <v/>
          </cell>
          <cell r="XZ55" t="str">
            <v/>
          </cell>
          <cell r="YA55" t="str">
            <v/>
          </cell>
          <cell r="YB55" t="str">
            <v/>
          </cell>
          <cell r="YC55" t="str">
            <v/>
          </cell>
          <cell r="YD55" t="str">
            <v/>
          </cell>
          <cell r="YE55" t="str">
            <v/>
          </cell>
          <cell r="YF55" t="str">
            <v/>
          </cell>
          <cell r="YG55" t="str">
            <v/>
          </cell>
          <cell r="YH55" t="str">
            <v/>
          </cell>
          <cell r="YI55" t="str">
            <v/>
          </cell>
          <cell r="YJ55" t="str">
            <v/>
          </cell>
          <cell r="YK55" t="str">
            <v/>
          </cell>
          <cell r="YL55" t="str">
            <v/>
          </cell>
          <cell r="YM55" t="str">
            <v/>
          </cell>
          <cell r="YN55" t="str">
            <v/>
          </cell>
          <cell r="YO55" t="str">
            <v/>
          </cell>
          <cell r="YP55" t="str">
            <v/>
          </cell>
          <cell r="YQ55" t="str">
            <v/>
          </cell>
          <cell r="YR55" t="str">
            <v/>
          </cell>
          <cell r="YS55" t="str">
            <v/>
          </cell>
          <cell r="YT55" t="str">
            <v/>
          </cell>
          <cell r="YU55" t="str">
            <v/>
          </cell>
          <cell r="YV55" t="str">
            <v/>
          </cell>
          <cell r="YW55" t="str">
            <v/>
          </cell>
          <cell r="YX55" t="str">
            <v/>
          </cell>
          <cell r="YY55" t="str">
            <v/>
          </cell>
          <cell r="YZ55" t="str">
            <v/>
          </cell>
          <cell r="ZA55" t="str">
            <v/>
          </cell>
          <cell r="ZB55" t="str">
            <v/>
          </cell>
          <cell r="ZC55" t="str">
            <v/>
          </cell>
          <cell r="ZD55" t="str">
            <v/>
          </cell>
          <cell r="ZE55" t="str">
            <v/>
          </cell>
          <cell r="ZF55" t="str">
            <v/>
          </cell>
          <cell r="ZG55" t="str">
            <v/>
          </cell>
          <cell r="ZH55" t="str">
            <v/>
          </cell>
          <cell r="ZI55" t="str">
            <v/>
          </cell>
          <cell r="ZJ55" t="str">
            <v/>
          </cell>
          <cell r="ZK55" t="str">
            <v/>
          </cell>
          <cell r="ZL55" t="str">
            <v/>
          </cell>
          <cell r="ZM55" t="str">
            <v/>
          </cell>
          <cell r="ZN55" t="str">
            <v/>
          </cell>
          <cell r="ZO55" t="str">
            <v/>
          </cell>
          <cell r="ZP55" t="str">
            <v/>
          </cell>
          <cell r="ZQ55" t="str">
            <v/>
          </cell>
          <cell r="ZR55" t="str">
            <v/>
          </cell>
          <cell r="ZS55" t="str">
            <v/>
          </cell>
          <cell r="ZT55" t="str">
            <v/>
          </cell>
          <cell r="ZU55" t="str">
            <v/>
          </cell>
          <cell r="ZV55" t="str">
            <v/>
          </cell>
          <cell r="ZW55" t="str">
            <v/>
          </cell>
          <cell r="ZX55" t="str">
            <v/>
          </cell>
          <cell r="ZY55" t="str">
            <v/>
          </cell>
          <cell r="ZZ55" t="str">
            <v/>
          </cell>
          <cell r="AAA55" t="str">
            <v/>
          </cell>
          <cell r="AAB55" t="str">
            <v/>
          </cell>
          <cell r="AAC55" t="str">
            <v/>
          </cell>
          <cell r="AAD55" t="str">
            <v/>
          </cell>
          <cell r="AAE55" t="str">
            <v/>
          </cell>
          <cell r="AAF55" t="str">
            <v/>
          </cell>
          <cell r="AAG55" t="str">
            <v/>
          </cell>
          <cell r="AAH55" t="str">
            <v/>
          </cell>
          <cell r="AAI55" t="str">
            <v/>
          </cell>
          <cell r="AAJ55" t="str">
            <v/>
          </cell>
          <cell r="AAK55" t="str">
            <v/>
          </cell>
          <cell r="AAL55" t="str">
            <v/>
          </cell>
          <cell r="AAM55" t="str">
            <v/>
          </cell>
          <cell r="AAN55" t="str">
            <v/>
          </cell>
          <cell r="AAO55" t="str">
            <v/>
          </cell>
          <cell r="AAP55" t="str">
            <v/>
          </cell>
          <cell r="AAQ55" t="str">
            <v/>
          </cell>
          <cell r="AAR55" t="str">
            <v/>
          </cell>
          <cell r="AAS55" t="str">
            <v/>
          </cell>
          <cell r="AAT55" t="str">
            <v/>
          </cell>
          <cell r="AAU55" t="str">
            <v/>
          </cell>
          <cell r="AAV55" t="str">
            <v/>
          </cell>
          <cell r="AAW55" t="str">
            <v/>
          </cell>
          <cell r="AAX55" t="str">
            <v/>
          </cell>
          <cell r="AAY55" t="str">
            <v/>
          </cell>
          <cell r="AAZ55" t="str">
            <v/>
          </cell>
          <cell r="ABA55" t="str">
            <v/>
          </cell>
          <cell r="ABB55" t="str">
            <v/>
          </cell>
          <cell r="ABC55" t="str">
            <v/>
          </cell>
          <cell r="ABD55" t="str">
            <v/>
          </cell>
          <cell r="ABE55" t="str">
            <v/>
          </cell>
          <cell r="ABF55" t="str">
            <v/>
          </cell>
          <cell r="ABG55" t="str">
            <v/>
          </cell>
          <cell r="ABH55" t="str">
            <v/>
          </cell>
          <cell r="ABI55" t="str">
            <v/>
          </cell>
          <cell r="ABJ55" t="str">
            <v/>
          </cell>
          <cell r="ABK55" t="str">
            <v/>
          </cell>
          <cell r="ABM55">
            <v>0</v>
          </cell>
          <cell r="ABN55">
            <v>0</v>
          </cell>
          <cell r="ABO55">
            <v>0</v>
          </cell>
          <cell r="ABP55" t="e">
            <v>#DIV/0!</v>
          </cell>
        </row>
        <row r="56">
          <cell r="A56" t="str">
            <v>DYCKMAN</v>
          </cell>
          <cell r="B56" t="str">
            <v>DYCKMAN</v>
          </cell>
          <cell r="C56" t="str">
            <v>MANHATTAN</v>
          </cell>
          <cell r="D56">
            <v>0</v>
          </cell>
          <cell r="E56">
            <v>0</v>
          </cell>
          <cell r="F56">
            <v>8.41</v>
          </cell>
          <cell r="G56">
            <v>1</v>
          </cell>
          <cell r="H56">
            <v>0</v>
          </cell>
          <cell r="I56">
            <v>0</v>
          </cell>
          <cell r="J56">
            <v>19.36</v>
          </cell>
          <cell r="K56">
            <v>2</v>
          </cell>
          <cell r="L56">
            <v>0</v>
          </cell>
          <cell r="M56">
            <v>0</v>
          </cell>
          <cell r="N56">
            <v>12.34</v>
          </cell>
          <cell r="O56">
            <v>2</v>
          </cell>
          <cell r="P56" t="str">
            <v/>
          </cell>
          <cell r="Q56" t="str">
            <v/>
          </cell>
          <cell r="R56">
            <v>0</v>
          </cell>
          <cell r="S56">
            <v>0</v>
          </cell>
          <cell r="T56">
            <v>11.18</v>
          </cell>
          <cell r="U56">
            <v>2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8.35</v>
          </cell>
          <cell r="AC56">
            <v>1</v>
          </cell>
          <cell r="AD56" t="str">
            <v/>
          </cell>
          <cell r="AE56" t="str">
            <v/>
          </cell>
          <cell r="AF56">
            <v>0</v>
          </cell>
          <cell r="AG56">
            <v>0</v>
          </cell>
          <cell r="AH56">
            <v>13.85</v>
          </cell>
          <cell r="AI56">
            <v>2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7.7</v>
          </cell>
          <cell r="AO56">
            <v>1</v>
          </cell>
          <cell r="AP56">
            <v>0</v>
          </cell>
          <cell r="AQ56">
            <v>0</v>
          </cell>
          <cell r="AR56" t="str">
            <v/>
          </cell>
          <cell r="AS56" t="str">
            <v/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9.6</v>
          </cell>
          <cell r="AY56">
            <v>1</v>
          </cell>
          <cell r="AZ56">
            <v>6.72</v>
          </cell>
          <cell r="BA56">
            <v>1</v>
          </cell>
          <cell r="BB56">
            <v>0</v>
          </cell>
          <cell r="BC56">
            <v>0</v>
          </cell>
          <cell r="BD56">
            <v>9.14</v>
          </cell>
          <cell r="BE56">
            <v>1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14.85</v>
          </cell>
          <cell r="BM56">
            <v>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7.82</v>
          </cell>
          <cell r="BS56">
            <v>1</v>
          </cell>
          <cell r="BT56" t="str">
            <v/>
          </cell>
          <cell r="BU56" t="str">
            <v/>
          </cell>
          <cell r="BV56">
            <v>0</v>
          </cell>
          <cell r="BW56">
            <v>0</v>
          </cell>
          <cell r="BX56">
            <v>10.039999999999999</v>
          </cell>
          <cell r="BY56">
            <v>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6.62</v>
          </cell>
          <cell r="CE56">
            <v>1</v>
          </cell>
          <cell r="CF56">
            <v>0</v>
          </cell>
          <cell r="CG56">
            <v>0</v>
          </cell>
          <cell r="CH56" t="str">
            <v/>
          </cell>
          <cell r="CI56" t="str">
            <v/>
          </cell>
          <cell r="CJ56">
            <v>0</v>
          </cell>
          <cell r="CK56">
            <v>0</v>
          </cell>
          <cell r="CL56">
            <v>8.6</v>
          </cell>
          <cell r="CM56">
            <v>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8.14</v>
          </cell>
          <cell r="CS56">
            <v>1</v>
          </cell>
          <cell r="CT56">
            <v>7.27</v>
          </cell>
          <cell r="CU56">
            <v>1</v>
          </cell>
          <cell r="CV56" t="str">
            <v/>
          </cell>
          <cell r="CW56" t="str">
            <v/>
          </cell>
          <cell r="CX56">
            <v>0</v>
          </cell>
          <cell r="CY56">
            <v>0</v>
          </cell>
          <cell r="CZ56">
            <v>7.84</v>
          </cell>
          <cell r="DA56">
            <v>1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8.2200000000000006</v>
          </cell>
          <cell r="DG56">
            <v>1</v>
          </cell>
          <cell r="DH56">
            <v>0</v>
          </cell>
          <cell r="DI56">
            <v>0</v>
          </cell>
          <cell r="DJ56" t="str">
            <v/>
          </cell>
          <cell r="DK56" t="str">
            <v/>
          </cell>
          <cell r="DL56">
            <v>0</v>
          </cell>
          <cell r="DM56">
            <v>0</v>
          </cell>
          <cell r="DN56">
            <v>17.38</v>
          </cell>
          <cell r="DO56">
            <v>2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8.66</v>
          </cell>
          <cell r="DU56">
            <v>1</v>
          </cell>
          <cell r="DV56">
            <v>0</v>
          </cell>
          <cell r="DW56">
            <v>0</v>
          </cell>
          <cell r="DX56" t="str">
            <v/>
          </cell>
          <cell r="DY56" t="str">
            <v/>
          </cell>
          <cell r="DZ56">
            <v>7.54</v>
          </cell>
          <cell r="EA56">
            <v>1</v>
          </cell>
          <cell r="EB56">
            <v>0</v>
          </cell>
          <cell r="EC56">
            <v>0</v>
          </cell>
          <cell r="ED56">
            <v>6.47</v>
          </cell>
          <cell r="EE56">
            <v>1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 t="str">
            <v/>
          </cell>
          <cell r="EM56" t="str">
            <v/>
          </cell>
          <cell r="EN56">
            <v>0</v>
          </cell>
          <cell r="EO56">
            <v>0</v>
          </cell>
          <cell r="EP56">
            <v>7.89</v>
          </cell>
          <cell r="EQ56">
            <v>1</v>
          </cell>
          <cell r="ER56">
            <v>9.23</v>
          </cell>
          <cell r="ES56">
            <v>1</v>
          </cell>
          <cell r="ET56">
            <v>8.74</v>
          </cell>
          <cell r="EU56">
            <v>1</v>
          </cell>
          <cell r="EV56">
            <v>0</v>
          </cell>
          <cell r="EW56">
            <v>0</v>
          </cell>
          <cell r="EX56">
            <v>6.75</v>
          </cell>
          <cell r="EY56">
            <v>1</v>
          </cell>
          <cell r="EZ56" t="str">
            <v/>
          </cell>
          <cell r="FA56" t="str">
            <v/>
          </cell>
          <cell r="FB56">
            <v>0</v>
          </cell>
          <cell r="FC56">
            <v>0</v>
          </cell>
          <cell r="FD56">
            <v>7.44</v>
          </cell>
          <cell r="FE56">
            <v>1</v>
          </cell>
          <cell r="FF56">
            <v>6.5</v>
          </cell>
          <cell r="FG56">
            <v>1</v>
          </cell>
          <cell r="FH56">
            <v>0</v>
          </cell>
          <cell r="FI56">
            <v>0</v>
          </cell>
          <cell r="FJ56">
            <v>6.7</v>
          </cell>
          <cell r="FK56">
            <v>1</v>
          </cell>
          <cell r="FL56">
            <v>0</v>
          </cell>
          <cell r="FM56">
            <v>0</v>
          </cell>
          <cell r="FN56" t="str">
            <v/>
          </cell>
          <cell r="FO56" t="str">
            <v/>
          </cell>
          <cell r="FP56">
            <v>0</v>
          </cell>
          <cell r="FQ56">
            <v>0</v>
          </cell>
          <cell r="FR56">
            <v>8.86</v>
          </cell>
          <cell r="FS56">
            <v>1</v>
          </cell>
          <cell r="FT56">
            <v>6.53</v>
          </cell>
          <cell r="FU56">
            <v>1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7.9</v>
          </cell>
          <cell r="GA56">
            <v>1</v>
          </cell>
          <cell r="GB56" t="str">
            <v/>
          </cell>
          <cell r="GC56" t="str">
            <v/>
          </cell>
          <cell r="GD56">
            <v>7.34</v>
          </cell>
          <cell r="GE56">
            <v>1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8.1199999999999992</v>
          </cell>
          <cell r="GK56">
            <v>1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 t="str">
            <v/>
          </cell>
          <cell r="GQ56" t="str">
            <v/>
          </cell>
          <cell r="GR56">
            <v>0</v>
          </cell>
          <cell r="GS56">
            <v>0</v>
          </cell>
          <cell r="GT56">
            <v>10.130000000000001</v>
          </cell>
          <cell r="GU56">
            <v>1</v>
          </cell>
          <cell r="GV56">
            <v>0</v>
          </cell>
          <cell r="GW56">
            <v>0</v>
          </cell>
          <cell r="GX56">
            <v>7.89</v>
          </cell>
          <cell r="GY56">
            <v>1</v>
          </cell>
          <cell r="GZ56">
            <v>4.28</v>
          </cell>
          <cell r="HA56">
            <v>1</v>
          </cell>
          <cell r="HB56">
            <v>0</v>
          </cell>
          <cell r="HC56">
            <v>0</v>
          </cell>
          <cell r="HD56" t="str">
            <v/>
          </cell>
          <cell r="HE56" t="str">
            <v/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15.94</v>
          </cell>
          <cell r="HK56">
            <v>2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 t="str">
            <v/>
          </cell>
          <cell r="HS56" t="str">
            <v/>
          </cell>
          <cell r="HT56">
            <v>0</v>
          </cell>
          <cell r="HU56">
            <v>0</v>
          </cell>
          <cell r="HV56">
            <v>9.9600000000000009</v>
          </cell>
          <cell r="HW56">
            <v>1</v>
          </cell>
          <cell r="HX56">
            <v>0</v>
          </cell>
          <cell r="HY56">
            <v>0</v>
          </cell>
          <cell r="HZ56">
            <v>7.72</v>
          </cell>
          <cell r="IA56">
            <v>1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 t="str">
            <v/>
          </cell>
          <cell r="IG56" t="str">
            <v/>
          </cell>
          <cell r="IH56">
            <v>0</v>
          </cell>
          <cell r="II56">
            <v>0</v>
          </cell>
          <cell r="IJ56">
            <v>8.2799999999999994</v>
          </cell>
          <cell r="IK56">
            <v>1</v>
          </cell>
          <cell r="IL56">
            <v>0</v>
          </cell>
          <cell r="IM56">
            <v>0</v>
          </cell>
          <cell r="IN56">
            <v>8.3800000000000008</v>
          </cell>
          <cell r="IO56">
            <v>1</v>
          </cell>
          <cell r="IP56">
            <v>0</v>
          </cell>
          <cell r="IQ56">
            <v>0</v>
          </cell>
          <cell r="IR56">
            <v>7.66</v>
          </cell>
          <cell r="IS56">
            <v>1</v>
          </cell>
          <cell r="IT56" t="str">
            <v/>
          </cell>
          <cell r="IU56" t="str">
            <v/>
          </cell>
          <cell r="IV56">
            <v>0</v>
          </cell>
          <cell r="IW56">
            <v>0</v>
          </cell>
          <cell r="IX56">
            <v>10.16</v>
          </cell>
          <cell r="IY56">
            <v>1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6.77</v>
          </cell>
          <cell r="JE56">
            <v>1</v>
          </cell>
          <cell r="JF56">
            <v>0</v>
          </cell>
          <cell r="JG56">
            <v>0</v>
          </cell>
          <cell r="JH56" t="str">
            <v/>
          </cell>
          <cell r="JI56" t="str">
            <v/>
          </cell>
          <cell r="JJ56">
            <v>0</v>
          </cell>
          <cell r="JK56">
            <v>0</v>
          </cell>
          <cell r="JL56">
            <v>17.73</v>
          </cell>
          <cell r="JM56">
            <v>2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9.1199999999999992</v>
          </cell>
          <cell r="JS56">
            <v>1</v>
          </cell>
          <cell r="JT56">
            <v>0</v>
          </cell>
          <cell r="JU56">
            <v>0</v>
          </cell>
          <cell r="JV56" t="str">
            <v/>
          </cell>
          <cell r="JW56" t="str">
            <v/>
          </cell>
          <cell r="JX56">
            <v>9.11</v>
          </cell>
          <cell r="JY56">
            <v>1</v>
          </cell>
          <cell r="JZ56">
            <v>7.53</v>
          </cell>
          <cell r="KA56">
            <v>1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6.61</v>
          </cell>
          <cell r="KG56">
            <v>1</v>
          </cell>
          <cell r="KH56">
            <v>0</v>
          </cell>
          <cell r="KI56">
            <v>0</v>
          </cell>
          <cell r="KJ56" t="str">
            <v/>
          </cell>
          <cell r="KK56" t="str">
            <v/>
          </cell>
          <cell r="KL56">
            <v>7.63</v>
          </cell>
          <cell r="KM56">
            <v>1</v>
          </cell>
          <cell r="KN56">
            <v>0</v>
          </cell>
          <cell r="KO56">
            <v>0</v>
          </cell>
          <cell r="KP56">
            <v>9.76</v>
          </cell>
          <cell r="KQ56">
            <v>1</v>
          </cell>
          <cell r="KR56">
            <v>9.43</v>
          </cell>
          <cell r="KS56">
            <v>1</v>
          </cell>
          <cell r="KT56">
            <v>0</v>
          </cell>
          <cell r="KU56">
            <v>0</v>
          </cell>
          <cell r="KV56">
            <v>7.65</v>
          </cell>
          <cell r="KW56">
            <v>1</v>
          </cell>
          <cell r="KX56" t="str">
            <v/>
          </cell>
          <cell r="KY56" t="str">
            <v/>
          </cell>
          <cell r="KZ56">
            <v>0</v>
          </cell>
          <cell r="LA56">
            <v>0</v>
          </cell>
          <cell r="LB56">
            <v>11.05</v>
          </cell>
          <cell r="LC56">
            <v>1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7.6</v>
          </cell>
          <cell r="LI56">
            <v>1</v>
          </cell>
          <cell r="LJ56">
            <v>8.9600000000000009</v>
          </cell>
          <cell r="LK56">
            <v>1</v>
          </cell>
          <cell r="LL56" t="str">
            <v/>
          </cell>
          <cell r="LM56" t="str">
            <v/>
          </cell>
          <cell r="LN56">
            <v>0</v>
          </cell>
          <cell r="LO56">
            <v>0</v>
          </cell>
          <cell r="LP56">
            <v>9.0399999999999991</v>
          </cell>
          <cell r="LQ56">
            <v>1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10.43</v>
          </cell>
          <cell r="LW56">
            <v>1</v>
          </cell>
          <cell r="LX56">
            <v>0</v>
          </cell>
          <cell r="LY56">
            <v>0</v>
          </cell>
          <cell r="LZ56" t="str">
            <v/>
          </cell>
          <cell r="MA56" t="str">
            <v/>
          </cell>
          <cell r="MB56">
            <v>5.86</v>
          </cell>
          <cell r="MC56">
            <v>1</v>
          </cell>
          <cell r="MD56">
            <v>0</v>
          </cell>
          <cell r="ME56">
            <v>0</v>
          </cell>
          <cell r="MF56">
            <v>11.3</v>
          </cell>
          <cell r="MG56">
            <v>1</v>
          </cell>
          <cell r="MH56">
            <v>0</v>
          </cell>
          <cell r="MI56">
            <v>0</v>
          </cell>
          <cell r="MJ56">
            <v>6.87</v>
          </cell>
          <cell r="MK56">
            <v>1</v>
          </cell>
          <cell r="ML56">
            <v>0</v>
          </cell>
          <cell r="MM56">
            <v>0</v>
          </cell>
          <cell r="MN56" t="str">
            <v/>
          </cell>
          <cell r="MO56" t="str">
            <v/>
          </cell>
          <cell r="MP56">
            <v>10.93</v>
          </cell>
          <cell r="MQ56">
            <v>1</v>
          </cell>
          <cell r="MR56">
            <v>0</v>
          </cell>
          <cell r="MS56">
            <v>0</v>
          </cell>
          <cell r="MT56">
            <v>7.56</v>
          </cell>
          <cell r="MU56">
            <v>1</v>
          </cell>
          <cell r="MV56">
            <v>0</v>
          </cell>
          <cell r="MW56">
            <v>0</v>
          </cell>
          <cell r="MX56">
            <v>10.98</v>
          </cell>
          <cell r="MY56">
            <v>1</v>
          </cell>
          <cell r="MZ56">
            <v>0</v>
          </cell>
          <cell r="NA56">
            <v>0</v>
          </cell>
          <cell r="NB56" t="str">
            <v/>
          </cell>
          <cell r="NC56" t="str">
            <v/>
          </cell>
          <cell r="ND56">
            <v>4</v>
          </cell>
          <cell r="NE56">
            <v>1</v>
          </cell>
          <cell r="NF56">
            <v>0</v>
          </cell>
          <cell r="NG56">
            <v>0</v>
          </cell>
          <cell r="NH56">
            <v>17.309999999999999</v>
          </cell>
          <cell r="NI56">
            <v>2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 t="str">
            <v/>
          </cell>
          <cell r="NQ56" t="str">
            <v/>
          </cell>
          <cell r="NR56">
            <v>0</v>
          </cell>
          <cell r="NS56">
            <v>0</v>
          </cell>
          <cell r="NT56">
            <v>18.87</v>
          </cell>
          <cell r="NU56">
            <v>2</v>
          </cell>
          <cell r="NV56">
            <v>0</v>
          </cell>
          <cell r="NW56">
            <v>0</v>
          </cell>
          <cell r="NX56">
            <v>10.49</v>
          </cell>
          <cell r="NY56">
            <v>1</v>
          </cell>
          <cell r="NZ56">
            <v>8.33</v>
          </cell>
          <cell r="OA56">
            <v>1</v>
          </cell>
          <cell r="OB56">
            <v>0</v>
          </cell>
          <cell r="OC56">
            <v>0</v>
          </cell>
          <cell r="OD56" t="str">
            <v/>
          </cell>
          <cell r="OE56" t="str">
            <v/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11.57</v>
          </cell>
          <cell r="OK56">
            <v>1</v>
          </cell>
          <cell r="OL56">
            <v>7.74</v>
          </cell>
          <cell r="OM56">
            <v>1</v>
          </cell>
          <cell r="ON56">
            <v>0</v>
          </cell>
          <cell r="OO56">
            <v>0</v>
          </cell>
          <cell r="OP56">
            <v>8.0500000000000007</v>
          </cell>
          <cell r="OQ56">
            <v>1</v>
          </cell>
          <cell r="OR56" t="str">
            <v/>
          </cell>
          <cell r="OS56" t="str">
            <v/>
          </cell>
          <cell r="OT56">
            <v>0</v>
          </cell>
          <cell r="OU56">
            <v>0</v>
          </cell>
          <cell r="OV56">
            <v>9.43</v>
          </cell>
          <cell r="OW56">
            <v>1</v>
          </cell>
          <cell r="OX56">
            <v>0</v>
          </cell>
          <cell r="OY56">
            <v>0</v>
          </cell>
          <cell r="OZ56">
            <v>0</v>
          </cell>
          <cell r="PA56">
            <v>0</v>
          </cell>
          <cell r="PB56">
            <v>16.07</v>
          </cell>
          <cell r="PC56">
            <v>2</v>
          </cell>
          <cell r="PD56">
            <v>0</v>
          </cell>
          <cell r="PE56">
            <v>0</v>
          </cell>
          <cell r="PF56" t="str">
            <v/>
          </cell>
          <cell r="PG56" t="str">
            <v/>
          </cell>
          <cell r="PH56">
            <v>0</v>
          </cell>
          <cell r="PI56">
            <v>0</v>
          </cell>
          <cell r="PJ56">
            <v>10.14</v>
          </cell>
          <cell r="PK56">
            <v>1</v>
          </cell>
          <cell r="PL56">
            <v>9.44</v>
          </cell>
          <cell r="PM56">
            <v>1</v>
          </cell>
          <cell r="PN56">
            <v>0</v>
          </cell>
          <cell r="PO56">
            <v>0</v>
          </cell>
          <cell r="PP56">
            <v>7.37</v>
          </cell>
          <cell r="PQ56">
            <v>1</v>
          </cell>
          <cell r="PR56">
            <v>0</v>
          </cell>
          <cell r="PS56">
            <v>0</v>
          </cell>
          <cell r="PT56" t="str">
            <v/>
          </cell>
          <cell r="PU56" t="str">
            <v/>
          </cell>
          <cell r="PV56">
            <v>0</v>
          </cell>
          <cell r="PW56">
            <v>0</v>
          </cell>
          <cell r="PX56">
            <v>9.42</v>
          </cell>
          <cell r="PY56">
            <v>1</v>
          </cell>
          <cell r="PZ56">
            <v>8.2200000000000006</v>
          </cell>
          <cell r="QA56">
            <v>1</v>
          </cell>
          <cell r="QB56">
            <v>0</v>
          </cell>
          <cell r="QC56">
            <v>0</v>
          </cell>
          <cell r="QD56">
            <v>9.15</v>
          </cell>
          <cell r="QE56">
            <v>1</v>
          </cell>
          <cell r="QF56">
            <v>0</v>
          </cell>
          <cell r="QG56">
            <v>0</v>
          </cell>
          <cell r="QH56" t="str">
            <v/>
          </cell>
          <cell r="QI56" t="str">
            <v/>
          </cell>
          <cell r="QJ56">
            <v>0</v>
          </cell>
          <cell r="QK56">
            <v>0</v>
          </cell>
          <cell r="QL56">
            <v>17.27</v>
          </cell>
          <cell r="QM56">
            <v>2</v>
          </cell>
          <cell r="QN56">
            <v>0</v>
          </cell>
          <cell r="QO56">
            <v>0</v>
          </cell>
          <cell r="QP56">
            <v>0</v>
          </cell>
          <cell r="QQ56">
            <v>0</v>
          </cell>
          <cell r="QR56">
            <v>9.77</v>
          </cell>
          <cell r="QS56">
            <v>1</v>
          </cell>
          <cell r="QT56">
            <v>6.6</v>
          </cell>
          <cell r="QU56">
            <v>1</v>
          </cell>
          <cell r="QV56" t="str">
            <v/>
          </cell>
          <cell r="QW56" t="str">
            <v/>
          </cell>
          <cell r="QX56">
            <v>0</v>
          </cell>
          <cell r="QY56">
            <v>0</v>
          </cell>
          <cell r="QZ56">
            <v>8.98</v>
          </cell>
          <cell r="RA56">
            <v>1</v>
          </cell>
          <cell r="RB56">
            <v>0</v>
          </cell>
          <cell r="RC56">
            <v>0</v>
          </cell>
          <cell r="RD56">
            <v>8.83</v>
          </cell>
          <cell r="RE56">
            <v>1</v>
          </cell>
          <cell r="RF56">
            <v>0</v>
          </cell>
          <cell r="RG56">
            <v>0</v>
          </cell>
          <cell r="RH56">
            <v>7.94</v>
          </cell>
          <cell r="RI56">
            <v>1</v>
          </cell>
          <cell r="RJ56" t="str">
            <v/>
          </cell>
          <cell r="RK56" t="str">
            <v/>
          </cell>
          <cell r="RL56">
            <v>0</v>
          </cell>
          <cell r="RM56">
            <v>0</v>
          </cell>
          <cell r="RN56">
            <v>10.29</v>
          </cell>
          <cell r="RO56">
            <v>1</v>
          </cell>
          <cell r="RP56">
            <v>0</v>
          </cell>
          <cell r="RQ56">
            <v>0</v>
          </cell>
          <cell r="RR56">
            <v>0</v>
          </cell>
          <cell r="RS56">
            <v>0</v>
          </cell>
          <cell r="RT56">
            <v>8.6300000000000008</v>
          </cell>
          <cell r="RU56">
            <v>1</v>
          </cell>
          <cell r="RV56">
            <v>0</v>
          </cell>
          <cell r="RW56">
            <v>0</v>
          </cell>
          <cell r="RX56" t="str">
            <v/>
          </cell>
          <cell r="RY56" t="str">
            <v/>
          </cell>
          <cell r="RZ56">
            <v>10.68</v>
          </cell>
          <cell r="SA56">
            <v>1</v>
          </cell>
          <cell r="SB56">
            <v>0</v>
          </cell>
          <cell r="SC56">
            <v>0</v>
          </cell>
          <cell r="SD56">
            <v>10.96</v>
          </cell>
          <cell r="SE56">
            <v>1</v>
          </cell>
          <cell r="SF56">
            <v>0</v>
          </cell>
          <cell r="SG56">
            <v>0</v>
          </cell>
          <cell r="SH56">
            <v>0</v>
          </cell>
          <cell r="SI56">
            <v>0</v>
          </cell>
          <cell r="SJ56">
            <v>11.78</v>
          </cell>
          <cell r="SK56">
            <v>1</v>
          </cell>
          <cell r="SL56" t="str">
            <v/>
          </cell>
          <cell r="SM56" t="str">
            <v/>
          </cell>
          <cell r="SN56">
            <v>0</v>
          </cell>
          <cell r="SO56">
            <v>0</v>
          </cell>
          <cell r="SP56">
            <v>8.84</v>
          </cell>
          <cell r="SQ56">
            <v>1</v>
          </cell>
          <cell r="SR56">
            <v>0</v>
          </cell>
          <cell r="SS56">
            <v>0</v>
          </cell>
          <cell r="ST56">
            <v>9.8800000000000008</v>
          </cell>
          <cell r="SU56">
            <v>1</v>
          </cell>
          <cell r="SV56">
            <v>0</v>
          </cell>
          <cell r="SW56">
            <v>0</v>
          </cell>
          <cell r="SX56">
            <v>0</v>
          </cell>
          <cell r="SY56">
            <v>0</v>
          </cell>
          <cell r="SZ56" t="str">
            <v/>
          </cell>
          <cell r="TA56" t="str">
            <v/>
          </cell>
          <cell r="TB56">
            <v>0</v>
          </cell>
          <cell r="TC56">
            <v>0</v>
          </cell>
          <cell r="TD56">
            <v>17.38</v>
          </cell>
          <cell r="TE56">
            <v>2</v>
          </cell>
          <cell r="TF56">
            <v>0</v>
          </cell>
          <cell r="TG56">
            <v>0</v>
          </cell>
          <cell r="TH56">
            <v>0</v>
          </cell>
          <cell r="TI56">
            <v>0</v>
          </cell>
          <cell r="TJ56">
            <v>9.43</v>
          </cell>
          <cell r="TK56">
            <v>1</v>
          </cell>
          <cell r="TL56">
            <v>0</v>
          </cell>
          <cell r="TM56">
            <v>0</v>
          </cell>
          <cell r="TN56" t="str">
            <v/>
          </cell>
          <cell r="TO56" t="str">
            <v/>
          </cell>
          <cell r="TP56">
            <v>9.15</v>
          </cell>
          <cell r="TQ56">
            <v>1</v>
          </cell>
          <cell r="TR56">
            <v>0</v>
          </cell>
          <cell r="TS56">
            <v>0</v>
          </cell>
          <cell r="TT56">
            <v>7.4</v>
          </cell>
          <cell r="TU56">
            <v>1</v>
          </cell>
          <cell r="TV56">
            <v>0</v>
          </cell>
          <cell r="TW56">
            <v>0</v>
          </cell>
          <cell r="TX56">
            <v>6.79</v>
          </cell>
          <cell r="TY56">
            <v>1</v>
          </cell>
          <cell r="TZ56">
            <v>0</v>
          </cell>
          <cell r="UA56">
            <v>0</v>
          </cell>
          <cell r="UB56" t="str">
            <v/>
          </cell>
          <cell r="UC56" t="str">
            <v/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9.57</v>
          </cell>
          <cell r="UO56">
            <v>1</v>
          </cell>
          <cell r="UP56" t="str">
            <v/>
          </cell>
          <cell r="UQ56" t="str">
            <v/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6.88</v>
          </cell>
          <cell r="UW56">
            <v>1</v>
          </cell>
          <cell r="UX56">
            <v>0</v>
          </cell>
          <cell r="UY56">
            <v>0</v>
          </cell>
          <cell r="UZ56">
            <v>7.98</v>
          </cell>
          <cell r="VA56">
            <v>1</v>
          </cell>
          <cell r="VB56">
            <v>0</v>
          </cell>
          <cell r="VC56">
            <v>0</v>
          </cell>
          <cell r="VD56" t="str">
            <v/>
          </cell>
          <cell r="VE56" t="str">
            <v/>
          </cell>
          <cell r="VF56">
            <v>0</v>
          </cell>
          <cell r="VG56">
            <v>0</v>
          </cell>
          <cell r="VH56">
            <v>5.92</v>
          </cell>
          <cell r="VI56">
            <v>1</v>
          </cell>
          <cell r="VJ56">
            <v>0</v>
          </cell>
          <cell r="VK56">
            <v>0</v>
          </cell>
          <cell r="VL56">
            <v>10.47</v>
          </cell>
          <cell r="VM56">
            <v>1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 t="str">
            <v/>
          </cell>
          <cell r="VS56" t="str">
            <v/>
          </cell>
          <cell r="VT56">
            <v>0</v>
          </cell>
          <cell r="VU56">
            <v>0</v>
          </cell>
          <cell r="VV56">
            <v>9.32</v>
          </cell>
          <cell r="VW56">
            <v>1</v>
          </cell>
          <cell r="VX56">
            <v>10.66</v>
          </cell>
          <cell r="VY56">
            <v>1</v>
          </cell>
          <cell r="VZ56">
            <v>7.19</v>
          </cell>
          <cell r="WA56">
            <v>1</v>
          </cell>
          <cell r="WB56">
            <v>0</v>
          </cell>
          <cell r="WC56">
            <v>0</v>
          </cell>
          <cell r="WD56">
            <v>0</v>
          </cell>
          <cell r="WE56">
            <v>0</v>
          </cell>
          <cell r="WF56" t="str">
            <v/>
          </cell>
          <cell r="WG56" t="str">
            <v/>
          </cell>
          <cell r="WH56">
            <v>15.12</v>
          </cell>
          <cell r="WI56">
            <v>2</v>
          </cell>
          <cell r="WJ56">
            <v>0</v>
          </cell>
          <cell r="WK56">
            <v>0</v>
          </cell>
          <cell r="WL56">
            <v>0</v>
          </cell>
          <cell r="WM56">
            <v>0</v>
          </cell>
          <cell r="WN56">
            <v>8.73</v>
          </cell>
          <cell r="WO56">
            <v>1</v>
          </cell>
          <cell r="WP56">
            <v>0</v>
          </cell>
          <cell r="WQ56">
            <v>0</v>
          </cell>
          <cell r="WR56">
            <v>0</v>
          </cell>
          <cell r="WS56">
            <v>0</v>
          </cell>
          <cell r="WT56" t="str">
            <v/>
          </cell>
          <cell r="WU56" t="str">
            <v/>
          </cell>
          <cell r="WV56">
            <v>6.93</v>
          </cell>
          <cell r="WW56">
            <v>1</v>
          </cell>
          <cell r="WX56">
            <v>0</v>
          </cell>
          <cell r="WY56">
            <v>0</v>
          </cell>
          <cell r="WZ56">
            <v>8.5</v>
          </cell>
          <cell r="XA56">
            <v>1</v>
          </cell>
          <cell r="XB56">
            <v>0</v>
          </cell>
          <cell r="XC56">
            <v>0</v>
          </cell>
          <cell r="XD56">
            <v>0</v>
          </cell>
          <cell r="XE56">
            <v>0</v>
          </cell>
          <cell r="XF56">
            <v>16.34</v>
          </cell>
          <cell r="XG56">
            <v>2</v>
          </cell>
          <cell r="XH56" t="str">
            <v/>
          </cell>
          <cell r="XI56" t="str">
            <v/>
          </cell>
          <cell r="XJ56">
            <v>0</v>
          </cell>
          <cell r="XK56">
            <v>0</v>
          </cell>
          <cell r="XL56">
            <v>8.3000000000000007</v>
          </cell>
          <cell r="XM56">
            <v>1</v>
          </cell>
          <cell r="XN56">
            <v>0</v>
          </cell>
          <cell r="XO56">
            <v>0</v>
          </cell>
          <cell r="XP56">
            <v>0</v>
          </cell>
          <cell r="XQ56">
            <v>0</v>
          </cell>
          <cell r="XR56">
            <v>7.5</v>
          </cell>
          <cell r="XS56">
            <v>1</v>
          </cell>
          <cell r="XT56">
            <v>7.39</v>
          </cell>
          <cell r="XU56">
            <v>1</v>
          </cell>
          <cell r="XV56" t="str">
            <v/>
          </cell>
          <cell r="XW56" t="str">
            <v/>
          </cell>
          <cell r="XX56">
            <v>0</v>
          </cell>
          <cell r="XY56">
            <v>0</v>
          </cell>
          <cell r="XZ56">
            <v>7.85</v>
          </cell>
          <cell r="YA56">
            <v>1</v>
          </cell>
          <cell r="YB56">
            <v>6.01</v>
          </cell>
          <cell r="YC56">
            <v>1</v>
          </cell>
          <cell r="YD56">
            <v>0</v>
          </cell>
          <cell r="YE56">
            <v>0</v>
          </cell>
          <cell r="YF56">
            <v>0</v>
          </cell>
          <cell r="YG56">
            <v>0</v>
          </cell>
          <cell r="YH56">
            <v>7.98</v>
          </cell>
          <cell r="YI56">
            <v>1</v>
          </cell>
          <cell r="YJ56" t="str">
            <v/>
          </cell>
          <cell r="YK56" t="str">
            <v/>
          </cell>
          <cell r="YL56">
            <v>0</v>
          </cell>
          <cell r="YM56">
            <v>0</v>
          </cell>
          <cell r="YN56">
            <v>0</v>
          </cell>
          <cell r="YO56">
            <v>0</v>
          </cell>
          <cell r="YP56">
            <v>8.3699999999999992</v>
          </cell>
          <cell r="YQ56">
            <v>1</v>
          </cell>
          <cell r="YR56">
            <v>0</v>
          </cell>
          <cell r="YS56">
            <v>0</v>
          </cell>
          <cell r="YT56">
            <v>0</v>
          </cell>
          <cell r="YU56">
            <v>0</v>
          </cell>
          <cell r="YV56">
            <v>9.3000000000000007</v>
          </cell>
          <cell r="YW56">
            <v>1</v>
          </cell>
          <cell r="YX56" t="str">
            <v/>
          </cell>
          <cell r="YY56" t="str">
            <v/>
          </cell>
          <cell r="YZ56">
            <v>10.32</v>
          </cell>
          <cell r="ZA56">
            <v>1</v>
          </cell>
          <cell r="ZB56">
            <v>0</v>
          </cell>
          <cell r="ZC56">
            <v>0</v>
          </cell>
          <cell r="ZD56">
            <v>14.42</v>
          </cell>
          <cell r="ZE56">
            <v>2</v>
          </cell>
          <cell r="ZF56">
            <v>0</v>
          </cell>
          <cell r="ZG56">
            <v>0</v>
          </cell>
          <cell r="ZH56">
            <v>0</v>
          </cell>
          <cell r="ZI56">
            <v>0</v>
          </cell>
          <cell r="ZJ56">
            <v>8.66</v>
          </cell>
          <cell r="ZK56">
            <v>1</v>
          </cell>
          <cell r="ZL56" t="str">
            <v/>
          </cell>
          <cell r="ZM56" t="str">
            <v/>
          </cell>
          <cell r="ZN56">
            <v>0</v>
          </cell>
          <cell r="ZO56">
            <v>0</v>
          </cell>
          <cell r="ZP56">
            <v>9.7899999999999991</v>
          </cell>
          <cell r="ZQ56">
            <v>1</v>
          </cell>
          <cell r="ZR56">
            <v>0</v>
          </cell>
          <cell r="ZS56">
            <v>0</v>
          </cell>
          <cell r="ZT56">
            <v>0</v>
          </cell>
          <cell r="ZU56">
            <v>0</v>
          </cell>
          <cell r="ZV56">
            <v>15.57</v>
          </cell>
          <cell r="ZW56">
            <v>2</v>
          </cell>
          <cell r="ZX56">
            <v>0</v>
          </cell>
          <cell r="ZY56">
            <v>0</v>
          </cell>
          <cell r="ZZ56" t="str">
            <v/>
          </cell>
          <cell r="AAA56" t="str">
            <v/>
          </cell>
          <cell r="AAB56">
            <v>0</v>
          </cell>
          <cell r="AAC56">
            <v>0</v>
          </cell>
          <cell r="AAD56">
            <v>7.05</v>
          </cell>
          <cell r="AAE56">
            <v>1</v>
          </cell>
          <cell r="AAF56">
            <v>6.66</v>
          </cell>
          <cell r="AAG56">
            <v>1</v>
          </cell>
          <cell r="AAH56">
            <v>0</v>
          </cell>
          <cell r="AAI56">
            <v>0</v>
          </cell>
          <cell r="AAJ56">
            <v>6.69</v>
          </cell>
          <cell r="AAK56">
            <v>1</v>
          </cell>
          <cell r="AAL56">
            <v>0</v>
          </cell>
          <cell r="AAM56">
            <v>0</v>
          </cell>
          <cell r="AAN56" t="str">
            <v/>
          </cell>
          <cell r="AAO56" t="str">
            <v/>
          </cell>
          <cell r="AAP56">
            <v>0</v>
          </cell>
          <cell r="AAQ56">
            <v>0</v>
          </cell>
          <cell r="AAR56">
            <v>0</v>
          </cell>
          <cell r="AAS56">
            <v>0</v>
          </cell>
          <cell r="AAT56">
            <v>10.199999999999999</v>
          </cell>
          <cell r="AAU56">
            <v>1</v>
          </cell>
          <cell r="AAV56">
            <v>8.19</v>
          </cell>
          <cell r="AAW56">
            <v>1</v>
          </cell>
          <cell r="AAX56">
            <v>0</v>
          </cell>
          <cell r="AAY56">
            <v>0</v>
          </cell>
          <cell r="AAZ56">
            <v>0</v>
          </cell>
          <cell r="ABA56">
            <v>0</v>
          </cell>
          <cell r="ABB56" t="str">
            <v/>
          </cell>
          <cell r="ABC56" t="str">
            <v/>
          </cell>
          <cell r="ABD56">
            <v>0</v>
          </cell>
          <cell r="ABE56">
            <v>0</v>
          </cell>
          <cell r="ABF56">
            <v>0</v>
          </cell>
          <cell r="ABG56">
            <v>0</v>
          </cell>
          <cell r="ABH56">
            <v>0</v>
          </cell>
          <cell r="ABI56">
            <v>0</v>
          </cell>
          <cell r="ABJ56">
            <v>0</v>
          </cell>
          <cell r="ABK56">
            <v>0</v>
          </cell>
          <cell r="ABM56">
            <v>1230.4799999999996</v>
          </cell>
          <cell r="ABN56">
            <v>148</v>
          </cell>
          <cell r="ABO56">
            <v>131</v>
          </cell>
          <cell r="ABP56">
            <v>1.1297709923664123</v>
          </cell>
        </row>
        <row r="57">
          <cell r="A57" t="str">
            <v>CASSIDY-LAFAYETTE</v>
          </cell>
          <cell r="B57" t="str">
            <v>CASSIDY-LAFAYETTE</v>
          </cell>
          <cell r="C57" t="str">
            <v>STATEN ISLAND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 t="str">
            <v/>
          </cell>
          <cell r="Q57" t="str">
            <v/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/>
          </cell>
          <cell r="AE57" t="str">
            <v/>
          </cell>
          <cell r="AF57">
            <v>7.23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 t="str">
            <v/>
          </cell>
          <cell r="AS57" t="str">
            <v/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 t="str">
            <v/>
          </cell>
          <cell r="BG57" t="str">
            <v/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 t="str">
            <v/>
          </cell>
          <cell r="BU57" t="str">
            <v/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 t="str">
            <v/>
          </cell>
          <cell r="CI57" t="str">
            <v/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 t="str">
            <v/>
          </cell>
          <cell r="CW57" t="str">
            <v/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 t="str">
            <v/>
          </cell>
          <cell r="DK57" t="str">
            <v/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 t="str">
            <v/>
          </cell>
          <cell r="DY57" t="str">
            <v/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 t="str">
            <v/>
          </cell>
          <cell r="EM57" t="str">
            <v/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7.22</v>
          </cell>
          <cell r="ES57">
            <v>1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 t="str">
            <v/>
          </cell>
          <cell r="FA57" t="str">
            <v/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 t="str">
            <v/>
          </cell>
          <cell r="FO57" t="str">
            <v/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 t="str">
            <v/>
          </cell>
          <cell r="GC57" t="str">
            <v/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 t="str">
            <v/>
          </cell>
          <cell r="GQ57" t="str">
            <v/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 t="str">
            <v/>
          </cell>
          <cell r="HE57" t="str">
            <v/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 t="str">
            <v/>
          </cell>
          <cell r="HS57" t="str">
            <v/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 t="str">
            <v/>
          </cell>
          <cell r="IG57" t="str">
            <v/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 t="str">
            <v/>
          </cell>
          <cell r="IU57" t="str">
            <v/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 t="str">
            <v/>
          </cell>
          <cell r="JI57" t="str">
            <v/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 t="str">
            <v/>
          </cell>
          <cell r="JW57" t="str">
            <v/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 t="str">
            <v/>
          </cell>
          <cell r="KK57" t="str">
            <v/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 t="str">
            <v/>
          </cell>
          <cell r="KY57" t="str">
            <v/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7.98</v>
          </cell>
          <cell r="LI57">
            <v>1</v>
          </cell>
          <cell r="LJ57">
            <v>0</v>
          </cell>
          <cell r="LK57">
            <v>0</v>
          </cell>
          <cell r="LL57" t="str">
            <v/>
          </cell>
          <cell r="LM57" t="str">
            <v/>
          </cell>
          <cell r="LN57">
            <v>0</v>
          </cell>
          <cell r="LO57">
            <v>0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 t="str">
            <v/>
          </cell>
          <cell r="MA57" t="str">
            <v/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 t="str">
            <v/>
          </cell>
          <cell r="MO57" t="str">
            <v/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 t="str">
            <v/>
          </cell>
          <cell r="NC57" t="str">
            <v/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 t="str">
            <v/>
          </cell>
          <cell r="NQ57" t="str">
            <v/>
          </cell>
          <cell r="NR57">
            <v>0</v>
          </cell>
          <cell r="NS57">
            <v>0</v>
          </cell>
          <cell r="NT57">
            <v>7.59</v>
          </cell>
          <cell r="NU57">
            <v>1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 t="str">
            <v/>
          </cell>
          <cell r="OE57" t="str">
            <v/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 t="str">
            <v/>
          </cell>
          <cell r="OS57" t="str">
            <v/>
          </cell>
          <cell r="OT57">
            <v>8.15</v>
          </cell>
          <cell r="OU57">
            <v>1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0</v>
          </cell>
          <cell r="PA57">
            <v>0</v>
          </cell>
          <cell r="PB57">
            <v>0</v>
          </cell>
          <cell r="PC57">
            <v>0</v>
          </cell>
          <cell r="PD57">
            <v>0</v>
          </cell>
          <cell r="PE57">
            <v>0</v>
          </cell>
          <cell r="PF57" t="str">
            <v/>
          </cell>
          <cell r="PG57" t="str">
            <v/>
          </cell>
          <cell r="PH57">
            <v>0</v>
          </cell>
          <cell r="PI57">
            <v>0</v>
          </cell>
          <cell r="PJ57">
            <v>0</v>
          </cell>
          <cell r="PK57">
            <v>0</v>
          </cell>
          <cell r="PL57">
            <v>8.07</v>
          </cell>
          <cell r="PM57">
            <v>1</v>
          </cell>
          <cell r="PN57">
            <v>0</v>
          </cell>
          <cell r="PO57">
            <v>0</v>
          </cell>
          <cell r="PP57">
            <v>0</v>
          </cell>
          <cell r="PQ57">
            <v>0</v>
          </cell>
          <cell r="PR57">
            <v>0</v>
          </cell>
          <cell r="PS57">
            <v>0</v>
          </cell>
          <cell r="PT57" t="str">
            <v/>
          </cell>
          <cell r="PU57" t="str">
            <v/>
          </cell>
          <cell r="PV57">
            <v>0</v>
          </cell>
          <cell r="PW57">
            <v>0</v>
          </cell>
          <cell r="PX57">
            <v>0</v>
          </cell>
          <cell r="PY57">
            <v>0</v>
          </cell>
          <cell r="PZ57">
            <v>0</v>
          </cell>
          <cell r="QA57">
            <v>0</v>
          </cell>
          <cell r="QB57">
            <v>0</v>
          </cell>
          <cell r="QC57">
            <v>0</v>
          </cell>
          <cell r="QD57">
            <v>0</v>
          </cell>
          <cell r="QE57">
            <v>0</v>
          </cell>
          <cell r="QF57">
            <v>0</v>
          </cell>
          <cell r="QG57">
            <v>0</v>
          </cell>
          <cell r="QH57" t="str">
            <v/>
          </cell>
          <cell r="QI57" t="str">
            <v/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0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 t="str">
            <v/>
          </cell>
          <cell r="QW57" t="str">
            <v/>
          </cell>
          <cell r="QX57">
            <v>0</v>
          </cell>
          <cell r="QY57">
            <v>0</v>
          </cell>
          <cell r="QZ57">
            <v>0</v>
          </cell>
          <cell r="RA57">
            <v>0</v>
          </cell>
          <cell r="RB57">
            <v>0</v>
          </cell>
          <cell r="RC57">
            <v>0</v>
          </cell>
          <cell r="RD57">
            <v>0</v>
          </cell>
          <cell r="RE57">
            <v>0</v>
          </cell>
          <cell r="RF57">
            <v>0</v>
          </cell>
          <cell r="RG57">
            <v>0</v>
          </cell>
          <cell r="RH57">
            <v>0</v>
          </cell>
          <cell r="RI57">
            <v>0</v>
          </cell>
          <cell r="RJ57" t="str">
            <v/>
          </cell>
          <cell r="RK57" t="str">
            <v/>
          </cell>
          <cell r="RL57">
            <v>0</v>
          </cell>
          <cell r="RM57">
            <v>0</v>
          </cell>
          <cell r="RN57">
            <v>0</v>
          </cell>
          <cell r="RO57">
            <v>0</v>
          </cell>
          <cell r="RP57">
            <v>0</v>
          </cell>
          <cell r="RQ57">
            <v>0</v>
          </cell>
          <cell r="RR57">
            <v>0</v>
          </cell>
          <cell r="RS57">
            <v>0</v>
          </cell>
          <cell r="RT57">
            <v>0</v>
          </cell>
          <cell r="RU57">
            <v>0</v>
          </cell>
          <cell r="RV57">
            <v>0</v>
          </cell>
          <cell r="RW57">
            <v>0</v>
          </cell>
          <cell r="RX57" t="str">
            <v/>
          </cell>
          <cell r="RY57" t="str">
            <v/>
          </cell>
          <cell r="RZ57">
            <v>0</v>
          </cell>
          <cell r="SA57">
            <v>0</v>
          </cell>
          <cell r="SB57">
            <v>0</v>
          </cell>
          <cell r="SC57">
            <v>0</v>
          </cell>
          <cell r="SD57">
            <v>0</v>
          </cell>
          <cell r="SE57">
            <v>0</v>
          </cell>
          <cell r="SF57">
            <v>0</v>
          </cell>
          <cell r="SG57">
            <v>0</v>
          </cell>
          <cell r="SH57">
            <v>0</v>
          </cell>
          <cell r="SI57">
            <v>0</v>
          </cell>
          <cell r="SJ57">
            <v>0</v>
          </cell>
          <cell r="SK57">
            <v>0</v>
          </cell>
          <cell r="SL57" t="str">
            <v/>
          </cell>
          <cell r="SM57" t="str">
            <v/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0</v>
          </cell>
          <cell r="SU57">
            <v>0</v>
          </cell>
          <cell r="SV57">
            <v>0</v>
          </cell>
          <cell r="SW57">
            <v>0</v>
          </cell>
          <cell r="SX57">
            <v>0</v>
          </cell>
          <cell r="SY57">
            <v>0</v>
          </cell>
          <cell r="SZ57" t="str">
            <v/>
          </cell>
          <cell r="TA57" t="str">
            <v/>
          </cell>
          <cell r="TB57">
            <v>0</v>
          </cell>
          <cell r="TC57">
            <v>0</v>
          </cell>
          <cell r="TD57">
            <v>0</v>
          </cell>
          <cell r="TE57">
            <v>0</v>
          </cell>
          <cell r="TF57">
            <v>0</v>
          </cell>
          <cell r="TG57">
            <v>0</v>
          </cell>
          <cell r="TH57">
            <v>0</v>
          </cell>
          <cell r="TI57">
            <v>0</v>
          </cell>
          <cell r="TJ57">
            <v>0</v>
          </cell>
          <cell r="TK57">
            <v>0</v>
          </cell>
          <cell r="TL57">
            <v>0</v>
          </cell>
          <cell r="TM57">
            <v>0</v>
          </cell>
          <cell r="TN57" t="str">
            <v/>
          </cell>
          <cell r="TO57" t="str">
            <v/>
          </cell>
          <cell r="TP57">
            <v>0</v>
          </cell>
          <cell r="TQ57">
            <v>0</v>
          </cell>
          <cell r="TR57">
            <v>0</v>
          </cell>
          <cell r="TS57">
            <v>0</v>
          </cell>
          <cell r="TT57">
            <v>0</v>
          </cell>
          <cell r="TU57">
            <v>0</v>
          </cell>
          <cell r="TV57">
            <v>0</v>
          </cell>
          <cell r="TW57">
            <v>0</v>
          </cell>
          <cell r="TX57">
            <v>0</v>
          </cell>
          <cell r="TY57">
            <v>0</v>
          </cell>
          <cell r="TZ57">
            <v>0</v>
          </cell>
          <cell r="UA57">
            <v>0</v>
          </cell>
          <cell r="UB57" t="str">
            <v/>
          </cell>
          <cell r="UC57" t="str">
            <v/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0</v>
          </cell>
          <cell r="UP57" t="str">
            <v/>
          </cell>
          <cell r="UQ57" t="str">
            <v/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 t="str">
            <v/>
          </cell>
          <cell r="VE57" t="str">
            <v/>
          </cell>
          <cell r="VF57">
            <v>0</v>
          </cell>
          <cell r="VG57">
            <v>0</v>
          </cell>
          <cell r="VH57">
            <v>0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 t="str">
            <v/>
          </cell>
          <cell r="VS57" t="str">
            <v/>
          </cell>
          <cell r="VT57">
            <v>0</v>
          </cell>
          <cell r="VU57">
            <v>0</v>
          </cell>
          <cell r="VV57">
            <v>0</v>
          </cell>
          <cell r="VW57">
            <v>0</v>
          </cell>
          <cell r="VX57">
            <v>0</v>
          </cell>
          <cell r="VY57">
            <v>0</v>
          </cell>
          <cell r="VZ57">
            <v>0</v>
          </cell>
          <cell r="WA57">
            <v>0</v>
          </cell>
          <cell r="WB57">
            <v>0</v>
          </cell>
          <cell r="WC57">
            <v>0</v>
          </cell>
          <cell r="WD57">
            <v>0</v>
          </cell>
          <cell r="WE57">
            <v>0</v>
          </cell>
          <cell r="WF57" t="str">
            <v/>
          </cell>
          <cell r="WG57" t="str">
            <v/>
          </cell>
          <cell r="WH57">
            <v>0</v>
          </cell>
          <cell r="WI57">
            <v>0</v>
          </cell>
          <cell r="WJ57">
            <v>0</v>
          </cell>
          <cell r="WK57">
            <v>0</v>
          </cell>
          <cell r="WL57">
            <v>8.68</v>
          </cell>
          <cell r="WM57">
            <v>1</v>
          </cell>
          <cell r="WN57">
            <v>0</v>
          </cell>
          <cell r="WO57">
            <v>0</v>
          </cell>
          <cell r="WP57">
            <v>0</v>
          </cell>
          <cell r="WQ57">
            <v>0</v>
          </cell>
          <cell r="WR57">
            <v>0</v>
          </cell>
          <cell r="WS57">
            <v>0</v>
          </cell>
          <cell r="WT57" t="str">
            <v/>
          </cell>
          <cell r="WU57" t="str">
            <v/>
          </cell>
          <cell r="WV57">
            <v>0</v>
          </cell>
          <cell r="WW57">
            <v>0</v>
          </cell>
          <cell r="WX57">
            <v>0</v>
          </cell>
          <cell r="WY57">
            <v>0</v>
          </cell>
          <cell r="WZ57">
            <v>0</v>
          </cell>
          <cell r="XA57">
            <v>0</v>
          </cell>
          <cell r="XB57">
            <v>0</v>
          </cell>
          <cell r="XC57">
            <v>0</v>
          </cell>
          <cell r="XD57">
            <v>0</v>
          </cell>
          <cell r="XE57">
            <v>0</v>
          </cell>
          <cell r="XF57">
            <v>0</v>
          </cell>
          <cell r="XG57">
            <v>0</v>
          </cell>
          <cell r="XH57" t="str">
            <v/>
          </cell>
          <cell r="XI57" t="str">
            <v/>
          </cell>
          <cell r="XJ57">
            <v>0</v>
          </cell>
          <cell r="XK57">
            <v>0</v>
          </cell>
          <cell r="XL57">
            <v>0</v>
          </cell>
          <cell r="XM57">
            <v>0</v>
          </cell>
          <cell r="XN57">
            <v>0</v>
          </cell>
          <cell r="XO57">
            <v>0</v>
          </cell>
          <cell r="XP57">
            <v>0</v>
          </cell>
          <cell r="XQ57">
            <v>0</v>
          </cell>
          <cell r="XR57">
            <v>0</v>
          </cell>
          <cell r="XS57">
            <v>0</v>
          </cell>
          <cell r="XT57">
            <v>0</v>
          </cell>
          <cell r="XU57">
            <v>0</v>
          </cell>
          <cell r="XV57" t="str">
            <v/>
          </cell>
          <cell r="XW57" t="str">
            <v/>
          </cell>
          <cell r="XX57">
            <v>0</v>
          </cell>
          <cell r="XY57">
            <v>0</v>
          </cell>
          <cell r="XZ57">
            <v>0</v>
          </cell>
          <cell r="YA57">
            <v>0</v>
          </cell>
          <cell r="YB57">
            <v>0</v>
          </cell>
          <cell r="YC57">
            <v>0</v>
          </cell>
          <cell r="YD57">
            <v>0</v>
          </cell>
          <cell r="YE57">
            <v>0</v>
          </cell>
          <cell r="YF57">
            <v>0</v>
          </cell>
          <cell r="YG57">
            <v>0</v>
          </cell>
          <cell r="YH57">
            <v>0</v>
          </cell>
          <cell r="YI57">
            <v>0</v>
          </cell>
          <cell r="YJ57" t="str">
            <v/>
          </cell>
          <cell r="YK57" t="str">
            <v/>
          </cell>
          <cell r="YL57">
            <v>0</v>
          </cell>
          <cell r="YM57">
            <v>0</v>
          </cell>
          <cell r="YN57">
            <v>0</v>
          </cell>
          <cell r="YO57">
            <v>0</v>
          </cell>
          <cell r="YP57">
            <v>0</v>
          </cell>
          <cell r="YQ57">
            <v>0</v>
          </cell>
          <cell r="YR57">
            <v>0</v>
          </cell>
          <cell r="YS57">
            <v>0</v>
          </cell>
          <cell r="YT57">
            <v>4.37</v>
          </cell>
          <cell r="YU57">
            <v>1</v>
          </cell>
          <cell r="YV57">
            <v>0</v>
          </cell>
          <cell r="YW57">
            <v>0</v>
          </cell>
          <cell r="YX57" t="str">
            <v/>
          </cell>
          <cell r="YY57" t="str">
            <v/>
          </cell>
          <cell r="YZ57">
            <v>0</v>
          </cell>
          <cell r="ZA57">
            <v>0</v>
          </cell>
          <cell r="ZB57">
            <v>0</v>
          </cell>
          <cell r="ZC57">
            <v>0</v>
          </cell>
          <cell r="ZD57">
            <v>0</v>
          </cell>
          <cell r="ZE57">
            <v>0</v>
          </cell>
          <cell r="ZF57">
            <v>0</v>
          </cell>
          <cell r="ZG57">
            <v>0</v>
          </cell>
          <cell r="ZH57">
            <v>0</v>
          </cell>
          <cell r="ZI57">
            <v>0</v>
          </cell>
          <cell r="ZJ57">
            <v>0</v>
          </cell>
          <cell r="ZK57">
            <v>0</v>
          </cell>
          <cell r="ZL57" t="str">
            <v/>
          </cell>
          <cell r="ZM57" t="str">
            <v/>
          </cell>
          <cell r="ZN57">
            <v>0</v>
          </cell>
          <cell r="ZO57">
            <v>0</v>
          </cell>
          <cell r="ZP57">
            <v>0</v>
          </cell>
          <cell r="ZQ57">
            <v>0</v>
          </cell>
          <cell r="ZR57">
            <v>0</v>
          </cell>
          <cell r="ZS57">
            <v>0</v>
          </cell>
          <cell r="ZT57">
            <v>0</v>
          </cell>
          <cell r="ZU57">
            <v>0</v>
          </cell>
          <cell r="ZV57">
            <v>0</v>
          </cell>
          <cell r="ZW57">
            <v>0</v>
          </cell>
          <cell r="ZX57">
            <v>0</v>
          </cell>
          <cell r="ZY57">
            <v>0</v>
          </cell>
          <cell r="ZZ57" t="str">
            <v/>
          </cell>
          <cell r="AAA57" t="str">
            <v/>
          </cell>
          <cell r="AAB57">
            <v>0</v>
          </cell>
          <cell r="AAC57">
            <v>0</v>
          </cell>
          <cell r="AAD57">
            <v>9.02</v>
          </cell>
          <cell r="AAE57">
            <v>1</v>
          </cell>
          <cell r="AAF57">
            <v>0</v>
          </cell>
          <cell r="AAG57">
            <v>0</v>
          </cell>
          <cell r="AAH57">
            <v>0</v>
          </cell>
          <cell r="AAI57">
            <v>0</v>
          </cell>
          <cell r="AAJ57">
            <v>0</v>
          </cell>
          <cell r="AAK57">
            <v>0</v>
          </cell>
          <cell r="AAL57">
            <v>0</v>
          </cell>
          <cell r="AAM57">
            <v>0</v>
          </cell>
          <cell r="AAN57" t="str">
            <v/>
          </cell>
          <cell r="AAO57" t="str">
            <v/>
          </cell>
          <cell r="AAP57">
            <v>0</v>
          </cell>
          <cell r="AAQ57">
            <v>0</v>
          </cell>
          <cell r="AAR57">
            <v>0</v>
          </cell>
          <cell r="AAS57">
            <v>0</v>
          </cell>
          <cell r="AAT57">
            <v>0</v>
          </cell>
          <cell r="AAU57">
            <v>0</v>
          </cell>
          <cell r="AAV57">
            <v>0</v>
          </cell>
          <cell r="AAW57">
            <v>0</v>
          </cell>
          <cell r="AAX57">
            <v>0</v>
          </cell>
          <cell r="AAY57">
            <v>0</v>
          </cell>
          <cell r="AAZ57">
            <v>0</v>
          </cell>
          <cell r="ABA57">
            <v>0</v>
          </cell>
          <cell r="ABB57" t="str">
            <v/>
          </cell>
          <cell r="ABC57" t="str">
            <v/>
          </cell>
          <cell r="ABD57">
            <v>0</v>
          </cell>
          <cell r="ABE57">
            <v>0</v>
          </cell>
          <cell r="ABF57">
            <v>0</v>
          </cell>
          <cell r="ABG57">
            <v>0</v>
          </cell>
          <cell r="ABH57">
            <v>0</v>
          </cell>
          <cell r="ABI57">
            <v>0</v>
          </cell>
          <cell r="ABJ57">
            <v>0</v>
          </cell>
          <cell r="ABK57">
            <v>0</v>
          </cell>
          <cell r="ABM57">
            <v>68.31</v>
          </cell>
          <cell r="ABN57">
            <v>9</v>
          </cell>
          <cell r="ABO57">
            <v>9</v>
          </cell>
          <cell r="ABP57">
            <v>1</v>
          </cell>
        </row>
        <row r="58">
          <cell r="A58" t="str">
            <v>MARINER'S HARBOR</v>
          </cell>
          <cell r="B58" t="str">
            <v>MARINER'S HARBOR</v>
          </cell>
          <cell r="C58" t="str">
            <v>STATEN ISLAND</v>
          </cell>
          <cell r="D58">
            <v>6.54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7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 t="str">
            <v/>
          </cell>
          <cell r="Q58" t="str">
            <v/>
          </cell>
          <cell r="R58">
            <v>7.24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8.07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/>
          </cell>
          <cell r="AE58" t="str">
            <v/>
          </cell>
          <cell r="AF58">
            <v>7.67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6.63</v>
          </cell>
          <cell r="AM58">
            <v>1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 t="str">
            <v/>
          </cell>
          <cell r="AS58" t="str">
            <v/>
          </cell>
          <cell r="AT58">
            <v>0</v>
          </cell>
          <cell r="AU58">
            <v>0</v>
          </cell>
          <cell r="AV58">
            <v>7.03</v>
          </cell>
          <cell r="AW58">
            <v>1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7.48</v>
          </cell>
          <cell r="BC58">
            <v>1</v>
          </cell>
          <cell r="BD58">
            <v>0</v>
          </cell>
          <cell r="BE58">
            <v>0</v>
          </cell>
          <cell r="BF58" t="str">
            <v/>
          </cell>
          <cell r="BG58" t="str">
            <v/>
          </cell>
          <cell r="BH58">
            <v>6.64</v>
          </cell>
          <cell r="BI58">
            <v>1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7.23</v>
          </cell>
          <cell r="BO58">
            <v>1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 t="str">
            <v/>
          </cell>
          <cell r="BU58" t="str">
            <v/>
          </cell>
          <cell r="BV58">
            <v>6.33</v>
          </cell>
          <cell r="BW58">
            <v>1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5.3</v>
          </cell>
          <cell r="CC58">
            <v>1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 t="str">
            <v/>
          </cell>
          <cell r="CI58" t="str">
            <v/>
          </cell>
          <cell r="CJ58">
            <v>6.48</v>
          </cell>
          <cell r="CK58">
            <v>1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6.92</v>
          </cell>
          <cell r="CQ58">
            <v>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 t="str">
            <v/>
          </cell>
          <cell r="CW58" t="str">
            <v/>
          </cell>
          <cell r="CX58">
            <v>0</v>
          </cell>
          <cell r="CY58">
            <v>0</v>
          </cell>
          <cell r="CZ58">
            <v>8.41</v>
          </cell>
          <cell r="DA58">
            <v>1</v>
          </cell>
          <cell r="DB58">
            <v>0</v>
          </cell>
          <cell r="DC58">
            <v>0</v>
          </cell>
          <cell r="DD58">
            <v>6.25</v>
          </cell>
          <cell r="DE58">
            <v>1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 t="str">
            <v/>
          </cell>
          <cell r="DK58" t="str">
            <v/>
          </cell>
          <cell r="DL58">
            <v>6.25</v>
          </cell>
          <cell r="DM58">
            <v>1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 t="str">
            <v/>
          </cell>
          <cell r="DY58" t="str">
            <v/>
          </cell>
          <cell r="DZ58">
            <v>3.95</v>
          </cell>
          <cell r="EA58">
            <v>1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7.43</v>
          </cell>
          <cell r="EG58">
            <v>1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 t="str">
            <v/>
          </cell>
          <cell r="EM58" t="str">
            <v/>
          </cell>
          <cell r="EN58">
            <v>7.14</v>
          </cell>
          <cell r="EO58">
            <v>1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7.23</v>
          </cell>
          <cell r="EU58">
            <v>1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 t="str">
            <v/>
          </cell>
          <cell r="FA58" t="str">
            <v/>
          </cell>
          <cell r="FB58">
            <v>6.76</v>
          </cell>
          <cell r="FC58">
            <v>1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7.8</v>
          </cell>
          <cell r="FI58">
            <v>1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 t="str">
            <v/>
          </cell>
          <cell r="FO58" t="str">
            <v/>
          </cell>
          <cell r="FP58">
            <v>0</v>
          </cell>
          <cell r="FQ58">
            <v>0</v>
          </cell>
          <cell r="FR58">
            <v>7.83</v>
          </cell>
          <cell r="FS58">
            <v>1</v>
          </cell>
          <cell r="FT58">
            <v>0</v>
          </cell>
          <cell r="FU58">
            <v>0</v>
          </cell>
          <cell r="FV58">
            <v>8.39</v>
          </cell>
          <cell r="FW58">
            <v>1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 t="str">
            <v/>
          </cell>
          <cell r="GC58" t="str">
            <v/>
          </cell>
          <cell r="GD58">
            <v>5.52</v>
          </cell>
          <cell r="GE58">
            <v>1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7.1</v>
          </cell>
          <cell r="GK58">
            <v>1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 t="str">
            <v/>
          </cell>
          <cell r="GQ58" t="str">
            <v/>
          </cell>
          <cell r="GR58">
            <v>7.18</v>
          </cell>
          <cell r="GS58">
            <v>1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6.47</v>
          </cell>
          <cell r="GY58">
            <v>1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 t="str">
            <v/>
          </cell>
          <cell r="HE58" t="str">
            <v/>
          </cell>
          <cell r="HF58">
            <v>6.54</v>
          </cell>
          <cell r="HG58">
            <v>1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8.34</v>
          </cell>
          <cell r="HM58">
            <v>1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 t="str">
            <v/>
          </cell>
          <cell r="HS58" t="str">
            <v/>
          </cell>
          <cell r="HT58">
            <v>7.31</v>
          </cell>
          <cell r="HU58">
            <v>1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6.9</v>
          </cell>
          <cell r="IA58">
            <v>1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 t="str">
            <v/>
          </cell>
          <cell r="IG58" t="str">
            <v/>
          </cell>
          <cell r="IH58">
            <v>6.65</v>
          </cell>
          <cell r="II58">
            <v>1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7.96</v>
          </cell>
          <cell r="IO58">
            <v>1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 t="str">
            <v/>
          </cell>
          <cell r="IU58" t="str">
            <v/>
          </cell>
          <cell r="IV58">
            <v>7.29</v>
          </cell>
          <cell r="IW58">
            <v>1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6.83</v>
          </cell>
          <cell r="JC58">
            <v>1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 t="str">
            <v/>
          </cell>
          <cell r="JI58" t="str">
            <v/>
          </cell>
          <cell r="JJ58">
            <v>7.57</v>
          </cell>
          <cell r="JK58">
            <v>1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8.8000000000000007</v>
          </cell>
          <cell r="JQ58">
            <v>1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 t="str">
            <v/>
          </cell>
          <cell r="JW58" t="str">
            <v/>
          </cell>
          <cell r="JX58">
            <v>7.41</v>
          </cell>
          <cell r="JY58">
            <v>1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7.61</v>
          </cell>
          <cell r="KE58">
            <v>1</v>
          </cell>
          <cell r="KF58">
            <v>8.06</v>
          </cell>
          <cell r="KG58">
            <v>1</v>
          </cell>
          <cell r="KH58">
            <v>0</v>
          </cell>
          <cell r="KI58">
            <v>0</v>
          </cell>
          <cell r="KJ58" t="str">
            <v/>
          </cell>
          <cell r="KK58" t="str">
            <v/>
          </cell>
          <cell r="KL58">
            <v>0</v>
          </cell>
          <cell r="KM58">
            <v>0</v>
          </cell>
          <cell r="KN58">
            <v>7.59</v>
          </cell>
          <cell r="KO58">
            <v>1</v>
          </cell>
          <cell r="KP58">
            <v>0</v>
          </cell>
          <cell r="KQ58">
            <v>0</v>
          </cell>
          <cell r="KR58">
            <v>6.45</v>
          </cell>
          <cell r="KS58">
            <v>1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 t="str">
            <v/>
          </cell>
          <cell r="KY58" t="str">
            <v/>
          </cell>
          <cell r="KZ58">
            <v>7.54</v>
          </cell>
          <cell r="LA58">
            <v>1</v>
          </cell>
          <cell r="LB58">
            <v>0</v>
          </cell>
          <cell r="LC58">
            <v>0</v>
          </cell>
          <cell r="LD58">
            <v>7.83</v>
          </cell>
          <cell r="LE58">
            <v>1</v>
          </cell>
          <cell r="LF58">
            <v>7.83</v>
          </cell>
          <cell r="LG58">
            <v>1</v>
          </cell>
          <cell r="LH58">
            <v>0</v>
          </cell>
          <cell r="LI58">
            <v>0</v>
          </cell>
          <cell r="LJ58">
            <v>0</v>
          </cell>
          <cell r="LK58">
            <v>0</v>
          </cell>
          <cell r="LL58" t="str">
            <v/>
          </cell>
          <cell r="LM58" t="str">
            <v/>
          </cell>
          <cell r="LN58">
            <v>8.07</v>
          </cell>
          <cell r="LO58">
            <v>1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9.1999999999999993</v>
          </cell>
          <cell r="LU58">
            <v>1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 t="str">
            <v/>
          </cell>
          <cell r="MA58" t="str">
            <v/>
          </cell>
          <cell r="MB58">
            <v>7.34</v>
          </cell>
          <cell r="MC58">
            <v>1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8.0299999999999994</v>
          </cell>
          <cell r="MI58">
            <v>1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 t="str">
            <v/>
          </cell>
          <cell r="MO58" t="str">
            <v/>
          </cell>
          <cell r="MP58">
            <v>8.7100000000000009</v>
          </cell>
          <cell r="MQ58">
            <v>1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8.16</v>
          </cell>
          <cell r="MW58">
            <v>1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 t="str">
            <v/>
          </cell>
          <cell r="NC58" t="str">
            <v/>
          </cell>
          <cell r="ND58">
            <v>7.72</v>
          </cell>
          <cell r="NE58">
            <v>1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8.9600000000000009</v>
          </cell>
          <cell r="NK58">
            <v>1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 t="str">
            <v/>
          </cell>
          <cell r="NQ58" t="str">
            <v/>
          </cell>
          <cell r="NR58">
            <v>7.77</v>
          </cell>
          <cell r="NS58">
            <v>1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8.5399999999999991</v>
          </cell>
          <cell r="NY58">
            <v>1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 t="str">
            <v/>
          </cell>
          <cell r="OE58" t="str">
            <v/>
          </cell>
          <cell r="OF58">
            <v>9.0399999999999991</v>
          </cell>
          <cell r="OG58">
            <v>1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8.93</v>
          </cell>
          <cell r="OM58">
            <v>1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 t="str">
            <v/>
          </cell>
          <cell r="OS58" t="str">
            <v/>
          </cell>
          <cell r="OT58">
            <v>8.52</v>
          </cell>
          <cell r="OU58">
            <v>1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8.5399999999999991</v>
          </cell>
          <cell r="PA58">
            <v>1</v>
          </cell>
          <cell r="PB58">
            <v>0</v>
          </cell>
          <cell r="PC58">
            <v>0</v>
          </cell>
          <cell r="PD58">
            <v>0</v>
          </cell>
          <cell r="PE58">
            <v>0</v>
          </cell>
          <cell r="PF58" t="str">
            <v/>
          </cell>
          <cell r="PG58" t="str">
            <v/>
          </cell>
          <cell r="PH58">
            <v>8.25</v>
          </cell>
          <cell r="PI58">
            <v>1</v>
          </cell>
          <cell r="PJ58">
            <v>0</v>
          </cell>
          <cell r="PK58">
            <v>0</v>
          </cell>
          <cell r="PL58">
            <v>0</v>
          </cell>
          <cell r="PM58">
            <v>0</v>
          </cell>
          <cell r="PN58">
            <v>8.66</v>
          </cell>
          <cell r="PO58">
            <v>1</v>
          </cell>
          <cell r="PP58">
            <v>0</v>
          </cell>
          <cell r="PQ58">
            <v>0</v>
          </cell>
          <cell r="PR58">
            <v>0</v>
          </cell>
          <cell r="PS58">
            <v>0</v>
          </cell>
          <cell r="PT58" t="str">
            <v/>
          </cell>
          <cell r="PU58" t="str">
            <v/>
          </cell>
          <cell r="PV58">
            <v>8.5399999999999991</v>
          </cell>
          <cell r="PW58">
            <v>1</v>
          </cell>
          <cell r="PX58">
            <v>0</v>
          </cell>
          <cell r="PY58">
            <v>0</v>
          </cell>
          <cell r="PZ58">
            <v>0</v>
          </cell>
          <cell r="QA58">
            <v>0</v>
          </cell>
          <cell r="QB58">
            <v>8.9700000000000006</v>
          </cell>
          <cell r="QC58">
            <v>1</v>
          </cell>
          <cell r="QD58">
            <v>0</v>
          </cell>
          <cell r="QE58">
            <v>0</v>
          </cell>
          <cell r="QF58">
            <v>0</v>
          </cell>
          <cell r="QG58">
            <v>0</v>
          </cell>
          <cell r="QH58" t="str">
            <v/>
          </cell>
          <cell r="QI58" t="str">
            <v/>
          </cell>
          <cell r="QJ58">
            <v>8.1999999999999993</v>
          </cell>
          <cell r="QK58">
            <v>1</v>
          </cell>
          <cell r="QL58">
            <v>0</v>
          </cell>
          <cell r="QM58">
            <v>0</v>
          </cell>
          <cell r="QN58">
            <v>0</v>
          </cell>
          <cell r="QO58">
            <v>0</v>
          </cell>
          <cell r="QP58">
            <v>9.6999999999999993</v>
          </cell>
          <cell r="QQ58">
            <v>1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 t="str">
            <v/>
          </cell>
          <cell r="QW58" t="str">
            <v/>
          </cell>
          <cell r="QX58">
            <v>9.5299999999999994</v>
          </cell>
          <cell r="QY58">
            <v>1</v>
          </cell>
          <cell r="QZ58">
            <v>0</v>
          </cell>
          <cell r="RA58">
            <v>0</v>
          </cell>
          <cell r="RB58">
            <v>0</v>
          </cell>
          <cell r="RC58">
            <v>0</v>
          </cell>
          <cell r="RD58">
            <v>7.99</v>
          </cell>
          <cell r="RE58">
            <v>1</v>
          </cell>
          <cell r="RF58">
            <v>0</v>
          </cell>
          <cell r="RG58">
            <v>0</v>
          </cell>
          <cell r="RH58">
            <v>0</v>
          </cell>
          <cell r="RI58">
            <v>0</v>
          </cell>
          <cell r="RJ58" t="str">
            <v/>
          </cell>
          <cell r="RK58" t="str">
            <v/>
          </cell>
          <cell r="RL58">
            <v>9.2799999999999994</v>
          </cell>
          <cell r="RM58">
            <v>1</v>
          </cell>
          <cell r="RN58">
            <v>0</v>
          </cell>
          <cell r="RO58">
            <v>0</v>
          </cell>
          <cell r="RP58">
            <v>0</v>
          </cell>
          <cell r="RQ58">
            <v>0</v>
          </cell>
          <cell r="RR58">
            <v>8.01</v>
          </cell>
          <cell r="RS58">
            <v>1</v>
          </cell>
          <cell r="RT58">
            <v>0</v>
          </cell>
          <cell r="RU58">
            <v>0</v>
          </cell>
          <cell r="RV58">
            <v>0</v>
          </cell>
          <cell r="RW58">
            <v>0</v>
          </cell>
          <cell r="RX58" t="str">
            <v/>
          </cell>
          <cell r="RY58" t="str">
            <v/>
          </cell>
          <cell r="RZ58">
            <v>7.79</v>
          </cell>
          <cell r="SA58">
            <v>1</v>
          </cell>
          <cell r="SB58">
            <v>0</v>
          </cell>
          <cell r="SC58">
            <v>0</v>
          </cell>
          <cell r="SD58">
            <v>0</v>
          </cell>
          <cell r="SE58">
            <v>0</v>
          </cell>
          <cell r="SF58">
            <v>9.19</v>
          </cell>
          <cell r="SG58">
            <v>1</v>
          </cell>
          <cell r="SH58">
            <v>0</v>
          </cell>
          <cell r="SI58">
            <v>0</v>
          </cell>
          <cell r="SJ58">
            <v>0</v>
          </cell>
          <cell r="SK58">
            <v>0</v>
          </cell>
          <cell r="SL58" t="str">
            <v/>
          </cell>
          <cell r="SM58" t="str">
            <v/>
          </cell>
          <cell r="SN58">
            <v>0</v>
          </cell>
          <cell r="SO58">
            <v>0</v>
          </cell>
          <cell r="SP58">
            <v>8.16</v>
          </cell>
          <cell r="SQ58">
            <v>1</v>
          </cell>
          <cell r="SR58">
            <v>0</v>
          </cell>
          <cell r="SS58">
            <v>0</v>
          </cell>
          <cell r="ST58">
            <v>9.92</v>
          </cell>
          <cell r="SU58">
            <v>1</v>
          </cell>
          <cell r="SV58">
            <v>0</v>
          </cell>
          <cell r="SW58">
            <v>0</v>
          </cell>
          <cell r="SX58">
            <v>0</v>
          </cell>
          <cell r="SY58">
            <v>0</v>
          </cell>
          <cell r="SZ58" t="str">
            <v/>
          </cell>
          <cell r="TA58" t="str">
            <v/>
          </cell>
          <cell r="TB58">
            <v>8.15</v>
          </cell>
          <cell r="TC58">
            <v>1</v>
          </cell>
          <cell r="TD58">
            <v>0</v>
          </cell>
          <cell r="TE58">
            <v>0</v>
          </cell>
          <cell r="TF58">
            <v>0</v>
          </cell>
          <cell r="TG58">
            <v>0</v>
          </cell>
          <cell r="TH58">
            <v>7.56</v>
          </cell>
          <cell r="TI58">
            <v>1</v>
          </cell>
          <cell r="TJ58">
            <v>0</v>
          </cell>
          <cell r="TK58">
            <v>0</v>
          </cell>
          <cell r="TL58">
            <v>0</v>
          </cell>
          <cell r="TM58">
            <v>0</v>
          </cell>
          <cell r="TN58" t="str">
            <v/>
          </cell>
          <cell r="TO58" t="str">
            <v/>
          </cell>
          <cell r="TP58">
            <v>8.1300000000000008</v>
          </cell>
          <cell r="TQ58">
            <v>1</v>
          </cell>
          <cell r="TR58">
            <v>0</v>
          </cell>
          <cell r="TS58">
            <v>0</v>
          </cell>
          <cell r="TT58">
            <v>0</v>
          </cell>
          <cell r="TU58">
            <v>0</v>
          </cell>
          <cell r="TV58">
            <v>7.76</v>
          </cell>
          <cell r="TW58">
            <v>1</v>
          </cell>
          <cell r="TX58">
            <v>0</v>
          </cell>
          <cell r="TY58">
            <v>0</v>
          </cell>
          <cell r="TZ58">
            <v>0</v>
          </cell>
          <cell r="UA58">
            <v>0</v>
          </cell>
          <cell r="UB58" t="str">
            <v/>
          </cell>
          <cell r="UC58" t="str">
            <v/>
          </cell>
          <cell r="UD58">
            <v>8.2799999999999994</v>
          </cell>
          <cell r="UE58">
            <v>1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8.39</v>
          </cell>
          <cell r="UK58">
            <v>1</v>
          </cell>
          <cell r="UL58">
            <v>0</v>
          </cell>
          <cell r="UM58">
            <v>0</v>
          </cell>
          <cell r="UN58">
            <v>0</v>
          </cell>
          <cell r="UO58">
            <v>0</v>
          </cell>
          <cell r="UP58" t="str">
            <v/>
          </cell>
          <cell r="UQ58" t="str">
            <v/>
          </cell>
          <cell r="UR58">
            <v>8.92</v>
          </cell>
          <cell r="US58">
            <v>1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8.15</v>
          </cell>
          <cell r="VA58">
            <v>1</v>
          </cell>
          <cell r="VB58">
            <v>0</v>
          </cell>
          <cell r="VC58">
            <v>0</v>
          </cell>
          <cell r="VD58" t="str">
            <v/>
          </cell>
          <cell r="VE58" t="str">
            <v/>
          </cell>
          <cell r="VF58">
            <v>0</v>
          </cell>
          <cell r="VG58">
            <v>0</v>
          </cell>
          <cell r="VH58">
            <v>8.15</v>
          </cell>
          <cell r="VI58">
            <v>1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 t="str">
            <v/>
          </cell>
          <cell r="VS58" t="str">
            <v/>
          </cell>
          <cell r="VT58">
            <v>7.19</v>
          </cell>
          <cell r="VU58">
            <v>1</v>
          </cell>
          <cell r="VV58">
            <v>0</v>
          </cell>
          <cell r="VW58">
            <v>0</v>
          </cell>
          <cell r="VX58">
            <v>0</v>
          </cell>
          <cell r="VY58">
            <v>0</v>
          </cell>
          <cell r="VZ58">
            <v>0</v>
          </cell>
          <cell r="WA58">
            <v>0</v>
          </cell>
          <cell r="WB58">
            <v>0</v>
          </cell>
          <cell r="WC58">
            <v>0</v>
          </cell>
          <cell r="WD58">
            <v>0</v>
          </cell>
          <cell r="WE58">
            <v>0</v>
          </cell>
          <cell r="WF58" t="str">
            <v/>
          </cell>
          <cell r="WG58" t="str">
            <v/>
          </cell>
          <cell r="WH58">
            <v>8.8699999999999992</v>
          </cell>
          <cell r="WI58">
            <v>1</v>
          </cell>
          <cell r="WJ58">
            <v>0</v>
          </cell>
          <cell r="WK58">
            <v>0</v>
          </cell>
          <cell r="WL58">
            <v>0</v>
          </cell>
          <cell r="WM58">
            <v>0</v>
          </cell>
          <cell r="WN58">
            <v>7.7</v>
          </cell>
          <cell r="WO58">
            <v>1</v>
          </cell>
          <cell r="WP58">
            <v>0</v>
          </cell>
          <cell r="WQ58">
            <v>0</v>
          </cell>
          <cell r="WR58">
            <v>0</v>
          </cell>
          <cell r="WS58">
            <v>0</v>
          </cell>
          <cell r="WT58" t="str">
            <v/>
          </cell>
          <cell r="WU58" t="str">
            <v/>
          </cell>
          <cell r="WV58">
            <v>8.8699999999999992</v>
          </cell>
          <cell r="WW58">
            <v>1</v>
          </cell>
          <cell r="WX58">
            <v>0</v>
          </cell>
          <cell r="WY58">
            <v>0</v>
          </cell>
          <cell r="WZ58">
            <v>0</v>
          </cell>
          <cell r="XA58">
            <v>0</v>
          </cell>
          <cell r="XB58">
            <v>9.14</v>
          </cell>
          <cell r="XC58">
            <v>1</v>
          </cell>
          <cell r="XD58">
            <v>0</v>
          </cell>
          <cell r="XE58">
            <v>0</v>
          </cell>
          <cell r="XF58">
            <v>0</v>
          </cell>
          <cell r="XG58">
            <v>0</v>
          </cell>
          <cell r="XH58" t="str">
            <v/>
          </cell>
          <cell r="XI58" t="str">
            <v/>
          </cell>
          <cell r="XJ58">
            <v>8.83</v>
          </cell>
          <cell r="XK58">
            <v>1</v>
          </cell>
          <cell r="XL58">
            <v>0</v>
          </cell>
          <cell r="XM58">
            <v>0</v>
          </cell>
          <cell r="XN58">
            <v>0</v>
          </cell>
          <cell r="XO58">
            <v>0</v>
          </cell>
          <cell r="XP58">
            <v>6.58</v>
          </cell>
          <cell r="XQ58">
            <v>1</v>
          </cell>
          <cell r="XR58">
            <v>0</v>
          </cell>
          <cell r="XS58">
            <v>0</v>
          </cell>
          <cell r="XT58">
            <v>0</v>
          </cell>
          <cell r="XU58">
            <v>0</v>
          </cell>
          <cell r="XV58" t="str">
            <v/>
          </cell>
          <cell r="XW58" t="str">
            <v/>
          </cell>
          <cell r="XX58">
            <v>8.32</v>
          </cell>
          <cell r="XY58">
            <v>1</v>
          </cell>
          <cell r="XZ58">
            <v>0</v>
          </cell>
          <cell r="YA58">
            <v>0</v>
          </cell>
          <cell r="YB58">
            <v>0</v>
          </cell>
          <cell r="YC58">
            <v>0</v>
          </cell>
          <cell r="YD58">
            <v>7.53</v>
          </cell>
          <cell r="YE58">
            <v>1</v>
          </cell>
          <cell r="YF58">
            <v>0</v>
          </cell>
          <cell r="YG58">
            <v>0</v>
          </cell>
          <cell r="YH58">
            <v>0</v>
          </cell>
          <cell r="YI58">
            <v>0</v>
          </cell>
          <cell r="YJ58" t="str">
            <v/>
          </cell>
          <cell r="YK58" t="str">
            <v/>
          </cell>
          <cell r="YL58">
            <v>7.21</v>
          </cell>
          <cell r="YM58">
            <v>1</v>
          </cell>
          <cell r="YN58">
            <v>0</v>
          </cell>
          <cell r="YO58">
            <v>0</v>
          </cell>
          <cell r="YP58">
            <v>8.16</v>
          </cell>
          <cell r="YQ58">
            <v>1</v>
          </cell>
          <cell r="YR58">
            <v>0</v>
          </cell>
          <cell r="YS58">
            <v>0</v>
          </cell>
          <cell r="YT58">
            <v>8.3699999999999992</v>
          </cell>
          <cell r="YU58">
            <v>1</v>
          </cell>
          <cell r="YV58">
            <v>0</v>
          </cell>
          <cell r="YW58">
            <v>0</v>
          </cell>
          <cell r="YX58" t="str">
            <v/>
          </cell>
          <cell r="YY58" t="str">
            <v/>
          </cell>
          <cell r="YZ58">
            <v>8.34</v>
          </cell>
          <cell r="ZA58">
            <v>1</v>
          </cell>
          <cell r="ZB58">
            <v>0</v>
          </cell>
          <cell r="ZC58">
            <v>0</v>
          </cell>
          <cell r="ZD58">
            <v>0</v>
          </cell>
          <cell r="ZE58">
            <v>0</v>
          </cell>
          <cell r="ZF58">
            <v>7.57</v>
          </cell>
          <cell r="ZG58">
            <v>1</v>
          </cell>
          <cell r="ZH58">
            <v>0</v>
          </cell>
          <cell r="ZI58">
            <v>0</v>
          </cell>
          <cell r="ZJ58">
            <v>0</v>
          </cell>
          <cell r="ZK58">
            <v>0</v>
          </cell>
          <cell r="ZL58" t="str">
            <v/>
          </cell>
          <cell r="ZM58" t="str">
            <v/>
          </cell>
          <cell r="ZN58">
            <v>8.6300000000000008</v>
          </cell>
          <cell r="ZO58">
            <v>1</v>
          </cell>
          <cell r="ZP58">
            <v>0</v>
          </cell>
          <cell r="ZQ58">
            <v>0</v>
          </cell>
          <cell r="ZR58">
            <v>0</v>
          </cell>
          <cell r="ZS58">
            <v>0</v>
          </cell>
          <cell r="ZT58">
            <v>8.15</v>
          </cell>
          <cell r="ZU58">
            <v>1</v>
          </cell>
          <cell r="ZV58">
            <v>0</v>
          </cell>
          <cell r="ZW58">
            <v>0</v>
          </cell>
          <cell r="ZX58">
            <v>0</v>
          </cell>
          <cell r="ZY58">
            <v>0</v>
          </cell>
          <cell r="ZZ58" t="str">
            <v/>
          </cell>
          <cell r="AAA58" t="str">
            <v/>
          </cell>
          <cell r="AAB58">
            <v>7.63</v>
          </cell>
          <cell r="AAC58">
            <v>1</v>
          </cell>
          <cell r="AAD58">
            <v>0</v>
          </cell>
          <cell r="AAE58">
            <v>0</v>
          </cell>
          <cell r="AAF58">
            <v>0</v>
          </cell>
          <cell r="AAG58">
            <v>0</v>
          </cell>
          <cell r="AAH58">
            <v>7.5</v>
          </cell>
          <cell r="AAI58">
            <v>1</v>
          </cell>
          <cell r="AAJ58">
            <v>0</v>
          </cell>
          <cell r="AAK58">
            <v>0</v>
          </cell>
          <cell r="AAL58">
            <v>0</v>
          </cell>
          <cell r="AAM58">
            <v>0</v>
          </cell>
          <cell r="AAN58" t="str">
            <v/>
          </cell>
          <cell r="AAO58" t="str">
            <v/>
          </cell>
          <cell r="AAP58">
            <v>7.45</v>
          </cell>
          <cell r="AAQ58">
            <v>1</v>
          </cell>
          <cell r="AAR58">
            <v>0</v>
          </cell>
          <cell r="AAS58">
            <v>0</v>
          </cell>
          <cell r="AAT58">
            <v>0</v>
          </cell>
          <cell r="AAU58">
            <v>0</v>
          </cell>
          <cell r="AAV58">
            <v>7.35</v>
          </cell>
          <cell r="AAW58">
            <v>1</v>
          </cell>
          <cell r="AAX58">
            <v>0</v>
          </cell>
          <cell r="AAY58">
            <v>0</v>
          </cell>
          <cell r="AAZ58">
            <v>0</v>
          </cell>
          <cell r="ABA58">
            <v>0</v>
          </cell>
          <cell r="ABB58" t="str">
            <v/>
          </cell>
          <cell r="ABC58" t="str">
            <v/>
          </cell>
          <cell r="ABD58">
            <v>0</v>
          </cell>
          <cell r="ABE58">
            <v>0</v>
          </cell>
          <cell r="ABF58">
            <v>0</v>
          </cell>
          <cell r="ABG58">
            <v>0</v>
          </cell>
          <cell r="ABH58">
            <v>0</v>
          </cell>
          <cell r="ABI58">
            <v>0</v>
          </cell>
          <cell r="ABJ58">
            <v>0</v>
          </cell>
          <cell r="ABK58">
            <v>0</v>
          </cell>
          <cell r="ABM58">
            <v>807.38000000000011</v>
          </cell>
          <cell r="ABN58">
            <v>104</v>
          </cell>
          <cell r="ABO58">
            <v>104</v>
          </cell>
          <cell r="ABP58">
            <v>1</v>
          </cell>
        </row>
        <row r="59">
          <cell r="A59" t="str">
            <v>RICHMOND TERRACE</v>
          </cell>
          <cell r="B59" t="str">
            <v>RICHMOND TERRACE</v>
          </cell>
          <cell r="C59" t="str">
            <v>STATEN ISLAND</v>
          </cell>
          <cell r="D59">
            <v>0</v>
          </cell>
          <cell r="E59">
            <v>0</v>
          </cell>
          <cell r="F59">
            <v>5.41</v>
          </cell>
          <cell r="G59">
            <v>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6.35</v>
          </cell>
          <cell r="M59">
            <v>1</v>
          </cell>
          <cell r="N59">
            <v>0</v>
          </cell>
          <cell r="O59">
            <v>0</v>
          </cell>
          <cell r="P59" t="str">
            <v/>
          </cell>
          <cell r="Q59" t="str">
            <v/>
          </cell>
          <cell r="R59">
            <v>0</v>
          </cell>
          <cell r="S59">
            <v>0</v>
          </cell>
          <cell r="T59">
            <v>7.8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5.91</v>
          </cell>
          <cell r="AA59">
            <v>1</v>
          </cell>
          <cell r="AB59">
            <v>0</v>
          </cell>
          <cell r="AC59">
            <v>0</v>
          </cell>
          <cell r="AD59" t="str">
            <v/>
          </cell>
          <cell r="AE59" t="str">
            <v/>
          </cell>
          <cell r="AF59">
            <v>0</v>
          </cell>
          <cell r="AG59">
            <v>0</v>
          </cell>
          <cell r="AH59">
            <v>7.44</v>
          </cell>
          <cell r="AI59">
            <v>1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7.24</v>
          </cell>
          <cell r="AO59">
            <v>1</v>
          </cell>
          <cell r="AP59">
            <v>0</v>
          </cell>
          <cell r="AQ59">
            <v>0</v>
          </cell>
          <cell r="AR59" t="str">
            <v/>
          </cell>
          <cell r="AS59" t="str">
            <v/>
          </cell>
          <cell r="AT59">
            <v>0</v>
          </cell>
          <cell r="AU59">
            <v>0</v>
          </cell>
          <cell r="AV59">
            <v>7.88</v>
          </cell>
          <cell r="AW59">
            <v>1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6.52</v>
          </cell>
          <cell r="BC59">
            <v>1</v>
          </cell>
          <cell r="BD59">
            <v>0</v>
          </cell>
          <cell r="BE59">
            <v>0</v>
          </cell>
          <cell r="BF59" t="str">
            <v/>
          </cell>
          <cell r="BG59" t="str">
            <v/>
          </cell>
          <cell r="BH59">
            <v>0</v>
          </cell>
          <cell r="BI59">
            <v>0</v>
          </cell>
          <cell r="BJ59">
            <v>5.79</v>
          </cell>
          <cell r="BK59">
            <v>1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6.71</v>
          </cell>
          <cell r="BQ59">
            <v>1</v>
          </cell>
          <cell r="BR59">
            <v>0</v>
          </cell>
          <cell r="BS59">
            <v>0</v>
          </cell>
          <cell r="BT59" t="str">
            <v/>
          </cell>
          <cell r="BU59" t="str">
            <v/>
          </cell>
          <cell r="BV59">
            <v>0</v>
          </cell>
          <cell r="BW59">
            <v>0</v>
          </cell>
          <cell r="BX59">
            <v>8.34</v>
          </cell>
          <cell r="BY59">
            <v>1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4.8</v>
          </cell>
          <cell r="CE59">
            <v>1</v>
          </cell>
          <cell r="CF59">
            <v>0</v>
          </cell>
          <cell r="CG59">
            <v>0</v>
          </cell>
          <cell r="CH59" t="str">
            <v/>
          </cell>
          <cell r="CI59" t="str">
            <v/>
          </cell>
          <cell r="CJ59">
            <v>0</v>
          </cell>
          <cell r="CK59">
            <v>0</v>
          </cell>
          <cell r="CL59">
            <v>6.98</v>
          </cell>
          <cell r="CM59">
            <v>1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7.95</v>
          </cell>
          <cell r="CS59">
            <v>1</v>
          </cell>
          <cell r="CT59">
            <v>0</v>
          </cell>
          <cell r="CU59">
            <v>0</v>
          </cell>
          <cell r="CV59" t="str">
            <v/>
          </cell>
          <cell r="CW59" t="str">
            <v/>
          </cell>
          <cell r="CX59">
            <v>0</v>
          </cell>
          <cell r="CY59">
            <v>0</v>
          </cell>
          <cell r="CZ59">
            <v>8.4499999999999993</v>
          </cell>
          <cell r="DA59">
            <v>1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3.87</v>
          </cell>
          <cell r="DG59">
            <v>1</v>
          </cell>
          <cell r="DH59">
            <v>0</v>
          </cell>
          <cell r="DI59">
            <v>0</v>
          </cell>
          <cell r="DJ59" t="str">
            <v/>
          </cell>
          <cell r="DK59" t="str">
            <v/>
          </cell>
          <cell r="DL59">
            <v>0</v>
          </cell>
          <cell r="DM59">
            <v>0</v>
          </cell>
          <cell r="DN59">
            <v>7.51</v>
          </cell>
          <cell r="DO59">
            <v>1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8.15</v>
          </cell>
          <cell r="DU59">
            <v>1</v>
          </cell>
          <cell r="DV59">
            <v>0</v>
          </cell>
          <cell r="DW59">
            <v>0</v>
          </cell>
          <cell r="DX59" t="str">
            <v/>
          </cell>
          <cell r="DY59" t="str">
            <v/>
          </cell>
          <cell r="DZ59">
            <v>0</v>
          </cell>
          <cell r="EA59">
            <v>0</v>
          </cell>
          <cell r="EB59">
            <v>6.96</v>
          </cell>
          <cell r="EC59">
            <v>1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7.7</v>
          </cell>
          <cell r="EI59">
            <v>1</v>
          </cell>
          <cell r="EJ59">
            <v>0</v>
          </cell>
          <cell r="EK59">
            <v>0</v>
          </cell>
          <cell r="EL59" t="str">
            <v/>
          </cell>
          <cell r="EM59" t="str">
            <v/>
          </cell>
          <cell r="EN59">
            <v>0</v>
          </cell>
          <cell r="EO59">
            <v>0</v>
          </cell>
          <cell r="EP59">
            <v>8.5</v>
          </cell>
          <cell r="EQ59">
            <v>1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4.46</v>
          </cell>
          <cell r="EW59">
            <v>1</v>
          </cell>
          <cell r="EX59">
            <v>0</v>
          </cell>
          <cell r="EY59">
            <v>0</v>
          </cell>
          <cell r="EZ59" t="str">
            <v/>
          </cell>
          <cell r="FA59" t="str">
            <v/>
          </cell>
          <cell r="FB59">
            <v>0</v>
          </cell>
          <cell r="FC59">
            <v>0</v>
          </cell>
          <cell r="FD59">
            <v>8.61</v>
          </cell>
          <cell r="FE59">
            <v>1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5.0599999999999996</v>
          </cell>
          <cell r="FK59">
            <v>1</v>
          </cell>
          <cell r="FL59">
            <v>0</v>
          </cell>
          <cell r="FM59">
            <v>0</v>
          </cell>
          <cell r="FN59" t="str">
            <v/>
          </cell>
          <cell r="FO59" t="str">
            <v/>
          </cell>
          <cell r="FP59">
            <v>0</v>
          </cell>
          <cell r="FQ59">
            <v>0</v>
          </cell>
          <cell r="FR59">
            <v>9.02</v>
          </cell>
          <cell r="FS59">
            <v>1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7.35</v>
          </cell>
          <cell r="FY59">
            <v>1</v>
          </cell>
          <cell r="FZ59">
            <v>0</v>
          </cell>
          <cell r="GA59">
            <v>0</v>
          </cell>
          <cell r="GB59" t="str">
            <v/>
          </cell>
          <cell r="GC59" t="str">
            <v/>
          </cell>
          <cell r="GD59">
            <v>0</v>
          </cell>
          <cell r="GE59">
            <v>0</v>
          </cell>
          <cell r="GF59">
            <v>7.94</v>
          </cell>
          <cell r="GG59">
            <v>1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7.63</v>
          </cell>
          <cell r="GM59">
            <v>1</v>
          </cell>
          <cell r="GN59">
            <v>0</v>
          </cell>
          <cell r="GO59">
            <v>0</v>
          </cell>
          <cell r="GP59" t="str">
            <v/>
          </cell>
          <cell r="GQ59" t="str">
            <v/>
          </cell>
          <cell r="GR59">
            <v>0</v>
          </cell>
          <cell r="GS59">
            <v>0</v>
          </cell>
          <cell r="GT59">
            <v>9.64</v>
          </cell>
          <cell r="GU59">
            <v>1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6.89</v>
          </cell>
          <cell r="HA59">
            <v>1</v>
          </cell>
          <cell r="HB59">
            <v>0</v>
          </cell>
          <cell r="HC59">
            <v>0</v>
          </cell>
          <cell r="HD59" t="str">
            <v/>
          </cell>
          <cell r="HE59" t="str">
            <v/>
          </cell>
          <cell r="HF59">
            <v>0</v>
          </cell>
          <cell r="HG59">
            <v>0</v>
          </cell>
          <cell r="HH59">
            <v>8.34</v>
          </cell>
          <cell r="HI59">
            <v>1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6.68</v>
          </cell>
          <cell r="HO59">
            <v>1</v>
          </cell>
          <cell r="HP59">
            <v>0</v>
          </cell>
          <cell r="HQ59">
            <v>0</v>
          </cell>
          <cell r="HR59" t="str">
            <v/>
          </cell>
          <cell r="HS59" t="str">
            <v/>
          </cell>
          <cell r="HT59">
            <v>0</v>
          </cell>
          <cell r="HU59">
            <v>0</v>
          </cell>
          <cell r="HV59">
            <v>7.45</v>
          </cell>
          <cell r="HW59">
            <v>1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6.67</v>
          </cell>
          <cell r="IC59">
            <v>1</v>
          </cell>
          <cell r="ID59">
            <v>0</v>
          </cell>
          <cell r="IE59">
            <v>0</v>
          </cell>
          <cell r="IF59" t="str">
            <v/>
          </cell>
          <cell r="IG59" t="str">
            <v/>
          </cell>
          <cell r="IH59">
            <v>0</v>
          </cell>
          <cell r="II59">
            <v>0</v>
          </cell>
          <cell r="IJ59">
            <v>8.43</v>
          </cell>
          <cell r="IK59">
            <v>1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5.72</v>
          </cell>
          <cell r="IQ59">
            <v>1</v>
          </cell>
          <cell r="IR59">
            <v>0</v>
          </cell>
          <cell r="IS59">
            <v>0</v>
          </cell>
          <cell r="IT59" t="str">
            <v/>
          </cell>
          <cell r="IU59" t="str">
            <v/>
          </cell>
          <cell r="IV59">
            <v>0</v>
          </cell>
          <cell r="IW59">
            <v>0</v>
          </cell>
          <cell r="IX59">
            <v>6.51</v>
          </cell>
          <cell r="IY59">
            <v>1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7.47</v>
          </cell>
          <cell r="JE59">
            <v>1</v>
          </cell>
          <cell r="JF59">
            <v>0</v>
          </cell>
          <cell r="JG59">
            <v>0</v>
          </cell>
          <cell r="JH59" t="str">
            <v/>
          </cell>
          <cell r="JI59" t="str">
            <v/>
          </cell>
          <cell r="JJ59">
            <v>0</v>
          </cell>
          <cell r="JK59">
            <v>0</v>
          </cell>
          <cell r="JL59">
            <v>8.3800000000000008</v>
          </cell>
          <cell r="JM59">
            <v>1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6.74</v>
          </cell>
          <cell r="JS59">
            <v>1</v>
          </cell>
          <cell r="JT59">
            <v>0</v>
          </cell>
          <cell r="JU59">
            <v>0</v>
          </cell>
          <cell r="JV59" t="str">
            <v/>
          </cell>
          <cell r="JW59" t="str">
            <v/>
          </cell>
          <cell r="JX59">
            <v>0</v>
          </cell>
          <cell r="JY59">
            <v>0</v>
          </cell>
          <cell r="JZ59">
            <v>7.58</v>
          </cell>
          <cell r="KA59">
            <v>1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8.4499999999999993</v>
          </cell>
          <cell r="KG59">
            <v>1</v>
          </cell>
          <cell r="KH59">
            <v>0</v>
          </cell>
          <cell r="KI59">
            <v>0</v>
          </cell>
          <cell r="KJ59" t="str">
            <v/>
          </cell>
          <cell r="KK59" t="str">
            <v/>
          </cell>
          <cell r="KL59">
            <v>0</v>
          </cell>
          <cell r="KM59">
            <v>0</v>
          </cell>
          <cell r="KN59">
            <v>8.6199999999999992</v>
          </cell>
          <cell r="KO59">
            <v>1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8.33</v>
          </cell>
          <cell r="KU59">
            <v>1</v>
          </cell>
          <cell r="KV59">
            <v>0</v>
          </cell>
          <cell r="KW59">
            <v>0</v>
          </cell>
          <cell r="KX59" t="str">
            <v/>
          </cell>
          <cell r="KY59" t="str">
            <v/>
          </cell>
          <cell r="KZ59">
            <v>0</v>
          </cell>
          <cell r="LA59">
            <v>0</v>
          </cell>
          <cell r="LB59">
            <v>9.44</v>
          </cell>
          <cell r="LC59">
            <v>1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7.5</v>
          </cell>
          <cell r="LI59">
            <v>1</v>
          </cell>
          <cell r="LJ59">
            <v>0</v>
          </cell>
          <cell r="LK59">
            <v>0</v>
          </cell>
          <cell r="LL59" t="str">
            <v/>
          </cell>
          <cell r="LM59" t="str">
            <v/>
          </cell>
          <cell r="LN59">
            <v>0</v>
          </cell>
          <cell r="LO59">
            <v>0</v>
          </cell>
          <cell r="LP59">
            <v>8.7899999999999991</v>
          </cell>
          <cell r="LQ59">
            <v>1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8.44</v>
          </cell>
          <cell r="LY59">
            <v>1</v>
          </cell>
          <cell r="LZ59" t="str">
            <v/>
          </cell>
          <cell r="MA59" t="str">
            <v/>
          </cell>
          <cell r="MB59">
            <v>0</v>
          </cell>
          <cell r="MC59">
            <v>0</v>
          </cell>
          <cell r="MD59">
            <v>7.5</v>
          </cell>
          <cell r="ME59">
            <v>1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8.64</v>
          </cell>
          <cell r="MK59">
            <v>1</v>
          </cell>
          <cell r="ML59">
            <v>0</v>
          </cell>
          <cell r="MM59">
            <v>0</v>
          </cell>
          <cell r="MN59" t="str">
            <v/>
          </cell>
          <cell r="MO59" t="str">
            <v/>
          </cell>
          <cell r="MP59">
            <v>0</v>
          </cell>
          <cell r="MQ59">
            <v>0</v>
          </cell>
          <cell r="MR59">
            <v>8.2200000000000006</v>
          </cell>
          <cell r="MS59">
            <v>1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8.4</v>
          </cell>
          <cell r="MY59">
            <v>1</v>
          </cell>
          <cell r="MZ59">
            <v>0</v>
          </cell>
          <cell r="NA59">
            <v>0</v>
          </cell>
          <cell r="NB59" t="str">
            <v/>
          </cell>
          <cell r="NC59" t="str">
            <v/>
          </cell>
          <cell r="ND59">
            <v>0</v>
          </cell>
          <cell r="NE59">
            <v>0</v>
          </cell>
          <cell r="NF59">
            <v>8.7899999999999991</v>
          </cell>
          <cell r="NG59">
            <v>1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7.23</v>
          </cell>
          <cell r="NM59">
            <v>1</v>
          </cell>
          <cell r="NN59">
            <v>0</v>
          </cell>
          <cell r="NO59">
            <v>0</v>
          </cell>
          <cell r="NP59" t="str">
            <v/>
          </cell>
          <cell r="NQ59" t="str">
            <v/>
          </cell>
          <cell r="NR59">
            <v>0</v>
          </cell>
          <cell r="NS59">
            <v>0</v>
          </cell>
          <cell r="NT59">
            <v>8.6999999999999993</v>
          </cell>
          <cell r="NU59">
            <v>1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9.2799999999999994</v>
          </cell>
          <cell r="OA59">
            <v>1</v>
          </cell>
          <cell r="OB59">
            <v>0</v>
          </cell>
          <cell r="OC59">
            <v>0</v>
          </cell>
          <cell r="OD59" t="str">
            <v/>
          </cell>
          <cell r="OE59" t="str">
            <v/>
          </cell>
          <cell r="OF59">
            <v>0</v>
          </cell>
          <cell r="OG59">
            <v>0</v>
          </cell>
          <cell r="OH59">
            <v>8.14</v>
          </cell>
          <cell r="OI59">
            <v>1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10.49</v>
          </cell>
          <cell r="OO59">
            <v>1</v>
          </cell>
          <cell r="OP59">
            <v>0</v>
          </cell>
          <cell r="OQ59">
            <v>0</v>
          </cell>
          <cell r="OR59" t="str">
            <v/>
          </cell>
          <cell r="OS59" t="str">
            <v/>
          </cell>
          <cell r="OT59">
            <v>0</v>
          </cell>
          <cell r="OU59">
            <v>0</v>
          </cell>
          <cell r="OV59">
            <v>9.8699999999999992</v>
          </cell>
          <cell r="OW59">
            <v>1</v>
          </cell>
          <cell r="OX59">
            <v>0</v>
          </cell>
          <cell r="OY59">
            <v>0</v>
          </cell>
          <cell r="OZ59">
            <v>0</v>
          </cell>
          <cell r="PA59">
            <v>0</v>
          </cell>
          <cell r="PB59">
            <v>0.12</v>
          </cell>
          <cell r="PC59">
            <v>1</v>
          </cell>
          <cell r="PD59">
            <v>0</v>
          </cell>
          <cell r="PE59">
            <v>0</v>
          </cell>
          <cell r="PF59" t="str">
            <v/>
          </cell>
          <cell r="PG59" t="str">
            <v/>
          </cell>
          <cell r="PH59">
            <v>0</v>
          </cell>
          <cell r="PI59">
            <v>0</v>
          </cell>
          <cell r="PJ59">
            <v>9.3699999999999992</v>
          </cell>
          <cell r="PK59">
            <v>1</v>
          </cell>
          <cell r="PL59">
            <v>0</v>
          </cell>
          <cell r="PM59">
            <v>0</v>
          </cell>
          <cell r="PN59">
            <v>0</v>
          </cell>
          <cell r="PO59">
            <v>0</v>
          </cell>
          <cell r="PP59">
            <v>0</v>
          </cell>
          <cell r="PQ59">
            <v>0</v>
          </cell>
          <cell r="PR59">
            <v>0</v>
          </cell>
          <cell r="PS59">
            <v>0</v>
          </cell>
          <cell r="PT59" t="str">
            <v/>
          </cell>
          <cell r="PU59" t="str">
            <v/>
          </cell>
          <cell r="PV59">
            <v>0</v>
          </cell>
          <cell r="PW59">
            <v>0</v>
          </cell>
          <cell r="PX59">
            <v>9.65</v>
          </cell>
          <cell r="PY59">
            <v>1</v>
          </cell>
          <cell r="PZ59">
            <v>0</v>
          </cell>
          <cell r="QA59">
            <v>0</v>
          </cell>
          <cell r="QB59">
            <v>0</v>
          </cell>
          <cell r="QC59">
            <v>0</v>
          </cell>
          <cell r="QD59">
            <v>8.81</v>
          </cell>
          <cell r="QE59">
            <v>1</v>
          </cell>
          <cell r="QF59">
            <v>0</v>
          </cell>
          <cell r="QG59">
            <v>0</v>
          </cell>
          <cell r="QH59" t="str">
            <v/>
          </cell>
          <cell r="QI59" t="str">
            <v/>
          </cell>
          <cell r="QJ59">
            <v>0</v>
          </cell>
          <cell r="QK59">
            <v>0</v>
          </cell>
          <cell r="QL59">
            <v>6.59</v>
          </cell>
          <cell r="QM59">
            <v>1</v>
          </cell>
          <cell r="QN59">
            <v>0</v>
          </cell>
          <cell r="QO59">
            <v>0</v>
          </cell>
          <cell r="QP59">
            <v>0</v>
          </cell>
          <cell r="QQ59">
            <v>0</v>
          </cell>
          <cell r="QR59">
            <v>7.88</v>
          </cell>
          <cell r="QS59">
            <v>1</v>
          </cell>
          <cell r="QT59">
            <v>0</v>
          </cell>
          <cell r="QU59">
            <v>0</v>
          </cell>
          <cell r="QV59" t="str">
            <v/>
          </cell>
          <cell r="QW59" t="str">
            <v/>
          </cell>
          <cell r="QX59">
            <v>0</v>
          </cell>
          <cell r="QY59">
            <v>0</v>
          </cell>
          <cell r="QZ59">
            <v>8.43</v>
          </cell>
          <cell r="RA59">
            <v>1</v>
          </cell>
          <cell r="RB59">
            <v>0</v>
          </cell>
          <cell r="RC59">
            <v>0</v>
          </cell>
          <cell r="RD59">
            <v>0</v>
          </cell>
          <cell r="RE59">
            <v>0</v>
          </cell>
          <cell r="RF59">
            <v>5.99</v>
          </cell>
          <cell r="RG59">
            <v>1</v>
          </cell>
          <cell r="RH59">
            <v>0</v>
          </cell>
          <cell r="RI59">
            <v>0</v>
          </cell>
          <cell r="RJ59" t="str">
            <v/>
          </cell>
          <cell r="RK59" t="str">
            <v/>
          </cell>
          <cell r="RL59">
            <v>0</v>
          </cell>
          <cell r="RM59">
            <v>0</v>
          </cell>
          <cell r="RN59">
            <v>8.7899999999999991</v>
          </cell>
          <cell r="RO59">
            <v>1</v>
          </cell>
          <cell r="RP59">
            <v>0</v>
          </cell>
          <cell r="RQ59">
            <v>0</v>
          </cell>
          <cell r="RR59">
            <v>0</v>
          </cell>
          <cell r="RS59">
            <v>0</v>
          </cell>
          <cell r="RT59">
            <v>9.01</v>
          </cell>
          <cell r="RU59">
            <v>1</v>
          </cell>
          <cell r="RV59">
            <v>0</v>
          </cell>
          <cell r="RW59">
            <v>0</v>
          </cell>
          <cell r="RX59" t="str">
            <v/>
          </cell>
          <cell r="RY59" t="str">
            <v/>
          </cell>
          <cell r="RZ59">
            <v>0</v>
          </cell>
          <cell r="SA59">
            <v>0</v>
          </cell>
          <cell r="SB59">
            <v>8.7899999999999991</v>
          </cell>
          <cell r="SC59">
            <v>1</v>
          </cell>
          <cell r="SD59">
            <v>0</v>
          </cell>
          <cell r="SE59">
            <v>0</v>
          </cell>
          <cell r="SF59">
            <v>0</v>
          </cell>
          <cell r="SG59">
            <v>0</v>
          </cell>
          <cell r="SH59">
            <v>9.1199999999999992</v>
          </cell>
          <cell r="SI59">
            <v>1</v>
          </cell>
          <cell r="SJ59">
            <v>0</v>
          </cell>
          <cell r="SK59">
            <v>0</v>
          </cell>
          <cell r="SL59" t="str">
            <v/>
          </cell>
          <cell r="SM59" t="str">
            <v/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8.9</v>
          </cell>
          <cell r="SS59">
            <v>1</v>
          </cell>
          <cell r="ST59">
            <v>0</v>
          </cell>
          <cell r="SU59">
            <v>0</v>
          </cell>
          <cell r="SV59">
            <v>9.26</v>
          </cell>
          <cell r="SW59">
            <v>1</v>
          </cell>
          <cell r="SX59">
            <v>0</v>
          </cell>
          <cell r="SY59">
            <v>0</v>
          </cell>
          <cell r="SZ59" t="str">
            <v/>
          </cell>
          <cell r="TA59" t="str">
            <v/>
          </cell>
          <cell r="TB59">
            <v>0</v>
          </cell>
          <cell r="TC59">
            <v>0</v>
          </cell>
          <cell r="TD59">
            <v>9.41</v>
          </cell>
          <cell r="TE59">
            <v>1</v>
          </cell>
          <cell r="TF59">
            <v>0</v>
          </cell>
          <cell r="TG59">
            <v>0</v>
          </cell>
          <cell r="TH59">
            <v>0</v>
          </cell>
          <cell r="TI59">
            <v>0</v>
          </cell>
          <cell r="TJ59">
            <v>8.65</v>
          </cell>
          <cell r="TK59">
            <v>1</v>
          </cell>
          <cell r="TL59">
            <v>0</v>
          </cell>
          <cell r="TM59">
            <v>0</v>
          </cell>
          <cell r="TN59" t="str">
            <v/>
          </cell>
          <cell r="TO59" t="str">
            <v/>
          </cell>
          <cell r="TP59">
            <v>0</v>
          </cell>
          <cell r="TQ59">
            <v>0</v>
          </cell>
          <cell r="TR59">
            <v>6.55</v>
          </cell>
          <cell r="TS59">
            <v>1</v>
          </cell>
          <cell r="TT59">
            <v>0</v>
          </cell>
          <cell r="TU59">
            <v>0</v>
          </cell>
          <cell r="TV59">
            <v>0</v>
          </cell>
          <cell r="TW59">
            <v>0</v>
          </cell>
          <cell r="TX59">
            <v>7.85</v>
          </cell>
          <cell r="TY59">
            <v>1</v>
          </cell>
          <cell r="TZ59">
            <v>0</v>
          </cell>
          <cell r="UA59">
            <v>0</v>
          </cell>
          <cell r="UB59" t="str">
            <v/>
          </cell>
          <cell r="UC59" t="str">
            <v/>
          </cell>
          <cell r="UD59">
            <v>0</v>
          </cell>
          <cell r="UE59">
            <v>0</v>
          </cell>
          <cell r="UF59">
            <v>8.18</v>
          </cell>
          <cell r="UG59">
            <v>1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7.74</v>
          </cell>
          <cell r="UM59">
            <v>1</v>
          </cell>
          <cell r="UN59">
            <v>0</v>
          </cell>
          <cell r="UO59">
            <v>0</v>
          </cell>
          <cell r="UP59" t="str">
            <v/>
          </cell>
          <cell r="UQ59" t="str">
            <v/>
          </cell>
          <cell r="UR59">
            <v>0</v>
          </cell>
          <cell r="US59">
            <v>0</v>
          </cell>
          <cell r="UT59">
            <v>6.42</v>
          </cell>
          <cell r="UU59">
            <v>1</v>
          </cell>
          <cell r="UV59">
            <v>0</v>
          </cell>
          <cell r="UW59">
            <v>0</v>
          </cell>
          <cell r="UX59">
            <v>6.75</v>
          </cell>
          <cell r="UY59">
            <v>1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 t="str">
            <v/>
          </cell>
          <cell r="VE59" t="str">
            <v/>
          </cell>
          <cell r="VF59">
            <v>0</v>
          </cell>
          <cell r="VG59">
            <v>0</v>
          </cell>
          <cell r="VH59">
            <v>6.19</v>
          </cell>
          <cell r="VI59">
            <v>1</v>
          </cell>
          <cell r="VJ59">
            <v>0</v>
          </cell>
          <cell r="VK59">
            <v>0</v>
          </cell>
          <cell r="VL59">
            <v>6.75</v>
          </cell>
          <cell r="VM59">
            <v>1</v>
          </cell>
          <cell r="VN59">
            <v>4.6900000000000004</v>
          </cell>
          <cell r="VO59">
            <v>1</v>
          </cell>
          <cell r="VP59">
            <v>0</v>
          </cell>
          <cell r="VQ59">
            <v>0</v>
          </cell>
          <cell r="VR59" t="str">
            <v/>
          </cell>
          <cell r="VS59" t="str">
            <v/>
          </cell>
          <cell r="VT59">
            <v>0</v>
          </cell>
          <cell r="VU59">
            <v>0</v>
          </cell>
          <cell r="VV59">
            <v>7.91</v>
          </cell>
          <cell r="VW59">
            <v>1</v>
          </cell>
          <cell r="VX59">
            <v>0</v>
          </cell>
          <cell r="VY59">
            <v>0</v>
          </cell>
          <cell r="VZ59">
            <v>8.68</v>
          </cell>
          <cell r="WA59">
            <v>1</v>
          </cell>
          <cell r="WB59">
            <v>8.2899999999999991</v>
          </cell>
          <cell r="WC59">
            <v>1</v>
          </cell>
          <cell r="WD59">
            <v>0</v>
          </cell>
          <cell r="WE59">
            <v>0</v>
          </cell>
          <cell r="WF59" t="str">
            <v/>
          </cell>
          <cell r="WG59" t="str">
            <v/>
          </cell>
          <cell r="WH59">
            <v>0</v>
          </cell>
          <cell r="WI59">
            <v>0</v>
          </cell>
          <cell r="WJ59">
            <v>8.5</v>
          </cell>
          <cell r="WK59">
            <v>1</v>
          </cell>
          <cell r="WL59">
            <v>0</v>
          </cell>
          <cell r="WM59">
            <v>0</v>
          </cell>
          <cell r="WN59">
            <v>0</v>
          </cell>
          <cell r="WO59">
            <v>0</v>
          </cell>
          <cell r="WP59">
            <v>8.56</v>
          </cell>
          <cell r="WQ59">
            <v>1</v>
          </cell>
          <cell r="WR59">
            <v>0</v>
          </cell>
          <cell r="WS59">
            <v>0</v>
          </cell>
          <cell r="WT59" t="str">
            <v/>
          </cell>
          <cell r="WU59" t="str">
            <v/>
          </cell>
          <cell r="WV59">
            <v>0</v>
          </cell>
          <cell r="WW59">
            <v>0</v>
          </cell>
          <cell r="WX59">
            <v>0</v>
          </cell>
          <cell r="WY59">
            <v>0</v>
          </cell>
          <cell r="WZ59">
            <v>8.19</v>
          </cell>
          <cell r="XA59">
            <v>1</v>
          </cell>
          <cell r="XB59">
            <v>0</v>
          </cell>
          <cell r="XC59">
            <v>0</v>
          </cell>
          <cell r="XD59">
            <v>9.33</v>
          </cell>
          <cell r="XE59">
            <v>1</v>
          </cell>
          <cell r="XF59">
            <v>0</v>
          </cell>
          <cell r="XG59">
            <v>0</v>
          </cell>
          <cell r="XH59" t="str">
            <v/>
          </cell>
          <cell r="XI59" t="str">
            <v/>
          </cell>
          <cell r="XJ59">
            <v>0</v>
          </cell>
          <cell r="XK59">
            <v>0</v>
          </cell>
          <cell r="XL59">
            <v>8.5</v>
          </cell>
          <cell r="XM59">
            <v>1</v>
          </cell>
          <cell r="XN59">
            <v>0</v>
          </cell>
          <cell r="XO59">
            <v>0</v>
          </cell>
          <cell r="XP59">
            <v>0</v>
          </cell>
          <cell r="XQ59">
            <v>0</v>
          </cell>
          <cell r="XR59">
            <v>8.3699999999999992</v>
          </cell>
          <cell r="XS59">
            <v>1</v>
          </cell>
          <cell r="XT59">
            <v>0</v>
          </cell>
          <cell r="XU59">
            <v>0</v>
          </cell>
          <cell r="XV59" t="str">
            <v/>
          </cell>
          <cell r="XW59" t="str">
            <v/>
          </cell>
          <cell r="XX59">
            <v>0</v>
          </cell>
          <cell r="XY59">
            <v>0</v>
          </cell>
          <cell r="XZ59">
            <v>7.67</v>
          </cell>
          <cell r="YA59">
            <v>1</v>
          </cell>
          <cell r="YB59">
            <v>0</v>
          </cell>
          <cell r="YC59">
            <v>0</v>
          </cell>
          <cell r="YD59">
            <v>0</v>
          </cell>
          <cell r="YE59">
            <v>0</v>
          </cell>
          <cell r="YF59">
            <v>5.88</v>
          </cell>
          <cell r="YG59">
            <v>1</v>
          </cell>
          <cell r="YH59">
            <v>0</v>
          </cell>
          <cell r="YI59">
            <v>0</v>
          </cell>
          <cell r="YJ59" t="str">
            <v/>
          </cell>
          <cell r="YK59" t="str">
            <v/>
          </cell>
          <cell r="YL59">
            <v>0</v>
          </cell>
          <cell r="YM59">
            <v>0</v>
          </cell>
          <cell r="YN59">
            <v>7.33</v>
          </cell>
          <cell r="YO59">
            <v>1</v>
          </cell>
          <cell r="YP59">
            <v>0</v>
          </cell>
          <cell r="YQ59">
            <v>0</v>
          </cell>
          <cell r="YR59">
            <v>0</v>
          </cell>
          <cell r="YS59">
            <v>0</v>
          </cell>
          <cell r="YT59">
            <v>15.88</v>
          </cell>
          <cell r="YU59">
            <v>2</v>
          </cell>
          <cell r="YV59">
            <v>0</v>
          </cell>
          <cell r="YW59">
            <v>0</v>
          </cell>
          <cell r="YX59" t="str">
            <v/>
          </cell>
          <cell r="YY59" t="str">
            <v/>
          </cell>
          <cell r="YZ59">
            <v>0</v>
          </cell>
          <cell r="ZA59">
            <v>0</v>
          </cell>
          <cell r="ZB59">
            <v>7.37</v>
          </cell>
          <cell r="ZC59">
            <v>1</v>
          </cell>
          <cell r="ZD59">
            <v>0</v>
          </cell>
          <cell r="ZE59">
            <v>0</v>
          </cell>
          <cell r="ZF59">
            <v>0</v>
          </cell>
          <cell r="ZG59">
            <v>0</v>
          </cell>
          <cell r="ZH59">
            <v>8.3800000000000008</v>
          </cell>
          <cell r="ZI59">
            <v>1</v>
          </cell>
          <cell r="ZJ59">
            <v>0</v>
          </cell>
          <cell r="ZK59">
            <v>0</v>
          </cell>
          <cell r="ZL59" t="str">
            <v/>
          </cell>
          <cell r="ZM59" t="str">
            <v/>
          </cell>
          <cell r="ZN59">
            <v>0</v>
          </cell>
          <cell r="ZO59">
            <v>0</v>
          </cell>
          <cell r="ZP59">
            <v>8.2200000000000006</v>
          </cell>
          <cell r="ZQ59">
            <v>1</v>
          </cell>
          <cell r="ZR59">
            <v>0</v>
          </cell>
          <cell r="ZS59">
            <v>0</v>
          </cell>
          <cell r="ZT59">
            <v>0</v>
          </cell>
          <cell r="ZU59">
            <v>0</v>
          </cell>
          <cell r="ZV59">
            <v>7.68</v>
          </cell>
          <cell r="ZW59">
            <v>1</v>
          </cell>
          <cell r="ZX59">
            <v>0</v>
          </cell>
          <cell r="ZY59">
            <v>0</v>
          </cell>
          <cell r="ZZ59" t="str">
            <v/>
          </cell>
          <cell r="AAA59" t="str">
            <v/>
          </cell>
          <cell r="AAB59">
            <v>0</v>
          </cell>
          <cell r="AAC59">
            <v>0</v>
          </cell>
          <cell r="AAD59">
            <v>7.5</v>
          </cell>
          <cell r="AAE59">
            <v>1</v>
          </cell>
          <cell r="AAF59">
            <v>0</v>
          </cell>
          <cell r="AAG59">
            <v>0</v>
          </cell>
          <cell r="AAH59">
            <v>0</v>
          </cell>
          <cell r="AAI59">
            <v>0</v>
          </cell>
          <cell r="AAJ59">
            <v>7.85</v>
          </cell>
          <cell r="AAK59">
            <v>1</v>
          </cell>
          <cell r="AAL59">
            <v>0</v>
          </cell>
          <cell r="AAM59">
            <v>0</v>
          </cell>
          <cell r="AAN59" t="str">
            <v/>
          </cell>
          <cell r="AAO59" t="str">
            <v/>
          </cell>
          <cell r="AAP59">
            <v>0</v>
          </cell>
          <cell r="AAQ59">
            <v>0</v>
          </cell>
          <cell r="AAR59">
            <v>8.0399999999999991</v>
          </cell>
          <cell r="AAS59">
            <v>1</v>
          </cell>
          <cell r="AAT59">
            <v>0</v>
          </cell>
          <cell r="AAU59">
            <v>0</v>
          </cell>
          <cell r="AAV59">
            <v>0</v>
          </cell>
          <cell r="AAW59">
            <v>0</v>
          </cell>
          <cell r="AAX59">
            <v>0</v>
          </cell>
          <cell r="AAY59">
            <v>0</v>
          </cell>
          <cell r="AAZ59">
            <v>7.92</v>
          </cell>
          <cell r="ABA59">
            <v>1</v>
          </cell>
          <cell r="ABB59" t="str">
            <v/>
          </cell>
          <cell r="ABC59" t="str">
            <v/>
          </cell>
          <cell r="ABD59">
            <v>0</v>
          </cell>
          <cell r="ABE59">
            <v>0</v>
          </cell>
          <cell r="ABF59">
            <v>0</v>
          </cell>
          <cell r="ABG59">
            <v>0</v>
          </cell>
          <cell r="ABH59">
            <v>0</v>
          </cell>
          <cell r="ABI59">
            <v>0</v>
          </cell>
          <cell r="ABJ59">
            <v>0</v>
          </cell>
          <cell r="ABK59">
            <v>0</v>
          </cell>
          <cell r="ABM59">
            <v>813.59999999999968</v>
          </cell>
          <cell r="ABN59">
            <v>106</v>
          </cell>
          <cell r="ABO59">
            <v>105</v>
          </cell>
          <cell r="ABP59">
            <v>1.0095238095238095</v>
          </cell>
        </row>
        <row r="60">
          <cell r="A60" t="str">
            <v>STAPLETON</v>
          </cell>
          <cell r="B60" t="str">
            <v>STAPLETON</v>
          </cell>
          <cell r="C60" t="str">
            <v>STATEN ISLAND</v>
          </cell>
          <cell r="D60">
            <v>11.74</v>
          </cell>
          <cell r="E60">
            <v>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6.07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str">
            <v/>
          </cell>
          <cell r="Q60" t="str">
            <v/>
          </cell>
          <cell r="R60">
            <v>7.86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4.97</v>
          </cell>
          <cell r="Y60">
            <v>1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/>
          </cell>
          <cell r="AE60" t="str">
            <v/>
          </cell>
          <cell r="AF60">
            <v>3.1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8.6300000000000008</v>
          </cell>
          <cell r="AM60">
            <v>1</v>
          </cell>
          <cell r="AN60">
            <v>6.59</v>
          </cell>
          <cell r="AO60">
            <v>1</v>
          </cell>
          <cell r="AP60">
            <v>0</v>
          </cell>
          <cell r="AQ60">
            <v>0</v>
          </cell>
          <cell r="AR60" t="str">
            <v/>
          </cell>
          <cell r="AS60" t="str">
            <v/>
          </cell>
          <cell r="AT60">
            <v>0</v>
          </cell>
          <cell r="AU60">
            <v>0</v>
          </cell>
          <cell r="AV60">
            <v>6.62</v>
          </cell>
          <cell r="AW60">
            <v>1</v>
          </cell>
          <cell r="AX60">
            <v>0</v>
          </cell>
          <cell r="AY60">
            <v>0</v>
          </cell>
          <cell r="AZ60">
            <v>5.41</v>
          </cell>
          <cell r="BA60">
            <v>1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 t="str">
            <v/>
          </cell>
          <cell r="BG60" t="str">
            <v/>
          </cell>
          <cell r="BH60">
            <v>9.7899999999999991</v>
          </cell>
          <cell r="BI60">
            <v>2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5.73</v>
          </cell>
          <cell r="BQ60">
            <v>1</v>
          </cell>
          <cell r="BR60">
            <v>0</v>
          </cell>
          <cell r="BS60">
            <v>0</v>
          </cell>
          <cell r="BT60" t="str">
            <v/>
          </cell>
          <cell r="BU60" t="str">
            <v/>
          </cell>
          <cell r="BV60">
            <v>5.66</v>
          </cell>
          <cell r="BW60">
            <v>1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7.43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 t="str">
            <v/>
          </cell>
          <cell r="CI60" t="str">
            <v/>
          </cell>
          <cell r="CJ60">
            <v>7.8</v>
          </cell>
          <cell r="CK60">
            <v>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3.41</v>
          </cell>
          <cell r="CQ60">
            <v>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 t="str">
            <v/>
          </cell>
          <cell r="CW60" t="str">
            <v/>
          </cell>
          <cell r="CX60">
            <v>0</v>
          </cell>
          <cell r="CY60">
            <v>0</v>
          </cell>
          <cell r="CZ60">
            <v>7.68</v>
          </cell>
          <cell r="DA60">
            <v>1</v>
          </cell>
          <cell r="DB60">
            <v>0</v>
          </cell>
          <cell r="DC60">
            <v>0</v>
          </cell>
          <cell r="DD60">
            <v>6.55</v>
          </cell>
          <cell r="DE60">
            <v>1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 t="str">
            <v/>
          </cell>
          <cell r="DK60" t="str">
            <v/>
          </cell>
          <cell r="DL60">
            <v>5.98</v>
          </cell>
          <cell r="DM60">
            <v>1</v>
          </cell>
          <cell r="DN60">
            <v>6.96</v>
          </cell>
          <cell r="DO60">
            <v>1</v>
          </cell>
          <cell r="DP60">
            <v>0</v>
          </cell>
          <cell r="DQ60">
            <v>0</v>
          </cell>
          <cell r="DR60">
            <v>3.13</v>
          </cell>
          <cell r="DS60">
            <v>1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 t="str">
            <v/>
          </cell>
          <cell r="DY60" t="str">
            <v/>
          </cell>
          <cell r="DZ60">
            <v>5.87</v>
          </cell>
          <cell r="EA60">
            <v>1</v>
          </cell>
          <cell r="EB60">
            <v>0</v>
          </cell>
          <cell r="EC60">
            <v>0</v>
          </cell>
          <cell r="ED60">
            <v>5.0199999999999996</v>
          </cell>
          <cell r="EE60">
            <v>1</v>
          </cell>
          <cell r="EF60">
            <v>4.66</v>
          </cell>
          <cell r="EG60">
            <v>1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 t="str">
            <v/>
          </cell>
          <cell r="EM60" t="str">
            <v/>
          </cell>
          <cell r="EN60">
            <v>0</v>
          </cell>
          <cell r="EO60">
            <v>0</v>
          </cell>
          <cell r="EP60">
            <v>5.71</v>
          </cell>
          <cell r="EQ60">
            <v>1</v>
          </cell>
          <cell r="ER60">
            <v>0</v>
          </cell>
          <cell r="ES60">
            <v>0</v>
          </cell>
          <cell r="ET60">
            <v>6.7</v>
          </cell>
          <cell r="EU60">
            <v>1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 t="str">
            <v/>
          </cell>
          <cell r="FA60" t="str">
            <v/>
          </cell>
          <cell r="FB60">
            <v>6.56</v>
          </cell>
          <cell r="FC60">
            <v>1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6.23</v>
          </cell>
          <cell r="FI60">
            <v>1</v>
          </cell>
          <cell r="FJ60">
            <v>5.59</v>
          </cell>
          <cell r="FK60">
            <v>1</v>
          </cell>
          <cell r="FL60">
            <v>0</v>
          </cell>
          <cell r="FM60">
            <v>0</v>
          </cell>
          <cell r="FN60" t="str">
            <v/>
          </cell>
          <cell r="FO60" t="str">
            <v/>
          </cell>
          <cell r="FP60">
            <v>0</v>
          </cell>
          <cell r="FQ60">
            <v>0</v>
          </cell>
          <cell r="FR60">
            <v>6.34</v>
          </cell>
          <cell r="FS60">
            <v>1</v>
          </cell>
          <cell r="FT60">
            <v>0</v>
          </cell>
          <cell r="FU60">
            <v>0</v>
          </cell>
          <cell r="FV60">
            <v>9.0399999999999991</v>
          </cell>
          <cell r="FW60">
            <v>2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 t="str">
            <v/>
          </cell>
          <cell r="GC60" t="str">
            <v/>
          </cell>
          <cell r="GD60">
            <v>4.43</v>
          </cell>
          <cell r="GE60">
            <v>1</v>
          </cell>
          <cell r="GF60">
            <v>0</v>
          </cell>
          <cell r="GG60">
            <v>0</v>
          </cell>
          <cell r="GH60">
            <v>4.6399999999999997</v>
          </cell>
          <cell r="GI60">
            <v>1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 t="str">
            <v/>
          </cell>
          <cell r="GQ60" t="str">
            <v/>
          </cell>
          <cell r="GR60">
            <v>10.5</v>
          </cell>
          <cell r="GS60">
            <v>2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3.51</v>
          </cell>
          <cell r="GY60">
            <v>1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 t="str">
            <v/>
          </cell>
          <cell r="HE60" t="str">
            <v/>
          </cell>
          <cell r="HF60">
            <v>8.26</v>
          </cell>
          <cell r="HG60">
            <v>1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6.62</v>
          </cell>
          <cell r="HM60">
            <v>1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 t="str">
            <v/>
          </cell>
          <cell r="HS60" t="str">
            <v/>
          </cell>
          <cell r="HT60">
            <v>14.7</v>
          </cell>
          <cell r="HU60">
            <v>2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4.8600000000000003</v>
          </cell>
          <cell r="IA60">
            <v>1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 t="str">
            <v/>
          </cell>
          <cell r="IG60" t="str">
            <v/>
          </cell>
          <cell r="IH60">
            <v>7.71</v>
          </cell>
          <cell r="II60">
            <v>1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7.36</v>
          </cell>
          <cell r="IO60">
            <v>1</v>
          </cell>
          <cell r="IP60">
            <v>5.3</v>
          </cell>
          <cell r="IQ60">
            <v>1</v>
          </cell>
          <cell r="IR60">
            <v>0</v>
          </cell>
          <cell r="IS60">
            <v>0</v>
          </cell>
          <cell r="IT60" t="str">
            <v/>
          </cell>
          <cell r="IU60" t="str">
            <v/>
          </cell>
          <cell r="IV60">
            <v>8.51</v>
          </cell>
          <cell r="IW60">
            <v>1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5.23</v>
          </cell>
          <cell r="JC60">
            <v>1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 t="str">
            <v/>
          </cell>
          <cell r="JI60" t="str">
            <v/>
          </cell>
          <cell r="JJ60">
            <v>7.37</v>
          </cell>
          <cell r="JK60">
            <v>1</v>
          </cell>
          <cell r="JL60">
            <v>7.41</v>
          </cell>
          <cell r="JM60">
            <v>1</v>
          </cell>
          <cell r="JN60">
            <v>0</v>
          </cell>
          <cell r="JO60">
            <v>0</v>
          </cell>
          <cell r="JP60">
            <v>6.95</v>
          </cell>
          <cell r="JQ60">
            <v>1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 t="str">
            <v/>
          </cell>
          <cell r="JW60" t="str">
            <v/>
          </cell>
          <cell r="JX60">
            <v>5.66</v>
          </cell>
          <cell r="JY60">
            <v>1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8.99</v>
          </cell>
          <cell r="KE60">
            <v>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 t="str">
            <v/>
          </cell>
          <cell r="KK60" t="str">
            <v/>
          </cell>
          <cell r="KL60">
            <v>0</v>
          </cell>
          <cell r="KM60">
            <v>0</v>
          </cell>
          <cell r="KN60">
            <v>7.31</v>
          </cell>
          <cell r="KO60">
            <v>1</v>
          </cell>
          <cell r="KP60">
            <v>6.65</v>
          </cell>
          <cell r="KQ60">
            <v>1</v>
          </cell>
          <cell r="KR60">
            <v>3.5</v>
          </cell>
          <cell r="KS60">
            <v>1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 t="str">
            <v/>
          </cell>
          <cell r="KY60" t="str">
            <v/>
          </cell>
          <cell r="KZ60">
            <v>7.56</v>
          </cell>
          <cell r="LA60">
            <v>1</v>
          </cell>
          <cell r="LB60">
            <v>0</v>
          </cell>
          <cell r="LC60">
            <v>0</v>
          </cell>
          <cell r="LD60">
            <v>7.33</v>
          </cell>
          <cell r="LE60">
            <v>1</v>
          </cell>
          <cell r="LF60">
            <v>7.33</v>
          </cell>
          <cell r="LG60">
            <v>1</v>
          </cell>
          <cell r="LH60">
            <v>0</v>
          </cell>
          <cell r="LI60">
            <v>0</v>
          </cell>
          <cell r="LJ60">
            <v>0</v>
          </cell>
          <cell r="LK60">
            <v>0</v>
          </cell>
          <cell r="LL60" t="str">
            <v/>
          </cell>
          <cell r="LM60" t="str">
            <v/>
          </cell>
          <cell r="LN60">
            <v>14.35</v>
          </cell>
          <cell r="LO60">
            <v>2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 t="str">
            <v/>
          </cell>
          <cell r="MA60" t="str">
            <v/>
          </cell>
          <cell r="MB60">
            <v>6.42</v>
          </cell>
          <cell r="MC60">
            <v>1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8.26</v>
          </cell>
          <cell r="MI60">
            <v>1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 t="str">
            <v/>
          </cell>
          <cell r="MO60" t="str">
            <v/>
          </cell>
          <cell r="MP60">
            <v>13.61</v>
          </cell>
          <cell r="MQ60">
            <v>2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7.31</v>
          </cell>
          <cell r="MW60">
            <v>1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 t="str">
            <v/>
          </cell>
          <cell r="NC60" t="str">
            <v/>
          </cell>
          <cell r="ND60">
            <v>6.44</v>
          </cell>
          <cell r="NE60">
            <v>1</v>
          </cell>
          <cell r="NF60">
            <v>6.26</v>
          </cell>
          <cell r="NG60">
            <v>1</v>
          </cell>
          <cell r="NH60">
            <v>0</v>
          </cell>
          <cell r="NI60">
            <v>0</v>
          </cell>
          <cell r="NJ60">
            <v>4.37</v>
          </cell>
          <cell r="NK60">
            <v>1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 t="str">
            <v/>
          </cell>
          <cell r="NQ60" t="str">
            <v/>
          </cell>
          <cell r="NR60">
            <v>7.25</v>
          </cell>
          <cell r="NS60">
            <v>1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7.96</v>
          </cell>
          <cell r="NY60">
            <v>1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 t="str">
            <v/>
          </cell>
          <cell r="OE60" t="str">
            <v/>
          </cell>
          <cell r="OF60">
            <v>13.22</v>
          </cell>
          <cell r="OG60">
            <v>2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7.22</v>
          </cell>
          <cell r="OM60">
            <v>1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 t="str">
            <v/>
          </cell>
          <cell r="OS60" t="str">
            <v/>
          </cell>
          <cell r="OT60">
            <v>7.83</v>
          </cell>
          <cell r="OU60">
            <v>1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6.85</v>
          </cell>
          <cell r="PA60">
            <v>1</v>
          </cell>
          <cell r="PB60">
            <v>0</v>
          </cell>
          <cell r="PC60">
            <v>0</v>
          </cell>
          <cell r="PD60">
            <v>0</v>
          </cell>
          <cell r="PE60">
            <v>0</v>
          </cell>
          <cell r="PF60" t="str">
            <v/>
          </cell>
          <cell r="PG60" t="str">
            <v/>
          </cell>
          <cell r="PH60">
            <v>8.94</v>
          </cell>
          <cell r="PI60">
            <v>1</v>
          </cell>
          <cell r="PJ60">
            <v>0</v>
          </cell>
          <cell r="PK60">
            <v>0</v>
          </cell>
          <cell r="PL60">
            <v>7.94</v>
          </cell>
          <cell r="PM60">
            <v>1</v>
          </cell>
          <cell r="PN60">
            <v>0</v>
          </cell>
          <cell r="PO60">
            <v>0</v>
          </cell>
          <cell r="PP60">
            <v>6.74</v>
          </cell>
          <cell r="PQ60">
            <v>1</v>
          </cell>
          <cell r="PR60">
            <v>0</v>
          </cell>
          <cell r="PS60">
            <v>0</v>
          </cell>
          <cell r="PT60" t="str">
            <v/>
          </cell>
          <cell r="PU60" t="str">
            <v/>
          </cell>
          <cell r="PV60">
            <v>5.76</v>
          </cell>
          <cell r="PW60">
            <v>1</v>
          </cell>
          <cell r="PX60">
            <v>0</v>
          </cell>
          <cell r="PY60">
            <v>0</v>
          </cell>
          <cell r="PZ60">
            <v>0</v>
          </cell>
          <cell r="QA60">
            <v>0</v>
          </cell>
          <cell r="QB60">
            <v>0</v>
          </cell>
          <cell r="QC60">
            <v>0</v>
          </cell>
          <cell r="QD60">
            <v>7.4</v>
          </cell>
          <cell r="QE60">
            <v>1</v>
          </cell>
          <cell r="QF60">
            <v>0</v>
          </cell>
          <cell r="QG60">
            <v>0</v>
          </cell>
          <cell r="QH60" t="str">
            <v/>
          </cell>
          <cell r="QI60" t="str">
            <v/>
          </cell>
          <cell r="QJ60">
            <v>6.48</v>
          </cell>
          <cell r="QK60">
            <v>1</v>
          </cell>
          <cell r="QL60">
            <v>0</v>
          </cell>
          <cell r="QM60">
            <v>0</v>
          </cell>
          <cell r="QN60">
            <v>0</v>
          </cell>
          <cell r="QO60">
            <v>0</v>
          </cell>
          <cell r="QP60">
            <v>8.9499999999999993</v>
          </cell>
          <cell r="QQ60">
            <v>1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 t="str">
            <v/>
          </cell>
          <cell r="QW60" t="str">
            <v/>
          </cell>
          <cell r="QX60">
            <v>9.3699999999999992</v>
          </cell>
          <cell r="QY60">
            <v>1</v>
          </cell>
          <cell r="QZ60">
            <v>0</v>
          </cell>
          <cell r="RA60">
            <v>0</v>
          </cell>
          <cell r="RB60">
            <v>0</v>
          </cell>
          <cell r="RC60">
            <v>0</v>
          </cell>
          <cell r="RD60">
            <v>6.94</v>
          </cell>
          <cell r="RE60">
            <v>1</v>
          </cell>
          <cell r="RF60">
            <v>0</v>
          </cell>
          <cell r="RG60">
            <v>0</v>
          </cell>
          <cell r="RH60">
            <v>0</v>
          </cell>
          <cell r="RI60">
            <v>0</v>
          </cell>
          <cell r="RJ60" t="str">
            <v/>
          </cell>
          <cell r="RK60" t="str">
            <v/>
          </cell>
          <cell r="RL60">
            <v>8.5</v>
          </cell>
          <cell r="RM60">
            <v>1</v>
          </cell>
          <cell r="RN60">
            <v>0</v>
          </cell>
          <cell r="RO60">
            <v>0</v>
          </cell>
          <cell r="RP60">
            <v>0</v>
          </cell>
          <cell r="RQ60">
            <v>0</v>
          </cell>
          <cell r="RR60">
            <v>13.63</v>
          </cell>
          <cell r="RS60">
            <v>2</v>
          </cell>
          <cell r="RT60">
            <v>0</v>
          </cell>
          <cell r="RU60">
            <v>0</v>
          </cell>
          <cell r="RV60">
            <v>0</v>
          </cell>
          <cell r="RW60">
            <v>0</v>
          </cell>
          <cell r="RX60" t="str">
            <v/>
          </cell>
          <cell r="RY60" t="str">
            <v/>
          </cell>
          <cell r="RZ60">
            <v>6.55</v>
          </cell>
          <cell r="SA60">
            <v>1</v>
          </cell>
          <cell r="SB60">
            <v>0</v>
          </cell>
          <cell r="SC60">
            <v>0</v>
          </cell>
          <cell r="SD60">
            <v>0</v>
          </cell>
          <cell r="SE60">
            <v>0</v>
          </cell>
          <cell r="SF60">
            <v>7.07</v>
          </cell>
          <cell r="SG60">
            <v>1</v>
          </cell>
          <cell r="SH60">
            <v>5.59</v>
          </cell>
          <cell r="SI60">
            <v>1</v>
          </cell>
          <cell r="SJ60">
            <v>0</v>
          </cell>
          <cell r="SK60">
            <v>0</v>
          </cell>
          <cell r="SL60" t="str">
            <v/>
          </cell>
          <cell r="SM60" t="str">
            <v/>
          </cell>
          <cell r="SN60">
            <v>0</v>
          </cell>
          <cell r="SO60">
            <v>0</v>
          </cell>
          <cell r="SP60">
            <v>8.17</v>
          </cell>
          <cell r="SQ60">
            <v>1</v>
          </cell>
          <cell r="SR60">
            <v>0</v>
          </cell>
          <cell r="SS60">
            <v>0</v>
          </cell>
          <cell r="ST60">
            <v>4.1100000000000003</v>
          </cell>
          <cell r="SU60">
            <v>1</v>
          </cell>
          <cell r="SV60">
            <v>0</v>
          </cell>
          <cell r="SW60">
            <v>0</v>
          </cell>
          <cell r="SX60">
            <v>0</v>
          </cell>
          <cell r="SY60">
            <v>0</v>
          </cell>
          <cell r="SZ60" t="str">
            <v/>
          </cell>
          <cell r="TA60" t="str">
            <v/>
          </cell>
          <cell r="TB60">
            <v>8.9600000000000009</v>
          </cell>
          <cell r="TC60">
            <v>1</v>
          </cell>
          <cell r="TD60">
            <v>0</v>
          </cell>
          <cell r="TE60">
            <v>0</v>
          </cell>
          <cell r="TF60">
            <v>0</v>
          </cell>
          <cell r="TG60">
            <v>0</v>
          </cell>
          <cell r="TH60">
            <v>7.23</v>
          </cell>
          <cell r="TI60">
            <v>1</v>
          </cell>
          <cell r="TJ60">
            <v>0</v>
          </cell>
          <cell r="TK60">
            <v>0</v>
          </cell>
          <cell r="TL60">
            <v>0</v>
          </cell>
          <cell r="TM60">
            <v>0</v>
          </cell>
          <cell r="TN60" t="str">
            <v/>
          </cell>
          <cell r="TO60" t="str">
            <v/>
          </cell>
          <cell r="TP60">
            <v>8.08</v>
          </cell>
          <cell r="TQ60">
            <v>1</v>
          </cell>
          <cell r="TR60">
            <v>0</v>
          </cell>
          <cell r="TS60">
            <v>0</v>
          </cell>
          <cell r="TT60">
            <v>0</v>
          </cell>
          <cell r="TU60">
            <v>0</v>
          </cell>
          <cell r="TV60">
            <v>7.37</v>
          </cell>
          <cell r="TW60">
            <v>1</v>
          </cell>
          <cell r="TX60">
            <v>0</v>
          </cell>
          <cell r="TY60">
            <v>0</v>
          </cell>
          <cell r="TZ60">
            <v>0</v>
          </cell>
          <cell r="UA60">
            <v>0</v>
          </cell>
          <cell r="UB60" t="str">
            <v/>
          </cell>
          <cell r="UC60" t="str">
            <v/>
          </cell>
          <cell r="UD60">
            <v>8.1999999999999993</v>
          </cell>
          <cell r="UE60">
            <v>1</v>
          </cell>
          <cell r="UF60">
            <v>0</v>
          </cell>
          <cell r="UG60">
            <v>0</v>
          </cell>
          <cell r="UH60">
            <v>8.31</v>
          </cell>
          <cell r="UI60">
            <v>1</v>
          </cell>
          <cell r="UJ60">
            <v>0</v>
          </cell>
          <cell r="UK60">
            <v>0</v>
          </cell>
          <cell r="UL60">
            <v>4.95</v>
          </cell>
          <cell r="UM60">
            <v>1</v>
          </cell>
          <cell r="UN60">
            <v>0</v>
          </cell>
          <cell r="UO60">
            <v>0</v>
          </cell>
          <cell r="UP60" t="str">
            <v/>
          </cell>
          <cell r="UQ60" t="str">
            <v/>
          </cell>
          <cell r="UR60">
            <v>6.99</v>
          </cell>
          <cell r="US60">
            <v>1</v>
          </cell>
          <cell r="UT60">
            <v>0</v>
          </cell>
          <cell r="UU60">
            <v>0</v>
          </cell>
          <cell r="UV60">
            <v>6.1</v>
          </cell>
          <cell r="UW60">
            <v>1</v>
          </cell>
          <cell r="UX60">
            <v>0</v>
          </cell>
          <cell r="UY60">
            <v>0</v>
          </cell>
          <cell r="UZ60">
            <v>7.77</v>
          </cell>
          <cell r="VA60">
            <v>1</v>
          </cell>
          <cell r="VB60">
            <v>0</v>
          </cell>
          <cell r="VC60">
            <v>0</v>
          </cell>
          <cell r="VD60" t="str">
            <v/>
          </cell>
          <cell r="VE60" t="str">
            <v/>
          </cell>
          <cell r="VF60">
            <v>0</v>
          </cell>
          <cell r="VG60">
            <v>0</v>
          </cell>
          <cell r="VH60">
            <v>6.54</v>
          </cell>
          <cell r="VI60">
            <v>1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 t="str">
            <v/>
          </cell>
          <cell r="VS60" t="str">
            <v/>
          </cell>
          <cell r="VT60">
            <v>8.7200000000000006</v>
          </cell>
          <cell r="VU60">
            <v>1</v>
          </cell>
          <cell r="VV60">
            <v>0</v>
          </cell>
          <cell r="VW60">
            <v>0</v>
          </cell>
          <cell r="VX60">
            <v>4.22</v>
          </cell>
          <cell r="VY60">
            <v>1</v>
          </cell>
          <cell r="VZ60">
            <v>7.26</v>
          </cell>
          <cell r="WA60">
            <v>1</v>
          </cell>
          <cell r="WB60">
            <v>0</v>
          </cell>
          <cell r="WC60">
            <v>0</v>
          </cell>
          <cell r="WD60">
            <v>0</v>
          </cell>
          <cell r="WE60">
            <v>0</v>
          </cell>
          <cell r="WF60" t="str">
            <v/>
          </cell>
          <cell r="WG60" t="str">
            <v/>
          </cell>
          <cell r="WH60">
            <v>7.36</v>
          </cell>
          <cell r="WI60">
            <v>1</v>
          </cell>
          <cell r="WJ60">
            <v>0</v>
          </cell>
          <cell r="WK60">
            <v>0</v>
          </cell>
          <cell r="WL60">
            <v>0</v>
          </cell>
          <cell r="WM60">
            <v>0</v>
          </cell>
          <cell r="WN60">
            <v>6.36</v>
          </cell>
          <cell r="WO60">
            <v>1</v>
          </cell>
          <cell r="WP60">
            <v>0</v>
          </cell>
          <cell r="WQ60">
            <v>0</v>
          </cell>
          <cell r="WR60">
            <v>0</v>
          </cell>
          <cell r="WS60">
            <v>0</v>
          </cell>
          <cell r="WT60" t="str">
            <v/>
          </cell>
          <cell r="WU60" t="str">
            <v/>
          </cell>
          <cell r="WV60">
            <v>7.36</v>
          </cell>
          <cell r="WW60">
            <v>1</v>
          </cell>
          <cell r="WX60">
            <v>0</v>
          </cell>
          <cell r="WY60">
            <v>0</v>
          </cell>
          <cell r="WZ60">
            <v>0</v>
          </cell>
          <cell r="XA60">
            <v>0</v>
          </cell>
          <cell r="XB60">
            <v>4.8899999999999997</v>
          </cell>
          <cell r="XC60">
            <v>1</v>
          </cell>
          <cell r="XD60">
            <v>0</v>
          </cell>
          <cell r="XE60">
            <v>0</v>
          </cell>
          <cell r="XF60">
            <v>0</v>
          </cell>
          <cell r="XG60">
            <v>0</v>
          </cell>
          <cell r="XH60" t="str">
            <v/>
          </cell>
          <cell r="XI60" t="str">
            <v/>
          </cell>
          <cell r="XJ60">
            <v>7.59</v>
          </cell>
          <cell r="XK60">
            <v>1</v>
          </cell>
          <cell r="XL60">
            <v>0</v>
          </cell>
          <cell r="XM60">
            <v>0</v>
          </cell>
          <cell r="XN60">
            <v>0</v>
          </cell>
          <cell r="XO60">
            <v>0</v>
          </cell>
          <cell r="XP60">
            <v>7.2</v>
          </cell>
          <cell r="XQ60">
            <v>1</v>
          </cell>
          <cell r="XR60">
            <v>9.01</v>
          </cell>
          <cell r="XS60">
            <v>1</v>
          </cell>
          <cell r="XT60">
            <v>0</v>
          </cell>
          <cell r="XU60">
            <v>0</v>
          </cell>
          <cell r="XV60" t="str">
            <v/>
          </cell>
          <cell r="XW60" t="str">
            <v/>
          </cell>
          <cell r="XX60">
            <v>8.01</v>
          </cell>
          <cell r="XY60">
            <v>1</v>
          </cell>
          <cell r="XZ60">
            <v>0</v>
          </cell>
          <cell r="YA60">
            <v>0</v>
          </cell>
          <cell r="YB60">
            <v>0</v>
          </cell>
          <cell r="YC60">
            <v>0</v>
          </cell>
          <cell r="YD60">
            <v>6.52</v>
          </cell>
          <cell r="YE60">
            <v>1</v>
          </cell>
          <cell r="YF60">
            <v>0</v>
          </cell>
          <cell r="YG60">
            <v>0</v>
          </cell>
          <cell r="YH60">
            <v>0</v>
          </cell>
          <cell r="YI60">
            <v>0</v>
          </cell>
          <cell r="YJ60" t="str">
            <v/>
          </cell>
          <cell r="YK60" t="str">
            <v/>
          </cell>
          <cell r="YL60">
            <v>8.52</v>
          </cell>
          <cell r="YM60">
            <v>1</v>
          </cell>
          <cell r="YN60">
            <v>0</v>
          </cell>
          <cell r="YO60">
            <v>0</v>
          </cell>
          <cell r="YP60">
            <v>0</v>
          </cell>
          <cell r="YQ60">
            <v>0</v>
          </cell>
          <cell r="YR60">
            <v>0</v>
          </cell>
          <cell r="YS60">
            <v>0</v>
          </cell>
          <cell r="YT60">
            <v>0</v>
          </cell>
          <cell r="YU60">
            <v>0</v>
          </cell>
          <cell r="YV60">
            <v>0</v>
          </cell>
          <cell r="YW60">
            <v>0</v>
          </cell>
          <cell r="YX60" t="str">
            <v/>
          </cell>
          <cell r="YY60" t="str">
            <v/>
          </cell>
          <cell r="YZ60">
            <v>6.79</v>
          </cell>
          <cell r="ZA60">
            <v>1</v>
          </cell>
          <cell r="ZB60">
            <v>0</v>
          </cell>
          <cell r="ZC60">
            <v>0</v>
          </cell>
          <cell r="ZD60">
            <v>0</v>
          </cell>
          <cell r="ZE60">
            <v>0</v>
          </cell>
          <cell r="ZF60">
            <v>7.18</v>
          </cell>
          <cell r="ZG60">
            <v>1</v>
          </cell>
          <cell r="ZH60">
            <v>0</v>
          </cell>
          <cell r="ZI60">
            <v>0</v>
          </cell>
          <cell r="ZJ60">
            <v>0</v>
          </cell>
          <cell r="ZK60">
            <v>0</v>
          </cell>
          <cell r="ZL60" t="str">
            <v/>
          </cell>
          <cell r="ZM60" t="str">
            <v/>
          </cell>
          <cell r="ZN60">
            <v>8.7100000000000009</v>
          </cell>
          <cell r="ZO60">
            <v>1</v>
          </cell>
          <cell r="ZP60">
            <v>0</v>
          </cell>
          <cell r="ZQ60">
            <v>0</v>
          </cell>
          <cell r="ZR60">
            <v>7.15</v>
          </cell>
          <cell r="ZS60">
            <v>1</v>
          </cell>
          <cell r="ZT60">
            <v>0</v>
          </cell>
          <cell r="ZU60">
            <v>0</v>
          </cell>
          <cell r="ZV60">
            <v>5.19</v>
          </cell>
          <cell r="ZW60">
            <v>1</v>
          </cell>
          <cell r="ZX60">
            <v>0</v>
          </cell>
          <cell r="ZY60">
            <v>0</v>
          </cell>
          <cell r="ZZ60" t="str">
            <v/>
          </cell>
          <cell r="AAA60" t="str">
            <v/>
          </cell>
          <cell r="AAB60">
            <v>7.22</v>
          </cell>
          <cell r="AAC60">
            <v>1</v>
          </cell>
          <cell r="AAD60">
            <v>5.45</v>
          </cell>
          <cell r="AAE60">
            <v>1</v>
          </cell>
          <cell r="AAF60">
            <v>0</v>
          </cell>
          <cell r="AAG60">
            <v>0</v>
          </cell>
          <cell r="AAH60">
            <v>3.93</v>
          </cell>
          <cell r="AAI60">
            <v>1</v>
          </cell>
          <cell r="AAJ60">
            <v>0</v>
          </cell>
          <cell r="AAK60">
            <v>0</v>
          </cell>
          <cell r="AAL60">
            <v>0</v>
          </cell>
          <cell r="AAM60">
            <v>0</v>
          </cell>
          <cell r="AAN60" t="str">
            <v/>
          </cell>
          <cell r="AAO60" t="str">
            <v/>
          </cell>
          <cell r="AAP60">
            <v>6.25</v>
          </cell>
          <cell r="AAQ60">
            <v>1</v>
          </cell>
          <cell r="AAR60">
            <v>0</v>
          </cell>
          <cell r="AAS60">
            <v>0</v>
          </cell>
          <cell r="AAT60">
            <v>0</v>
          </cell>
          <cell r="AAU60">
            <v>0</v>
          </cell>
          <cell r="AAV60">
            <v>11.22</v>
          </cell>
          <cell r="AAW60">
            <v>2</v>
          </cell>
          <cell r="AAX60">
            <v>0</v>
          </cell>
          <cell r="AAY60">
            <v>0</v>
          </cell>
          <cell r="AAZ60">
            <v>0</v>
          </cell>
          <cell r="ABA60">
            <v>0</v>
          </cell>
          <cell r="ABB60" t="str">
            <v/>
          </cell>
          <cell r="ABC60" t="str">
            <v/>
          </cell>
          <cell r="ABD60">
            <v>0</v>
          </cell>
          <cell r="ABE60">
            <v>0</v>
          </cell>
          <cell r="ABF60">
            <v>0</v>
          </cell>
          <cell r="ABG60">
            <v>0</v>
          </cell>
          <cell r="ABH60">
            <v>0</v>
          </cell>
          <cell r="ABI60">
            <v>0</v>
          </cell>
          <cell r="ABJ60">
            <v>0</v>
          </cell>
          <cell r="ABK60">
            <v>0</v>
          </cell>
          <cell r="ABM60">
            <v>842.62000000000046</v>
          </cell>
          <cell r="ABN60">
            <v>128</v>
          </cell>
          <cell r="ABO60">
            <v>118</v>
          </cell>
          <cell r="ABP60">
            <v>1.0847457627118644</v>
          </cell>
        </row>
        <row r="61">
          <cell r="A61" t="str">
            <v>WEST BRIGHTON I</v>
          </cell>
          <cell r="B61" t="str">
            <v>WEST BRIGHTON I</v>
          </cell>
          <cell r="C61" t="str">
            <v>STATEN ISLAND</v>
          </cell>
          <cell r="D61">
            <v>0</v>
          </cell>
          <cell r="E61">
            <v>0</v>
          </cell>
          <cell r="F61">
            <v>6.94</v>
          </cell>
          <cell r="G61">
            <v>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 t="str">
            <v/>
          </cell>
          <cell r="Q61" t="str">
            <v/>
          </cell>
          <cell r="R61">
            <v>0</v>
          </cell>
          <cell r="S61">
            <v>0</v>
          </cell>
          <cell r="T61">
            <v>6.38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/>
          </cell>
          <cell r="AE61" t="str">
            <v/>
          </cell>
          <cell r="AF61">
            <v>0</v>
          </cell>
          <cell r="AG61">
            <v>0</v>
          </cell>
          <cell r="AH61">
            <v>6.21</v>
          </cell>
          <cell r="AI61">
            <v>1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 t="str">
            <v/>
          </cell>
          <cell r="AS61" t="str">
            <v/>
          </cell>
          <cell r="AT61">
            <v>0</v>
          </cell>
          <cell r="AU61">
            <v>0</v>
          </cell>
          <cell r="AV61">
            <v>6.53</v>
          </cell>
          <cell r="AW61">
            <v>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 t="str">
            <v/>
          </cell>
          <cell r="BG61" t="str">
            <v/>
          </cell>
          <cell r="BH61">
            <v>0</v>
          </cell>
          <cell r="BI61">
            <v>0</v>
          </cell>
          <cell r="BJ61">
            <v>5.44</v>
          </cell>
          <cell r="BK61">
            <v>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 t="str">
            <v/>
          </cell>
          <cell r="BU61" t="str">
            <v/>
          </cell>
          <cell r="BV61">
            <v>0</v>
          </cell>
          <cell r="BW61">
            <v>0</v>
          </cell>
          <cell r="BX61">
            <v>6</v>
          </cell>
          <cell r="BY61">
            <v>1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 t="str">
            <v/>
          </cell>
          <cell r="CI61" t="str">
            <v/>
          </cell>
          <cell r="CJ61">
            <v>0</v>
          </cell>
          <cell r="CK61">
            <v>0</v>
          </cell>
          <cell r="CL61">
            <v>7.04</v>
          </cell>
          <cell r="CM61">
            <v>1</v>
          </cell>
          <cell r="CN61">
            <v>0</v>
          </cell>
          <cell r="CO61">
            <v>0</v>
          </cell>
          <cell r="CP61">
            <v>6.65</v>
          </cell>
          <cell r="CQ61">
            <v>1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 t="str">
            <v/>
          </cell>
          <cell r="CW61" t="str">
            <v/>
          </cell>
          <cell r="CX61">
            <v>0</v>
          </cell>
          <cell r="CY61">
            <v>0</v>
          </cell>
          <cell r="CZ61">
            <v>5.34</v>
          </cell>
          <cell r="DA61">
            <v>1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 t="str">
            <v/>
          </cell>
          <cell r="DK61" t="str">
            <v/>
          </cell>
          <cell r="DL61">
            <v>0</v>
          </cell>
          <cell r="DM61">
            <v>0</v>
          </cell>
          <cell r="DN61">
            <v>6.65</v>
          </cell>
          <cell r="DO61">
            <v>1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 t="str">
            <v/>
          </cell>
          <cell r="DY61" t="str">
            <v/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5.54</v>
          </cell>
          <cell r="EE61">
            <v>1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 t="str">
            <v/>
          </cell>
          <cell r="EM61" t="str">
            <v/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10.42</v>
          </cell>
          <cell r="EU61">
            <v>1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 t="str">
            <v/>
          </cell>
          <cell r="FA61" t="str">
            <v/>
          </cell>
          <cell r="FB61">
            <v>7.66</v>
          </cell>
          <cell r="FC61">
            <v>1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 t="str">
            <v/>
          </cell>
          <cell r="FO61" t="str">
            <v/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6.78</v>
          </cell>
          <cell r="FW61">
            <v>1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 t="str">
            <v/>
          </cell>
          <cell r="GC61" t="str">
            <v/>
          </cell>
          <cell r="GD61">
            <v>5.99</v>
          </cell>
          <cell r="GE61">
            <v>1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3.97</v>
          </cell>
          <cell r="GK61">
            <v>1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 t="str">
            <v/>
          </cell>
          <cell r="GQ61" t="str">
            <v/>
          </cell>
          <cell r="GR61">
            <v>0</v>
          </cell>
          <cell r="GS61">
            <v>0</v>
          </cell>
          <cell r="GT61">
            <v>6.48</v>
          </cell>
          <cell r="GU61">
            <v>1</v>
          </cell>
          <cell r="GV61">
            <v>0</v>
          </cell>
          <cell r="GW61">
            <v>0</v>
          </cell>
          <cell r="GX61">
            <v>2.87</v>
          </cell>
          <cell r="GY61">
            <v>1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 t="str">
            <v/>
          </cell>
          <cell r="HE61" t="str">
            <v/>
          </cell>
          <cell r="HF61">
            <v>0</v>
          </cell>
          <cell r="HG61">
            <v>0</v>
          </cell>
          <cell r="HH61">
            <v>6.78</v>
          </cell>
          <cell r="HI61">
            <v>1</v>
          </cell>
          <cell r="HJ61">
            <v>0</v>
          </cell>
          <cell r="HK61">
            <v>0</v>
          </cell>
          <cell r="HL61">
            <v>2.87</v>
          </cell>
          <cell r="HM61">
            <v>1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 t="str">
            <v/>
          </cell>
          <cell r="HS61" t="str">
            <v/>
          </cell>
          <cell r="HT61">
            <v>6.54</v>
          </cell>
          <cell r="HU61">
            <v>1</v>
          </cell>
          <cell r="HV61">
            <v>0</v>
          </cell>
          <cell r="HW61">
            <v>1</v>
          </cell>
          <cell r="HX61">
            <v>0</v>
          </cell>
          <cell r="HY61">
            <v>0</v>
          </cell>
          <cell r="HZ61">
            <v>4.8099999999999996</v>
          </cell>
          <cell r="IA61">
            <v>1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 t="str">
            <v/>
          </cell>
          <cell r="IG61" t="str">
            <v/>
          </cell>
          <cell r="IH61">
            <v>5.81</v>
          </cell>
          <cell r="II61">
            <v>1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4.5999999999999996</v>
          </cell>
          <cell r="IO61">
            <v>1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 t="str">
            <v/>
          </cell>
          <cell r="IU61" t="str">
            <v/>
          </cell>
          <cell r="IV61">
            <v>6.59</v>
          </cell>
          <cell r="IW61">
            <v>1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4.51</v>
          </cell>
          <cell r="JC61">
            <v>1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 t="str">
            <v/>
          </cell>
          <cell r="JI61" t="str">
            <v/>
          </cell>
          <cell r="JJ61">
            <v>5.36</v>
          </cell>
          <cell r="JK61">
            <v>1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4.4000000000000004</v>
          </cell>
          <cell r="JQ61">
            <v>1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 t="str">
            <v/>
          </cell>
          <cell r="JW61" t="str">
            <v/>
          </cell>
          <cell r="JX61">
            <v>5.99</v>
          </cell>
          <cell r="JY61">
            <v>1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4.33</v>
          </cell>
          <cell r="KE61">
            <v>1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 t="str">
            <v/>
          </cell>
          <cell r="KK61" t="str">
            <v/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7.65</v>
          </cell>
          <cell r="KQ61">
            <v>1</v>
          </cell>
          <cell r="KR61">
            <v>2.94</v>
          </cell>
          <cell r="KS61">
            <v>1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 t="str">
            <v/>
          </cell>
          <cell r="KY61" t="str">
            <v/>
          </cell>
          <cell r="KZ61">
            <v>6.29</v>
          </cell>
          <cell r="LA61">
            <v>1</v>
          </cell>
          <cell r="LB61">
            <v>0</v>
          </cell>
          <cell r="LC61">
            <v>0</v>
          </cell>
          <cell r="LD61">
            <v>4.67</v>
          </cell>
          <cell r="LE61">
            <v>1</v>
          </cell>
          <cell r="LF61">
            <v>4.67</v>
          </cell>
          <cell r="LG61">
            <v>1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 t="str">
            <v/>
          </cell>
          <cell r="LM61" t="str">
            <v/>
          </cell>
          <cell r="LN61">
            <v>6.32</v>
          </cell>
          <cell r="LO61">
            <v>1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4.63</v>
          </cell>
          <cell r="LU61">
            <v>1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 t="str">
            <v/>
          </cell>
          <cell r="MA61" t="str">
            <v/>
          </cell>
          <cell r="MB61">
            <v>6.6</v>
          </cell>
          <cell r="MC61">
            <v>1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 t="str">
            <v/>
          </cell>
          <cell r="MO61" t="str">
            <v/>
          </cell>
          <cell r="MP61">
            <v>6.26</v>
          </cell>
          <cell r="MQ61">
            <v>1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4.97</v>
          </cell>
          <cell r="MW61">
            <v>1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 t="str">
            <v/>
          </cell>
          <cell r="NC61" t="str">
            <v/>
          </cell>
          <cell r="ND61">
            <v>6.3</v>
          </cell>
          <cell r="NE61">
            <v>1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5.64</v>
          </cell>
          <cell r="NK61">
            <v>1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 t="str">
            <v/>
          </cell>
          <cell r="NQ61" t="str">
            <v/>
          </cell>
          <cell r="NR61">
            <v>6.77</v>
          </cell>
          <cell r="NS61">
            <v>1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4.68</v>
          </cell>
          <cell r="NY61">
            <v>1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 t="str">
            <v/>
          </cell>
          <cell r="OE61" t="str">
            <v/>
          </cell>
          <cell r="OF61">
            <v>6.81</v>
          </cell>
          <cell r="OG61">
            <v>1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5.21</v>
          </cell>
          <cell r="OM61">
            <v>1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 t="str">
            <v/>
          </cell>
          <cell r="OS61" t="str">
            <v/>
          </cell>
          <cell r="OT61">
            <v>6.43</v>
          </cell>
          <cell r="OU61">
            <v>1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4.9000000000000004</v>
          </cell>
          <cell r="PA61">
            <v>1</v>
          </cell>
          <cell r="PB61">
            <v>0</v>
          </cell>
          <cell r="PC61">
            <v>0</v>
          </cell>
          <cell r="PD61">
            <v>0</v>
          </cell>
          <cell r="PE61">
            <v>0</v>
          </cell>
          <cell r="PF61" t="str">
            <v/>
          </cell>
          <cell r="PG61" t="str">
            <v/>
          </cell>
          <cell r="PH61">
            <v>6.78</v>
          </cell>
          <cell r="PI61">
            <v>1</v>
          </cell>
          <cell r="PJ61">
            <v>0</v>
          </cell>
          <cell r="PK61">
            <v>0</v>
          </cell>
          <cell r="PL61">
            <v>0</v>
          </cell>
          <cell r="PM61">
            <v>0</v>
          </cell>
          <cell r="PN61">
            <v>4.95</v>
          </cell>
          <cell r="PO61">
            <v>1</v>
          </cell>
          <cell r="PP61">
            <v>0</v>
          </cell>
          <cell r="PQ61">
            <v>0</v>
          </cell>
          <cell r="PR61">
            <v>0</v>
          </cell>
          <cell r="PS61">
            <v>0</v>
          </cell>
          <cell r="PT61" t="str">
            <v/>
          </cell>
          <cell r="PU61" t="str">
            <v/>
          </cell>
          <cell r="PV61">
            <v>0</v>
          </cell>
          <cell r="PW61">
            <v>0</v>
          </cell>
          <cell r="PX61">
            <v>0</v>
          </cell>
          <cell r="PY61">
            <v>0</v>
          </cell>
          <cell r="PZ61">
            <v>8.2799999999999994</v>
          </cell>
          <cell r="QA61">
            <v>1</v>
          </cell>
          <cell r="QB61">
            <v>0</v>
          </cell>
          <cell r="QC61">
            <v>0</v>
          </cell>
          <cell r="QD61">
            <v>5.67</v>
          </cell>
          <cell r="QE61">
            <v>1</v>
          </cell>
          <cell r="QF61">
            <v>0</v>
          </cell>
          <cell r="QG61">
            <v>0</v>
          </cell>
          <cell r="QH61" t="str">
            <v/>
          </cell>
          <cell r="QI61" t="str">
            <v/>
          </cell>
          <cell r="QJ61">
            <v>5.04</v>
          </cell>
          <cell r="QK61">
            <v>1</v>
          </cell>
          <cell r="QL61">
            <v>0</v>
          </cell>
          <cell r="QM61">
            <v>0</v>
          </cell>
          <cell r="QN61">
            <v>0</v>
          </cell>
          <cell r="QO61">
            <v>0</v>
          </cell>
          <cell r="QP61">
            <v>4.84</v>
          </cell>
          <cell r="QQ61">
            <v>1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 t="str">
            <v/>
          </cell>
          <cell r="QW61" t="str">
            <v/>
          </cell>
          <cell r="QX61">
            <v>6.85</v>
          </cell>
          <cell r="QY61">
            <v>1</v>
          </cell>
          <cell r="QZ61">
            <v>0</v>
          </cell>
          <cell r="RA61">
            <v>0</v>
          </cell>
          <cell r="RB61">
            <v>0</v>
          </cell>
          <cell r="RC61">
            <v>0</v>
          </cell>
          <cell r="RD61">
            <v>4.8899999999999997</v>
          </cell>
          <cell r="RE61">
            <v>1</v>
          </cell>
          <cell r="RF61">
            <v>0</v>
          </cell>
          <cell r="RG61">
            <v>0</v>
          </cell>
          <cell r="RH61">
            <v>0</v>
          </cell>
          <cell r="RI61">
            <v>0</v>
          </cell>
          <cell r="RJ61" t="str">
            <v/>
          </cell>
          <cell r="RK61" t="str">
            <v/>
          </cell>
          <cell r="RL61">
            <v>5.81</v>
          </cell>
          <cell r="RM61">
            <v>1</v>
          </cell>
          <cell r="RN61">
            <v>0</v>
          </cell>
          <cell r="RO61">
            <v>0</v>
          </cell>
          <cell r="RP61">
            <v>0</v>
          </cell>
          <cell r="RQ61">
            <v>0</v>
          </cell>
          <cell r="RR61">
            <v>0</v>
          </cell>
          <cell r="RS61">
            <v>0</v>
          </cell>
          <cell r="RT61">
            <v>0</v>
          </cell>
          <cell r="RU61">
            <v>0</v>
          </cell>
          <cell r="RV61">
            <v>0</v>
          </cell>
          <cell r="RW61">
            <v>0</v>
          </cell>
          <cell r="RX61" t="str">
            <v/>
          </cell>
          <cell r="RY61" t="str">
            <v/>
          </cell>
          <cell r="RZ61">
            <v>0</v>
          </cell>
          <cell r="SA61">
            <v>0</v>
          </cell>
          <cell r="SB61">
            <v>0</v>
          </cell>
          <cell r="SC61">
            <v>0</v>
          </cell>
          <cell r="SD61">
            <v>7.95</v>
          </cell>
          <cell r="SE61">
            <v>1</v>
          </cell>
          <cell r="SF61">
            <v>0</v>
          </cell>
          <cell r="SG61">
            <v>0</v>
          </cell>
          <cell r="SH61">
            <v>0</v>
          </cell>
          <cell r="SI61">
            <v>0</v>
          </cell>
          <cell r="SJ61">
            <v>0</v>
          </cell>
          <cell r="SK61">
            <v>0</v>
          </cell>
          <cell r="SL61" t="str">
            <v/>
          </cell>
          <cell r="SM61" t="str">
            <v/>
          </cell>
          <cell r="SN61">
            <v>0</v>
          </cell>
          <cell r="SO61">
            <v>0</v>
          </cell>
          <cell r="SP61">
            <v>9.6300000000000008</v>
          </cell>
          <cell r="SQ61">
            <v>1</v>
          </cell>
          <cell r="SR61">
            <v>0</v>
          </cell>
          <cell r="SS61">
            <v>0</v>
          </cell>
          <cell r="ST61">
            <v>0</v>
          </cell>
          <cell r="SU61">
            <v>0</v>
          </cell>
          <cell r="SV61">
            <v>5.49</v>
          </cell>
          <cell r="SW61">
            <v>1</v>
          </cell>
          <cell r="SX61">
            <v>0</v>
          </cell>
          <cell r="SY61">
            <v>0</v>
          </cell>
          <cell r="SZ61" t="str">
            <v/>
          </cell>
          <cell r="TA61" t="str">
            <v/>
          </cell>
          <cell r="TB61">
            <v>0</v>
          </cell>
          <cell r="TC61">
            <v>0</v>
          </cell>
          <cell r="TD61">
            <v>6.8</v>
          </cell>
          <cell r="TE61">
            <v>1</v>
          </cell>
          <cell r="TF61">
            <v>0</v>
          </cell>
          <cell r="TG61">
            <v>0</v>
          </cell>
          <cell r="TH61">
            <v>0</v>
          </cell>
          <cell r="TI61">
            <v>0</v>
          </cell>
          <cell r="TJ61">
            <v>0</v>
          </cell>
          <cell r="TK61">
            <v>0</v>
          </cell>
          <cell r="TL61">
            <v>0</v>
          </cell>
          <cell r="TM61">
            <v>0</v>
          </cell>
          <cell r="TN61" t="str">
            <v/>
          </cell>
          <cell r="TO61" t="str">
            <v/>
          </cell>
          <cell r="TP61">
            <v>9.58</v>
          </cell>
          <cell r="TQ61">
            <v>1</v>
          </cell>
          <cell r="TR61">
            <v>0</v>
          </cell>
          <cell r="TS61">
            <v>0</v>
          </cell>
          <cell r="TT61">
            <v>0</v>
          </cell>
          <cell r="TU61">
            <v>0</v>
          </cell>
          <cell r="TV61">
            <v>0</v>
          </cell>
          <cell r="TW61">
            <v>0</v>
          </cell>
          <cell r="TX61">
            <v>6.62</v>
          </cell>
          <cell r="TY61">
            <v>1</v>
          </cell>
          <cell r="TZ61">
            <v>0</v>
          </cell>
          <cell r="UA61">
            <v>0</v>
          </cell>
          <cell r="UB61" t="str">
            <v/>
          </cell>
          <cell r="UC61" t="str">
            <v/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7.54</v>
          </cell>
          <cell r="UI61">
            <v>1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0</v>
          </cell>
          <cell r="UP61" t="str">
            <v/>
          </cell>
          <cell r="UQ61" t="str">
            <v/>
          </cell>
          <cell r="UR61">
            <v>8.25</v>
          </cell>
          <cell r="US61">
            <v>1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7.21</v>
          </cell>
          <cell r="VA61">
            <v>1</v>
          </cell>
          <cell r="VB61">
            <v>0</v>
          </cell>
          <cell r="VC61">
            <v>0</v>
          </cell>
          <cell r="VD61" t="str">
            <v/>
          </cell>
          <cell r="VE61" t="str">
            <v/>
          </cell>
          <cell r="VF61">
            <v>0</v>
          </cell>
          <cell r="VG61">
            <v>0</v>
          </cell>
          <cell r="VH61">
            <v>0</v>
          </cell>
          <cell r="VI61">
            <v>0</v>
          </cell>
          <cell r="VJ61">
            <v>8.49</v>
          </cell>
          <cell r="VK61">
            <v>1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 t="str">
            <v/>
          </cell>
          <cell r="VS61" t="str">
            <v/>
          </cell>
          <cell r="VT61">
            <v>8.43</v>
          </cell>
          <cell r="VU61">
            <v>1</v>
          </cell>
          <cell r="VV61">
            <v>0</v>
          </cell>
          <cell r="VW61">
            <v>0</v>
          </cell>
          <cell r="VX61">
            <v>0</v>
          </cell>
          <cell r="VY61">
            <v>0</v>
          </cell>
          <cell r="VZ61">
            <v>0</v>
          </cell>
          <cell r="WA61">
            <v>0</v>
          </cell>
          <cell r="WB61">
            <v>8.3000000000000007</v>
          </cell>
          <cell r="WC61">
            <v>1</v>
          </cell>
          <cell r="WD61">
            <v>0</v>
          </cell>
          <cell r="WE61">
            <v>0</v>
          </cell>
          <cell r="WF61" t="str">
            <v/>
          </cell>
          <cell r="WG61" t="str">
            <v/>
          </cell>
          <cell r="WH61">
            <v>0</v>
          </cell>
          <cell r="WI61">
            <v>0</v>
          </cell>
          <cell r="WJ61">
            <v>0</v>
          </cell>
          <cell r="WK61">
            <v>0</v>
          </cell>
          <cell r="WL61">
            <v>8.01</v>
          </cell>
          <cell r="WM61">
            <v>1</v>
          </cell>
          <cell r="WN61">
            <v>0</v>
          </cell>
          <cell r="WO61">
            <v>0</v>
          </cell>
          <cell r="WP61">
            <v>0</v>
          </cell>
          <cell r="WQ61">
            <v>0</v>
          </cell>
          <cell r="WR61">
            <v>0</v>
          </cell>
          <cell r="WS61">
            <v>0</v>
          </cell>
          <cell r="WT61" t="str">
            <v/>
          </cell>
          <cell r="WU61" t="str">
            <v/>
          </cell>
          <cell r="WV61">
            <v>8.36</v>
          </cell>
          <cell r="WW61">
            <v>1</v>
          </cell>
          <cell r="WX61">
            <v>0</v>
          </cell>
          <cell r="WY61">
            <v>0</v>
          </cell>
          <cell r="WZ61">
            <v>0</v>
          </cell>
          <cell r="XA61">
            <v>0</v>
          </cell>
          <cell r="XB61">
            <v>0</v>
          </cell>
          <cell r="XC61">
            <v>0</v>
          </cell>
          <cell r="XD61">
            <v>6.75</v>
          </cell>
          <cell r="XE61">
            <v>1</v>
          </cell>
          <cell r="XF61">
            <v>0</v>
          </cell>
          <cell r="XG61">
            <v>0</v>
          </cell>
          <cell r="XH61" t="str">
            <v/>
          </cell>
          <cell r="XI61" t="str">
            <v/>
          </cell>
          <cell r="XJ61">
            <v>0</v>
          </cell>
          <cell r="XK61">
            <v>0</v>
          </cell>
          <cell r="XL61">
            <v>0</v>
          </cell>
          <cell r="XM61">
            <v>0</v>
          </cell>
          <cell r="XN61">
            <v>0</v>
          </cell>
          <cell r="XO61">
            <v>0</v>
          </cell>
          <cell r="XP61">
            <v>8.91</v>
          </cell>
          <cell r="XQ61">
            <v>1</v>
          </cell>
          <cell r="XR61">
            <v>0</v>
          </cell>
          <cell r="XS61">
            <v>0</v>
          </cell>
          <cell r="XT61">
            <v>0</v>
          </cell>
          <cell r="XU61">
            <v>0</v>
          </cell>
          <cell r="XV61" t="str">
            <v/>
          </cell>
          <cell r="XW61" t="str">
            <v/>
          </cell>
          <cell r="XX61">
            <v>7.47</v>
          </cell>
          <cell r="XY61">
            <v>1</v>
          </cell>
          <cell r="XZ61">
            <v>0</v>
          </cell>
          <cell r="YA61">
            <v>0</v>
          </cell>
          <cell r="YB61">
            <v>0</v>
          </cell>
          <cell r="YC61">
            <v>0</v>
          </cell>
          <cell r="YD61">
            <v>0</v>
          </cell>
          <cell r="YE61">
            <v>0</v>
          </cell>
          <cell r="YF61">
            <v>6.47</v>
          </cell>
          <cell r="YG61">
            <v>1</v>
          </cell>
          <cell r="YH61">
            <v>0</v>
          </cell>
          <cell r="YI61">
            <v>0</v>
          </cell>
          <cell r="YJ61" t="str">
            <v/>
          </cell>
          <cell r="YK61" t="str">
            <v/>
          </cell>
          <cell r="YL61">
            <v>0</v>
          </cell>
          <cell r="YM61">
            <v>0</v>
          </cell>
          <cell r="YN61">
            <v>0</v>
          </cell>
          <cell r="YO61">
            <v>0</v>
          </cell>
          <cell r="YP61">
            <v>8.5299999999999994</v>
          </cell>
          <cell r="YQ61">
            <v>1</v>
          </cell>
          <cell r="YR61">
            <v>0</v>
          </cell>
          <cell r="YS61">
            <v>0</v>
          </cell>
          <cell r="YT61">
            <v>6.83</v>
          </cell>
          <cell r="YU61">
            <v>1</v>
          </cell>
          <cell r="YV61">
            <v>0</v>
          </cell>
          <cell r="YW61">
            <v>0</v>
          </cell>
          <cell r="YX61" t="str">
            <v/>
          </cell>
          <cell r="YY61" t="str">
            <v/>
          </cell>
          <cell r="YZ61">
            <v>9.89</v>
          </cell>
          <cell r="ZA61">
            <v>1</v>
          </cell>
          <cell r="ZB61">
            <v>0</v>
          </cell>
          <cell r="ZC61">
            <v>0</v>
          </cell>
          <cell r="ZD61">
            <v>0</v>
          </cell>
          <cell r="ZE61">
            <v>0</v>
          </cell>
          <cell r="ZF61">
            <v>0</v>
          </cell>
          <cell r="ZG61">
            <v>0</v>
          </cell>
          <cell r="ZH61">
            <v>9.0500000000000007</v>
          </cell>
          <cell r="ZI61">
            <v>1</v>
          </cell>
          <cell r="ZJ61">
            <v>0</v>
          </cell>
          <cell r="ZK61">
            <v>0</v>
          </cell>
          <cell r="ZL61" t="str">
            <v/>
          </cell>
          <cell r="ZM61" t="str">
            <v/>
          </cell>
          <cell r="ZN61">
            <v>6.7</v>
          </cell>
          <cell r="ZO61">
            <v>1</v>
          </cell>
          <cell r="ZP61">
            <v>0</v>
          </cell>
          <cell r="ZQ61">
            <v>0</v>
          </cell>
          <cell r="ZR61">
            <v>4.87</v>
          </cell>
          <cell r="ZS61">
            <v>1</v>
          </cell>
          <cell r="ZT61">
            <v>0</v>
          </cell>
          <cell r="ZU61">
            <v>0</v>
          </cell>
          <cell r="ZV61">
            <v>0</v>
          </cell>
          <cell r="ZW61">
            <v>0</v>
          </cell>
          <cell r="ZX61">
            <v>0</v>
          </cell>
          <cell r="ZY61">
            <v>0</v>
          </cell>
          <cell r="ZZ61" t="str">
            <v/>
          </cell>
          <cell r="AAA61" t="str">
            <v/>
          </cell>
          <cell r="AAB61">
            <v>8.6999999999999993</v>
          </cell>
          <cell r="AAC61">
            <v>1</v>
          </cell>
          <cell r="AAD61">
            <v>0</v>
          </cell>
          <cell r="AAE61">
            <v>0</v>
          </cell>
          <cell r="AAF61">
            <v>4.91</v>
          </cell>
          <cell r="AAG61">
            <v>1</v>
          </cell>
          <cell r="AAH61">
            <v>0</v>
          </cell>
          <cell r="AAI61">
            <v>0</v>
          </cell>
          <cell r="AAJ61">
            <v>0</v>
          </cell>
          <cell r="AAK61">
            <v>0</v>
          </cell>
          <cell r="AAL61">
            <v>0</v>
          </cell>
          <cell r="AAM61">
            <v>0</v>
          </cell>
          <cell r="AAN61" t="str">
            <v/>
          </cell>
          <cell r="AAO61" t="str">
            <v/>
          </cell>
          <cell r="AAP61">
            <v>0</v>
          </cell>
          <cell r="AAQ61">
            <v>0</v>
          </cell>
          <cell r="AAR61">
            <v>8.51</v>
          </cell>
          <cell r="AAS61">
            <v>1</v>
          </cell>
          <cell r="AAT61">
            <v>0</v>
          </cell>
          <cell r="AAU61">
            <v>0</v>
          </cell>
          <cell r="AAV61">
            <v>0</v>
          </cell>
          <cell r="AAW61">
            <v>0</v>
          </cell>
          <cell r="AAX61">
            <v>0</v>
          </cell>
          <cell r="AAY61">
            <v>0</v>
          </cell>
          <cell r="AAZ61">
            <v>0</v>
          </cell>
          <cell r="ABA61">
            <v>0</v>
          </cell>
          <cell r="ABB61" t="str">
            <v/>
          </cell>
          <cell r="ABC61" t="str">
            <v/>
          </cell>
          <cell r="ABD61">
            <v>0</v>
          </cell>
          <cell r="ABE61">
            <v>0</v>
          </cell>
          <cell r="ABF61">
            <v>0</v>
          </cell>
          <cell r="ABG61">
            <v>0</v>
          </cell>
          <cell r="ABH61">
            <v>0</v>
          </cell>
          <cell r="ABI61">
            <v>0</v>
          </cell>
          <cell r="ABJ61">
            <v>0</v>
          </cell>
          <cell r="ABK61">
            <v>0</v>
          </cell>
          <cell r="ABM61">
            <v>538.57999999999993</v>
          </cell>
          <cell r="ABN61">
            <v>85</v>
          </cell>
          <cell r="ABO61">
            <v>85</v>
          </cell>
          <cell r="ABP61">
            <v>1</v>
          </cell>
        </row>
        <row r="62">
          <cell r="A62" t="str">
            <v>WEST BRIGHTON II</v>
          </cell>
          <cell r="B62" t="str">
            <v>WEST BRIGHTON I</v>
          </cell>
          <cell r="C62" t="str">
            <v>STATEN ISLAND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6.16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  <cell r="Q62" t="str">
            <v/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8.1199999999999992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/>
          </cell>
          <cell r="AE62" t="str">
            <v/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7.75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 t="str">
            <v/>
          </cell>
          <cell r="AS62" t="str">
            <v/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6.02</v>
          </cell>
          <cell r="BA62">
            <v>1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 t="str">
            <v/>
          </cell>
          <cell r="BG62" t="str">
            <v/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7.05</v>
          </cell>
          <cell r="BO62">
            <v>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 t="str">
            <v/>
          </cell>
          <cell r="BU62" t="str">
            <v/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7.86</v>
          </cell>
          <cell r="CC62">
            <v>1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 t="str">
            <v/>
          </cell>
          <cell r="CI62" t="str">
            <v/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 t="str">
            <v/>
          </cell>
          <cell r="CW62" t="str">
            <v/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7.01</v>
          </cell>
          <cell r="DE62">
            <v>1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 t="str">
            <v/>
          </cell>
          <cell r="DK62" t="str">
            <v/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6.18</v>
          </cell>
          <cell r="DS62">
            <v>1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 t="str">
            <v/>
          </cell>
          <cell r="DY62" t="str">
            <v/>
          </cell>
          <cell r="DZ62">
            <v>0</v>
          </cell>
          <cell r="EA62">
            <v>0</v>
          </cell>
          <cell r="EB62">
            <v>5.94</v>
          </cell>
          <cell r="EC62">
            <v>1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 t="str">
            <v/>
          </cell>
          <cell r="EM62" t="str">
            <v/>
          </cell>
          <cell r="EN62">
            <v>0</v>
          </cell>
          <cell r="EO62">
            <v>0</v>
          </cell>
          <cell r="EP62">
            <v>6.74</v>
          </cell>
          <cell r="EQ62">
            <v>1</v>
          </cell>
          <cell r="ER62">
            <v>5.59</v>
          </cell>
          <cell r="ES62">
            <v>1</v>
          </cell>
          <cell r="ET62">
            <v>4.5199999999999996</v>
          </cell>
          <cell r="EU62">
            <v>1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 t="str">
            <v/>
          </cell>
          <cell r="FA62" t="str">
            <v/>
          </cell>
          <cell r="FB62">
            <v>0</v>
          </cell>
          <cell r="FC62">
            <v>0</v>
          </cell>
          <cell r="FD62">
            <v>6.09</v>
          </cell>
          <cell r="FE62">
            <v>1</v>
          </cell>
          <cell r="FF62">
            <v>0</v>
          </cell>
          <cell r="FG62">
            <v>0</v>
          </cell>
          <cell r="FH62">
            <v>6.77</v>
          </cell>
          <cell r="FI62">
            <v>1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 t="str">
            <v/>
          </cell>
          <cell r="FO62" t="str">
            <v/>
          </cell>
          <cell r="FP62">
            <v>0</v>
          </cell>
          <cell r="FQ62">
            <v>0</v>
          </cell>
          <cell r="FR62">
            <v>6.61</v>
          </cell>
          <cell r="FS62">
            <v>1</v>
          </cell>
          <cell r="FT62">
            <v>0</v>
          </cell>
          <cell r="FU62">
            <v>0</v>
          </cell>
          <cell r="FV62">
            <v>7.25</v>
          </cell>
          <cell r="FW62">
            <v>1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 t="str">
            <v/>
          </cell>
          <cell r="GC62" t="str">
            <v/>
          </cell>
          <cell r="GD62">
            <v>0</v>
          </cell>
          <cell r="GE62">
            <v>0</v>
          </cell>
          <cell r="GF62">
            <v>7.45</v>
          </cell>
          <cell r="GG62">
            <v>1</v>
          </cell>
          <cell r="GH62">
            <v>0</v>
          </cell>
          <cell r="GI62">
            <v>0</v>
          </cell>
          <cell r="GJ62">
            <v>6.39</v>
          </cell>
          <cell r="GK62">
            <v>1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 t="str">
            <v/>
          </cell>
          <cell r="GQ62" t="str">
            <v/>
          </cell>
          <cell r="GR62">
            <v>0</v>
          </cell>
          <cell r="GS62">
            <v>0</v>
          </cell>
          <cell r="GT62">
            <v>12.12</v>
          </cell>
          <cell r="GU62">
            <v>2</v>
          </cell>
          <cell r="GV62">
            <v>0</v>
          </cell>
          <cell r="GW62">
            <v>0</v>
          </cell>
          <cell r="GX62">
            <v>3.26</v>
          </cell>
          <cell r="GY62">
            <v>1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 t="str">
            <v/>
          </cell>
          <cell r="HE62" t="str">
            <v/>
          </cell>
          <cell r="HF62">
            <v>0</v>
          </cell>
          <cell r="HG62">
            <v>0</v>
          </cell>
          <cell r="HH62">
            <v>6.64</v>
          </cell>
          <cell r="HI62">
            <v>1</v>
          </cell>
          <cell r="HJ62">
            <v>0</v>
          </cell>
          <cell r="HK62">
            <v>0</v>
          </cell>
          <cell r="HL62">
            <v>4.92</v>
          </cell>
          <cell r="HM62">
            <v>1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 t="str">
            <v/>
          </cell>
          <cell r="HS62" t="str">
            <v/>
          </cell>
          <cell r="HT62">
            <v>0</v>
          </cell>
          <cell r="HU62">
            <v>0</v>
          </cell>
          <cell r="HV62">
            <v>8.68</v>
          </cell>
          <cell r="HW62">
            <v>1</v>
          </cell>
          <cell r="HX62">
            <v>0</v>
          </cell>
          <cell r="HY62">
            <v>0</v>
          </cell>
          <cell r="HZ62">
            <v>5.81</v>
          </cell>
          <cell r="IA62">
            <v>1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 t="str">
            <v/>
          </cell>
          <cell r="IG62" t="str">
            <v/>
          </cell>
          <cell r="IH62">
            <v>0</v>
          </cell>
          <cell r="II62">
            <v>0</v>
          </cell>
          <cell r="IJ62">
            <v>6.05</v>
          </cell>
          <cell r="IK62">
            <v>1</v>
          </cell>
          <cell r="IL62">
            <v>0</v>
          </cell>
          <cell r="IM62">
            <v>0</v>
          </cell>
          <cell r="IN62">
            <v>5.79</v>
          </cell>
          <cell r="IO62">
            <v>1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 t="str">
            <v/>
          </cell>
          <cell r="IU62" t="str">
            <v/>
          </cell>
          <cell r="IV62">
            <v>0</v>
          </cell>
          <cell r="IW62">
            <v>0</v>
          </cell>
          <cell r="IX62">
            <v>7.32</v>
          </cell>
          <cell r="IY62">
            <v>1</v>
          </cell>
          <cell r="IZ62">
            <v>0</v>
          </cell>
          <cell r="JA62">
            <v>0</v>
          </cell>
          <cell r="JB62">
            <v>6.94</v>
          </cell>
          <cell r="JC62">
            <v>1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 t="str">
            <v/>
          </cell>
          <cell r="JI62" t="str">
            <v/>
          </cell>
          <cell r="JJ62">
            <v>0</v>
          </cell>
          <cell r="JK62">
            <v>0</v>
          </cell>
          <cell r="JL62">
            <v>6.77</v>
          </cell>
          <cell r="JM62">
            <v>1</v>
          </cell>
          <cell r="JN62">
            <v>0</v>
          </cell>
          <cell r="JO62">
            <v>0</v>
          </cell>
          <cell r="JP62">
            <v>6.84</v>
          </cell>
          <cell r="JQ62">
            <v>1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 t="str">
            <v/>
          </cell>
          <cell r="JW62" t="str">
            <v/>
          </cell>
          <cell r="JX62">
            <v>0</v>
          </cell>
          <cell r="JY62">
            <v>0</v>
          </cell>
          <cell r="JZ62">
            <v>6.13</v>
          </cell>
          <cell r="KA62">
            <v>1</v>
          </cell>
          <cell r="KB62">
            <v>0</v>
          </cell>
          <cell r="KC62">
            <v>0</v>
          </cell>
          <cell r="KD62">
            <v>5.71</v>
          </cell>
          <cell r="KE62">
            <v>1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 t="str">
            <v/>
          </cell>
          <cell r="KK62" t="str">
            <v/>
          </cell>
          <cell r="KL62">
            <v>0</v>
          </cell>
          <cell r="KM62">
            <v>0</v>
          </cell>
          <cell r="KN62">
            <v>6.47</v>
          </cell>
          <cell r="KO62">
            <v>1</v>
          </cell>
          <cell r="KP62">
            <v>0</v>
          </cell>
          <cell r="KQ62">
            <v>0</v>
          </cell>
          <cell r="KR62">
            <v>8.3699999999999992</v>
          </cell>
          <cell r="KS62">
            <v>1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 t="str">
            <v/>
          </cell>
          <cell r="KY62" t="str">
            <v/>
          </cell>
          <cell r="KZ62">
            <v>0</v>
          </cell>
          <cell r="LA62">
            <v>0</v>
          </cell>
          <cell r="LB62">
            <v>8.0500000000000007</v>
          </cell>
          <cell r="LC62">
            <v>1</v>
          </cell>
          <cell r="LD62">
            <v>6.58</v>
          </cell>
          <cell r="LE62">
            <v>1</v>
          </cell>
          <cell r="LF62">
            <v>6.58</v>
          </cell>
          <cell r="LG62">
            <v>1</v>
          </cell>
          <cell r="LH62">
            <v>0</v>
          </cell>
          <cell r="LI62">
            <v>0</v>
          </cell>
          <cell r="LJ62">
            <v>0</v>
          </cell>
          <cell r="LK62">
            <v>0</v>
          </cell>
          <cell r="LL62" t="str">
            <v/>
          </cell>
          <cell r="LM62" t="str">
            <v/>
          </cell>
          <cell r="LN62">
            <v>0</v>
          </cell>
          <cell r="LO62">
            <v>0</v>
          </cell>
          <cell r="LP62">
            <v>8.64</v>
          </cell>
          <cell r="LQ62">
            <v>1</v>
          </cell>
          <cell r="LR62">
            <v>0</v>
          </cell>
          <cell r="LS62">
            <v>0</v>
          </cell>
          <cell r="LT62">
            <v>7.73</v>
          </cell>
          <cell r="LU62">
            <v>1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 t="str">
            <v/>
          </cell>
          <cell r="MA62" t="str">
            <v/>
          </cell>
          <cell r="MB62">
            <v>0</v>
          </cell>
          <cell r="MC62">
            <v>0</v>
          </cell>
          <cell r="MD62">
            <v>15.13</v>
          </cell>
          <cell r="ME62">
            <v>2</v>
          </cell>
          <cell r="MF62">
            <v>0</v>
          </cell>
          <cell r="MG62">
            <v>0</v>
          </cell>
          <cell r="MH62">
            <v>3.82</v>
          </cell>
          <cell r="MI62">
            <v>1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 t="str">
            <v/>
          </cell>
          <cell r="MO62" t="str">
            <v/>
          </cell>
          <cell r="MP62">
            <v>0</v>
          </cell>
          <cell r="MQ62">
            <v>0</v>
          </cell>
          <cell r="MR62">
            <v>7.44</v>
          </cell>
          <cell r="MS62">
            <v>1</v>
          </cell>
          <cell r="MT62">
            <v>0</v>
          </cell>
          <cell r="MU62">
            <v>0</v>
          </cell>
          <cell r="MV62">
            <v>4.76</v>
          </cell>
          <cell r="MW62">
            <v>1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 t="str">
            <v/>
          </cell>
          <cell r="NC62" t="str">
            <v/>
          </cell>
          <cell r="ND62">
            <v>0</v>
          </cell>
          <cell r="NE62">
            <v>0</v>
          </cell>
          <cell r="NF62">
            <v>8.16</v>
          </cell>
          <cell r="NG62">
            <v>1</v>
          </cell>
          <cell r="NH62">
            <v>0</v>
          </cell>
          <cell r="NI62">
            <v>0</v>
          </cell>
          <cell r="NJ62">
            <v>7.33</v>
          </cell>
          <cell r="NK62">
            <v>1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 t="str">
            <v/>
          </cell>
          <cell r="NQ62" t="str">
            <v/>
          </cell>
          <cell r="NR62">
            <v>0</v>
          </cell>
          <cell r="NS62">
            <v>0</v>
          </cell>
          <cell r="NT62">
            <v>13.68</v>
          </cell>
          <cell r="NU62">
            <v>2</v>
          </cell>
          <cell r="NV62">
            <v>0</v>
          </cell>
          <cell r="NW62">
            <v>0</v>
          </cell>
          <cell r="NX62">
            <v>4.62</v>
          </cell>
          <cell r="NY62">
            <v>1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 t="str">
            <v/>
          </cell>
          <cell r="OE62" t="str">
            <v/>
          </cell>
          <cell r="OF62">
            <v>0</v>
          </cell>
          <cell r="OG62">
            <v>0</v>
          </cell>
          <cell r="OH62">
            <v>8.18</v>
          </cell>
          <cell r="OI62">
            <v>1</v>
          </cell>
          <cell r="OJ62">
            <v>0</v>
          </cell>
          <cell r="OK62">
            <v>0</v>
          </cell>
          <cell r="OL62">
            <v>5.61</v>
          </cell>
          <cell r="OM62">
            <v>1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 t="str">
            <v/>
          </cell>
          <cell r="OS62" t="str">
            <v/>
          </cell>
          <cell r="OT62">
            <v>0</v>
          </cell>
          <cell r="OU62">
            <v>0</v>
          </cell>
          <cell r="OV62">
            <v>7.58</v>
          </cell>
          <cell r="OW62">
            <v>1</v>
          </cell>
          <cell r="OX62">
            <v>0</v>
          </cell>
          <cell r="OY62">
            <v>0</v>
          </cell>
          <cell r="OZ62">
            <v>6.71</v>
          </cell>
          <cell r="PA62">
            <v>1</v>
          </cell>
          <cell r="PB62">
            <v>0</v>
          </cell>
          <cell r="PC62">
            <v>0</v>
          </cell>
          <cell r="PD62">
            <v>0</v>
          </cell>
          <cell r="PE62">
            <v>0</v>
          </cell>
          <cell r="PF62" t="str">
            <v/>
          </cell>
          <cell r="PG62" t="str">
            <v/>
          </cell>
          <cell r="PH62">
            <v>0</v>
          </cell>
          <cell r="PI62">
            <v>0</v>
          </cell>
          <cell r="PJ62">
            <v>9.17</v>
          </cell>
          <cell r="PK62">
            <v>1</v>
          </cell>
          <cell r="PL62">
            <v>0</v>
          </cell>
          <cell r="PM62">
            <v>0</v>
          </cell>
          <cell r="PN62">
            <v>6.84</v>
          </cell>
          <cell r="PO62">
            <v>1</v>
          </cell>
          <cell r="PP62">
            <v>0</v>
          </cell>
          <cell r="PQ62">
            <v>0</v>
          </cell>
          <cell r="PR62">
            <v>0</v>
          </cell>
          <cell r="PS62">
            <v>0</v>
          </cell>
          <cell r="PT62" t="str">
            <v/>
          </cell>
          <cell r="PU62" t="str">
            <v/>
          </cell>
          <cell r="PV62">
            <v>0</v>
          </cell>
          <cell r="PW62">
            <v>0</v>
          </cell>
          <cell r="PX62">
            <v>7.67</v>
          </cell>
          <cell r="PY62">
            <v>1</v>
          </cell>
          <cell r="PZ62">
            <v>0</v>
          </cell>
          <cell r="QA62">
            <v>0</v>
          </cell>
          <cell r="QB62">
            <v>6.64</v>
          </cell>
          <cell r="QC62">
            <v>1</v>
          </cell>
          <cell r="QD62">
            <v>0</v>
          </cell>
          <cell r="QE62">
            <v>0</v>
          </cell>
          <cell r="QF62">
            <v>0</v>
          </cell>
          <cell r="QG62">
            <v>0</v>
          </cell>
          <cell r="QH62" t="str">
            <v/>
          </cell>
          <cell r="QI62" t="str">
            <v/>
          </cell>
          <cell r="QJ62">
            <v>0</v>
          </cell>
          <cell r="QK62">
            <v>0</v>
          </cell>
          <cell r="QL62">
            <v>7.38</v>
          </cell>
          <cell r="QM62">
            <v>1</v>
          </cell>
          <cell r="QN62">
            <v>0</v>
          </cell>
          <cell r="QO62">
            <v>0</v>
          </cell>
          <cell r="QP62">
            <v>6.89</v>
          </cell>
          <cell r="QQ62">
            <v>1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 t="str">
            <v/>
          </cell>
          <cell r="QW62" t="str">
            <v/>
          </cell>
          <cell r="QX62">
            <v>0</v>
          </cell>
          <cell r="QY62">
            <v>0</v>
          </cell>
          <cell r="QZ62">
            <v>7.78</v>
          </cell>
          <cell r="RA62">
            <v>1</v>
          </cell>
          <cell r="RB62">
            <v>0</v>
          </cell>
          <cell r="RC62">
            <v>0</v>
          </cell>
          <cell r="RD62">
            <v>7.71</v>
          </cell>
          <cell r="RE62">
            <v>1</v>
          </cell>
          <cell r="RF62">
            <v>0</v>
          </cell>
          <cell r="RG62">
            <v>0</v>
          </cell>
          <cell r="RH62">
            <v>0</v>
          </cell>
          <cell r="RI62">
            <v>0</v>
          </cell>
          <cell r="RJ62" t="str">
            <v/>
          </cell>
          <cell r="RK62" t="str">
            <v/>
          </cell>
          <cell r="RL62">
            <v>0</v>
          </cell>
          <cell r="RM62">
            <v>0</v>
          </cell>
          <cell r="RN62">
            <v>7.65</v>
          </cell>
          <cell r="RO62">
            <v>1</v>
          </cell>
          <cell r="RP62">
            <v>0</v>
          </cell>
          <cell r="RQ62">
            <v>0</v>
          </cell>
          <cell r="RR62">
            <v>5.83</v>
          </cell>
          <cell r="RS62">
            <v>1</v>
          </cell>
          <cell r="RT62">
            <v>0</v>
          </cell>
          <cell r="RU62">
            <v>0</v>
          </cell>
          <cell r="RV62">
            <v>0</v>
          </cell>
          <cell r="RW62">
            <v>0</v>
          </cell>
          <cell r="RX62" t="str">
            <v/>
          </cell>
          <cell r="RY62" t="str">
            <v/>
          </cell>
          <cell r="RZ62">
            <v>0</v>
          </cell>
          <cell r="SA62">
            <v>0</v>
          </cell>
          <cell r="SB62">
            <v>9.9499999999999993</v>
          </cell>
          <cell r="SC62">
            <v>1</v>
          </cell>
          <cell r="SD62">
            <v>0</v>
          </cell>
          <cell r="SE62">
            <v>0</v>
          </cell>
          <cell r="SF62">
            <v>7.22</v>
          </cell>
          <cell r="SG62">
            <v>1</v>
          </cell>
          <cell r="SH62">
            <v>0</v>
          </cell>
          <cell r="SI62">
            <v>0</v>
          </cell>
          <cell r="SJ62">
            <v>0</v>
          </cell>
          <cell r="SK62">
            <v>0</v>
          </cell>
          <cell r="SL62" t="str">
            <v/>
          </cell>
          <cell r="SM62" t="str">
            <v/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7.96</v>
          </cell>
          <cell r="SS62">
            <v>1</v>
          </cell>
          <cell r="ST62">
            <v>8.2799999999999994</v>
          </cell>
          <cell r="SU62">
            <v>1</v>
          </cell>
          <cell r="SV62">
            <v>0</v>
          </cell>
          <cell r="SW62">
            <v>0</v>
          </cell>
          <cell r="SX62">
            <v>0</v>
          </cell>
          <cell r="SY62">
            <v>0</v>
          </cell>
          <cell r="SZ62" t="str">
            <v/>
          </cell>
          <cell r="TA62" t="str">
            <v/>
          </cell>
          <cell r="TB62">
            <v>0</v>
          </cell>
          <cell r="TC62">
            <v>0</v>
          </cell>
          <cell r="TD62">
            <v>8.6199999999999992</v>
          </cell>
          <cell r="TE62">
            <v>1</v>
          </cell>
          <cell r="TF62">
            <v>0</v>
          </cell>
          <cell r="TG62">
            <v>0</v>
          </cell>
          <cell r="TH62">
            <v>5.92</v>
          </cell>
          <cell r="TI62">
            <v>1</v>
          </cell>
          <cell r="TJ62">
            <v>0</v>
          </cell>
          <cell r="TK62">
            <v>0</v>
          </cell>
          <cell r="TL62">
            <v>0</v>
          </cell>
          <cell r="TM62">
            <v>0</v>
          </cell>
          <cell r="TN62" t="str">
            <v/>
          </cell>
          <cell r="TO62" t="str">
            <v/>
          </cell>
          <cell r="TP62">
            <v>0</v>
          </cell>
          <cell r="TQ62">
            <v>0</v>
          </cell>
          <cell r="TR62">
            <v>11.91</v>
          </cell>
          <cell r="TS62">
            <v>2</v>
          </cell>
          <cell r="TT62">
            <v>0</v>
          </cell>
          <cell r="TU62">
            <v>0</v>
          </cell>
          <cell r="TV62">
            <v>4.26</v>
          </cell>
          <cell r="TW62">
            <v>1</v>
          </cell>
          <cell r="TX62">
            <v>0</v>
          </cell>
          <cell r="TY62">
            <v>0</v>
          </cell>
          <cell r="TZ62">
            <v>0</v>
          </cell>
          <cell r="UA62">
            <v>0</v>
          </cell>
          <cell r="UB62" t="str">
            <v/>
          </cell>
          <cell r="UC62" t="str">
            <v/>
          </cell>
          <cell r="UD62">
            <v>0</v>
          </cell>
          <cell r="UE62">
            <v>0</v>
          </cell>
          <cell r="UF62">
            <v>6.67</v>
          </cell>
          <cell r="UG62">
            <v>1</v>
          </cell>
          <cell r="UH62">
            <v>0</v>
          </cell>
          <cell r="UI62">
            <v>0</v>
          </cell>
          <cell r="UJ62">
            <v>7.08</v>
          </cell>
          <cell r="UK62">
            <v>1</v>
          </cell>
          <cell r="UL62">
            <v>0</v>
          </cell>
          <cell r="UM62">
            <v>0</v>
          </cell>
          <cell r="UN62">
            <v>0</v>
          </cell>
          <cell r="UO62">
            <v>0</v>
          </cell>
          <cell r="UP62" t="str">
            <v/>
          </cell>
          <cell r="UQ62" t="str">
            <v/>
          </cell>
          <cell r="UR62">
            <v>0</v>
          </cell>
          <cell r="US62">
            <v>0</v>
          </cell>
          <cell r="UT62">
            <v>5.97</v>
          </cell>
          <cell r="UU62">
            <v>1</v>
          </cell>
          <cell r="UV62">
            <v>0</v>
          </cell>
          <cell r="UW62">
            <v>0</v>
          </cell>
          <cell r="UX62">
            <v>5.29</v>
          </cell>
          <cell r="UY62">
            <v>1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 t="str">
            <v/>
          </cell>
          <cell r="VE62" t="str">
            <v/>
          </cell>
          <cell r="VF62">
            <v>0</v>
          </cell>
          <cell r="VG62">
            <v>0</v>
          </cell>
          <cell r="VH62">
            <v>6.62</v>
          </cell>
          <cell r="VI62">
            <v>1</v>
          </cell>
          <cell r="VJ62">
            <v>0</v>
          </cell>
          <cell r="VK62">
            <v>0</v>
          </cell>
          <cell r="VL62">
            <v>5.29</v>
          </cell>
          <cell r="VM62">
            <v>1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 t="str">
            <v/>
          </cell>
          <cell r="VS62" t="str">
            <v/>
          </cell>
          <cell r="VT62">
            <v>0</v>
          </cell>
          <cell r="VU62">
            <v>0</v>
          </cell>
          <cell r="VV62">
            <v>8.7100000000000009</v>
          </cell>
          <cell r="VW62">
            <v>1</v>
          </cell>
          <cell r="VX62">
            <v>0</v>
          </cell>
          <cell r="VY62">
            <v>0</v>
          </cell>
          <cell r="VZ62">
            <v>5.43</v>
          </cell>
          <cell r="WA62">
            <v>1</v>
          </cell>
          <cell r="WB62">
            <v>0</v>
          </cell>
          <cell r="WC62">
            <v>0</v>
          </cell>
          <cell r="WD62">
            <v>0</v>
          </cell>
          <cell r="WE62">
            <v>0</v>
          </cell>
          <cell r="WF62" t="str">
            <v/>
          </cell>
          <cell r="WG62" t="str">
            <v/>
          </cell>
          <cell r="WH62">
            <v>8.02</v>
          </cell>
          <cell r="WI62">
            <v>1</v>
          </cell>
          <cell r="WJ62">
            <v>0</v>
          </cell>
          <cell r="WK62">
            <v>0</v>
          </cell>
          <cell r="WL62">
            <v>6.69</v>
          </cell>
          <cell r="WM62">
            <v>1</v>
          </cell>
          <cell r="WN62">
            <v>0</v>
          </cell>
          <cell r="WO62">
            <v>0</v>
          </cell>
          <cell r="WP62">
            <v>4.43</v>
          </cell>
          <cell r="WQ62">
            <v>1</v>
          </cell>
          <cell r="WR62">
            <v>0</v>
          </cell>
          <cell r="WS62">
            <v>0</v>
          </cell>
          <cell r="WT62" t="str">
            <v/>
          </cell>
          <cell r="WU62" t="str">
            <v/>
          </cell>
          <cell r="WV62">
            <v>8.02</v>
          </cell>
          <cell r="WW62">
            <v>1</v>
          </cell>
          <cell r="WX62">
            <v>0</v>
          </cell>
          <cell r="WY62">
            <v>0</v>
          </cell>
          <cell r="WZ62">
            <v>3.11</v>
          </cell>
          <cell r="XA62">
            <v>1</v>
          </cell>
          <cell r="XB62">
            <v>7.08</v>
          </cell>
          <cell r="XC62">
            <v>1</v>
          </cell>
          <cell r="XD62">
            <v>0</v>
          </cell>
          <cell r="XE62">
            <v>0</v>
          </cell>
          <cell r="XF62">
            <v>0</v>
          </cell>
          <cell r="XG62">
            <v>0</v>
          </cell>
          <cell r="XH62" t="str">
            <v/>
          </cell>
          <cell r="XI62" t="str">
            <v/>
          </cell>
          <cell r="XJ62">
            <v>0</v>
          </cell>
          <cell r="XK62">
            <v>0</v>
          </cell>
          <cell r="XL62">
            <v>6.63</v>
          </cell>
          <cell r="XM62">
            <v>1</v>
          </cell>
          <cell r="XN62">
            <v>0</v>
          </cell>
          <cell r="XO62">
            <v>0</v>
          </cell>
          <cell r="XP62">
            <v>7.71</v>
          </cell>
          <cell r="XQ62">
            <v>1</v>
          </cell>
          <cell r="XR62">
            <v>0</v>
          </cell>
          <cell r="XS62">
            <v>0</v>
          </cell>
          <cell r="XT62">
            <v>0</v>
          </cell>
          <cell r="XU62">
            <v>0</v>
          </cell>
          <cell r="XV62" t="str">
            <v/>
          </cell>
          <cell r="XW62" t="str">
            <v/>
          </cell>
          <cell r="XX62">
            <v>0</v>
          </cell>
          <cell r="XY62">
            <v>0</v>
          </cell>
          <cell r="XZ62">
            <v>15.49</v>
          </cell>
          <cell r="YA62">
            <v>2</v>
          </cell>
          <cell r="YB62">
            <v>0</v>
          </cell>
          <cell r="YC62">
            <v>0</v>
          </cell>
          <cell r="YD62">
            <v>5.97</v>
          </cell>
          <cell r="YE62">
            <v>1</v>
          </cell>
          <cell r="YF62">
            <v>0</v>
          </cell>
          <cell r="YG62">
            <v>0</v>
          </cell>
          <cell r="YH62">
            <v>0</v>
          </cell>
          <cell r="YI62">
            <v>0</v>
          </cell>
          <cell r="YJ62" t="str">
            <v/>
          </cell>
          <cell r="YK62" t="str">
            <v/>
          </cell>
          <cell r="YL62">
            <v>0</v>
          </cell>
          <cell r="YM62">
            <v>0</v>
          </cell>
          <cell r="YN62">
            <v>5.73</v>
          </cell>
          <cell r="YO62">
            <v>1</v>
          </cell>
          <cell r="YP62">
            <v>0</v>
          </cell>
          <cell r="YQ62">
            <v>0</v>
          </cell>
          <cell r="YR62">
            <v>0</v>
          </cell>
          <cell r="YS62">
            <v>0</v>
          </cell>
          <cell r="YT62">
            <v>0</v>
          </cell>
          <cell r="YU62">
            <v>0</v>
          </cell>
          <cell r="YV62">
            <v>0</v>
          </cell>
          <cell r="YW62">
            <v>0</v>
          </cell>
          <cell r="YX62" t="str">
            <v/>
          </cell>
          <cell r="YY62" t="str">
            <v/>
          </cell>
          <cell r="YZ62">
            <v>0</v>
          </cell>
          <cell r="ZA62">
            <v>0</v>
          </cell>
          <cell r="ZB62">
            <v>7.84</v>
          </cell>
          <cell r="ZC62">
            <v>1</v>
          </cell>
          <cell r="ZD62">
            <v>7.91</v>
          </cell>
          <cell r="ZE62">
            <v>1</v>
          </cell>
          <cell r="ZF62">
            <v>6.56</v>
          </cell>
          <cell r="ZG62">
            <v>1</v>
          </cell>
          <cell r="ZH62">
            <v>0</v>
          </cell>
          <cell r="ZI62">
            <v>0</v>
          </cell>
          <cell r="ZJ62">
            <v>0</v>
          </cell>
          <cell r="ZK62">
            <v>0</v>
          </cell>
          <cell r="ZL62" t="str">
            <v/>
          </cell>
          <cell r="ZM62" t="str">
            <v/>
          </cell>
          <cell r="ZN62">
            <v>0</v>
          </cell>
          <cell r="ZO62">
            <v>0</v>
          </cell>
          <cell r="ZP62">
            <v>6.92</v>
          </cell>
          <cell r="ZQ62">
            <v>1</v>
          </cell>
          <cell r="ZR62">
            <v>0</v>
          </cell>
          <cell r="ZS62">
            <v>0</v>
          </cell>
          <cell r="ZT62">
            <v>5.47</v>
          </cell>
          <cell r="ZU62">
            <v>1</v>
          </cell>
          <cell r="ZV62">
            <v>0</v>
          </cell>
          <cell r="ZW62">
            <v>0</v>
          </cell>
          <cell r="ZX62">
            <v>0</v>
          </cell>
          <cell r="ZY62">
            <v>0</v>
          </cell>
          <cell r="ZZ62" t="str">
            <v/>
          </cell>
          <cell r="AAA62" t="str">
            <v/>
          </cell>
          <cell r="AAB62">
            <v>0</v>
          </cell>
          <cell r="AAC62">
            <v>0</v>
          </cell>
          <cell r="AAD62">
            <v>6.2</v>
          </cell>
          <cell r="AAE62">
            <v>1</v>
          </cell>
          <cell r="AAF62">
            <v>0</v>
          </cell>
          <cell r="AAG62">
            <v>0</v>
          </cell>
          <cell r="AAH62">
            <v>7.66</v>
          </cell>
          <cell r="AAI62">
            <v>1</v>
          </cell>
          <cell r="AAJ62">
            <v>0</v>
          </cell>
          <cell r="AAK62">
            <v>0</v>
          </cell>
          <cell r="AAL62">
            <v>0</v>
          </cell>
          <cell r="AAM62">
            <v>0</v>
          </cell>
          <cell r="AAN62" t="str">
            <v/>
          </cell>
          <cell r="AAO62" t="str">
            <v/>
          </cell>
          <cell r="AAP62">
            <v>0</v>
          </cell>
          <cell r="AAQ62">
            <v>0</v>
          </cell>
          <cell r="AAR62">
            <v>6.42</v>
          </cell>
          <cell r="AAS62">
            <v>1</v>
          </cell>
          <cell r="AAT62">
            <v>0</v>
          </cell>
          <cell r="AAU62">
            <v>0</v>
          </cell>
          <cell r="AAV62">
            <v>6.94</v>
          </cell>
          <cell r="AAW62">
            <v>1</v>
          </cell>
          <cell r="AAX62">
            <v>0</v>
          </cell>
          <cell r="AAY62">
            <v>0</v>
          </cell>
          <cell r="AAZ62">
            <v>0</v>
          </cell>
          <cell r="ABA62">
            <v>0</v>
          </cell>
          <cell r="ABB62" t="str">
            <v/>
          </cell>
          <cell r="ABC62" t="str">
            <v/>
          </cell>
          <cell r="ABD62">
            <v>0</v>
          </cell>
          <cell r="ABE62">
            <v>0</v>
          </cell>
          <cell r="ABF62">
            <v>0</v>
          </cell>
          <cell r="ABG62">
            <v>0</v>
          </cell>
          <cell r="ABH62">
            <v>0</v>
          </cell>
          <cell r="ABI62">
            <v>0</v>
          </cell>
          <cell r="ABJ62">
            <v>0</v>
          </cell>
          <cell r="ABK62">
            <v>0</v>
          </cell>
          <cell r="ABM62">
            <v>687.45999999999992</v>
          </cell>
          <cell r="ABN62">
            <v>102</v>
          </cell>
          <cell r="ABO62">
            <v>97</v>
          </cell>
          <cell r="ABP62">
            <v>1.0515463917525774</v>
          </cell>
        </row>
        <row r="63">
          <cell r="A63" t="str">
            <v>BERRY</v>
          </cell>
          <cell r="B63" t="str">
            <v>BERRY</v>
          </cell>
          <cell r="C63" t="str">
            <v>STATEN ISLAND</v>
          </cell>
          <cell r="D63">
            <v>5.26</v>
          </cell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6.65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 t="str">
            <v/>
          </cell>
          <cell r="Q63" t="str">
            <v/>
          </cell>
          <cell r="R63">
            <v>0</v>
          </cell>
          <cell r="S63">
            <v>0</v>
          </cell>
          <cell r="T63">
            <v>6.5</v>
          </cell>
          <cell r="U63">
            <v>1</v>
          </cell>
          <cell r="V63">
            <v>0</v>
          </cell>
          <cell r="W63">
            <v>0</v>
          </cell>
          <cell r="X63">
            <v>6.15</v>
          </cell>
          <cell r="Y63">
            <v>1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 t="str">
            <v/>
          </cell>
          <cell r="AE63" t="str">
            <v/>
          </cell>
          <cell r="AF63">
            <v>5.07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5.51</v>
          </cell>
          <cell r="AO63">
            <v>1</v>
          </cell>
          <cell r="AP63">
            <v>0</v>
          </cell>
          <cell r="AQ63">
            <v>0</v>
          </cell>
          <cell r="AR63" t="str">
            <v/>
          </cell>
          <cell r="AS63" t="str">
            <v/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5.08</v>
          </cell>
          <cell r="AY63">
            <v>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 t="str">
            <v/>
          </cell>
          <cell r="BG63" t="str">
            <v/>
          </cell>
          <cell r="BH63">
            <v>6.79</v>
          </cell>
          <cell r="BI63">
            <v>1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6.23</v>
          </cell>
          <cell r="BQ63">
            <v>1</v>
          </cell>
          <cell r="BR63">
            <v>0</v>
          </cell>
          <cell r="BS63">
            <v>0</v>
          </cell>
          <cell r="BT63" t="str">
            <v/>
          </cell>
          <cell r="BU63" t="str">
            <v/>
          </cell>
          <cell r="BV63">
            <v>0</v>
          </cell>
          <cell r="BW63">
            <v>0</v>
          </cell>
          <cell r="BX63">
            <v>6.83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 t="str">
            <v/>
          </cell>
          <cell r="CI63" t="str">
            <v/>
          </cell>
          <cell r="CJ63">
            <v>6.19</v>
          </cell>
          <cell r="CK63">
            <v>1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6.68</v>
          </cell>
          <cell r="CS63">
            <v>1</v>
          </cell>
          <cell r="CT63">
            <v>0</v>
          </cell>
          <cell r="CU63">
            <v>0</v>
          </cell>
          <cell r="CV63" t="str">
            <v/>
          </cell>
          <cell r="CW63" t="str">
            <v/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7.15</v>
          </cell>
          <cell r="DC63">
            <v>1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 t="str">
            <v/>
          </cell>
          <cell r="DK63" t="str">
            <v/>
          </cell>
          <cell r="DL63">
            <v>6.45</v>
          </cell>
          <cell r="DM63">
            <v>1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9.39</v>
          </cell>
          <cell r="DS63">
            <v>1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 t="str">
            <v/>
          </cell>
          <cell r="DY63" t="str">
            <v/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6.71</v>
          </cell>
          <cell r="EE63">
            <v>1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 t="str">
            <v/>
          </cell>
          <cell r="EM63" t="str">
            <v/>
          </cell>
          <cell r="EN63">
            <v>7.43</v>
          </cell>
          <cell r="EO63">
            <v>1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5.21</v>
          </cell>
          <cell r="EW63">
            <v>1</v>
          </cell>
          <cell r="EX63">
            <v>0</v>
          </cell>
          <cell r="EY63">
            <v>0</v>
          </cell>
          <cell r="EZ63" t="str">
            <v/>
          </cell>
          <cell r="FA63" t="str">
            <v/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6.09</v>
          </cell>
          <cell r="FG63">
            <v>1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 t="str">
            <v/>
          </cell>
          <cell r="FO63" t="str">
            <v/>
          </cell>
          <cell r="FP63">
            <v>0</v>
          </cell>
          <cell r="FQ63">
            <v>0</v>
          </cell>
          <cell r="FR63">
            <v>3.95</v>
          </cell>
          <cell r="FS63">
            <v>1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4.05</v>
          </cell>
          <cell r="FY63">
            <v>1</v>
          </cell>
          <cell r="FZ63">
            <v>0</v>
          </cell>
          <cell r="GA63">
            <v>0</v>
          </cell>
          <cell r="GB63" t="str">
            <v/>
          </cell>
          <cell r="GC63" t="str">
            <v/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6.09</v>
          </cell>
          <cell r="GI63">
            <v>1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 t="str">
            <v/>
          </cell>
          <cell r="GQ63" t="str">
            <v/>
          </cell>
          <cell r="GR63">
            <v>5.14</v>
          </cell>
          <cell r="GS63">
            <v>1</v>
          </cell>
          <cell r="GT63">
            <v>0</v>
          </cell>
          <cell r="GU63">
            <v>0</v>
          </cell>
          <cell r="GV63">
            <v>6.34</v>
          </cell>
          <cell r="GW63">
            <v>1</v>
          </cell>
          <cell r="GX63">
            <v>0</v>
          </cell>
          <cell r="GY63">
            <v>0</v>
          </cell>
          <cell r="GZ63">
            <v>4.0999999999999996</v>
          </cell>
          <cell r="HA63">
            <v>1</v>
          </cell>
          <cell r="HB63">
            <v>0</v>
          </cell>
          <cell r="HC63">
            <v>0</v>
          </cell>
          <cell r="HD63" t="str">
            <v/>
          </cell>
          <cell r="HE63" t="str">
            <v/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4.6500000000000004</v>
          </cell>
          <cell r="HK63">
            <v>1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 t="str">
            <v/>
          </cell>
          <cell r="HS63" t="str">
            <v/>
          </cell>
          <cell r="HT63">
            <v>6.12</v>
          </cell>
          <cell r="HU63">
            <v>1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6.13</v>
          </cell>
          <cell r="IC63">
            <v>1</v>
          </cell>
          <cell r="ID63">
            <v>0</v>
          </cell>
          <cell r="IE63">
            <v>0</v>
          </cell>
          <cell r="IF63" t="str">
            <v/>
          </cell>
          <cell r="IG63" t="str">
            <v/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5.56</v>
          </cell>
          <cell r="IM63">
            <v>1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 t="str">
            <v/>
          </cell>
          <cell r="IU63" t="str">
            <v/>
          </cell>
          <cell r="IV63">
            <v>6.18</v>
          </cell>
          <cell r="IW63">
            <v>1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6.47</v>
          </cell>
          <cell r="JE63">
            <v>1</v>
          </cell>
          <cell r="JF63">
            <v>0</v>
          </cell>
          <cell r="JG63">
            <v>0</v>
          </cell>
          <cell r="JH63" t="str">
            <v/>
          </cell>
          <cell r="JI63" t="str">
            <v/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6.35</v>
          </cell>
          <cell r="JO63">
            <v>1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 t="str">
            <v/>
          </cell>
          <cell r="JW63" t="str">
            <v/>
          </cell>
          <cell r="JX63">
            <v>5.84</v>
          </cell>
          <cell r="JY63">
            <v>1</v>
          </cell>
          <cell r="JZ63">
            <v>5.71</v>
          </cell>
          <cell r="KA63">
            <v>1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 t="str">
            <v/>
          </cell>
          <cell r="KK63" t="str">
            <v/>
          </cell>
          <cell r="KL63">
            <v>0</v>
          </cell>
          <cell r="KM63">
            <v>0</v>
          </cell>
          <cell r="KN63">
            <v>6.23</v>
          </cell>
          <cell r="KO63">
            <v>1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5.86</v>
          </cell>
          <cell r="KU63">
            <v>1</v>
          </cell>
          <cell r="KV63">
            <v>0</v>
          </cell>
          <cell r="KW63">
            <v>0</v>
          </cell>
          <cell r="KX63" t="str">
            <v/>
          </cell>
          <cell r="KY63" t="str">
            <v/>
          </cell>
          <cell r="KZ63">
            <v>0</v>
          </cell>
          <cell r="LA63">
            <v>0</v>
          </cell>
          <cell r="LB63">
            <v>5.64</v>
          </cell>
          <cell r="LC63">
            <v>1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5.71</v>
          </cell>
          <cell r="LI63">
            <v>1</v>
          </cell>
          <cell r="LJ63">
            <v>0</v>
          </cell>
          <cell r="LK63">
            <v>0</v>
          </cell>
          <cell r="LL63" t="str">
            <v/>
          </cell>
          <cell r="LM63" t="str">
            <v/>
          </cell>
          <cell r="LN63">
            <v>0</v>
          </cell>
          <cell r="LO63">
            <v>0</v>
          </cell>
          <cell r="LP63">
            <v>5.0599999999999996</v>
          </cell>
          <cell r="LQ63">
            <v>1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5</v>
          </cell>
          <cell r="LY63">
            <v>1</v>
          </cell>
          <cell r="LZ63" t="str">
            <v/>
          </cell>
          <cell r="MA63" t="str">
            <v/>
          </cell>
          <cell r="MB63">
            <v>0</v>
          </cell>
          <cell r="MC63">
            <v>0</v>
          </cell>
          <cell r="MD63">
            <v>6.59</v>
          </cell>
          <cell r="ME63">
            <v>1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5.05</v>
          </cell>
          <cell r="MK63">
            <v>1</v>
          </cell>
          <cell r="ML63">
            <v>0</v>
          </cell>
          <cell r="MM63">
            <v>0</v>
          </cell>
          <cell r="MN63" t="str">
            <v/>
          </cell>
          <cell r="MO63" t="str">
            <v/>
          </cell>
          <cell r="MP63">
            <v>0</v>
          </cell>
          <cell r="MQ63">
            <v>0</v>
          </cell>
          <cell r="MR63">
            <v>5.66</v>
          </cell>
          <cell r="MS63">
            <v>1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5.56</v>
          </cell>
          <cell r="MY63">
            <v>1</v>
          </cell>
          <cell r="MZ63">
            <v>0</v>
          </cell>
          <cell r="NA63">
            <v>0</v>
          </cell>
          <cell r="NB63" t="str">
            <v/>
          </cell>
          <cell r="NC63" t="str">
            <v/>
          </cell>
          <cell r="ND63">
            <v>0</v>
          </cell>
          <cell r="NE63">
            <v>0</v>
          </cell>
          <cell r="NF63">
            <v>5.57</v>
          </cell>
          <cell r="NG63">
            <v>1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5.43</v>
          </cell>
          <cell r="NM63">
            <v>1</v>
          </cell>
          <cell r="NN63">
            <v>0</v>
          </cell>
          <cell r="NO63">
            <v>0</v>
          </cell>
          <cell r="NP63" t="str">
            <v/>
          </cell>
          <cell r="NQ63" t="str">
            <v/>
          </cell>
          <cell r="NR63">
            <v>0</v>
          </cell>
          <cell r="NS63">
            <v>0</v>
          </cell>
          <cell r="NT63">
            <v>7.06</v>
          </cell>
          <cell r="NU63">
            <v>1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5.92</v>
          </cell>
          <cell r="OA63">
            <v>1</v>
          </cell>
          <cell r="OB63">
            <v>0</v>
          </cell>
          <cell r="OC63">
            <v>0</v>
          </cell>
          <cell r="OD63" t="str">
            <v/>
          </cell>
          <cell r="OE63" t="str">
            <v/>
          </cell>
          <cell r="OF63">
            <v>0</v>
          </cell>
          <cell r="OG63">
            <v>0</v>
          </cell>
          <cell r="OH63">
            <v>5.9</v>
          </cell>
          <cell r="OI63">
            <v>1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3.73</v>
          </cell>
          <cell r="OO63">
            <v>1</v>
          </cell>
          <cell r="OP63">
            <v>0</v>
          </cell>
          <cell r="OQ63">
            <v>0</v>
          </cell>
          <cell r="OR63" t="str">
            <v/>
          </cell>
          <cell r="OS63" t="str">
            <v/>
          </cell>
          <cell r="OT63">
            <v>0</v>
          </cell>
          <cell r="OU63">
            <v>0</v>
          </cell>
          <cell r="OV63">
            <v>3.47</v>
          </cell>
          <cell r="OW63">
            <v>1</v>
          </cell>
          <cell r="OX63">
            <v>0</v>
          </cell>
          <cell r="OY63">
            <v>0</v>
          </cell>
          <cell r="OZ63">
            <v>0</v>
          </cell>
          <cell r="PA63">
            <v>0</v>
          </cell>
          <cell r="PB63">
            <v>7.56</v>
          </cell>
          <cell r="PC63">
            <v>1</v>
          </cell>
          <cell r="PD63">
            <v>0</v>
          </cell>
          <cell r="PE63">
            <v>0</v>
          </cell>
          <cell r="PF63" t="str">
            <v/>
          </cell>
          <cell r="PG63" t="str">
            <v/>
          </cell>
          <cell r="PH63">
            <v>0</v>
          </cell>
          <cell r="PI63">
            <v>0</v>
          </cell>
          <cell r="PJ63">
            <v>5.85</v>
          </cell>
          <cell r="PK63">
            <v>1</v>
          </cell>
          <cell r="PL63">
            <v>0</v>
          </cell>
          <cell r="PM63">
            <v>0</v>
          </cell>
          <cell r="PN63">
            <v>0</v>
          </cell>
          <cell r="PO63">
            <v>0</v>
          </cell>
          <cell r="PP63">
            <v>0</v>
          </cell>
          <cell r="PQ63">
            <v>0</v>
          </cell>
          <cell r="PR63">
            <v>0</v>
          </cell>
          <cell r="PS63">
            <v>0</v>
          </cell>
          <cell r="PT63" t="str">
            <v/>
          </cell>
          <cell r="PU63" t="str">
            <v/>
          </cell>
          <cell r="PV63">
            <v>0</v>
          </cell>
          <cell r="PW63">
            <v>0</v>
          </cell>
          <cell r="PX63">
            <v>5.97</v>
          </cell>
          <cell r="PY63">
            <v>1</v>
          </cell>
          <cell r="PZ63">
            <v>0</v>
          </cell>
          <cell r="QA63">
            <v>0</v>
          </cell>
          <cell r="QB63">
            <v>0</v>
          </cell>
          <cell r="QC63">
            <v>0</v>
          </cell>
          <cell r="QD63">
            <v>4.6900000000000004</v>
          </cell>
          <cell r="QE63">
            <v>1</v>
          </cell>
          <cell r="QF63">
            <v>0</v>
          </cell>
          <cell r="QG63">
            <v>0</v>
          </cell>
          <cell r="QH63" t="str">
            <v/>
          </cell>
          <cell r="QI63" t="str">
            <v/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0</v>
          </cell>
          <cell r="QO63">
            <v>0</v>
          </cell>
          <cell r="QP63">
            <v>0</v>
          </cell>
          <cell r="QQ63">
            <v>0</v>
          </cell>
          <cell r="QR63">
            <v>5.89</v>
          </cell>
          <cell r="QS63">
            <v>1</v>
          </cell>
          <cell r="QT63">
            <v>0</v>
          </cell>
          <cell r="QU63">
            <v>0</v>
          </cell>
          <cell r="QV63" t="str">
            <v/>
          </cell>
          <cell r="QW63" t="str">
            <v/>
          </cell>
          <cell r="QX63">
            <v>0</v>
          </cell>
          <cell r="QY63">
            <v>0</v>
          </cell>
          <cell r="QZ63">
            <v>5.72</v>
          </cell>
          <cell r="RA63">
            <v>1</v>
          </cell>
          <cell r="RB63">
            <v>0</v>
          </cell>
          <cell r="RC63">
            <v>0</v>
          </cell>
          <cell r="RD63">
            <v>0</v>
          </cell>
          <cell r="RE63">
            <v>0</v>
          </cell>
          <cell r="RF63">
            <v>4.8600000000000003</v>
          </cell>
          <cell r="RG63">
            <v>1</v>
          </cell>
          <cell r="RH63">
            <v>0</v>
          </cell>
          <cell r="RI63">
            <v>0</v>
          </cell>
          <cell r="RJ63" t="str">
            <v/>
          </cell>
          <cell r="RK63" t="str">
            <v/>
          </cell>
          <cell r="RL63">
            <v>0</v>
          </cell>
          <cell r="RM63">
            <v>0</v>
          </cell>
          <cell r="RN63">
            <v>6.23</v>
          </cell>
          <cell r="RO63">
            <v>1</v>
          </cell>
          <cell r="RP63">
            <v>0</v>
          </cell>
          <cell r="RQ63">
            <v>0</v>
          </cell>
          <cell r="RR63">
            <v>0</v>
          </cell>
          <cell r="RS63">
            <v>0</v>
          </cell>
          <cell r="RT63">
            <v>3.57</v>
          </cell>
          <cell r="RU63">
            <v>1</v>
          </cell>
          <cell r="RV63">
            <v>0</v>
          </cell>
          <cell r="RW63">
            <v>0</v>
          </cell>
          <cell r="RX63" t="str">
            <v/>
          </cell>
          <cell r="RY63" t="str">
            <v/>
          </cell>
          <cell r="RZ63">
            <v>0</v>
          </cell>
          <cell r="SA63">
            <v>0</v>
          </cell>
          <cell r="SB63">
            <v>0</v>
          </cell>
          <cell r="SC63">
            <v>0</v>
          </cell>
          <cell r="SD63">
            <v>5.41</v>
          </cell>
          <cell r="SE63">
            <v>1</v>
          </cell>
          <cell r="SF63">
            <v>0</v>
          </cell>
          <cell r="SG63">
            <v>0</v>
          </cell>
          <cell r="SH63">
            <v>0</v>
          </cell>
          <cell r="SI63">
            <v>0</v>
          </cell>
          <cell r="SJ63">
            <v>0</v>
          </cell>
          <cell r="SK63">
            <v>0</v>
          </cell>
          <cell r="SL63" t="str">
            <v/>
          </cell>
          <cell r="SM63" t="str">
            <v/>
          </cell>
          <cell r="SN63">
            <v>0</v>
          </cell>
          <cell r="SO63">
            <v>0</v>
          </cell>
          <cell r="SP63">
            <v>6.76</v>
          </cell>
          <cell r="SQ63">
            <v>1</v>
          </cell>
          <cell r="SR63">
            <v>0</v>
          </cell>
          <cell r="SS63">
            <v>0</v>
          </cell>
          <cell r="ST63">
            <v>0</v>
          </cell>
          <cell r="SU63">
            <v>0</v>
          </cell>
          <cell r="SV63">
            <v>6.25</v>
          </cell>
          <cell r="SW63">
            <v>1</v>
          </cell>
          <cell r="SX63">
            <v>0</v>
          </cell>
          <cell r="SY63">
            <v>0</v>
          </cell>
          <cell r="SZ63" t="str">
            <v/>
          </cell>
          <cell r="TA63" t="str">
            <v/>
          </cell>
          <cell r="TB63">
            <v>0</v>
          </cell>
          <cell r="TC63">
            <v>0</v>
          </cell>
          <cell r="TD63">
            <v>0</v>
          </cell>
          <cell r="TE63">
            <v>0</v>
          </cell>
          <cell r="TF63">
            <v>7.95</v>
          </cell>
          <cell r="TG63">
            <v>1</v>
          </cell>
          <cell r="TH63">
            <v>0</v>
          </cell>
          <cell r="TI63">
            <v>0</v>
          </cell>
          <cell r="TJ63">
            <v>0</v>
          </cell>
          <cell r="TK63">
            <v>0</v>
          </cell>
          <cell r="TL63">
            <v>0</v>
          </cell>
          <cell r="TM63">
            <v>0</v>
          </cell>
          <cell r="TN63" t="str">
            <v/>
          </cell>
          <cell r="TO63" t="str">
            <v/>
          </cell>
          <cell r="TP63">
            <v>6.17</v>
          </cell>
          <cell r="TQ63">
            <v>1</v>
          </cell>
          <cell r="TR63">
            <v>0</v>
          </cell>
          <cell r="TS63">
            <v>0</v>
          </cell>
          <cell r="TT63">
            <v>0</v>
          </cell>
          <cell r="TU63">
            <v>0</v>
          </cell>
          <cell r="TV63">
            <v>0</v>
          </cell>
          <cell r="TW63">
            <v>0</v>
          </cell>
          <cell r="TX63">
            <v>6.68</v>
          </cell>
          <cell r="TY63">
            <v>1</v>
          </cell>
          <cell r="TZ63">
            <v>0</v>
          </cell>
          <cell r="UA63">
            <v>0</v>
          </cell>
          <cell r="UB63" t="str">
            <v/>
          </cell>
          <cell r="UC63" t="str">
            <v/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3.02</v>
          </cell>
          <cell r="UI63">
            <v>1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0</v>
          </cell>
          <cell r="UP63" t="str">
            <v/>
          </cell>
          <cell r="UQ63" t="str">
            <v/>
          </cell>
          <cell r="UR63">
            <v>7.27</v>
          </cell>
          <cell r="US63">
            <v>1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6.72</v>
          </cell>
          <cell r="VA63">
            <v>1</v>
          </cell>
          <cell r="VB63">
            <v>0</v>
          </cell>
          <cell r="VC63">
            <v>0</v>
          </cell>
          <cell r="VD63" t="str">
            <v/>
          </cell>
          <cell r="VE63" t="str">
            <v/>
          </cell>
          <cell r="VF63">
            <v>0</v>
          </cell>
          <cell r="VG63">
            <v>0</v>
          </cell>
          <cell r="VH63">
            <v>0</v>
          </cell>
          <cell r="VI63">
            <v>0</v>
          </cell>
          <cell r="VJ63">
            <v>5.77</v>
          </cell>
          <cell r="VK63">
            <v>1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 t="str">
            <v/>
          </cell>
          <cell r="VS63" t="str">
            <v/>
          </cell>
          <cell r="VT63">
            <v>7.15</v>
          </cell>
          <cell r="VU63">
            <v>1</v>
          </cell>
          <cell r="VV63">
            <v>0</v>
          </cell>
          <cell r="VW63">
            <v>0</v>
          </cell>
          <cell r="VX63">
            <v>0</v>
          </cell>
          <cell r="VY63">
            <v>0</v>
          </cell>
          <cell r="VZ63">
            <v>0</v>
          </cell>
          <cell r="WA63">
            <v>0</v>
          </cell>
          <cell r="WB63">
            <v>7.51</v>
          </cell>
          <cell r="WC63">
            <v>1</v>
          </cell>
          <cell r="WD63">
            <v>0</v>
          </cell>
          <cell r="WE63">
            <v>0</v>
          </cell>
          <cell r="WF63" t="str">
            <v/>
          </cell>
          <cell r="WG63" t="str">
            <v/>
          </cell>
          <cell r="WH63">
            <v>0</v>
          </cell>
          <cell r="WI63">
            <v>0</v>
          </cell>
          <cell r="WJ63">
            <v>0</v>
          </cell>
          <cell r="WK63">
            <v>0</v>
          </cell>
          <cell r="WL63">
            <v>8.3699999999999992</v>
          </cell>
          <cell r="WM63">
            <v>1</v>
          </cell>
          <cell r="WN63">
            <v>0</v>
          </cell>
          <cell r="WO63">
            <v>0</v>
          </cell>
          <cell r="WP63">
            <v>0</v>
          </cell>
          <cell r="WQ63">
            <v>0</v>
          </cell>
          <cell r="WR63">
            <v>0</v>
          </cell>
          <cell r="WS63">
            <v>0</v>
          </cell>
          <cell r="WT63" t="str">
            <v/>
          </cell>
          <cell r="WU63" t="str">
            <v/>
          </cell>
          <cell r="WV63">
            <v>8.27</v>
          </cell>
          <cell r="WW63">
            <v>1</v>
          </cell>
          <cell r="WX63">
            <v>0</v>
          </cell>
          <cell r="WY63">
            <v>0</v>
          </cell>
          <cell r="WZ63">
            <v>0</v>
          </cell>
          <cell r="XA63">
            <v>0</v>
          </cell>
          <cell r="XB63">
            <v>0</v>
          </cell>
          <cell r="XC63">
            <v>0</v>
          </cell>
          <cell r="XD63">
            <v>7.84</v>
          </cell>
          <cell r="XE63">
            <v>1</v>
          </cell>
          <cell r="XF63">
            <v>0</v>
          </cell>
          <cell r="XG63">
            <v>0</v>
          </cell>
          <cell r="XH63" t="str">
            <v/>
          </cell>
          <cell r="XI63" t="str">
            <v/>
          </cell>
          <cell r="XJ63">
            <v>0</v>
          </cell>
          <cell r="XK63">
            <v>0</v>
          </cell>
          <cell r="XL63">
            <v>0</v>
          </cell>
          <cell r="XM63">
            <v>0</v>
          </cell>
          <cell r="XN63">
            <v>0</v>
          </cell>
          <cell r="XO63">
            <v>0</v>
          </cell>
          <cell r="XP63">
            <v>7.98</v>
          </cell>
          <cell r="XQ63">
            <v>1</v>
          </cell>
          <cell r="XR63">
            <v>0</v>
          </cell>
          <cell r="XS63">
            <v>0</v>
          </cell>
          <cell r="XT63">
            <v>0</v>
          </cell>
          <cell r="XU63">
            <v>0</v>
          </cell>
          <cell r="XV63" t="str">
            <v/>
          </cell>
          <cell r="XW63" t="str">
            <v/>
          </cell>
          <cell r="XX63">
            <v>6.7</v>
          </cell>
          <cell r="XY63">
            <v>1</v>
          </cell>
          <cell r="XZ63">
            <v>0</v>
          </cell>
          <cell r="YA63">
            <v>0</v>
          </cell>
          <cell r="YB63">
            <v>0</v>
          </cell>
          <cell r="YC63">
            <v>0</v>
          </cell>
          <cell r="YD63">
            <v>0</v>
          </cell>
          <cell r="YE63">
            <v>0</v>
          </cell>
          <cell r="YF63">
            <v>5.83</v>
          </cell>
          <cell r="YG63">
            <v>1</v>
          </cell>
          <cell r="YH63">
            <v>0</v>
          </cell>
          <cell r="YI63">
            <v>0</v>
          </cell>
          <cell r="YJ63" t="str">
            <v/>
          </cell>
          <cell r="YK63" t="str">
            <v/>
          </cell>
          <cell r="YL63">
            <v>0</v>
          </cell>
          <cell r="YM63">
            <v>0</v>
          </cell>
          <cell r="YN63">
            <v>0</v>
          </cell>
          <cell r="YO63">
            <v>0</v>
          </cell>
          <cell r="YP63">
            <v>5.03</v>
          </cell>
          <cell r="YQ63">
            <v>1</v>
          </cell>
          <cell r="YR63">
            <v>0</v>
          </cell>
          <cell r="YS63">
            <v>0</v>
          </cell>
          <cell r="YT63">
            <v>0</v>
          </cell>
          <cell r="YU63">
            <v>0</v>
          </cell>
          <cell r="YV63">
            <v>0</v>
          </cell>
          <cell r="YW63">
            <v>0</v>
          </cell>
          <cell r="YX63" t="str">
            <v/>
          </cell>
          <cell r="YY63" t="str">
            <v/>
          </cell>
          <cell r="YZ63">
            <v>4.49</v>
          </cell>
          <cell r="ZA63">
            <v>1</v>
          </cell>
          <cell r="ZB63">
            <v>0</v>
          </cell>
          <cell r="ZC63">
            <v>0</v>
          </cell>
          <cell r="ZD63">
            <v>0</v>
          </cell>
          <cell r="ZE63">
            <v>0</v>
          </cell>
          <cell r="ZF63">
            <v>0</v>
          </cell>
          <cell r="ZG63">
            <v>0</v>
          </cell>
          <cell r="ZH63">
            <v>5.81</v>
          </cell>
          <cell r="ZI63">
            <v>1</v>
          </cell>
          <cell r="ZJ63">
            <v>5.36</v>
          </cell>
          <cell r="ZK63">
            <v>1</v>
          </cell>
          <cell r="ZL63" t="str">
            <v/>
          </cell>
          <cell r="ZM63" t="str">
            <v/>
          </cell>
          <cell r="ZN63">
            <v>0</v>
          </cell>
          <cell r="ZO63">
            <v>0</v>
          </cell>
          <cell r="ZP63">
            <v>0</v>
          </cell>
          <cell r="ZQ63">
            <v>0</v>
          </cell>
          <cell r="ZR63">
            <v>4.4800000000000004</v>
          </cell>
          <cell r="ZS63">
            <v>1</v>
          </cell>
          <cell r="ZT63">
            <v>0</v>
          </cell>
          <cell r="ZU63">
            <v>0</v>
          </cell>
          <cell r="ZV63">
            <v>0</v>
          </cell>
          <cell r="ZW63">
            <v>0</v>
          </cell>
          <cell r="ZX63">
            <v>0</v>
          </cell>
          <cell r="ZY63">
            <v>0</v>
          </cell>
          <cell r="ZZ63" t="str">
            <v/>
          </cell>
          <cell r="AAA63" t="str">
            <v/>
          </cell>
          <cell r="AAB63">
            <v>5.86</v>
          </cell>
          <cell r="AAC63">
            <v>1</v>
          </cell>
          <cell r="AAD63">
            <v>5.95</v>
          </cell>
          <cell r="AAE63">
            <v>1</v>
          </cell>
          <cell r="AAF63">
            <v>0</v>
          </cell>
          <cell r="AAG63">
            <v>0</v>
          </cell>
          <cell r="AAH63">
            <v>0</v>
          </cell>
          <cell r="AAI63">
            <v>0</v>
          </cell>
          <cell r="AAJ63">
            <v>3.32</v>
          </cell>
          <cell r="AAK63">
            <v>1</v>
          </cell>
          <cell r="AAL63">
            <v>0</v>
          </cell>
          <cell r="AAM63">
            <v>0</v>
          </cell>
          <cell r="AAN63" t="str">
            <v/>
          </cell>
          <cell r="AAO63" t="str">
            <v/>
          </cell>
          <cell r="AAP63">
            <v>0</v>
          </cell>
          <cell r="AAQ63">
            <v>0</v>
          </cell>
          <cell r="AAR63">
            <v>0</v>
          </cell>
          <cell r="AAS63">
            <v>0</v>
          </cell>
          <cell r="AAT63">
            <v>5.05</v>
          </cell>
          <cell r="AAU63">
            <v>1</v>
          </cell>
          <cell r="AAV63">
            <v>5.25</v>
          </cell>
          <cell r="AAW63">
            <v>1</v>
          </cell>
          <cell r="AAX63">
            <v>0</v>
          </cell>
          <cell r="AAY63">
            <v>0</v>
          </cell>
          <cell r="AAZ63">
            <v>0</v>
          </cell>
          <cell r="ABA63">
            <v>0</v>
          </cell>
          <cell r="ABB63" t="str">
            <v/>
          </cell>
          <cell r="ABC63" t="str">
            <v/>
          </cell>
          <cell r="ABD63">
            <v>0</v>
          </cell>
          <cell r="ABE63">
            <v>0</v>
          </cell>
          <cell r="ABF63">
            <v>0</v>
          </cell>
          <cell r="ABG63">
            <v>0</v>
          </cell>
          <cell r="ABH63">
            <v>0</v>
          </cell>
          <cell r="ABI63">
            <v>0</v>
          </cell>
          <cell r="ABJ63">
            <v>0</v>
          </cell>
          <cell r="ABK63">
            <v>0</v>
          </cell>
          <cell r="ABM63">
            <v>520.08000000000004</v>
          </cell>
          <cell r="ABN63">
            <v>88</v>
          </cell>
          <cell r="ABO63">
            <v>88</v>
          </cell>
          <cell r="ABP63">
            <v>1</v>
          </cell>
        </row>
        <row r="64">
          <cell r="A64" t="str">
            <v>SOUTH BEACH</v>
          </cell>
          <cell r="B64" t="str">
            <v>SOUTH BEACH</v>
          </cell>
          <cell r="C64" t="str">
            <v>STATEN ISLAND</v>
          </cell>
          <cell r="D64">
            <v>6.72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5.41</v>
          </cell>
          <cell r="M64">
            <v>1</v>
          </cell>
          <cell r="N64">
            <v>0</v>
          </cell>
          <cell r="O64">
            <v>0</v>
          </cell>
          <cell r="P64" t="str">
            <v/>
          </cell>
          <cell r="Q64" t="str">
            <v/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6.01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 t="str">
            <v/>
          </cell>
          <cell r="AE64" t="str">
            <v/>
          </cell>
          <cell r="AF64">
            <v>6.72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5.31</v>
          </cell>
          <cell r="AO64">
            <v>1</v>
          </cell>
          <cell r="AP64">
            <v>0</v>
          </cell>
          <cell r="AQ64">
            <v>0</v>
          </cell>
          <cell r="AR64" t="str">
            <v/>
          </cell>
          <cell r="AS64" t="str">
            <v/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5.6</v>
          </cell>
          <cell r="AY64">
            <v>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 t="str">
            <v/>
          </cell>
          <cell r="BG64" t="str">
            <v/>
          </cell>
          <cell r="BH64">
            <v>6</v>
          </cell>
          <cell r="BI64">
            <v>1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6.36</v>
          </cell>
          <cell r="BQ64">
            <v>1</v>
          </cell>
          <cell r="BR64">
            <v>0</v>
          </cell>
          <cell r="BS64">
            <v>0</v>
          </cell>
          <cell r="BT64" t="str">
            <v/>
          </cell>
          <cell r="BU64" t="str">
            <v/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5.56</v>
          </cell>
          <cell r="CA64">
            <v>1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 t="str">
            <v/>
          </cell>
          <cell r="CI64" t="str">
            <v/>
          </cell>
          <cell r="CJ64">
            <v>5.95</v>
          </cell>
          <cell r="CK64">
            <v>1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6.03</v>
          </cell>
          <cell r="CS64">
            <v>1</v>
          </cell>
          <cell r="CT64">
            <v>0</v>
          </cell>
          <cell r="CU64">
            <v>0</v>
          </cell>
          <cell r="CV64" t="str">
            <v/>
          </cell>
          <cell r="CW64" t="str">
            <v/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5.89</v>
          </cell>
          <cell r="DC64">
            <v>1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 t="str">
            <v/>
          </cell>
          <cell r="DK64" t="str">
            <v/>
          </cell>
          <cell r="DL64">
            <v>6.22</v>
          </cell>
          <cell r="DM64">
            <v>1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4.67</v>
          </cell>
          <cell r="DU64">
            <v>1</v>
          </cell>
          <cell r="DV64">
            <v>0</v>
          </cell>
          <cell r="DW64">
            <v>0</v>
          </cell>
          <cell r="DX64" t="str">
            <v/>
          </cell>
          <cell r="DY64" t="str">
            <v/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7.32</v>
          </cell>
          <cell r="EE64">
            <v>1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 t="str">
            <v/>
          </cell>
          <cell r="EM64" t="str">
            <v/>
          </cell>
          <cell r="EN64">
            <v>7.25</v>
          </cell>
          <cell r="EO64">
            <v>1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6.32</v>
          </cell>
          <cell r="EW64">
            <v>1</v>
          </cell>
          <cell r="EX64">
            <v>0</v>
          </cell>
          <cell r="EY64">
            <v>0</v>
          </cell>
          <cell r="EZ64" t="str">
            <v/>
          </cell>
          <cell r="FA64" t="str">
            <v/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6.18</v>
          </cell>
          <cell r="FG64">
            <v>1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 t="str">
            <v/>
          </cell>
          <cell r="FO64" t="str">
            <v/>
          </cell>
          <cell r="FP64">
            <v>0</v>
          </cell>
          <cell r="FQ64">
            <v>0</v>
          </cell>
          <cell r="FR64">
            <v>6.97</v>
          </cell>
          <cell r="FS64">
            <v>1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4.47</v>
          </cell>
          <cell r="FY64">
            <v>1</v>
          </cell>
          <cell r="FZ64">
            <v>0</v>
          </cell>
          <cell r="GA64">
            <v>0</v>
          </cell>
          <cell r="GB64" t="str">
            <v/>
          </cell>
          <cell r="GC64" t="str">
            <v/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6.03</v>
          </cell>
          <cell r="GI64">
            <v>1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 t="str">
            <v/>
          </cell>
          <cell r="GQ64" t="str">
            <v/>
          </cell>
          <cell r="GR64">
            <v>5.33</v>
          </cell>
          <cell r="GS64">
            <v>1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5.33</v>
          </cell>
          <cell r="HA64">
            <v>1</v>
          </cell>
          <cell r="HB64">
            <v>0</v>
          </cell>
          <cell r="HC64">
            <v>0</v>
          </cell>
          <cell r="HD64" t="str">
            <v/>
          </cell>
          <cell r="HE64" t="str">
            <v/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6</v>
          </cell>
          <cell r="HK64">
            <v>1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 t="str">
            <v/>
          </cell>
          <cell r="HS64" t="str">
            <v/>
          </cell>
          <cell r="HT64">
            <v>5.52</v>
          </cell>
          <cell r="HU64">
            <v>1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4.6900000000000004</v>
          </cell>
          <cell r="IC64">
            <v>1</v>
          </cell>
          <cell r="ID64">
            <v>0</v>
          </cell>
          <cell r="IE64">
            <v>0</v>
          </cell>
          <cell r="IF64" t="str">
            <v/>
          </cell>
          <cell r="IG64" t="str">
            <v/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6.48</v>
          </cell>
          <cell r="IM64">
            <v>1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 t="str">
            <v/>
          </cell>
          <cell r="IU64" t="str">
            <v/>
          </cell>
          <cell r="IV64">
            <v>6.19</v>
          </cell>
          <cell r="IW64">
            <v>1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5.99</v>
          </cell>
          <cell r="JE64">
            <v>1</v>
          </cell>
          <cell r="JF64">
            <v>0</v>
          </cell>
          <cell r="JG64">
            <v>0</v>
          </cell>
          <cell r="JH64" t="str">
            <v/>
          </cell>
          <cell r="JI64" t="str">
            <v/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6.49</v>
          </cell>
          <cell r="JO64">
            <v>1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 t="str">
            <v/>
          </cell>
          <cell r="JW64" t="str">
            <v/>
          </cell>
          <cell r="JX64">
            <v>7.69</v>
          </cell>
          <cell r="JY64">
            <v>1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 t="str">
            <v/>
          </cell>
          <cell r="KK64" t="str">
            <v/>
          </cell>
          <cell r="KL64">
            <v>0</v>
          </cell>
          <cell r="KM64">
            <v>0</v>
          </cell>
          <cell r="KN64">
            <v>5.67</v>
          </cell>
          <cell r="KO64">
            <v>1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3.95</v>
          </cell>
          <cell r="KU64">
            <v>1</v>
          </cell>
          <cell r="KV64">
            <v>0</v>
          </cell>
          <cell r="KW64">
            <v>0</v>
          </cell>
          <cell r="KX64" t="str">
            <v/>
          </cell>
          <cell r="KY64" t="str">
            <v/>
          </cell>
          <cell r="KZ64">
            <v>0</v>
          </cell>
          <cell r="LA64">
            <v>0</v>
          </cell>
          <cell r="LB64">
            <v>5.46</v>
          </cell>
          <cell r="LC64">
            <v>1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3.99</v>
          </cell>
          <cell r="LI64">
            <v>1</v>
          </cell>
          <cell r="LJ64">
            <v>0</v>
          </cell>
          <cell r="LK64">
            <v>0</v>
          </cell>
          <cell r="LL64" t="str">
            <v/>
          </cell>
          <cell r="LM64" t="str">
            <v/>
          </cell>
          <cell r="LN64">
            <v>0</v>
          </cell>
          <cell r="LO64">
            <v>0</v>
          </cell>
          <cell r="LP64">
            <v>5.79</v>
          </cell>
          <cell r="LQ64">
            <v>1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4.3899999999999997</v>
          </cell>
          <cell r="LY64">
            <v>1</v>
          </cell>
          <cell r="LZ64" t="str">
            <v/>
          </cell>
          <cell r="MA64" t="str">
            <v/>
          </cell>
          <cell r="MB64">
            <v>0</v>
          </cell>
          <cell r="MC64">
            <v>0</v>
          </cell>
          <cell r="MD64">
            <v>5.2</v>
          </cell>
          <cell r="ME64">
            <v>1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4.95</v>
          </cell>
          <cell r="MK64">
            <v>1</v>
          </cell>
          <cell r="ML64">
            <v>0</v>
          </cell>
          <cell r="MM64">
            <v>0</v>
          </cell>
          <cell r="MN64" t="str">
            <v/>
          </cell>
          <cell r="MO64" t="str">
            <v/>
          </cell>
          <cell r="MP64">
            <v>0</v>
          </cell>
          <cell r="MQ64">
            <v>0</v>
          </cell>
          <cell r="MR64">
            <v>5.1100000000000003</v>
          </cell>
          <cell r="MS64">
            <v>1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4.25</v>
          </cell>
          <cell r="MY64">
            <v>1</v>
          </cell>
          <cell r="MZ64">
            <v>0</v>
          </cell>
          <cell r="NA64">
            <v>0</v>
          </cell>
          <cell r="NB64" t="str">
            <v/>
          </cell>
          <cell r="NC64" t="str">
            <v/>
          </cell>
          <cell r="ND64">
            <v>0</v>
          </cell>
          <cell r="NE64">
            <v>0</v>
          </cell>
          <cell r="NF64">
            <v>5.0999999999999996</v>
          </cell>
          <cell r="NG64">
            <v>1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4.09</v>
          </cell>
          <cell r="NM64">
            <v>1</v>
          </cell>
          <cell r="NN64">
            <v>0</v>
          </cell>
          <cell r="NO64">
            <v>0</v>
          </cell>
          <cell r="NP64" t="str">
            <v/>
          </cell>
          <cell r="NQ64" t="str">
            <v/>
          </cell>
          <cell r="NR64">
            <v>0</v>
          </cell>
          <cell r="NS64">
            <v>0</v>
          </cell>
          <cell r="NT64">
            <v>5.0199999999999996</v>
          </cell>
          <cell r="NU64">
            <v>1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4.1399999999999997</v>
          </cell>
          <cell r="OA64">
            <v>1</v>
          </cell>
          <cell r="OB64">
            <v>0</v>
          </cell>
          <cell r="OC64">
            <v>0</v>
          </cell>
          <cell r="OD64" t="str">
            <v/>
          </cell>
          <cell r="OE64" t="str">
            <v/>
          </cell>
          <cell r="OF64">
            <v>0</v>
          </cell>
          <cell r="OG64">
            <v>0</v>
          </cell>
          <cell r="OH64">
            <v>6.02</v>
          </cell>
          <cell r="OI64">
            <v>1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4.18</v>
          </cell>
          <cell r="OO64">
            <v>1</v>
          </cell>
          <cell r="OP64">
            <v>0</v>
          </cell>
          <cell r="OQ64">
            <v>0</v>
          </cell>
          <cell r="OR64" t="str">
            <v/>
          </cell>
          <cell r="OS64" t="str">
            <v/>
          </cell>
          <cell r="OT64">
            <v>0</v>
          </cell>
          <cell r="OU64">
            <v>0</v>
          </cell>
          <cell r="OV64">
            <v>5.42</v>
          </cell>
          <cell r="OW64">
            <v>1</v>
          </cell>
          <cell r="OX64">
            <v>0</v>
          </cell>
          <cell r="OY64">
            <v>0</v>
          </cell>
          <cell r="OZ64">
            <v>0</v>
          </cell>
          <cell r="PA64">
            <v>0</v>
          </cell>
          <cell r="PB64">
            <v>4.17</v>
          </cell>
          <cell r="PC64">
            <v>1</v>
          </cell>
          <cell r="PD64">
            <v>0</v>
          </cell>
          <cell r="PE64">
            <v>0</v>
          </cell>
          <cell r="PF64" t="str">
            <v/>
          </cell>
          <cell r="PG64" t="str">
            <v/>
          </cell>
          <cell r="PH64">
            <v>0</v>
          </cell>
          <cell r="PI64">
            <v>0</v>
          </cell>
          <cell r="PJ64">
            <v>5.07</v>
          </cell>
          <cell r="PK64">
            <v>1</v>
          </cell>
          <cell r="PL64">
            <v>0</v>
          </cell>
          <cell r="PM64">
            <v>0</v>
          </cell>
          <cell r="PN64">
            <v>0</v>
          </cell>
          <cell r="PO64">
            <v>0</v>
          </cell>
          <cell r="PP64">
            <v>0</v>
          </cell>
          <cell r="PQ64">
            <v>0</v>
          </cell>
          <cell r="PR64">
            <v>0</v>
          </cell>
          <cell r="PS64">
            <v>0</v>
          </cell>
          <cell r="PT64" t="str">
            <v/>
          </cell>
          <cell r="PU64" t="str">
            <v/>
          </cell>
          <cell r="PV64">
            <v>0</v>
          </cell>
          <cell r="PW64">
            <v>0</v>
          </cell>
          <cell r="PX64">
            <v>5.24</v>
          </cell>
          <cell r="PY64">
            <v>1</v>
          </cell>
          <cell r="PZ64">
            <v>0</v>
          </cell>
          <cell r="QA64">
            <v>0</v>
          </cell>
          <cell r="QB64">
            <v>0</v>
          </cell>
          <cell r="QC64">
            <v>0</v>
          </cell>
          <cell r="QD64">
            <v>4.88</v>
          </cell>
          <cell r="QE64">
            <v>1</v>
          </cell>
          <cell r="QF64">
            <v>0</v>
          </cell>
          <cell r="QG64">
            <v>0</v>
          </cell>
          <cell r="QH64" t="str">
            <v/>
          </cell>
          <cell r="QI64" t="str">
            <v/>
          </cell>
          <cell r="QJ64">
            <v>0</v>
          </cell>
          <cell r="QK64">
            <v>0</v>
          </cell>
          <cell r="QL64">
            <v>5.28</v>
          </cell>
          <cell r="QM64">
            <v>1</v>
          </cell>
          <cell r="QN64">
            <v>0</v>
          </cell>
          <cell r="QO64">
            <v>0</v>
          </cell>
          <cell r="QP64">
            <v>0</v>
          </cell>
          <cell r="QQ64">
            <v>0</v>
          </cell>
          <cell r="QR64">
            <v>4.53</v>
          </cell>
          <cell r="QS64">
            <v>1</v>
          </cell>
          <cell r="QT64">
            <v>0</v>
          </cell>
          <cell r="QU64">
            <v>0</v>
          </cell>
          <cell r="QV64" t="str">
            <v/>
          </cell>
          <cell r="QW64" t="str">
            <v/>
          </cell>
          <cell r="QX64">
            <v>0</v>
          </cell>
          <cell r="QY64">
            <v>0</v>
          </cell>
          <cell r="QZ64">
            <v>5.84</v>
          </cell>
          <cell r="RA64">
            <v>1</v>
          </cell>
          <cell r="RB64">
            <v>0</v>
          </cell>
          <cell r="RC64">
            <v>0</v>
          </cell>
          <cell r="RD64">
            <v>0</v>
          </cell>
          <cell r="RE64">
            <v>0</v>
          </cell>
          <cell r="RF64">
            <v>4.05</v>
          </cell>
          <cell r="RG64">
            <v>1</v>
          </cell>
          <cell r="RH64">
            <v>0</v>
          </cell>
          <cell r="RI64">
            <v>0</v>
          </cell>
          <cell r="RJ64" t="str">
            <v/>
          </cell>
          <cell r="RK64" t="str">
            <v/>
          </cell>
          <cell r="RL64">
            <v>0</v>
          </cell>
          <cell r="RM64">
            <v>0</v>
          </cell>
          <cell r="RN64">
            <v>5.09</v>
          </cell>
          <cell r="RO64">
            <v>1</v>
          </cell>
          <cell r="RP64">
            <v>0</v>
          </cell>
          <cell r="RQ64">
            <v>0</v>
          </cell>
          <cell r="RR64">
            <v>0</v>
          </cell>
          <cell r="RS64">
            <v>0</v>
          </cell>
          <cell r="RT64">
            <v>4.2699999999999996</v>
          </cell>
          <cell r="RU64">
            <v>1</v>
          </cell>
          <cell r="RV64">
            <v>0</v>
          </cell>
          <cell r="RW64">
            <v>0</v>
          </cell>
          <cell r="RX64" t="str">
            <v/>
          </cell>
          <cell r="RY64" t="str">
            <v/>
          </cell>
          <cell r="RZ64">
            <v>0</v>
          </cell>
          <cell r="SA64">
            <v>0</v>
          </cell>
          <cell r="SB64">
            <v>0</v>
          </cell>
          <cell r="SC64">
            <v>0</v>
          </cell>
          <cell r="SD64">
            <v>6.4</v>
          </cell>
          <cell r="SE64">
            <v>1</v>
          </cell>
          <cell r="SF64">
            <v>0</v>
          </cell>
          <cell r="SG64">
            <v>0</v>
          </cell>
          <cell r="SH64">
            <v>0</v>
          </cell>
          <cell r="SI64">
            <v>0</v>
          </cell>
          <cell r="SJ64">
            <v>0</v>
          </cell>
          <cell r="SK64">
            <v>0</v>
          </cell>
          <cell r="SL64" t="str">
            <v/>
          </cell>
          <cell r="SM64" t="str">
            <v/>
          </cell>
          <cell r="SN64">
            <v>0</v>
          </cell>
          <cell r="SO64">
            <v>0</v>
          </cell>
          <cell r="SP64">
            <v>9.0399999999999991</v>
          </cell>
          <cell r="SQ64">
            <v>1</v>
          </cell>
          <cell r="SR64">
            <v>0</v>
          </cell>
          <cell r="SS64">
            <v>0</v>
          </cell>
          <cell r="ST64">
            <v>0</v>
          </cell>
          <cell r="SU64">
            <v>0</v>
          </cell>
          <cell r="SV64">
            <v>5.08</v>
          </cell>
          <cell r="SW64">
            <v>1</v>
          </cell>
          <cell r="SX64">
            <v>0</v>
          </cell>
          <cell r="SY64">
            <v>0</v>
          </cell>
          <cell r="SZ64" t="str">
            <v/>
          </cell>
          <cell r="TA64" t="str">
            <v/>
          </cell>
          <cell r="TB64">
            <v>0</v>
          </cell>
          <cell r="TC64">
            <v>0</v>
          </cell>
          <cell r="TD64">
            <v>0</v>
          </cell>
          <cell r="TE64">
            <v>0</v>
          </cell>
          <cell r="TF64">
            <v>7.22</v>
          </cell>
          <cell r="TG64">
            <v>1</v>
          </cell>
          <cell r="TH64">
            <v>0</v>
          </cell>
          <cell r="TI64">
            <v>0</v>
          </cell>
          <cell r="TJ64">
            <v>0</v>
          </cell>
          <cell r="TK64">
            <v>0</v>
          </cell>
          <cell r="TL64">
            <v>0</v>
          </cell>
          <cell r="TM64">
            <v>0</v>
          </cell>
          <cell r="TN64" t="str">
            <v/>
          </cell>
          <cell r="TO64" t="str">
            <v/>
          </cell>
          <cell r="TP64">
            <v>6.64</v>
          </cell>
          <cell r="TQ64">
            <v>1</v>
          </cell>
          <cell r="TR64">
            <v>0</v>
          </cell>
          <cell r="TS64">
            <v>0</v>
          </cell>
          <cell r="TT64">
            <v>0</v>
          </cell>
          <cell r="TU64">
            <v>0</v>
          </cell>
          <cell r="TV64">
            <v>0</v>
          </cell>
          <cell r="TW64">
            <v>0</v>
          </cell>
          <cell r="TX64">
            <v>5.97</v>
          </cell>
          <cell r="TY64">
            <v>1</v>
          </cell>
          <cell r="TZ64">
            <v>0</v>
          </cell>
          <cell r="UA64">
            <v>0</v>
          </cell>
          <cell r="UB64" t="str">
            <v/>
          </cell>
          <cell r="UC64" t="str">
            <v/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6.66</v>
          </cell>
          <cell r="UI64">
            <v>1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0</v>
          </cell>
          <cell r="UP64" t="str">
            <v/>
          </cell>
          <cell r="UQ64" t="str">
            <v/>
          </cell>
          <cell r="UR64">
            <v>6.87</v>
          </cell>
          <cell r="US64">
            <v>1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6.57</v>
          </cell>
          <cell r="VA64">
            <v>1</v>
          </cell>
          <cell r="VB64">
            <v>0</v>
          </cell>
          <cell r="VC64">
            <v>0</v>
          </cell>
          <cell r="VD64" t="str">
            <v/>
          </cell>
          <cell r="VE64" t="str">
            <v/>
          </cell>
          <cell r="VF64">
            <v>0</v>
          </cell>
          <cell r="VG64">
            <v>0</v>
          </cell>
          <cell r="VH64">
            <v>0</v>
          </cell>
          <cell r="VI64">
            <v>0</v>
          </cell>
          <cell r="VJ64">
            <v>6.74</v>
          </cell>
          <cell r="VK64">
            <v>1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 t="str">
            <v/>
          </cell>
          <cell r="VS64" t="str">
            <v/>
          </cell>
          <cell r="VT64">
            <v>6.64</v>
          </cell>
          <cell r="VU64">
            <v>1</v>
          </cell>
          <cell r="VV64">
            <v>0</v>
          </cell>
          <cell r="VW64">
            <v>0</v>
          </cell>
          <cell r="VX64">
            <v>0</v>
          </cell>
          <cell r="VY64">
            <v>0</v>
          </cell>
          <cell r="VZ64">
            <v>0</v>
          </cell>
          <cell r="WA64">
            <v>0</v>
          </cell>
          <cell r="WB64">
            <v>5.72</v>
          </cell>
          <cell r="WC64">
            <v>1</v>
          </cell>
          <cell r="WD64">
            <v>0</v>
          </cell>
          <cell r="WE64">
            <v>0</v>
          </cell>
          <cell r="WF64" t="str">
            <v/>
          </cell>
          <cell r="WG64" t="str">
            <v/>
          </cell>
          <cell r="WH64">
            <v>0</v>
          </cell>
          <cell r="WI64">
            <v>0</v>
          </cell>
          <cell r="WJ64">
            <v>0</v>
          </cell>
          <cell r="WK64">
            <v>0</v>
          </cell>
          <cell r="WL64">
            <v>7.12</v>
          </cell>
          <cell r="WM64">
            <v>1</v>
          </cell>
          <cell r="WN64">
            <v>0</v>
          </cell>
          <cell r="WO64">
            <v>0</v>
          </cell>
          <cell r="WP64">
            <v>0</v>
          </cell>
          <cell r="WQ64">
            <v>0</v>
          </cell>
          <cell r="WR64">
            <v>0</v>
          </cell>
          <cell r="WS64">
            <v>0</v>
          </cell>
          <cell r="WT64" t="str">
            <v/>
          </cell>
          <cell r="WU64" t="str">
            <v/>
          </cell>
          <cell r="WV64">
            <v>7.1</v>
          </cell>
          <cell r="WW64">
            <v>1</v>
          </cell>
          <cell r="WX64">
            <v>0</v>
          </cell>
          <cell r="WY64">
            <v>0</v>
          </cell>
          <cell r="WZ64">
            <v>0</v>
          </cell>
          <cell r="XA64">
            <v>0</v>
          </cell>
          <cell r="XB64">
            <v>0</v>
          </cell>
          <cell r="XC64">
            <v>0</v>
          </cell>
          <cell r="XD64">
            <v>5.92</v>
          </cell>
          <cell r="XE64">
            <v>1</v>
          </cell>
          <cell r="XF64">
            <v>0</v>
          </cell>
          <cell r="XG64">
            <v>0</v>
          </cell>
          <cell r="XH64" t="str">
            <v/>
          </cell>
          <cell r="XI64" t="str">
            <v/>
          </cell>
          <cell r="XJ64">
            <v>0</v>
          </cell>
          <cell r="XK64">
            <v>0</v>
          </cell>
          <cell r="XL64">
            <v>0</v>
          </cell>
          <cell r="XM64">
            <v>0</v>
          </cell>
          <cell r="XN64">
            <v>0</v>
          </cell>
          <cell r="XO64">
            <v>0</v>
          </cell>
          <cell r="XP64">
            <v>8.08</v>
          </cell>
          <cell r="XQ64">
            <v>1</v>
          </cell>
          <cell r="XR64">
            <v>0</v>
          </cell>
          <cell r="XS64">
            <v>0</v>
          </cell>
          <cell r="XT64">
            <v>0</v>
          </cell>
          <cell r="XU64">
            <v>0</v>
          </cell>
          <cell r="XV64" t="str">
            <v/>
          </cell>
          <cell r="XW64" t="str">
            <v/>
          </cell>
          <cell r="XX64">
            <v>5.38</v>
          </cell>
          <cell r="XY64">
            <v>1</v>
          </cell>
          <cell r="XZ64">
            <v>0</v>
          </cell>
          <cell r="YA64">
            <v>0</v>
          </cell>
          <cell r="YB64">
            <v>0</v>
          </cell>
          <cell r="YC64">
            <v>0</v>
          </cell>
          <cell r="YD64">
            <v>0</v>
          </cell>
          <cell r="YE64">
            <v>0</v>
          </cell>
          <cell r="YF64">
            <v>7.01</v>
          </cell>
          <cell r="YG64">
            <v>1</v>
          </cell>
          <cell r="YH64">
            <v>0</v>
          </cell>
          <cell r="YI64">
            <v>0</v>
          </cell>
          <cell r="YJ64" t="str">
            <v/>
          </cell>
          <cell r="YK64" t="str">
            <v/>
          </cell>
          <cell r="YL64">
            <v>0</v>
          </cell>
          <cell r="YM64">
            <v>0</v>
          </cell>
          <cell r="YN64">
            <v>0</v>
          </cell>
          <cell r="YO64">
            <v>0</v>
          </cell>
          <cell r="YP64">
            <v>6.82</v>
          </cell>
          <cell r="YQ64">
            <v>1</v>
          </cell>
          <cell r="YR64">
            <v>0</v>
          </cell>
          <cell r="YS64">
            <v>0</v>
          </cell>
          <cell r="YT64">
            <v>0</v>
          </cell>
          <cell r="YU64">
            <v>0</v>
          </cell>
          <cell r="YV64">
            <v>0</v>
          </cell>
          <cell r="YW64">
            <v>0</v>
          </cell>
          <cell r="YX64" t="str">
            <v/>
          </cell>
          <cell r="YY64" t="str">
            <v/>
          </cell>
          <cell r="YZ64">
            <v>8.39</v>
          </cell>
          <cell r="ZA64">
            <v>1</v>
          </cell>
          <cell r="ZB64">
            <v>0</v>
          </cell>
          <cell r="ZC64">
            <v>0</v>
          </cell>
          <cell r="ZD64">
            <v>0</v>
          </cell>
          <cell r="ZE64">
            <v>0</v>
          </cell>
          <cell r="ZF64">
            <v>0</v>
          </cell>
          <cell r="ZG64">
            <v>0</v>
          </cell>
          <cell r="ZH64">
            <v>6.2</v>
          </cell>
          <cell r="ZI64">
            <v>1</v>
          </cell>
          <cell r="ZJ64">
            <v>0</v>
          </cell>
          <cell r="ZK64">
            <v>0</v>
          </cell>
          <cell r="ZL64" t="str">
            <v/>
          </cell>
          <cell r="ZM64" t="str">
            <v/>
          </cell>
          <cell r="ZN64">
            <v>0</v>
          </cell>
          <cell r="ZO64">
            <v>0</v>
          </cell>
          <cell r="ZP64">
            <v>0</v>
          </cell>
          <cell r="ZQ64">
            <v>0</v>
          </cell>
          <cell r="ZR64">
            <v>7.01</v>
          </cell>
          <cell r="ZS64">
            <v>1</v>
          </cell>
          <cell r="ZT64">
            <v>0</v>
          </cell>
          <cell r="ZU64">
            <v>0</v>
          </cell>
          <cell r="ZV64">
            <v>0</v>
          </cell>
          <cell r="ZW64">
            <v>0</v>
          </cell>
          <cell r="ZX64">
            <v>0</v>
          </cell>
          <cell r="ZY64">
            <v>0</v>
          </cell>
          <cell r="ZZ64" t="str">
            <v/>
          </cell>
          <cell r="AAA64" t="str">
            <v/>
          </cell>
          <cell r="AAB64">
            <v>6.89</v>
          </cell>
          <cell r="AAC64">
            <v>1</v>
          </cell>
          <cell r="AAD64">
            <v>0</v>
          </cell>
          <cell r="AAE64">
            <v>0</v>
          </cell>
          <cell r="AAF64">
            <v>0</v>
          </cell>
          <cell r="AAG64">
            <v>0</v>
          </cell>
          <cell r="AAH64">
            <v>0</v>
          </cell>
          <cell r="AAI64">
            <v>0</v>
          </cell>
          <cell r="AAJ64">
            <v>5.29</v>
          </cell>
          <cell r="AAK64">
            <v>1</v>
          </cell>
          <cell r="AAL64">
            <v>0</v>
          </cell>
          <cell r="AAM64">
            <v>0</v>
          </cell>
          <cell r="AAN64" t="str">
            <v/>
          </cell>
          <cell r="AAO64" t="str">
            <v/>
          </cell>
          <cell r="AAP64">
            <v>0</v>
          </cell>
          <cell r="AAQ64">
            <v>0</v>
          </cell>
          <cell r="AAR64">
            <v>0</v>
          </cell>
          <cell r="AAS64">
            <v>0</v>
          </cell>
          <cell r="AAT64">
            <v>5.88</v>
          </cell>
          <cell r="AAU64">
            <v>1</v>
          </cell>
          <cell r="AAV64">
            <v>0</v>
          </cell>
          <cell r="AAW64">
            <v>0</v>
          </cell>
          <cell r="AAX64">
            <v>0</v>
          </cell>
          <cell r="AAY64">
            <v>0</v>
          </cell>
          <cell r="AAZ64">
            <v>0</v>
          </cell>
          <cell r="ABA64">
            <v>0</v>
          </cell>
          <cell r="ABB64" t="str">
            <v/>
          </cell>
          <cell r="ABC64" t="str">
            <v/>
          </cell>
          <cell r="ABD64">
            <v>0</v>
          </cell>
          <cell r="ABE64">
            <v>0</v>
          </cell>
          <cell r="ABF64">
            <v>0</v>
          </cell>
          <cell r="ABG64">
            <v>0</v>
          </cell>
          <cell r="ABH64">
            <v>0</v>
          </cell>
          <cell r="ABI64">
            <v>0</v>
          </cell>
          <cell r="ABJ64">
            <v>0</v>
          </cell>
          <cell r="ABK64">
            <v>0</v>
          </cell>
          <cell r="ABM64">
            <v>484.48999999999995</v>
          </cell>
          <cell r="ABN64">
            <v>83</v>
          </cell>
          <cell r="ABO64">
            <v>83</v>
          </cell>
          <cell r="ABP64">
            <v>1</v>
          </cell>
        </row>
        <row r="65">
          <cell r="A65" t="str">
            <v>GOWANUS</v>
          </cell>
          <cell r="B65" t="str">
            <v>GOWANUS</v>
          </cell>
          <cell r="C65" t="str">
            <v>BROOKLYN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 t="str">
            <v/>
          </cell>
          <cell r="Q65" t="str">
            <v/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/>
          </cell>
          <cell r="AE65" t="str">
            <v/>
          </cell>
          <cell r="AF65">
            <v>0</v>
          </cell>
          <cell r="AG65">
            <v>0</v>
          </cell>
          <cell r="AH65">
            <v>7.96</v>
          </cell>
          <cell r="AI65">
            <v>1</v>
          </cell>
          <cell r="AJ65">
            <v>7.03</v>
          </cell>
          <cell r="AK65">
            <v>1</v>
          </cell>
          <cell r="AL65">
            <v>6.11</v>
          </cell>
          <cell r="AM65">
            <v>1</v>
          </cell>
          <cell r="AN65">
            <v>0</v>
          </cell>
          <cell r="AO65">
            <v>0</v>
          </cell>
          <cell r="AP65">
            <v>6.5</v>
          </cell>
          <cell r="AQ65">
            <v>1</v>
          </cell>
          <cell r="AR65" t="str">
            <v/>
          </cell>
          <cell r="AS65" t="str">
            <v/>
          </cell>
          <cell r="AT65">
            <v>0</v>
          </cell>
          <cell r="AU65">
            <v>0</v>
          </cell>
          <cell r="AV65">
            <v>7.64</v>
          </cell>
          <cell r="AW65">
            <v>1</v>
          </cell>
          <cell r="AX65">
            <v>0</v>
          </cell>
          <cell r="AY65">
            <v>0</v>
          </cell>
          <cell r="AZ65">
            <v>6.32</v>
          </cell>
          <cell r="BA65">
            <v>1</v>
          </cell>
          <cell r="BB65">
            <v>0</v>
          </cell>
          <cell r="BC65">
            <v>0</v>
          </cell>
          <cell r="BD65">
            <v>5.62</v>
          </cell>
          <cell r="BE65">
            <v>1</v>
          </cell>
          <cell r="BF65" t="str">
            <v/>
          </cell>
          <cell r="BG65" t="str">
            <v/>
          </cell>
          <cell r="BH65">
            <v>0</v>
          </cell>
          <cell r="BI65">
            <v>0</v>
          </cell>
          <cell r="BJ65">
            <v>13.08</v>
          </cell>
          <cell r="BK65">
            <v>2</v>
          </cell>
          <cell r="BL65">
            <v>0</v>
          </cell>
          <cell r="BM65">
            <v>0</v>
          </cell>
          <cell r="BN65">
            <v>5.0999999999999996</v>
          </cell>
          <cell r="BO65">
            <v>1</v>
          </cell>
          <cell r="BP65">
            <v>0</v>
          </cell>
          <cell r="BQ65">
            <v>0</v>
          </cell>
          <cell r="BR65">
            <v>7.47</v>
          </cell>
          <cell r="BS65">
            <v>1</v>
          </cell>
          <cell r="BT65" t="str">
            <v/>
          </cell>
          <cell r="BU65" t="str">
            <v/>
          </cell>
          <cell r="BV65">
            <v>0</v>
          </cell>
          <cell r="BW65">
            <v>0</v>
          </cell>
          <cell r="BX65">
            <v>7.25</v>
          </cell>
          <cell r="BY65">
            <v>1</v>
          </cell>
          <cell r="BZ65">
            <v>0</v>
          </cell>
          <cell r="CA65">
            <v>0</v>
          </cell>
          <cell r="CB65">
            <v>11.57</v>
          </cell>
          <cell r="CC65">
            <v>2</v>
          </cell>
          <cell r="CD65">
            <v>0</v>
          </cell>
          <cell r="CE65">
            <v>0</v>
          </cell>
          <cell r="CF65">
            <v>6.53</v>
          </cell>
          <cell r="CG65">
            <v>1</v>
          </cell>
          <cell r="CH65" t="str">
            <v/>
          </cell>
          <cell r="CI65" t="str">
            <v/>
          </cell>
          <cell r="CJ65">
            <v>0</v>
          </cell>
          <cell r="CK65">
            <v>0</v>
          </cell>
          <cell r="CL65">
            <v>7.67</v>
          </cell>
          <cell r="CM65">
            <v>1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8.2100000000000009</v>
          </cell>
          <cell r="CS65">
            <v>1</v>
          </cell>
          <cell r="CT65">
            <v>4.43</v>
          </cell>
          <cell r="CU65">
            <v>1</v>
          </cell>
          <cell r="CV65" t="str">
            <v/>
          </cell>
          <cell r="CW65" t="str">
            <v/>
          </cell>
          <cell r="CX65">
            <v>0</v>
          </cell>
          <cell r="CY65">
            <v>0</v>
          </cell>
          <cell r="CZ65">
            <v>6.69</v>
          </cell>
          <cell r="DA65">
            <v>1</v>
          </cell>
          <cell r="DB65">
            <v>0</v>
          </cell>
          <cell r="DC65">
            <v>0</v>
          </cell>
          <cell r="DD65">
            <v>6.64</v>
          </cell>
          <cell r="DE65">
            <v>1</v>
          </cell>
          <cell r="DF65">
            <v>0</v>
          </cell>
          <cell r="DG65">
            <v>0</v>
          </cell>
          <cell r="DH65">
            <v>6.5</v>
          </cell>
          <cell r="DI65">
            <v>1</v>
          </cell>
          <cell r="DJ65" t="str">
            <v/>
          </cell>
          <cell r="DK65" t="str">
            <v/>
          </cell>
          <cell r="DL65">
            <v>0</v>
          </cell>
          <cell r="DM65">
            <v>0</v>
          </cell>
          <cell r="DN65">
            <v>5.71</v>
          </cell>
          <cell r="DO65">
            <v>1</v>
          </cell>
          <cell r="DP65">
            <v>7.82</v>
          </cell>
          <cell r="DQ65">
            <v>1</v>
          </cell>
          <cell r="DR65">
            <v>6.75</v>
          </cell>
          <cell r="DS65">
            <v>1</v>
          </cell>
          <cell r="DT65">
            <v>0</v>
          </cell>
          <cell r="DU65">
            <v>0</v>
          </cell>
          <cell r="DV65">
            <v>5.3</v>
          </cell>
          <cell r="DW65">
            <v>1</v>
          </cell>
          <cell r="DX65" t="str">
            <v/>
          </cell>
          <cell r="DY65" t="str">
            <v/>
          </cell>
          <cell r="DZ65">
            <v>6.57</v>
          </cell>
          <cell r="EA65">
            <v>1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 t="str">
            <v/>
          </cell>
          <cell r="EM65" t="str">
            <v/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 t="str">
            <v/>
          </cell>
          <cell r="FA65" t="str">
            <v/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 t="str">
            <v/>
          </cell>
          <cell r="FO65" t="str">
            <v/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 t="str">
            <v/>
          </cell>
          <cell r="GC65" t="str">
            <v/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 t="str">
            <v/>
          </cell>
          <cell r="GQ65" t="str">
            <v/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 t="str">
            <v/>
          </cell>
          <cell r="HE65" t="str">
            <v/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 t="str">
            <v/>
          </cell>
          <cell r="HS65" t="str">
            <v/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 t="str">
            <v/>
          </cell>
          <cell r="IG65" t="str">
            <v/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6.35</v>
          </cell>
          <cell r="IO65">
            <v>1</v>
          </cell>
          <cell r="IP65">
            <v>0</v>
          </cell>
          <cell r="IQ65">
            <v>0</v>
          </cell>
          <cell r="IR65">
            <v>7.82</v>
          </cell>
          <cell r="IS65">
            <v>1</v>
          </cell>
          <cell r="IT65" t="str">
            <v/>
          </cell>
          <cell r="IU65" t="str">
            <v/>
          </cell>
          <cell r="IV65">
            <v>0</v>
          </cell>
          <cell r="IW65">
            <v>0</v>
          </cell>
          <cell r="IX65">
            <v>6.35</v>
          </cell>
          <cell r="IY65">
            <v>1</v>
          </cell>
          <cell r="IZ65">
            <v>0</v>
          </cell>
          <cell r="JA65">
            <v>0</v>
          </cell>
          <cell r="JB65">
            <v>12.22</v>
          </cell>
          <cell r="JC65">
            <v>2</v>
          </cell>
          <cell r="JD65">
            <v>0</v>
          </cell>
          <cell r="JE65">
            <v>0</v>
          </cell>
          <cell r="JF65">
            <v>5.5</v>
          </cell>
          <cell r="JG65">
            <v>1</v>
          </cell>
          <cell r="JH65" t="str">
            <v/>
          </cell>
          <cell r="JI65" t="str">
            <v/>
          </cell>
          <cell r="JJ65">
            <v>0</v>
          </cell>
          <cell r="JK65">
            <v>0</v>
          </cell>
          <cell r="JL65">
            <v>11.86</v>
          </cell>
          <cell r="JM65">
            <v>2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 t="str">
            <v/>
          </cell>
          <cell r="JW65" t="str">
            <v/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 t="str">
            <v/>
          </cell>
          <cell r="KK65" t="str">
            <v/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 t="str">
            <v/>
          </cell>
          <cell r="KY65" t="str">
            <v/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 t="str">
            <v/>
          </cell>
          <cell r="LM65" t="str">
            <v/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 t="str">
            <v/>
          </cell>
          <cell r="MA65" t="str">
            <v/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 t="str">
            <v/>
          </cell>
          <cell r="MO65" t="str">
            <v/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 t="str">
            <v/>
          </cell>
          <cell r="NC65" t="str">
            <v/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 t="str">
            <v/>
          </cell>
          <cell r="NQ65" t="str">
            <v/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 t="str">
            <v/>
          </cell>
          <cell r="OE65" t="str">
            <v/>
          </cell>
          <cell r="OF65">
            <v>0</v>
          </cell>
          <cell r="OG65">
            <v>0</v>
          </cell>
          <cell r="OH65">
            <v>2.59</v>
          </cell>
          <cell r="OI65">
            <v>2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 t="str">
            <v/>
          </cell>
          <cell r="OS65" t="str">
            <v/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0</v>
          </cell>
          <cell r="PA65">
            <v>0</v>
          </cell>
          <cell r="PB65">
            <v>0</v>
          </cell>
          <cell r="PC65">
            <v>0</v>
          </cell>
          <cell r="PD65">
            <v>0</v>
          </cell>
          <cell r="PE65">
            <v>0</v>
          </cell>
          <cell r="PF65" t="str">
            <v/>
          </cell>
          <cell r="PG65" t="str">
            <v/>
          </cell>
          <cell r="PH65">
            <v>0</v>
          </cell>
          <cell r="PI65">
            <v>0</v>
          </cell>
          <cell r="PJ65">
            <v>0</v>
          </cell>
          <cell r="PK65">
            <v>0</v>
          </cell>
          <cell r="PL65">
            <v>0</v>
          </cell>
          <cell r="PM65">
            <v>0</v>
          </cell>
          <cell r="PN65">
            <v>0</v>
          </cell>
          <cell r="PO65">
            <v>0</v>
          </cell>
          <cell r="PP65">
            <v>0</v>
          </cell>
          <cell r="PQ65">
            <v>0</v>
          </cell>
          <cell r="PR65">
            <v>0</v>
          </cell>
          <cell r="PS65">
            <v>0</v>
          </cell>
          <cell r="PT65" t="str">
            <v/>
          </cell>
          <cell r="PU65" t="str">
            <v/>
          </cell>
          <cell r="PV65">
            <v>0</v>
          </cell>
          <cell r="PW65">
            <v>0</v>
          </cell>
          <cell r="PX65">
            <v>6.41</v>
          </cell>
          <cell r="PY65">
            <v>1</v>
          </cell>
          <cell r="PZ65">
            <v>0</v>
          </cell>
          <cell r="QA65">
            <v>0</v>
          </cell>
          <cell r="QB65">
            <v>14.6</v>
          </cell>
          <cell r="QC65">
            <v>2</v>
          </cell>
          <cell r="QD65">
            <v>0</v>
          </cell>
          <cell r="QE65">
            <v>0</v>
          </cell>
          <cell r="QF65">
            <v>7.02</v>
          </cell>
          <cell r="QG65">
            <v>1</v>
          </cell>
          <cell r="QH65" t="str">
            <v/>
          </cell>
          <cell r="QI65" t="str">
            <v/>
          </cell>
          <cell r="QJ65">
            <v>0</v>
          </cell>
          <cell r="QK65">
            <v>0</v>
          </cell>
          <cell r="QL65">
            <v>8.06</v>
          </cell>
          <cell r="QM65">
            <v>1</v>
          </cell>
          <cell r="QN65">
            <v>0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8.1</v>
          </cell>
          <cell r="QU65">
            <v>1</v>
          </cell>
          <cell r="QV65" t="str">
            <v/>
          </cell>
          <cell r="QW65" t="str">
            <v/>
          </cell>
          <cell r="QX65">
            <v>0</v>
          </cell>
          <cell r="QY65">
            <v>0</v>
          </cell>
          <cell r="QZ65">
            <v>14.66</v>
          </cell>
          <cell r="RA65">
            <v>2</v>
          </cell>
          <cell r="RB65">
            <v>0</v>
          </cell>
          <cell r="RC65">
            <v>0</v>
          </cell>
          <cell r="RD65">
            <v>8.77</v>
          </cell>
          <cell r="RE65">
            <v>1</v>
          </cell>
          <cell r="RF65">
            <v>0</v>
          </cell>
          <cell r="RG65">
            <v>0</v>
          </cell>
          <cell r="RH65">
            <v>6.07</v>
          </cell>
          <cell r="RI65">
            <v>1</v>
          </cell>
          <cell r="RJ65" t="str">
            <v/>
          </cell>
          <cell r="RK65" t="str">
            <v/>
          </cell>
          <cell r="RL65">
            <v>0</v>
          </cell>
          <cell r="RM65">
            <v>0</v>
          </cell>
          <cell r="RN65">
            <v>8.41</v>
          </cell>
          <cell r="RO65">
            <v>1</v>
          </cell>
          <cell r="RP65">
            <v>0</v>
          </cell>
          <cell r="RQ65">
            <v>0</v>
          </cell>
          <cell r="RR65">
            <v>6.68</v>
          </cell>
          <cell r="RS65">
            <v>1</v>
          </cell>
          <cell r="RT65">
            <v>8.51</v>
          </cell>
          <cell r="RU65">
            <v>1</v>
          </cell>
          <cell r="RV65">
            <v>0</v>
          </cell>
          <cell r="RW65">
            <v>0</v>
          </cell>
          <cell r="RX65" t="str">
            <v/>
          </cell>
          <cell r="RY65" t="str">
            <v/>
          </cell>
          <cell r="RZ65">
            <v>0</v>
          </cell>
          <cell r="SA65">
            <v>0</v>
          </cell>
          <cell r="SB65">
            <v>7.18</v>
          </cell>
          <cell r="SC65">
            <v>1</v>
          </cell>
          <cell r="SD65">
            <v>0</v>
          </cell>
          <cell r="SE65">
            <v>0</v>
          </cell>
          <cell r="SF65">
            <v>15.29</v>
          </cell>
          <cell r="SG65">
            <v>2</v>
          </cell>
          <cell r="SH65">
            <v>0</v>
          </cell>
          <cell r="SI65">
            <v>0</v>
          </cell>
          <cell r="SJ65">
            <v>6.17</v>
          </cell>
          <cell r="SK65">
            <v>1</v>
          </cell>
          <cell r="SL65" t="str">
            <v/>
          </cell>
          <cell r="SM65" t="str">
            <v/>
          </cell>
          <cell r="SN65">
            <v>0</v>
          </cell>
          <cell r="SO65">
            <v>0</v>
          </cell>
          <cell r="SP65">
            <v>7.8</v>
          </cell>
          <cell r="SQ65">
            <v>1</v>
          </cell>
          <cell r="SR65">
            <v>0</v>
          </cell>
          <cell r="SS65">
            <v>0</v>
          </cell>
          <cell r="ST65">
            <v>8.6999999999999993</v>
          </cell>
          <cell r="SU65">
            <v>1</v>
          </cell>
          <cell r="SV65">
            <v>0</v>
          </cell>
          <cell r="SW65">
            <v>0</v>
          </cell>
          <cell r="SX65">
            <v>15.19</v>
          </cell>
          <cell r="SY65">
            <v>2</v>
          </cell>
          <cell r="SZ65" t="str">
            <v/>
          </cell>
          <cell r="TA65" t="str">
            <v/>
          </cell>
          <cell r="TB65">
            <v>0</v>
          </cell>
          <cell r="TC65">
            <v>0</v>
          </cell>
          <cell r="TD65">
            <v>8.6199999999999992</v>
          </cell>
          <cell r="TE65">
            <v>1</v>
          </cell>
          <cell r="TF65">
            <v>0</v>
          </cell>
          <cell r="TG65">
            <v>0</v>
          </cell>
          <cell r="TH65">
            <v>7.74</v>
          </cell>
          <cell r="TI65">
            <v>1</v>
          </cell>
          <cell r="TJ65">
            <v>0</v>
          </cell>
          <cell r="TK65">
            <v>0</v>
          </cell>
          <cell r="TL65">
            <v>5.48</v>
          </cell>
          <cell r="TM65">
            <v>1</v>
          </cell>
          <cell r="TN65" t="str">
            <v/>
          </cell>
          <cell r="TO65" t="str">
            <v/>
          </cell>
          <cell r="TP65">
            <v>0</v>
          </cell>
          <cell r="TQ65">
            <v>0</v>
          </cell>
          <cell r="TR65">
            <v>9.1999999999999993</v>
          </cell>
          <cell r="TS65">
            <v>1</v>
          </cell>
          <cell r="TT65">
            <v>0</v>
          </cell>
          <cell r="TU65">
            <v>0</v>
          </cell>
          <cell r="TV65">
            <v>7.6</v>
          </cell>
          <cell r="TW65">
            <v>1</v>
          </cell>
          <cell r="TX65">
            <v>0</v>
          </cell>
          <cell r="TY65">
            <v>0</v>
          </cell>
          <cell r="TZ65">
            <v>5.49</v>
          </cell>
          <cell r="UA65">
            <v>1</v>
          </cell>
          <cell r="UB65" t="str">
            <v/>
          </cell>
          <cell r="UC65" t="str">
            <v/>
          </cell>
          <cell r="UD65">
            <v>0</v>
          </cell>
          <cell r="UE65">
            <v>0</v>
          </cell>
          <cell r="UF65">
            <v>6.67</v>
          </cell>
          <cell r="UG65">
            <v>1</v>
          </cell>
          <cell r="UH65">
            <v>9.18</v>
          </cell>
          <cell r="UI65">
            <v>1</v>
          </cell>
          <cell r="UJ65">
            <v>8.61</v>
          </cell>
          <cell r="UK65">
            <v>1</v>
          </cell>
          <cell r="UL65">
            <v>0</v>
          </cell>
          <cell r="UM65">
            <v>0</v>
          </cell>
          <cell r="UN65">
            <v>6.9</v>
          </cell>
          <cell r="UO65">
            <v>1</v>
          </cell>
          <cell r="UP65" t="str">
            <v/>
          </cell>
          <cell r="UQ65" t="str">
            <v/>
          </cell>
          <cell r="UR65">
            <v>0</v>
          </cell>
          <cell r="US65">
            <v>0</v>
          </cell>
          <cell r="UT65">
            <v>8.83</v>
          </cell>
          <cell r="UU65">
            <v>1</v>
          </cell>
          <cell r="UV65">
            <v>7.17</v>
          </cell>
          <cell r="UW65">
            <v>1</v>
          </cell>
          <cell r="UX65">
            <v>6.56</v>
          </cell>
          <cell r="UY65">
            <v>1</v>
          </cell>
          <cell r="UZ65">
            <v>0</v>
          </cell>
          <cell r="VA65">
            <v>0</v>
          </cell>
          <cell r="VB65">
            <v>6.27</v>
          </cell>
          <cell r="VC65">
            <v>1</v>
          </cell>
          <cell r="VD65" t="str">
            <v/>
          </cell>
          <cell r="VE65" t="str">
            <v/>
          </cell>
          <cell r="VF65">
            <v>0</v>
          </cell>
          <cell r="VG65">
            <v>0</v>
          </cell>
          <cell r="VH65">
            <v>15.35</v>
          </cell>
          <cell r="VI65">
            <v>2</v>
          </cell>
          <cell r="VJ65">
            <v>0</v>
          </cell>
          <cell r="VK65">
            <v>0</v>
          </cell>
          <cell r="VL65">
            <v>14.92</v>
          </cell>
          <cell r="VM65">
            <v>2</v>
          </cell>
          <cell r="VN65">
            <v>0</v>
          </cell>
          <cell r="VO65">
            <v>0</v>
          </cell>
          <cell r="VP65">
            <v>5.13</v>
          </cell>
          <cell r="VQ65">
            <v>1</v>
          </cell>
          <cell r="VR65" t="str">
            <v/>
          </cell>
          <cell r="VS65" t="str">
            <v/>
          </cell>
          <cell r="VT65">
            <v>0</v>
          </cell>
          <cell r="VU65">
            <v>0</v>
          </cell>
          <cell r="VV65">
            <v>5.84</v>
          </cell>
          <cell r="VW65">
            <v>1</v>
          </cell>
          <cell r="VX65">
            <v>0</v>
          </cell>
          <cell r="VY65">
            <v>0</v>
          </cell>
          <cell r="VZ65">
            <v>8.2799999999999994</v>
          </cell>
          <cell r="WA65">
            <v>1</v>
          </cell>
          <cell r="WB65">
            <v>0</v>
          </cell>
          <cell r="WC65">
            <v>0</v>
          </cell>
          <cell r="WD65">
            <v>8.34</v>
          </cell>
          <cell r="WE65">
            <v>1</v>
          </cell>
          <cell r="WF65" t="str">
            <v/>
          </cell>
          <cell r="WG65" t="str">
            <v/>
          </cell>
          <cell r="WH65">
            <v>0</v>
          </cell>
          <cell r="WI65">
            <v>0</v>
          </cell>
          <cell r="WJ65">
            <v>8.8699999999999992</v>
          </cell>
          <cell r="WK65">
            <v>1</v>
          </cell>
          <cell r="WL65">
            <v>0</v>
          </cell>
          <cell r="WM65">
            <v>0</v>
          </cell>
          <cell r="WN65">
            <v>6.44</v>
          </cell>
          <cell r="WO65">
            <v>1</v>
          </cell>
          <cell r="WP65">
            <v>0</v>
          </cell>
          <cell r="WQ65">
            <v>0</v>
          </cell>
          <cell r="WR65">
            <v>8.65</v>
          </cell>
          <cell r="WS65">
            <v>1</v>
          </cell>
          <cell r="WT65" t="str">
            <v/>
          </cell>
          <cell r="WU65" t="str">
            <v/>
          </cell>
          <cell r="WV65">
            <v>8.1300000000000008</v>
          </cell>
          <cell r="WW65">
            <v>1</v>
          </cell>
          <cell r="WX65">
            <v>0</v>
          </cell>
          <cell r="WY65">
            <v>0</v>
          </cell>
          <cell r="WZ65">
            <v>0</v>
          </cell>
          <cell r="XA65">
            <v>0</v>
          </cell>
          <cell r="XB65">
            <v>6.47</v>
          </cell>
          <cell r="XC65">
            <v>1</v>
          </cell>
          <cell r="XD65">
            <v>0</v>
          </cell>
          <cell r="XE65">
            <v>0</v>
          </cell>
          <cell r="XF65">
            <v>7.46</v>
          </cell>
          <cell r="XG65">
            <v>1</v>
          </cell>
          <cell r="XH65" t="str">
            <v/>
          </cell>
          <cell r="XI65" t="str">
            <v/>
          </cell>
          <cell r="XJ65">
            <v>0</v>
          </cell>
          <cell r="XK65">
            <v>0</v>
          </cell>
          <cell r="XL65">
            <v>8.06</v>
          </cell>
          <cell r="XM65">
            <v>1</v>
          </cell>
          <cell r="XN65">
            <v>0</v>
          </cell>
          <cell r="XO65">
            <v>0</v>
          </cell>
          <cell r="XP65">
            <v>7.9</v>
          </cell>
          <cell r="XQ65">
            <v>1</v>
          </cell>
          <cell r="XR65">
            <v>7.69</v>
          </cell>
          <cell r="XS65">
            <v>1</v>
          </cell>
          <cell r="XT65">
            <v>7.1</v>
          </cell>
          <cell r="XU65">
            <v>1</v>
          </cell>
          <cell r="XV65" t="str">
            <v/>
          </cell>
          <cell r="XW65" t="str">
            <v/>
          </cell>
          <cell r="XX65">
            <v>0</v>
          </cell>
          <cell r="XY65">
            <v>0</v>
          </cell>
          <cell r="XZ65">
            <v>8.44</v>
          </cell>
          <cell r="YA65">
            <v>1</v>
          </cell>
          <cell r="YB65">
            <v>0</v>
          </cell>
          <cell r="YC65">
            <v>0</v>
          </cell>
          <cell r="YD65">
            <v>7.46</v>
          </cell>
          <cell r="YE65">
            <v>1</v>
          </cell>
          <cell r="YF65">
            <v>0</v>
          </cell>
          <cell r="YG65">
            <v>0</v>
          </cell>
          <cell r="YH65">
            <v>7.81</v>
          </cell>
          <cell r="YI65">
            <v>1</v>
          </cell>
          <cell r="YJ65" t="str">
            <v/>
          </cell>
          <cell r="YK65" t="str">
            <v/>
          </cell>
          <cell r="YL65">
            <v>0</v>
          </cell>
          <cell r="YM65">
            <v>0</v>
          </cell>
          <cell r="YN65">
            <v>6.67</v>
          </cell>
          <cell r="YO65">
            <v>1</v>
          </cell>
          <cell r="YP65">
            <v>6.82</v>
          </cell>
          <cell r="YQ65">
            <v>1</v>
          </cell>
          <cell r="YR65">
            <v>0</v>
          </cell>
          <cell r="YS65">
            <v>0</v>
          </cell>
          <cell r="YT65">
            <v>0</v>
          </cell>
          <cell r="YU65">
            <v>0</v>
          </cell>
          <cell r="YV65">
            <v>8.7799999999999994</v>
          </cell>
          <cell r="YW65">
            <v>1</v>
          </cell>
          <cell r="YX65" t="str">
            <v/>
          </cell>
          <cell r="YY65" t="str">
            <v/>
          </cell>
          <cell r="YZ65">
            <v>0</v>
          </cell>
          <cell r="ZA65">
            <v>0</v>
          </cell>
          <cell r="ZB65">
            <v>16.54</v>
          </cell>
          <cell r="ZC65">
            <v>2</v>
          </cell>
          <cell r="ZD65">
            <v>0</v>
          </cell>
          <cell r="ZE65">
            <v>0</v>
          </cell>
          <cell r="ZF65">
            <v>8.5299999999999994</v>
          </cell>
          <cell r="ZG65">
            <v>1</v>
          </cell>
          <cell r="ZH65">
            <v>0</v>
          </cell>
          <cell r="ZI65">
            <v>0</v>
          </cell>
          <cell r="ZJ65">
            <v>6.29</v>
          </cell>
          <cell r="ZK65">
            <v>1</v>
          </cell>
          <cell r="ZL65" t="str">
            <v/>
          </cell>
          <cell r="ZM65" t="str">
            <v/>
          </cell>
          <cell r="ZN65">
            <v>0</v>
          </cell>
          <cell r="ZO65">
            <v>0</v>
          </cell>
          <cell r="ZP65">
            <v>6.76</v>
          </cell>
          <cell r="ZQ65">
            <v>1</v>
          </cell>
          <cell r="ZR65">
            <v>0</v>
          </cell>
          <cell r="ZS65">
            <v>0</v>
          </cell>
          <cell r="ZT65">
            <v>7.35</v>
          </cell>
          <cell r="ZU65">
            <v>1</v>
          </cell>
          <cell r="ZV65">
            <v>0</v>
          </cell>
          <cell r="ZW65">
            <v>0</v>
          </cell>
          <cell r="ZX65">
            <v>7.52</v>
          </cell>
          <cell r="ZY65">
            <v>1</v>
          </cell>
          <cell r="ZZ65" t="str">
            <v/>
          </cell>
          <cell r="AAA65" t="str">
            <v/>
          </cell>
          <cell r="AAB65">
            <v>0</v>
          </cell>
          <cell r="AAC65">
            <v>0</v>
          </cell>
          <cell r="AAD65">
            <v>7.25</v>
          </cell>
          <cell r="AAE65">
            <v>1</v>
          </cell>
          <cell r="AAF65">
            <v>7.1</v>
          </cell>
          <cell r="AAG65">
            <v>1</v>
          </cell>
          <cell r="AAH65">
            <v>0</v>
          </cell>
          <cell r="AAI65">
            <v>0</v>
          </cell>
          <cell r="AAJ65">
            <v>0</v>
          </cell>
          <cell r="AAK65">
            <v>0</v>
          </cell>
          <cell r="AAL65">
            <v>6.87</v>
          </cell>
          <cell r="AAM65">
            <v>1</v>
          </cell>
          <cell r="AAN65" t="str">
            <v/>
          </cell>
          <cell r="AAO65" t="str">
            <v/>
          </cell>
          <cell r="AAP65">
            <v>0</v>
          </cell>
          <cell r="AAQ65">
            <v>0</v>
          </cell>
          <cell r="AAR65">
            <v>7.4</v>
          </cell>
          <cell r="AAS65">
            <v>1</v>
          </cell>
          <cell r="AAT65">
            <v>0</v>
          </cell>
          <cell r="AAU65">
            <v>0</v>
          </cell>
          <cell r="AAV65">
            <v>7.2</v>
          </cell>
          <cell r="AAW65">
            <v>1</v>
          </cell>
          <cell r="AAX65">
            <v>0</v>
          </cell>
          <cell r="AAY65">
            <v>0</v>
          </cell>
          <cell r="AAZ65">
            <v>8.15</v>
          </cell>
          <cell r="ABA65">
            <v>1</v>
          </cell>
          <cell r="ABB65" t="str">
            <v/>
          </cell>
          <cell r="ABC65" t="str">
            <v/>
          </cell>
          <cell r="ABD65">
            <v>0</v>
          </cell>
          <cell r="ABE65">
            <v>0</v>
          </cell>
          <cell r="ABF65">
            <v>0</v>
          </cell>
          <cell r="ABG65">
            <v>0</v>
          </cell>
          <cell r="ABH65">
            <v>0</v>
          </cell>
          <cell r="ABI65">
            <v>0</v>
          </cell>
          <cell r="ABJ65">
            <v>0</v>
          </cell>
          <cell r="ABK65">
            <v>0</v>
          </cell>
          <cell r="ABM65">
            <v>762.67000000000019</v>
          </cell>
          <cell r="ABN65">
            <v>108</v>
          </cell>
          <cell r="ABO65">
            <v>96</v>
          </cell>
          <cell r="ABP65">
            <v>1.125</v>
          </cell>
        </row>
        <row r="66">
          <cell r="A66" t="str">
            <v>572 WARREN STREET</v>
          </cell>
          <cell r="B66" t="str">
            <v>WYCKOFF GARDENS</v>
          </cell>
          <cell r="C66" t="str">
            <v>BROOKLYN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 t="str">
            <v/>
          </cell>
          <cell r="Q66" t="str">
            <v/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/>
          </cell>
          <cell r="AE66" t="str">
            <v/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 t="str">
            <v/>
          </cell>
          <cell r="AS66" t="str">
            <v/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 t="str">
            <v/>
          </cell>
          <cell r="BG66" t="str">
            <v/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 t="str">
            <v/>
          </cell>
          <cell r="BU66" t="str">
            <v/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 t="str">
            <v/>
          </cell>
          <cell r="CI66" t="str">
            <v/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 t="str">
            <v/>
          </cell>
          <cell r="CW66" t="str">
            <v/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 t="str">
            <v/>
          </cell>
          <cell r="DK66" t="str">
            <v/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 t="str">
            <v/>
          </cell>
          <cell r="DY66" t="str">
            <v/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 t="str">
            <v/>
          </cell>
          <cell r="EM66" t="str">
            <v/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 t="str">
            <v/>
          </cell>
          <cell r="FA66" t="str">
            <v/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 t="str">
            <v/>
          </cell>
          <cell r="FO66" t="str">
            <v/>
          </cell>
          <cell r="FP66">
            <v>10.71</v>
          </cell>
          <cell r="FQ66">
            <v>1</v>
          </cell>
          <cell r="FR66">
            <v>3.69</v>
          </cell>
          <cell r="FS66">
            <v>1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6.58</v>
          </cell>
          <cell r="FY66">
            <v>1</v>
          </cell>
          <cell r="FZ66">
            <v>0</v>
          </cell>
          <cell r="GA66">
            <v>0</v>
          </cell>
          <cell r="GB66" t="str">
            <v/>
          </cell>
          <cell r="GC66" t="str">
            <v/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 t="str">
            <v/>
          </cell>
          <cell r="GQ66" t="str">
            <v/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 t="str">
            <v/>
          </cell>
          <cell r="HE66" t="str">
            <v/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 t="str">
            <v/>
          </cell>
          <cell r="HS66" t="str">
            <v/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 t="str">
            <v/>
          </cell>
          <cell r="IG66" t="str">
            <v/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 t="str">
            <v/>
          </cell>
          <cell r="IU66" t="str">
            <v/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 t="str">
            <v/>
          </cell>
          <cell r="JI66" t="str">
            <v/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 t="str">
            <v/>
          </cell>
          <cell r="JW66" t="str">
            <v/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 t="str">
            <v/>
          </cell>
          <cell r="KK66" t="str">
            <v/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 t="str">
            <v/>
          </cell>
          <cell r="KY66" t="str">
            <v/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 t="str">
            <v/>
          </cell>
          <cell r="LM66" t="str">
            <v/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 t="str">
            <v/>
          </cell>
          <cell r="MA66" t="str">
            <v/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 t="str">
            <v/>
          </cell>
          <cell r="MO66" t="str">
            <v/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 t="str">
            <v/>
          </cell>
          <cell r="NC66" t="str">
            <v/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 t="str">
            <v/>
          </cell>
          <cell r="NQ66" t="str">
            <v/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 t="str">
            <v/>
          </cell>
          <cell r="OE66" t="str">
            <v/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 t="str">
            <v/>
          </cell>
          <cell r="OS66" t="str">
            <v/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0</v>
          </cell>
          <cell r="PA66">
            <v>0</v>
          </cell>
          <cell r="PB66">
            <v>0</v>
          </cell>
          <cell r="PC66">
            <v>0</v>
          </cell>
          <cell r="PD66">
            <v>0</v>
          </cell>
          <cell r="PE66">
            <v>0</v>
          </cell>
          <cell r="PF66" t="str">
            <v/>
          </cell>
          <cell r="PG66" t="str">
            <v/>
          </cell>
          <cell r="PH66">
            <v>0</v>
          </cell>
          <cell r="PI66">
            <v>0</v>
          </cell>
          <cell r="PJ66">
            <v>0</v>
          </cell>
          <cell r="PK66">
            <v>0</v>
          </cell>
          <cell r="PL66">
            <v>0</v>
          </cell>
          <cell r="PM66">
            <v>0</v>
          </cell>
          <cell r="PN66">
            <v>0</v>
          </cell>
          <cell r="PO66">
            <v>0</v>
          </cell>
          <cell r="PP66">
            <v>0</v>
          </cell>
          <cell r="PQ66">
            <v>0</v>
          </cell>
          <cell r="PR66">
            <v>0</v>
          </cell>
          <cell r="PS66">
            <v>0</v>
          </cell>
          <cell r="PT66" t="str">
            <v/>
          </cell>
          <cell r="PU66" t="str">
            <v/>
          </cell>
          <cell r="PV66">
            <v>0</v>
          </cell>
          <cell r="PW66">
            <v>0</v>
          </cell>
          <cell r="PX66">
            <v>0</v>
          </cell>
          <cell r="PY66">
            <v>0</v>
          </cell>
          <cell r="PZ66">
            <v>0</v>
          </cell>
          <cell r="QA66">
            <v>0</v>
          </cell>
          <cell r="QB66">
            <v>0</v>
          </cell>
          <cell r="QC66">
            <v>0</v>
          </cell>
          <cell r="QD66">
            <v>0</v>
          </cell>
          <cell r="QE66">
            <v>0</v>
          </cell>
          <cell r="QF66">
            <v>0</v>
          </cell>
          <cell r="QG66">
            <v>0</v>
          </cell>
          <cell r="QH66" t="str">
            <v/>
          </cell>
          <cell r="QI66" t="str">
            <v/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0</v>
          </cell>
          <cell r="QO66">
            <v>0</v>
          </cell>
          <cell r="QP66">
            <v>6.87</v>
          </cell>
          <cell r="QQ66">
            <v>1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 t="str">
            <v/>
          </cell>
          <cell r="QW66" t="str">
            <v/>
          </cell>
          <cell r="QX66">
            <v>0</v>
          </cell>
          <cell r="QY66">
            <v>0</v>
          </cell>
          <cell r="QZ66">
            <v>0</v>
          </cell>
          <cell r="RA66">
            <v>0</v>
          </cell>
          <cell r="RB66">
            <v>0</v>
          </cell>
          <cell r="RC66">
            <v>0</v>
          </cell>
          <cell r="RD66">
            <v>0</v>
          </cell>
          <cell r="RE66">
            <v>0</v>
          </cell>
          <cell r="RF66">
            <v>0</v>
          </cell>
          <cell r="RG66">
            <v>0</v>
          </cell>
          <cell r="RH66">
            <v>0</v>
          </cell>
          <cell r="RI66">
            <v>0</v>
          </cell>
          <cell r="RJ66" t="str">
            <v/>
          </cell>
          <cell r="RK66" t="str">
            <v/>
          </cell>
          <cell r="RL66">
            <v>0</v>
          </cell>
          <cell r="RM66">
            <v>0</v>
          </cell>
          <cell r="RN66">
            <v>0</v>
          </cell>
          <cell r="RO66">
            <v>0</v>
          </cell>
          <cell r="RP66">
            <v>0</v>
          </cell>
          <cell r="RQ66">
            <v>0</v>
          </cell>
          <cell r="RR66">
            <v>0</v>
          </cell>
          <cell r="RS66">
            <v>0</v>
          </cell>
          <cell r="RT66">
            <v>0</v>
          </cell>
          <cell r="RU66">
            <v>0</v>
          </cell>
          <cell r="RV66">
            <v>0</v>
          </cell>
          <cell r="RW66">
            <v>0</v>
          </cell>
          <cell r="RX66" t="str">
            <v/>
          </cell>
          <cell r="RY66" t="str">
            <v/>
          </cell>
          <cell r="RZ66">
            <v>0</v>
          </cell>
          <cell r="SA66">
            <v>0</v>
          </cell>
          <cell r="SB66">
            <v>0</v>
          </cell>
          <cell r="SC66">
            <v>0</v>
          </cell>
          <cell r="SD66">
            <v>0</v>
          </cell>
          <cell r="SE66">
            <v>0</v>
          </cell>
          <cell r="SF66">
            <v>0</v>
          </cell>
          <cell r="SG66">
            <v>0</v>
          </cell>
          <cell r="SH66">
            <v>0</v>
          </cell>
          <cell r="SI66">
            <v>0</v>
          </cell>
          <cell r="SJ66">
            <v>0</v>
          </cell>
          <cell r="SK66">
            <v>0</v>
          </cell>
          <cell r="SL66" t="str">
            <v/>
          </cell>
          <cell r="SM66" t="str">
            <v/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0</v>
          </cell>
          <cell r="SU66">
            <v>0</v>
          </cell>
          <cell r="SV66">
            <v>0</v>
          </cell>
          <cell r="SW66">
            <v>0</v>
          </cell>
          <cell r="SX66">
            <v>0</v>
          </cell>
          <cell r="SY66">
            <v>0</v>
          </cell>
          <cell r="SZ66" t="str">
            <v/>
          </cell>
          <cell r="TA66" t="str">
            <v/>
          </cell>
          <cell r="TB66">
            <v>0</v>
          </cell>
          <cell r="TC66">
            <v>0</v>
          </cell>
          <cell r="TD66">
            <v>0</v>
          </cell>
          <cell r="TE66">
            <v>0</v>
          </cell>
          <cell r="TF66">
            <v>0</v>
          </cell>
          <cell r="TG66">
            <v>0</v>
          </cell>
          <cell r="TH66">
            <v>0</v>
          </cell>
          <cell r="TI66">
            <v>0</v>
          </cell>
          <cell r="TJ66">
            <v>0</v>
          </cell>
          <cell r="TK66">
            <v>0</v>
          </cell>
          <cell r="TL66">
            <v>0</v>
          </cell>
          <cell r="TM66">
            <v>0</v>
          </cell>
          <cell r="TN66" t="str">
            <v/>
          </cell>
          <cell r="TO66" t="str">
            <v/>
          </cell>
          <cell r="TP66">
            <v>0</v>
          </cell>
          <cell r="TQ66">
            <v>0</v>
          </cell>
          <cell r="TR66">
            <v>0</v>
          </cell>
          <cell r="TS66">
            <v>0</v>
          </cell>
          <cell r="TT66">
            <v>0</v>
          </cell>
          <cell r="TU66">
            <v>0</v>
          </cell>
          <cell r="TV66">
            <v>0</v>
          </cell>
          <cell r="TW66">
            <v>0</v>
          </cell>
          <cell r="TX66">
            <v>0</v>
          </cell>
          <cell r="TY66">
            <v>0</v>
          </cell>
          <cell r="TZ66">
            <v>0</v>
          </cell>
          <cell r="UA66">
            <v>0</v>
          </cell>
          <cell r="UB66" t="str">
            <v/>
          </cell>
          <cell r="UC66" t="str">
            <v/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0</v>
          </cell>
          <cell r="UP66" t="str">
            <v/>
          </cell>
          <cell r="UQ66" t="str">
            <v/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 t="str">
            <v/>
          </cell>
          <cell r="VE66" t="str">
            <v/>
          </cell>
          <cell r="VF66">
            <v>0</v>
          </cell>
          <cell r="VG66">
            <v>0</v>
          </cell>
          <cell r="VH66">
            <v>0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 t="str">
            <v/>
          </cell>
          <cell r="VS66" t="str">
            <v/>
          </cell>
          <cell r="VT66">
            <v>0</v>
          </cell>
          <cell r="VU66">
            <v>0</v>
          </cell>
          <cell r="VV66">
            <v>0</v>
          </cell>
          <cell r="VW66">
            <v>0</v>
          </cell>
          <cell r="VX66">
            <v>0</v>
          </cell>
          <cell r="VY66">
            <v>0</v>
          </cell>
          <cell r="VZ66">
            <v>0</v>
          </cell>
          <cell r="WA66">
            <v>0</v>
          </cell>
          <cell r="WB66">
            <v>0</v>
          </cell>
          <cell r="WC66">
            <v>0</v>
          </cell>
          <cell r="WD66">
            <v>0</v>
          </cell>
          <cell r="WE66">
            <v>0</v>
          </cell>
          <cell r="WF66" t="str">
            <v/>
          </cell>
          <cell r="WG66" t="str">
            <v/>
          </cell>
          <cell r="WH66">
            <v>0</v>
          </cell>
          <cell r="WI66">
            <v>0</v>
          </cell>
          <cell r="WJ66">
            <v>0</v>
          </cell>
          <cell r="WK66">
            <v>0</v>
          </cell>
          <cell r="WL66">
            <v>0</v>
          </cell>
          <cell r="WM66">
            <v>0</v>
          </cell>
          <cell r="WN66">
            <v>0</v>
          </cell>
          <cell r="WO66">
            <v>0</v>
          </cell>
          <cell r="WP66">
            <v>0</v>
          </cell>
          <cell r="WQ66">
            <v>0</v>
          </cell>
          <cell r="WR66">
            <v>0</v>
          </cell>
          <cell r="WS66">
            <v>0</v>
          </cell>
          <cell r="WT66" t="str">
            <v/>
          </cell>
          <cell r="WU66" t="str">
            <v/>
          </cell>
          <cell r="WV66">
            <v>0</v>
          </cell>
          <cell r="WW66">
            <v>0</v>
          </cell>
          <cell r="WX66">
            <v>0</v>
          </cell>
          <cell r="WY66">
            <v>0</v>
          </cell>
          <cell r="WZ66">
            <v>0</v>
          </cell>
          <cell r="XA66">
            <v>0</v>
          </cell>
          <cell r="XB66">
            <v>0</v>
          </cell>
          <cell r="XC66">
            <v>0</v>
          </cell>
          <cell r="XD66">
            <v>0</v>
          </cell>
          <cell r="XE66">
            <v>0</v>
          </cell>
          <cell r="XF66">
            <v>0</v>
          </cell>
          <cell r="XG66">
            <v>0</v>
          </cell>
          <cell r="XH66" t="str">
            <v/>
          </cell>
          <cell r="XI66" t="str">
            <v/>
          </cell>
          <cell r="XJ66">
            <v>0</v>
          </cell>
          <cell r="XK66">
            <v>0</v>
          </cell>
          <cell r="XL66">
            <v>0</v>
          </cell>
          <cell r="XM66">
            <v>0</v>
          </cell>
          <cell r="XN66">
            <v>0</v>
          </cell>
          <cell r="XO66">
            <v>0</v>
          </cell>
          <cell r="XP66">
            <v>0</v>
          </cell>
          <cell r="XQ66">
            <v>0</v>
          </cell>
          <cell r="XR66">
            <v>0</v>
          </cell>
          <cell r="XS66">
            <v>0</v>
          </cell>
          <cell r="XT66">
            <v>0</v>
          </cell>
          <cell r="XU66">
            <v>0</v>
          </cell>
          <cell r="XV66" t="str">
            <v/>
          </cell>
          <cell r="XW66" t="str">
            <v/>
          </cell>
          <cell r="XX66">
            <v>0</v>
          </cell>
          <cell r="XY66">
            <v>0</v>
          </cell>
          <cell r="XZ66">
            <v>0</v>
          </cell>
          <cell r="YA66">
            <v>0</v>
          </cell>
          <cell r="YB66">
            <v>0</v>
          </cell>
          <cell r="YC66">
            <v>0</v>
          </cell>
          <cell r="YD66">
            <v>0</v>
          </cell>
          <cell r="YE66">
            <v>0</v>
          </cell>
          <cell r="YF66">
            <v>0</v>
          </cell>
          <cell r="YG66">
            <v>0</v>
          </cell>
          <cell r="YH66">
            <v>0</v>
          </cell>
          <cell r="YI66">
            <v>0</v>
          </cell>
          <cell r="YJ66" t="str">
            <v/>
          </cell>
          <cell r="YK66" t="str">
            <v/>
          </cell>
          <cell r="YL66">
            <v>0</v>
          </cell>
          <cell r="YM66">
            <v>0</v>
          </cell>
          <cell r="YN66">
            <v>0</v>
          </cell>
          <cell r="YO66">
            <v>0</v>
          </cell>
          <cell r="YP66">
            <v>0</v>
          </cell>
          <cell r="YQ66">
            <v>0</v>
          </cell>
          <cell r="YR66">
            <v>0</v>
          </cell>
          <cell r="YS66">
            <v>0</v>
          </cell>
          <cell r="YT66">
            <v>0</v>
          </cell>
          <cell r="YU66">
            <v>0</v>
          </cell>
          <cell r="YV66">
            <v>0</v>
          </cell>
          <cell r="YW66">
            <v>0</v>
          </cell>
          <cell r="YX66" t="str">
            <v/>
          </cell>
          <cell r="YY66" t="str">
            <v/>
          </cell>
          <cell r="YZ66">
            <v>0</v>
          </cell>
          <cell r="ZA66">
            <v>0</v>
          </cell>
          <cell r="ZB66">
            <v>0</v>
          </cell>
          <cell r="ZC66">
            <v>0</v>
          </cell>
          <cell r="ZD66">
            <v>0</v>
          </cell>
          <cell r="ZE66">
            <v>0</v>
          </cell>
          <cell r="ZF66">
            <v>0</v>
          </cell>
          <cell r="ZG66">
            <v>0</v>
          </cell>
          <cell r="ZH66">
            <v>0</v>
          </cell>
          <cell r="ZI66">
            <v>0</v>
          </cell>
          <cell r="ZJ66">
            <v>0</v>
          </cell>
          <cell r="ZK66">
            <v>0</v>
          </cell>
          <cell r="ZL66" t="str">
            <v/>
          </cell>
          <cell r="ZM66" t="str">
            <v/>
          </cell>
          <cell r="ZN66">
            <v>0</v>
          </cell>
          <cell r="ZO66">
            <v>0</v>
          </cell>
          <cell r="ZP66">
            <v>0</v>
          </cell>
          <cell r="ZQ66">
            <v>0</v>
          </cell>
          <cell r="ZR66">
            <v>0</v>
          </cell>
          <cell r="ZS66">
            <v>0</v>
          </cell>
          <cell r="ZT66">
            <v>0</v>
          </cell>
          <cell r="ZU66">
            <v>0</v>
          </cell>
          <cell r="ZV66">
            <v>0</v>
          </cell>
          <cell r="ZW66">
            <v>0</v>
          </cell>
          <cell r="ZX66">
            <v>0</v>
          </cell>
          <cell r="ZY66">
            <v>0</v>
          </cell>
          <cell r="ZZ66" t="str">
            <v/>
          </cell>
          <cell r="AAA66" t="str">
            <v/>
          </cell>
          <cell r="AAB66">
            <v>0</v>
          </cell>
          <cell r="AAC66">
            <v>0</v>
          </cell>
          <cell r="AAD66">
            <v>0</v>
          </cell>
          <cell r="AAE66">
            <v>0</v>
          </cell>
          <cell r="AAF66">
            <v>0</v>
          </cell>
          <cell r="AAG66">
            <v>0</v>
          </cell>
          <cell r="AAH66">
            <v>0</v>
          </cell>
          <cell r="AAI66">
            <v>0</v>
          </cell>
          <cell r="AAJ66">
            <v>0</v>
          </cell>
          <cell r="AAK66">
            <v>0</v>
          </cell>
          <cell r="AAL66">
            <v>0</v>
          </cell>
          <cell r="AAM66">
            <v>0</v>
          </cell>
          <cell r="AAN66" t="str">
            <v/>
          </cell>
          <cell r="AAO66" t="str">
            <v/>
          </cell>
          <cell r="AAP66">
            <v>0</v>
          </cell>
          <cell r="AAQ66">
            <v>0</v>
          </cell>
          <cell r="AAR66">
            <v>0</v>
          </cell>
          <cell r="AAS66">
            <v>0</v>
          </cell>
          <cell r="AAT66">
            <v>0</v>
          </cell>
          <cell r="AAU66">
            <v>0</v>
          </cell>
          <cell r="AAV66">
            <v>0</v>
          </cell>
          <cell r="AAW66">
            <v>0</v>
          </cell>
          <cell r="AAX66">
            <v>0</v>
          </cell>
          <cell r="AAY66">
            <v>0</v>
          </cell>
          <cell r="AAZ66">
            <v>0</v>
          </cell>
          <cell r="ABA66">
            <v>0</v>
          </cell>
          <cell r="ABB66" t="str">
            <v/>
          </cell>
          <cell r="ABC66" t="str">
            <v/>
          </cell>
          <cell r="ABD66">
            <v>0</v>
          </cell>
          <cell r="ABE66">
            <v>0</v>
          </cell>
          <cell r="ABF66">
            <v>0</v>
          </cell>
          <cell r="ABG66">
            <v>0</v>
          </cell>
          <cell r="ABH66">
            <v>0</v>
          </cell>
          <cell r="ABI66">
            <v>0</v>
          </cell>
          <cell r="ABJ66">
            <v>0</v>
          </cell>
          <cell r="ABK66">
            <v>0</v>
          </cell>
          <cell r="ABM66">
            <v>27.85</v>
          </cell>
          <cell r="ABN66">
            <v>4</v>
          </cell>
          <cell r="ABO66">
            <v>4</v>
          </cell>
          <cell r="ABP66">
            <v>1</v>
          </cell>
        </row>
        <row r="67">
          <cell r="A67" t="str">
            <v>RED HOOK I</v>
          </cell>
          <cell r="B67" t="str">
            <v>RED HOOK EAST</v>
          </cell>
          <cell r="C67" t="str">
            <v>BROOKLYN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 t="str">
            <v/>
          </cell>
          <cell r="Q67" t="str">
            <v/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 t="str">
            <v/>
          </cell>
          <cell r="AE67" t="str">
            <v/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 t="str">
            <v/>
          </cell>
          <cell r="AS67" t="str">
            <v/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 t="str">
            <v/>
          </cell>
          <cell r="BG67" t="str">
            <v/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 t="str">
            <v/>
          </cell>
          <cell r="BU67" t="str">
            <v/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 t="str">
            <v/>
          </cell>
          <cell r="CI67" t="str">
            <v/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 t="str">
            <v/>
          </cell>
          <cell r="CW67" t="str">
            <v/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 t="str">
            <v/>
          </cell>
          <cell r="DK67" t="str">
            <v/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 t="str">
            <v/>
          </cell>
          <cell r="DY67" t="str">
            <v/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 t="str">
            <v/>
          </cell>
          <cell r="EM67" t="str">
            <v/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 t="str">
            <v/>
          </cell>
          <cell r="FA67" t="str">
            <v/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 t="str">
            <v/>
          </cell>
          <cell r="FO67" t="str">
            <v/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 t="str">
            <v/>
          </cell>
          <cell r="GC67" t="str">
            <v/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 t="str">
            <v/>
          </cell>
          <cell r="GQ67" t="str">
            <v/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 t="str">
            <v/>
          </cell>
          <cell r="HE67" t="str">
            <v/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 t="str">
            <v/>
          </cell>
          <cell r="HS67" t="str">
            <v/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 t="str">
            <v/>
          </cell>
          <cell r="IG67" t="str">
            <v/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 t="str">
            <v/>
          </cell>
          <cell r="IU67" t="str">
            <v/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 t="str">
            <v/>
          </cell>
          <cell r="JI67" t="str">
            <v/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 t="str">
            <v/>
          </cell>
          <cell r="JW67" t="str">
            <v/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 t="str">
            <v/>
          </cell>
          <cell r="KK67" t="str">
            <v/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 t="str">
            <v/>
          </cell>
          <cell r="KY67" t="str">
            <v/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  <cell r="LJ67">
            <v>0</v>
          </cell>
          <cell r="LK67">
            <v>0</v>
          </cell>
          <cell r="LL67" t="str">
            <v/>
          </cell>
          <cell r="LM67" t="str">
            <v/>
          </cell>
          <cell r="LN67">
            <v>0</v>
          </cell>
          <cell r="LO67">
            <v>0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 t="str">
            <v/>
          </cell>
          <cell r="MA67" t="str">
            <v/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 t="str">
            <v/>
          </cell>
          <cell r="MO67" t="str">
            <v/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 t="str">
            <v/>
          </cell>
          <cell r="NC67" t="str">
            <v/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 t="str">
            <v/>
          </cell>
          <cell r="NQ67" t="str">
            <v/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</v>
          </cell>
          <cell r="OA67">
            <v>0</v>
          </cell>
          <cell r="OB67">
            <v>0</v>
          </cell>
          <cell r="OC67">
            <v>0</v>
          </cell>
          <cell r="OD67" t="str">
            <v/>
          </cell>
          <cell r="OE67" t="str">
            <v/>
          </cell>
          <cell r="OF67">
            <v>0</v>
          </cell>
          <cell r="OG67">
            <v>0</v>
          </cell>
          <cell r="OH67">
            <v>0</v>
          </cell>
          <cell r="OI67">
            <v>0</v>
          </cell>
          <cell r="OJ67">
            <v>0</v>
          </cell>
          <cell r="OK67">
            <v>0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 t="str">
            <v/>
          </cell>
          <cell r="OS67" t="str">
            <v/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0</v>
          </cell>
          <cell r="PA67">
            <v>0</v>
          </cell>
          <cell r="PB67">
            <v>0</v>
          </cell>
          <cell r="PC67">
            <v>0</v>
          </cell>
          <cell r="PD67">
            <v>0</v>
          </cell>
          <cell r="PE67">
            <v>0</v>
          </cell>
          <cell r="PF67" t="str">
            <v/>
          </cell>
          <cell r="PG67" t="str">
            <v/>
          </cell>
          <cell r="PH67">
            <v>0</v>
          </cell>
          <cell r="PI67">
            <v>0</v>
          </cell>
          <cell r="PJ67">
            <v>0</v>
          </cell>
          <cell r="PK67">
            <v>0</v>
          </cell>
          <cell r="PL67">
            <v>0</v>
          </cell>
          <cell r="PM67">
            <v>0</v>
          </cell>
          <cell r="PN67">
            <v>0</v>
          </cell>
          <cell r="PO67">
            <v>0</v>
          </cell>
          <cell r="PP67">
            <v>0</v>
          </cell>
          <cell r="PQ67">
            <v>0</v>
          </cell>
          <cell r="PR67">
            <v>0</v>
          </cell>
          <cell r="PS67">
            <v>0</v>
          </cell>
          <cell r="PT67" t="str">
            <v/>
          </cell>
          <cell r="PU67" t="str">
            <v/>
          </cell>
          <cell r="PV67">
            <v>0</v>
          </cell>
          <cell r="PW67">
            <v>0</v>
          </cell>
          <cell r="PX67">
            <v>0</v>
          </cell>
          <cell r="PY67">
            <v>0</v>
          </cell>
          <cell r="PZ67">
            <v>0</v>
          </cell>
          <cell r="QA67">
            <v>0</v>
          </cell>
          <cell r="QB67">
            <v>0</v>
          </cell>
          <cell r="QC67">
            <v>0</v>
          </cell>
          <cell r="QD67">
            <v>0</v>
          </cell>
          <cell r="QE67">
            <v>0</v>
          </cell>
          <cell r="QF67">
            <v>0</v>
          </cell>
          <cell r="QG67">
            <v>0</v>
          </cell>
          <cell r="QH67" t="str">
            <v/>
          </cell>
          <cell r="QI67" t="str">
            <v/>
          </cell>
          <cell r="QJ67">
            <v>0</v>
          </cell>
          <cell r="QK67">
            <v>0</v>
          </cell>
          <cell r="QL67">
            <v>0</v>
          </cell>
          <cell r="QM67">
            <v>0</v>
          </cell>
          <cell r="QN67">
            <v>0</v>
          </cell>
          <cell r="QO67">
            <v>0</v>
          </cell>
          <cell r="QP67">
            <v>0</v>
          </cell>
          <cell r="QQ67">
            <v>0</v>
          </cell>
          <cell r="QR67">
            <v>0</v>
          </cell>
          <cell r="QS67">
            <v>0</v>
          </cell>
          <cell r="QT67">
            <v>0</v>
          </cell>
          <cell r="QU67">
            <v>0</v>
          </cell>
          <cell r="QV67" t="str">
            <v/>
          </cell>
          <cell r="QW67" t="str">
            <v/>
          </cell>
          <cell r="QX67">
            <v>0</v>
          </cell>
          <cell r="QY67">
            <v>0</v>
          </cell>
          <cell r="QZ67">
            <v>0</v>
          </cell>
          <cell r="RA67">
            <v>0</v>
          </cell>
          <cell r="RB67">
            <v>0</v>
          </cell>
          <cell r="RC67">
            <v>0</v>
          </cell>
          <cell r="RD67">
            <v>0</v>
          </cell>
          <cell r="RE67">
            <v>0</v>
          </cell>
          <cell r="RF67">
            <v>0</v>
          </cell>
          <cell r="RG67">
            <v>0</v>
          </cell>
          <cell r="RH67">
            <v>0</v>
          </cell>
          <cell r="RI67">
            <v>0</v>
          </cell>
          <cell r="RJ67" t="str">
            <v/>
          </cell>
          <cell r="RK67" t="str">
            <v/>
          </cell>
          <cell r="RL67">
            <v>0</v>
          </cell>
          <cell r="RM67">
            <v>0</v>
          </cell>
          <cell r="RN67">
            <v>0</v>
          </cell>
          <cell r="RO67">
            <v>0</v>
          </cell>
          <cell r="RP67">
            <v>0</v>
          </cell>
          <cell r="RQ67">
            <v>0</v>
          </cell>
          <cell r="RR67">
            <v>0</v>
          </cell>
          <cell r="RS67">
            <v>0</v>
          </cell>
          <cell r="RT67">
            <v>0</v>
          </cell>
          <cell r="RU67">
            <v>0</v>
          </cell>
          <cell r="RV67">
            <v>0</v>
          </cell>
          <cell r="RW67">
            <v>0</v>
          </cell>
          <cell r="RX67" t="str">
            <v/>
          </cell>
          <cell r="RY67" t="str">
            <v/>
          </cell>
          <cell r="RZ67">
            <v>0</v>
          </cell>
          <cell r="SA67">
            <v>0</v>
          </cell>
          <cell r="SB67">
            <v>0</v>
          </cell>
          <cell r="SC67">
            <v>0</v>
          </cell>
          <cell r="SD67">
            <v>0</v>
          </cell>
          <cell r="SE67">
            <v>0</v>
          </cell>
          <cell r="SF67">
            <v>0</v>
          </cell>
          <cell r="SG67">
            <v>0</v>
          </cell>
          <cell r="SH67">
            <v>0</v>
          </cell>
          <cell r="SI67">
            <v>0</v>
          </cell>
          <cell r="SJ67">
            <v>0</v>
          </cell>
          <cell r="SK67">
            <v>0</v>
          </cell>
          <cell r="SL67" t="str">
            <v/>
          </cell>
          <cell r="SM67" t="str">
            <v/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0</v>
          </cell>
          <cell r="SU67">
            <v>0</v>
          </cell>
          <cell r="SV67">
            <v>0</v>
          </cell>
          <cell r="SW67">
            <v>0</v>
          </cell>
          <cell r="SX67">
            <v>0</v>
          </cell>
          <cell r="SY67">
            <v>0</v>
          </cell>
          <cell r="SZ67" t="str">
            <v/>
          </cell>
          <cell r="TA67" t="str">
            <v/>
          </cell>
          <cell r="TB67">
            <v>0</v>
          </cell>
          <cell r="TC67">
            <v>0</v>
          </cell>
          <cell r="TD67">
            <v>0</v>
          </cell>
          <cell r="TE67">
            <v>0</v>
          </cell>
          <cell r="TF67">
            <v>0</v>
          </cell>
          <cell r="TG67">
            <v>0</v>
          </cell>
          <cell r="TH67">
            <v>0</v>
          </cell>
          <cell r="TI67">
            <v>0</v>
          </cell>
          <cell r="TJ67">
            <v>0</v>
          </cell>
          <cell r="TK67">
            <v>0</v>
          </cell>
          <cell r="TL67">
            <v>0</v>
          </cell>
          <cell r="TM67">
            <v>0</v>
          </cell>
          <cell r="TN67" t="str">
            <v/>
          </cell>
          <cell r="TO67" t="str">
            <v/>
          </cell>
          <cell r="TP67">
            <v>0</v>
          </cell>
          <cell r="TQ67">
            <v>0</v>
          </cell>
          <cell r="TR67">
            <v>0</v>
          </cell>
          <cell r="TS67">
            <v>0</v>
          </cell>
          <cell r="TT67">
            <v>0</v>
          </cell>
          <cell r="TU67">
            <v>0</v>
          </cell>
          <cell r="TV67">
            <v>0</v>
          </cell>
          <cell r="TW67">
            <v>0</v>
          </cell>
          <cell r="TX67">
            <v>0</v>
          </cell>
          <cell r="TY67">
            <v>0</v>
          </cell>
          <cell r="TZ67">
            <v>0</v>
          </cell>
          <cell r="UA67">
            <v>0</v>
          </cell>
          <cell r="UB67" t="str">
            <v/>
          </cell>
          <cell r="UC67" t="str">
            <v/>
          </cell>
          <cell r="UD67">
            <v>0</v>
          </cell>
          <cell r="UE67">
            <v>0</v>
          </cell>
          <cell r="UF67">
            <v>0</v>
          </cell>
          <cell r="UG67">
            <v>0</v>
          </cell>
          <cell r="UH67">
            <v>0</v>
          </cell>
          <cell r="UI67">
            <v>0</v>
          </cell>
          <cell r="UJ67">
            <v>0</v>
          </cell>
          <cell r="UK67">
            <v>0</v>
          </cell>
          <cell r="UL67">
            <v>0</v>
          </cell>
          <cell r="UM67">
            <v>0</v>
          </cell>
          <cell r="UN67">
            <v>0</v>
          </cell>
          <cell r="UO67">
            <v>0</v>
          </cell>
          <cell r="UP67" t="str">
            <v/>
          </cell>
          <cell r="UQ67" t="str">
            <v/>
          </cell>
          <cell r="UR67">
            <v>0</v>
          </cell>
          <cell r="US67">
            <v>0</v>
          </cell>
          <cell r="UT67">
            <v>0</v>
          </cell>
          <cell r="UU67">
            <v>0</v>
          </cell>
          <cell r="UV67">
            <v>0</v>
          </cell>
          <cell r="UW67">
            <v>0</v>
          </cell>
          <cell r="UX67">
            <v>0</v>
          </cell>
          <cell r="UY67">
            <v>0</v>
          </cell>
          <cell r="UZ67">
            <v>0</v>
          </cell>
          <cell r="VA67">
            <v>0</v>
          </cell>
          <cell r="VB67">
            <v>0</v>
          </cell>
          <cell r="VC67">
            <v>0</v>
          </cell>
          <cell r="VD67" t="str">
            <v/>
          </cell>
          <cell r="VE67" t="str">
            <v/>
          </cell>
          <cell r="VF67">
            <v>0</v>
          </cell>
          <cell r="VG67">
            <v>0</v>
          </cell>
          <cell r="VH67">
            <v>0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 t="str">
            <v/>
          </cell>
          <cell r="VS67" t="str">
            <v/>
          </cell>
          <cell r="VT67">
            <v>0</v>
          </cell>
          <cell r="VU67">
            <v>0</v>
          </cell>
          <cell r="VV67">
            <v>0</v>
          </cell>
          <cell r="VW67">
            <v>0</v>
          </cell>
          <cell r="VX67">
            <v>0</v>
          </cell>
          <cell r="VY67">
            <v>0</v>
          </cell>
          <cell r="VZ67">
            <v>0</v>
          </cell>
          <cell r="WA67">
            <v>0</v>
          </cell>
          <cell r="WB67">
            <v>0</v>
          </cell>
          <cell r="WC67">
            <v>0</v>
          </cell>
          <cell r="WD67">
            <v>0</v>
          </cell>
          <cell r="WE67">
            <v>0</v>
          </cell>
          <cell r="WF67" t="str">
            <v/>
          </cell>
          <cell r="WG67" t="str">
            <v/>
          </cell>
          <cell r="WH67">
            <v>0</v>
          </cell>
          <cell r="WI67">
            <v>0</v>
          </cell>
          <cell r="WJ67">
            <v>0</v>
          </cell>
          <cell r="WK67">
            <v>0</v>
          </cell>
          <cell r="WL67">
            <v>0</v>
          </cell>
          <cell r="WM67">
            <v>0</v>
          </cell>
          <cell r="WN67">
            <v>0</v>
          </cell>
          <cell r="WO67">
            <v>0</v>
          </cell>
          <cell r="WP67">
            <v>0</v>
          </cell>
          <cell r="WQ67">
            <v>0</v>
          </cell>
          <cell r="WR67">
            <v>0</v>
          </cell>
          <cell r="WS67">
            <v>0</v>
          </cell>
          <cell r="WT67" t="str">
            <v/>
          </cell>
          <cell r="WU67" t="str">
            <v/>
          </cell>
          <cell r="WV67">
            <v>0</v>
          </cell>
          <cell r="WW67">
            <v>0</v>
          </cell>
          <cell r="WX67">
            <v>0</v>
          </cell>
          <cell r="WY67">
            <v>0</v>
          </cell>
          <cell r="WZ67">
            <v>0</v>
          </cell>
          <cell r="XA67">
            <v>0</v>
          </cell>
          <cell r="XB67">
            <v>0</v>
          </cell>
          <cell r="XC67">
            <v>0</v>
          </cell>
          <cell r="XD67">
            <v>0</v>
          </cell>
          <cell r="XE67">
            <v>0</v>
          </cell>
          <cell r="XF67">
            <v>0</v>
          </cell>
          <cell r="XG67">
            <v>0</v>
          </cell>
          <cell r="XH67" t="str">
            <v/>
          </cell>
          <cell r="XI67" t="str">
            <v/>
          </cell>
          <cell r="XJ67">
            <v>0</v>
          </cell>
          <cell r="XK67">
            <v>0</v>
          </cell>
          <cell r="XL67">
            <v>0</v>
          </cell>
          <cell r="XM67">
            <v>0</v>
          </cell>
          <cell r="XN67">
            <v>0</v>
          </cell>
          <cell r="XO67">
            <v>0</v>
          </cell>
          <cell r="XP67">
            <v>0</v>
          </cell>
          <cell r="XQ67">
            <v>0</v>
          </cell>
          <cell r="XR67">
            <v>0</v>
          </cell>
          <cell r="XS67">
            <v>0</v>
          </cell>
          <cell r="XT67">
            <v>0</v>
          </cell>
          <cell r="XU67">
            <v>0</v>
          </cell>
          <cell r="XV67" t="str">
            <v/>
          </cell>
          <cell r="XW67" t="str">
            <v/>
          </cell>
          <cell r="XX67">
            <v>0</v>
          </cell>
          <cell r="XY67">
            <v>0</v>
          </cell>
          <cell r="XZ67">
            <v>0</v>
          </cell>
          <cell r="YA67">
            <v>0</v>
          </cell>
          <cell r="YB67">
            <v>0</v>
          </cell>
          <cell r="YC67">
            <v>0</v>
          </cell>
          <cell r="YD67">
            <v>0</v>
          </cell>
          <cell r="YE67">
            <v>0</v>
          </cell>
          <cell r="YF67">
            <v>0</v>
          </cell>
          <cell r="YG67">
            <v>0</v>
          </cell>
          <cell r="YH67">
            <v>0</v>
          </cell>
          <cell r="YI67">
            <v>0</v>
          </cell>
          <cell r="YJ67" t="str">
            <v/>
          </cell>
          <cell r="YK67" t="str">
            <v/>
          </cell>
          <cell r="YL67">
            <v>0</v>
          </cell>
          <cell r="YM67">
            <v>0</v>
          </cell>
          <cell r="YN67">
            <v>0</v>
          </cell>
          <cell r="YO67">
            <v>0</v>
          </cell>
          <cell r="YP67">
            <v>0</v>
          </cell>
          <cell r="YQ67">
            <v>0</v>
          </cell>
          <cell r="YR67">
            <v>0</v>
          </cell>
          <cell r="YS67">
            <v>0</v>
          </cell>
          <cell r="YT67">
            <v>0</v>
          </cell>
          <cell r="YU67">
            <v>0</v>
          </cell>
          <cell r="YV67">
            <v>0</v>
          </cell>
          <cell r="YW67">
            <v>0</v>
          </cell>
          <cell r="YX67" t="str">
            <v/>
          </cell>
          <cell r="YY67" t="str">
            <v/>
          </cell>
          <cell r="YZ67">
            <v>0</v>
          </cell>
          <cell r="ZA67">
            <v>0</v>
          </cell>
          <cell r="ZB67">
            <v>0</v>
          </cell>
          <cell r="ZC67">
            <v>0</v>
          </cell>
          <cell r="ZD67">
            <v>0</v>
          </cell>
          <cell r="ZE67">
            <v>0</v>
          </cell>
          <cell r="ZF67">
            <v>0</v>
          </cell>
          <cell r="ZG67">
            <v>0</v>
          </cell>
          <cell r="ZH67">
            <v>0</v>
          </cell>
          <cell r="ZI67">
            <v>0</v>
          </cell>
          <cell r="ZJ67">
            <v>0</v>
          </cell>
          <cell r="ZK67">
            <v>0</v>
          </cell>
          <cell r="ZL67" t="str">
            <v/>
          </cell>
          <cell r="ZM67" t="str">
            <v/>
          </cell>
          <cell r="ZN67">
            <v>0</v>
          </cell>
          <cell r="ZO67">
            <v>0</v>
          </cell>
          <cell r="ZP67">
            <v>0</v>
          </cell>
          <cell r="ZQ67">
            <v>0</v>
          </cell>
          <cell r="ZR67">
            <v>0</v>
          </cell>
          <cell r="ZS67">
            <v>0</v>
          </cell>
          <cell r="ZT67">
            <v>0</v>
          </cell>
          <cell r="ZU67">
            <v>0</v>
          </cell>
          <cell r="ZV67">
            <v>0</v>
          </cell>
          <cell r="ZW67">
            <v>0</v>
          </cell>
          <cell r="ZX67">
            <v>0</v>
          </cell>
          <cell r="ZY67">
            <v>0</v>
          </cell>
          <cell r="ZZ67" t="str">
            <v/>
          </cell>
          <cell r="AAA67" t="str">
            <v/>
          </cell>
          <cell r="AAB67">
            <v>0</v>
          </cell>
          <cell r="AAC67">
            <v>0</v>
          </cell>
          <cell r="AAD67">
            <v>0</v>
          </cell>
          <cell r="AAE67">
            <v>0</v>
          </cell>
          <cell r="AAF67">
            <v>0</v>
          </cell>
          <cell r="AAG67">
            <v>0</v>
          </cell>
          <cell r="AAH67">
            <v>0</v>
          </cell>
          <cell r="AAI67">
            <v>0</v>
          </cell>
          <cell r="AAJ67">
            <v>0</v>
          </cell>
          <cell r="AAK67">
            <v>0</v>
          </cell>
          <cell r="AAL67">
            <v>0</v>
          </cell>
          <cell r="AAM67">
            <v>0</v>
          </cell>
          <cell r="AAN67" t="str">
            <v/>
          </cell>
          <cell r="AAO67" t="str">
            <v/>
          </cell>
          <cell r="AAP67">
            <v>0</v>
          </cell>
          <cell r="AAQ67">
            <v>0</v>
          </cell>
          <cell r="AAR67">
            <v>0</v>
          </cell>
          <cell r="AAS67">
            <v>0</v>
          </cell>
          <cell r="AAT67">
            <v>0</v>
          </cell>
          <cell r="AAU67">
            <v>0</v>
          </cell>
          <cell r="AAV67">
            <v>0</v>
          </cell>
          <cell r="AAW67">
            <v>0</v>
          </cell>
          <cell r="AAX67">
            <v>0</v>
          </cell>
          <cell r="AAY67">
            <v>0</v>
          </cell>
          <cell r="AAZ67">
            <v>0</v>
          </cell>
          <cell r="ABA67">
            <v>0</v>
          </cell>
          <cell r="ABB67" t="str">
            <v/>
          </cell>
          <cell r="ABC67" t="str">
            <v/>
          </cell>
          <cell r="ABD67">
            <v>0</v>
          </cell>
          <cell r="ABE67">
            <v>0</v>
          </cell>
          <cell r="ABF67">
            <v>0</v>
          </cell>
          <cell r="ABG67">
            <v>0</v>
          </cell>
          <cell r="ABH67">
            <v>0</v>
          </cell>
          <cell r="ABI67">
            <v>0</v>
          </cell>
          <cell r="ABJ67">
            <v>0</v>
          </cell>
          <cell r="ABK67">
            <v>0</v>
          </cell>
          <cell r="ABM67">
            <v>0</v>
          </cell>
          <cell r="ABN67">
            <v>0</v>
          </cell>
          <cell r="ABO67">
            <v>0</v>
          </cell>
          <cell r="ABP67" t="e">
            <v>#DIV/0!</v>
          </cell>
        </row>
        <row r="68">
          <cell r="A68" t="str">
            <v>RED HOOK EAST</v>
          </cell>
          <cell r="B68" t="str">
            <v>RED HOOK EAST</v>
          </cell>
          <cell r="C68" t="str">
            <v>BROOKLYN</v>
          </cell>
          <cell r="D68">
            <v>0</v>
          </cell>
          <cell r="E68">
            <v>0</v>
          </cell>
          <cell r="F68">
            <v>9.9</v>
          </cell>
          <cell r="G68">
            <v>1</v>
          </cell>
          <cell r="H68">
            <v>0</v>
          </cell>
          <cell r="I68">
            <v>0</v>
          </cell>
          <cell r="J68">
            <v>7.9</v>
          </cell>
          <cell r="K68">
            <v>1</v>
          </cell>
          <cell r="L68">
            <v>0</v>
          </cell>
          <cell r="M68">
            <v>0</v>
          </cell>
          <cell r="N68">
            <v>11.03</v>
          </cell>
          <cell r="O68">
            <v>1</v>
          </cell>
          <cell r="P68" t="str">
            <v/>
          </cell>
          <cell r="Q68" t="str">
            <v/>
          </cell>
          <cell r="R68">
            <v>10.5</v>
          </cell>
          <cell r="S68">
            <v>1</v>
          </cell>
          <cell r="T68">
            <v>10.24</v>
          </cell>
          <cell r="U68">
            <v>1</v>
          </cell>
          <cell r="V68">
            <v>9.49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7.62</v>
          </cell>
          <cell r="AC68">
            <v>1</v>
          </cell>
          <cell r="AD68" t="str">
            <v/>
          </cell>
          <cell r="AE68" t="str">
            <v/>
          </cell>
          <cell r="AF68">
            <v>0</v>
          </cell>
          <cell r="AG68">
            <v>0</v>
          </cell>
          <cell r="AH68">
            <v>9.0399999999999991</v>
          </cell>
          <cell r="AI68">
            <v>1</v>
          </cell>
          <cell r="AJ68">
            <v>9.8699999999999992</v>
          </cell>
          <cell r="AK68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9.9600000000000009</v>
          </cell>
          <cell r="AQ68">
            <v>1</v>
          </cell>
          <cell r="AR68" t="str">
            <v/>
          </cell>
          <cell r="AS68" t="str">
            <v/>
          </cell>
          <cell r="AT68">
            <v>0</v>
          </cell>
          <cell r="AU68">
            <v>0</v>
          </cell>
          <cell r="AV68">
            <v>9.6300000000000008</v>
          </cell>
          <cell r="AW68">
            <v>1</v>
          </cell>
          <cell r="AX68">
            <v>7.89</v>
          </cell>
          <cell r="AY68">
            <v>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9.2899999999999991</v>
          </cell>
          <cell r="BE68">
            <v>1</v>
          </cell>
          <cell r="BF68" t="str">
            <v/>
          </cell>
          <cell r="BG68" t="str">
            <v/>
          </cell>
          <cell r="BH68">
            <v>0</v>
          </cell>
          <cell r="BI68">
            <v>0</v>
          </cell>
          <cell r="BJ68">
            <v>10.02</v>
          </cell>
          <cell r="BK68">
            <v>1</v>
          </cell>
          <cell r="BL68">
            <v>8.76</v>
          </cell>
          <cell r="BM68">
            <v>1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11.64</v>
          </cell>
          <cell r="BS68">
            <v>1</v>
          </cell>
          <cell r="BT68" t="str">
            <v/>
          </cell>
          <cell r="BU68" t="str">
            <v/>
          </cell>
          <cell r="BV68">
            <v>0</v>
          </cell>
          <cell r="BW68">
            <v>0</v>
          </cell>
          <cell r="BX68">
            <v>10.42</v>
          </cell>
          <cell r="BY68">
            <v>1</v>
          </cell>
          <cell r="BZ68">
            <v>11.47</v>
          </cell>
          <cell r="CA68">
            <v>1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9.4700000000000006</v>
          </cell>
          <cell r="CG68">
            <v>1</v>
          </cell>
          <cell r="CH68" t="str">
            <v/>
          </cell>
          <cell r="CI68" t="str">
            <v/>
          </cell>
          <cell r="CJ68">
            <v>0</v>
          </cell>
          <cell r="CK68">
            <v>0</v>
          </cell>
          <cell r="CL68">
            <v>9.7799999999999994</v>
          </cell>
          <cell r="CM68">
            <v>1</v>
          </cell>
          <cell r="CN68">
            <v>0</v>
          </cell>
          <cell r="CO68">
            <v>0</v>
          </cell>
          <cell r="CP68">
            <v>7.91</v>
          </cell>
          <cell r="CQ68">
            <v>1</v>
          </cell>
          <cell r="CR68">
            <v>0</v>
          </cell>
          <cell r="CS68">
            <v>0</v>
          </cell>
          <cell r="CT68">
            <v>7.3</v>
          </cell>
          <cell r="CU68">
            <v>1</v>
          </cell>
          <cell r="CV68" t="str">
            <v/>
          </cell>
          <cell r="CW68" t="str">
            <v/>
          </cell>
          <cell r="CX68">
            <v>0</v>
          </cell>
          <cell r="CY68">
            <v>0</v>
          </cell>
          <cell r="CZ68">
            <v>9.8000000000000007</v>
          </cell>
          <cell r="DA68">
            <v>1</v>
          </cell>
          <cell r="DB68">
            <v>9.08</v>
          </cell>
          <cell r="DC68">
            <v>1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7.7</v>
          </cell>
          <cell r="DI68">
            <v>1</v>
          </cell>
          <cell r="DJ68" t="str">
            <v/>
          </cell>
          <cell r="DK68" t="str">
            <v/>
          </cell>
          <cell r="DL68">
            <v>0</v>
          </cell>
          <cell r="DM68">
            <v>0</v>
          </cell>
          <cell r="DN68">
            <v>10.210000000000001</v>
          </cell>
          <cell r="DO68">
            <v>1</v>
          </cell>
          <cell r="DP68">
            <v>7.63</v>
          </cell>
          <cell r="DQ68">
            <v>1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8</v>
          </cell>
          <cell r="DW68">
            <v>1</v>
          </cell>
          <cell r="DX68" t="str">
            <v/>
          </cell>
          <cell r="DY68" t="str">
            <v/>
          </cell>
          <cell r="DZ68">
            <v>0</v>
          </cell>
          <cell r="EA68">
            <v>0</v>
          </cell>
          <cell r="EB68">
            <v>8.24</v>
          </cell>
          <cell r="EC68">
            <v>1</v>
          </cell>
          <cell r="ED68">
            <v>7.4</v>
          </cell>
          <cell r="EE68">
            <v>1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9.84</v>
          </cell>
          <cell r="EK68">
            <v>1</v>
          </cell>
          <cell r="EL68" t="str">
            <v/>
          </cell>
          <cell r="EM68" t="str">
            <v/>
          </cell>
          <cell r="EN68">
            <v>0</v>
          </cell>
          <cell r="EO68">
            <v>0</v>
          </cell>
          <cell r="EP68">
            <v>8.39</v>
          </cell>
          <cell r="EQ68">
            <v>1</v>
          </cell>
          <cell r="ER68">
            <v>9.99</v>
          </cell>
          <cell r="ES68">
            <v>1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10.19</v>
          </cell>
          <cell r="EY68">
            <v>1</v>
          </cell>
          <cell r="EZ68" t="str">
            <v/>
          </cell>
          <cell r="FA68" t="str">
            <v/>
          </cell>
          <cell r="FB68">
            <v>0</v>
          </cell>
          <cell r="FC68">
            <v>0</v>
          </cell>
          <cell r="FD68">
            <v>10.39</v>
          </cell>
          <cell r="FE68">
            <v>1</v>
          </cell>
          <cell r="FF68">
            <v>7.46</v>
          </cell>
          <cell r="FG68">
            <v>1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7.82</v>
          </cell>
          <cell r="FM68">
            <v>1</v>
          </cell>
          <cell r="FN68" t="str">
            <v/>
          </cell>
          <cell r="FO68" t="str">
            <v/>
          </cell>
          <cell r="FP68">
            <v>12.89</v>
          </cell>
          <cell r="FQ68">
            <v>2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11.65</v>
          </cell>
          <cell r="FY68">
            <v>2</v>
          </cell>
          <cell r="FZ68">
            <v>0</v>
          </cell>
          <cell r="GA68">
            <v>0</v>
          </cell>
          <cell r="GB68" t="str">
            <v/>
          </cell>
          <cell r="GC68" t="str">
            <v/>
          </cell>
          <cell r="GD68">
            <v>0</v>
          </cell>
          <cell r="GE68">
            <v>0</v>
          </cell>
          <cell r="GF68">
            <v>8.09</v>
          </cell>
          <cell r="GG68">
            <v>1</v>
          </cell>
          <cell r="GH68">
            <v>10.17</v>
          </cell>
          <cell r="GI68">
            <v>1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9.26</v>
          </cell>
          <cell r="GO68">
            <v>1</v>
          </cell>
          <cell r="GP68" t="str">
            <v/>
          </cell>
          <cell r="GQ68" t="str">
            <v/>
          </cell>
          <cell r="GR68">
            <v>0</v>
          </cell>
          <cell r="GS68">
            <v>0</v>
          </cell>
          <cell r="GT68">
            <v>10.55</v>
          </cell>
          <cell r="GU68">
            <v>1</v>
          </cell>
          <cell r="GV68">
            <v>6.86</v>
          </cell>
          <cell r="GW68">
            <v>1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9.5500000000000007</v>
          </cell>
          <cell r="HC68">
            <v>1</v>
          </cell>
          <cell r="HD68" t="str">
            <v/>
          </cell>
          <cell r="HE68" t="str">
            <v/>
          </cell>
          <cell r="HF68">
            <v>0</v>
          </cell>
          <cell r="HG68">
            <v>0</v>
          </cell>
          <cell r="HH68">
            <v>9.73</v>
          </cell>
          <cell r="HI68">
            <v>1</v>
          </cell>
          <cell r="HJ68">
            <v>10.65</v>
          </cell>
          <cell r="HK68">
            <v>1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9.59</v>
          </cell>
          <cell r="HQ68">
            <v>1</v>
          </cell>
          <cell r="HR68" t="str">
            <v/>
          </cell>
          <cell r="HS68" t="str">
            <v/>
          </cell>
          <cell r="HT68">
            <v>0</v>
          </cell>
          <cell r="HU68">
            <v>0</v>
          </cell>
          <cell r="HV68">
            <v>10.84</v>
          </cell>
          <cell r="HW68">
            <v>1</v>
          </cell>
          <cell r="HX68">
            <v>7.33</v>
          </cell>
          <cell r="HY68">
            <v>1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10.45</v>
          </cell>
          <cell r="IE68">
            <v>1</v>
          </cell>
          <cell r="IF68" t="str">
            <v/>
          </cell>
          <cell r="IG68" t="str">
            <v/>
          </cell>
          <cell r="IH68">
            <v>0</v>
          </cell>
          <cell r="II68">
            <v>0</v>
          </cell>
          <cell r="IJ68">
            <v>9.8699999999999992</v>
          </cell>
          <cell r="IK68">
            <v>1</v>
          </cell>
          <cell r="IL68">
            <v>9.32</v>
          </cell>
          <cell r="IM68">
            <v>1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9.81</v>
          </cell>
          <cell r="IS68">
            <v>1</v>
          </cell>
          <cell r="IT68" t="str">
            <v/>
          </cell>
          <cell r="IU68" t="str">
            <v/>
          </cell>
          <cell r="IV68">
            <v>0</v>
          </cell>
          <cell r="IW68">
            <v>0</v>
          </cell>
          <cell r="IX68">
            <v>10.72</v>
          </cell>
          <cell r="IY68">
            <v>1</v>
          </cell>
          <cell r="IZ68">
            <v>11.56</v>
          </cell>
          <cell r="JA68">
            <v>1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10.07</v>
          </cell>
          <cell r="JG68">
            <v>1</v>
          </cell>
          <cell r="JH68" t="str">
            <v/>
          </cell>
          <cell r="JI68" t="str">
            <v/>
          </cell>
          <cell r="JJ68">
            <v>0</v>
          </cell>
          <cell r="JK68">
            <v>0</v>
          </cell>
          <cell r="JL68">
            <v>9.84</v>
          </cell>
          <cell r="JM68">
            <v>1</v>
          </cell>
          <cell r="JN68">
            <v>9.77</v>
          </cell>
          <cell r="JO68">
            <v>1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10.32</v>
          </cell>
          <cell r="JU68">
            <v>1</v>
          </cell>
          <cell r="JV68" t="str">
            <v/>
          </cell>
          <cell r="JW68" t="str">
            <v/>
          </cell>
          <cell r="JX68">
            <v>0</v>
          </cell>
          <cell r="JY68">
            <v>0</v>
          </cell>
          <cell r="JZ68">
            <v>11.23</v>
          </cell>
          <cell r="KA68">
            <v>1</v>
          </cell>
          <cell r="KB68">
            <v>10.77</v>
          </cell>
          <cell r="KC68">
            <v>1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10.31</v>
          </cell>
          <cell r="KI68">
            <v>1</v>
          </cell>
          <cell r="KJ68" t="str">
            <v/>
          </cell>
          <cell r="KK68" t="str">
            <v/>
          </cell>
          <cell r="KL68">
            <v>0</v>
          </cell>
          <cell r="KM68">
            <v>0</v>
          </cell>
          <cell r="KN68">
            <v>10.67</v>
          </cell>
          <cell r="KO68">
            <v>1</v>
          </cell>
          <cell r="KP68">
            <v>9.69</v>
          </cell>
          <cell r="KQ68">
            <v>1</v>
          </cell>
          <cell r="KR68">
            <v>6.41</v>
          </cell>
          <cell r="KS68">
            <v>1</v>
          </cell>
          <cell r="KT68">
            <v>0</v>
          </cell>
          <cell r="KU68">
            <v>0</v>
          </cell>
          <cell r="KV68">
            <v>11.72</v>
          </cell>
          <cell r="KW68">
            <v>1</v>
          </cell>
          <cell r="KX68" t="str">
            <v/>
          </cell>
          <cell r="KY68" t="str">
            <v/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10.63</v>
          </cell>
          <cell r="LE68">
            <v>1</v>
          </cell>
          <cell r="LF68">
            <v>11.13</v>
          </cell>
          <cell r="LG68">
            <v>1</v>
          </cell>
          <cell r="LH68">
            <v>0</v>
          </cell>
          <cell r="LI68">
            <v>0</v>
          </cell>
          <cell r="LJ68">
            <v>9.25</v>
          </cell>
          <cell r="LK68">
            <v>1</v>
          </cell>
          <cell r="LL68" t="str">
            <v/>
          </cell>
          <cell r="LM68" t="str">
            <v/>
          </cell>
          <cell r="LN68">
            <v>0</v>
          </cell>
          <cell r="LO68">
            <v>0</v>
          </cell>
          <cell r="LP68">
            <v>12.44</v>
          </cell>
          <cell r="LQ68">
            <v>1</v>
          </cell>
          <cell r="LR68">
            <v>11.21</v>
          </cell>
          <cell r="LS68">
            <v>1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10.06</v>
          </cell>
          <cell r="LY68">
            <v>1</v>
          </cell>
          <cell r="LZ68" t="str">
            <v/>
          </cell>
          <cell r="MA68" t="str">
            <v/>
          </cell>
          <cell r="MB68">
            <v>0</v>
          </cell>
          <cell r="MC68">
            <v>0</v>
          </cell>
          <cell r="MD68">
            <v>12.79</v>
          </cell>
          <cell r="ME68">
            <v>1</v>
          </cell>
          <cell r="MF68">
            <v>8.91</v>
          </cell>
          <cell r="MG68">
            <v>1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10.53</v>
          </cell>
          <cell r="MM68">
            <v>1</v>
          </cell>
          <cell r="MN68" t="str">
            <v/>
          </cell>
          <cell r="MO68" t="str">
            <v/>
          </cell>
          <cell r="MP68">
            <v>0</v>
          </cell>
          <cell r="MQ68">
            <v>0</v>
          </cell>
          <cell r="MR68">
            <v>11.84</v>
          </cell>
          <cell r="MS68">
            <v>1</v>
          </cell>
          <cell r="MT68">
            <v>10.71</v>
          </cell>
          <cell r="MU68">
            <v>1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12.05</v>
          </cell>
          <cell r="NA68">
            <v>1</v>
          </cell>
          <cell r="NB68" t="str">
            <v/>
          </cell>
          <cell r="NC68" t="str">
            <v/>
          </cell>
          <cell r="ND68">
            <v>0</v>
          </cell>
          <cell r="NE68">
            <v>0</v>
          </cell>
          <cell r="NF68">
            <v>9.61</v>
          </cell>
          <cell r="NG68">
            <v>1</v>
          </cell>
          <cell r="NH68">
            <v>12.65</v>
          </cell>
          <cell r="NI68">
            <v>1</v>
          </cell>
          <cell r="NJ68">
            <v>0</v>
          </cell>
          <cell r="NK68">
            <v>0</v>
          </cell>
          <cell r="NL68">
            <v>12.03</v>
          </cell>
          <cell r="NM68">
            <v>1</v>
          </cell>
          <cell r="NN68">
            <v>0</v>
          </cell>
          <cell r="NO68">
            <v>0</v>
          </cell>
          <cell r="NP68" t="str">
            <v/>
          </cell>
          <cell r="NQ68" t="str">
            <v/>
          </cell>
          <cell r="NR68">
            <v>0</v>
          </cell>
          <cell r="NS68">
            <v>0</v>
          </cell>
          <cell r="NT68">
            <v>11.98</v>
          </cell>
          <cell r="NU68">
            <v>1</v>
          </cell>
          <cell r="NV68">
            <v>13.47</v>
          </cell>
          <cell r="NW68">
            <v>1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13.1</v>
          </cell>
          <cell r="OC68">
            <v>1</v>
          </cell>
          <cell r="OD68" t="str">
            <v/>
          </cell>
          <cell r="OE68" t="str">
            <v/>
          </cell>
          <cell r="OF68">
            <v>0</v>
          </cell>
          <cell r="OG68">
            <v>0</v>
          </cell>
          <cell r="OH68">
            <v>11.69</v>
          </cell>
          <cell r="OI68">
            <v>1</v>
          </cell>
          <cell r="OJ68">
            <v>12.18</v>
          </cell>
          <cell r="OK68">
            <v>1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12.36</v>
          </cell>
          <cell r="OQ68">
            <v>1</v>
          </cell>
          <cell r="OR68" t="str">
            <v/>
          </cell>
          <cell r="OS68" t="str">
            <v/>
          </cell>
          <cell r="OT68">
            <v>0</v>
          </cell>
          <cell r="OU68">
            <v>0</v>
          </cell>
          <cell r="OV68">
            <v>9.68</v>
          </cell>
          <cell r="OW68">
            <v>1</v>
          </cell>
          <cell r="OX68">
            <v>8.67</v>
          </cell>
          <cell r="OY68">
            <v>1</v>
          </cell>
          <cell r="OZ68">
            <v>0</v>
          </cell>
          <cell r="PA68">
            <v>0</v>
          </cell>
          <cell r="PB68">
            <v>0</v>
          </cell>
          <cell r="PC68">
            <v>0</v>
          </cell>
          <cell r="PD68">
            <v>10.36</v>
          </cell>
          <cell r="PE68">
            <v>1</v>
          </cell>
          <cell r="PF68" t="str">
            <v/>
          </cell>
          <cell r="PG68" t="str">
            <v/>
          </cell>
          <cell r="PH68">
            <v>0</v>
          </cell>
          <cell r="PI68">
            <v>0</v>
          </cell>
          <cell r="PJ68">
            <v>11.63</v>
          </cell>
          <cell r="PK68">
            <v>1</v>
          </cell>
          <cell r="PL68">
            <v>10.65</v>
          </cell>
          <cell r="PM68">
            <v>1</v>
          </cell>
          <cell r="PN68">
            <v>0</v>
          </cell>
          <cell r="PO68">
            <v>0</v>
          </cell>
          <cell r="PP68">
            <v>0</v>
          </cell>
          <cell r="PQ68">
            <v>0</v>
          </cell>
          <cell r="PR68">
            <v>9.7899999999999991</v>
          </cell>
          <cell r="PS68">
            <v>1</v>
          </cell>
          <cell r="PT68" t="str">
            <v/>
          </cell>
          <cell r="PU68" t="str">
            <v/>
          </cell>
          <cell r="PV68">
            <v>0</v>
          </cell>
          <cell r="PW68">
            <v>0</v>
          </cell>
          <cell r="PX68">
            <v>10.11</v>
          </cell>
          <cell r="PY68">
            <v>1</v>
          </cell>
          <cell r="PZ68">
            <v>11.35</v>
          </cell>
          <cell r="QA68">
            <v>1</v>
          </cell>
          <cell r="QB68">
            <v>0</v>
          </cell>
          <cell r="QC68">
            <v>0</v>
          </cell>
          <cell r="QD68">
            <v>0</v>
          </cell>
          <cell r="QE68">
            <v>0</v>
          </cell>
          <cell r="QF68">
            <v>10.43</v>
          </cell>
          <cell r="QG68">
            <v>1</v>
          </cell>
          <cell r="QH68" t="str">
            <v/>
          </cell>
          <cell r="QI68" t="str">
            <v/>
          </cell>
          <cell r="QJ68">
            <v>0</v>
          </cell>
          <cell r="QK68">
            <v>0</v>
          </cell>
          <cell r="QL68">
            <v>11.99</v>
          </cell>
          <cell r="QM68">
            <v>1</v>
          </cell>
          <cell r="QN68">
            <v>9.2200000000000006</v>
          </cell>
          <cell r="QO68">
            <v>1</v>
          </cell>
          <cell r="QP68">
            <v>0</v>
          </cell>
          <cell r="QQ68">
            <v>0</v>
          </cell>
          <cell r="QR68">
            <v>0</v>
          </cell>
          <cell r="QS68">
            <v>0</v>
          </cell>
          <cell r="QT68">
            <v>8.6999999999999993</v>
          </cell>
          <cell r="QU68">
            <v>1</v>
          </cell>
          <cell r="QV68" t="str">
            <v/>
          </cell>
          <cell r="QW68" t="str">
            <v/>
          </cell>
          <cell r="QX68">
            <v>0</v>
          </cell>
          <cell r="QY68">
            <v>0</v>
          </cell>
          <cell r="QZ68">
            <v>10.61</v>
          </cell>
          <cell r="RA68">
            <v>1</v>
          </cell>
          <cell r="RB68">
            <v>10.08</v>
          </cell>
          <cell r="RC68">
            <v>1</v>
          </cell>
          <cell r="RD68">
            <v>0</v>
          </cell>
          <cell r="RE68">
            <v>0</v>
          </cell>
          <cell r="RF68">
            <v>0</v>
          </cell>
          <cell r="RG68">
            <v>0</v>
          </cell>
          <cell r="RH68">
            <v>10.050000000000001</v>
          </cell>
          <cell r="RI68">
            <v>1</v>
          </cell>
          <cell r="RJ68" t="str">
            <v/>
          </cell>
          <cell r="RK68" t="str">
            <v/>
          </cell>
          <cell r="RL68">
            <v>0</v>
          </cell>
          <cell r="RM68">
            <v>0</v>
          </cell>
          <cell r="RN68">
            <v>10.76</v>
          </cell>
          <cell r="RO68">
            <v>1</v>
          </cell>
          <cell r="RP68">
            <v>11.25</v>
          </cell>
          <cell r="RQ68">
            <v>1</v>
          </cell>
          <cell r="RR68">
            <v>7.68</v>
          </cell>
          <cell r="RS68">
            <v>1</v>
          </cell>
          <cell r="RT68">
            <v>8.92</v>
          </cell>
          <cell r="RU68">
            <v>1</v>
          </cell>
          <cell r="RV68">
            <v>0</v>
          </cell>
          <cell r="RW68">
            <v>0</v>
          </cell>
          <cell r="RX68" t="str">
            <v/>
          </cell>
          <cell r="RY68" t="str">
            <v/>
          </cell>
          <cell r="RZ68">
            <v>0</v>
          </cell>
          <cell r="SA68">
            <v>0</v>
          </cell>
          <cell r="SB68">
            <v>11.43</v>
          </cell>
          <cell r="SC68">
            <v>1</v>
          </cell>
          <cell r="SD68">
            <v>8.0500000000000007</v>
          </cell>
          <cell r="SE68">
            <v>1</v>
          </cell>
          <cell r="SF68">
            <v>0</v>
          </cell>
          <cell r="SG68">
            <v>0</v>
          </cell>
          <cell r="SH68">
            <v>0</v>
          </cell>
          <cell r="SI68">
            <v>0</v>
          </cell>
          <cell r="SJ68">
            <v>12.28</v>
          </cell>
          <cell r="SK68">
            <v>1</v>
          </cell>
          <cell r="SL68" t="str">
            <v/>
          </cell>
          <cell r="SM68" t="str">
            <v/>
          </cell>
          <cell r="SN68">
            <v>0</v>
          </cell>
          <cell r="SO68">
            <v>0</v>
          </cell>
          <cell r="SP68">
            <v>10.71</v>
          </cell>
          <cell r="SQ68">
            <v>1</v>
          </cell>
          <cell r="SR68">
            <v>7.16</v>
          </cell>
          <cell r="SS68">
            <v>1</v>
          </cell>
          <cell r="ST68">
            <v>0</v>
          </cell>
          <cell r="SU68">
            <v>0</v>
          </cell>
          <cell r="SV68">
            <v>0</v>
          </cell>
          <cell r="SW68">
            <v>0</v>
          </cell>
          <cell r="SX68">
            <v>12.01</v>
          </cell>
          <cell r="SY68">
            <v>1</v>
          </cell>
          <cell r="SZ68" t="str">
            <v/>
          </cell>
          <cell r="TA68" t="str">
            <v/>
          </cell>
          <cell r="TB68">
            <v>0</v>
          </cell>
          <cell r="TC68">
            <v>0</v>
          </cell>
          <cell r="TD68">
            <v>9.48</v>
          </cell>
          <cell r="TE68">
            <v>1</v>
          </cell>
          <cell r="TF68">
            <v>9.36</v>
          </cell>
          <cell r="TG68">
            <v>1</v>
          </cell>
          <cell r="TH68">
            <v>0</v>
          </cell>
          <cell r="TI68">
            <v>0</v>
          </cell>
          <cell r="TJ68">
            <v>0</v>
          </cell>
          <cell r="TK68">
            <v>0</v>
          </cell>
          <cell r="TL68">
            <v>10.38</v>
          </cell>
          <cell r="TM68">
            <v>1</v>
          </cell>
          <cell r="TN68" t="str">
            <v/>
          </cell>
          <cell r="TO68" t="str">
            <v/>
          </cell>
          <cell r="TP68">
            <v>0</v>
          </cell>
          <cell r="TQ68">
            <v>0</v>
          </cell>
          <cell r="TR68">
            <v>8.5299999999999994</v>
          </cell>
          <cell r="TS68">
            <v>1</v>
          </cell>
          <cell r="TT68">
            <v>10.77</v>
          </cell>
          <cell r="TU68">
            <v>1</v>
          </cell>
          <cell r="TV68">
            <v>0</v>
          </cell>
          <cell r="TW68">
            <v>0</v>
          </cell>
          <cell r="TX68">
            <v>0</v>
          </cell>
          <cell r="TY68">
            <v>0</v>
          </cell>
          <cell r="TZ68">
            <v>9.32</v>
          </cell>
          <cell r="UA68">
            <v>1</v>
          </cell>
          <cell r="UB68" t="str">
            <v/>
          </cell>
          <cell r="UC68" t="str">
            <v/>
          </cell>
          <cell r="UD68">
            <v>0</v>
          </cell>
          <cell r="UE68">
            <v>0</v>
          </cell>
          <cell r="UF68">
            <v>11.09</v>
          </cell>
          <cell r="UG68">
            <v>1</v>
          </cell>
          <cell r="UH68">
            <v>13.99</v>
          </cell>
          <cell r="UI68">
            <v>1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9.67</v>
          </cell>
          <cell r="UO68">
            <v>1</v>
          </cell>
          <cell r="UP68" t="str">
            <v/>
          </cell>
          <cell r="UQ68" t="str">
            <v/>
          </cell>
          <cell r="UR68">
            <v>0</v>
          </cell>
          <cell r="US68">
            <v>0</v>
          </cell>
          <cell r="UT68">
            <v>10.73</v>
          </cell>
          <cell r="UU68">
            <v>1</v>
          </cell>
          <cell r="UV68">
            <v>10.29</v>
          </cell>
          <cell r="UW68">
            <v>1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10.130000000000001</v>
          </cell>
          <cell r="VC68">
            <v>1</v>
          </cell>
          <cell r="VD68" t="str">
            <v/>
          </cell>
          <cell r="VE68" t="str">
            <v/>
          </cell>
          <cell r="VF68">
            <v>0</v>
          </cell>
          <cell r="VG68">
            <v>0</v>
          </cell>
          <cell r="VH68">
            <v>9.41</v>
          </cell>
          <cell r="VI68">
            <v>1</v>
          </cell>
          <cell r="VJ68">
            <v>9.8800000000000008</v>
          </cell>
          <cell r="VK68">
            <v>1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8.3800000000000008</v>
          </cell>
          <cell r="VQ68">
            <v>1</v>
          </cell>
          <cell r="VR68" t="str">
            <v/>
          </cell>
          <cell r="VS68" t="str">
            <v/>
          </cell>
          <cell r="VT68">
            <v>0</v>
          </cell>
          <cell r="VU68">
            <v>0</v>
          </cell>
          <cell r="VV68">
            <v>9.9</v>
          </cell>
          <cell r="VW68">
            <v>1</v>
          </cell>
          <cell r="VX68">
            <v>9.27</v>
          </cell>
          <cell r="VY68">
            <v>1</v>
          </cell>
          <cell r="VZ68">
            <v>0</v>
          </cell>
          <cell r="WA68">
            <v>0</v>
          </cell>
          <cell r="WB68">
            <v>0</v>
          </cell>
          <cell r="WC68">
            <v>0</v>
          </cell>
          <cell r="WD68">
            <v>12.79</v>
          </cell>
          <cell r="WE68">
            <v>1</v>
          </cell>
          <cell r="WF68" t="str">
            <v/>
          </cell>
          <cell r="WG68" t="str">
            <v/>
          </cell>
          <cell r="WH68">
            <v>0</v>
          </cell>
          <cell r="WI68">
            <v>0</v>
          </cell>
          <cell r="WJ68">
            <v>11.5</v>
          </cell>
          <cell r="WK68">
            <v>1</v>
          </cell>
          <cell r="WL68">
            <v>12.06</v>
          </cell>
          <cell r="WM68">
            <v>1</v>
          </cell>
          <cell r="WN68">
            <v>0</v>
          </cell>
          <cell r="WO68">
            <v>0</v>
          </cell>
          <cell r="WP68">
            <v>0</v>
          </cell>
          <cell r="WQ68">
            <v>0</v>
          </cell>
          <cell r="WR68">
            <v>11.72</v>
          </cell>
          <cell r="WS68">
            <v>1</v>
          </cell>
          <cell r="WT68" t="str">
            <v/>
          </cell>
          <cell r="WU68" t="str">
            <v/>
          </cell>
          <cell r="WV68">
            <v>9.9499999999999993</v>
          </cell>
          <cell r="WW68">
            <v>1</v>
          </cell>
          <cell r="WX68">
            <v>0</v>
          </cell>
          <cell r="WY68">
            <v>0</v>
          </cell>
          <cell r="WZ68">
            <v>8.2100000000000009</v>
          </cell>
          <cell r="XA68">
            <v>1</v>
          </cell>
          <cell r="XB68">
            <v>0</v>
          </cell>
          <cell r="XC68">
            <v>0</v>
          </cell>
          <cell r="XD68">
            <v>0</v>
          </cell>
          <cell r="XE68">
            <v>0</v>
          </cell>
          <cell r="XF68">
            <v>9.67</v>
          </cell>
          <cell r="XG68">
            <v>1</v>
          </cell>
          <cell r="XH68" t="str">
            <v/>
          </cell>
          <cell r="XI68" t="str">
            <v/>
          </cell>
          <cell r="XJ68">
            <v>0</v>
          </cell>
          <cell r="XK68">
            <v>0</v>
          </cell>
          <cell r="XL68">
            <v>16.940000000000001</v>
          </cell>
          <cell r="XM68">
            <v>2</v>
          </cell>
          <cell r="XN68">
            <v>0</v>
          </cell>
          <cell r="XO68">
            <v>0</v>
          </cell>
          <cell r="XP68">
            <v>9.8000000000000007</v>
          </cell>
          <cell r="XQ68">
            <v>1</v>
          </cell>
          <cell r="XR68">
            <v>8.4700000000000006</v>
          </cell>
          <cell r="XS68">
            <v>1</v>
          </cell>
          <cell r="XT68">
            <v>0</v>
          </cell>
          <cell r="XU68">
            <v>0</v>
          </cell>
          <cell r="XV68" t="str">
            <v/>
          </cell>
          <cell r="XW68" t="str">
            <v/>
          </cell>
          <cell r="XX68">
            <v>0</v>
          </cell>
          <cell r="XY68">
            <v>0</v>
          </cell>
          <cell r="XZ68">
            <v>11.51</v>
          </cell>
          <cell r="YA68">
            <v>1</v>
          </cell>
          <cell r="YB68">
            <v>8.06</v>
          </cell>
          <cell r="YC68">
            <v>1</v>
          </cell>
          <cell r="YD68">
            <v>0</v>
          </cell>
          <cell r="YE68">
            <v>0</v>
          </cell>
          <cell r="YF68">
            <v>0</v>
          </cell>
          <cell r="YG68">
            <v>0</v>
          </cell>
          <cell r="YH68">
            <v>9.34</v>
          </cell>
          <cell r="YI68">
            <v>1</v>
          </cell>
          <cell r="YJ68" t="str">
            <v/>
          </cell>
          <cell r="YK68" t="str">
            <v/>
          </cell>
          <cell r="YL68">
            <v>0</v>
          </cell>
          <cell r="YM68">
            <v>0</v>
          </cell>
          <cell r="YN68">
            <v>10.31</v>
          </cell>
          <cell r="YO68">
            <v>1</v>
          </cell>
          <cell r="YP68">
            <v>10.52</v>
          </cell>
          <cell r="YQ68">
            <v>1</v>
          </cell>
          <cell r="YR68">
            <v>0</v>
          </cell>
          <cell r="YS68">
            <v>0</v>
          </cell>
          <cell r="YT68">
            <v>0</v>
          </cell>
          <cell r="YU68">
            <v>0</v>
          </cell>
          <cell r="YV68">
            <v>10.43</v>
          </cell>
          <cell r="YW68">
            <v>1</v>
          </cell>
          <cell r="YX68" t="str">
            <v/>
          </cell>
          <cell r="YY68" t="str">
            <v/>
          </cell>
          <cell r="YZ68">
            <v>0</v>
          </cell>
          <cell r="ZA68">
            <v>0</v>
          </cell>
          <cell r="ZB68">
            <v>10.3</v>
          </cell>
          <cell r="ZC68">
            <v>1</v>
          </cell>
          <cell r="ZD68">
            <v>11.55</v>
          </cell>
          <cell r="ZE68">
            <v>1</v>
          </cell>
          <cell r="ZF68">
            <v>0</v>
          </cell>
          <cell r="ZG68">
            <v>0</v>
          </cell>
          <cell r="ZH68">
            <v>0</v>
          </cell>
          <cell r="ZI68">
            <v>0</v>
          </cell>
          <cell r="ZJ68">
            <v>11.79</v>
          </cell>
          <cell r="ZK68">
            <v>1</v>
          </cell>
          <cell r="ZL68" t="str">
            <v/>
          </cell>
          <cell r="ZM68" t="str">
            <v/>
          </cell>
          <cell r="ZN68">
            <v>0</v>
          </cell>
          <cell r="ZO68">
            <v>0</v>
          </cell>
          <cell r="ZP68">
            <v>11.92</v>
          </cell>
          <cell r="ZQ68">
            <v>1</v>
          </cell>
          <cell r="ZR68">
            <v>11.62</v>
          </cell>
          <cell r="ZS68">
            <v>1</v>
          </cell>
          <cell r="ZT68">
            <v>10.52</v>
          </cell>
          <cell r="ZU68">
            <v>1</v>
          </cell>
          <cell r="ZV68">
            <v>0</v>
          </cell>
          <cell r="ZW68">
            <v>0</v>
          </cell>
          <cell r="ZX68">
            <v>9.1300000000000008</v>
          </cell>
          <cell r="ZY68">
            <v>1</v>
          </cell>
          <cell r="ZZ68" t="str">
            <v/>
          </cell>
          <cell r="AAA68" t="str">
            <v/>
          </cell>
          <cell r="AAB68">
            <v>0</v>
          </cell>
          <cell r="AAC68">
            <v>0</v>
          </cell>
          <cell r="AAD68">
            <v>9.33</v>
          </cell>
          <cell r="AAE68">
            <v>1</v>
          </cell>
          <cell r="AAF68">
            <v>9.8000000000000007</v>
          </cell>
          <cell r="AAG68">
            <v>1</v>
          </cell>
          <cell r="AAH68">
            <v>0</v>
          </cell>
          <cell r="AAI68">
            <v>0</v>
          </cell>
          <cell r="AAJ68">
            <v>0</v>
          </cell>
          <cell r="AAK68">
            <v>0</v>
          </cell>
          <cell r="AAL68">
            <v>8.1999999999999993</v>
          </cell>
          <cell r="AAM68">
            <v>1</v>
          </cell>
          <cell r="AAN68" t="str">
            <v/>
          </cell>
          <cell r="AAO68" t="str">
            <v/>
          </cell>
          <cell r="AAP68">
            <v>0</v>
          </cell>
          <cell r="AAQ68">
            <v>0</v>
          </cell>
          <cell r="AAR68">
            <v>9.84</v>
          </cell>
          <cell r="AAS68">
            <v>1</v>
          </cell>
          <cell r="AAT68">
            <v>7.7</v>
          </cell>
          <cell r="AAU68">
            <v>1</v>
          </cell>
          <cell r="AAV68">
            <v>0</v>
          </cell>
          <cell r="AAW68">
            <v>0</v>
          </cell>
          <cell r="AAX68">
            <v>0</v>
          </cell>
          <cell r="AAY68">
            <v>0</v>
          </cell>
          <cell r="AAZ68">
            <v>9.31</v>
          </cell>
          <cell r="ABA68">
            <v>1</v>
          </cell>
          <cell r="ABB68" t="str">
            <v/>
          </cell>
          <cell r="ABC68" t="str">
            <v/>
          </cell>
          <cell r="ABD68">
            <v>0</v>
          </cell>
          <cell r="ABE68">
            <v>0</v>
          </cell>
          <cell r="ABF68">
            <v>0</v>
          </cell>
          <cell r="ABG68">
            <v>0</v>
          </cell>
          <cell r="ABH68">
            <v>0</v>
          </cell>
          <cell r="ABI68">
            <v>0</v>
          </cell>
          <cell r="ABJ68">
            <v>0</v>
          </cell>
          <cell r="ABK68">
            <v>0</v>
          </cell>
          <cell r="ABM68">
            <v>1608.0200000000002</v>
          </cell>
          <cell r="ABN68">
            <v>162</v>
          </cell>
          <cell r="ABO68">
            <v>159</v>
          </cell>
          <cell r="ABP68">
            <v>1.0188679245283019</v>
          </cell>
        </row>
        <row r="69">
          <cell r="A69" t="str">
            <v>RED HOOK WEST</v>
          </cell>
          <cell r="B69" t="str">
            <v>RED HOOK WEST</v>
          </cell>
          <cell r="C69" t="str">
            <v>BROOKLYN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 t="str">
            <v/>
          </cell>
          <cell r="Q69" t="str">
            <v/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/>
          </cell>
          <cell r="AE69" t="str">
            <v/>
          </cell>
          <cell r="AF69">
            <v>0</v>
          </cell>
          <cell r="AG69">
            <v>0</v>
          </cell>
          <cell r="AH69">
            <v>18.399999999999999</v>
          </cell>
          <cell r="AI69">
            <v>2</v>
          </cell>
          <cell r="AJ69">
            <v>8.01</v>
          </cell>
          <cell r="AK69">
            <v>1</v>
          </cell>
          <cell r="AL69">
            <v>0</v>
          </cell>
          <cell r="AM69">
            <v>0</v>
          </cell>
          <cell r="AN69">
            <v>9.0399999999999991</v>
          </cell>
          <cell r="AO69">
            <v>1</v>
          </cell>
          <cell r="AP69">
            <v>4.92</v>
          </cell>
          <cell r="AQ69">
            <v>1</v>
          </cell>
          <cell r="AR69" t="str">
            <v/>
          </cell>
          <cell r="AS69" t="str">
            <v/>
          </cell>
          <cell r="AT69">
            <v>0</v>
          </cell>
          <cell r="AU69">
            <v>0</v>
          </cell>
          <cell r="AV69">
            <v>9.0299999999999994</v>
          </cell>
          <cell r="AW69">
            <v>1</v>
          </cell>
          <cell r="AX69">
            <v>5.08</v>
          </cell>
          <cell r="AY69">
            <v>1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9.69</v>
          </cell>
          <cell r="BE69">
            <v>1</v>
          </cell>
          <cell r="BF69" t="str">
            <v/>
          </cell>
          <cell r="BG69" t="str">
            <v/>
          </cell>
          <cell r="BH69">
            <v>0</v>
          </cell>
          <cell r="BI69">
            <v>0</v>
          </cell>
          <cell r="BJ69">
            <v>8.35</v>
          </cell>
          <cell r="BK69">
            <v>1</v>
          </cell>
          <cell r="BL69">
            <v>10.06</v>
          </cell>
          <cell r="BM69">
            <v>1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8.1199999999999992</v>
          </cell>
          <cell r="BS69">
            <v>1</v>
          </cell>
          <cell r="BT69" t="str">
            <v/>
          </cell>
          <cell r="BU69" t="str">
            <v/>
          </cell>
          <cell r="BV69">
            <v>0</v>
          </cell>
          <cell r="BW69">
            <v>0</v>
          </cell>
          <cell r="BX69">
            <v>8.18</v>
          </cell>
          <cell r="BY69">
            <v>1</v>
          </cell>
          <cell r="BZ69">
            <v>8.3000000000000007</v>
          </cell>
          <cell r="CA69">
            <v>1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9.66</v>
          </cell>
          <cell r="CG69">
            <v>1</v>
          </cell>
          <cell r="CH69" t="str">
            <v/>
          </cell>
          <cell r="CI69" t="str">
            <v/>
          </cell>
          <cell r="CJ69">
            <v>0</v>
          </cell>
          <cell r="CK69">
            <v>0</v>
          </cell>
          <cell r="CL69">
            <v>7.82</v>
          </cell>
          <cell r="CM69">
            <v>1</v>
          </cell>
          <cell r="CN69">
            <v>0</v>
          </cell>
          <cell r="CO69">
            <v>0</v>
          </cell>
          <cell r="CP69">
            <v>9.94</v>
          </cell>
          <cell r="CQ69">
            <v>1</v>
          </cell>
          <cell r="CR69">
            <v>0</v>
          </cell>
          <cell r="CS69">
            <v>0</v>
          </cell>
          <cell r="CT69">
            <v>7.2</v>
          </cell>
          <cell r="CU69">
            <v>1</v>
          </cell>
          <cell r="CV69" t="str">
            <v/>
          </cell>
          <cell r="CW69" t="str">
            <v/>
          </cell>
          <cell r="CX69">
            <v>0</v>
          </cell>
          <cell r="CY69">
            <v>0</v>
          </cell>
          <cell r="CZ69">
            <v>8.44</v>
          </cell>
          <cell r="DA69">
            <v>1</v>
          </cell>
          <cell r="DB69">
            <v>8.48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9.93</v>
          </cell>
          <cell r="DI69">
            <v>1</v>
          </cell>
          <cell r="DJ69" t="str">
            <v/>
          </cell>
          <cell r="DK69" t="str">
            <v/>
          </cell>
          <cell r="DL69">
            <v>0</v>
          </cell>
          <cell r="DM69">
            <v>0</v>
          </cell>
          <cell r="DN69">
            <v>8.17</v>
          </cell>
          <cell r="DO69">
            <v>1</v>
          </cell>
          <cell r="DP69">
            <v>8.02</v>
          </cell>
          <cell r="DQ69">
            <v>1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7.37</v>
          </cell>
          <cell r="DW69">
            <v>1</v>
          </cell>
          <cell r="DX69" t="str">
            <v/>
          </cell>
          <cell r="DY69" t="str">
            <v/>
          </cell>
          <cell r="DZ69">
            <v>0</v>
          </cell>
          <cell r="EA69">
            <v>0</v>
          </cell>
          <cell r="EB69">
            <v>9.5299999999999994</v>
          </cell>
          <cell r="EC69">
            <v>1</v>
          </cell>
          <cell r="ED69">
            <v>7.72</v>
          </cell>
          <cell r="EE69">
            <v>1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8.44</v>
          </cell>
          <cell r="EK69">
            <v>1</v>
          </cell>
          <cell r="EL69" t="str">
            <v/>
          </cell>
          <cell r="EM69" t="str">
            <v/>
          </cell>
          <cell r="EN69">
            <v>0</v>
          </cell>
          <cell r="EO69">
            <v>0</v>
          </cell>
          <cell r="EP69">
            <v>9.08</v>
          </cell>
          <cell r="EQ69">
            <v>1</v>
          </cell>
          <cell r="ER69">
            <v>9.2799999999999994</v>
          </cell>
          <cell r="ES69">
            <v>1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8.5399999999999991</v>
          </cell>
          <cell r="EY69">
            <v>1</v>
          </cell>
          <cell r="EZ69" t="str">
            <v/>
          </cell>
          <cell r="FA69" t="str">
            <v/>
          </cell>
          <cell r="FB69">
            <v>0</v>
          </cell>
          <cell r="FC69">
            <v>0</v>
          </cell>
          <cell r="FD69">
            <v>9.39</v>
          </cell>
          <cell r="FE69">
            <v>1</v>
          </cell>
          <cell r="FF69">
            <v>15.54</v>
          </cell>
          <cell r="FG69">
            <v>2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8.56</v>
          </cell>
          <cell r="FM69">
            <v>1</v>
          </cell>
          <cell r="FN69" t="str">
            <v/>
          </cell>
          <cell r="FO69" t="str">
            <v/>
          </cell>
          <cell r="FP69">
            <v>0</v>
          </cell>
          <cell r="FQ69">
            <v>0</v>
          </cell>
          <cell r="FR69">
            <v>17.29</v>
          </cell>
          <cell r="FS69">
            <v>2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14.66</v>
          </cell>
          <cell r="FY69">
            <v>2</v>
          </cell>
          <cell r="FZ69">
            <v>0</v>
          </cell>
          <cell r="GA69">
            <v>0</v>
          </cell>
          <cell r="GB69" t="str">
            <v/>
          </cell>
          <cell r="GC69" t="str">
            <v/>
          </cell>
          <cell r="GD69">
            <v>0</v>
          </cell>
          <cell r="GE69">
            <v>0</v>
          </cell>
          <cell r="GF69">
            <v>8.3800000000000008</v>
          </cell>
          <cell r="GG69">
            <v>1</v>
          </cell>
          <cell r="GH69">
            <v>8.4700000000000006</v>
          </cell>
          <cell r="GI69">
            <v>1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8.51</v>
          </cell>
          <cell r="GO69">
            <v>1</v>
          </cell>
          <cell r="GP69" t="str">
            <v/>
          </cell>
          <cell r="GQ69" t="str">
            <v/>
          </cell>
          <cell r="GR69">
            <v>0</v>
          </cell>
          <cell r="GS69">
            <v>0</v>
          </cell>
          <cell r="GT69">
            <v>9.18</v>
          </cell>
          <cell r="GU69">
            <v>1</v>
          </cell>
          <cell r="GV69">
            <v>9.4</v>
          </cell>
          <cell r="GW69">
            <v>1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10.4</v>
          </cell>
          <cell r="HC69">
            <v>1</v>
          </cell>
          <cell r="HD69" t="str">
            <v/>
          </cell>
          <cell r="HE69" t="str">
            <v/>
          </cell>
          <cell r="HF69">
            <v>0</v>
          </cell>
          <cell r="HG69">
            <v>0</v>
          </cell>
          <cell r="HH69">
            <v>7.7</v>
          </cell>
          <cell r="HI69">
            <v>1</v>
          </cell>
          <cell r="HJ69">
            <v>10.58</v>
          </cell>
          <cell r="HK69">
            <v>1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9.65</v>
          </cell>
          <cell r="HQ69">
            <v>1</v>
          </cell>
          <cell r="HR69" t="str">
            <v/>
          </cell>
          <cell r="HS69" t="str">
            <v/>
          </cell>
          <cell r="HT69">
            <v>0</v>
          </cell>
          <cell r="HU69">
            <v>0</v>
          </cell>
          <cell r="HV69">
            <v>9.1999999999999993</v>
          </cell>
          <cell r="HW69">
            <v>1</v>
          </cell>
          <cell r="HX69">
            <v>10.199999999999999</v>
          </cell>
          <cell r="HY69">
            <v>1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8.76</v>
          </cell>
          <cell r="IE69">
            <v>1</v>
          </cell>
          <cell r="IF69" t="str">
            <v/>
          </cell>
          <cell r="IG69" t="str">
            <v/>
          </cell>
          <cell r="IH69">
            <v>0</v>
          </cell>
          <cell r="II69">
            <v>0</v>
          </cell>
          <cell r="IJ69">
            <v>9.1199999999999992</v>
          </cell>
          <cell r="IK69">
            <v>1</v>
          </cell>
          <cell r="IL69">
            <v>9.5399999999999991</v>
          </cell>
          <cell r="IM69">
            <v>1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9.6999999999999993</v>
          </cell>
          <cell r="IS69">
            <v>1</v>
          </cell>
          <cell r="IT69" t="str">
            <v/>
          </cell>
          <cell r="IU69" t="str">
            <v/>
          </cell>
          <cell r="IV69">
            <v>0</v>
          </cell>
          <cell r="IW69">
            <v>0</v>
          </cell>
          <cell r="IX69">
            <v>10.17</v>
          </cell>
          <cell r="IY69">
            <v>1</v>
          </cell>
          <cell r="IZ69">
            <v>10.34</v>
          </cell>
          <cell r="JA69">
            <v>1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10.38</v>
          </cell>
          <cell r="JG69">
            <v>1</v>
          </cell>
          <cell r="JH69" t="str">
            <v/>
          </cell>
          <cell r="JI69" t="str">
            <v/>
          </cell>
          <cell r="JJ69">
            <v>0</v>
          </cell>
          <cell r="JK69">
            <v>0</v>
          </cell>
          <cell r="JL69">
            <v>9.25</v>
          </cell>
          <cell r="JM69">
            <v>1</v>
          </cell>
          <cell r="JN69">
            <v>9.2100000000000009</v>
          </cell>
          <cell r="JO69">
            <v>1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10.09</v>
          </cell>
          <cell r="JU69">
            <v>1</v>
          </cell>
          <cell r="JV69" t="str">
            <v/>
          </cell>
          <cell r="JW69" t="str">
            <v/>
          </cell>
          <cell r="JX69">
            <v>0</v>
          </cell>
          <cell r="JY69">
            <v>0</v>
          </cell>
          <cell r="JZ69">
            <v>18.52</v>
          </cell>
          <cell r="KA69">
            <v>2</v>
          </cell>
          <cell r="KB69">
            <v>9.23</v>
          </cell>
          <cell r="KC69">
            <v>1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6.56</v>
          </cell>
          <cell r="KI69">
            <v>1</v>
          </cell>
          <cell r="KJ69" t="str">
            <v/>
          </cell>
          <cell r="KK69" t="str">
            <v/>
          </cell>
          <cell r="KL69">
            <v>0</v>
          </cell>
          <cell r="KM69">
            <v>0</v>
          </cell>
          <cell r="KN69">
            <v>10.7</v>
          </cell>
          <cell r="KO69">
            <v>1</v>
          </cell>
          <cell r="KP69">
            <v>10.199999999999999</v>
          </cell>
          <cell r="KQ69">
            <v>1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10.79</v>
          </cell>
          <cell r="KW69">
            <v>1</v>
          </cell>
          <cell r="KX69" t="str">
            <v/>
          </cell>
          <cell r="KY69" t="str">
            <v/>
          </cell>
          <cell r="KZ69">
            <v>0</v>
          </cell>
          <cell r="LA69">
            <v>0</v>
          </cell>
          <cell r="LB69">
            <v>22.18</v>
          </cell>
          <cell r="LC69">
            <v>2</v>
          </cell>
          <cell r="LD69">
            <v>6.72</v>
          </cell>
          <cell r="LE69">
            <v>1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>
            <v>11.3</v>
          </cell>
          <cell r="LK69">
            <v>1</v>
          </cell>
          <cell r="LL69" t="str">
            <v/>
          </cell>
          <cell r="LM69" t="str">
            <v/>
          </cell>
          <cell r="LN69">
            <v>0</v>
          </cell>
          <cell r="LO69">
            <v>0</v>
          </cell>
          <cell r="LP69">
            <v>10.38</v>
          </cell>
          <cell r="LQ69">
            <v>1</v>
          </cell>
          <cell r="LR69">
            <v>10.31</v>
          </cell>
          <cell r="LS69">
            <v>1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11.82</v>
          </cell>
          <cell r="LY69">
            <v>1</v>
          </cell>
          <cell r="LZ69" t="str">
            <v/>
          </cell>
          <cell r="MA69" t="str">
            <v/>
          </cell>
          <cell r="MB69">
            <v>0</v>
          </cell>
          <cell r="MC69">
            <v>0</v>
          </cell>
          <cell r="MD69">
            <v>11.42</v>
          </cell>
          <cell r="ME69">
            <v>1</v>
          </cell>
          <cell r="MF69">
            <v>11.73</v>
          </cell>
          <cell r="MG69">
            <v>1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10.79</v>
          </cell>
          <cell r="MM69">
            <v>1</v>
          </cell>
          <cell r="MN69" t="str">
            <v/>
          </cell>
          <cell r="MO69" t="str">
            <v/>
          </cell>
          <cell r="MP69">
            <v>0</v>
          </cell>
          <cell r="MQ69">
            <v>0</v>
          </cell>
          <cell r="MR69">
            <v>11.62</v>
          </cell>
          <cell r="MS69">
            <v>1</v>
          </cell>
          <cell r="MT69">
            <v>11.82</v>
          </cell>
          <cell r="MU69">
            <v>1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10.5</v>
          </cell>
          <cell r="NA69">
            <v>1</v>
          </cell>
          <cell r="NB69" t="str">
            <v/>
          </cell>
          <cell r="NC69" t="str">
            <v/>
          </cell>
          <cell r="ND69">
            <v>0</v>
          </cell>
          <cell r="NE69">
            <v>0</v>
          </cell>
          <cell r="NF69">
            <v>10.55</v>
          </cell>
          <cell r="NG69">
            <v>1</v>
          </cell>
          <cell r="NH69">
            <v>11.16</v>
          </cell>
          <cell r="NI69">
            <v>1</v>
          </cell>
          <cell r="NJ69">
            <v>0</v>
          </cell>
          <cell r="NK69">
            <v>0</v>
          </cell>
          <cell r="NL69">
            <v>8.64</v>
          </cell>
          <cell r="NM69">
            <v>1</v>
          </cell>
          <cell r="NN69">
            <v>0</v>
          </cell>
          <cell r="NO69">
            <v>0</v>
          </cell>
          <cell r="NP69" t="str">
            <v/>
          </cell>
          <cell r="NQ69" t="str">
            <v/>
          </cell>
          <cell r="NR69">
            <v>0</v>
          </cell>
          <cell r="NS69">
            <v>0</v>
          </cell>
          <cell r="NT69">
            <v>11.13</v>
          </cell>
          <cell r="NU69">
            <v>1</v>
          </cell>
          <cell r="NV69">
            <v>9.7100000000000009</v>
          </cell>
          <cell r="NW69">
            <v>1</v>
          </cell>
          <cell r="NX69">
            <v>0</v>
          </cell>
          <cell r="NY69">
            <v>0</v>
          </cell>
          <cell r="NZ69">
            <v>0</v>
          </cell>
          <cell r="OA69">
            <v>0</v>
          </cell>
          <cell r="OB69">
            <v>11.17</v>
          </cell>
          <cell r="OC69">
            <v>1</v>
          </cell>
          <cell r="OD69" t="str">
            <v/>
          </cell>
          <cell r="OE69" t="str">
            <v/>
          </cell>
          <cell r="OF69">
            <v>0</v>
          </cell>
          <cell r="OG69">
            <v>0</v>
          </cell>
          <cell r="OH69">
            <v>11.68</v>
          </cell>
          <cell r="OI69">
            <v>1</v>
          </cell>
          <cell r="OJ69">
            <v>11.74</v>
          </cell>
          <cell r="OK69">
            <v>1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9.14</v>
          </cell>
          <cell r="OQ69">
            <v>1</v>
          </cell>
          <cell r="OR69" t="str">
            <v/>
          </cell>
          <cell r="OS69" t="str">
            <v/>
          </cell>
          <cell r="OT69">
            <v>0</v>
          </cell>
          <cell r="OU69">
            <v>0</v>
          </cell>
          <cell r="OV69">
            <v>23.03</v>
          </cell>
          <cell r="OW69">
            <v>2</v>
          </cell>
          <cell r="OX69">
            <v>11.8</v>
          </cell>
          <cell r="OY69">
            <v>1</v>
          </cell>
          <cell r="OZ69">
            <v>0</v>
          </cell>
          <cell r="PA69">
            <v>0</v>
          </cell>
          <cell r="PB69">
            <v>0</v>
          </cell>
          <cell r="PC69">
            <v>0</v>
          </cell>
          <cell r="PD69">
            <v>11.41</v>
          </cell>
          <cell r="PE69">
            <v>1</v>
          </cell>
          <cell r="PF69" t="str">
            <v/>
          </cell>
          <cell r="PG69" t="str">
            <v/>
          </cell>
          <cell r="PH69">
            <v>0</v>
          </cell>
          <cell r="PI69">
            <v>0</v>
          </cell>
          <cell r="PJ69">
            <v>10.32</v>
          </cell>
          <cell r="PK69">
            <v>1</v>
          </cell>
          <cell r="PL69">
            <v>9.98</v>
          </cell>
          <cell r="PM69">
            <v>1</v>
          </cell>
          <cell r="PN69">
            <v>0</v>
          </cell>
          <cell r="PO69">
            <v>0</v>
          </cell>
          <cell r="PP69">
            <v>0</v>
          </cell>
          <cell r="PQ69">
            <v>0</v>
          </cell>
          <cell r="PR69">
            <v>10.69</v>
          </cell>
          <cell r="PS69">
            <v>1</v>
          </cell>
          <cell r="PT69" t="str">
            <v/>
          </cell>
          <cell r="PU69" t="str">
            <v/>
          </cell>
          <cell r="PV69">
            <v>0</v>
          </cell>
          <cell r="PW69">
            <v>0</v>
          </cell>
          <cell r="PX69">
            <v>10.5</v>
          </cell>
          <cell r="PY69">
            <v>1</v>
          </cell>
          <cell r="PZ69">
            <v>10.6</v>
          </cell>
          <cell r="QA69">
            <v>1</v>
          </cell>
          <cell r="QB69">
            <v>0</v>
          </cell>
          <cell r="QC69">
            <v>0</v>
          </cell>
          <cell r="QD69">
            <v>0</v>
          </cell>
          <cell r="QE69">
            <v>0</v>
          </cell>
          <cell r="QF69">
            <v>8.25</v>
          </cell>
          <cell r="QG69">
            <v>1</v>
          </cell>
          <cell r="QH69" t="str">
            <v/>
          </cell>
          <cell r="QI69" t="str">
            <v/>
          </cell>
          <cell r="QJ69">
            <v>0</v>
          </cell>
          <cell r="QK69">
            <v>0</v>
          </cell>
          <cell r="QL69">
            <v>0</v>
          </cell>
          <cell r="QM69">
            <v>0</v>
          </cell>
          <cell r="QN69">
            <v>0</v>
          </cell>
          <cell r="QO69">
            <v>0</v>
          </cell>
          <cell r="QP69">
            <v>0</v>
          </cell>
          <cell r="QQ69">
            <v>0</v>
          </cell>
          <cell r="QR69">
            <v>0</v>
          </cell>
          <cell r="QS69">
            <v>0</v>
          </cell>
          <cell r="QT69">
            <v>22.65</v>
          </cell>
          <cell r="QU69">
            <v>2</v>
          </cell>
          <cell r="QV69" t="str">
            <v/>
          </cell>
          <cell r="QW69" t="str">
            <v/>
          </cell>
          <cell r="QX69">
            <v>0</v>
          </cell>
          <cell r="QY69">
            <v>0</v>
          </cell>
          <cell r="QZ69">
            <v>11.18</v>
          </cell>
          <cell r="RA69">
            <v>1</v>
          </cell>
          <cell r="RB69">
            <v>11.59</v>
          </cell>
          <cell r="RC69">
            <v>1</v>
          </cell>
          <cell r="RD69">
            <v>0</v>
          </cell>
          <cell r="RE69">
            <v>0</v>
          </cell>
          <cell r="RF69">
            <v>0</v>
          </cell>
          <cell r="RG69">
            <v>0</v>
          </cell>
          <cell r="RH69">
            <v>10.220000000000001</v>
          </cell>
          <cell r="RI69">
            <v>1</v>
          </cell>
          <cell r="RJ69" t="str">
            <v/>
          </cell>
          <cell r="RK69" t="str">
            <v/>
          </cell>
          <cell r="RL69">
            <v>0</v>
          </cell>
          <cell r="RM69">
            <v>0</v>
          </cell>
          <cell r="RN69">
            <v>10.63</v>
          </cell>
          <cell r="RO69">
            <v>1</v>
          </cell>
          <cell r="RP69">
            <v>8.7200000000000006</v>
          </cell>
          <cell r="RQ69">
            <v>1</v>
          </cell>
          <cell r="RR69">
            <v>10.63</v>
          </cell>
          <cell r="RS69">
            <v>1</v>
          </cell>
          <cell r="RT69">
            <v>9.6999999999999993</v>
          </cell>
          <cell r="RU69">
            <v>1</v>
          </cell>
          <cell r="RV69">
            <v>0</v>
          </cell>
          <cell r="RW69">
            <v>0</v>
          </cell>
          <cell r="RX69" t="str">
            <v/>
          </cell>
          <cell r="RY69" t="str">
            <v/>
          </cell>
          <cell r="RZ69">
            <v>0</v>
          </cell>
          <cell r="SA69">
            <v>0</v>
          </cell>
          <cell r="SB69">
            <v>8.48</v>
          </cell>
          <cell r="SC69">
            <v>1</v>
          </cell>
          <cell r="SD69">
            <v>7.35</v>
          </cell>
          <cell r="SE69">
            <v>1</v>
          </cell>
          <cell r="SF69">
            <v>0</v>
          </cell>
          <cell r="SG69">
            <v>0</v>
          </cell>
          <cell r="SH69">
            <v>0</v>
          </cell>
          <cell r="SI69">
            <v>0</v>
          </cell>
          <cell r="SJ69">
            <v>8.91</v>
          </cell>
          <cell r="SK69">
            <v>1</v>
          </cell>
          <cell r="SL69" t="str">
            <v/>
          </cell>
          <cell r="SM69" t="str">
            <v/>
          </cell>
          <cell r="SN69">
            <v>0</v>
          </cell>
          <cell r="SO69">
            <v>0</v>
          </cell>
          <cell r="SP69">
            <v>9.9600000000000009</v>
          </cell>
          <cell r="SQ69">
            <v>1</v>
          </cell>
          <cell r="SR69">
            <v>9.8800000000000008</v>
          </cell>
          <cell r="SS69">
            <v>1</v>
          </cell>
          <cell r="ST69">
            <v>0</v>
          </cell>
          <cell r="SU69">
            <v>0</v>
          </cell>
          <cell r="SV69">
            <v>0</v>
          </cell>
          <cell r="SW69">
            <v>0</v>
          </cell>
          <cell r="SX69">
            <v>10.94</v>
          </cell>
          <cell r="SY69">
            <v>1</v>
          </cell>
          <cell r="SZ69" t="str">
            <v/>
          </cell>
          <cell r="TA69" t="str">
            <v/>
          </cell>
          <cell r="TB69">
            <v>0</v>
          </cell>
          <cell r="TC69">
            <v>0</v>
          </cell>
          <cell r="TD69">
            <v>9.7200000000000006</v>
          </cell>
          <cell r="TE69">
            <v>1</v>
          </cell>
          <cell r="TF69">
            <v>9.76</v>
          </cell>
          <cell r="TG69">
            <v>1</v>
          </cell>
          <cell r="TH69">
            <v>0</v>
          </cell>
          <cell r="TI69">
            <v>0</v>
          </cell>
          <cell r="TJ69">
            <v>0</v>
          </cell>
          <cell r="TK69">
            <v>0</v>
          </cell>
          <cell r="TL69">
            <v>8.44</v>
          </cell>
          <cell r="TM69">
            <v>1</v>
          </cell>
          <cell r="TN69" t="str">
            <v/>
          </cell>
          <cell r="TO69" t="str">
            <v/>
          </cell>
          <cell r="TP69">
            <v>0</v>
          </cell>
          <cell r="TQ69">
            <v>0</v>
          </cell>
          <cell r="TR69">
            <v>9.34</v>
          </cell>
          <cell r="TS69">
            <v>1</v>
          </cell>
          <cell r="TT69">
            <v>8.81</v>
          </cell>
          <cell r="TU69">
            <v>1</v>
          </cell>
          <cell r="TV69">
            <v>0</v>
          </cell>
          <cell r="TW69">
            <v>0</v>
          </cell>
          <cell r="TX69">
            <v>0</v>
          </cell>
          <cell r="TY69">
            <v>0</v>
          </cell>
          <cell r="TZ69">
            <v>10.29</v>
          </cell>
          <cell r="UA69">
            <v>1</v>
          </cell>
          <cell r="UB69" t="str">
            <v/>
          </cell>
          <cell r="UC69" t="str">
            <v/>
          </cell>
          <cell r="UD69">
            <v>0</v>
          </cell>
          <cell r="UE69">
            <v>0</v>
          </cell>
          <cell r="UF69">
            <v>8.33</v>
          </cell>
          <cell r="UG69">
            <v>1</v>
          </cell>
          <cell r="UH69">
            <v>16.09</v>
          </cell>
          <cell r="UI69">
            <v>2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11.2</v>
          </cell>
          <cell r="UO69">
            <v>1</v>
          </cell>
          <cell r="UP69" t="str">
            <v/>
          </cell>
          <cell r="UQ69" t="str">
            <v/>
          </cell>
          <cell r="UR69">
            <v>0</v>
          </cell>
          <cell r="US69">
            <v>0</v>
          </cell>
          <cell r="UT69">
            <v>10.9</v>
          </cell>
          <cell r="UU69">
            <v>1</v>
          </cell>
          <cell r="UV69">
            <v>8.92</v>
          </cell>
          <cell r="UW69">
            <v>1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10.130000000000001</v>
          </cell>
          <cell r="VC69">
            <v>1</v>
          </cell>
          <cell r="VD69" t="str">
            <v/>
          </cell>
          <cell r="VE69" t="str">
            <v/>
          </cell>
          <cell r="VF69">
            <v>0</v>
          </cell>
          <cell r="VG69">
            <v>0</v>
          </cell>
          <cell r="VH69">
            <v>8.9</v>
          </cell>
          <cell r="VI69">
            <v>1</v>
          </cell>
          <cell r="VJ69">
            <v>10.07</v>
          </cell>
          <cell r="VK69">
            <v>1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10.49</v>
          </cell>
          <cell r="VQ69">
            <v>1</v>
          </cell>
          <cell r="VR69" t="str">
            <v/>
          </cell>
          <cell r="VS69" t="str">
            <v/>
          </cell>
          <cell r="VT69">
            <v>0</v>
          </cell>
          <cell r="VU69">
            <v>0</v>
          </cell>
          <cell r="VV69">
            <v>9.4700000000000006</v>
          </cell>
          <cell r="VW69">
            <v>1</v>
          </cell>
          <cell r="VX69">
            <v>10.050000000000001</v>
          </cell>
          <cell r="VY69">
            <v>1</v>
          </cell>
          <cell r="VZ69">
            <v>10.48</v>
          </cell>
          <cell r="WA69">
            <v>1</v>
          </cell>
          <cell r="WB69">
            <v>0</v>
          </cell>
          <cell r="WC69">
            <v>0</v>
          </cell>
          <cell r="WD69">
            <v>9.76</v>
          </cell>
          <cell r="WE69">
            <v>1</v>
          </cell>
          <cell r="WF69" t="str">
            <v/>
          </cell>
          <cell r="WG69" t="str">
            <v/>
          </cell>
          <cell r="WH69">
            <v>0</v>
          </cell>
          <cell r="WI69">
            <v>0</v>
          </cell>
          <cell r="WJ69">
            <v>9.9</v>
          </cell>
          <cell r="WK69">
            <v>1</v>
          </cell>
          <cell r="WL69">
            <v>10.48</v>
          </cell>
          <cell r="WM69">
            <v>1</v>
          </cell>
          <cell r="WN69">
            <v>0</v>
          </cell>
          <cell r="WO69">
            <v>0</v>
          </cell>
          <cell r="WP69">
            <v>0</v>
          </cell>
          <cell r="WQ69">
            <v>0</v>
          </cell>
          <cell r="WR69">
            <v>9.9600000000000009</v>
          </cell>
          <cell r="WS69">
            <v>1</v>
          </cell>
          <cell r="WT69" t="str">
            <v/>
          </cell>
          <cell r="WU69" t="str">
            <v/>
          </cell>
          <cell r="WV69">
            <v>9.7200000000000006</v>
          </cell>
          <cell r="WW69">
            <v>1</v>
          </cell>
          <cell r="WX69">
            <v>0</v>
          </cell>
          <cell r="WY69">
            <v>0</v>
          </cell>
          <cell r="WZ69">
            <v>9.67</v>
          </cell>
          <cell r="XA69">
            <v>1</v>
          </cell>
          <cell r="XB69">
            <v>0</v>
          </cell>
          <cell r="XC69">
            <v>0</v>
          </cell>
          <cell r="XD69">
            <v>0</v>
          </cell>
          <cell r="XE69">
            <v>0</v>
          </cell>
          <cell r="XF69">
            <v>9.17</v>
          </cell>
          <cell r="XG69">
            <v>1</v>
          </cell>
          <cell r="XH69" t="str">
            <v/>
          </cell>
          <cell r="XI69" t="str">
            <v/>
          </cell>
          <cell r="XJ69">
            <v>0</v>
          </cell>
          <cell r="XK69">
            <v>0</v>
          </cell>
          <cell r="XL69">
            <v>9.44</v>
          </cell>
          <cell r="XM69">
            <v>1</v>
          </cell>
          <cell r="XN69">
            <v>0</v>
          </cell>
          <cell r="XO69">
            <v>0</v>
          </cell>
          <cell r="XP69">
            <v>8.6300000000000008</v>
          </cell>
          <cell r="XQ69">
            <v>1</v>
          </cell>
          <cell r="XR69">
            <v>0</v>
          </cell>
          <cell r="XS69">
            <v>0</v>
          </cell>
          <cell r="XT69">
            <v>11.13</v>
          </cell>
          <cell r="XU69">
            <v>1</v>
          </cell>
          <cell r="XV69" t="str">
            <v/>
          </cell>
          <cell r="XW69" t="str">
            <v/>
          </cell>
          <cell r="XX69">
            <v>0</v>
          </cell>
          <cell r="XY69">
            <v>0</v>
          </cell>
          <cell r="XZ69">
            <v>10.8</v>
          </cell>
          <cell r="YA69">
            <v>1</v>
          </cell>
          <cell r="YB69">
            <v>9.9600000000000009</v>
          </cell>
          <cell r="YC69">
            <v>1</v>
          </cell>
          <cell r="YD69">
            <v>0</v>
          </cell>
          <cell r="YE69">
            <v>0</v>
          </cell>
          <cell r="YF69">
            <v>0</v>
          </cell>
          <cell r="YG69">
            <v>0</v>
          </cell>
          <cell r="YH69">
            <v>9.49</v>
          </cell>
          <cell r="YI69">
            <v>1</v>
          </cell>
          <cell r="YJ69" t="str">
            <v/>
          </cell>
          <cell r="YK69" t="str">
            <v/>
          </cell>
          <cell r="YL69">
            <v>0</v>
          </cell>
          <cell r="YM69">
            <v>0</v>
          </cell>
          <cell r="YN69">
            <v>9.36</v>
          </cell>
          <cell r="YO69">
            <v>1</v>
          </cell>
          <cell r="YP69">
            <v>10.59</v>
          </cell>
          <cell r="YQ69">
            <v>1</v>
          </cell>
          <cell r="YR69">
            <v>0</v>
          </cell>
          <cell r="YS69">
            <v>0</v>
          </cell>
          <cell r="YT69">
            <v>0</v>
          </cell>
          <cell r="YU69">
            <v>0</v>
          </cell>
          <cell r="YV69">
            <v>10.79</v>
          </cell>
          <cell r="YW69">
            <v>1</v>
          </cell>
          <cell r="YX69" t="str">
            <v/>
          </cell>
          <cell r="YY69" t="str">
            <v/>
          </cell>
          <cell r="YZ69">
            <v>0</v>
          </cell>
          <cell r="ZA69">
            <v>0</v>
          </cell>
          <cell r="ZB69">
            <v>9.98</v>
          </cell>
          <cell r="ZC69">
            <v>1</v>
          </cell>
          <cell r="ZD69">
            <v>11.13</v>
          </cell>
          <cell r="ZE69">
            <v>1</v>
          </cell>
          <cell r="ZF69">
            <v>10.119999999999999</v>
          </cell>
          <cell r="ZG69">
            <v>1</v>
          </cell>
          <cell r="ZH69">
            <v>0</v>
          </cell>
          <cell r="ZI69">
            <v>0</v>
          </cell>
          <cell r="ZJ69">
            <v>9.17</v>
          </cell>
          <cell r="ZK69">
            <v>1</v>
          </cell>
          <cell r="ZL69" t="str">
            <v/>
          </cell>
          <cell r="ZM69" t="str">
            <v/>
          </cell>
          <cell r="ZN69">
            <v>0</v>
          </cell>
          <cell r="ZO69">
            <v>0</v>
          </cell>
          <cell r="ZP69">
            <v>9.76</v>
          </cell>
          <cell r="ZQ69">
            <v>1</v>
          </cell>
          <cell r="ZR69">
            <v>9.6</v>
          </cell>
          <cell r="ZS69">
            <v>1</v>
          </cell>
          <cell r="ZT69">
            <v>0</v>
          </cell>
          <cell r="ZU69">
            <v>0</v>
          </cell>
          <cell r="ZV69">
            <v>0</v>
          </cell>
          <cell r="ZW69">
            <v>0</v>
          </cell>
          <cell r="ZX69">
            <v>8.4499999999999993</v>
          </cell>
          <cell r="ZY69">
            <v>1</v>
          </cell>
          <cell r="ZZ69" t="str">
            <v/>
          </cell>
          <cell r="AAA69" t="str">
            <v/>
          </cell>
          <cell r="AAB69">
            <v>0</v>
          </cell>
          <cell r="AAC69">
            <v>0</v>
          </cell>
          <cell r="AAD69">
            <v>9.27</v>
          </cell>
          <cell r="AAE69">
            <v>1</v>
          </cell>
          <cell r="AAF69">
            <v>9.24</v>
          </cell>
          <cell r="AAG69">
            <v>1</v>
          </cell>
          <cell r="AAH69">
            <v>0</v>
          </cell>
          <cell r="AAI69">
            <v>0</v>
          </cell>
          <cell r="AAJ69">
            <v>0</v>
          </cell>
          <cell r="AAK69">
            <v>0</v>
          </cell>
          <cell r="AAL69">
            <v>8.32</v>
          </cell>
          <cell r="AAM69">
            <v>1</v>
          </cell>
          <cell r="AAN69" t="str">
            <v/>
          </cell>
          <cell r="AAO69" t="str">
            <v/>
          </cell>
          <cell r="AAP69">
            <v>0</v>
          </cell>
          <cell r="AAQ69">
            <v>0</v>
          </cell>
          <cell r="AAR69">
            <v>9.9600000000000009</v>
          </cell>
          <cell r="AAS69">
            <v>1</v>
          </cell>
          <cell r="AAT69">
            <v>8.9600000000000009</v>
          </cell>
          <cell r="AAU69">
            <v>1</v>
          </cell>
          <cell r="AAV69">
            <v>0</v>
          </cell>
          <cell r="AAW69">
            <v>0</v>
          </cell>
          <cell r="AAX69">
            <v>0</v>
          </cell>
          <cell r="AAY69">
            <v>0</v>
          </cell>
          <cell r="AAZ69">
            <v>9.35</v>
          </cell>
          <cell r="ABA69">
            <v>1</v>
          </cell>
          <cell r="ABB69" t="str">
            <v/>
          </cell>
          <cell r="ABC69" t="str">
            <v/>
          </cell>
          <cell r="ABD69">
            <v>0</v>
          </cell>
          <cell r="ABE69">
            <v>0</v>
          </cell>
          <cell r="ABF69">
            <v>0</v>
          </cell>
          <cell r="ABG69">
            <v>0</v>
          </cell>
          <cell r="ABH69">
            <v>0</v>
          </cell>
          <cell r="ABI69">
            <v>0</v>
          </cell>
          <cell r="ABJ69">
            <v>0</v>
          </cell>
          <cell r="ABK69">
            <v>0</v>
          </cell>
          <cell r="ABM69">
            <v>1530.9500000000005</v>
          </cell>
          <cell r="ABN69">
            <v>160</v>
          </cell>
          <cell r="ABO69">
            <v>151</v>
          </cell>
          <cell r="ABP69">
            <v>1.0596026490066226</v>
          </cell>
        </row>
        <row r="70">
          <cell r="A70" t="str">
            <v>RED HOOK II</v>
          </cell>
          <cell r="B70" t="str">
            <v>RED HOOK WEST</v>
          </cell>
          <cell r="C70" t="str">
            <v>BROOKLYN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 t="str">
            <v/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/>
          </cell>
          <cell r="AE70" t="str">
            <v/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 t="str">
            <v/>
          </cell>
          <cell r="AS70" t="str">
            <v/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 t="str">
            <v/>
          </cell>
          <cell r="BG70" t="str">
            <v/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str">
            <v/>
          </cell>
          <cell r="BU70" t="str">
            <v/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 t="str">
            <v/>
          </cell>
          <cell r="CI70" t="str">
            <v/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 t="str">
            <v/>
          </cell>
          <cell r="CW70" t="str">
            <v/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 t="str">
            <v/>
          </cell>
          <cell r="DK70" t="str">
            <v/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 t="str">
            <v/>
          </cell>
          <cell r="DY70" t="str">
            <v/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 t="str">
            <v/>
          </cell>
          <cell r="EM70" t="str">
            <v/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 t="str">
            <v/>
          </cell>
          <cell r="FA70" t="str">
            <v/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 t="str">
            <v/>
          </cell>
          <cell r="FO70" t="str">
            <v/>
          </cell>
          <cell r="FP70">
            <v>7.36</v>
          </cell>
          <cell r="FQ70">
            <v>1</v>
          </cell>
          <cell r="FR70">
            <v>17.850000000000001</v>
          </cell>
          <cell r="FS70">
            <v>2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15.83</v>
          </cell>
          <cell r="FY70">
            <v>2</v>
          </cell>
          <cell r="FZ70">
            <v>0</v>
          </cell>
          <cell r="GA70">
            <v>0</v>
          </cell>
          <cell r="GB70" t="str">
            <v/>
          </cell>
          <cell r="GC70" t="str">
            <v/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 t="str">
            <v/>
          </cell>
          <cell r="GQ70" t="str">
            <v/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 t="str">
            <v/>
          </cell>
          <cell r="HE70" t="str">
            <v/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 t="str">
            <v/>
          </cell>
          <cell r="HS70" t="str">
            <v/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 t="str">
            <v/>
          </cell>
          <cell r="IG70" t="str">
            <v/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 t="str">
            <v/>
          </cell>
          <cell r="IU70" t="str">
            <v/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 t="str">
            <v/>
          </cell>
          <cell r="JI70" t="str">
            <v/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 t="str">
            <v/>
          </cell>
          <cell r="JW70" t="str">
            <v/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 t="str">
            <v/>
          </cell>
          <cell r="KK70" t="str">
            <v/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 t="str">
            <v/>
          </cell>
          <cell r="KY70" t="str">
            <v/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  <cell r="LJ70">
            <v>0</v>
          </cell>
          <cell r="LK70">
            <v>0</v>
          </cell>
          <cell r="LL70" t="str">
            <v/>
          </cell>
          <cell r="LM70" t="str">
            <v/>
          </cell>
          <cell r="LN70">
            <v>0</v>
          </cell>
          <cell r="LO70">
            <v>0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 t="str">
            <v/>
          </cell>
          <cell r="MA70" t="str">
            <v/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 t="str">
            <v/>
          </cell>
          <cell r="MO70" t="str">
            <v/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 t="str">
            <v/>
          </cell>
          <cell r="NC70" t="str">
            <v/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 t="str">
            <v/>
          </cell>
          <cell r="NQ70" t="str">
            <v/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0</v>
          </cell>
          <cell r="OA70">
            <v>0</v>
          </cell>
          <cell r="OB70">
            <v>0</v>
          </cell>
          <cell r="OC70">
            <v>0</v>
          </cell>
          <cell r="OD70" t="str">
            <v/>
          </cell>
          <cell r="OE70" t="str">
            <v/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 t="str">
            <v/>
          </cell>
          <cell r="OS70" t="str">
            <v/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0</v>
          </cell>
          <cell r="PA70">
            <v>0</v>
          </cell>
          <cell r="PB70">
            <v>0</v>
          </cell>
          <cell r="PC70">
            <v>0</v>
          </cell>
          <cell r="PD70">
            <v>0</v>
          </cell>
          <cell r="PE70">
            <v>0</v>
          </cell>
          <cell r="PF70" t="str">
            <v/>
          </cell>
          <cell r="PG70" t="str">
            <v/>
          </cell>
          <cell r="PH70">
            <v>0</v>
          </cell>
          <cell r="PI70">
            <v>0</v>
          </cell>
          <cell r="PJ70">
            <v>0</v>
          </cell>
          <cell r="PK70">
            <v>0</v>
          </cell>
          <cell r="PL70">
            <v>0</v>
          </cell>
          <cell r="PM70">
            <v>0</v>
          </cell>
          <cell r="PN70">
            <v>0</v>
          </cell>
          <cell r="PO70">
            <v>0</v>
          </cell>
          <cell r="PP70">
            <v>0</v>
          </cell>
          <cell r="PQ70">
            <v>0</v>
          </cell>
          <cell r="PR70">
            <v>0</v>
          </cell>
          <cell r="PS70">
            <v>0</v>
          </cell>
          <cell r="PT70" t="str">
            <v/>
          </cell>
          <cell r="PU70" t="str">
            <v/>
          </cell>
          <cell r="PV70">
            <v>0</v>
          </cell>
          <cell r="PW70">
            <v>0</v>
          </cell>
          <cell r="PX70">
            <v>0</v>
          </cell>
          <cell r="PY70">
            <v>0</v>
          </cell>
          <cell r="PZ70">
            <v>0</v>
          </cell>
          <cell r="QA70">
            <v>0</v>
          </cell>
          <cell r="QB70">
            <v>0</v>
          </cell>
          <cell r="QC70">
            <v>0</v>
          </cell>
          <cell r="QD70">
            <v>0</v>
          </cell>
          <cell r="QE70">
            <v>0</v>
          </cell>
          <cell r="QF70">
            <v>0</v>
          </cell>
          <cell r="QG70">
            <v>0</v>
          </cell>
          <cell r="QH70" t="str">
            <v/>
          </cell>
          <cell r="QI70" t="str">
            <v/>
          </cell>
          <cell r="QJ70">
            <v>0</v>
          </cell>
          <cell r="QK70">
            <v>0</v>
          </cell>
          <cell r="QL70">
            <v>0</v>
          </cell>
          <cell r="QM70">
            <v>0</v>
          </cell>
          <cell r="QN70">
            <v>0</v>
          </cell>
          <cell r="QO70">
            <v>0</v>
          </cell>
          <cell r="QP70">
            <v>0</v>
          </cell>
          <cell r="QQ70">
            <v>0</v>
          </cell>
          <cell r="QR70">
            <v>0</v>
          </cell>
          <cell r="QS70">
            <v>0</v>
          </cell>
          <cell r="QT70">
            <v>0</v>
          </cell>
          <cell r="QU70">
            <v>0</v>
          </cell>
          <cell r="QV70" t="str">
            <v/>
          </cell>
          <cell r="QW70" t="str">
            <v/>
          </cell>
          <cell r="QX70">
            <v>0</v>
          </cell>
          <cell r="QY70">
            <v>0</v>
          </cell>
          <cell r="QZ70">
            <v>0</v>
          </cell>
          <cell r="RA70">
            <v>0</v>
          </cell>
          <cell r="RB70">
            <v>0</v>
          </cell>
          <cell r="RC70">
            <v>0</v>
          </cell>
          <cell r="RD70">
            <v>0</v>
          </cell>
          <cell r="RE70">
            <v>0</v>
          </cell>
          <cell r="RF70">
            <v>0</v>
          </cell>
          <cell r="RG70">
            <v>0</v>
          </cell>
          <cell r="RH70">
            <v>0</v>
          </cell>
          <cell r="RI70">
            <v>0</v>
          </cell>
          <cell r="RJ70" t="str">
            <v/>
          </cell>
          <cell r="RK70" t="str">
            <v/>
          </cell>
          <cell r="RL70">
            <v>0</v>
          </cell>
          <cell r="RM70">
            <v>0</v>
          </cell>
          <cell r="RN70">
            <v>0</v>
          </cell>
          <cell r="RO70">
            <v>0</v>
          </cell>
          <cell r="RP70">
            <v>0</v>
          </cell>
          <cell r="RQ70">
            <v>0</v>
          </cell>
          <cell r="RR70">
            <v>0</v>
          </cell>
          <cell r="RS70">
            <v>0</v>
          </cell>
          <cell r="RT70">
            <v>0</v>
          </cell>
          <cell r="RU70">
            <v>0</v>
          </cell>
          <cell r="RV70">
            <v>0</v>
          </cell>
          <cell r="RW70">
            <v>0</v>
          </cell>
          <cell r="RX70" t="str">
            <v/>
          </cell>
          <cell r="RY70" t="str">
            <v/>
          </cell>
          <cell r="RZ70">
            <v>0</v>
          </cell>
          <cell r="SA70">
            <v>0</v>
          </cell>
          <cell r="SB70">
            <v>0</v>
          </cell>
          <cell r="SC70">
            <v>0</v>
          </cell>
          <cell r="SD70">
            <v>0</v>
          </cell>
          <cell r="SE70">
            <v>0</v>
          </cell>
          <cell r="SF70">
            <v>0</v>
          </cell>
          <cell r="SG70">
            <v>0</v>
          </cell>
          <cell r="SH70">
            <v>0</v>
          </cell>
          <cell r="SI70">
            <v>0</v>
          </cell>
          <cell r="SJ70">
            <v>0</v>
          </cell>
          <cell r="SK70">
            <v>0</v>
          </cell>
          <cell r="SL70" t="str">
            <v/>
          </cell>
          <cell r="SM70" t="str">
            <v/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0</v>
          </cell>
          <cell r="SU70">
            <v>0</v>
          </cell>
          <cell r="SV70">
            <v>0</v>
          </cell>
          <cell r="SW70">
            <v>0</v>
          </cell>
          <cell r="SX70">
            <v>0</v>
          </cell>
          <cell r="SY70">
            <v>0</v>
          </cell>
          <cell r="SZ70" t="str">
            <v/>
          </cell>
          <cell r="TA70" t="str">
            <v/>
          </cell>
          <cell r="TB70">
            <v>0</v>
          </cell>
          <cell r="TC70">
            <v>0</v>
          </cell>
          <cell r="TD70">
            <v>0</v>
          </cell>
          <cell r="TE70">
            <v>0</v>
          </cell>
          <cell r="TF70">
            <v>0</v>
          </cell>
          <cell r="TG70">
            <v>0</v>
          </cell>
          <cell r="TH70">
            <v>0</v>
          </cell>
          <cell r="TI70">
            <v>0</v>
          </cell>
          <cell r="TJ70">
            <v>0</v>
          </cell>
          <cell r="TK70">
            <v>0</v>
          </cell>
          <cell r="TL70">
            <v>0</v>
          </cell>
          <cell r="TM70">
            <v>0</v>
          </cell>
          <cell r="TN70" t="str">
            <v/>
          </cell>
          <cell r="TO70" t="str">
            <v/>
          </cell>
          <cell r="TP70">
            <v>0</v>
          </cell>
          <cell r="TQ70">
            <v>0</v>
          </cell>
          <cell r="TR70">
            <v>0</v>
          </cell>
          <cell r="TS70">
            <v>0</v>
          </cell>
          <cell r="TT70">
            <v>0</v>
          </cell>
          <cell r="TU70">
            <v>0</v>
          </cell>
          <cell r="TV70">
            <v>0</v>
          </cell>
          <cell r="TW70">
            <v>0</v>
          </cell>
          <cell r="TX70">
            <v>0</v>
          </cell>
          <cell r="TY70">
            <v>0</v>
          </cell>
          <cell r="TZ70">
            <v>0</v>
          </cell>
          <cell r="UA70">
            <v>0</v>
          </cell>
          <cell r="UB70" t="str">
            <v/>
          </cell>
          <cell r="UC70" t="str">
            <v/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0</v>
          </cell>
          <cell r="UP70" t="str">
            <v/>
          </cell>
          <cell r="UQ70" t="str">
            <v/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 t="str">
            <v/>
          </cell>
          <cell r="VE70" t="str">
            <v/>
          </cell>
          <cell r="VF70">
            <v>0</v>
          </cell>
          <cell r="VG70">
            <v>0</v>
          </cell>
          <cell r="VH70">
            <v>0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 t="str">
            <v/>
          </cell>
          <cell r="VS70" t="str">
            <v/>
          </cell>
          <cell r="VT70">
            <v>0</v>
          </cell>
          <cell r="VU70">
            <v>0</v>
          </cell>
          <cell r="VV70">
            <v>0</v>
          </cell>
          <cell r="VW70">
            <v>0</v>
          </cell>
          <cell r="VX70">
            <v>0</v>
          </cell>
          <cell r="VY70">
            <v>0</v>
          </cell>
          <cell r="VZ70">
            <v>0</v>
          </cell>
          <cell r="WA70">
            <v>0</v>
          </cell>
          <cell r="WB70">
            <v>0</v>
          </cell>
          <cell r="WC70">
            <v>0</v>
          </cell>
          <cell r="WD70">
            <v>0</v>
          </cell>
          <cell r="WE70">
            <v>0</v>
          </cell>
          <cell r="WF70" t="str">
            <v/>
          </cell>
          <cell r="WG70" t="str">
            <v/>
          </cell>
          <cell r="WH70">
            <v>0</v>
          </cell>
          <cell r="WI70">
            <v>0</v>
          </cell>
          <cell r="WJ70">
            <v>0</v>
          </cell>
          <cell r="WK70">
            <v>0</v>
          </cell>
          <cell r="WL70">
            <v>0</v>
          </cell>
          <cell r="WM70">
            <v>0</v>
          </cell>
          <cell r="WN70">
            <v>0</v>
          </cell>
          <cell r="WO70">
            <v>0</v>
          </cell>
          <cell r="WP70">
            <v>0</v>
          </cell>
          <cell r="WQ70">
            <v>0</v>
          </cell>
          <cell r="WR70">
            <v>0</v>
          </cell>
          <cell r="WS70">
            <v>0</v>
          </cell>
          <cell r="WT70" t="str">
            <v/>
          </cell>
          <cell r="WU70" t="str">
            <v/>
          </cell>
          <cell r="WV70">
            <v>0</v>
          </cell>
          <cell r="WW70">
            <v>0</v>
          </cell>
          <cell r="WX70">
            <v>0</v>
          </cell>
          <cell r="WY70">
            <v>0</v>
          </cell>
          <cell r="WZ70">
            <v>0</v>
          </cell>
          <cell r="XA70">
            <v>0</v>
          </cell>
          <cell r="XB70">
            <v>0</v>
          </cell>
          <cell r="XC70">
            <v>0</v>
          </cell>
          <cell r="XD70">
            <v>0</v>
          </cell>
          <cell r="XE70">
            <v>0</v>
          </cell>
          <cell r="XF70">
            <v>0</v>
          </cell>
          <cell r="XG70">
            <v>0</v>
          </cell>
          <cell r="XH70" t="str">
            <v/>
          </cell>
          <cell r="XI70" t="str">
            <v/>
          </cell>
          <cell r="XJ70">
            <v>0</v>
          </cell>
          <cell r="XK70">
            <v>0</v>
          </cell>
          <cell r="XL70">
            <v>0</v>
          </cell>
          <cell r="XM70">
            <v>0</v>
          </cell>
          <cell r="XN70">
            <v>0</v>
          </cell>
          <cell r="XO70">
            <v>0</v>
          </cell>
          <cell r="XP70">
            <v>0</v>
          </cell>
          <cell r="XQ70">
            <v>0</v>
          </cell>
          <cell r="XR70">
            <v>0</v>
          </cell>
          <cell r="XS70">
            <v>0</v>
          </cell>
          <cell r="XT70">
            <v>0</v>
          </cell>
          <cell r="XU70">
            <v>0</v>
          </cell>
          <cell r="XV70" t="str">
            <v/>
          </cell>
          <cell r="XW70" t="str">
            <v/>
          </cell>
          <cell r="XX70">
            <v>0</v>
          </cell>
          <cell r="XY70">
            <v>0</v>
          </cell>
          <cell r="XZ70">
            <v>0</v>
          </cell>
          <cell r="YA70">
            <v>0</v>
          </cell>
          <cell r="YB70">
            <v>0</v>
          </cell>
          <cell r="YC70">
            <v>0</v>
          </cell>
          <cell r="YD70">
            <v>0</v>
          </cell>
          <cell r="YE70">
            <v>0</v>
          </cell>
          <cell r="YF70">
            <v>0</v>
          </cell>
          <cell r="YG70">
            <v>0</v>
          </cell>
          <cell r="YH70">
            <v>0</v>
          </cell>
          <cell r="YI70">
            <v>0</v>
          </cell>
          <cell r="YJ70" t="str">
            <v/>
          </cell>
          <cell r="YK70" t="str">
            <v/>
          </cell>
          <cell r="YL70">
            <v>0</v>
          </cell>
          <cell r="YM70">
            <v>0</v>
          </cell>
          <cell r="YN70">
            <v>0</v>
          </cell>
          <cell r="YO70">
            <v>0</v>
          </cell>
          <cell r="YP70">
            <v>0</v>
          </cell>
          <cell r="YQ70">
            <v>0</v>
          </cell>
          <cell r="YR70">
            <v>0</v>
          </cell>
          <cell r="YS70">
            <v>0</v>
          </cell>
          <cell r="YT70">
            <v>0</v>
          </cell>
          <cell r="YU70">
            <v>0</v>
          </cell>
          <cell r="YV70">
            <v>0</v>
          </cell>
          <cell r="YW70">
            <v>0</v>
          </cell>
          <cell r="YX70" t="str">
            <v/>
          </cell>
          <cell r="YY70" t="str">
            <v/>
          </cell>
          <cell r="YZ70">
            <v>0</v>
          </cell>
          <cell r="ZA70">
            <v>0</v>
          </cell>
          <cell r="ZB70">
            <v>0</v>
          </cell>
          <cell r="ZC70">
            <v>0</v>
          </cell>
          <cell r="ZD70">
            <v>0</v>
          </cell>
          <cell r="ZE70">
            <v>0</v>
          </cell>
          <cell r="ZF70">
            <v>0</v>
          </cell>
          <cell r="ZG70">
            <v>0</v>
          </cell>
          <cell r="ZH70">
            <v>0</v>
          </cell>
          <cell r="ZI70">
            <v>0</v>
          </cell>
          <cell r="ZJ70">
            <v>0</v>
          </cell>
          <cell r="ZK70">
            <v>0</v>
          </cell>
          <cell r="ZL70" t="str">
            <v/>
          </cell>
          <cell r="ZM70" t="str">
            <v/>
          </cell>
          <cell r="ZN70">
            <v>0</v>
          </cell>
          <cell r="ZO70">
            <v>0</v>
          </cell>
          <cell r="ZP70">
            <v>0</v>
          </cell>
          <cell r="ZQ70">
            <v>0</v>
          </cell>
          <cell r="ZR70">
            <v>0</v>
          </cell>
          <cell r="ZS70">
            <v>0</v>
          </cell>
          <cell r="ZT70">
            <v>0</v>
          </cell>
          <cell r="ZU70">
            <v>0</v>
          </cell>
          <cell r="ZV70">
            <v>0</v>
          </cell>
          <cell r="ZW70">
            <v>0</v>
          </cell>
          <cell r="ZX70">
            <v>0</v>
          </cell>
          <cell r="ZY70">
            <v>0</v>
          </cell>
          <cell r="ZZ70" t="str">
            <v/>
          </cell>
          <cell r="AAA70" t="str">
            <v/>
          </cell>
          <cell r="AAB70">
            <v>0</v>
          </cell>
          <cell r="AAC70">
            <v>0</v>
          </cell>
          <cell r="AAD70">
            <v>0</v>
          </cell>
          <cell r="AAE70">
            <v>0</v>
          </cell>
          <cell r="AAF70">
            <v>0</v>
          </cell>
          <cell r="AAG70">
            <v>0</v>
          </cell>
          <cell r="AAH70">
            <v>0</v>
          </cell>
          <cell r="AAI70">
            <v>0</v>
          </cell>
          <cell r="AAJ70">
            <v>0</v>
          </cell>
          <cell r="AAK70">
            <v>0</v>
          </cell>
          <cell r="AAL70">
            <v>0</v>
          </cell>
          <cell r="AAM70">
            <v>0</v>
          </cell>
          <cell r="AAN70" t="str">
            <v/>
          </cell>
          <cell r="AAO70" t="str">
            <v/>
          </cell>
          <cell r="AAP70">
            <v>0</v>
          </cell>
          <cell r="AAQ70">
            <v>0</v>
          </cell>
          <cell r="AAR70">
            <v>0</v>
          </cell>
          <cell r="AAS70">
            <v>0</v>
          </cell>
          <cell r="AAT70">
            <v>0</v>
          </cell>
          <cell r="AAU70">
            <v>0</v>
          </cell>
          <cell r="AAV70">
            <v>0</v>
          </cell>
          <cell r="AAW70">
            <v>0</v>
          </cell>
          <cell r="AAX70">
            <v>0</v>
          </cell>
          <cell r="AAY70">
            <v>0</v>
          </cell>
          <cell r="AAZ70">
            <v>0</v>
          </cell>
          <cell r="ABA70">
            <v>0</v>
          </cell>
          <cell r="ABB70" t="str">
            <v/>
          </cell>
          <cell r="ABC70" t="str">
            <v/>
          </cell>
          <cell r="ABD70">
            <v>0</v>
          </cell>
          <cell r="ABE70">
            <v>0</v>
          </cell>
          <cell r="ABF70">
            <v>0</v>
          </cell>
          <cell r="ABG70">
            <v>0</v>
          </cell>
          <cell r="ABH70">
            <v>0</v>
          </cell>
          <cell r="ABI70">
            <v>0</v>
          </cell>
          <cell r="ABJ70">
            <v>0</v>
          </cell>
          <cell r="ABK70">
            <v>0</v>
          </cell>
          <cell r="ABM70">
            <v>41.04</v>
          </cell>
          <cell r="ABN70">
            <v>5</v>
          </cell>
          <cell r="ABO70">
            <v>3</v>
          </cell>
          <cell r="ABP70">
            <v>1.6666666666666667</v>
          </cell>
        </row>
        <row r="71">
          <cell r="A71" t="str">
            <v>WYCKOFF GARDENS</v>
          </cell>
          <cell r="B71" t="str">
            <v>WYCKOFF GARDENS</v>
          </cell>
          <cell r="C71" t="str">
            <v>BROOKLYN</v>
          </cell>
          <cell r="D71">
            <v>0</v>
          </cell>
          <cell r="E71">
            <v>0</v>
          </cell>
          <cell r="F71">
            <v>7.48</v>
          </cell>
          <cell r="G71">
            <v>1</v>
          </cell>
          <cell r="H71">
            <v>0</v>
          </cell>
          <cell r="I71">
            <v>0</v>
          </cell>
          <cell r="J71">
            <v>6.39</v>
          </cell>
          <cell r="K71">
            <v>1</v>
          </cell>
          <cell r="L71">
            <v>0</v>
          </cell>
          <cell r="M71">
            <v>0</v>
          </cell>
          <cell r="N71">
            <v>7.12</v>
          </cell>
          <cell r="O71">
            <v>1</v>
          </cell>
          <cell r="P71" t="str">
            <v/>
          </cell>
          <cell r="Q71" t="str">
            <v/>
          </cell>
          <cell r="R71">
            <v>0</v>
          </cell>
          <cell r="S71">
            <v>0</v>
          </cell>
          <cell r="T71">
            <v>7.08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7.63</v>
          </cell>
          <cell r="AC71">
            <v>1</v>
          </cell>
          <cell r="AD71" t="str">
            <v/>
          </cell>
          <cell r="AE71" t="str">
            <v/>
          </cell>
          <cell r="AF71">
            <v>0</v>
          </cell>
          <cell r="AG71">
            <v>0</v>
          </cell>
          <cell r="AH71">
            <v>4.95</v>
          </cell>
          <cell r="AI71">
            <v>1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7.72</v>
          </cell>
          <cell r="AQ71">
            <v>1</v>
          </cell>
          <cell r="AR71" t="str">
            <v/>
          </cell>
          <cell r="AS71" t="str">
            <v/>
          </cell>
          <cell r="AT71">
            <v>0</v>
          </cell>
          <cell r="AU71">
            <v>0</v>
          </cell>
          <cell r="AV71">
            <v>7.14</v>
          </cell>
          <cell r="AW71">
            <v>1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6.99</v>
          </cell>
          <cell r="BE71">
            <v>1</v>
          </cell>
          <cell r="BF71" t="str">
            <v/>
          </cell>
          <cell r="BG71" t="str">
            <v/>
          </cell>
          <cell r="BH71">
            <v>0</v>
          </cell>
          <cell r="BI71">
            <v>0</v>
          </cell>
          <cell r="BJ71">
            <v>6.11</v>
          </cell>
          <cell r="BK71">
            <v>1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6.91</v>
          </cell>
          <cell r="BS71">
            <v>1</v>
          </cell>
          <cell r="BT71" t="str">
            <v/>
          </cell>
          <cell r="BU71" t="str">
            <v/>
          </cell>
          <cell r="BV71">
            <v>0</v>
          </cell>
          <cell r="BW71">
            <v>0</v>
          </cell>
          <cell r="BX71">
            <v>7.09</v>
          </cell>
          <cell r="BY71">
            <v>1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7.83</v>
          </cell>
          <cell r="CG71">
            <v>1</v>
          </cell>
          <cell r="CH71" t="str">
            <v/>
          </cell>
          <cell r="CI71" t="str">
            <v/>
          </cell>
          <cell r="CJ71">
            <v>0</v>
          </cell>
          <cell r="CK71">
            <v>0</v>
          </cell>
          <cell r="CL71">
            <v>6.91</v>
          </cell>
          <cell r="CM71">
            <v>1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7.47</v>
          </cell>
          <cell r="CU71">
            <v>1</v>
          </cell>
          <cell r="CV71" t="str">
            <v/>
          </cell>
          <cell r="CW71" t="str">
            <v/>
          </cell>
          <cell r="CX71">
            <v>0</v>
          </cell>
          <cell r="CY71">
            <v>0</v>
          </cell>
          <cell r="CZ71">
            <v>5.17</v>
          </cell>
          <cell r="DA71">
            <v>1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8.0500000000000007</v>
          </cell>
          <cell r="DI71">
            <v>1</v>
          </cell>
          <cell r="DJ71" t="str">
            <v/>
          </cell>
          <cell r="DK71" t="str">
            <v/>
          </cell>
          <cell r="DL71">
            <v>0</v>
          </cell>
          <cell r="DM71">
            <v>0</v>
          </cell>
          <cell r="DN71">
            <v>6.03</v>
          </cell>
          <cell r="DO71">
            <v>1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7</v>
          </cell>
          <cell r="DW71">
            <v>1</v>
          </cell>
          <cell r="DX71" t="str">
            <v/>
          </cell>
          <cell r="DY71" t="str">
            <v/>
          </cell>
          <cell r="DZ71">
            <v>0</v>
          </cell>
          <cell r="EA71">
            <v>0</v>
          </cell>
          <cell r="EB71">
            <v>3.97</v>
          </cell>
          <cell r="EC71">
            <v>1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6.95</v>
          </cell>
          <cell r="EK71">
            <v>1</v>
          </cell>
          <cell r="EL71" t="str">
            <v/>
          </cell>
          <cell r="EM71" t="str">
            <v/>
          </cell>
          <cell r="EN71">
            <v>0</v>
          </cell>
          <cell r="EO71">
            <v>0</v>
          </cell>
          <cell r="EP71">
            <v>6.93</v>
          </cell>
          <cell r="EQ71">
            <v>1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7.15</v>
          </cell>
          <cell r="EY71">
            <v>1</v>
          </cell>
          <cell r="EZ71" t="str">
            <v/>
          </cell>
          <cell r="FA71" t="str">
            <v/>
          </cell>
          <cell r="FB71">
            <v>0</v>
          </cell>
          <cell r="FC71">
            <v>0</v>
          </cell>
          <cell r="FD71">
            <v>6.32</v>
          </cell>
          <cell r="FE71">
            <v>1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7.16</v>
          </cell>
          <cell r="FM71">
            <v>1</v>
          </cell>
          <cell r="FN71" t="str">
            <v/>
          </cell>
          <cell r="FO71" t="str">
            <v/>
          </cell>
          <cell r="FP71">
            <v>0</v>
          </cell>
          <cell r="FQ71">
            <v>0</v>
          </cell>
          <cell r="FR71">
            <v>8.27</v>
          </cell>
          <cell r="FS71">
            <v>1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8.7100000000000009</v>
          </cell>
          <cell r="FY71">
            <v>1</v>
          </cell>
          <cell r="FZ71">
            <v>0</v>
          </cell>
          <cell r="GA71">
            <v>0</v>
          </cell>
          <cell r="GB71" t="str">
            <v/>
          </cell>
          <cell r="GC71" t="str">
            <v/>
          </cell>
          <cell r="GD71">
            <v>0</v>
          </cell>
          <cell r="GE71">
            <v>0</v>
          </cell>
          <cell r="GF71">
            <v>7.42</v>
          </cell>
          <cell r="GG71">
            <v>1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6.07</v>
          </cell>
          <cell r="GO71">
            <v>1</v>
          </cell>
          <cell r="GP71" t="str">
            <v/>
          </cell>
          <cell r="GQ71" t="str">
            <v/>
          </cell>
          <cell r="GR71">
            <v>0</v>
          </cell>
          <cell r="GS71">
            <v>0</v>
          </cell>
          <cell r="GT71">
            <v>7.47</v>
          </cell>
          <cell r="GU71">
            <v>1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6.59</v>
          </cell>
          <cell r="HC71">
            <v>1</v>
          </cell>
          <cell r="HD71" t="str">
            <v/>
          </cell>
          <cell r="HE71" t="str">
            <v/>
          </cell>
          <cell r="HF71">
            <v>0</v>
          </cell>
          <cell r="HG71">
            <v>0</v>
          </cell>
          <cell r="HH71">
            <v>7.83</v>
          </cell>
          <cell r="HI71">
            <v>1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7.46</v>
          </cell>
          <cell r="HQ71">
            <v>1</v>
          </cell>
          <cell r="HR71" t="str">
            <v/>
          </cell>
          <cell r="HS71" t="str">
            <v/>
          </cell>
          <cell r="HT71">
            <v>0</v>
          </cell>
          <cell r="HU71">
            <v>0</v>
          </cell>
          <cell r="HV71">
            <v>7.34</v>
          </cell>
          <cell r="HW71">
            <v>1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6.62</v>
          </cell>
          <cell r="IE71">
            <v>1</v>
          </cell>
          <cell r="IF71" t="str">
            <v/>
          </cell>
          <cell r="IG71" t="str">
            <v/>
          </cell>
          <cell r="IH71">
            <v>0</v>
          </cell>
          <cell r="II71">
            <v>0</v>
          </cell>
          <cell r="IJ71">
            <v>7.91</v>
          </cell>
          <cell r="IK71">
            <v>1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6.78</v>
          </cell>
          <cell r="IS71">
            <v>1</v>
          </cell>
          <cell r="IT71" t="str">
            <v/>
          </cell>
          <cell r="IU71" t="str">
            <v/>
          </cell>
          <cell r="IV71">
            <v>0</v>
          </cell>
          <cell r="IW71">
            <v>0</v>
          </cell>
          <cell r="IX71">
            <v>7.97</v>
          </cell>
          <cell r="IY71">
            <v>1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7.28</v>
          </cell>
          <cell r="JG71">
            <v>1</v>
          </cell>
          <cell r="JH71" t="str">
            <v/>
          </cell>
          <cell r="JI71" t="str">
            <v/>
          </cell>
          <cell r="JJ71">
            <v>0</v>
          </cell>
          <cell r="JK71">
            <v>0</v>
          </cell>
          <cell r="JL71">
            <v>8.6999999999999993</v>
          </cell>
          <cell r="JM71">
            <v>1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9.73</v>
          </cell>
          <cell r="JU71">
            <v>1</v>
          </cell>
          <cell r="JV71" t="str">
            <v/>
          </cell>
          <cell r="JW71" t="str">
            <v/>
          </cell>
          <cell r="JX71">
            <v>0</v>
          </cell>
          <cell r="JY71">
            <v>0</v>
          </cell>
          <cell r="JZ71">
            <v>7.34</v>
          </cell>
          <cell r="KA71">
            <v>1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7.6</v>
          </cell>
          <cell r="KG71">
            <v>1</v>
          </cell>
          <cell r="KH71">
            <v>7.6</v>
          </cell>
          <cell r="KI71">
            <v>1</v>
          </cell>
          <cell r="KJ71" t="str">
            <v/>
          </cell>
          <cell r="KK71" t="str">
            <v/>
          </cell>
          <cell r="KL71">
            <v>0</v>
          </cell>
          <cell r="KM71">
            <v>0</v>
          </cell>
          <cell r="KN71">
            <v>7.09</v>
          </cell>
          <cell r="KO71">
            <v>1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6.51</v>
          </cell>
          <cell r="KW71">
            <v>1</v>
          </cell>
          <cell r="KX71" t="str">
            <v/>
          </cell>
          <cell r="KY71" t="str">
            <v/>
          </cell>
          <cell r="KZ71">
            <v>0</v>
          </cell>
          <cell r="LA71">
            <v>0</v>
          </cell>
          <cell r="LB71">
            <v>15.37</v>
          </cell>
          <cell r="LC71">
            <v>2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  <cell r="LJ71">
            <v>6.76</v>
          </cell>
          <cell r="LK71">
            <v>1</v>
          </cell>
          <cell r="LL71" t="str">
            <v/>
          </cell>
          <cell r="LM71" t="str">
            <v/>
          </cell>
          <cell r="LN71">
            <v>0</v>
          </cell>
          <cell r="LO71">
            <v>0</v>
          </cell>
          <cell r="LP71">
            <v>9.85</v>
          </cell>
          <cell r="LQ71">
            <v>1</v>
          </cell>
          <cell r="LR71">
            <v>0</v>
          </cell>
          <cell r="LS71">
            <v>0</v>
          </cell>
          <cell r="LT71">
            <v>5.97</v>
          </cell>
          <cell r="LU71">
            <v>1</v>
          </cell>
          <cell r="LV71">
            <v>0</v>
          </cell>
          <cell r="LW71">
            <v>0</v>
          </cell>
          <cell r="LX71">
            <v>5.65</v>
          </cell>
          <cell r="LY71">
            <v>1</v>
          </cell>
          <cell r="LZ71" t="str">
            <v/>
          </cell>
          <cell r="MA71" t="str">
            <v/>
          </cell>
          <cell r="MB71">
            <v>0</v>
          </cell>
          <cell r="MC71">
            <v>0</v>
          </cell>
          <cell r="MD71">
            <v>7.1</v>
          </cell>
          <cell r="ME71">
            <v>1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8.33</v>
          </cell>
          <cell r="MM71">
            <v>1</v>
          </cell>
          <cell r="MN71" t="str">
            <v/>
          </cell>
          <cell r="MO71" t="str">
            <v/>
          </cell>
          <cell r="MP71">
            <v>0</v>
          </cell>
          <cell r="MQ71">
            <v>0</v>
          </cell>
          <cell r="MR71">
            <v>7.24</v>
          </cell>
          <cell r="MS71">
            <v>1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9.17</v>
          </cell>
          <cell r="NA71">
            <v>1</v>
          </cell>
          <cell r="NB71" t="str">
            <v/>
          </cell>
          <cell r="NC71" t="str">
            <v/>
          </cell>
          <cell r="ND71">
            <v>0</v>
          </cell>
          <cell r="NE71">
            <v>0</v>
          </cell>
          <cell r="NF71">
            <v>8.31</v>
          </cell>
          <cell r="NG71">
            <v>1</v>
          </cell>
          <cell r="NH71">
            <v>0</v>
          </cell>
          <cell r="NI71">
            <v>0</v>
          </cell>
          <cell r="NJ71">
            <v>8.67</v>
          </cell>
          <cell r="NK71">
            <v>1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 t="str">
            <v/>
          </cell>
          <cell r="NQ71" t="str">
            <v/>
          </cell>
          <cell r="NR71">
            <v>0</v>
          </cell>
          <cell r="NS71">
            <v>0</v>
          </cell>
          <cell r="NT71">
            <v>9.2200000000000006</v>
          </cell>
          <cell r="NU71">
            <v>1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0</v>
          </cell>
          <cell r="OA71">
            <v>0</v>
          </cell>
          <cell r="OB71">
            <v>7.77</v>
          </cell>
          <cell r="OC71">
            <v>1</v>
          </cell>
          <cell r="OD71" t="str">
            <v/>
          </cell>
          <cell r="OE71" t="str">
            <v/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7.81</v>
          </cell>
          <cell r="OQ71">
            <v>1</v>
          </cell>
          <cell r="OR71" t="str">
            <v/>
          </cell>
          <cell r="OS71" t="str">
            <v/>
          </cell>
          <cell r="OT71">
            <v>0</v>
          </cell>
          <cell r="OU71">
            <v>0</v>
          </cell>
          <cell r="OV71">
            <v>8.48</v>
          </cell>
          <cell r="OW71">
            <v>1</v>
          </cell>
          <cell r="OX71">
            <v>0</v>
          </cell>
          <cell r="OY71">
            <v>0</v>
          </cell>
          <cell r="OZ71">
            <v>0</v>
          </cell>
          <cell r="PA71">
            <v>0</v>
          </cell>
          <cell r="PB71">
            <v>0</v>
          </cell>
          <cell r="PC71">
            <v>0</v>
          </cell>
          <cell r="PD71">
            <v>7.43</v>
          </cell>
          <cell r="PE71">
            <v>1</v>
          </cell>
          <cell r="PF71" t="str">
            <v/>
          </cell>
          <cell r="PG71" t="str">
            <v/>
          </cell>
          <cell r="PH71">
            <v>0</v>
          </cell>
          <cell r="PI71">
            <v>0</v>
          </cell>
          <cell r="PJ71">
            <v>8.2899999999999991</v>
          </cell>
          <cell r="PK71">
            <v>1</v>
          </cell>
          <cell r="PL71">
            <v>0</v>
          </cell>
          <cell r="PM71">
            <v>0</v>
          </cell>
          <cell r="PN71">
            <v>0</v>
          </cell>
          <cell r="PO71">
            <v>0</v>
          </cell>
          <cell r="PP71">
            <v>0</v>
          </cell>
          <cell r="PQ71">
            <v>0</v>
          </cell>
          <cell r="PR71">
            <v>8.74</v>
          </cell>
          <cell r="PS71">
            <v>1</v>
          </cell>
          <cell r="PT71" t="str">
            <v/>
          </cell>
          <cell r="PU71" t="str">
            <v/>
          </cell>
          <cell r="PV71">
            <v>0</v>
          </cell>
          <cell r="PW71">
            <v>0</v>
          </cell>
          <cell r="PX71">
            <v>9.08</v>
          </cell>
          <cell r="PY71">
            <v>1</v>
          </cell>
          <cell r="PZ71">
            <v>0</v>
          </cell>
          <cell r="QA71">
            <v>0</v>
          </cell>
          <cell r="QB71">
            <v>0</v>
          </cell>
          <cell r="QC71">
            <v>0</v>
          </cell>
          <cell r="QD71">
            <v>0</v>
          </cell>
          <cell r="QE71">
            <v>0</v>
          </cell>
          <cell r="QF71">
            <v>9.16</v>
          </cell>
          <cell r="QG71">
            <v>1</v>
          </cell>
          <cell r="QH71" t="str">
            <v/>
          </cell>
          <cell r="QI71" t="str">
            <v/>
          </cell>
          <cell r="QJ71">
            <v>0</v>
          </cell>
          <cell r="QK71">
            <v>0</v>
          </cell>
          <cell r="QL71">
            <v>8.67</v>
          </cell>
          <cell r="QM71">
            <v>1</v>
          </cell>
          <cell r="QN71">
            <v>0</v>
          </cell>
          <cell r="QO71">
            <v>0</v>
          </cell>
          <cell r="QP71">
            <v>0</v>
          </cell>
          <cell r="QQ71">
            <v>0</v>
          </cell>
          <cell r="QR71">
            <v>0</v>
          </cell>
          <cell r="QS71">
            <v>0</v>
          </cell>
          <cell r="QT71">
            <v>9.4700000000000006</v>
          </cell>
          <cell r="QU71">
            <v>1</v>
          </cell>
          <cell r="QV71" t="str">
            <v/>
          </cell>
          <cell r="QW71" t="str">
            <v/>
          </cell>
          <cell r="QX71">
            <v>0</v>
          </cell>
          <cell r="QY71">
            <v>0</v>
          </cell>
          <cell r="QZ71">
            <v>10.23</v>
          </cell>
          <cell r="RA71">
            <v>1</v>
          </cell>
          <cell r="RB71">
            <v>0</v>
          </cell>
          <cell r="RC71">
            <v>0</v>
          </cell>
          <cell r="RD71">
            <v>0</v>
          </cell>
          <cell r="RE71">
            <v>0</v>
          </cell>
          <cell r="RF71">
            <v>0</v>
          </cell>
          <cell r="RG71">
            <v>0</v>
          </cell>
          <cell r="RH71">
            <v>7.08</v>
          </cell>
          <cell r="RI71">
            <v>1</v>
          </cell>
          <cell r="RJ71" t="str">
            <v/>
          </cell>
          <cell r="RK71" t="str">
            <v/>
          </cell>
          <cell r="RL71">
            <v>0</v>
          </cell>
          <cell r="RM71">
            <v>0</v>
          </cell>
          <cell r="RN71">
            <v>8.77</v>
          </cell>
          <cell r="RO71">
            <v>1</v>
          </cell>
          <cell r="RP71">
            <v>0</v>
          </cell>
          <cell r="RQ71">
            <v>0</v>
          </cell>
          <cell r="RR71">
            <v>0</v>
          </cell>
          <cell r="RS71">
            <v>0</v>
          </cell>
          <cell r="RT71">
            <v>9.33</v>
          </cell>
          <cell r="RU71">
            <v>1</v>
          </cell>
          <cell r="RV71">
            <v>0</v>
          </cell>
          <cell r="RW71">
            <v>0</v>
          </cell>
          <cell r="RX71" t="str">
            <v/>
          </cell>
          <cell r="RY71" t="str">
            <v/>
          </cell>
          <cell r="RZ71">
            <v>0</v>
          </cell>
          <cell r="SA71">
            <v>0</v>
          </cell>
          <cell r="SB71">
            <v>7.65</v>
          </cell>
          <cell r="SC71">
            <v>1</v>
          </cell>
          <cell r="SD71">
            <v>0</v>
          </cell>
          <cell r="SE71">
            <v>0</v>
          </cell>
          <cell r="SF71">
            <v>0</v>
          </cell>
          <cell r="SG71">
            <v>0</v>
          </cell>
          <cell r="SH71">
            <v>0</v>
          </cell>
          <cell r="SI71">
            <v>0</v>
          </cell>
          <cell r="SJ71">
            <v>8.94</v>
          </cell>
          <cell r="SK71">
            <v>1</v>
          </cell>
          <cell r="SL71" t="str">
            <v/>
          </cell>
          <cell r="SM71" t="str">
            <v/>
          </cell>
          <cell r="SN71">
            <v>0</v>
          </cell>
          <cell r="SO71">
            <v>0</v>
          </cell>
          <cell r="SP71">
            <v>9.1300000000000008</v>
          </cell>
          <cell r="SQ71">
            <v>1</v>
          </cell>
          <cell r="SR71">
            <v>0</v>
          </cell>
          <cell r="SS71">
            <v>0</v>
          </cell>
          <cell r="ST71">
            <v>0</v>
          </cell>
          <cell r="SU71">
            <v>0</v>
          </cell>
          <cell r="SV71">
            <v>0</v>
          </cell>
          <cell r="SW71">
            <v>0</v>
          </cell>
          <cell r="SX71">
            <v>8.86</v>
          </cell>
          <cell r="SY71">
            <v>1</v>
          </cell>
          <cell r="SZ71" t="str">
            <v/>
          </cell>
          <cell r="TA71" t="str">
            <v/>
          </cell>
          <cell r="TB71">
            <v>0</v>
          </cell>
          <cell r="TC71">
            <v>0</v>
          </cell>
          <cell r="TD71">
            <v>9.0500000000000007</v>
          </cell>
          <cell r="TE71">
            <v>1</v>
          </cell>
          <cell r="TF71">
            <v>0</v>
          </cell>
          <cell r="TG71">
            <v>0</v>
          </cell>
          <cell r="TH71">
            <v>0</v>
          </cell>
          <cell r="TI71">
            <v>0</v>
          </cell>
          <cell r="TJ71">
            <v>0</v>
          </cell>
          <cell r="TK71">
            <v>0</v>
          </cell>
          <cell r="TL71">
            <v>8.3699999999999992</v>
          </cell>
          <cell r="TM71">
            <v>1</v>
          </cell>
          <cell r="TN71" t="str">
            <v/>
          </cell>
          <cell r="TO71" t="str">
            <v/>
          </cell>
          <cell r="TP71">
            <v>0</v>
          </cell>
          <cell r="TQ71">
            <v>0</v>
          </cell>
          <cell r="TR71">
            <v>7.7</v>
          </cell>
          <cell r="TS71">
            <v>1</v>
          </cell>
          <cell r="TT71">
            <v>0</v>
          </cell>
          <cell r="TU71">
            <v>0</v>
          </cell>
          <cell r="TV71">
            <v>0</v>
          </cell>
          <cell r="TW71">
            <v>0</v>
          </cell>
          <cell r="TX71">
            <v>0</v>
          </cell>
          <cell r="TY71">
            <v>0</v>
          </cell>
          <cell r="TZ71">
            <v>7.59</v>
          </cell>
          <cell r="UA71">
            <v>1</v>
          </cell>
          <cell r="UB71" t="str">
            <v/>
          </cell>
          <cell r="UC71" t="str">
            <v/>
          </cell>
          <cell r="UD71">
            <v>0</v>
          </cell>
          <cell r="UE71">
            <v>0</v>
          </cell>
          <cell r="UF71">
            <v>7.98</v>
          </cell>
          <cell r="UG71">
            <v>1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8.69</v>
          </cell>
          <cell r="UO71">
            <v>1</v>
          </cell>
          <cell r="UP71" t="str">
            <v/>
          </cell>
          <cell r="UQ71" t="str">
            <v/>
          </cell>
          <cell r="UR71">
            <v>0</v>
          </cell>
          <cell r="US71">
            <v>0</v>
          </cell>
          <cell r="UT71">
            <v>8.86</v>
          </cell>
          <cell r="UU71">
            <v>1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7.95</v>
          </cell>
          <cell r="VC71">
            <v>1</v>
          </cell>
          <cell r="VD71" t="str">
            <v/>
          </cell>
          <cell r="VE71" t="str">
            <v/>
          </cell>
          <cell r="VF71">
            <v>0</v>
          </cell>
          <cell r="VG71">
            <v>0</v>
          </cell>
          <cell r="VH71">
            <v>0</v>
          </cell>
          <cell r="VI71">
            <v>0</v>
          </cell>
          <cell r="VJ71">
            <v>4.79</v>
          </cell>
          <cell r="VK71">
            <v>1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3.01</v>
          </cell>
          <cell r="VQ71">
            <v>1</v>
          </cell>
          <cell r="VR71" t="str">
            <v/>
          </cell>
          <cell r="VS71" t="str">
            <v/>
          </cell>
          <cell r="VT71">
            <v>0</v>
          </cell>
          <cell r="VU71">
            <v>0</v>
          </cell>
          <cell r="VV71">
            <v>5.75</v>
          </cell>
          <cell r="VW71">
            <v>1</v>
          </cell>
          <cell r="VX71">
            <v>0</v>
          </cell>
          <cell r="VY71">
            <v>0</v>
          </cell>
          <cell r="VZ71">
            <v>0</v>
          </cell>
          <cell r="WA71">
            <v>0</v>
          </cell>
          <cell r="WB71">
            <v>0</v>
          </cell>
          <cell r="WC71">
            <v>0</v>
          </cell>
          <cell r="WD71">
            <v>6.88</v>
          </cell>
          <cell r="WE71">
            <v>1</v>
          </cell>
          <cell r="WF71" t="str">
            <v/>
          </cell>
          <cell r="WG71" t="str">
            <v/>
          </cell>
          <cell r="WH71">
            <v>0</v>
          </cell>
          <cell r="WI71">
            <v>0</v>
          </cell>
          <cell r="WJ71">
            <v>6.16</v>
          </cell>
          <cell r="WK71">
            <v>1</v>
          </cell>
          <cell r="WL71">
            <v>0</v>
          </cell>
          <cell r="WM71">
            <v>0</v>
          </cell>
          <cell r="WN71">
            <v>0</v>
          </cell>
          <cell r="WO71">
            <v>0</v>
          </cell>
          <cell r="WP71">
            <v>0</v>
          </cell>
          <cell r="WQ71">
            <v>0</v>
          </cell>
          <cell r="WR71">
            <v>8.35</v>
          </cell>
          <cell r="WS71">
            <v>1</v>
          </cell>
          <cell r="WT71" t="str">
            <v/>
          </cell>
          <cell r="WU71" t="str">
            <v/>
          </cell>
          <cell r="WV71">
            <v>3.53</v>
          </cell>
          <cell r="WW71">
            <v>1</v>
          </cell>
          <cell r="WX71">
            <v>0</v>
          </cell>
          <cell r="WY71">
            <v>0</v>
          </cell>
          <cell r="WZ71">
            <v>6.22</v>
          </cell>
          <cell r="XA71">
            <v>1</v>
          </cell>
          <cell r="XB71">
            <v>0</v>
          </cell>
          <cell r="XC71">
            <v>0</v>
          </cell>
          <cell r="XD71">
            <v>0</v>
          </cell>
          <cell r="XE71">
            <v>0</v>
          </cell>
          <cell r="XF71">
            <v>7.8</v>
          </cell>
          <cell r="XG71">
            <v>1</v>
          </cell>
          <cell r="XH71" t="str">
            <v/>
          </cell>
          <cell r="XI71" t="str">
            <v/>
          </cell>
          <cell r="XJ71">
            <v>0</v>
          </cell>
          <cell r="XK71">
            <v>0</v>
          </cell>
          <cell r="XL71">
            <v>8.32</v>
          </cell>
          <cell r="XM71">
            <v>1</v>
          </cell>
          <cell r="XN71">
            <v>0</v>
          </cell>
          <cell r="XO71">
            <v>0</v>
          </cell>
          <cell r="XP71">
            <v>0</v>
          </cell>
          <cell r="XQ71">
            <v>0</v>
          </cell>
          <cell r="XR71">
            <v>0</v>
          </cell>
          <cell r="XS71">
            <v>0</v>
          </cell>
          <cell r="XT71">
            <v>6.91</v>
          </cell>
          <cell r="XU71">
            <v>2</v>
          </cell>
          <cell r="XV71" t="str">
            <v/>
          </cell>
          <cell r="XW71" t="str">
            <v/>
          </cell>
          <cell r="XX71">
            <v>0</v>
          </cell>
          <cell r="XY71">
            <v>0</v>
          </cell>
          <cell r="XZ71">
            <v>6.34</v>
          </cell>
          <cell r="YA71">
            <v>1</v>
          </cell>
          <cell r="YB71">
            <v>0</v>
          </cell>
          <cell r="YC71">
            <v>0</v>
          </cell>
          <cell r="YD71">
            <v>0</v>
          </cell>
          <cell r="YE71">
            <v>0</v>
          </cell>
          <cell r="YF71">
            <v>0</v>
          </cell>
          <cell r="YG71">
            <v>0</v>
          </cell>
          <cell r="YH71">
            <v>8.18</v>
          </cell>
          <cell r="YI71">
            <v>1</v>
          </cell>
          <cell r="YJ71" t="str">
            <v/>
          </cell>
          <cell r="YK71" t="str">
            <v/>
          </cell>
          <cell r="YL71">
            <v>0</v>
          </cell>
          <cell r="YM71">
            <v>0</v>
          </cell>
          <cell r="YN71">
            <v>8.24</v>
          </cell>
          <cell r="YO71">
            <v>1</v>
          </cell>
          <cell r="YP71">
            <v>0</v>
          </cell>
          <cell r="YQ71">
            <v>0</v>
          </cell>
          <cell r="YR71">
            <v>0</v>
          </cell>
          <cell r="YS71">
            <v>0</v>
          </cell>
          <cell r="YT71">
            <v>0</v>
          </cell>
          <cell r="YU71">
            <v>0</v>
          </cell>
          <cell r="YV71">
            <v>8.16</v>
          </cell>
          <cell r="YW71">
            <v>1</v>
          </cell>
          <cell r="YX71" t="str">
            <v/>
          </cell>
          <cell r="YY71" t="str">
            <v/>
          </cell>
          <cell r="YZ71">
            <v>0</v>
          </cell>
          <cell r="ZA71">
            <v>0</v>
          </cell>
          <cell r="ZB71">
            <v>8.1300000000000008</v>
          </cell>
          <cell r="ZC71">
            <v>1</v>
          </cell>
          <cell r="ZD71">
            <v>0</v>
          </cell>
          <cell r="ZE71">
            <v>0</v>
          </cell>
          <cell r="ZF71">
            <v>0</v>
          </cell>
          <cell r="ZG71">
            <v>0</v>
          </cell>
          <cell r="ZH71">
            <v>0</v>
          </cell>
          <cell r="ZI71">
            <v>0</v>
          </cell>
          <cell r="ZJ71">
            <v>5.9</v>
          </cell>
          <cell r="ZK71">
            <v>1</v>
          </cell>
          <cell r="ZL71" t="str">
            <v/>
          </cell>
          <cell r="ZM71" t="str">
            <v/>
          </cell>
          <cell r="ZN71">
            <v>0</v>
          </cell>
          <cell r="ZO71">
            <v>0</v>
          </cell>
          <cell r="ZP71">
            <v>7.49</v>
          </cell>
          <cell r="ZQ71">
            <v>1</v>
          </cell>
          <cell r="ZR71">
            <v>0</v>
          </cell>
          <cell r="ZS71">
            <v>0</v>
          </cell>
          <cell r="ZT71">
            <v>0</v>
          </cell>
          <cell r="ZU71">
            <v>0</v>
          </cell>
          <cell r="ZV71">
            <v>0</v>
          </cell>
          <cell r="ZW71">
            <v>0</v>
          </cell>
          <cell r="ZX71">
            <v>7.48</v>
          </cell>
          <cell r="ZY71">
            <v>1</v>
          </cell>
          <cell r="ZZ71" t="str">
            <v/>
          </cell>
          <cell r="AAA71" t="str">
            <v/>
          </cell>
          <cell r="AAB71">
            <v>0</v>
          </cell>
          <cell r="AAC71">
            <v>0</v>
          </cell>
          <cell r="AAD71">
            <v>6.58</v>
          </cell>
          <cell r="AAE71">
            <v>1</v>
          </cell>
          <cell r="AAF71">
            <v>0</v>
          </cell>
          <cell r="AAG71">
            <v>0</v>
          </cell>
          <cell r="AAH71">
            <v>0</v>
          </cell>
          <cell r="AAI71">
            <v>0</v>
          </cell>
          <cell r="AAJ71">
            <v>0</v>
          </cell>
          <cell r="AAK71">
            <v>0</v>
          </cell>
          <cell r="AAL71">
            <v>7.88</v>
          </cell>
          <cell r="AAM71">
            <v>1</v>
          </cell>
          <cell r="AAN71" t="str">
            <v/>
          </cell>
          <cell r="AAO71" t="str">
            <v/>
          </cell>
          <cell r="AAP71">
            <v>0</v>
          </cell>
          <cell r="AAQ71">
            <v>0</v>
          </cell>
          <cell r="AAR71">
            <v>6.34</v>
          </cell>
          <cell r="AAS71">
            <v>1</v>
          </cell>
          <cell r="AAT71">
            <v>0</v>
          </cell>
          <cell r="AAU71">
            <v>0</v>
          </cell>
          <cell r="AAV71">
            <v>0</v>
          </cell>
          <cell r="AAW71">
            <v>0</v>
          </cell>
          <cell r="AAX71">
            <v>0</v>
          </cell>
          <cell r="AAY71">
            <v>0</v>
          </cell>
          <cell r="AAZ71">
            <v>6.16</v>
          </cell>
          <cell r="ABA71">
            <v>1</v>
          </cell>
          <cell r="ABB71" t="str">
            <v/>
          </cell>
          <cell r="ABC71" t="str">
            <v/>
          </cell>
          <cell r="ABD71">
            <v>0</v>
          </cell>
          <cell r="ABE71">
            <v>0</v>
          </cell>
          <cell r="ABF71">
            <v>0</v>
          </cell>
          <cell r="ABG71">
            <v>0</v>
          </cell>
          <cell r="ABH71">
            <v>0</v>
          </cell>
          <cell r="ABI71">
            <v>0</v>
          </cell>
          <cell r="ABJ71">
            <v>0</v>
          </cell>
          <cell r="ABK71">
            <v>0</v>
          </cell>
          <cell r="ABM71">
            <v>805.16000000000031</v>
          </cell>
          <cell r="ABN71">
            <v>109</v>
          </cell>
          <cell r="ABO71">
            <v>107</v>
          </cell>
          <cell r="ABP71">
            <v>1.0186915887850467</v>
          </cell>
        </row>
        <row r="72">
          <cell r="A72" t="str">
            <v>CAREY GARDENS</v>
          </cell>
          <cell r="B72" t="str">
            <v>CAREY GARDENS</v>
          </cell>
          <cell r="C72" t="str">
            <v>BROOKLYN</v>
          </cell>
          <cell r="D72">
            <v>5.97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7.51</v>
          </cell>
          <cell r="M72">
            <v>1</v>
          </cell>
          <cell r="N72">
            <v>0</v>
          </cell>
          <cell r="O72">
            <v>0</v>
          </cell>
          <cell r="P72" t="str">
            <v/>
          </cell>
          <cell r="Q72" t="str">
            <v/>
          </cell>
          <cell r="R72">
            <v>7.54</v>
          </cell>
          <cell r="S72">
            <v>1</v>
          </cell>
          <cell r="T72">
            <v>0</v>
          </cell>
          <cell r="U72">
            <v>0</v>
          </cell>
          <cell r="V72">
            <v>7.07</v>
          </cell>
          <cell r="W72">
            <v>1</v>
          </cell>
          <cell r="X72">
            <v>0</v>
          </cell>
          <cell r="Y72">
            <v>0</v>
          </cell>
          <cell r="Z72">
            <v>5.24</v>
          </cell>
          <cell r="AA72">
            <v>1</v>
          </cell>
          <cell r="AB72">
            <v>0</v>
          </cell>
          <cell r="AC72">
            <v>0</v>
          </cell>
          <cell r="AD72" t="str">
            <v/>
          </cell>
          <cell r="AE72" t="str">
            <v/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7.77</v>
          </cell>
          <cell r="AQ72">
            <v>1</v>
          </cell>
          <cell r="AR72" t="str">
            <v/>
          </cell>
          <cell r="AS72" t="str">
            <v/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7.14</v>
          </cell>
          <cell r="BC72">
            <v>1</v>
          </cell>
          <cell r="BD72">
            <v>0</v>
          </cell>
          <cell r="BE72">
            <v>0</v>
          </cell>
          <cell r="BF72" t="str">
            <v/>
          </cell>
          <cell r="BG72" t="str">
            <v/>
          </cell>
          <cell r="BH72">
            <v>5.93</v>
          </cell>
          <cell r="BI72">
            <v>1</v>
          </cell>
          <cell r="BJ72">
            <v>0</v>
          </cell>
          <cell r="BK72">
            <v>0</v>
          </cell>
          <cell r="BL72">
            <v>5.69</v>
          </cell>
          <cell r="BM72">
            <v>1</v>
          </cell>
          <cell r="BN72">
            <v>0</v>
          </cell>
          <cell r="BO72">
            <v>0</v>
          </cell>
          <cell r="BP72">
            <v>4.71</v>
          </cell>
          <cell r="BQ72">
            <v>1</v>
          </cell>
          <cell r="BR72">
            <v>0</v>
          </cell>
          <cell r="BS72">
            <v>0</v>
          </cell>
          <cell r="BT72" t="str">
            <v/>
          </cell>
          <cell r="BU72" t="str">
            <v/>
          </cell>
          <cell r="BV72">
            <v>6.71</v>
          </cell>
          <cell r="BW72">
            <v>1</v>
          </cell>
          <cell r="BX72">
            <v>0</v>
          </cell>
          <cell r="BY72">
            <v>0</v>
          </cell>
          <cell r="BZ72">
            <v>5.42</v>
          </cell>
          <cell r="CA72">
            <v>1</v>
          </cell>
          <cell r="CB72">
            <v>0</v>
          </cell>
          <cell r="CC72">
            <v>0</v>
          </cell>
          <cell r="CD72">
            <v>5.09</v>
          </cell>
          <cell r="CE72">
            <v>1</v>
          </cell>
          <cell r="CF72">
            <v>0</v>
          </cell>
          <cell r="CG72">
            <v>0</v>
          </cell>
          <cell r="CH72" t="str">
            <v/>
          </cell>
          <cell r="CI72" t="str">
            <v/>
          </cell>
          <cell r="CJ72">
            <v>5.85</v>
          </cell>
          <cell r="CK72">
            <v>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7.85</v>
          </cell>
          <cell r="CS72">
            <v>1</v>
          </cell>
          <cell r="CT72">
            <v>0</v>
          </cell>
          <cell r="CU72">
            <v>0</v>
          </cell>
          <cell r="CV72" t="str">
            <v/>
          </cell>
          <cell r="CW72" t="str">
            <v/>
          </cell>
          <cell r="CX72">
            <v>0</v>
          </cell>
          <cell r="CY72">
            <v>0</v>
          </cell>
          <cell r="CZ72">
            <v>7.43</v>
          </cell>
          <cell r="DA72">
            <v>1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 t="str">
            <v/>
          </cell>
          <cell r="DK72" t="str">
            <v/>
          </cell>
          <cell r="DL72">
            <v>7.13</v>
          </cell>
          <cell r="DM72">
            <v>1</v>
          </cell>
          <cell r="DN72">
            <v>0</v>
          </cell>
          <cell r="DO72">
            <v>0</v>
          </cell>
          <cell r="DP72">
            <v>5.57</v>
          </cell>
          <cell r="DQ72">
            <v>1</v>
          </cell>
          <cell r="DR72">
            <v>0</v>
          </cell>
          <cell r="DS72">
            <v>0</v>
          </cell>
          <cell r="DT72">
            <v>4.8600000000000003</v>
          </cell>
          <cell r="DU72">
            <v>1</v>
          </cell>
          <cell r="DV72">
            <v>0</v>
          </cell>
          <cell r="DW72">
            <v>0</v>
          </cell>
          <cell r="DX72" t="str">
            <v/>
          </cell>
          <cell r="DY72" t="str">
            <v/>
          </cell>
          <cell r="DZ72">
            <v>6.42</v>
          </cell>
          <cell r="EA72">
            <v>1</v>
          </cell>
          <cell r="EB72">
            <v>0</v>
          </cell>
          <cell r="EC72">
            <v>0</v>
          </cell>
          <cell r="ED72">
            <v>5.14</v>
          </cell>
          <cell r="EE72">
            <v>1</v>
          </cell>
          <cell r="EF72">
            <v>0</v>
          </cell>
          <cell r="EG72">
            <v>0</v>
          </cell>
          <cell r="EH72">
            <v>4.6500000000000004</v>
          </cell>
          <cell r="EI72">
            <v>1</v>
          </cell>
          <cell r="EJ72">
            <v>0</v>
          </cell>
          <cell r="EK72">
            <v>0</v>
          </cell>
          <cell r="EL72" t="str">
            <v/>
          </cell>
          <cell r="EM72" t="str">
            <v/>
          </cell>
          <cell r="EN72">
            <v>6.66</v>
          </cell>
          <cell r="EO72">
            <v>1</v>
          </cell>
          <cell r="EP72">
            <v>0</v>
          </cell>
          <cell r="EQ72">
            <v>0</v>
          </cell>
          <cell r="ER72">
            <v>5.78</v>
          </cell>
          <cell r="ES72">
            <v>1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6.94</v>
          </cell>
          <cell r="EY72">
            <v>1</v>
          </cell>
          <cell r="EZ72" t="str">
            <v/>
          </cell>
          <cell r="FA72" t="str">
            <v/>
          </cell>
          <cell r="FB72">
            <v>1.74</v>
          </cell>
          <cell r="FC72">
            <v>1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 t="str">
            <v/>
          </cell>
          <cell r="FO72" t="str">
            <v/>
          </cell>
          <cell r="FP72">
            <v>7.59</v>
          </cell>
          <cell r="FQ72">
            <v>1</v>
          </cell>
          <cell r="FR72">
            <v>9.3800000000000008</v>
          </cell>
          <cell r="FS72">
            <v>1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8.15</v>
          </cell>
          <cell r="GA72">
            <v>1</v>
          </cell>
          <cell r="GB72" t="str">
            <v/>
          </cell>
          <cell r="GC72" t="str">
            <v/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5.04</v>
          </cell>
          <cell r="GM72">
            <v>1</v>
          </cell>
          <cell r="GN72">
            <v>0</v>
          </cell>
          <cell r="GO72">
            <v>0</v>
          </cell>
          <cell r="GP72" t="str">
            <v/>
          </cell>
          <cell r="GQ72" t="str">
            <v/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4.79</v>
          </cell>
          <cell r="HA72">
            <v>1</v>
          </cell>
          <cell r="HB72">
            <v>0</v>
          </cell>
          <cell r="HC72">
            <v>0</v>
          </cell>
          <cell r="HD72" t="str">
            <v/>
          </cell>
          <cell r="HE72" t="str">
            <v/>
          </cell>
          <cell r="HF72">
            <v>4.42</v>
          </cell>
          <cell r="HG72">
            <v>1</v>
          </cell>
          <cell r="HH72">
            <v>0</v>
          </cell>
          <cell r="HI72">
            <v>0</v>
          </cell>
          <cell r="HJ72">
            <v>6.48</v>
          </cell>
          <cell r="HK72">
            <v>1</v>
          </cell>
          <cell r="HL72">
            <v>0</v>
          </cell>
          <cell r="HM72">
            <v>0</v>
          </cell>
          <cell r="HN72">
            <v>6.15</v>
          </cell>
          <cell r="HO72">
            <v>1</v>
          </cell>
          <cell r="HP72">
            <v>0</v>
          </cell>
          <cell r="HQ72">
            <v>0</v>
          </cell>
          <cell r="HR72" t="str">
            <v/>
          </cell>
          <cell r="HS72" t="str">
            <v/>
          </cell>
          <cell r="HT72">
            <v>7.12</v>
          </cell>
          <cell r="HU72">
            <v>1</v>
          </cell>
          <cell r="HV72">
            <v>0</v>
          </cell>
          <cell r="HW72">
            <v>0</v>
          </cell>
          <cell r="HX72">
            <v>6.03</v>
          </cell>
          <cell r="HY72">
            <v>1</v>
          </cell>
          <cell r="HZ72">
            <v>0</v>
          </cell>
          <cell r="IA72">
            <v>0</v>
          </cell>
          <cell r="IB72">
            <v>5.81</v>
          </cell>
          <cell r="IC72">
            <v>1</v>
          </cell>
          <cell r="ID72">
            <v>0</v>
          </cell>
          <cell r="IE72">
            <v>0</v>
          </cell>
          <cell r="IF72" t="str">
            <v/>
          </cell>
          <cell r="IG72" t="str">
            <v/>
          </cell>
          <cell r="IH72">
            <v>6.28</v>
          </cell>
          <cell r="II72">
            <v>1</v>
          </cell>
          <cell r="IJ72">
            <v>0</v>
          </cell>
          <cell r="IK72">
            <v>0</v>
          </cell>
          <cell r="IL72">
            <v>7.25</v>
          </cell>
          <cell r="IM72">
            <v>1</v>
          </cell>
          <cell r="IN72">
            <v>0</v>
          </cell>
          <cell r="IO72">
            <v>0</v>
          </cell>
          <cell r="IP72">
            <v>6.32</v>
          </cell>
          <cell r="IQ72">
            <v>1</v>
          </cell>
          <cell r="IR72">
            <v>0</v>
          </cell>
          <cell r="IS72">
            <v>0</v>
          </cell>
          <cell r="IT72" t="str">
            <v/>
          </cell>
          <cell r="IU72" t="str">
            <v/>
          </cell>
          <cell r="IV72">
            <v>7.08</v>
          </cell>
          <cell r="IW72">
            <v>1</v>
          </cell>
          <cell r="IX72">
            <v>0</v>
          </cell>
          <cell r="IY72">
            <v>0</v>
          </cell>
          <cell r="IZ72">
            <v>6.35</v>
          </cell>
          <cell r="JA72">
            <v>1</v>
          </cell>
          <cell r="JB72">
            <v>0</v>
          </cell>
          <cell r="JC72">
            <v>0</v>
          </cell>
          <cell r="JD72">
            <v>5.36</v>
          </cell>
          <cell r="JE72">
            <v>1</v>
          </cell>
          <cell r="JF72">
            <v>0</v>
          </cell>
          <cell r="JG72">
            <v>0</v>
          </cell>
          <cell r="JH72" t="str">
            <v/>
          </cell>
          <cell r="JI72" t="str">
            <v/>
          </cell>
          <cell r="JJ72">
            <v>6.51</v>
          </cell>
          <cell r="JK72">
            <v>1</v>
          </cell>
          <cell r="JL72">
            <v>0</v>
          </cell>
          <cell r="JM72">
            <v>0</v>
          </cell>
          <cell r="JN72">
            <v>6.94</v>
          </cell>
          <cell r="JO72">
            <v>1</v>
          </cell>
          <cell r="JP72">
            <v>0</v>
          </cell>
          <cell r="JQ72">
            <v>0</v>
          </cell>
          <cell r="JR72">
            <v>4.58</v>
          </cell>
          <cell r="JS72">
            <v>1</v>
          </cell>
          <cell r="JT72">
            <v>0</v>
          </cell>
          <cell r="JU72">
            <v>0</v>
          </cell>
          <cell r="JV72" t="str">
            <v/>
          </cell>
          <cell r="JW72" t="str">
            <v/>
          </cell>
          <cell r="JX72">
            <v>6.9</v>
          </cell>
          <cell r="JY72">
            <v>1</v>
          </cell>
          <cell r="JZ72">
            <v>0</v>
          </cell>
          <cell r="KA72">
            <v>0</v>
          </cell>
          <cell r="KB72">
            <v>6.81</v>
          </cell>
          <cell r="KC72">
            <v>1</v>
          </cell>
          <cell r="KD72">
            <v>0</v>
          </cell>
          <cell r="KE72">
            <v>0</v>
          </cell>
          <cell r="KF72">
            <v>6.61</v>
          </cell>
          <cell r="KG72">
            <v>1</v>
          </cell>
          <cell r="KH72">
            <v>0</v>
          </cell>
          <cell r="KI72">
            <v>0</v>
          </cell>
          <cell r="KJ72" t="str">
            <v/>
          </cell>
          <cell r="KK72" t="str">
            <v/>
          </cell>
          <cell r="KL72">
            <v>0</v>
          </cell>
          <cell r="KM72">
            <v>0</v>
          </cell>
          <cell r="KN72">
            <v>6.91</v>
          </cell>
          <cell r="KO72">
            <v>1</v>
          </cell>
          <cell r="KP72">
            <v>7.57</v>
          </cell>
          <cell r="KQ72">
            <v>1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 t="str">
            <v/>
          </cell>
          <cell r="KY72" t="str">
            <v/>
          </cell>
          <cell r="KZ72">
            <v>7.65</v>
          </cell>
          <cell r="LA72">
            <v>1</v>
          </cell>
          <cell r="LB72">
            <v>0</v>
          </cell>
          <cell r="LC72">
            <v>0</v>
          </cell>
          <cell r="LD72">
            <v>7.55</v>
          </cell>
          <cell r="LE72">
            <v>1</v>
          </cell>
          <cell r="LF72">
            <v>0</v>
          </cell>
          <cell r="LG72">
            <v>0</v>
          </cell>
          <cell r="LH72">
            <v>6.75</v>
          </cell>
          <cell r="LI72">
            <v>1</v>
          </cell>
          <cell r="LJ72">
            <v>0</v>
          </cell>
          <cell r="LK72">
            <v>0</v>
          </cell>
          <cell r="LL72" t="str">
            <v/>
          </cell>
          <cell r="LM72" t="str">
            <v/>
          </cell>
          <cell r="LN72">
            <v>8.2100000000000009</v>
          </cell>
          <cell r="LO72">
            <v>1</v>
          </cell>
          <cell r="LP72">
            <v>0</v>
          </cell>
          <cell r="LQ72">
            <v>0</v>
          </cell>
          <cell r="LR72">
            <v>6.47</v>
          </cell>
          <cell r="LS72">
            <v>1</v>
          </cell>
          <cell r="LT72">
            <v>0</v>
          </cell>
          <cell r="LU72">
            <v>0</v>
          </cell>
          <cell r="LV72">
            <v>6.98</v>
          </cell>
          <cell r="LW72">
            <v>1</v>
          </cell>
          <cell r="LX72">
            <v>0</v>
          </cell>
          <cell r="LY72">
            <v>0</v>
          </cell>
          <cell r="LZ72" t="str">
            <v/>
          </cell>
          <cell r="MA72" t="str">
            <v/>
          </cell>
          <cell r="MB72">
            <v>6.95</v>
          </cell>
          <cell r="MC72">
            <v>1</v>
          </cell>
          <cell r="MD72">
            <v>0</v>
          </cell>
          <cell r="ME72">
            <v>0</v>
          </cell>
          <cell r="MF72">
            <v>8.1199999999999992</v>
          </cell>
          <cell r="MG72">
            <v>1</v>
          </cell>
          <cell r="MH72">
            <v>0</v>
          </cell>
          <cell r="MI72">
            <v>0</v>
          </cell>
          <cell r="MJ72">
            <v>6.34</v>
          </cell>
          <cell r="MK72">
            <v>1</v>
          </cell>
          <cell r="ML72">
            <v>0</v>
          </cell>
          <cell r="MM72">
            <v>0</v>
          </cell>
          <cell r="MN72" t="str">
            <v/>
          </cell>
          <cell r="MO72" t="str">
            <v/>
          </cell>
          <cell r="MP72">
            <v>6.62</v>
          </cell>
          <cell r="MQ72">
            <v>1</v>
          </cell>
          <cell r="MR72">
            <v>0</v>
          </cell>
          <cell r="MS72">
            <v>0</v>
          </cell>
          <cell r="MT72">
            <v>6.85</v>
          </cell>
          <cell r="MU72">
            <v>1</v>
          </cell>
          <cell r="MV72">
            <v>0</v>
          </cell>
          <cell r="MW72">
            <v>0</v>
          </cell>
          <cell r="MX72">
            <v>6.89</v>
          </cell>
          <cell r="MY72">
            <v>1</v>
          </cell>
          <cell r="MZ72">
            <v>0</v>
          </cell>
          <cell r="NA72">
            <v>0</v>
          </cell>
          <cell r="NB72" t="str">
            <v/>
          </cell>
          <cell r="NC72" t="str">
            <v/>
          </cell>
          <cell r="ND72">
            <v>6.49</v>
          </cell>
          <cell r="NE72">
            <v>1</v>
          </cell>
          <cell r="NF72">
            <v>0</v>
          </cell>
          <cell r="NG72">
            <v>0</v>
          </cell>
          <cell r="NH72">
            <v>7.51</v>
          </cell>
          <cell r="NI72">
            <v>1</v>
          </cell>
          <cell r="NJ72">
            <v>0</v>
          </cell>
          <cell r="NK72">
            <v>0</v>
          </cell>
          <cell r="NL72">
            <v>7.1</v>
          </cell>
          <cell r="NM72">
            <v>1</v>
          </cell>
          <cell r="NN72">
            <v>0</v>
          </cell>
          <cell r="NO72">
            <v>0</v>
          </cell>
          <cell r="NP72" t="str">
            <v/>
          </cell>
          <cell r="NQ72" t="str">
            <v/>
          </cell>
          <cell r="NR72">
            <v>7.15</v>
          </cell>
          <cell r="NS72">
            <v>1</v>
          </cell>
          <cell r="NT72">
            <v>0</v>
          </cell>
          <cell r="NU72">
            <v>0</v>
          </cell>
          <cell r="NV72">
            <v>7.05</v>
          </cell>
          <cell r="NW72">
            <v>1</v>
          </cell>
          <cell r="NX72">
            <v>0</v>
          </cell>
          <cell r="NY72">
            <v>0</v>
          </cell>
          <cell r="NZ72">
            <v>7.33</v>
          </cell>
          <cell r="OA72">
            <v>1</v>
          </cell>
          <cell r="OB72">
            <v>0</v>
          </cell>
          <cell r="OC72">
            <v>0</v>
          </cell>
          <cell r="OD72" t="str">
            <v/>
          </cell>
          <cell r="OE72" t="str">
            <v/>
          </cell>
          <cell r="OF72">
            <v>8.5299999999999994</v>
          </cell>
          <cell r="OG72">
            <v>1</v>
          </cell>
          <cell r="OH72">
            <v>0</v>
          </cell>
          <cell r="OI72">
            <v>0</v>
          </cell>
          <cell r="OJ72">
            <v>6.78</v>
          </cell>
          <cell r="OK72">
            <v>1</v>
          </cell>
          <cell r="OL72">
            <v>0</v>
          </cell>
          <cell r="OM72">
            <v>0</v>
          </cell>
          <cell r="ON72">
            <v>7.79</v>
          </cell>
          <cell r="OO72">
            <v>1</v>
          </cell>
          <cell r="OP72">
            <v>0</v>
          </cell>
          <cell r="OQ72">
            <v>0</v>
          </cell>
          <cell r="OR72" t="str">
            <v/>
          </cell>
          <cell r="OS72" t="str">
            <v/>
          </cell>
          <cell r="OT72">
            <v>8.15</v>
          </cell>
          <cell r="OU72">
            <v>1</v>
          </cell>
          <cell r="OV72">
            <v>0</v>
          </cell>
          <cell r="OW72">
            <v>0</v>
          </cell>
          <cell r="OX72">
            <v>6.9</v>
          </cell>
          <cell r="OY72">
            <v>1</v>
          </cell>
          <cell r="OZ72">
            <v>0</v>
          </cell>
          <cell r="PA72">
            <v>0</v>
          </cell>
          <cell r="PB72">
            <v>6.2</v>
          </cell>
          <cell r="PC72">
            <v>1</v>
          </cell>
          <cell r="PD72">
            <v>0</v>
          </cell>
          <cell r="PE72">
            <v>0</v>
          </cell>
          <cell r="PF72" t="str">
            <v/>
          </cell>
          <cell r="PG72" t="str">
            <v/>
          </cell>
          <cell r="PH72">
            <v>7.64</v>
          </cell>
          <cell r="PI72">
            <v>1</v>
          </cell>
          <cell r="PJ72">
            <v>0</v>
          </cell>
          <cell r="PK72">
            <v>0</v>
          </cell>
          <cell r="PL72">
            <v>6.15</v>
          </cell>
          <cell r="PM72">
            <v>1</v>
          </cell>
          <cell r="PN72">
            <v>0</v>
          </cell>
          <cell r="PO72">
            <v>0</v>
          </cell>
          <cell r="PP72">
            <v>5.62</v>
          </cell>
          <cell r="PQ72">
            <v>1</v>
          </cell>
          <cell r="PR72">
            <v>0</v>
          </cell>
          <cell r="PS72">
            <v>0</v>
          </cell>
          <cell r="PT72" t="str">
            <v/>
          </cell>
          <cell r="PU72" t="str">
            <v/>
          </cell>
          <cell r="PV72">
            <v>6.27</v>
          </cell>
          <cell r="PW72">
            <v>1</v>
          </cell>
          <cell r="PX72">
            <v>0</v>
          </cell>
          <cell r="PY72">
            <v>0</v>
          </cell>
          <cell r="PZ72">
            <v>7.34</v>
          </cell>
          <cell r="QA72">
            <v>1</v>
          </cell>
          <cell r="QB72">
            <v>0</v>
          </cell>
          <cell r="QC72">
            <v>0</v>
          </cell>
          <cell r="QD72">
            <v>7.42</v>
          </cell>
          <cell r="QE72">
            <v>1</v>
          </cell>
          <cell r="QF72">
            <v>0</v>
          </cell>
          <cell r="QG72">
            <v>0</v>
          </cell>
          <cell r="QH72" t="str">
            <v/>
          </cell>
          <cell r="QI72" t="str">
            <v/>
          </cell>
          <cell r="QJ72">
            <v>7.73</v>
          </cell>
          <cell r="QK72">
            <v>1</v>
          </cell>
          <cell r="QL72">
            <v>0</v>
          </cell>
          <cell r="QM72">
            <v>0</v>
          </cell>
          <cell r="QN72">
            <v>0</v>
          </cell>
          <cell r="QO72">
            <v>0</v>
          </cell>
          <cell r="QP72">
            <v>5.52</v>
          </cell>
          <cell r="QQ72">
            <v>1</v>
          </cell>
          <cell r="QR72">
            <v>5.41</v>
          </cell>
          <cell r="QS72">
            <v>1</v>
          </cell>
          <cell r="QT72">
            <v>0</v>
          </cell>
          <cell r="QU72">
            <v>0</v>
          </cell>
          <cell r="QV72" t="str">
            <v/>
          </cell>
          <cell r="QW72" t="str">
            <v/>
          </cell>
          <cell r="QX72">
            <v>7.49</v>
          </cell>
          <cell r="QY72">
            <v>1</v>
          </cell>
          <cell r="QZ72">
            <v>0</v>
          </cell>
          <cell r="RA72">
            <v>0</v>
          </cell>
          <cell r="RB72">
            <v>5.46</v>
          </cell>
          <cell r="RC72">
            <v>1</v>
          </cell>
          <cell r="RD72">
            <v>0</v>
          </cell>
          <cell r="RE72">
            <v>0</v>
          </cell>
          <cell r="RF72">
            <v>6.78</v>
          </cell>
          <cell r="RG72">
            <v>1</v>
          </cell>
          <cell r="RH72">
            <v>0</v>
          </cell>
          <cell r="RI72">
            <v>0</v>
          </cell>
          <cell r="RJ72" t="str">
            <v/>
          </cell>
          <cell r="RK72" t="str">
            <v/>
          </cell>
          <cell r="RL72">
            <v>7.07</v>
          </cell>
          <cell r="RM72">
            <v>1</v>
          </cell>
          <cell r="RN72">
            <v>0</v>
          </cell>
          <cell r="RO72">
            <v>0</v>
          </cell>
          <cell r="RP72">
            <v>5.42</v>
          </cell>
          <cell r="RQ72">
            <v>1</v>
          </cell>
          <cell r="RR72">
            <v>5.92</v>
          </cell>
          <cell r="RS72">
            <v>1</v>
          </cell>
          <cell r="RT72">
            <v>0</v>
          </cell>
          <cell r="RU72">
            <v>0</v>
          </cell>
          <cell r="RV72">
            <v>0</v>
          </cell>
          <cell r="RW72">
            <v>0</v>
          </cell>
          <cell r="RX72" t="str">
            <v/>
          </cell>
          <cell r="RY72" t="str">
            <v/>
          </cell>
          <cell r="RZ72">
            <v>6.98</v>
          </cell>
          <cell r="SA72">
            <v>1</v>
          </cell>
          <cell r="SB72">
            <v>0</v>
          </cell>
          <cell r="SC72">
            <v>0</v>
          </cell>
          <cell r="SD72">
            <v>0</v>
          </cell>
          <cell r="SE72">
            <v>0</v>
          </cell>
          <cell r="SF72">
            <v>0</v>
          </cell>
          <cell r="SG72">
            <v>0</v>
          </cell>
          <cell r="SH72">
            <v>5.74</v>
          </cell>
          <cell r="SI72">
            <v>1</v>
          </cell>
          <cell r="SJ72">
            <v>0</v>
          </cell>
          <cell r="SK72">
            <v>0</v>
          </cell>
          <cell r="SL72" t="str">
            <v/>
          </cell>
          <cell r="SM72" t="str">
            <v/>
          </cell>
          <cell r="SN72">
            <v>0</v>
          </cell>
          <cell r="SO72">
            <v>0</v>
          </cell>
          <cell r="SP72">
            <v>6.85</v>
          </cell>
          <cell r="SQ72">
            <v>1</v>
          </cell>
          <cell r="SR72">
            <v>0</v>
          </cell>
          <cell r="SS72">
            <v>0</v>
          </cell>
          <cell r="ST72">
            <v>5.64</v>
          </cell>
          <cell r="SU72">
            <v>1</v>
          </cell>
          <cell r="SV72">
            <v>4.5</v>
          </cell>
          <cell r="SW72">
            <v>1</v>
          </cell>
          <cell r="SX72">
            <v>0</v>
          </cell>
          <cell r="SY72">
            <v>0</v>
          </cell>
          <cell r="SZ72" t="str">
            <v/>
          </cell>
          <cell r="TA72" t="str">
            <v/>
          </cell>
          <cell r="TB72">
            <v>0</v>
          </cell>
          <cell r="TC72">
            <v>0</v>
          </cell>
          <cell r="TD72">
            <v>0</v>
          </cell>
          <cell r="TE72">
            <v>0</v>
          </cell>
          <cell r="TF72">
            <v>0</v>
          </cell>
          <cell r="TG72">
            <v>0</v>
          </cell>
          <cell r="TH72">
            <v>0</v>
          </cell>
          <cell r="TI72">
            <v>0</v>
          </cell>
          <cell r="TJ72">
            <v>5.83</v>
          </cell>
          <cell r="TK72">
            <v>1</v>
          </cell>
          <cell r="TL72">
            <v>0</v>
          </cell>
          <cell r="TM72">
            <v>0</v>
          </cell>
          <cell r="TN72" t="str">
            <v/>
          </cell>
          <cell r="TO72" t="str">
            <v/>
          </cell>
          <cell r="TP72">
            <v>6.03</v>
          </cell>
          <cell r="TQ72">
            <v>1</v>
          </cell>
          <cell r="TR72">
            <v>0</v>
          </cell>
          <cell r="TS72">
            <v>0</v>
          </cell>
          <cell r="TT72">
            <v>0</v>
          </cell>
          <cell r="TU72">
            <v>0</v>
          </cell>
          <cell r="TV72">
            <v>0</v>
          </cell>
          <cell r="TW72">
            <v>0</v>
          </cell>
          <cell r="TX72">
            <v>6.93</v>
          </cell>
          <cell r="TY72">
            <v>1</v>
          </cell>
          <cell r="TZ72">
            <v>0</v>
          </cell>
          <cell r="UA72">
            <v>0</v>
          </cell>
          <cell r="UB72" t="str">
            <v/>
          </cell>
          <cell r="UC72" t="str">
            <v/>
          </cell>
          <cell r="UD72">
            <v>6.42</v>
          </cell>
          <cell r="UE72">
            <v>1</v>
          </cell>
          <cell r="UF72">
            <v>0</v>
          </cell>
          <cell r="UG72">
            <v>0</v>
          </cell>
          <cell r="UH72">
            <v>7.21</v>
          </cell>
          <cell r="UI72">
            <v>1</v>
          </cell>
          <cell r="UJ72">
            <v>0</v>
          </cell>
          <cell r="UK72">
            <v>0</v>
          </cell>
          <cell r="UL72">
            <v>5.7</v>
          </cell>
          <cell r="UM72">
            <v>1</v>
          </cell>
          <cell r="UN72">
            <v>0</v>
          </cell>
          <cell r="UO72">
            <v>0</v>
          </cell>
          <cell r="UP72" t="str">
            <v/>
          </cell>
          <cell r="UQ72" t="str">
            <v/>
          </cell>
          <cell r="UR72">
            <v>6.9</v>
          </cell>
          <cell r="US72">
            <v>1</v>
          </cell>
          <cell r="UT72">
            <v>0</v>
          </cell>
          <cell r="UU72">
            <v>0</v>
          </cell>
          <cell r="UV72">
            <v>7.64</v>
          </cell>
          <cell r="UW72">
            <v>1</v>
          </cell>
          <cell r="UX72">
            <v>0</v>
          </cell>
          <cell r="UY72">
            <v>0</v>
          </cell>
          <cell r="UZ72">
            <v>5.32</v>
          </cell>
          <cell r="VA72">
            <v>1</v>
          </cell>
          <cell r="VB72">
            <v>0</v>
          </cell>
          <cell r="VC72">
            <v>0</v>
          </cell>
          <cell r="VD72" t="str">
            <v/>
          </cell>
          <cell r="VE72" t="str">
            <v/>
          </cell>
          <cell r="VF72">
            <v>0</v>
          </cell>
          <cell r="VG72">
            <v>0</v>
          </cell>
          <cell r="VH72">
            <v>7.87</v>
          </cell>
          <cell r="VI72">
            <v>1</v>
          </cell>
          <cell r="VJ72">
            <v>12.09</v>
          </cell>
          <cell r="VK72">
            <v>1</v>
          </cell>
          <cell r="VL72">
            <v>0</v>
          </cell>
          <cell r="VM72">
            <v>0</v>
          </cell>
          <cell r="VN72">
            <v>6.85</v>
          </cell>
          <cell r="VO72">
            <v>1</v>
          </cell>
          <cell r="VP72">
            <v>0</v>
          </cell>
          <cell r="VQ72">
            <v>0</v>
          </cell>
          <cell r="VR72" t="str">
            <v/>
          </cell>
          <cell r="VS72" t="str">
            <v/>
          </cell>
          <cell r="VT72">
            <v>7.38</v>
          </cell>
          <cell r="VU72">
            <v>1</v>
          </cell>
          <cell r="VV72">
            <v>0</v>
          </cell>
          <cell r="VW72">
            <v>0</v>
          </cell>
          <cell r="VX72">
            <v>6.39</v>
          </cell>
          <cell r="VY72">
            <v>1</v>
          </cell>
          <cell r="VZ72">
            <v>0</v>
          </cell>
          <cell r="WA72">
            <v>0</v>
          </cell>
          <cell r="WB72">
            <v>6.29</v>
          </cell>
          <cell r="WC72">
            <v>1</v>
          </cell>
          <cell r="WD72">
            <v>0</v>
          </cell>
          <cell r="WE72">
            <v>0</v>
          </cell>
          <cell r="WF72" t="str">
            <v/>
          </cell>
          <cell r="WG72" t="str">
            <v/>
          </cell>
          <cell r="WH72">
            <v>7.23</v>
          </cell>
          <cell r="WI72">
            <v>1</v>
          </cell>
          <cell r="WJ72">
            <v>0</v>
          </cell>
          <cell r="WK72">
            <v>0</v>
          </cell>
          <cell r="WL72">
            <v>6.55</v>
          </cell>
          <cell r="WM72">
            <v>1</v>
          </cell>
          <cell r="WN72">
            <v>0</v>
          </cell>
          <cell r="WO72">
            <v>0</v>
          </cell>
          <cell r="WP72">
            <v>5.37</v>
          </cell>
          <cell r="WQ72">
            <v>1</v>
          </cell>
          <cell r="WR72">
            <v>0</v>
          </cell>
          <cell r="WS72">
            <v>0</v>
          </cell>
          <cell r="WT72" t="str">
            <v/>
          </cell>
          <cell r="WU72" t="str">
            <v/>
          </cell>
          <cell r="WV72">
            <v>7.11</v>
          </cell>
          <cell r="WW72">
            <v>1</v>
          </cell>
          <cell r="WX72">
            <v>0</v>
          </cell>
          <cell r="WY72">
            <v>0</v>
          </cell>
          <cell r="WZ72">
            <v>0</v>
          </cell>
          <cell r="XA72">
            <v>0</v>
          </cell>
          <cell r="XB72">
            <v>0</v>
          </cell>
          <cell r="XC72">
            <v>0</v>
          </cell>
          <cell r="XD72">
            <v>0</v>
          </cell>
          <cell r="XE72">
            <v>0</v>
          </cell>
          <cell r="XF72">
            <v>0</v>
          </cell>
          <cell r="XG72">
            <v>0</v>
          </cell>
          <cell r="XH72" t="str">
            <v/>
          </cell>
          <cell r="XI72" t="str">
            <v/>
          </cell>
          <cell r="XJ72">
            <v>6.13</v>
          </cell>
          <cell r="XK72">
            <v>1</v>
          </cell>
          <cell r="XL72">
            <v>0</v>
          </cell>
          <cell r="XM72">
            <v>0</v>
          </cell>
          <cell r="XN72">
            <v>0</v>
          </cell>
          <cell r="XO72">
            <v>0</v>
          </cell>
          <cell r="XP72">
            <v>5.5</v>
          </cell>
          <cell r="XQ72">
            <v>1</v>
          </cell>
          <cell r="XR72">
            <v>3.94</v>
          </cell>
          <cell r="XS72">
            <v>1</v>
          </cell>
          <cell r="XT72">
            <v>0</v>
          </cell>
          <cell r="XU72">
            <v>0</v>
          </cell>
          <cell r="XV72" t="str">
            <v/>
          </cell>
          <cell r="XW72" t="str">
            <v/>
          </cell>
          <cell r="XX72">
            <v>7.34</v>
          </cell>
          <cell r="XY72">
            <v>1</v>
          </cell>
          <cell r="XZ72">
            <v>0</v>
          </cell>
          <cell r="YA72">
            <v>0</v>
          </cell>
          <cell r="YB72">
            <v>5.99</v>
          </cell>
          <cell r="YC72">
            <v>1</v>
          </cell>
          <cell r="YD72">
            <v>0</v>
          </cell>
          <cell r="YE72">
            <v>0</v>
          </cell>
          <cell r="YF72">
            <v>5.37</v>
          </cell>
          <cell r="YG72">
            <v>1</v>
          </cell>
          <cell r="YH72">
            <v>0</v>
          </cell>
          <cell r="YI72">
            <v>0</v>
          </cell>
          <cell r="YJ72" t="str">
            <v/>
          </cell>
          <cell r="YK72" t="str">
            <v/>
          </cell>
          <cell r="YL72">
            <v>6.71</v>
          </cell>
          <cell r="YM72">
            <v>1</v>
          </cell>
          <cell r="YN72">
            <v>0</v>
          </cell>
          <cell r="YO72">
            <v>0</v>
          </cell>
          <cell r="YP72">
            <v>0</v>
          </cell>
          <cell r="YQ72">
            <v>0</v>
          </cell>
          <cell r="YR72">
            <v>0</v>
          </cell>
          <cell r="YS72">
            <v>0</v>
          </cell>
          <cell r="YT72">
            <v>7.09</v>
          </cell>
          <cell r="YU72">
            <v>1</v>
          </cell>
          <cell r="YV72">
            <v>0</v>
          </cell>
          <cell r="YW72">
            <v>0</v>
          </cell>
          <cell r="YX72" t="str">
            <v/>
          </cell>
          <cell r="YY72" t="str">
            <v/>
          </cell>
          <cell r="YZ72">
            <v>7.72</v>
          </cell>
          <cell r="ZA72">
            <v>1</v>
          </cell>
          <cell r="ZB72">
            <v>0</v>
          </cell>
          <cell r="ZC72">
            <v>0</v>
          </cell>
          <cell r="ZD72">
            <v>6.21</v>
          </cell>
          <cell r="ZE72">
            <v>1</v>
          </cell>
          <cell r="ZF72">
            <v>0</v>
          </cell>
          <cell r="ZG72">
            <v>0</v>
          </cell>
          <cell r="ZH72">
            <v>5.96</v>
          </cell>
          <cell r="ZI72">
            <v>1</v>
          </cell>
          <cell r="ZJ72">
            <v>0</v>
          </cell>
          <cell r="ZK72">
            <v>0</v>
          </cell>
          <cell r="ZL72" t="str">
            <v/>
          </cell>
          <cell r="ZM72" t="str">
            <v/>
          </cell>
          <cell r="ZN72">
            <v>7.24</v>
          </cell>
          <cell r="ZO72">
            <v>1</v>
          </cell>
          <cell r="ZP72">
            <v>0</v>
          </cell>
          <cell r="ZQ72">
            <v>0</v>
          </cell>
          <cell r="ZR72">
            <v>0</v>
          </cell>
          <cell r="ZS72">
            <v>0</v>
          </cell>
          <cell r="ZT72">
            <v>0</v>
          </cell>
          <cell r="ZU72">
            <v>0</v>
          </cell>
          <cell r="ZV72">
            <v>0</v>
          </cell>
          <cell r="ZW72">
            <v>0</v>
          </cell>
          <cell r="ZX72">
            <v>0</v>
          </cell>
          <cell r="ZY72">
            <v>0</v>
          </cell>
          <cell r="ZZ72" t="str">
            <v/>
          </cell>
          <cell r="AAA72" t="str">
            <v/>
          </cell>
          <cell r="AAB72">
            <v>0</v>
          </cell>
          <cell r="AAC72">
            <v>0</v>
          </cell>
          <cell r="AAD72">
            <v>0</v>
          </cell>
          <cell r="AAE72">
            <v>0</v>
          </cell>
          <cell r="AAF72">
            <v>0</v>
          </cell>
          <cell r="AAG72">
            <v>0</v>
          </cell>
          <cell r="AAH72">
            <v>0</v>
          </cell>
          <cell r="AAI72">
            <v>0</v>
          </cell>
          <cell r="AAJ72">
            <v>0</v>
          </cell>
          <cell r="AAK72">
            <v>0</v>
          </cell>
          <cell r="AAL72">
            <v>0</v>
          </cell>
          <cell r="AAM72">
            <v>0</v>
          </cell>
          <cell r="AAN72" t="str">
            <v/>
          </cell>
          <cell r="AAO72" t="str">
            <v/>
          </cell>
          <cell r="AAP72">
            <v>7.43</v>
          </cell>
          <cell r="AAQ72">
            <v>1</v>
          </cell>
          <cell r="AAR72">
            <v>0</v>
          </cell>
          <cell r="AAS72">
            <v>0</v>
          </cell>
          <cell r="AAT72">
            <v>5.84</v>
          </cell>
          <cell r="AAU72">
            <v>1</v>
          </cell>
          <cell r="AAV72">
            <v>5.61</v>
          </cell>
          <cell r="AAW72">
            <v>1</v>
          </cell>
          <cell r="AAX72">
            <v>0</v>
          </cell>
          <cell r="AAY72">
            <v>0</v>
          </cell>
          <cell r="AAZ72">
            <v>4.38</v>
          </cell>
          <cell r="ABA72">
            <v>1</v>
          </cell>
          <cell r="ABB72" t="str">
            <v/>
          </cell>
          <cell r="ABC72" t="str">
            <v/>
          </cell>
          <cell r="ABD72">
            <v>0</v>
          </cell>
          <cell r="ABE72">
            <v>0</v>
          </cell>
          <cell r="ABF72">
            <v>0</v>
          </cell>
          <cell r="ABG72">
            <v>0</v>
          </cell>
          <cell r="ABH72">
            <v>0</v>
          </cell>
          <cell r="ABI72">
            <v>0</v>
          </cell>
          <cell r="ABJ72">
            <v>0</v>
          </cell>
          <cell r="ABK72">
            <v>0</v>
          </cell>
          <cell r="ABM72">
            <v>849.12</v>
          </cell>
          <cell r="ABN72">
            <v>130</v>
          </cell>
          <cell r="ABO72">
            <v>130</v>
          </cell>
          <cell r="ABP72">
            <v>1</v>
          </cell>
        </row>
        <row r="73">
          <cell r="A73" t="str">
            <v>MARLBORO</v>
          </cell>
          <cell r="B73" t="str">
            <v>MARLBORO</v>
          </cell>
          <cell r="C73" t="str">
            <v>BROOKLYN</v>
          </cell>
          <cell r="D73">
            <v>0</v>
          </cell>
          <cell r="E73">
            <v>0</v>
          </cell>
          <cell r="F73">
            <v>16.68</v>
          </cell>
          <cell r="G73">
            <v>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17.3</v>
          </cell>
          <cell r="M73">
            <v>2</v>
          </cell>
          <cell r="N73">
            <v>7.91</v>
          </cell>
          <cell r="O73">
            <v>1</v>
          </cell>
          <cell r="P73" t="str">
            <v/>
          </cell>
          <cell r="Q73" t="str">
            <v/>
          </cell>
          <cell r="R73">
            <v>0</v>
          </cell>
          <cell r="S73">
            <v>0</v>
          </cell>
          <cell r="T73">
            <v>18.48</v>
          </cell>
          <cell r="U73">
            <v>2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14.13</v>
          </cell>
          <cell r="AA73">
            <v>2</v>
          </cell>
          <cell r="AB73">
            <v>0</v>
          </cell>
          <cell r="AC73">
            <v>0</v>
          </cell>
          <cell r="AD73" t="str">
            <v/>
          </cell>
          <cell r="AE73" t="str">
            <v/>
          </cell>
          <cell r="AF73">
            <v>0</v>
          </cell>
          <cell r="AG73">
            <v>0</v>
          </cell>
          <cell r="AH73">
            <v>18.78</v>
          </cell>
          <cell r="AI73">
            <v>2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17.7</v>
          </cell>
          <cell r="AO73">
            <v>2</v>
          </cell>
          <cell r="AP73">
            <v>0</v>
          </cell>
          <cell r="AQ73">
            <v>0</v>
          </cell>
          <cell r="AR73" t="str">
            <v/>
          </cell>
          <cell r="AS73" t="str">
            <v/>
          </cell>
          <cell r="AT73">
            <v>0</v>
          </cell>
          <cell r="AU73">
            <v>0</v>
          </cell>
          <cell r="AV73">
            <v>13.11</v>
          </cell>
          <cell r="AW73">
            <v>2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16.04</v>
          </cell>
          <cell r="BC73">
            <v>2</v>
          </cell>
          <cell r="BD73">
            <v>0</v>
          </cell>
          <cell r="BE73">
            <v>0</v>
          </cell>
          <cell r="BF73" t="str">
            <v/>
          </cell>
          <cell r="BG73" t="str">
            <v/>
          </cell>
          <cell r="BH73">
            <v>0</v>
          </cell>
          <cell r="BI73">
            <v>0</v>
          </cell>
          <cell r="BJ73">
            <v>15.32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18.29</v>
          </cell>
          <cell r="BQ73">
            <v>2</v>
          </cell>
          <cell r="BR73">
            <v>0</v>
          </cell>
          <cell r="BS73">
            <v>0</v>
          </cell>
          <cell r="BT73" t="str">
            <v/>
          </cell>
          <cell r="BU73" t="str">
            <v/>
          </cell>
          <cell r="BV73">
            <v>0</v>
          </cell>
          <cell r="BW73">
            <v>0</v>
          </cell>
          <cell r="BX73">
            <v>15.95</v>
          </cell>
          <cell r="BY73">
            <v>2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14.43</v>
          </cell>
          <cell r="CE73">
            <v>2</v>
          </cell>
          <cell r="CF73">
            <v>0</v>
          </cell>
          <cell r="CG73">
            <v>0</v>
          </cell>
          <cell r="CH73" t="str">
            <v/>
          </cell>
          <cell r="CI73" t="str">
            <v/>
          </cell>
          <cell r="CJ73">
            <v>0</v>
          </cell>
          <cell r="CK73">
            <v>0</v>
          </cell>
          <cell r="CL73">
            <v>17.68</v>
          </cell>
          <cell r="CM73">
            <v>2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15.04</v>
          </cell>
          <cell r="CS73">
            <v>2</v>
          </cell>
          <cell r="CT73">
            <v>0</v>
          </cell>
          <cell r="CU73">
            <v>0</v>
          </cell>
          <cell r="CV73" t="str">
            <v/>
          </cell>
          <cell r="CW73" t="str">
            <v/>
          </cell>
          <cell r="CX73">
            <v>0</v>
          </cell>
          <cell r="CY73">
            <v>0</v>
          </cell>
          <cell r="CZ73">
            <v>13.75</v>
          </cell>
          <cell r="DA73">
            <v>2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16.440000000000001</v>
          </cell>
          <cell r="DG73">
            <v>2</v>
          </cell>
          <cell r="DH73">
            <v>0</v>
          </cell>
          <cell r="DI73">
            <v>0</v>
          </cell>
          <cell r="DJ73" t="str">
            <v/>
          </cell>
          <cell r="DK73" t="str">
            <v/>
          </cell>
          <cell r="DL73">
            <v>0</v>
          </cell>
          <cell r="DM73">
            <v>0</v>
          </cell>
          <cell r="DN73">
            <v>16.86</v>
          </cell>
          <cell r="DO73">
            <v>2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14.44</v>
          </cell>
          <cell r="DU73">
            <v>2</v>
          </cell>
          <cell r="DV73">
            <v>0</v>
          </cell>
          <cell r="DW73">
            <v>0</v>
          </cell>
          <cell r="DX73" t="str">
            <v/>
          </cell>
          <cell r="DY73" t="str">
            <v/>
          </cell>
          <cell r="DZ73">
            <v>0</v>
          </cell>
          <cell r="EA73">
            <v>0</v>
          </cell>
          <cell r="EB73">
            <v>15.65</v>
          </cell>
          <cell r="EC73">
            <v>2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17.52</v>
          </cell>
          <cell r="EI73">
            <v>2</v>
          </cell>
          <cell r="EJ73">
            <v>0</v>
          </cell>
          <cell r="EK73">
            <v>0</v>
          </cell>
          <cell r="EL73" t="str">
            <v/>
          </cell>
          <cell r="EM73" t="str">
            <v/>
          </cell>
          <cell r="EN73">
            <v>0</v>
          </cell>
          <cell r="EO73">
            <v>0</v>
          </cell>
          <cell r="EP73">
            <v>17.3</v>
          </cell>
          <cell r="EQ73">
            <v>2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15.52</v>
          </cell>
          <cell r="EW73">
            <v>2</v>
          </cell>
          <cell r="EX73">
            <v>0</v>
          </cell>
          <cell r="EY73">
            <v>0</v>
          </cell>
          <cell r="EZ73" t="str">
            <v/>
          </cell>
          <cell r="FA73" t="str">
            <v/>
          </cell>
          <cell r="FB73">
            <v>0</v>
          </cell>
          <cell r="FC73">
            <v>0</v>
          </cell>
          <cell r="FD73">
            <v>17.14</v>
          </cell>
          <cell r="FE73">
            <v>2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17.510000000000002</v>
          </cell>
          <cell r="FK73">
            <v>2</v>
          </cell>
          <cell r="FL73">
            <v>0</v>
          </cell>
          <cell r="FM73">
            <v>0</v>
          </cell>
          <cell r="FN73" t="str">
            <v/>
          </cell>
          <cell r="FO73" t="str">
            <v/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7.82</v>
          </cell>
          <cell r="FU73">
            <v>1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8.5399999999999991</v>
          </cell>
          <cell r="GA73">
            <v>1</v>
          </cell>
          <cell r="GB73" t="str">
            <v/>
          </cell>
          <cell r="GC73" t="str">
            <v/>
          </cell>
          <cell r="GD73">
            <v>0</v>
          </cell>
          <cell r="GE73">
            <v>0</v>
          </cell>
          <cell r="GF73">
            <v>17.57</v>
          </cell>
          <cell r="GG73">
            <v>2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17.18</v>
          </cell>
          <cell r="GM73">
            <v>2</v>
          </cell>
          <cell r="GN73">
            <v>0</v>
          </cell>
          <cell r="GO73">
            <v>0</v>
          </cell>
          <cell r="GP73" t="str">
            <v/>
          </cell>
          <cell r="GQ73" t="str">
            <v/>
          </cell>
          <cell r="GR73">
            <v>0</v>
          </cell>
          <cell r="GS73">
            <v>0</v>
          </cell>
          <cell r="GT73">
            <v>17.72</v>
          </cell>
          <cell r="GU73">
            <v>2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15.1</v>
          </cell>
          <cell r="HA73">
            <v>2</v>
          </cell>
          <cell r="HB73">
            <v>0</v>
          </cell>
          <cell r="HC73">
            <v>0</v>
          </cell>
          <cell r="HD73" t="str">
            <v/>
          </cell>
          <cell r="HE73" t="str">
            <v/>
          </cell>
          <cell r="HF73">
            <v>0</v>
          </cell>
          <cell r="HG73">
            <v>0</v>
          </cell>
          <cell r="HH73">
            <v>19.32</v>
          </cell>
          <cell r="HI73">
            <v>2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14.94</v>
          </cell>
          <cell r="HO73">
            <v>2</v>
          </cell>
          <cell r="HP73">
            <v>0</v>
          </cell>
          <cell r="HQ73">
            <v>0</v>
          </cell>
          <cell r="HR73" t="str">
            <v/>
          </cell>
          <cell r="HS73" t="str">
            <v/>
          </cell>
          <cell r="HT73">
            <v>0</v>
          </cell>
          <cell r="HU73">
            <v>0</v>
          </cell>
          <cell r="HV73">
            <v>16.850000000000001</v>
          </cell>
          <cell r="HW73">
            <v>2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 t="str">
            <v/>
          </cell>
          <cell r="IG73" t="str">
            <v/>
          </cell>
          <cell r="IH73">
            <v>0</v>
          </cell>
          <cell r="II73">
            <v>0</v>
          </cell>
          <cell r="IJ73">
            <v>18.79</v>
          </cell>
          <cell r="IK73">
            <v>2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15.88</v>
          </cell>
          <cell r="IQ73">
            <v>2</v>
          </cell>
          <cell r="IR73">
            <v>0</v>
          </cell>
          <cell r="IS73">
            <v>0</v>
          </cell>
          <cell r="IT73" t="str">
            <v/>
          </cell>
          <cell r="IU73" t="str">
            <v/>
          </cell>
          <cell r="IV73">
            <v>0</v>
          </cell>
          <cell r="IW73">
            <v>0</v>
          </cell>
          <cell r="IX73">
            <v>18.53</v>
          </cell>
          <cell r="IY73">
            <v>2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16.739999999999998</v>
          </cell>
          <cell r="JE73">
            <v>2</v>
          </cell>
          <cell r="JF73">
            <v>0</v>
          </cell>
          <cell r="JG73">
            <v>0</v>
          </cell>
          <cell r="JH73" t="str">
            <v/>
          </cell>
          <cell r="JI73" t="str">
            <v/>
          </cell>
          <cell r="JJ73">
            <v>0</v>
          </cell>
          <cell r="JK73">
            <v>0</v>
          </cell>
          <cell r="JL73">
            <v>17.420000000000002</v>
          </cell>
          <cell r="JM73">
            <v>2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17.61</v>
          </cell>
          <cell r="JS73">
            <v>2</v>
          </cell>
          <cell r="JT73">
            <v>0</v>
          </cell>
          <cell r="JU73">
            <v>0</v>
          </cell>
          <cell r="JV73" t="str">
            <v/>
          </cell>
          <cell r="JW73" t="str">
            <v/>
          </cell>
          <cell r="JX73">
            <v>0</v>
          </cell>
          <cell r="JY73">
            <v>0</v>
          </cell>
          <cell r="JZ73">
            <v>17.98</v>
          </cell>
          <cell r="KA73">
            <v>2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18.38</v>
          </cell>
          <cell r="KG73">
            <v>2</v>
          </cell>
          <cell r="KH73">
            <v>0</v>
          </cell>
          <cell r="KI73">
            <v>0</v>
          </cell>
          <cell r="KJ73" t="str">
            <v/>
          </cell>
          <cell r="KK73" t="str">
            <v/>
          </cell>
          <cell r="KL73">
            <v>0</v>
          </cell>
          <cell r="KM73">
            <v>0</v>
          </cell>
          <cell r="KN73">
            <v>18.399999999999999</v>
          </cell>
          <cell r="KO73">
            <v>2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19.73</v>
          </cell>
          <cell r="KU73">
            <v>2</v>
          </cell>
          <cell r="KV73">
            <v>0</v>
          </cell>
          <cell r="KW73">
            <v>0</v>
          </cell>
          <cell r="KX73" t="str">
            <v/>
          </cell>
          <cell r="KY73" t="str">
            <v/>
          </cell>
          <cell r="KZ73">
            <v>0</v>
          </cell>
          <cell r="LA73">
            <v>0</v>
          </cell>
          <cell r="LB73">
            <v>18.41</v>
          </cell>
          <cell r="LC73">
            <v>2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20.62</v>
          </cell>
          <cell r="LI73">
            <v>2</v>
          </cell>
          <cell r="LJ73">
            <v>0</v>
          </cell>
          <cell r="LK73">
            <v>0</v>
          </cell>
          <cell r="LL73" t="str">
            <v/>
          </cell>
          <cell r="LM73" t="str">
            <v/>
          </cell>
          <cell r="LN73">
            <v>0</v>
          </cell>
          <cell r="LO73">
            <v>0</v>
          </cell>
          <cell r="LP73">
            <v>20.36</v>
          </cell>
          <cell r="LQ73">
            <v>2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19.36</v>
          </cell>
          <cell r="LW73">
            <v>2</v>
          </cell>
          <cell r="LX73">
            <v>0</v>
          </cell>
          <cell r="LY73">
            <v>0</v>
          </cell>
          <cell r="LZ73" t="str">
            <v/>
          </cell>
          <cell r="MA73" t="str">
            <v/>
          </cell>
          <cell r="MB73">
            <v>0</v>
          </cell>
          <cell r="MC73">
            <v>0</v>
          </cell>
          <cell r="MD73">
            <v>17.809999999999999</v>
          </cell>
          <cell r="ME73">
            <v>2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20.149999999999999</v>
          </cell>
          <cell r="MK73">
            <v>2</v>
          </cell>
          <cell r="ML73">
            <v>0</v>
          </cell>
          <cell r="MM73">
            <v>0</v>
          </cell>
          <cell r="MN73" t="str">
            <v/>
          </cell>
          <cell r="MO73" t="str">
            <v/>
          </cell>
          <cell r="MP73">
            <v>0</v>
          </cell>
          <cell r="MQ73">
            <v>0</v>
          </cell>
          <cell r="MR73">
            <v>20.27</v>
          </cell>
          <cell r="MS73">
            <v>2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16.920000000000002</v>
          </cell>
          <cell r="MY73">
            <v>2</v>
          </cell>
          <cell r="MZ73">
            <v>0</v>
          </cell>
          <cell r="NA73">
            <v>0</v>
          </cell>
          <cell r="NB73" t="str">
            <v/>
          </cell>
          <cell r="NC73" t="str">
            <v/>
          </cell>
          <cell r="ND73">
            <v>0</v>
          </cell>
          <cell r="NE73">
            <v>0</v>
          </cell>
          <cell r="NF73">
            <v>19.93</v>
          </cell>
          <cell r="NG73">
            <v>2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10.24</v>
          </cell>
          <cell r="NM73">
            <v>2</v>
          </cell>
          <cell r="NN73">
            <v>0</v>
          </cell>
          <cell r="NO73">
            <v>0</v>
          </cell>
          <cell r="NP73" t="str">
            <v/>
          </cell>
          <cell r="NQ73" t="str">
            <v/>
          </cell>
          <cell r="NR73">
            <v>8.57</v>
          </cell>
          <cell r="NS73">
            <v>1</v>
          </cell>
          <cell r="NT73">
            <v>18.71</v>
          </cell>
          <cell r="NU73">
            <v>2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18.48</v>
          </cell>
          <cell r="OA73">
            <v>2</v>
          </cell>
          <cell r="OB73">
            <v>0</v>
          </cell>
          <cell r="OC73">
            <v>0</v>
          </cell>
          <cell r="OD73" t="str">
            <v/>
          </cell>
          <cell r="OE73" t="str">
            <v/>
          </cell>
          <cell r="OF73">
            <v>0</v>
          </cell>
          <cell r="OG73">
            <v>0</v>
          </cell>
          <cell r="OH73">
            <v>19.93</v>
          </cell>
          <cell r="OI73">
            <v>2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19</v>
          </cell>
          <cell r="OO73">
            <v>2</v>
          </cell>
          <cell r="OP73">
            <v>0</v>
          </cell>
          <cell r="OQ73">
            <v>0</v>
          </cell>
          <cell r="OR73" t="str">
            <v/>
          </cell>
          <cell r="OS73" t="str">
            <v/>
          </cell>
          <cell r="OT73">
            <v>0</v>
          </cell>
          <cell r="OU73">
            <v>0</v>
          </cell>
          <cell r="OV73">
            <v>16.86</v>
          </cell>
          <cell r="OW73">
            <v>2</v>
          </cell>
          <cell r="OX73">
            <v>0</v>
          </cell>
          <cell r="OY73">
            <v>0</v>
          </cell>
          <cell r="OZ73">
            <v>0</v>
          </cell>
          <cell r="PA73">
            <v>0</v>
          </cell>
          <cell r="PB73">
            <v>15.67</v>
          </cell>
          <cell r="PC73">
            <v>2</v>
          </cell>
          <cell r="PD73">
            <v>0</v>
          </cell>
          <cell r="PE73">
            <v>0</v>
          </cell>
          <cell r="PF73" t="str">
            <v/>
          </cell>
          <cell r="PG73" t="str">
            <v/>
          </cell>
          <cell r="PH73">
            <v>0</v>
          </cell>
          <cell r="PI73">
            <v>0</v>
          </cell>
          <cell r="PJ73">
            <v>17.350000000000001</v>
          </cell>
          <cell r="PK73">
            <v>2</v>
          </cell>
          <cell r="PL73">
            <v>0</v>
          </cell>
          <cell r="PM73">
            <v>0</v>
          </cell>
          <cell r="PN73">
            <v>0</v>
          </cell>
          <cell r="PO73">
            <v>0</v>
          </cell>
          <cell r="PP73">
            <v>18.28</v>
          </cell>
          <cell r="PQ73">
            <v>2</v>
          </cell>
          <cell r="PR73">
            <v>0</v>
          </cell>
          <cell r="PS73">
            <v>0</v>
          </cell>
          <cell r="PT73" t="str">
            <v/>
          </cell>
          <cell r="PU73" t="str">
            <v/>
          </cell>
          <cell r="PV73">
            <v>0</v>
          </cell>
          <cell r="PW73">
            <v>0</v>
          </cell>
          <cell r="PX73">
            <v>19.36</v>
          </cell>
          <cell r="PY73">
            <v>2</v>
          </cell>
          <cell r="PZ73">
            <v>0</v>
          </cell>
          <cell r="QA73">
            <v>0</v>
          </cell>
          <cell r="QB73">
            <v>0</v>
          </cell>
          <cell r="QC73">
            <v>0</v>
          </cell>
          <cell r="QD73">
            <v>18.91</v>
          </cell>
          <cell r="QE73">
            <v>2</v>
          </cell>
          <cell r="QF73">
            <v>0</v>
          </cell>
          <cell r="QG73">
            <v>0</v>
          </cell>
          <cell r="QH73" t="str">
            <v/>
          </cell>
          <cell r="QI73" t="str">
            <v/>
          </cell>
          <cell r="QJ73">
            <v>0</v>
          </cell>
          <cell r="QK73">
            <v>0</v>
          </cell>
          <cell r="QL73">
            <v>0</v>
          </cell>
          <cell r="QM73">
            <v>0</v>
          </cell>
          <cell r="QN73">
            <v>0</v>
          </cell>
          <cell r="QO73">
            <v>0</v>
          </cell>
          <cell r="QP73">
            <v>11.82</v>
          </cell>
          <cell r="QQ73">
            <v>1</v>
          </cell>
          <cell r="QR73">
            <v>18.41</v>
          </cell>
          <cell r="QS73">
            <v>2</v>
          </cell>
          <cell r="QT73">
            <v>0</v>
          </cell>
          <cell r="QU73">
            <v>0</v>
          </cell>
          <cell r="QV73" t="str">
            <v/>
          </cell>
          <cell r="QW73" t="str">
            <v/>
          </cell>
          <cell r="QX73">
            <v>0</v>
          </cell>
          <cell r="QY73">
            <v>0</v>
          </cell>
          <cell r="QZ73">
            <v>19.39</v>
          </cell>
          <cell r="RA73">
            <v>2</v>
          </cell>
          <cell r="RB73">
            <v>0</v>
          </cell>
          <cell r="RC73">
            <v>0</v>
          </cell>
          <cell r="RD73">
            <v>0</v>
          </cell>
          <cell r="RE73">
            <v>0</v>
          </cell>
          <cell r="RF73">
            <v>17.88</v>
          </cell>
          <cell r="RG73">
            <v>2</v>
          </cell>
          <cell r="RH73">
            <v>0</v>
          </cell>
          <cell r="RI73">
            <v>0</v>
          </cell>
          <cell r="RJ73" t="str">
            <v/>
          </cell>
          <cell r="RK73" t="str">
            <v/>
          </cell>
          <cell r="RL73">
            <v>0</v>
          </cell>
          <cell r="RM73">
            <v>0</v>
          </cell>
          <cell r="RN73">
            <v>19.2</v>
          </cell>
          <cell r="RO73">
            <v>2</v>
          </cell>
          <cell r="RP73">
            <v>0</v>
          </cell>
          <cell r="RQ73">
            <v>0</v>
          </cell>
          <cell r="RR73">
            <v>16.88</v>
          </cell>
          <cell r="RS73">
            <v>2</v>
          </cell>
          <cell r="RT73">
            <v>0</v>
          </cell>
          <cell r="RU73">
            <v>0</v>
          </cell>
          <cell r="RV73">
            <v>0</v>
          </cell>
          <cell r="RW73">
            <v>0</v>
          </cell>
          <cell r="RX73" t="str">
            <v/>
          </cell>
          <cell r="RY73" t="str">
            <v/>
          </cell>
          <cell r="RZ73">
            <v>0</v>
          </cell>
          <cell r="SA73">
            <v>0</v>
          </cell>
          <cell r="SB73">
            <v>20.149999999999999</v>
          </cell>
          <cell r="SC73">
            <v>2</v>
          </cell>
          <cell r="SD73">
            <v>0</v>
          </cell>
          <cell r="SE73">
            <v>0</v>
          </cell>
          <cell r="SF73">
            <v>0</v>
          </cell>
          <cell r="SG73">
            <v>0</v>
          </cell>
          <cell r="SH73">
            <v>16.86</v>
          </cell>
          <cell r="SI73">
            <v>2</v>
          </cell>
          <cell r="SJ73">
            <v>0</v>
          </cell>
          <cell r="SK73">
            <v>0</v>
          </cell>
          <cell r="SL73" t="str">
            <v/>
          </cell>
          <cell r="SM73" t="str">
            <v/>
          </cell>
          <cell r="SN73">
            <v>0</v>
          </cell>
          <cell r="SO73">
            <v>0</v>
          </cell>
          <cell r="SP73">
            <v>11.59</v>
          </cell>
          <cell r="SQ73">
            <v>2</v>
          </cell>
          <cell r="SR73">
            <v>0</v>
          </cell>
          <cell r="SS73">
            <v>0</v>
          </cell>
          <cell r="ST73">
            <v>0</v>
          </cell>
          <cell r="SU73">
            <v>0</v>
          </cell>
          <cell r="SV73">
            <v>19.899999999999999</v>
          </cell>
          <cell r="SW73">
            <v>2</v>
          </cell>
          <cell r="SX73">
            <v>0</v>
          </cell>
          <cell r="SY73">
            <v>0</v>
          </cell>
          <cell r="SZ73" t="str">
            <v/>
          </cell>
          <cell r="TA73" t="str">
            <v/>
          </cell>
          <cell r="TB73">
            <v>0</v>
          </cell>
          <cell r="TC73">
            <v>0</v>
          </cell>
          <cell r="TD73">
            <v>19.760000000000002</v>
          </cell>
          <cell r="TE73">
            <v>2</v>
          </cell>
          <cell r="TF73">
            <v>0</v>
          </cell>
          <cell r="TG73">
            <v>0</v>
          </cell>
          <cell r="TH73">
            <v>0</v>
          </cell>
          <cell r="TI73">
            <v>0</v>
          </cell>
          <cell r="TJ73">
            <v>18.440000000000001</v>
          </cell>
          <cell r="TK73">
            <v>2</v>
          </cell>
          <cell r="TL73">
            <v>0</v>
          </cell>
          <cell r="TM73">
            <v>0</v>
          </cell>
          <cell r="TN73" t="str">
            <v/>
          </cell>
          <cell r="TO73" t="str">
            <v/>
          </cell>
          <cell r="TP73">
            <v>0</v>
          </cell>
          <cell r="TQ73">
            <v>0</v>
          </cell>
          <cell r="TR73">
            <v>16.39</v>
          </cell>
          <cell r="TS73">
            <v>2</v>
          </cell>
          <cell r="TT73">
            <v>0</v>
          </cell>
          <cell r="TU73">
            <v>0</v>
          </cell>
          <cell r="TV73">
            <v>0</v>
          </cell>
          <cell r="TW73">
            <v>0</v>
          </cell>
          <cell r="TX73">
            <v>18.05</v>
          </cell>
          <cell r="TY73">
            <v>2</v>
          </cell>
          <cell r="TZ73">
            <v>0</v>
          </cell>
          <cell r="UA73">
            <v>0</v>
          </cell>
          <cell r="UB73" t="str">
            <v/>
          </cell>
          <cell r="UC73" t="str">
            <v/>
          </cell>
          <cell r="UD73">
            <v>0</v>
          </cell>
          <cell r="UE73">
            <v>0</v>
          </cell>
          <cell r="UF73">
            <v>17.93</v>
          </cell>
          <cell r="UG73">
            <v>2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19.78</v>
          </cell>
          <cell r="UM73">
            <v>2</v>
          </cell>
          <cell r="UN73">
            <v>0</v>
          </cell>
          <cell r="UO73">
            <v>0</v>
          </cell>
          <cell r="UP73" t="str">
            <v/>
          </cell>
          <cell r="UQ73" t="str">
            <v/>
          </cell>
          <cell r="UR73">
            <v>0</v>
          </cell>
          <cell r="US73">
            <v>0</v>
          </cell>
          <cell r="UT73">
            <v>18.93</v>
          </cell>
          <cell r="UU73">
            <v>2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17.86</v>
          </cell>
          <cell r="VA73">
            <v>2</v>
          </cell>
          <cell r="VB73">
            <v>0</v>
          </cell>
          <cell r="VC73">
            <v>0</v>
          </cell>
          <cell r="VD73" t="str">
            <v/>
          </cell>
          <cell r="VE73" t="str">
            <v/>
          </cell>
          <cell r="VF73">
            <v>0</v>
          </cell>
          <cell r="VG73">
            <v>0</v>
          </cell>
          <cell r="VH73">
            <v>18.73</v>
          </cell>
          <cell r="VI73">
            <v>2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20.170000000000002</v>
          </cell>
          <cell r="VO73">
            <v>2</v>
          </cell>
          <cell r="VP73">
            <v>0</v>
          </cell>
          <cell r="VQ73">
            <v>0</v>
          </cell>
          <cell r="VR73" t="str">
            <v/>
          </cell>
          <cell r="VS73" t="str">
            <v/>
          </cell>
          <cell r="VT73">
            <v>0</v>
          </cell>
          <cell r="VU73">
            <v>0</v>
          </cell>
          <cell r="VV73">
            <v>20.84</v>
          </cell>
          <cell r="VW73">
            <v>2</v>
          </cell>
          <cell r="VX73">
            <v>0</v>
          </cell>
          <cell r="VY73">
            <v>0</v>
          </cell>
          <cell r="VZ73">
            <v>0</v>
          </cell>
          <cell r="WA73">
            <v>0</v>
          </cell>
          <cell r="WB73">
            <v>20.16</v>
          </cell>
          <cell r="WC73">
            <v>2</v>
          </cell>
          <cell r="WD73">
            <v>0</v>
          </cell>
          <cell r="WE73">
            <v>0</v>
          </cell>
          <cell r="WF73" t="str">
            <v/>
          </cell>
          <cell r="WG73" t="str">
            <v/>
          </cell>
          <cell r="WH73">
            <v>0</v>
          </cell>
          <cell r="WI73">
            <v>0</v>
          </cell>
          <cell r="WJ73">
            <v>17.16</v>
          </cell>
          <cell r="WK73">
            <v>2</v>
          </cell>
          <cell r="WL73">
            <v>0</v>
          </cell>
          <cell r="WM73">
            <v>0</v>
          </cell>
          <cell r="WN73">
            <v>9.5399999999999991</v>
          </cell>
          <cell r="WO73">
            <v>1</v>
          </cell>
          <cell r="WP73">
            <v>0</v>
          </cell>
          <cell r="WQ73">
            <v>0</v>
          </cell>
          <cell r="WR73">
            <v>0</v>
          </cell>
          <cell r="WS73">
            <v>0</v>
          </cell>
          <cell r="WT73" t="str">
            <v/>
          </cell>
          <cell r="WU73" t="str">
            <v/>
          </cell>
          <cell r="WV73">
            <v>19.71</v>
          </cell>
          <cell r="WW73">
            <v>2</v>
          </cell>
          <cell r="WX73">
            <v>0</v>
          </cell>
          <cell r="WY73">
            <v>0</v>
          </cell>
          <cell r="WZ73">
            <v>0</v>
          </cell>
          <cell r="XA73">
            <v>0</v>
          </cell>
          <cell r="XB73">
            <v>0</v>
          </cell>
          <cell r="XC73">
            <v>0</v>
          </cell>
          <cell r="XD73">
            <v>17.61</v>
          </cell>
          <cell r="XE73">
            <v>2</v>
          </cell>
          <cell r="XF73">
            <v>0</v>
          </cell>
          <cell r="XG73">
            <v>0</v>
          </cell>
          <cell r="XH73" t="str">
            <v/>
          </cell>
          <cell r="XI73" t="str">
            <v/>
          </cell>
          <cell r="XJ73">
            <v>0</v>
          </cell>
          <cell r="XK73">
            <v>0</v>
          </cell>
          <cell r="XL73">
            <v>18.579999999999998</v>
          </cell>
          <cell r="XM73">
            <v>2</v>
          </cell>
          <cell r="XN73">
            <v>0</v>
          </cell>
          <cell r="XO73">
            <v>0</v>
          </cell>
          <cell r="XP73">
            <v>0</v>
          </cell>
          <cell r="XQ73">
            <v>0</v>
          </cell>
          <cell r="XR73">
            <v>18.63</v>
          </cell>
          <cell r="XS73">
            <v>2</v>
          </cell>
          <cell r="XT73">
            <v>0</v>
          </cell>
          <cell r="XU73">
            <v>0</v>
          </cell>
          <cell r="XV73" t="str">
            <v/>
          </cell>
          <cell r="XW73" t="str">
            <v/>
          </cell>
          <cell r="XX73">
            <v>0</v>
          </cell>
          <cell r="XY73">
            <v>0</v>
          </cell>
          <cell r="XZ73">
            <v>17.88</v>
          </cell>
          <cell r="YA73">
            <v>2</v>
          </cell>
          <cell r="YB73">
            <v>0</v>
          </cell>
          <cell r="YC73">
            <v>0</v>
          </cell>
          <cell r="YD73">
            <v>0</v>
          </cell>
          <cell r="YE73">
            <v>0</v>
          </cell>
          <cell r="YF73">
            <v>18.53</v>
          </cell>
          <cell r="YG73">
            <v>2</v>
          </cell>
          <cell r="YH73">
            <v>0</v>
          </cell>
          <cell r="YI73">
            <v>0</v>
          </cell>
          <cell r="YJ73" t="str">
            <v/>
          </cell>
          <cell r="YK73" t="str">
            <v/>
          </cell>
          <cell r="YL73">
            <v>0</v>
          </cell>
          <cell r="YM73">
            <v>0</v>
          </cell>
          <cell r="YN73">
            <v>17.37</v>
          </cell>
          <cell r="YO73">
            <v>2</v>
          </cell>
          <cell r="YP73">
            <v>0</v>
          </cell>
          <cell r="YQ73">
            <v>0</v>
          </cell>
          <cell r="YR73">
            <v>0</v>
          </cell>
          <cell r="YS73">
            <v>0</v>
          </cell>
          <cell r="YT73">
            <v>23.68</v>
          </cell>
          <cell r="YU73">
            <v>3</v>
          </cell>
          <cell r="YV73">
            <v>0</v>
          </cell>
          <cell r="YW73">
            <v>0</v>
          </cell>
          <cell r="YX73" t="str">
            <v/>
          </cell>
          <cell r="YY73" t="str">
            <v/>
          </cell>
          <cell r="YZ73">
            <v>10.19</v>
          </cell>
          <cell r="ZA73">
            <v>1</v>
          </cell>
          <cell r="ZB73">
            <v>15.73</v>
          </cell>
          <cell r="ZC73">
            <v>2</v>
          </cell>
          <cell r="ZD73">
            <v>0</v>
          </cell>
          <cell r="ZE73">
            <v>0</v>
          </cell>
          <cell r="ZF73">
            <v>0</v>
          </cell>
          <cell r="ZG73">
            <v>0</v>
          </cell>
          <cell r="ZH73">
            <v>17.89</v>
          </cell>
          <cell r="ZI73">
            <v>2</v>
          </cell>
          <cell r="ZJ73">
            <v>0</v>
          </cell>
          <cell r="ZK73">
            <v>0</v>
          </cell>
          <cell r="ZL73" t="str">
            <v/>
          </cell>
          <cell r="ZM73" t="str">
            <v/>
          </cell>
          <cell r="ZN73">
            <v>0</v>
          </cell>
          <cell r="ZO73">
            <v>0</v>
          </cell>
          <cell r="ZP73">
            <v>17.27</v>
          </cell>
          <cell r="ZQ73">
            <v>2</v>
          </cell>
          <cell r="ZR73">
            <v>0</v>
          </cell>
          <cell r="ZS73">
            <v>0</v>
          </cell>
          <cell r="ZT73">
            <v>9.3800000000000008</v>
          </cell>
          <cell r="ZU73">
            <v>1</v>
          </cell>
          <cell r="ZV73">
            <v>13.28</v>
          </cell>
          <cell r="ZW73">
            <v>2</v>
          </cell>
          <cell r="ZX73">
            <v>0</v>
          </cell>
          <cell r="ZY73">
            <v>0</v>
          </cell>
          <cell r="ZZ73" t="str">
            <v/>
          </cell>
          <cell r="AAA73" t="str">
            <v/>
          </cell>
          <cell r="AAB73">
            <v>0</v>
          </cell>
          <cell r="AAC73">
            <v>0</v>
          </cell>
          <cell r="AAD73">
            <v>18.350000000000001</v>
          </cell>
          <cell r="AAE73">
            <v>2</v>
          </cell>
          <cell r="AAF73">
            <v>0</v>
          </cell>
          <cell r="AAG73">
            <v>0</v>
          </cell>
          <cell r="AAH73">
            <v>0</v>
          </cell>
          <cell r="AAI73">
            <v>0</v>
          </cell>
          <cell r="AAJ73">
            <v>15.45</v>
          </cell>
          <cell r="AAK73">
            <v>2</v>
          </cell>
          <cell r="AAL73">
            <v>0</v>
          </cell>
          <cell r="AAM73">
            <v>0</v>
          </cell>
          <cell r="AAN73" t="str">
            <v/>
          </cell>
          <cell r="AAO73" t="str">
            <v/>
          </cell>
          <cell r="AAP73">
            <v>0</v>
          </cell>
          <cell r="AAQ73">
            <v>0</v>
          </cell>
          <cell r="AAR73">
            <v>0</v>
          </cell>
          <cell r="AAS73">
            <v>0</v>
          </cell>
          <cell r="AAT73">
            <v>0</v>
          </cell>
          <cell r="AAU73">
            <v>0</v>
          </cell>
          <cell r="AAV73">
            <v>18.18</v>
          </cell>
          <cell r="AAW73">
            <v>2</v>
          </cell>
          <cell r="AAX73">
            <v>0</v>
          </cell>
          <cell r="AAY73">
            <v>0</v>
          </cell>
          <cell r="AAZ73">
            <v>0</v>
          </cell>
          <cell r="ABA73">
            <v>0</v>
          </cell>
          <cell r="ABB73" t="str">
            <v/>
          </cell>
          <cell r="ABC73" t="str">
            <v/>
          </cell>
          <cell r="ABD73">
            <v>0</v>
          </cell>
          <cell r="ABE73">
            <v>0</v>
          </cell>
          <cell r="ABF73">
            <v>0</v>
          </cell>
          <cell r="ABG73">
            <v>0</v>
          </cell>
          <cell r="ABH73">
            <v>0</v>
          </cell>
          <cell r="ABI73">
            <v>0</v>
          </cell>
          <cell r="ABJ73">
            <v>0</v>
          </cell>
          <cell r="ABK73">
            <v>0</v>
          </cell>
          <cell r="ABM73">
            <v>1802.1900000000005</v>
          </cell>
          <cell r="ABN73">
            <v>205</v>
          </cell>
          <cell r="ABO73">
            <v>106</v>
          </cell>
          <cell r="ABP73">
            <v>1.9339622641509433</v>
          </cell>
        </row>
        <row r="74">
          <cell r="A74" t="str">
            <v>SURFSIDE GARDENS</v>
          </cell>
          <cell r="B74" t="str">
            <v>SURFSIDE GARDENS</v>
          </cell>
          <cell r="C74" t="str">
            <v>BROOKLYN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22.05</v>
          </cell>
          <cell r="O74">
            <v>3</v>
          </cell>
          <cell r="P74" t="str">
            <v/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23.37</v>
          </cell>
          <cell r="AC74">
            <v>3</v>
          </cell>
          <cell r="AD74" t="str">
            <v/>
          </cell>
          <cell r="AE74" t="str">
            <v/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25.41</v>
          </cell>
          <cell r="AQ74">
            <v>4</v>
          </cell>
          <cell r="AR74" t="str">
            <v/>
          </cell>
          <cell r="AS74" t="str">
            <v/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17.98</v>
          </cell>
          <cell r="BE74">
            <v>3</v>
          </cell>
          <cell r="BF74" t="str">
            <v/>
          </cell>
          <cell r="BG74" t="str">
            <v/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22.13</v>
          </cell>
          <cell r="BS74">
            <v>3</v>
          </cell>
          <cell r="BT74" t="str">
            <v/>
          </cell>
          <cell r="BU74" t="str">
            <v/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18.13</v>
          </cell>
          <cell r="CG74">
            <v>3</v>
          </cell>
          <cell r="CH74" t="str">
            <v/>
          </cell>
          <cell r="CI74" t="str">
            <v/>
          </cell>
          <cell r="CJ74">
            <v>0</v>
          </cell>
          <cell r="CK74">
            <v>0</v>
          </cell>
          <cell r="CL74">
            <v>3.44</v>
          </cell>
          <cell r="CM74">
            <v>1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16.14</v>
          </cell>
          <cell r="CU74">
            <v>2</v>
          </cell>
          <cell r="CV74" t="str">
            <v/>
          </cell>
          <cell r="CW74" t="str">
            <v/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6.7</v>
          </cell>
          <cell r="DG74">
            <v>1</v>
          </cell>
          <cell r="DH74">
            <v>15.72</v>
          </cell>
          <cell r="DI74">
            <v>3</v>
          </cell>
          <cell r="DJ74" t="str">
            <v/>
          </cell>
          <cell r="DK74" t="str">
            <v/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17.920000000000002</v>
          </cell>
          <cell r="DW74">
            <v>3</v>
          </cell>
          <cell r="DX74" t="str">
            <v/>
          </cell>
          <cell r="DY74" t="str">
            <v/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18.57</v>
          </cell>
          <cell r="EK74">
            <v>3</v>
          </cell>
          <cell r="EL74" t="str">
            <v/>
          </cell>
          <cell r="EM74" t="str">
            <v/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20.85</v>
          </cell>
          <cell r="EY74">
            <v>3</v>
          </cell>
          <cell r="EZ74" t="str">
            <v/>
          </cell>
          <cell r="FA74" t="str">
            <v/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15.72</v>
          </cell>
          <cell r="FM74">
            <v>2</v>
          </cell>
          <cell r="FN74" t="str">
            <v/>
          </cell>
          <cell r="FO74" t="str">
            <v/>
          </cell>
          <cell r="FP74">
            <v>18.36</v>
          </cell>
          <cell r="FQ74">
            <v>2</v>
          </cell>
          <cell r="FR74">
            <v>0</v>
          </cell>
          <cell r="FS74">
            <v>0</v>
          </cell>
          <cell r="FT74">
            <v>16.62</v>
          </cell>
          <cell r="FU74">
            <v>2</v>
          </cell>
          <cell r="FV74">
            <v>0</v>
          </cell>
          <cell r="FW74">
            <v>0</v>
          </cell>
          <cell r="FX74">
            <v>8.61</v>
          </cell>
          <cell r="FY74">
            <v>1</v>
          </cell>
          <cell r="FZ74">
            <v>0</v>
          </cell>
          <cell r="GA74">
            <v>0</v>
          </cell>
          <cell r="GB74" t="str">
            <v/>
          </cell>
          <cell r="GC74" t="str">
            <v/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5.31</v>
          </cell>
          <cell r="GO74">
            <v>1</v>
          </cell>
          <cell r="GP74" t="str">
            <v/>
          </cell>
          <cell r="GQ74" t="str">
            <v/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4.79</v>
          </cell>
          <cell r="HC74">
            <v>1</v>
          </cell>
          <cell r="HD74" t="str">
            <v/>
          </cell>
          <cell r="HE74" t="str">
            <v/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23.18</v>
          </cell>
          <cell r="HQ74">
            <v>4</v>
          </cell>
          <cell r="HR74" t="str">
            <v/>
          </cell>
          <cell r="HS74" t="str">
            <v/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14.73</v>
          </cell>
          <cell r="IE74">
            <v>2</v>
          </cell>
          <cell r="IF74" t="str">
            <v/>
          </cell>
          <cell r="IG74" t="str">
            <v/>
          </cell>
          <cell r="IH74">
            <v>3.79</v>
          </cell>
          <cell r="II74">
            <v>1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17.77</v>
          </cell>
          <cell r="IS74">
            <v>3</v>
          </cell>
          <cell r="IT74" t="str">
            <v/>
          </cell>
          <cell r="IU74" t="str">
            <v/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19.07</v>
          </cell>
          <cell r="JG74">
            <v>3</v>
          </cell>
          <cell r="JH74" t="str">
            <v/>
          </cell>
          <cell r="JI74" t="str">
            <v/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20.5</v>
          </cell>
          <cell r="JU74">
            <v>3</v>
          </cell>
          <cell r="JV74" t="str">
            <v/>
          </cell>
          <cell r="JW74" t="str">
            <v/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20.79</v>
          </cell>
          <cell r="KI74">
            <v>3</v>
          </cell>
          <cell r="KJ74" t="str">
            <v/>
          </cell>
          <cell r="KK74" t="str">
            <v/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3.77</v>
          </cell>
          <cell r="KQ74">
            <v>1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19.600000000000001</v>
          </cell>
          <cell r="KW74">
            <v>3</v>
          </cell>
          <cell r="KX74" t="str">
            <v/>
          </cell>
          <cell r="KY74" t="str">
            <v/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22.71</v>
          </cell>
          <cell r="LK74">
            <v>3</v>
          </cell>
          <cell r="LL74" t="str">
            <v/>
          </cell>
          <cell r="LM74" t="str">
            <v/>
          </cell>
          <cell r="LN74">
            <v>0</v>
          </cell>
          <cell r="LO74">
            <v>0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21.98</v>
          </cell>
          <cell r="LY74">
            <v>3</v>
          </cell>
          <cell r="LZ74" t="str">
            <v/>
          </cell>
          <cell r="MA74" t="str">
            <v/>
          </cell>
          <cell r="MB74">
            <v>3.56</v>
          </cell>
          <cell r="MC74">
            <v>1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17.670000000000002</v>
          </cell>
          <cell r="MM74">
            <v>3</v>
          </cell>
          <cell r="MN74" t="str">
            <v/>
          </cell>
          <cell r="MO74" t="str">
            <v/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25.7</v>
          </cell>
          <cell r="NA74">
            <v>4</v>
          </cell>
          <cell r="NB74" t="str">
            <v/>
          </cell>
          <cell r="NC74" t="str">
            <v/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8.16</v>
          </cell>
          <cell r="NM74">
            <v>1</v>
          </cell>
          <cell r="NN74">
            <v>0</v>
          </cell>
          <cell r="NO74">
            <v>0</v>
          </cell>
          <cell r="NP74" t="str">
            <v/>
          </cell>
          <cell r="NQ74" t="str">
            <v/>
          </cell>
          <cell r="NR74">
            <v>0</v>
          </cell>
          <cell r="NS74">
            <v>0</v>
          </cell>
          <cell r="NT74">
            <v>3.96</v>
          </cell>
          <cell r="NU74">
            <v>1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0</v>
          </cell>
          <cell r="OA74">
            <v>0</v>
          </cell>
          <cell r="OB74">
            <v>23.26</v>
          </cell>
          <cell r="OC74">
            <v>3</v>
          </cell>
          <cell r="OD74" t="str">
            <v/>
          </cell>
          <cell r="OE74" t="str">
            <v/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2.64</v>
          </cell>
          <cell r="OM74">
            <v>1</v>
          </cell>
          <cell r="ON74">
            <v>0</v>
          </cell>
          <cell r="OO74">
            <v>0</v>
          </cell>
          <cell r="OP74">
            <v>20.69</v>
          </cell>
          <cell r="OQ74">
            <v>3</v>
          </cell>
          <cell r="OR74" t="str">
            <v/>
          </cell>
          <cell r="OS74" t="str">
            <v/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0</v>
          </cell>
          <cell r="PA74">
            <v>0</v>
          </cell>
          <cell r="PB74">
            <v>0</v>
          </cell>
          <cell r="PC74">
            <v>0</v>
          </cell>
          <cell r="PD74">
            <v>16.62</v>
          </cell>
          <cell r="PE74">
            <v>2</v>
          </cell>
          <cell r="PF74" t="str">
            <v/>
          </cell>
          <cell r="PG74" t="str">
            <v/>
          </cell>
          <cell r="PH74">
            <v>10.72</v>
          </cell>
          <cell r="PI74">
            <v>2</v>
          </cell>
          <cell r="PJ74">
            <v>0</v>
          </cell>
          <cell r="PK74">
            <v>0</v>
          </cell>
          <cell r="PL74">
            <v>0</v>
          </cell>
          <cell r="PM74">
            <v>0</v>
          </cell>
          <cell r="PN74">
            <v>0</v>
          </cell>
          <cell r="PO74">
            <v>0</v>
          </cell>
          <cell r="PP74">
            <v>8.8699999999999992</v>
          </cell>
          <cell r="PQ74">
            <v>1</v>
          </cell>
          <cell r="PR74">
            <v>10.44</v>
          </cell>
          <cell r="PS74">
            <v>2</v>
          </cell>
          <cell r="PT74" t="str">
            <v/>
          </cell>
          <cell r="PU74" t="str">
            <v/>
          </cell>
          <cell r="PV74">
            <v>0</v>
          </cell>
          <cell r="PW74">
            <v>0</v>
          </cell>
          <cell r="PX74">
            <v>8.6300000000000008</v>
          </cell>
          <cell r="PY74">
            <v>1</v>
          </cell>
          <cell r="PZ74">
            <v>0</v>
          </cell>
          <cell r="QA74">
            <v>0</v>
          </cell>
          <cell r="QB74">
            <v>0</v>
          </cell>
          <cell r="QC74">
            <v>0</v>
          </cell>
          <cell r="QD74">
            <v>0</v>
          </cell>
          <cell r="QE74">
            <v>0</v>
          </cell>
          <cell r="QF74">
            <v>10.01</v>
          </cell>
          <cell r="QG74">
            <v>2</v>
          </cell>
          <cell r="QH74" t="str">
            <v/>
          </cell>
          <cell r="QI74" t="str">
            <v/>
          </cell>
          <cell r="QJ74">
            <v>0</v>
          </cell>
          <cell r="QK74">
            <v>0</v>
          </cell>
          <cell r="QL74">
            <v>0</v>
          </cell>
          <cell r="QM74">
            <v>0</v>
          </cell>
          <cell r="QN74">
            <v>0</v>
          </cell>
          <cell r="QO74">
            <v>0</v>
          </cell>
          <cell r="QP74">
            <v>0</v>
          </cell>
          <cell r="QQ74">
            <v>0</v>
          </cell>
          <cell r="QR74">
            <v>0</v>
          </cell>
          <cell r="QS74">
            <v>0</v>
          </cell>
          <cell r="QT74">
            <v>22.17</v>
          </cell>
          <cell r="QU74">
            <v>3</v>
          </cell>
          <cell r="QV74" t="str">
            <v/>
          </cell>
          <cell r="QW74" t="str">
            <v/>
          </cell>
          <cell r="QX74">
            <v>0</v>
          </cell>
          <cell r="QY74">
            <v>0</v>
          </cell>
          <cell r="QZ74">
            <v>0</v>
          </cell>
          <cell r="RA74">
            <v>0</v>
          </cell>
          <cell r="RB74">
            <v>4.46</v>
          </cell>
          <cell r="RC74">
            <v>1</v>
          </cell>
          <cell r="RD74">
            <v>0</v>
          </cell>
          <cell r="RE74">
            <v>0</v>
          </cell>
          <cell r="RF74">
            <v>0</v>
          </cell>
          <cell r="RG74">
            <v>0</v>
          </cell>
          <cell r="RH74">
            <v>8.0399999999999991</v>
          </cell>
          <cell r="RI74">
            <v>1</v>
          </cell>
          <cell r="RJ74" t="str">
            <v/>
          </cell>
          <cell r="RK74" t="str">
            <v/>
          </cell>
          <cell r="RL74">
            <v>0</v>
          </cell>
          <cell r="RM74">
            <v>0</v>
          </cell>
          <cell r="RN74">
            <v>0</v>
          </cell>
          <cell r="RO74">
            <v>0</v>
          </cell>
          <cell r="RP74">
            <v>0</v>
          </cell>
          <cell r="RQ74">
            <v>0</v>
          </cell>
          <cell r="RR74">
            <v>0</v>
          </cell>
          <cell r="RS74">
            <v>0</v>
          </cell>
          <cell r="RT74">
            <v>16.97</v>
          </cell>
          <cell r="RU74">
            <v>2</v>
          </cell>
          <cell r="RV74">
            <v>0</v>
          </cell>
          <cell r="RW74">
            <v>0</v>
          </cell>
          <cell r="RX74" t="str">
            <v/>
          </cell>
          <cell r="RY74" t="str">
            <v/>
          </cell>
          <cell r="RZ74">
            <v>15.45</v>
          </cell>
          <cell r="SA74">
            <v>2</v>
          </cell>
          <cell r="SB74">
            <v>0</v>
          </cell>
          <cell r="SC74">
            <v>0</v>
          </cell>
          <cell r="SD74">
            <v>0</v>
          </cell>
          <cell r="SE74">
            <v>0</v>
          </cell>
          <cell r="SF74">
            <v>0</v>
          </cell>
          <cell r="SG74">
            <v>0</v>
          </cell>
          <cell r="SH74">
            <v>0</v>
          </cell>
          <cell r="SI74">
            <v>0</v>
          </cell>
          <cell r="SJ74">
            <v>13.37</v>
          </cell>
          <cell r="SK74">
            <v>2</v>
          </cell>
          <cell r="SL74" t="str">
            <v/>
          </cell>
          <cell r="SM74" t="str">
            <v/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0</v>
          </cell>
          <cell r="SU74">
            <v>0</v>
          </cell>
          <cell r="SV74">
            <v>0</v>
          </cell>
          <cell r="SW74">
            <v>0</v>
          </cell>
          <cell r="SX74">
            <v>14.91</v>
          </cell>
          <cell r="SY74">
            <v>2</v>
          </cell>
          <cell r="SZ74" t="str">
            <v/>
          </cell>
          <cell r="TA74" t="str">
            <v/>
          </cell>
          <cell r="TB74">
            <v>0</v>
          </cell>
          <cell r="TC74">
            <v>0</v>
          </cell>
          <cell r="TD74">
            <v>0</v>
          </cell>
          <cell r="TE74">
            <v>0</v>
          </cell>
          <cell r="TF74">
            <v>0</v>
          </cell>
          <cell r="TG74">
            <v>0</v>
          </cell>
          <cell r="TH74">
            <v>14.07</v>
          </cell>
          <cell r="TI74">
            <v>2</v>
          </cell>
          <cell r="TJ74">
            <v>0</v>
          </cell>
          <cell r="TK74">
            <v>0</v>
          </cell>
          <cell r="TL74">
            <v>10.49</v>
          </cell>
          <cell r="TM74">
            <v>2</v>
          </cell>
          <cell r="TN74" t="str">
            <v/>
          </cell>
          <cell r="TO74" t="str">
            <v/>
          </cell>
          <cell r="TP74">
            <v>0</v>
          </cell>
          <cell r="TQ74">
            <v>0</v>
          </cell>
          <cell r="TR74">
            <v>0</v>
          </cell>
          <cell r="TS74">
            <v>0</v>
          </cell>
          <cell r="TT74">
            <v>0</v>
          </cell>
          <cell r="TU74">
            <v>0</v>
          </cell>
          <cell r="TV74">
            <v>0</v>
          </cell>
          <cell r="TW74">
            <v>0</v>
          </cell>
          <cell r="TX74">
            <v>0</v>
          </cell>
          <cell r="TY74">
            <v>0</v>
          </cell>
          <cell r="TZ74">
            <v>16.59</v>
          </cell>
          <cell r="UA74">
            <v>2</v>
          </cell>
          <cell r="UB74" t="str">
            <v/>
          </cell>
          <cell r="UC74" t="str">
            <v/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18.32</v>
          </cell>
          <cell r="UO74">
            <v>2</v>
          </cell>
          <cell r="UP74" t="str">
            <v/>
          </cell>
          <cell r="UQ74" t="str">
            <v/>
          </cell>
          <cell r="UR74">
            <v>3.31</v>
          </cell>
          <cell r="US74">
            <v>1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22.07</v>
          </cell>
          <cell r="VC74">
            <v>3</v>
          </cell>
          <cell r="VD74" t="str">
            <v/>
          </cell>
          <cell r="VE74" t="str">
            <v/>
          </cell>
          <cell r="VF74">
            <v>0</v>
          </cell>
          <cell r="VG74">
            <v>0</v>
          </cell>
          <cell r="VH74">
            <v>0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18.72</v>
          </cell>
          <cell r="VQ74">
            <v>3</v>
          </cell>
          <cell r="VR74" t="str">
            <v/>
          </cell>
          <cell r="VS74" t="str">
            <v/>
          </cell>
          <cell r="VT74">
            <v>0</v>
          </cell>
          <cell r="VU74">
            <v>0</v>
          </cell>
          <cell r="VV74">
            <v>0</v>
          </cell>
          <cell r="VW74">
            <v>0</v>
          </cell>
          <cell r="VX74">
            <v>0</v>
          </cell>
          <cell r="VY74">
            <v>0</v>
          </cell>
          <cell r="VZ74">
            <v>4.87</v>
          </cell>
          <cell r="WA74">
            <v>1</v>
          </cell>
          <cell r="WB74">
            <v>0</v>
          </cell>
          <cell r="WC74">
            <v>0</v>
          </cell>
          <cell r="WD74">
            <v>14.88</v>
          </cell>
          <cell r="WE74">
            <v>2</v>
          </cell>
          <cell r="WF74" t="str">
            <v/>
          </cell>
          <cell r="WG74" t="str">
            <v/>
          </cell>
          <cell r="WH74">
            <v>0</v>
          </cell>
          <cell r="WI74">
            <v>0</v>
          </cell>
          <cell r="WJ74">
            <v>0</v>
          </cell>
          <cell r="WK74">
            <v>0</v>
          </cell>
          <cell r="WL74">
            <v>0</v>
          </cell>
          <cell r="WM74">
            <v>0</v>
          </cell>
          <cell r="WN74">
            <v>3.97</v>
          </cell>
          <cell r="WO74">
            <v>1</v>
          </cell>
          <cell r="WP74">
            <v>0</v>
          </cell>
          <cell r="WQ74">
            <v>0</v>
          </cell>
          <cell r="WR74">
            <v>16.100000000000001</v>
          </cell>
          <cell r="WS74">
            <v>2</v>
          </cell>
          <cell r="WT74" t="str">
            <v/>
          </cell>
          <cell r="WU74" t="str">
            <v/>
          </cell>
          <cell r="WV74">
            <v>0</v>
          </cell>
          <cell r="WW74">
            <v>0</v>
          </cell>
          <cell r="WX74">
            <v>0</v>
          </cell>
          <cell r="WY74">
            <v>0</v>
          </cell>
          <cell r="WZ74">
            <v>0</v>
          </cell>
          <cell r="XA74">
            <v>0</v>
          </cell>
          <cell r="XB74">
            <v>0</v>
          </cell>
          <cell r="XC74">
            <v>0</v>
          </cell>
          <cell r="XD74">
            <v>0</v>
          </cell>
          <cell r="XE74">
            <v>0</v>
          </cell>
          <cell r="XF74">
            <v>14.47</v>
          </cell>
          <cell r="XG74">
            <v>2</v>
          </cell>
          <cell r="XH74" t="str">
            <v/>
          </cell>
          <cell r="XI74" t="str">
            <v/>
          </cell>
          <cell r="XJ74">
            <v>0</v>
          </cell>
          <cell r="XK74">
            <v>0</v>
          </cell>
          <cell r="XL74">
            <v>0</v>
          </cell>
          <cell r="XM74">
            <v>0</v>
          </cell>
          <cell r="XN74">
            <v>0</v>
          </cell>
          <cell r="XO74">
            <v>0</v>
          </cell>
          <cell r="XP74">
            <v>0</v>
          </cell>
          <cell r="XQ74">
            <v>0</v>
          </cell>
          <cell r="XR74">
            <v>0</v>
          </cell>
          <cell r="XS74">
            <v>0</v>
          </cell>
          <cell r="XT74">
            <v>25.23</v>
          </cell>
          <cell r="XU74">
            <v>3</v>
          </cell>
          <cell r="XV74" t="str">
            <v/>
          </cell>
          <cell r="XW74" t="str">
            <v/>
          </cell>
          <cell r="XX74">
            <v>4.6500000000000004</v>
          </cell>
          <cell r="XY74">
            <v>1</v>
          </cell>
          <cell r="XZ74">
            <v>0</v>
          </cell>
          <cell r="YA74">
            <v>0</v>
          </cell>
          <cell r="YB74">
            <v>0</v>
          </cell>
          <cell r="YC74">
            <v>0</v>
          </cell>
          <cell r="YD74">
            <v>0</v>
          </cell>
          <cell r="YE74">
            <v>0</v>
          </cell>
          <cell r="YF74">
            <v>0</v>
          </cell>
          <cell r="YG74">
            <v>0</v>
          </cell>
          <cell r="YH74">
            <v>12.82</v>
          </cell>
          <cell r="YI74">
            <v>2</v>
          </cell>
          <cell r="YJ74" t="str">
            <v/>
          </cell>
          <cell r="YK74" t="str">
            <v/>
          </cell>
          <cell r="YL74">
            <v>0</v>
          </cell>
          <cell r="YM74">
            <v>0</v>
          </cell>
          <cell r="YN74">
            <v>0</v>
          </cell>
          <cell r="YO74">
            <v>0</v>
          </cell>
          <cell r="YP74">
            <v>0</v>
          </cell>
          <cell r="YQ74">
            <v>0</v>
          </cell>
          <cell r="YR74">
            <v>0</v>
          </cell>
          <cell r="YS74">
            <v>0</v>
          </cell>
          <cell r="YT74">
            <v>0</v>
          </cell>
          <cell r="YU74">
            <v>0</v>
          </cell>
          <cell r="YV74">
            <v>20.59</v>
          </cell>
          <cell r="YW74">
            <v>3</v>
          </cell>
          <cell r="YX74" t="str">
            <v/>
          </cell>
          <cell r="YY74" t="str">
            <v/>
          </cell>
          <cell r="YZ74">
            <v>0</v>
          </cell>
          <cell r="ZA74">
            <v>0</v>
          </cell>
          <cell r="ZB74">
            <v>0</v>
          </cell>
          <cell r="ZC74">
            <v>0</v>
          </cell>
          <cell r="ZD74">
            <v>0</v>
          </cell>
          <cell r="ZE74">
            <v>0</v>
          </cell>
          <cell r="ZF74">
            <v>0</v>
          </cell>
          <cell r="ZG74">
            <v>0</v>
          </cell>
          <cell r="ZH74">
            <v>0</v>
          </cell>
          <cell r="ZI74">
            <v>0</v>
          </cell>
          <cell r="ZJ74">
            <v>20.34</v>
          </cell>
          <cell r="ZK74">
            <v>3</v>
          </cell>
          <cell r="ZL74" t="str">
            <v/>
          </cell>
          <cell r="ZM74" t="str">
            <v/>
          </cell>
          <cell r="ZN74">
            <v>0</v>
          </cell>
          <cell r="ZO74">
            <v>0</v>
          </cell>
          <cell r="ZP74">
            <v>8.23</v>
          </cell>
          <cell r="ZQ74">
            <v>1</v>
          </cell>
          <cell r="ZR74">
            <v>0</v>
          </cell>
          <cell r="ZS74">
            <v>0</v>
          </cell>
          <cell r="ZT74">
            <v>0</v>
          </cell>
          <cell r="ZU74">
            <v>0</v>
          </cell>
          <cell r="ZV74">
            <v>6.76</v>
          </cell>
          <cell r="ZW74">
            <v>1</v>
          </cell>
          <cell r="ZX74">
            <v>14.14</v>
          </cell>
          <cell r="ZY74">
            <v>2</v>
          </cell>
          <cell r="ZZ74" t="str">
            <v/>
          </cell>
          <cell r="AAA74" t="str">
            <v/>
          </cell>
          <cell r="AAB74">
            <v>3.9</v>
          </cell>
          <cell r="AAC74">
            <v>1</v>
          </cell>
          <cell r="AAD74">
            <v>4.13</v>
          </cell>
          <cell r="AAE74">
            <v>1</v>
          </cell>
          <cell r="AAF74">
            <v>0</v>
          </cell>
          <cell r="AAG74">
            <v>0</v>
          </cell>
          <cell r="AAH74">
            <v>5.2</v>
          </cell>
          <cell r="AAI74">
            <v>1</v>
          </cell>
          <cell r="AAJ74">
            <v>0</v>
          </cell>
          <cell r="AAK74">
            <v>0</v>
          </cell>
          <cell r="AAL74">
            <v>13.86</v>
          </cell>
          <cell r="AAM74">
            <v>2</v>
          </cell>
          <cell r="AAN74" t="str">
            <v/>
          </cell>
          <cell r="AAO74" t="str">
            <v/>
          </cell>
          <cell r="AAP74">
            <v>0</v>
          </cell>
          <cell r="AAQ74">
            <v>0</v>
          </cell>
          <cell r="AAR74">
            <v>0</v>
          </cell>
          <cell r="AAS74">
            <v>0</v>
          </cell>
          <cell r="AAT74">
            <v>0</v>
          </cell>
          <cell r="AAU74">
            <v>0</v>
          </cell>
          <cell r="AAV74">
            <v>7.33</v>
          </cell>
          <cell r="AAW74">
            <v>1</v>
          </cell>
          <cell r="AAX74">
            <v>0</v>
          </cell>
          <cell r="AAY74">
            <v>0</v>
          </cell>
          <cell r="AAZ74">
            <v>11.56</v>
          </cell>
          <cell r="ABA74">
            <v>2</v>
          </cell>
          <cell r="ABB74" t="str">
            <v/>
          </cell>
          <cell r="ABC74" t="str">
            <v/>
          </cell>
          <cell r="ABD74">
            <v>0</v>
          </cell>
          <cell r="ABE74">
            <v>0</v>
          </cell>
          <cell r="ABF74">
            <v>0</v>
          </cell>
          <cell r="ABG74">
            <v>0</v>
          </cell>
          <cell r="ABH74">
            <v>0</v>
          </cell>
          <cell r="ABI74">
            <v>0</v>
          </cell>
          <cell r="ABJ74">
            <v>0</v>
          </cell>
          <cell r="ABK74">
            <v>0</v>
          </cell>
          <cell r="ABM74">
            <v>1068.6100000000006</v>
          </cell>
          <cell r="ABN74">
            <v>160</v>
          </cell>
          <cell r="ABO74">
            <v>77</v>
          </cell>
          <cell r="ABP74">
            <v>2.0779220779220777</v>
          </cell>
        </row>
        <row r="75">
          <cell r="A75" t="str">
            <v>NOSTRAND</v>
          </cell>
          <cell r="B75" t="str">
            <v>BETHUNE GARDENS</v>
          </cell>
          <cell r="C75" t="str">
            <v>BROOKLYN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 t="str">
            <v/>
          </cell>
          <cell r="Q75" t="str">
            <v/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/>
          </cell>
          <cell r="AE75" t="str">
            <v/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 t="str">
            <v/>
          </cell>
          <cell r="AS75" t="str">
            <v/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 t="str">
            <v/>
          </cell>
          <cell r="BG75" t="str">
            <v/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 t="str">
            <v/>
          </cell>
          <cell r="BU75" t="str">
            <v/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 t="str">
            <v/>
          </cell>
          <cell r="CI75" t="str">
            <v/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 t="str">
            <v/>
          </cell>
          <cell r="CW75" t="str">
            <v/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 t="str">
            <v/>
          </cell>
          <cell r="DK75" t="str">
            <v/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 t="str">
            <v/>
          </cell>
          <cell r="DY75" t="str">
            <v/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 t="str">
            <v/>
          </cell>
          <cell r="EM75" t="str">
            <v/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 t="str">
            <v/>
          </cell>
          <cell r="FA75" t="str">
            <v/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 t="str">
            <v/>
          </cell>
          <cell r="FO75" t="str">
            <v/>
          </cell>
          <cell r="FP75">
            <v>0</v>
          </cell>
          <cell r="FQ75">
            <v>0</v>
          </cell>
          <cell r="FR75">
            <v>14.92</v>
          </cell>
          <cell r="FS75">
            <v>2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12.82</v>
          </cell>
          <cell r="FY75">
            <v>2</v>
          </cell>
          <cell r="FZ75">
            <v>0</v>
          </cell>
          <cell r="GA75">
            <v>0</v>
          </cell>
          <cell r="GB75" t="str">
            <v/>
          </cell>
          <cell r="GC75" t="str">
            <v/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 t="str">
            <v/>
          </cell>
          <cell r="GQ75" t="str">
            <v/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 t="str">
            <v/>
          </cell>
          <cell r="HE75" t="str">
            <v/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 t="str">
            <v/>
          </cell>
          <cell r="HS75" t="str">
            <v/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 t="str">
            <v/>
          </cell>
          <cell r="IG75" t="str">
            <v/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 t="str">
            <v/>
          </cell>
          <cell r="IU75" t="str">
            <v/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 t="str">
            <v/>
          </cell>
          <cell r="JI75" t="str">
            <v/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 t="str">
            <v/>
          </cell>
          <cell r="JW75" t="str">
            <v/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 t="str">
            <v/>
          </cell>
          <cell r="KK75" t="str">
            <v/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 t="str">
            <v/>
          </cell>
          <cell r="KY75" t="str">
            <v/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 t="str">
            <v/>
          </cell>
          <cell r="LM75" t="str">
            <v/>
          </cell>
          <cell r="LN75">
            <v>0</v>
          </cell>
          <cell r="LO75">
            <v>0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 t="str">
            <v/>
          </cell>
          <cell r="MA75" t="str">
            <v/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 t="str">
            <v/>
          </cell>
          <cell r="MO75" t="str">
            <v/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 t="str">
            <v/>
          </cell>
          <cell r="NC75" t="str">
            <v/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 t="str">
            <v/>
          </cell>
          <cell r="NQ75" t="str">
            <v/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 t="str">
            <v/>
          </cell>
          <cell r="OE75" t="str">
            <v/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 t="str">
            <v/>
          </cell>
          <cell r="OS75" t="str">
            <v/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0</v>
          </cell>
          <cell r="PA75">
            <v>0</v>
          </cell>
          <cell r="PB75">
            <v>0</v>
          </cell>
          <cell r="PC75">
            <v>0</v>
          </cell>
          <cell r="PD75">
            <v>0</v>
          </cell>
          <cell r="PE75">
            <v>0</v>
          </cell>
          <cell r="PF75" t="str">
            <v/>
          </cell>
          <cell r="PG75" t="str">
            <v/>
          </cell>
          <cell r="PH75">
            <v>0</v>
          </cell>
          <cell r="PI75">
            <v>0</v>
          </cell>
          <cell r="PJ75">
            <v>0</v>
          </cell>
          <cell r="PK75">
            <v>0</v>
          </cell>
          <cell r="PL75">
            <v>0</v>
          </cell>
          <cell r="PM75">
            <v>0</v>
          </cell>
          <cell r="PN75">
            <v>0</v>
          </cell>
          <cell r="PO75">
            <v>0</v>
          </cell>
          <cell r="PP75">
            <v>0</v>
          </cell>
          <cell r="PQ75">
            <v>0</v>
          </cell>
          <cell r="PR75">
            <v>0</v>
          </cell>
          <cell r="PS75">
            <v>0</v>
          </cell>
          <cell r="PT75" t="str">
            <v/>
          </cell>
          <cell r="PU75" t="str">
            <v/>
          </cell>
          <cell r="PV75">
            <v>0</v>
          </cell>
          <cell r="PW75">
            <v>0</v>
          </cell>
          <cell r="PX75">
            <v>0</v>
          </cell>
          <cell r="PY75">
            <v>0</v>
          </cell>
          <cell r="PZ75">
            <v>0</v>
          </cell>
          <cell r="QA75">
            <v>0</v>
          </cell>
          <cell r="QB75">
            <v>0</v>
          </cell>
          <cell r="QC75">
            <v>0</v>
          </cell>
          <cell r="QD75">
            <v>0</v>
          </cell>
          <cell r="QE75">
            <v>0</v>
          </cell>
          <cell r="QF75">
            <v>0</v>
          </cell>
          <cell r="QG75">
            <v>0</v>
          </cell>
          <cell r="QH75" t="str">
            <v/>
          </cell>
          <cell r="QI75" t="str">
            <v/>
          </cell>
          <cell r="QJ75">
            <v>0</v>
          </cell>
          <cell r="QK75">
            <v>0</v>
          </cell>
          <cell r="QL75">
            <v>0</v>
          </cell>
          <cell r="QM75">
            <v>0</v>
          </cell>
          <cell r="QN75">
            <v>0</v>
          </cell>
          <cell r="QO75">
            <v>0</v>
          </cell>
          <cell r="QP75">
            <v>0</v>
          </cell>
          <cell r="QQ75">
            <v>0</v>
          </cell>
          <cell r="QR75">
            <v>0</v>
          </cell>
          <cell r="QS75">
            <v>0</v>
          </cell>
          <cell r="QT75">
            <v>0</v>
          </cell>
          <cell r="QU75">
            <v>0</v>
          </cell>
          <cell r="QV75" t="str">
            <v/>
          </cell>
          <cell r="QW75" t="str">
            <v/>
          </cell>
          <cell r="QX75">
            <v>0</v>
          </cell>
          <cell r="QY75">
            <v>0</v>
          </cell>
          <cell r="QZ75">
            <v>0</v>
          </cell>
          <cell r="RA75">
            <v>0</v>
          </cell>
          <cell r="RB75">
            <v>0</v>
          </cell>
          <cell r="RC75">
            <v>0</v>
          </cell>
          <cell r="RD75">
            <v>0</v>
          </cell>
          <cell r="RE75">
            <v>0</v>
          </cell>
          <cell r="RF75">
            <v>0</v>
          </cell>
          <cell r="RG75">
            <v>0</v>
          </cell>
          <cell r="RH75">
            <v>0</v>
          </cell>
          <cell r="RI75">
            <v>0</v>
          </cell>
          <cell r="RJ75" t="str">
            <v/>
          </cell>
          <cell r="RK75" t="str">
            <v/>
          </cell>
          <cell r="RL75">
            <v>0</v>
          </cell>
          <cell r="RM75">
            <v>0</v>
          </cell>
          <cell r="RN75">
            <v>0</v>
          </cell>
          <cell r="RO75">
            <v>0</v>
          </cell>
          <cell r="RP75">
            <v>0</v>
          </cell>
          <cell r="RQ75">
            <v>0</v>
          </cell>
          <cell r="RR75">
            <v>0</v>
          </cell>
          <cell r="RS75">
            <v>0</v>
          </cell>
          <cell r="RT75">
            <v>0</v>
          </cell>
          <cell r="RU75">
            <v>0</v>
          </cell>
          <cell r="RV75">
            <v>0</v>
          </cell>
          <cell r="RW75">
            <v>0</v>
          </cell>
          <cell r="RX75" t="str">
            <v/>
          </cell>
          <cell r="RY75" t="str">
            <v/>
          </cell>
          <cell r="RZ75">
            <v>0</v>
          </cell>
          <cell r="SA75">
            <v>0</v>
          </cell>
          <cell r="SB75">
            <v>0</v>
          </cell>
          <cell r="SC75">
            <v>0</v>
          </cell>
          <cell r="SD75">
            <v>0</v>
          </cell>
          <cell r="SE75">
            <v>0</v>
          </cell>
          <cell r="SF75">
            <v>0</v>
          </cell>
          <cell r="SG75">
            <v>0</v>
          </cell>
          <cell r="SH75">
            <v>0</v>
          </cell>
          <cell r="SI75">
            <v>0</v>
          </cell>
          <cell r="SJ75">
            <v>0</v>
          </cell>
          <cell r="SK75">
            <v>0</v>
          </cell>
          <cell r="SL75" t="str">
            <v/>
          </cell>
          <cell r="SM75" t="str">
            <v/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0</v>
          </cell>
          <cell r="SU75">
            <v>0</v>
          </cell>
          <cell r="SV75">
            <v>0</v>
          </cell>
          <cell r="SW75">
            <v>0</v>
          </cell>
          <cell r="SX75">
            <v>0</v>
          </cell>
          <cell r="SY75">
            <v>0</v>
          </cell>
          <cell r="SZ75" t="str">
            <v/>
          </cell>
          <cell r="TA75" t="str">
            <v/>
          </cell>
          <cell r="TB75">
            <v>0</v>
          </cell>
          <cell r="TC75">
            <v>0</v>
          </cell>
          <cell r="TD75">
            <v>0</v>
          </cell>
          <cell r="TE75">
            <v>0</v>
          </cell>
          <cell r="TF75">
            <v>0</v>
          </cell>
          <cell r="TG75">
            <v>0</v>
          </cell>
          <cell r="TH75">
            <v>0</v>
          </cell>
          <cell r="TI75">
            <v>0</v>
          </cell>
          <cell r="TJ75">
            <v>0</v>
          </cell>
          <cell r="TK75">
            <v>0</v>
          </cell>
          <cell r="TL75">
            <v>0</v>
          </cell>
          <cell r="TM75">
            <v>0</v>
          </cell>
          <cell r="TN75" t="str">
            <v/>
          </cell>
          <cell r="TO75" t="str">
            <v/>
          </cell>
          <cell r="TP75">
            <v>0</v>
          </cell>
          <cell r="TQ75">
            <v>0</v>
          </cell>
          <cell r="TR75">
            <v>0</v>
          </cell>
          <cell r="TS75">
            <v>0</v>
          </cell>
          <cell r="TT75">
            <v>0</v>
          </cell>
          <cell r="TU75">
            <v>0</v>
          </cell>
          <cell r="TV75">
            <v>0</v>
          </cell>
          <cell r="TW75">
            <v>0</v>
          </cell>
          <cell r="TX75">
            <v>0</v>
          </cell>
          <cell r="TY75">
            <v>0</v>
          </cell>
          <cell r="TZ75">
            <v>0</v>
          </cell>
          <cell r="UA75">
            <v>0</v>
          </cell>
          <cell r="UB75" t="str">
            <v/>
          </cell>
          <cell r="UC75" t="str">
            <v/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0</v>
          </cell>
          <cell r="UP75" t="str">
            <v/>
          </cell>
          <cell r="UQ75" t="str">
            <v/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 t="str">
            <v/>
          </cell>
          <cell r="VE75" t="str">
            <v/>
          </cell>
          <cell r="VF75">
            <v>0</v>
          </cell>
          <cell r="VG75">
            <v>0</v>
          </cell>
          <cell r="VH75">
            <v>0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 t="str">
            <v/>
          </cell>
          <cell r="VS75" t="str">
            <v/>
          </cell>
          <cell r="VT75">
            <v>0</v>
          </cell>
          <cell r="VU75">
            <v>0</v>
          </cell>
          <cell r="VV75">
            <v>0</v>
          </cell>
          <cell r="VW75">
            <v>0</v>
          </cell>
          <cell r="VX75">
            <v>0</v>
          </cell>
          <cell r="VY75">
            <v>0</v>
          </cell>
          <cell r="VZ75">
            <v>0</v>
          </cell>
          <cell r="WA75">
            <v>0</v>
          </cell>
          <cell r="WB75">
            <v>0</v>
          </cell>
          <cell r="WC75">
            <v>0</v>
          </cell>
          <cell r="WD75">
            <v>0</v>
          </cell>
          <cell r="WE75">
            <v>0</v>
          </cell>
          <cell r="WF75" t="str">
            <v/>
          </cell>
          <cell r="WG75" t="str">
            <v/>
          </cell>
          <cell r="WH75">
            <v>0</v>
          </cell>
          <cell r="WI75">
            <v>0</v>
          </cell>
          <cell r="WJ75">
            <v>0</v>
          </cell>
          <cell r="WK75">
            <v>0</v>
          </cell>
          <cell r="WL75">
            <v>0</v>
          </cell>
          <cell r="WM75">
            <v>0</v>
          </cell>
          <cell r="WN75">
            <v>0</v>
          </cell>
          <cell r="WO75">
            <v>0</v>
          </cell>
          <cell r="WP75">
            <v>0</v>
          </cell>
          <cell r="WQ75">
            <v>0</v>
          </cell>
          <cell r="WR75">
            <v>0</v>
          </cell>
          <cell r="WS75">
            <v>0</v>
          </cell>
          <cell r="WT75" t="str">
            <v/>
          </cell>
          <cell r="WU75" t="str">
            <v/>
          </cell>
          <cell r="WV75">
            <v>0</v>
          </cell>
          <cell r="WW75">
            <v>0</v>
          </cell>
          <cell r="WX75">
            <v>0</v>
          </cell>
          <cell r="WY75">
            <v>0</v>
          </cell>
          <cell r="WZ75">
            <v>0</v>
          </cell>
          <cell r="XA75">
            <v>0</v>
          </cell>
          <cell r="XB75">
            <v>0</v>
          </cell>
          <cell r="XC75">
            <v>0</v>
          </cell>
          <cell r="XD75">
            <v>0</v>
          </cell>
          <cell r="XE75">
            <v>0</v>
          </cell>
          <cell r="XF75">
            <v>0</v>
          </cell>
          <cell r="XG75">
            <v>0</v>
          </cell>
          <cell r="XH75" t="str">
            <v/>
          </cell>
          <cell r="XI75" t="str">
            <v/>
          </cell>
          <cell r="XJ75">
            <v>0</v>
          </cell>
          <cell r="XK75">
            <v>0</v>
          </cell>
          <cell r="XL75">
            <v>0</v>
          </cell>
          <cell r="XM75">
            <v>0</v>
          </cell>
          <cell r="XN75">
            <v>0</v>
          </cell>
          <cell r="XO75">
            <v>0</v>
          </cell>
          <cell r="XP75">
            <v>0</v>
          </cell>
          <cell r="XQ75">
            <v>0</v>
          </cell>
          <cell r="XR75">
            <v>0</v>
          </cell>
          <cell r="XS75">
            <v>0</v>
          </cell>
          <cell r="XT75">
            <v>0</v>
          </cell>
          <cell r="XU75">
            <v>0</v>
          </cell>
          <cell r="XV75" t="str">
            <v/>
          </cell>
          <cell r="XW75" t="str">
            <v/>
          </cell>
          <cell r="XX75">
            <v>0</v>
          </cell>
          <cell r="XY75">
            <v>0</v>
          </cell>
          <cell r="XZ75">
            <v>0</v>
          </cell>
          <cell r="YA75">
            <v>0</v>
          </cell>
          <cell r="YB75">
            <v>0</v>
          </cell>
          <cell r="YC75">
            <v>0</v>
          </cell>
          <cell r="YD75">
            <v>0</v>
          </cell>
          <cell r="YE75">
            <v>0</v>
          </cell>
          <cell r="YF75">
            <v>0</v>
          </cell>
          <cell r="YG75">
            <v>0</v>
          </cell>
          <cell r="YH75">
            <v>0</v>
          </cell>
          <cell r="YI75">
            <v>0</v>
          </cell>
          <cell r="YJ75" t="str">
            <v/>
          </cell>
          <cell r="YK75" t="str">
            <v/>
          </cell>
          <cell r="YL75">
            <v>0</v>
          </cell>
          <cell r="YM75">
            <v>0</v>
          </cell>
          <cell r="YN75">
            <v>0</v>
          </cell>
          <cell r="YO75">
            <v>0</v>
          </cell>
          <cell r="YP75">
            <v>0</v>
          </cell>
          <cell r="YQ75">
            <v>0</v>
          </cell>
          <cell r="YR75">
            <v>0</v>
          </cell>
          <cell r="YS75">
            <v>0</v>
          </cell>
          <cell r="YT75">
            <v>0</v>
          </cell>
          <cell r="YU75">
            <v>0</v>
          </cell>
          <cell r="YV75">
            <v>0</v>
          </cell>
          <cell r="YW75">
            <v>0</v>
          </cell>
          <cell r="YX75" t="str">
            <v/>
          </cell>
          <cell r="YY75" t="str">
            <v/>
          </cell>
          <cell r="YZ75">
            <v>0</v>
          </cell>
          <cell r="ZA75">
            <v>0</v>
          </cell>
          <cell r="ZB75">
            <v>0</v>
          </cell>
          <cell r="ZC75">
            <v>0</v>
          </cell>
          <cell r="ZD75">
            <v>0</v>
          </cell>
          <cell r="ZE75">
            <v>0</v>
          </cell>
          <cell r="ZF75">
            <v>0</v>
          </cell>
          <cell r="ZG75">
            <v>0</v>
          </cell>
          <cell r="ZH75">
            <v>0</v>
          </cell>
          <cell r="ZI75">
            <v>0</v>
          </cell>
          <cell r="ZJ75">
            <v>0</v>
          </cell>
          <cell r="ZK75">
            <v>0</v>
          </cell>
          <cell r="ZL75" t="str">
            <v/>
          </cell>
          <cell r="ZM75" t="str">
            <v/>
          </cell>
          <cell r="ZN75">
            <v>0</v>
          </cell>
          <cell r="ZO75">
            <v>0</v>
          </cell>
          <cell r="ZP75">
            <v>0</v>
          </cell>
          <cell r="ZQ75">
            <v>0</v>
          </cell>
          <cell r="ZR75">
            <v>0</v>
          </cell>
          <cell r="ZS75">
            <v>0</v>
          </cell>
          <cell r="ZT75">
            <v>0</v>
          </cell>
          <cell r="ZU75">
            <v>0</v>
          </cell>
          <cell r="ZV75">
            <v>0</v>
          </cell>
          <cell r="ZW75">
            <v>0</v>
          </cell>
          <cell r="ZX75">
            <v>0</v>
          </cell>
          <cell r="ZY75">
            <v>0</v>
          </cell>
          <cell r="ZZ75" t="str">
            <v/>
          </cell>
          <cell r="AAA75" t="str">
            <v/>
          </cell>
          <cell r="AAB75">
            <v>0</v>
          </cell>
          <cell r="AAC75">
            <v>0</v>
          </cell>
          <cell r="AAD75">
            <v>0</v>
          </cell>
          <cell r="AAE75">
            <v>0</v>
          </cell>
          <cell r="AAF75">
            <v>0</v>
          </cell>
          <cell r="AAG75">
            <v>0</v>
          </cell>
          <cell r="AAH75">
            <v>0</v>
          </cell>
          <cell r="AAI75">
            <v>0</v>
          </cell>
          <cell r="AAJ75">
            <v>0</v>
          </cell>
          <cell r="AAK75">
            <v>0</v>
          </cell>
          <cell r="AAL75">
            <v>0</v>
          </cell>
          <cell r="AAM75">
            <v>0</v>
          </cell>
          <cell r="AAN75" t="str">
            <v/>
          </cell>
          <cell r="AAO75" t="str">
            <v/>
          </cell>
          <cell r="AAP75">
            <v>0</v>
          </cell>
          <cell r="AAQ75">
            <v>0</v>
          </cell>
          <cell r="AAR75">
            <v>0</v>
          </cell>
          <cell r="AAS75">
            <v>0</v>
          </cell>
          <cell r="AAT75">
            <v>0</v>
          </cell>
          <cell r="AAU75">
            <v>0</v>
          </cell>
          <cell r="AAV75">
            <v>0</v>
          </cell>
          <cell r="AAW75">
            <v>0</v>
          </cell>
          <cell r="AAX75">
            <v>0</v>
          </cell>
          <cell r="AAY75">
            <v>0</v>
          </cell>
          <cell r="AAZ75">
            <v>0</v>
          </cell>
          <cell r="ABA75">
            <v>0</v>
          </cell>
          <cell r="ABB75" t="str">
            <v/>
          </cell>
          <cell r="ABC75" t="str">
            <v/>
          </cell>
          <cell r="ABD75">
            <v>0</v>
          </cell>
          <cell r="ABE75">
            <v>0</v>
          </cell>
          <cell r="ABF75">
            <v>0</v>
          </cell>
          <cell r="ABG75">
            <v>0</v>
          </cell>
          <cell r="ABH75">
            <v>0</v>
          </cell>
          <cell r="ABI75">
            <v>0</v>
          </cell>
          <cell r="ABJ75">
            <v>0</v>
          </cell>
          <cell r="ABK75">
            <v>0</v>
          </cell>
          <cell r="ABM75">
            <v>27.740000000000002</v>
          </cell>
          <cell r="ABN75">
            <v>4</v>
          </cell>
          <cell r="ABO75">
            <v>2</v>
          </cell>
          <cell r="ABP75">
            <v>2</v>
          </cell>
        </row>
        <row r="76">
          <cell r="A76" t="str">
            <v>SHEEPSHEAD BAY</v>
          </cell>
          <cell r="B76" t="str">
            <v>SHEEPSHEAD BAY</v>
          </cell>
          <cell r="C76" t="str">
            <v>BROOKLYN</v>
          </cell>
          <cell r="D76">
            <v>14.05</v>
          </cell>
          <cell r="E76">
            <v>2</v>
          </cell>
          <cell r="F76">
            <v>13.09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16.850000000000001</v>
          </cell>
          <cell r="M76">
            <v>2</v>
          </cell>
          <cell r="N76">
            <v>0</v>
          </cell>
          <cell r="O76">
            <v>0</v>
          </cell>
          <cell r="P76" t="str">
            <v/>
          </cell>
          <cell r="Q76" t="str">
            <v/>
          </cell>
          <cell r="R76">
            <v>15.94</v>
          </cell>
          <cell r="S76">
            <v>2</v>
          </cell>
          <cell r="T76">
            <v>0</v>
          </cell>
          <cell r="U76">
            <v>0</v>
          </cell>
          <cell r="V76">
            <v>14.79</v>
          </cell>
          <cell r="W76">
            <v>2</v>
          </cell>
          <cell r="X76">
            <v>0</v>
          </cell>
          <cell r="Y76">
            <v>0</v>
          </cell>
          <cell r="Z76">
            <v>12.95</v>
          </cell>
          <cell r="AA76">
            <v>2</v>
          </cell>
          <cell r="AB76">
            <v>0</v>
          </cell>
          <cell r="AC76">
            <v>0</v>
          </cell>
          <cell r="AD76" t="str">
            <v/>
          </cell>
          <cell r="AE76" t="str">
            <v/>
          </cell>
          <cell r="AF76">
            <v>13.95</v>
          </cell>
          <cell r="AG76">
            <v>2</v>
          </cell>
          <cell r="AH76">
            <v>0</v>
          </cell>
          <cell r="AI76">
            <v>0</v>
          </cell>
          <cell r="AJ76">
            <v>12.12</v>
          </cell>
          <cell r="AK76">
            <v>2</v>
          </cell>
          <cell r="AL76">
            <v>22.75</v>
          </cell>
          <cell r="AM76">
            <v>3</v>
          </cell>
          <cell r="AN76">
            <v>13.56</v>
          </cell>
          <cell r="AO76">
            <v>2</v>
          </cell>
          <cell r="AP76">
            <v>0</v>
          </cell>
          <cell r="AQ76">
            <v>0</v>
          </cell>
          <cell r="AR76" t="str">
            <v/>
          </cell>
          <cell r="AS76" t="str">
            <v/>
          </cell>
          <cell r="AT76">
            <v>0</v>
          </cell>
          <cell r="AU76">
            <v>0</v>
          </cell>
          <cell r="AV76">
            <v>12.67</v>
          </cell>
          <cell r="AW76">
            <v>2</v>
          </cell>
          <cell r="AX76">
            <v>12.63</v>
          </cell>
          <cell r="AY76">
            <v>2</v>
          </cell>
          <cell r="AZ76">
            <v>6.6</v>
          </cell>
          <cell r="BA76">
            <v>1</v>
          </cell>
          <cell r="BB76">
            <v>12.65</v>
          </cell>
          <cell r="BC76">
            <v>2</v>
          </cell>
          <cell r="BD76">
            <v>0</v>
          </cell>
          <cell r="BE76">
            <v>0</v>
          </cell>
          <cell r="BF76" t="str">
            <v/>
          </cell>
          <cell r="BG76" t="str">
            <v/>
          </cell>
          <cell r="BH76">
            <v>15.81</v>
          </cell>
          <cell r="BI76">
            <v>2</v>
          </cell>
          <cell r="BJ76">
            <v>0</v>
          </cell>
          <cell r="BK76">
            <v>0</v>
          </cell>
          <cell r="BL76">
            <v>11.68</v>
          </cell>
          <cell r="BM76">
            <v>2</v>
          </cell>
          <cell r="BN76">
            <v>0</v>
          </cell>
          <cell r="BO76">
            <v>0</v>
          </cell>
          <cell r="BP76">
            <v>13.91</v>
          </cell>
          <cell r="BQ76">
            <v>2</v>
          </cell>
          <cell r="BR76">
            <v>0</v>
          </cell>
          <cell r="BS76">
            <v>0</v>
          </cell>
          <cell r="BT76" t="str">
            <v/>
          </cell>
          <cell r="BU76" t="str">
            <v/>
          </cell>
          <cell r="BV76">
            <v>12.56</v>
          </cell>
          <cell r="BW76">
            <v>2</v>
          </cell>
          <cell r="BX76">
            <v>0</v>
          </cell>
          <cell r="BY76">
            <v>0</v>
          </cell>
          <cell r="BZ76">
            <v>9.57</v>
          </cell>
          <cell r="CA76">
            <v>2</v>
          </cell>
          <cell r="CB76">
            <v>0</v>
          </cell>
          <cell r="CC76">
            <v>0</v>
          </cell>
          <cell r="CD76">
            <v>13.04</v>
          </cell>
          <cell r="CE76">
            <v>2</v>
          </cell>
          <cell r="CF76">
            <v>0</v>
          </cell>
          <cell r="CG76">
            <v>0</v>
          </cell>
          <cell r="CH76" t="str">
            <v/>
          </cell>
          <cell r="CI76" t="str">
            <v/>
          </cell>
          <cell r="CJ76">
            <v>14.7</v>
          </cell>
          <cell r="CK76">
            <v>2</v>
          </cell>
          <cell r="CL76">
            <v>14.69</v>
          </cell>
          <cell r="CM76">
            <v>2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23.15</v>
          </cell>
          <cell r="CS76">
            <v>3</v>
          </cell>
          <cell r="CT76">
            <v>0</v>
          </cell>
          <cell r="CU76">
            <v>0</v>
          </cell>
          <cell r="CV76" t="str">
            <v/>
          </cell>
          <cell r="CW76" t="str">
            <v/>
          </cell>
          <cell r="CX76">
            <v>0</v>
          </cell>
          <cell r="CY76">
            <v>0</v>
          </cell>
          <cell r="CZ76">
            <v>14.32</v>
          </cell>
          <cell r="DA76">
            <v>2</v>
          </cell>
          <cell r="DB76">
            <v>12.66</v>
          </cell>
          <cell r="DC76">
            <v>2</v>
          </cell>
          <cell r="DD76">
            <v>0</v>
          </cell>
          <cell r="DE76">
            <v>0</v>
          </cell>
          <cell r="DF76">
            <v>13.36</v>
          </cell>
          <cell r="DG76">
            <v>2</v>
          </cell>
          <cell r="DH76">
            <v>0</v>
          </cell>
          <cell r="DI76">
            <v>0</v>
          </cell>
          <cell r="DJ76" t="str">
            <v/>
          </cell>
          <cell r="DK76" t="str">
            <v/>
          </cell>
          <cell r="DL76">
            <v>18.829999999999998</v>
          </cell>
          <cell r="DM76">
            <v>3</v>
          </cell>
          <cell r="DN76">
            <v>0</v>
          </cell>
          <cell r="DO76">
            <v>0</v>
          </cell>
          <cell r="DP76">
            <v>12.91</v>
          </cell>
          <cell r="DQ76">
            <v>2</v>
          </cell>
          <cell r="DR76">
            <v>0</v>
          </cell>
          <cell r="DS76">
            <v>0</v>
          </cell>
          <cell r="DT76">
            <v>13.19</v>
          </cell>
          <cell r="DU76">
            <v>2</v>
          </cell>
          <cell r="DV76">
            <v>0</v>
          </cell>
          <cell r="DW76">
            <v>0</v>
          </cell>
          <cell r="DX76" t="str">
            <v/>
          </cell>
          <cell r="DY76" t="str">
            <v/>
          </cell>
          <cell r="DZ76">
            <v>14.69</v>
          </cell>
          <cell r="EA76">
            <v>2</v>
          </cell>
          <cell r="EB76">
            <v>0</v>
          </cell>
          <cell r="EC76">
            <v>0</v>
          </cell>
          <cell r="ED76">
            <v>13.27</v>
          </cell>
          <cell r="EE76">
            <v>2</v>
          </cell>
          <cell r="EF76">
            <v>0</v>
          </cell>
          <cell r="EG76">
            <v>0</v>
          </cell>
          <cell r="EH76">
            <v>13.76</v>
          </cell>
          <cell r="EI76">
            <v>2</v>
          </cell>
          <cell r="EJ76">
            <v>0</v>
          </cell>
          <cell r="EK76">
            <v>0</v>
          </cell>
          <cell r="EL76" t="str">
            <v/>
          </cell>
          <cell r="EM76" t="str">
            <v/>
          </cell>
          <cell r="EN76">
            <v>11.13</v>
          </cell>
          <cell r="EO76">
            <v>2</v>
          </cell>
          <cell r="EP76">
            <v>15.26</v>
          </cell>
          <cell r="EQ76">
            <v>2</v>
          </cell>
          <cell r="ER76">
            <v>11.76</v>
          </cell>
          <cell r="ES76">
            <v>2</v>
          </cell>
          <cell r="ET76">
            <v>0</v>
          </cell>
          <cell r="EU76">
            <v>0</v>
          </cell>
          <cell r="EV76">
            <v>23.04</v>
          </cell>
          <cell r="EW76">
            <v>4</v>
          </cell>
          <cell r="EX76">
            <v>0</v>
          </cell>
          <cell r="EY76">
            <v>0</v>
          </cell>
          <cell r="EZ76" t="str">
            <v/>
          </cell>
          <cell r="FA76" t="str">
            <v/>
          </cell>
          <cell r="FB76">
            <v>15.37</v>
          </cell>
          <cell r="FC76">
            <v>2</v>
          </cell>
          <cell r="FD76">
            <v>0</v>
          </cell>
          <cell r="FE76">
            <v>0</v>
          </cell>
          <cell r="FF76">
            <v>11.44</v>
          </cell>
          <cell r="FG76">
            <v>2</v>
          </cell>
          <cell r="FH76">
            <v>0</v>
          </cell>
          <cell r="FI76">
            <v>0</v>
          </cell>
          <cell r="FJ76">
            <v>13.4</v>
          </cell>
          <cell r="FK76">
            <v>2</v>
          </cell>
          <cell r="FL76">
            <v>0</v>
          </cell>
          <cell r="FM76">
            <v>0</v>
          </cell>
          <cell r="FN76" t="str">
            <v/>
          </cell>
          <cell r="FO76" t="str">
            <v/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5.52</v>
          </cell>
          <cell r="FU76">
            <v>1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7.37</v>
          </cell>
          <cell r="GA76">
            <v>1</v>
          </cell>
          <cell r="GB76" t="str">
            <v/>
          </cell>
          <cell r="GC76" t="str">
            <v/>
          </cell>
          <cell r="GD76">
            <v>22.24</v>
          </cell>
          <cell r="GE76">
            <v>3</v>
          </cell>
          <cell r="GF76">
            <v>0</v>
          </cell>
          <cell r="GG76">
            <v>0</v>
          </cell>
          <cell r="GH76">
            <v>14.68</v>
          </cell>
          <cell r="GI76">
            <v>2</v>
          </cell>
          <cell r="GJ76">
            <v>0</v>
          </cell>
          <cell r="GK76">
            <v>0</v>
          </cell>
          <cell r="GL76">
            <v>14.1</v>
          </cell>
          <cell r="GM76">
            <v>2</v>
          </cell>
          <cell r="GN76">
            <v>0</v>
          </cell>
          <cell r="GO76">
            <v>0</v>
          </cell>
          <cell r="GP76" t="str">
            <v/>
          </cell>
          <cell r="GQ76" t="str">
            <v/>
          </cell>
          <cell r="GR76">
            <v>12.94</v>
          </cell>
          <cell r="GS76">
            <v>2</v>
          </cell>
          <cell r="GT76">
            <v>0</v>
          </cell>
          <cell r="GU76">
            <v>0</v>
          </cell>
          <cell r="GV76">
            <v>12.77</v>
          </cell>
          <cell r="GW76">
            <v>2</v>
          </cell>
          <cell r="GX76">
            <v>0</v>
          </cell>
          <cell r="GY76">
            <v>0</v>
          </cell>
          <cell r="GZ76">
            <v>14.85</v>
          </cell>
          <cell r="HA76">
            <v>2</v>
          </cell>
          <cell r="HB76">
            <v>0</v>
          </cell>
          <cell r="HC76">
            <v>0</v>
          </cell>
          <cell r="HD76" t="str">
            <v/>
          </cell>
          <cell r="HE76" t="str">
            <v/>
          </cell>
          <cell r="HF76">
            <v>26.32</v>
          </cell>
          <cell r="HG76">
            <v>3</v>
          </cell>
          <cell r="HH76">
            <v>0</v>
          </cell>
          <cell r="HI76">
            <v>0</v>
          </cell>
          <cell r="HJ76">
            <v>12.97</v>
          </cell>
          <cell r="HK76">
            <v>2</v>
          </cell>
          <cell r="HL76">
            <v>0</v>
          </cell>
          <cell r="HM76">
            <v>0</v>
          </cell>
          <cell r="HN76">
            <v>18.57</v>
          </cell>
          <cell r="HO76">
            <v>2</v>
          </cell>
          <cell r="HP76">
            <v>0</v>
          </cell>
          <cell r="HQ76">
            <v>0</v>
          </cell>
          <cell r="HR76" t="str">
            <v/>
          </cell>
          <cell r="HS76" t="str">
            <v/>
          </cell>
          <cell r="HT76">
            <v>12.46</v>
          </cell>
          <cell r="HU76">
            <v>2</v>
          </cell>
          <cell r="HV76">
            <v>0</v>
          </cell>
          <cell r="HW76">
            <v>0</v>
          </cell>
          <cell r="HX76">
            <v>14.31</v>
          </cell>
          <cell r="HY76">
            <v>2</v>
          </cell>
          <cell r="HZ76">
            <v>0</v>
          </cell>
          <cell r="IA76">
            <v>0</v>
          </cell>
          <cell r="IB76">
            <v>12.77</v>
          </cell>
          <cell r="IC76">
            <v>2</v>
          </cell>
          <cell r="ID76">
            <v>0</v>
          </cell>
          <cell r="IE76">
            <v>0</v>
          </cell>
          <cell r="IF76" t="str">
            <v/>
          </cell>
          <cell r="IG76" t="str">
            <v/>
          </cell>
          <cell r="IH76">
            <v>16.71</v>
          </cell>
          <cell r="II76">
            <v>2</v>
          </cell>
          <cell r="IJ76">
            <v>0</v>
          </cell>
          <cell r="IK76">
            <v>0</v>
          </cell>
          <cell r="IL76">
            <v>12.65</v>
          </cell>
          <cell r="IM76">
            <v>2</v>
          </cell>
          <cell r="IN76">
            <v>0</v>
          </cell>
          <cell r="IO76">
            <v>0</v>
          </cell>
          <cell r="IP76">
            <v>15.89</v>
          </cell>
          <cell r="IQ76">
            <v>2</v>
          </cell>
          <cell r="IR76">
            <v>0</v>
          </cell>
          <cell r="IS76">
            <v>0</v>
          </cell>
          <cell r="IT76" t="str">
            <v/>
          </cell>
          <cell r="IU76" t="str">
            <v/>
          </cell>
          <cell r="IV76">
            <v>13.77</v>
          </cell>
          <cell r="IW76">
            <v>2</v>
          </cell>
          <cell r="IX76">
            <v>0</v>
          </cell>
          <cell r="IY76">
            <v>0</v>
          </cell>
          <cell r="IZ76">
            <v>17.190000000000001</v>
          </cell>
          <cell r="JA76">
            <v>2</v>
          </cell>
          <cell r="JB76">
            <v>0</v>
          </cell>
          <cell r="JC76">
            <v>0</v>
          </cell>
          <cell r="JD76">
            <v>11.24</v>
          </cell>
          <cell r="JE76">
            <v>2</v>
          </cell>
          <cell r="JF76">
            <v>5.65</v>
          </cell>
          <cell r="JG76">
            <v>1</v>
          </cell>
          <cell r="JH76" t="str">
            <v/>
          </cell>
          <cell r="JI76" t="str">
            <v/>
          </cell>
          <cell r="JJ76">
            <v>14.6</v>
          </cell>
          <cell r="JK76">
            <v>2</v>
          </cell>
          <cell r="JL76">
            <v>0</v>
          </cell>
          <cell r="JM76">
            <v>0</v>
          </cell>
          <cell r="JN76">
            <v>18.48</v>
          </cell>
          <cell r="JO76">
            <v>2</v>
          </cell>
          <cell r="JP76">
            <v>15.27</v>
          </cell>
          <cell r="JQ76">
            <v>1</v>
          </cell>
          <cell r="JR76">
            <v>20.39</v>
          </cell>
          <cell r="JS76">
            <v>3</v>
          </cell>
          <cell r="JT76">
            <v>0</v>
          </cell>
          <cell r="JU76">
            <v>0</v>
          </cell>
          <cell r="JV76" t="str">
            <v/>
          </cell>
          <cell r="JW76" t="str">
            <v/>
          </cell>
          <cell r="JX76">
            <v>19.309999999999999</v>
          </cell>
          <cell r="JY76">
            <v>3</v>
          </cell>
          <cell r="JZ76">
            <v>0</v>
          </cell>
          <cell r="KA76">
            <v>0</v>
          </cell>
          <cell r="KB76">
            <v>14.72</v>
          </cell>
          <cell r="KC76">
            <v>2</v>
          </cell>
          <cell r="KD76">
            <v>0</v>
          </cell>
          <cell r="KE76">
            <v>0</v>
          </cell>
          <cell r="KF76">
            <v>13.3</v>
          </cell>
          <cell r="KG76">
            <v>2</v>
          </cell>
          <cell r="KH76">
            <v>0</v>
          </cell>
          <cell r="KI76">
            <v>0</v>
          </cell>
          <cell r="KJ76" t="str">
            <v/>
          </cell>
          <cell r="KK76" t="str">
            <v/>
          </cell>
          <cell r="KL76">
            <v>0</v>
          </cell>
          <cell r="KM76">
            <v>0</v>
          </cell>
          <cell r="KN76">
            <v>12.97</v>
          </cell>
          <cell r="KO76">
            <v>2</v>
          </cell>
          <cell r="KP76">
            <v>19.559999999999999</v>
          </cell>
          <cell r="KQ76">
            <v>3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6.67</v>
          </cell>
          <cell r="KW76">
            <v>1</v>
          </cell>
          <cell r="KX76" t="str">
            <v/>
          </cell>
          <cell r="KY76" t="str">
            <v/>
          </cell>
          <cell r="KZ76">
            <v>11.85</v>
          </cell>
          <cell r="LA76">
            <v>2</v>
          </cell>
          <cell r="LB76">
            <v>5.14</v>
          </cell>
          <cell r="LC76">
            <v>1</v>
          </cell>
          <cell r="LD76">
            <v>13.87</v>
          </cell>
          <cell r="LE76">
            <v>2</v>
          </cell>
          <cell r="LF76">
            <v>0</v>
          </cell>
          <cell r="LG76">
            <v>0</v>
          </cell>
          <cell r="LH76">
            <v>18.010000000000002</v>
          </cell>
          <cell r="LI76">
            <v>2</v>
          </cell>
          <cell r="LJ76">
            <v>0</v>
          </cell>
          <cell r="LK76">
            <v>0</v>
          </cell>
          <cell r="LL76" t="str">
            <v/>
          </cell>
          <cell r="LM76" t="str">
            <v/>
          </cell>
          <cell r="LN76">
            <v>13.65</v>
          </cell>
          <cell r="LO76">
            <v>2</v>
          </cell>
          <cell r="LP76">
            <v>0</v>
          </cell>
          <cell r="LQ76">
            <v>0</v>
          </cell>
          <cell r="LR76">
            <v>17.73</v>
          </cell>
          <cell r="LS76">
            <v>2</v>
          </cell>
          <cell r="LT76">
            <v>0</v>
          </cell>
          <cell r="LU76">
            <v>0</v>
          </cell>
          <cell r="LV76">
            <v>20.29</v>
          </cell>
          <cell r="LW76">
            <v>3</v>
          </cell>
          <cell r="LX76">
            <v>0</v>
          </cell>
          <cell r="LY76">
            <v>0</v>
          </cell>
          <cell r="LZ76" t="str">
            <v/>
          </cell>
          <cell r="MA76" t="str">
            <v/>
          </cell>
          <cell r="MB76">
            <v>15.69</v>
          </cell>
          <cell r="MC76">
            <v>3</v>
          </cell>
          <cell r="MD76">
            <v>0</v>
          </cell>
          <cell r="ME76">
            <v>0</v>
          </cell>
          <cell r="MF76">
            <v>16.22</v>
          </cell>
          <cell r="MG76">
            <v>2</v>
          </cell>
          <cell r="MH76">
            <v>0</v>
          </cell>
          <cell r="MI76">
            <v>0</v>
          </cell>
          <cell r="MJ76">
            <v>23.26</v>
          </cell>
          <cell r="MK76">
            <v>3</v>
          </cell>
          <cell r="ML76">
            <v>0</v>
          </cell>
          <cell r="MM76">
            <v>0</v>
          </cell>
          <cell r="MN76" t="str">
            <v/>
          </cell>
          <cell r="MO76" t="str">
            <v/>
          </cell>
          <cell r="MP76">
            <v>23.19</v>
          </cell>
          <cell r="MQ76">
            <v>3</v>
          </cell>
          <cell r="MR76">
            <v>0</v>
          </cell>
          <cell r="MS76">
            <v>0</v>
          </cell>
          <cell r="MT76">
            <v>15.52</v>
          </cell>
          <cell r="MU76">
            <v>2</v>
          </cell>
          <cell r="MV76">
            <v>0</v>
          </cell>
          <cell r="MW76">
            <v>0</v>
          </cell>
          <cell r="MX76">
            <v>12.82</v>
          </cell>
          <cell r="MY76">
            <v>2</v>
          </cell>
          <cell r="MZ76">
            <v>0</v>
          </cell>
          <cell r="NA76">
            <v>0</v>
          </cell>
          <cell r="NB76" t="str">
            <v/>
          </cell>
          <cell r="NC76" t="str">
            <v/>
          </cell>
          <cell r="ND76">
            <v>16.88</v>
          </cell>
          <cell r="NE76">
            <v>2</v>
          </cell>
          <cell r="NF76">
            <v>0</v>
          </cell>
          <cell r="NG76">
            <v>0</v>
          </cell>
          <cell r="NH76">
            <v>17.690000000000001</v>
          </cell>
          <cell r="NI76">
            <v>3</v>
          </cell>
          <cell r="NJ76">
            <v>0</v>
          </cell>
          <cell r="NK76">
            <v>0</v>
          </cell>
          <cell r="NL76">
            <v>17.8</v>
          </cell>
          <cell r="NM76">
            <v>2</v>
          </cell>
          <cell r="NN76">
            <v>0</v>
          </cell>
          <cell r="NO76">
            <v>0</v>
          </cell>
          <cell r="NP76" t="str">
            <v/>
          </cell>
          <cell r="NQ76" t="str">
            <v/>
          </cell>
          <cell r="NR76">
            <v>17.21</v>
          </cell>
          <cell r="NS76">
            <v>2</v>
          </cell>
          <cell r="NT76">
            <v>0</v>
          </cell>
          <cell r="NU76">
            <v>0</v>
          </cell>
          <cell r="NV76">
            <v>13.99</v>
          </cell>
          <cell r="NW76">
            <v>2</v>
          </cell>
          <cell r="NX76">
            <v>0</v>
          </cell>
          <cell r="NY76">
            <v>0</v>
          </cell>
          <cell r="NZ76">
            <v>16.95</v>
          </cell>
          <cell r="OA76">
            <v>2</v>
          </cell>
          <cell r="OB76">
            <v>7.11</v>
          </cell>
          <cell r="OC76">
            <v>1</v>
          </cell>
          <cell r="OD76" t="str">
            <v/>
          </cell>
          <cell r="OE76" t="str">
            <v/>
          </cell>
          <cell r="OF76">
            <v>15.3</v>
          </cell>
          <cell r="OG76">
            <v>2</v>
          </cell>
          <cell r="OH76">
            <v>8.51</v>
          </cell>
          <cell r="OI76">
            <v>1</v>
          </cell>
          <cell r="OJ76">
            <v>14.36</v>
          </cell>
          <cell r="OK76">
            <v>2</v>
          </cell>
          <cell r="OL76">
            <v>0</v>
          </cell>
          <cell r="OM76">
            <v>0</v>
          </cell>
          <cell r="ON76">
            <v>14.84</v>
          </cell>
          <cell r="OO76">
            <v>2</v>
          </cell>
          <cell r="OP76">
            <v>0</v>
          </cell>
          <cell r="OQ76">
            <v>0</v>
          </cell>
          <cell r="OR76" t="str">
            <v/>
          </cell>
          <cell r="OS76" t="str">
            <v/>
          </cell>
          <cell r="OT76">
            <v>15.13</v>
          </cell>
          <cell r="OU76">
            <v>2</v>
          </cell>
          <cell r="OV76">
            <v>0</v>
          </cell>
          <cell r="OW76">
            <v>0</v>
          </cell>
          <cell r="OX76">
            <v>12.12</v>
          </cell>
          <cell r="OY76">
            <v>2</v>
          </cell>
          <cell r="OZ76">
            <v>0</v>
          </cell>
          <cell r="PA76">
            <v>0</v>
          </cell>
          <cell r="PB76">
            <v>13.68</v>
          </cell>
          <cell r="PC76">
            <v>2</v>
          </cell>
          <cell r="PD76">
            <v>0</v>
          </cell>
          <cell r="PE76">
            <v>0</v>
          </cell>
          <cell r="PF76" t="str">
            <v/>
          </cell>
          <cell r="PG76" t="str">
            <v/>
          </cell>
          <cell r="PH76">
            <v>20.47</v>
          </cell>
          <cell r="PI76">
            <v>3</v>
          </cell>
          <cell r="PJ76">
            <v>8.76</v>
          </cell>
          <cell r="PK76">
            <v>1</v>
          </cell>
          <cell r="PL76">
            <v>10.43</v>
          </cell>
          <cell r="PM76">
            <v>2</v>
          </cell>
          <cell r="PN76">
            <v>0</v>
          </cell>
          <cell r="PO76">
            <v>0</v>
          </cell>
          <cell r="PP76">
            <v>14.18</v>
          </cell>
          <cell r="PQ76">
            <v>2</v>
          </cell>
          <cell r="PR76">
            <v>0</v>
          </cell>
          <cell r="PS76">
            <v>0</v>
          </cell>
          <cell r="PT76" t="str">
            <v/>
          </cell>
          <cell r="PU76" t="str">
            <v/>
          </cell>
          <cell r="PV76">
            <v>24.83</v>
          </cell>
          <cell r="PW76">
            <v>3</v>
          </cell>
          <cell r="PX76">
            <v>5.93</v>
          </cell>
          <cell r="PY76">
            <v>1</v>
          </cell>
          <cell r="PZ76">
            <v>14.75</v>
          </cell>
          <cell r="QA76">
            <v>2</v>
          </cell>
          <cell r="QB76">
            <v>0</v>
          </cell>
          <cell r="QC76">
            <v>0</v>
          </cell>
          <cell r="QD76">
            <v>35.630000000000003</v>
          </cell>
          <cell r="QE76">
            <v>4</v>
          </cell>
          <cell r="QF76">
            <v>8.19</v>
          </cell>
          <cell r="QG76">
            <v>1</v>
          </cell>
          <cell r="QH76" t="str">
            <v/>
          </cell>
          <cell r="QI76" t="str">
            <v/>
          </cell>
          <cell r="QJ76">
            <v>16.84</v>
          </cell>
          <cell r="QK76">
            <v>3</v>
          </cell>
          <cell r="QL76">
            <v>0</v>
          </cell>
          <cell r="QM76">
            <v>0</v>
          </cell>
          <cell r="QN76">
            <v>17.32</v>
          </cell>
          <cell r="QO76">
            <v>3</v>
          </cell>
          <cell r="QP76">
            <v>0</v>
          </cell>
          <cell r="QQ76">
            <v>0</v>
          </cell>
          <cell r="QR76">
            <v>19.899999999999999</v>
          </cell>
          <cell r="QS76">
            <v>3</v>
          </cell>
          <cell r="QT76">
            <v>0</v>
          </cell>
          <cell r="QU76">
            <v>0</v>
          </cell>
          <cell r="QV76" t="str">
            <v/>
          </cell>
          <cell r="QW76" t="str">
            <v/>
          </cell>
          <cell r="QX76">
            <v>13.22</v>
          </cell>
          <cell r="QY76">
            <v>2</v>
          </cell>
          <cell r="QZ76">
            <v>0</v>
          </cell>
          <cell r="RA76">
            <v>0</v>
          </cell>
          <cell r="RB76">
            <v>19.2</v>
          </cell>
          <cell r="RC76">
            <v>3</v>
          </cell>
          <cell r="RD76">
            <v>5.89</v>
          </cell>
          <cell r="RE76">
            <v>1</v>
          </cell>
          <cell r="RF76">
            <v>9.31</v>
          </cell>
          <cell r="RG76">
            <v>2</v>
          </cell>
          <cell r="RH76">
            <v>0</v>
          </cell>
          <cell r="RI76">
            <v>0</v>
          </cell>
          <cell r="RJ76" t="str">
            <v/>
          </cell>
          <cell r="RK76" t="str">
            <v/>
          </cell>
          <cell r="RL76">
            <v>21.53</v>
          </cell>
          <cell r="RM76">
            <v>3</v>
          </cell>
          <cell r="RN76">
            <v>0</v>
          </cell>
          <cell r="RO76">
            <v>0</v>
          </cell>
          <cell r="RP76">
            <v>12.84</v>
          </cell>
          <cell r="RQ76">
            <v>2</v>
          </cell>
          <cell r="RR76">
            <v>10.75</v>
          </cell>
          <cell r="RS76">
            <v>2</v>
          </cell>
          <cell r="RT76">
            <v>4.97</v>
          </cell>
          <cell r="RU76">
            <v>1</v>
          </cell>
          <cell r="RV76">
            <v>0</v>
          </cell>
          <cell r="RW76">
            <v>0</v>
          </cell>
          <cell r="RX76" t="str">
            <v/>
          </cell>
          <cell r="RY76" t="str">
            <v/>
          </cell>
          <cell r="RZ76">
            <v>14.5</v>
          </cell>
          <cell r="SA76">
            <v>2</v>
          </cell>
          <cell r="SB76">
            <v>0</v>
          </cell>
          <cell r="SC76">
            <v>0</v>
          </cell>
          <cell r="SD76">
            <v>12.95</v>
          </cell>
          <cell r="SE76">
            <v>2</v>
          </cell>
          <cell r="SF76">
            <v>0</v>
          </cell>
          <cell r="SG76">
            <v>0</v>
          </cell>
          <cell r="SH76">
            <v>18.899999999999999</v>
          </cell>
          <cell r="SI76">
            <v>3</v>
          </cell>
          <cell r="SJ76">
            <v>0</v>
          </cell>
          <cell r="SK76">
            <v>0</v>
          </cell>
          <cell r="SL76" t="str">
            <v/>
          </cell>
          <cell r="SM76" t="str">
            <v/>
          </cell>
          <cell r="SN76">
            <v>0</v>
          </cell>
          <cell r="SO76">
            <v>0</v>
          </cell>
          <cell r="SP76">
            <v>14.29</v>
          </cell>
          <cell r="SQ76">
            <v>2</v>
          </cell>
          <cell r="SR76">
            <v>13.76</v>
          </cell>
          <cell r="SS76">
            <v>2</v>
          </cell>
          <cell r="ST76">
            <v>5.92</v>
          </cell>
          <cell r="SU76">
            <v>1</v>
          </cell>
          <cell r="SV76">
            <v>12.08</v>
          </cell>
          <cell r="SW76">
            <v>2</v>
          </cell>
          <cell r="SX76">
            <v>0</v>
          </cell>
          <cell r="SY76">
            <v>0</v>
          </cell>
          <cell r="SZ76" t="str">
            <v/>
          </cell>
          <cell r="TA76" t="str">
            <v/>
          </cell>
          <cell r="TB76">
            <v>14.27</v>
          </cell>
          <cell r="TC76">
            <v>2</v>
          </cell>
          <cell r="TD76">
            <v>6.89</v>
          </cell>
          <cell r="TE76">
            <v>1</v>
          </cell>
          <cell r="TF76">
            <v>16.8</v>
          </cell>
          <cell r="TG76">
            <v>2</v>
          </cell>
          <cell r="TH76">
            <v>0</v>
          </cell>
          <cell r="TI76">
            <v>0</v>
          </cell>
          <cell r="TJ76">
            <v>9.0399999999999991</v>
          </cell>
          <cell r="TK76">
            <v>2</v>
          </cell>
          <cell r="TL76">
            <v>7.45</v>
          </cell>
          <cell r="TM76">
            <v>1</v>
          </cell>
          <cell r="TN76" t="str">
            <v/>
          </cell>
          <cell r="TO76" t="str">
            <v/>
          </cell>
          <cell r="TP76">
            <v>13.3</v>
          </cell>
          <cell r="TQ76">
            <v>2</v>
          </cell>
          <cell r="TR76">
            <v>12.87</v>
          </cell>
          <cell r="TS76">
            <v>2</v>
          </cell>
          <cell r="TT76">
            <v>12.11</v>
          </cell>
          <cell r="TU76">
            <v>2</v>
          </cell>
          <cell r="TV76">
            <v>0</v>
          </cell>
          <cell r="TW76">
            <v>0</v>
          </cell>
          <cell r="TX76">
            <v>12.25</v>
          </cell>
          <cell r="TY76">
            <v>2</v>
          </cell>
          <cell r="TZ76">
            <v>0</v>
          </cell>
          <cell r="UA76">
            <v>0</v>
          </cell>
          <cell r="UB76" t="str">
            <v/>
          </cell>
          <cell r="UC76" t="str">
            <v/>
          </cell>
          <cell r="UD76">
            <v>12.58</v>
          </cell>
          <cell r="UE76">
            <v>2</v>
          </cell>
          <cell r="UF76">
            <v>0</v>
          </cell>
          <cell r="UG76">
            <v>0</v>
          </cell>
          <cell r="UH76">
            <v>14.72</v>
          </cell>
          <cell r="UI76">
            <v>2</v>
          </cell>
          <cell r="UJ76">
            <v>8.0500000000000007</v>
          </cell>
          <cell r="UK76">
            <v>1</v>
          </cell>
          <cell r="UL76">
            <v>5.23</v>
          </cell>
          <cell r="UM76">
            <v>1</v>
          </cell>
          <cell r="UN76">
            <v>0</v>
          </cell>
          <cell r="UO76">
            <v>0</v>
          </cell>
          <cell r="UP76" t="str">
            <v/>
          </cell>
          <cell r="UQ76" t="str">
            <v/>
          </cell>
          <cell r="UR76">
            <v>16</v>
          </cell>
          <cell r="US76">
            <v>2</v>
          </cell>
          <cell r="UT76">
            <v>13.44</v>
          </cell>
          <cell r="UU76">
            <v>2</v>
          </cell>
          <cell r="UV76">
            <v>15.2</v>
          </cell>
          <cell r="UW76">
            <v>2</v>
          </cell>
          <cell r="UX76">
            <v>7.57</v>
          </cell>
          <cell r="UY76">
            <v>1</v>
          </cell>
          <cell r="UZ76">
            <v>14.53</v>
          </cell>
          <cell r="VA76">
            <v>2</v>
          </cell>
          <cell r="VB76">
            <v>0</v>
          </cell>
          <cell r="VC76">
            <v>0</v>
          </cell>
          <cell r="VD76" t="str">
            <v/>
          </cell>
          <cell r="VE76" t="str">
            <v/>
          </cell>
          <cell r="VF76">
            <v>0</v>
          </cell>
          <cell r="VG76">
            <v>0</v>
          </cell>
          <cell r="VH76">
            <v>12.83</v>
          </cell>
          <cell r="VI76">
            <v>2</v>
          </cell>
          <cell r="VJ76">
            <v>11.89</v>
          </cell>
          <cell r="VK76">
            <v>2</v>
          </cell>
          <cell r="VL76">
            <v>0</v>
          </cell>
          <cell r="VM76">
            <v>0</v>
          </cell>
          <cell r="VN76">
            <v>16.55</v>
          </cell>
          <cell r="VO76">
            <v>2</v>
          </cell>
          <cell r="VP76">
            <v>0</v>
          </cell>
          <cell r="VQ76">
            <v>0</v>
          </cell>
          <cell r="VR76" t="str">
            <v/>
          </cell>
          <cell r="VS76" t="str">
            <v/>
          </cell>
          <cell r="VT76">
            <v>12.13</v>
          </cell>
          <cell r="VU76">
            <v>2</v>
          </cell>
          <cell r="VV76">
            <v>0</v>
          </cell>
          <cell r="VW76">
            <v>0</v>
          </cell>
          <cell r="VX76">
            <v>11.18</v>
          </cell>
          <cell r="VY76">
            <v>2</v>
          </cell>
          <cell r="VZ76">
            <v>13.45</v>
          </cell>
          <cell r="WA76">
            <v>2</v>
          </cell>
          <cell r="WB76">
            <v>17.04</v>
          </cell>
          <cell r="WC76">
            <v>2</v>
          </cell>
          <cell r="WD76">
            <v>0</v>
          </cell>
          <cell r="WE76">
            <v>0</v>
          </cell>
          <cell r="WF76" t="str">
            <v/>
          </cell>
          <cell r="WG76" t="str">
            <v/>
          </cell>
          <cell r="WH76">
            <v>14.88</v>
          </cell>
          <cell r="WI76">
            <v>2</v>
          </cell>
          <cell r="WJ76">
            <v>0</v>
          </cell>
          <cell r="WK76">
            <v>0</v>
          </cell>
          <cell r="WL76">
            <v>14.36</v>
          </cell>
          <cell r="WM76">
            <v>2</v>
          </cell>
          <cell r="WN76">
            <v>13.16</v>
          </cell>
          <cell r="WO76">
            <v>2</v>
          </cell>
          <cell r="WP76">
            <v>13.54</v>
          </cell>
          <cell r="WQ76">
            <v>2</v>
          </cell>
          <cell r="WR76">
            <v>0</v>
          </cell>
          <cell r="WS76">
            <v>0</v>
          </cell>
          <cell r="WT76" t="str">
            <v/>
          </cell>
          <cell r="WU76" t="str">
            <v/>
          </cell>
          <cell r="WV76">
            <v>11.56</v>
          </cell>
          <cell r="WW76">
            <v>2</v>
          </cell>
          <cell r="WX76">
            <v>0</v>
          </cell>
          <cell r="WY76">
            <v>0</v>
          </cell>
          <cell r="WZ76">
            <v>10.62</v>
          </cell>
          <cell r="XA76">
            <v>2</v>
          </cell>
          <cell r="XB76">
            <v>15.92</v>
          </cell>
          <cell r="XC76">
            <v>2</v>
          </cell>
          <cell r="XD76">
            <v>0</v>
          </cell>
          <cell r="XE76">
            <v>0</v>
          </cell>
          <cell r="XF76">
            <v>0</v>
          </cell>
          <cell r="XG76">
            <v>0</v>
          </cell>
          <cell r="XH76" t="str">
            <v/>
          </cell>
          <cell r="XI76" t="str">
            <v/>
          </cell>
          <cell r="XJ76">
            <v>12.5</v>
          </cell>
          <cell r="XK76">
            <v>2</v>
          </cell>
          <cell r="XL76">
            <v>0</v>
          </cell>
          <cell r="XM76">
            <v>0</v>
          </cell>
          <cell r="XN76">
            <v>0</v>
          </cell>
          <cell r="XO76">
            <v>0</v>
          </cell>
          <cell r="XP76">
            <v>12.68</v>
          </cell>
          <cell r="XQ76">
            <v>2</v>
          </cell>
          <cell r="XR76">
            <v>15.2</v>
          </cell>
          <cell r="XS76">
            <v>2</v>
          </cell>
          <cell r="XT76">
            <v>7.89</v>
          </cell>
          <cell r="XU76">
            <v>1</v>
          </cell>
          <cell r="XV76" t="str">
            <v/>
          </cell>
          <cell r="XW76" t="str">
            <v/>
          </cell>
          <cell r="XX76">
            <v>13.36</v>
          </cell>
          <cell r="XY76">
            <v>2</v>
          </cell>
          <cell r="XZ76">
            <v>0</v>
          </cell>
          <cell r="YA76">
            <v>0</v>
          </cell>
          <cell r="YB76">
            <v>18.37</v>
          </cell>
          <cell r="YC76">
            <v>2</v>
          </cell>
          <cell r="YD76">
            <v>0</v>
          </cell>
          <cell r="YE76">
            <v>0</v>
          </cell>
          <cell r="YF76">
            <v>11.58</v>
          </cell>
          <cell r="YG76">
            <v>2</v>
          </cell>
          <cell r="YH76">
            <v>0</v>
          </cell>
          <cell r="YI76">
            <v>0</v>
          </cell>
          <cell r="YJ76" t="str">
            <v/>
          </cell>
          <cell r="YK76" t="str">
            <v/>
          </cell>
          <cell r="YL76">
            <v>19.100000000000001</v>
          </cell>
          <cell r="YM76">
            <v>3</v>
          </cell>
          <cell r="YN76">
            <v>0</v>
          </cell>
          <cell r="YO76">
            <v>0</v>
          </cell>
          <cell r="YP76">
            <v>12.32</v>
          </cell>
          <cell r="YQ76">
            <v>2</v>
          </cell>
          <cell r="YR76">
            <v>0</v>
          </cell>
          <cell r="YS76">
            <v>0</v>
          </cell>
          <cell r="YT76">
            <v>12.57</v>
          </cell>
          <cell r="YU76">
            <v>2</v>
          </cell>
          <cell r="YV76">
            <v>6.65</v>
          </cell>
          <cell r="YW76">
            <v>1</v>
          </cell>
          <cell r="YX76" t="str">
            <v/>
          </cell>
          <cell r="YY76" t="str">
            <v/>
          </cell>
          <cell r="YZ76">
            <v>16.66</v>
          </cell>
          <cell r="ZA76">
            <v>2</v>
          </cell>
          <cell r="ZB76">
            <v>8.2799999999999994</v>
          </cell>
          <cell r="ZC76">
            <v>1</v>
          </cell>
          <cell r="ZD76">
            <v>18.79</v>
          </cell>
          <cell r="ZE76">
            <v>2</v>
          </cell>
          <cell r="ZF76">
            <v>14.38</v>
          </cell>
          <cell r="ZG76">
            <v>2</v>
          </cell>
          <cell r="ZH76">
            <v>13.49</v>
          </cell>
          <cell r="ZI76">
            <v>2</v>
          </cell>
          <cell r="ZJ76">
            <v>0</v>
          </cell>
          <cell r="ZK76">
            <v>0</v>
          </cell>
          <cell r="ZL76" t="str">
            <v/>
          </cell>
          <cell r="ZM76" t="str">
            <v/>
          </cell>
          <cell r="ZN76">
            <v>14.73</v>
          </cell>
          <cell r="ZO76">
            <v>2</v>
          </cell>
          <cell r="ZP76">
            <v>0</v>
          </cell>
          <cell r="ZQ76">
            <v>0</v>
          </cell>
          <cell r="ZR76">
            <v>13.85</v>
          </cell>
          <cell r="ZS76">
            <v>2</v>
          </cell>
          <cell r="ZT76">
            <v>0</v>
          </cell>
          <cell r="ZU76">
            <v>0</v>
          </cell>
          <cell r="ZV76">
            <v>12.67</v>
          </cell>
          <cell r="ZW76">
            <v>2</v>
          </cell>
          <cell r="ZX76">
            <v>15.56</v>
          </cell>
          <cell r="ZY76">
            <v>2</v>
          </cell>
          <cell r="ZZ76" t="str">
            <v/>
          </cell>
          <cell r="AAA76" t="str">
            <v/>
          </cell>
          <cell r="AAB76">
            <v>13.73</v>
          </cell>
          <cell r="AAC76">
            <v>2</v>
          </cell>
          <cell r="AAD76">
            <v>14.39</v>
          </cell>
          <cell r="AAE76">
            <v>2</v>
          </cell>
          <cell r="AAF76">
            <v>0</v>
          </cell>
          <cell r="AAG76">
            <v>0</v>
          </cell>
          <cell r="AAH76">
            <v>13.99</v>
          </cell>
          <cell r="AAI76">
            <v>2</v>
          </cell>
          <cell r="AAJ76">
            <v>0</v>
          </cell>
          <cell r="AAK76">
            <v>0</v>
          </cell>
          <cell r="AAL76">
            <v>5.38</v>
          </cell>
          <cell r="AAM76">
            <v>1</v>
          </cell>
          <cell r="AAN76" t="str">
            <v/>
          </cell>
          <cell r="AAO76" t="str">
            <v/>
          </cell>
          <cell r="AAP76">
            <v>12.18</v>
          </cell>
          <cell r="AAQ76">
            <v>2</v>
          </cell>
          <cell r="AAR76">
            <v>0</v>
          </cell>
          <cell r="AAS76">
            <v>0</v>
          </cell>
          <cell r="AAT76">
            <v>11.42</v>
          </cell>
          <cell r="AAU76">
            <v>2</v>
          </cell>
          <cell r="AAV76">
            <v>12.74</v>
          </cell>
          <cell r="AAW76">
            <v>2</v>
          </cell>
          <cell r="AAX76">
            <v>0</v>
          </cell>
          <cell r="AAY76">
            <v>0</v>
          </cell>
          <cell r="AAZ76">
            <v>4.97</v>
          </cell>
          <cell r="ABA76">
            <v>1</v>
          </cell>
          <cell r="ABB76" t="str">
            <v/>
          </cell>
          <cell r="ABC76" t="str">
            <v/>
          </cell>
          <cell r="ABD76">
            <v>0</v>
          </cell>
          <cell r="ABE76">
            <v>0</v>
          </cell>
          <cell r="ABF76">
            <v>0</v>
          </cell>
          <cell r="ABG76">
            <v>0</v>
          </cell>
          <cell r="ABH76">
            <v>0</v>
          </cell>
          <cell r="ABI76">
            <v>0</v>
          </cell>
          <cell r="ABJ76">
            <v>0</v>
          </cell>
          <cell r="ABK76">
            <v>0</v>
          </cell>
          <cell r="ABM76">
            <v>2559.329999999999</v>
          </cell>
          <cell r="ABN76">
            <v>369</v>
          </cell>
          <cell r="ABO76">
            <v>184</v>
          </cell>
          <cell r="ABP76">
            <v>2.0054347826086958</v>
          </cell>
        </row>
        <row r="77">
          <cell r="A77" t="str">
            <v>BAY VIEW</v>
          </cell>
          <cell r="B77" t="str">
            <v>BAY VIEW</v>
          </cell>
          <cell r="C77" t="str">
            <v>BROOKLYN</v>
          </cell>
          <cell r="D77">
            <v>0</v>
          </cell>
          <cell r="E77">
            <v>0</v>
          </cell>
          <cell r="F77">
            <v>6.85</v>
          </cell>
          <cell r="G77">
            <v>1</v>
          </cell>
          <cell r="H77">
            <v>0</v>
          </cell>
          <cell r="I77">
            <v>0</v>
          </cell>
          <cell r="J77">
            <v>7.79</v>
          </cell>
          <cell r="K77">
            <v>1</v>
          </cell>
          <cell r="L77">
            <v>14.6</v>
          </cell>
          <cell r="M77">
            <v>2</v>
          </cell>
          <cell r="N77">
            <v>0</v>
          </cell>
          <cell r="O77">
            <v>0</v>
          </cell>
          <cell r="P77" t="str">
            <v/>
          </cell>
          <cell r="Q77" t="str">
            <v/>
          </cell>
          <cell r="R77">
            <v>7.56</v>
          </cell>
          <cell r="S77">
            <v>1</v>
          </cell>
          <cell r="T77">
            <v>0</v>
          </cell>
          <cell r="U77">
            <v>0</v>
          </cell>
          <cell r="V77">
            <v>16.079999999999998</v>
          </cell>
          <cell r="W77">
            <v>2</v>
          </cell>
          <cell r="X77">
            <v>0</v>
          </cell>
          <cell r="Y77">
            <v>0</v>
          </cell>
          <cell r="Z77">
            <v>15.67</v>
          </cell>
          <cell r="AA77">
            <v>2</v>
          </cell>
          <cell r="AB77">
            <v>0</v>
          </cell>
          <cell r="AC77">
            <v>0</v>
          </cell>
          <cell r="AD77" t="str">
            <v/>
          </cell>
          <cell r="AE77" t="str">
            <v/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13.83</v>
          </cell>
          <cell r="AK77">
            <v>2</v>
          </cell>
          <cell r="AL77">
            <v>0</v>
          </cell>
          <cell r="AM77">
            <v>0</v>
          </cell>
          <cell r="AN77">
            <v>13.78</v>
          </cell>
          <cell r="AO77">
            <v>2</v>
          </cell>
          <cell r="AP77">
            <v>0</v>
          </cell>
          <cell r="AQ77">
            <v>0</v>
          </cell>
          <cell r="AR77" t="str">
            <v/>
          </cell>
          <cell r="AS77" t="str">
            <v/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14.39</v>
          </cell>
          <cell r="AY77">
            <v>2</v>
          </cell>
          <cell r="AZ77">
            <v>6.89</v>
          </cell>
          <cell r="BA77">
            <v>1</v>
          </cell>
          <cell r="BB77">
            <v>11.71</v>
          </cell>
          <cell r="BC77">
            <v>2</v>
          </cell>
          <cell r="BD77">
            <v>0</v>
          </cell>
          <cell r="BE77">
            <v>0</v>
          </cell>
          <cell r="BF77" t="str">
            <v/>
          </cell>
          <cell r="BG77" t="str">
            <v/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14.28</v>
          </cell>
          <cell r="BM77">
            <v>2</v>
          </cell>
          <cell r="BN77">
            <v>0</v>
          </cell>
          <cell r="BO77">
            <v>0</v>
          </cell>
          <cell r="BP77">
            <v>14.49</v>
          </cell>
          <cell r="BQ77">
            <v>2</v>
          </cell>
          <cell r="BR77">
            <v>0</v>
          </cell>
          <cell r="BS77">
            <v>0</v>
          </cell>
          <cell r="BT77" t="str">
            <v/>
          </cell>
          <cell r="BU77" t="str">
            <v/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15.14</v>
          </cell>
          <cell r="CA77">
            <v>2</v>
          </cell>
          <cell r="CB77">
            <v>0</v>
          </cell>
          <cell r="CC77">
            <v>0</v>
          </cell>
          <cell r="CD77">
            <v>14.53</v>
          </cell>
          <cell r="CE77">
            <v>2</v>
          </cell>
          <cell r="CF77">
            <v>0</v>
          </cell>
          <cell r="CG77">
            <v>0</v>
          </cell>
          <cell r="CH77" t="str">
            <v/>
          </cell>
          <cell r="CI77" t="str">
            <v/>
          </cell>
          <cell r="CJ77">
            <v>0</v>
          </cell>
          <cell r="CK77">
            <v>0</v>
          </cell>
          <cell r="CL77">
            <v>15.02</v>
          </cell>
          <cell r="CM77">
            <v>2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14.4</v>
          </cell>
          <cell r="CS77">
            <v>2</v>
          </cell>
          <cell r="CT77">
            <v>0</v>
          </cell>
          <cell r="CU77">
            <v>0</v>
          </cell>
          <cell r="CV77" t="str">
            <v/>
          </cell>
          <cell r="CW77" t="str">
            <v/>
          </cell>
          <cell r="CX77">
            <v>0</v>
          </cell>
          <cell r="CY77">
            <v>0</v>
          </cell>
          <cell r="CZ77">
            <v>6.64</v>
          </cell>
          <cell r="DA77">
            <v>1</v>
          </cell>
          <cell r="DB77">
            <v>14.27</v>
          </cell>
          <cell r="DC77">
            <v>2</v>
          </cell>
          <cell r="DD77">
            <v>0</v>
          </cell>
          <cell r="DE77">
            <v>0</v>
          </cell>
          <cell r="DF77">
            <v>13.27</v>
          </cell>
          <cell r="DG77">
            <v>2</v>
          </cell>
          <cell r="DH77">
            <v>0</v>
          </cell>
          <cell r="DI77">
            <v>0</v>
          </cell>
          <cell r="DJ77" t="str">
            <v/>
          </cell>
          <cell r="DK77" t="str">
            <v/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13.62</v>
          </cell>
          <cell r="DQ77">
            <v>2</v>
          </cell>
          <cell r="DR77">
            <v>0</v>
          </cell>
          <cell r="DS77">
            <v>0</v>
          </cell>
          <cell r="DT77">
            <v>14.25</v>
          </cell>
          <cell r="DU77">
            <v>2</v>
          </cell>
          <cell r="DV77">
            <v>0</v>
          </cell>
          <cell r="DW77">
            <v>0</v>
          </cell>
          <cell r="DX77" t="str">
            <v/>
          </cell>
          <cell r="DY77" t="str">
            <v/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14.76</v>
          </cell>
          <cell r="EE77">
            <v>2</v>
          </cell>
          <cell r="EF77">
            <v>0</v>
          </cell>
          <cell r="EG77">
            <v>0</v>
          </cell>
          <cell r="EH77">
            <v>11.05</v>
          </cell>
          <cell r="EI77">
            <v>2</v>
          </cell>
          <cell r="EJ77">
            <v>0</v>
          </cell>
          <cell r="EK77">
            <v>0</v>
          </cell>
          <cell r="EL77" t="str">
            <v/>
          </cell>
          <cell r="EM77" t="str">
            <v/>
          </cell>
          <cell r="EN77">
            <v>0</v>
          </cell>
          <cell r="EO77">
            <v>0</v>
          </cell>
          <cell r="EP77">
            <v>8.44</v>
          </cell>
          <cell r="EQ77">
            <v>1</v>
          </cell>
          <cell r="ER77">
            <v>12.33</v>
          </cell>
          <cell r="ES77">
            <v>2</v>
          </cell>
          <cell r="ET77">
            <v>0</v>
          </cell>
          <cell r="EU77">
            <v>0</v>
          </cell>
          <cell r="EV77">
            <v>6.85</v>
          </cell>
          <cell r="EW77">
            <v>2</v>
          </cell>
          <cell r="EX77">
            <v>0</v>
          </cell>
          <cell r="EY77">
            <v>0</v>
          </cell>
          <cell r="EZ77" t="str">
            <v/>
          </cell>
          <cell r="FA77" t="str">
            <v/>
          </cell>
          <cell r="FB77">
            <v>0</v>
          </cell>
          <cell r="FC77">
            <v>0</v>
          </cell>
          <cell r="FD77">
            <v>15.4</v>
          </cell>
          <cell r="FE77">
            <v>2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14.77</v>
          </cell>
          <cell r="FK77">
            <v>2</v>
          </cell>
          <cell r="FL77">
            <v>0</v>
          </cell>
          <cell r="FM77">
            <v>0</v>
          </cell>
          <cell r="FN77" t="str">
            <v/>
          </cell>
          <cell r="FO77" t="str">
            <v/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6.82</v>
          </cell>
          <cell r="FU77">
            <v>1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 t="str">
            <v/>
          </cell>
          <cell r="GC77" t="str">
            <v/>
          </cell>
          <cell r="GD77">
            <v>12.57</v>
          </cell>
          <cell r="GE77">
            <v>2</v>
          </cell>
          <cell r="GF77">
            <v>0</v>
          </cell>
          <cell r="GG77">
            <v>0</v>
          </cell>
          <cell r="GH77">
            <v>15.28</v>
          </cell>
          <cell r="GI77">
            <v>2</v>
          </cell>
          <cell r="GJ77">
            <v>12.16</v>
          </cell>
          <cell r="GK77">
            <v>2</v>
          </cell>
          <cell r="GL77">
            <v>6.09</v>
          </cell>
          <cell r="GM77">
            <v>1</v>
          </cell>
          <cell r="GN77">
            <v>0</v>
          </cell>
          <cell r="GO77">
            <v>0</v>
          </cell>
          <cell r="GP77" t="str">
            <v/>
          </cell>
          <cell r="GQ77" t="str">
            <v/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13.78</v>
          </cell>
          <cell r="GW77">
            <v>2</v>
          </cell>
          <cell r="GX77">
            <v>0</v>
          </cell>
          <cell r="GY77">
            <v>0</v>
          </cell>
          <cell r="GZ77">
            <v>15.99</v>
          </cell>
          <cell r="HA77">
            <v>2</v>
          </cell>
          <cell r="HB77">
            <v>0</v>
          </cell>
          <cell r="HC77">
            <v>0</v>
          </cell>
          <cell r="HD77" t="str">
            <v/>
          </cell>
          <cell r="HE77" t="str">
            <v/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13.8</v>
          </cell>
          <cell r="HK77">
            <v>2</v>
          </cell>
          <cell r="HL77">
            <v>0</v>
          </cell>
          <cell r="HM77">
            <v>0</v>
          </cell>
          <cell r="HN77">
            <v>15.77</v>
          </cell>
          <cell r="HO77">
            <v>2</v>
          </cell>
          <cell r="HP77">
            <v>0</v>
          </cell>
          <cell r="HQ77">
            <v>0</v>
          </cell>
          <cell r="HR77" t="str">
            <v/>
          </cell>
          <cell r="HS77" t="str">
            <v/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16.600000000000001</v>
          </cell>
          <cell r="HY77">
            <v>2</v>
          </cell>
          <cell r="HZ77">
            <v>0</v>
          </cell>
          <cell r="IA77">
            <v>0</v>
          </cell>
          <cell r="IB77">
            <v>13.45</v>
          </cell>
          <cell r="IC77">
            <v>2</v>
          </cell>
          <cell r="ID77">
            <v>0</v>
          </cell>
          <cell r="IE77">
            <v>0</v>
          </cell>
          <cell r="IF77" t="str">
            <v/>
          </cell>
          <cell r="IG77" t="str">
            <v/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21.16</v>
          </cell>
          <cell r="IM77">
            <v>3</v>
          </cell>
          <cell r="IN77">
            <v>0</v>
          </cell>
          <cell r="IO77">
            <v>0</v>
          </cell>
          <cell r="IP77">
            <v>13.91</v>
          </cell>
          <cell r="IQ77">
            <v>2</v>
          </cell>
          <cell r="IR77">
            <v>0</v>
          </cell>
          <cell r="IS77">
            <v>0</v>
          </cell>
          <cell r="IT77" t="str">
            <v/>
          </cell>
          <cell r="IU77" t="str">
            <v/>
          </cell>
          <cell r="IV77">
            <v>0</v>
          </cell>
          <cell r="IW77">
            <v>0</v>
          </cell>
          <cell r="IX77">
            <v>14.6</v>
          </cell>
          <cell r="IY77">
            <v>2</v>
          </cell>
          <cell r="IZ77">
            <v>13.31</v>
          </cell>
          <cell r="JA77">
            <v>2</v>
          </cell>
          <cell r="JB77">
            <v>0</v>
          </cell>
          <cell r="JC77">
            <v>0</v>
          </cell>
          <cell r="JD77">
            <v>12.52</v>
          </cell>
          <cell r="JE77">
            <v>2</v>
          </cell>
          <cell r="JF77">
            <v>0</v>
          </cell>
          <cell r="JG77">
            <v>0</v>
          </cell>
          <cell r="JH77" t="str">
            <v/>
          </cell>
          <cell r="JI77" t="str">
            <v/>
          </cell>
          <cell r="JJ77">
            <v>0</v>
          </cell>
          <cell r="JK77">
            <v>0</v>
          </cell>
          <cell r="JL77">
            <v>7.12</v>
          </cell>
          <cell r="JM77">
            <v>1</v>
          </cell>
          <cell r="JN77">
            <v>14.82</v>
          </cell>
          <cell r="JO77">
            <v>2</v>
          </cell>
          <cell r="JP77">
            <v>0</v>
          </cell>
          <cell r="JQ77">
            <v>0</v>
          </cell>
          <cell r="JR77">
            <v>17.309999999999999</v>
          </cell>
          <cell r="JS77">
            <v>3</v>
          </cell>
          <cell r="JT77">
            <v>0</v>
          </cell>
          <cell r="JU77">
            <v>0</v>
          </cell>
          <cell r="JV77" t="str">
            <v/>
          </cell>
          <cell r="JW77" t="str">
            <v/>
          </cell>
          <cell r="JX77">
            <v>7.23</v>
          </cell>
          <cell r="JY77">
            <v>1</v>
          </cell>
          <cell r="JZ77">
            <v>0</v>
          </cell>
          <cell r="KA77">
            <v>0</v>
          </cell>
          <cell r="KB77">
            <v>13.17</v>
          </cell>
          <cell r="KC77">
            <v>2</v>
          </cell>
          <cell r="KD77">
            <v>0</v>
          </cell>
          <cell r="KE77">
            <v>0</v>
          </cell>
          <cell r="KF77">
            <v>17.14</v>
          </cell>
          <cell r="KG77">
            <v>3</v>
          </cell>
          <cell r="KH77">
            <v>0</v>
          </cell>
          <cell r="KI77">
            <v>0</v>
          </cell>
          <cell r="KJ77" t="str">
            <v/>
          </cell>
          <cell r="KK77" t="str">
            <v/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14.5</v>
          </cell>
          <cell r="KQ77">
            <v>2</v>
          </cell>
          <cell r="KR77">
            <v>6.35</v>
          </cell>
          <cell r="KS77">
            <v>1</v>
          </cell>
          <cell r="KT77">
            <v>13.08</v>
          </cell>
          <cell r="KU77">
            <v>2</v>
          </cell>
          <cell r="KV77">
            <v>0</v>
          </cell>
          <cell r="KW77">
            <v>0</v>
          </cell>
          <cell r="KX77" t="str">
            <v/>
          </cell>
          <cell r="KY77" t="str">
            <v/>
          </cell>
          <cell r="KZ77">
            <v>0</v>
          </cell>
          <cell r="LA77">
            <v>0</v>
          </cell>
          <cell r="LB77">
            <v>7.82</v>
          </cell>
          <cell r="LC77">
            <v>1</v>
          </cell>
          <cell r="LD77">
            <v>13.31</v>
          </cell>
          <cell r="LE77">
            <v>2</v>
          </cell>
          <cell r="LF77">
            <v>0</v>
          </cell>
          <cell r="LG77">
            <v>0</v>
          </cell>
          <cell r="LH77">
            <v>15.26</v>
          </cell>
          <cell r="LI77">
            <v>2</v>
          </cell>
          <cell r="LJ77">
            <v>0</v>
          </cell>
          <cell r="LK77">
            <v>0</v>
          </cell>
          <cell r="LL77" t="str">
            <v/>
          </cell>
          <cell r="LM77" t="str">
            <v/>
          </cell>
          <cell r="LN77">
            <v>0</v>
          </cell>
          <cell r="LO77">
            <v>0</v>
          </cell>
          <cell r="LP77">
            <v>7.87</v>
          </cell>
          <cell r="LQ77">
            <v>1</v>
          </cell>
          <cell r="LR77">
            <v>15.99</v>
          </cell>
          <cell r="LS77">
            <v>2</v>
          </cell>
          <cell r="LT77">
            <v>0</v>
          </cell>
          <cell r="LU77">
            <v>0</v>
          </cell>
          <cell r="LV77">
            <v>14.26</v>
          </cell>
          <cell r="LW77">
            <v>2</v>
          </cell>
          <cell r="LX77">
            <v>0</v>
          </cell>
          <cell r="LY77">
            <v>0</v>
          </cell>
          <cell r="LZ77" t="str">
            <v/>
          </cell>
          <cell r="MA77" t="str">
            <v/>
          </cell>
          <cell r="MB77">
            <v>0</v>
          </cell>
          <cell r="MC77">
            <v>0</v>
          </cell>
          <cell r="MD77">
            <v>7.86</v>
          </cell>
          <cell r="ME77">
            <v>1</v>
          </cell>
          <cell r="MF77">
            <v>14.7</v>
          </cell>
          <cell r="MG77">
            <v>2</v>
          </cell>
          <cell r="MH77">
            <v>0</v>
          </cell>
          <cell r="MI77">
            <v>0</v>
          </cell>
          <cell r="MJ77">
            <v>13.56</v>
          </cell>
          <cell r="MK77">
            <v>2</v>
          </cell>
          <cell r="ML77">
            <v>0</v>
          </cell>
          <cell r="MM77">
            <v>0</v>
          </cell>
          <cell r="MN77" t="str">
            <v/>
          </cell>
          <cell r="MO77" t="str">
            <v/>
          </cell>
          <cell r="MP77">
            <v>0</v>
          </cell>
          <cell r="MQ77">
            <v>0</v>
          </cell>
          <cell r="MR77">
            <v>7.72</v>
          </cell>
          <cell r="MS77">
            <v>1</v>
          </cell>
          <cell r="MT77">
            <v>16.25</v>
          </cell>
          <cell r="MU77">
            <v>2</v>
          </cell>
          <cell r="MV77">
            <v>0</v>
          </cell>
          <cell r="MW77">
            <v>0</v>
          </cell>
          <cell r="MX77">
            <v>12.33</v>
          </cell>
          <cell r="MY77">
            <v>2</v>
          </cell>
          <cell r="MZ77">
            <v>0</v>
          </cell>
          <cell r="NA77">
            <v>0</v>
          </cell>
          <cell r="NB77" t="str">
            <v/>
          </cell>
          <cell r="NC77" t="str">
            <v/>
          </cell>
          <cell r="ND77">
            <v>0</v>
          </cell>
          <cell r="NE77">
            <v>0</v>
          </cell>
          <cell r="NF77">
            <v>7.66</v>
          </cell>
          <cell r="NG77">
            <v>1</v>
          </cell>
          <cell r="NH77">
            <v>15.99</v>
          </cell>
          <cell r="NI77">
            <v>2</v>
          </cell>
          <cell r="NJ77">
            <v>0</v>
          </cell>
          <cell r="NK77">
            <v>0</v>
          </cell>
          <cell r="NL77">
            <v>15.33</v>
          </cell>
          <cell r="NM77">
            <v>2</v>
          </cell>
          <cell r="NN77">
            <v>0</v>
          </cell>
          <cell r="NO77">
            <v>0</v>
          </cell>
          <cell r="NP77" t="str">
            <v/>
          </cell>
          <cell r="NQ77" t="str">
            <v/>
          </cell>
          <cell r="NR77">
            <v>0</v>
          </cell>
          <cell r="NS77">
            <v>0</v>
          </cell>
          <cell r="NT77">
            <v>7.28</v>
          </cell>
          <cell r="NU77">
            <v>1</v>
          </cell>
          <cell r="NV77">
            <v>14.93</v>
          </cell>
          <cell r="NW77">
            <v>2</v>
          </cell>
          <cell r="NX77">
            <v>0</v>
          </cell>
          <cell r="NY77">
            <v>0</v>
          </cell>
          <cell r="NZ77">
            <v>15.06</v>
          </cell>
          <cell r="OA77">
            <v>2</v>
          </cell>
          <cell r="OB77">
            <v>0</v>
          </cell>
          <cell r="OC77">
            <v>0</v>
          </cell>
          <cell r="OD77" t="str">
            <v/>
          </cell>
          <cell r="OE77" t="str">
            <v/>
          </cell>
          <cell r="OF77">
            <v>0</v>
          </cell>
          <cell r="OG77">
            <v>0</v>
          </cell>
          <cell r="OH77">
            <v>8.44</v>
          </cell>
          <cell r="OI77">
            <v>1</v>
          </cell>
          <cell r="OJ77">
            <v>16.78</v>
          </cell>
          <cell r="OK77">
            <v>2</v>
          </cell>
          <cell r="OL77">
            <v>0</v>
          </cell>
          <cell r="OM77">
            <v>0</v>
          </cell>
          <cell r="ON77">
            <v>17.54</v>
          </cell>
          <cell r="OO77">
            <v>2</v>
          </cell>
          <cell r="OP77">
            <v>0</v>
          </cell>
          <cell r="OQ77">
            <v>0</v>
          </cell>
          <cell r="OR77" t="str">
            <v/>
          </cell>
          <cell r="OS77" t="str">
            <v/>
          </cell>
          <cell r="OT77">
            <v>0</v>
          </cell>
          <cell r="OU77">
            <v>0</v>
          </cell>
          <cell r="OV77">
            <v>7.75</v>
          </cell>
          <cell r="OW77">
            <v>1</v>
          </cell>
          <cell r="OX77">
            <v>16.14</v>
          </cell>
          <cell r="OY77">
            <v>2</v>
          </cell>
          <cell r="OZ77">
            <v>0</v>
          </cell>
          <cell r="PA77">
            <v>0</v>
          </cell>
          <cell r="PB77">
            <v>15.58</v>
          </cell>
          <cell r="PC77">
            <v>2</v>
          </cell>
          <cell r="PD77">
            <v>0</v>
          </cell>
          <cell r="PE77">
            <v>0</v>
          </cell>
          <cell r="PF77" t="str">
            <v/>
          </cell>
          <cell r="PG77" t="str">
            <v/>
          </cell>
          <cell r="PH77">
            <v>0</v>
          </cell>
          <cell r="PI77">
            <v>0</v>
          </cell>
          <cell r="PJ77">
            <v>5</v>
          </cell>
          <cell r="PK77">
            <v>1</v>
          </cell>
          <cell r="PL77">
            <v>17.809999999999999</v>
          </cell>
          <cell r="PM77">
            <v>2</v>
          </cell>
          <cell r="PN77">
            <v>15.13</v>
          </cell>
          <cell r="PO77">
            <v>2</v>
          </cell>
          <cell r="PP77">
            <v>0</v>
          </cell>
          <cell r="PQ77">
            <v>0</v>
          </cell>
          <cell r="PR77">
            <v>0</v>
          </cell>
          <cell r="PS77">
            <v>0</v>
          </cell>
          <cell r="PT77" t="str">
            <v/>
          </cell>
          <cell r="PU77" t="str">
            <v/>
          </cell>
          <cell r="PV77">
            <v>0</v>
          </cell>
          <cell r="PW77">
            <v>0</v>
          </cell>
          <cell r="PX77">
            <v>7.92</v>
          </cell>
          <cell r="PY77">
            <v>1</v>
          </cell>
          <cell r="PZ77">
            <v>15.49</v>
          </cell>
          <cell r="QA77">
            <v>2</v>
          </cell>
          <cell r="QB77">
            <v>0</v>
          </cell>
          <cell r="QC77">
            <v>0</v>
          </cell>
          <cell r="QD77">
            <v>14.6</v>
          </cell>
          <cell r="QE77">
            <v>2</v>
          </cell>
          <cell r="QF77">
            <v>0</v>
          </cell>
          <cell r="QG77">
            <v>0</v>
          </cell>
          <cell r="QH77" t="str">
            <v/>
          </cell>
          <cell r="QI77" t="str">
            <v/>
          </cell>
          <cell r="QJ77">
            <v>0</v>
          </cell>
          <cell r="QK77">
            <v>0</v>
          </cell>
          <cell r="QL77">
            <v>8.0500000000000007</v>
          </cell>
          <cell r="QM77">
            <v>1</v>
          </cell>
          <cell r="QN77">
            <v>15.47</v>
          </cell>
          <cell r="QO77">
            <v>2</v>
          </cell>
          <cell r="QP77">
            <v>0</v>
          </cell>
          <cell r="QQ77">
            <v>0</v>
          </cell>
          <cell r="QR77">
            <v>12.7</v>
          </cell>
          <cell r="QS77">
            <v>2</v>
          </cell>
          <cell r="QT77">
            <v>0</v>
          </cell>
          <cell r="QU77">
            <v>0</v>
          </cell>
          <cell r="QV77" t="str">
            <v/>
          </cell>
          <cell r="QW77" t="str">
            <v/>
          </cell>
          <cell r="QX77">
            <v>0</v>
          </cell>
          <cell r="QY77">
            <v>0</v>
          </cell>
          <cell r="QZ77">
            <v>6.74</v>
          </cell>
          <cell r="RA77">
            <v>1</v>
          </cell>
          <cell r="RB77">
            <v>15.95</v>
          </cell>
          <cell r="RC77">
            <v>2</v>
          </cell>
          <cell r="RD77">
            <v>0</v>
          </cell>
          <cell r="RE77">
            <v>0</v>
          </cell>
          <cell r="RF77">
            <v>15.4</v>
          </cell>
          <cell r="RG77">
            <v>2</v>
          </cell>
          <cell r="RH77">
            <v>0</v>
          </cell>
          <cell r="RI77">
            <v>0</v>
          </cell>
          <cell r="RJ77" t="str">
            <v/>
          </cell>
          <cell r="RK77" t="str">
            <v/>
          </cell>
          <cell r="RL77">
            <v>0</v>
          </cell>
          <cell r="RM77">
            <v>0</v>
          </cell>
          <cell r="RN77">
            <v>5.65</v>
          </cell>
          <cell r="RO77">
            <v>1</v>
          </cell>
          <cell r="RP77">
            <v>15.83</v>
          </cell>
          <cell r="RQ77">
            <v>2</v>
          </cell>
          <cell r="RR77">
            <v>14.19</v>
          </cell>
          <cell r="RS77">
            <v>2</v>
          </cell>
          <cell r="RT77">
            <v>0</v>
          </cell>
          <cell r="RU77">
            <v>0</v>
          </cell>
          <cell r="RV77">
            <v>0</v>
          </cell>
          <cell r="RW77">
            <v>0</v>
          </cell>
          <cell r="RX77" t="str">
            <v/>
          </cell>
          <cell r="RY77" t="str">
            <v/>
          </cell>
          <cell r="RZ77">
            <v>0</v>
          </cell>
          <cell r="SA77">
            <v>0</v>
          </cell>
          <cell r="SB77">
            <v>0</v>
          </cell>
          <cell r="SC77">
            <v>0</v>
          </cell>
          <cell r="SD77">
            <v>16.350000000000001</v>
          </cell>
          <cell r="SE77">
            <v>2</v>
          </cell>
          <cell r="SF77">
            <v>0</v>
          </cell>
          <cell r="SG77">
            <v>0</v>
          </cell>
          <cell r="SH77">
            <v>17.16</v>
          </cell>
          <cell r="SI77">
            <v>2</v>
          </cell>
          <cell r="SJ77">
            <v>0</v>
          </cell>
          <cell r="SK77">
            <v>0</v>
          </cell>
          <cell r="SL77" t="str">
            <v/>
          </cell>
          <cell r="SM77" t="str">
            <v/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15.3</v>
          </cell>
          <cell r="SS77">
            <v>2</v>
          </cell>
          <cell r="ST77">
            <v>0</v>
          </cell>
          <cell r="SU77">
            <v>0</v>
          </cell>
          <cell r="SV77">
            <v>16.649999999999999</v>
          </cell>
          <cell r="SW77">
            <v>2</v>
          </cell>
          <cell r="SX77">
            <v>0</v>
          </cell>
          <cell r="SY77">
            <v>0</v>
          </cell>
          <cell r="SZ77" t="str">
            <v/>
          </cell>
          <cell r="TA77" t="str">
            <v/>
          </cell>
          <cell r="TB77">
            <v>0</v>
          </cell>
          <cell r="TC77">
            <v>0</v>
          </cell>
          <cell r="TD77">
            <v>0</v>
          </cell>
          <cell r="TE77">
            <v>0</v>
          </cell>
          <cell r="TF77">
            <v>20.28</v>
          </cell>
          <cell r="TG77">
            <v>2</v>
          </cell>
          <cell r="TH77">
            <v>7.99</v>
          </cell>
          <cell r="TI77">
            <v>1</v>
          </cell>
          <cell r="TJ77">
            <v>12.66</v>
          </cell>
          <cell r="TK77">
            <v>2</v>
          </cell>
          <cell r="TL77">
            <v>0</v>
          </cell>
          <cell r="TM77">
            <v>0</v>
          </cell>
          <cell r="TN77" t="str">
            <v/>
          </cell>
          <cell r="TO77" t="str">
            <v/>
          </cell>
          <cell r="TP77">
            <v>0</v>
          </cell>
          <cell r="TQ77">
            <v>0</v>
          </cell>
          <cell r="TR77">
            <v>6.83</v>
          </cell>
          <cell r="TS77">
            <v>1</v>
          </cell>
          <cell r="TT77">
            <v>14.35</v>
          </cell>
          <cell r="TU77">
            <v>2</v>
          </cell>
          <cell r="TV77">
            <v>0</v>
          </cell>
          <cell r="TW77">
            <v>0</v>
          </cell>
          <cell r="TX77">
            <v>15.72</v>
          </cell>
          <cell r="TY77">
            <v>2</v>
          </cell>
          <cell r="TZ77">
            <v>0</v>
          </cell>
          <cell r="UA77">
            <v>0</v>
          </cell>
          <cell r="UB77" t="str">
            <v/>
          </cell>
          <cell r="UC77" t="str">
            <v/>
          </cell>
          <cell r="UD77">
            <v>0</v>
          </cell>
          <cell r="UE77">
            <v>0</v>
          </cell>
          <cell r="UF77">
            <v>7.25</v>
          </cell>
          <cell r="UG77">
            <v>1</v>
          </cell>
          <cell r="UH77">
            <v>14.67</v>
          </cell>
          <cell r="UI77">
            <v>2</v>
          </cell>
          <cell r="UJ77">
            <v>0</v>
          </cell>
          <cell r="UK77">
            <v>0</v>
          </cell>
          <cell r="UL77">
            <v>15.86</v>
          </cell>
          <cell r="UM77">
            <v>2</v>
          </cell>
          <cell r="UN77">
            <v>0</v>
          </cell>
          <cell r="UO77">
            <v>0</v>
          </cell>
          <cell r="UP77" t="str">
            <v/>
          </cell>
          <cell r="UQ77" t="str">
            <v/>
          </cell>
          <cell r="UR77">
            <v>0</v>
          </cell>
          <cell r="US77">
            <v>0</v>
          </cell>
          <cell r="UT77">
            <v>7.95</v>
          </cell>
          <cell r="UU77">
            <v>1</v>
          </cell>
          <cell r="UV77">
            <v>16.77</v>
          </cell>
          <cell r="UW77">
            <v>2</v>
          </cell>
          <cell r="UX77">
            <v>0</v>
          </cell>
          <cell r="UY77">
            <v>0</v>
          </cell>
          <cell r="UZ77">
            <v>13.53</v>
          </cell>
          <cell r="VA77">
            <v>2</v>
          </cell>
          <cell r="VB77">
            <v>0</v>
          </cell>
          <cell r="VC77">
            <v>0</v>
          </cell>
          <cell r="VD77" t="str">
            <v/>
          </cell>
          <cell r="VE77" t="str">
            <v/>
          </cell>
          <cell r="VF77">
            <v>0</v>
          </cell>
          <cell r="VG77">
            <v>0</v>
          </cell>
          <cell r="VH77">
            <v>7.23</v>
          </cell>
          <cell r="VI77">
            <v>1</v>
          </cell>
          <cell r="VJ77">
            <v>11.85</v>
          </cell>
          <cell r="VK77">
            <v>2</v>
          </cell>
          <cell r="VL77">
            <v>0</v>
          </cell>
          <cell r="VM77">
            <v>0</v>
          </cell>
          <cell r="VN77">
            <v>14.47</v>
          </cell>
          <cell r="VO77">
            <v>2</v>
          </cell>
          <cell r="VP77">
            <v>0</v>
          </cell>
          <cell r="VQ77">
            <v>0</v>
          </cell>
          <cell r="VR77" t="str">
            <v/>
          </cell>
          <cell r="VS77" t="str">
            <v/>
          </cell>
          <cell r="VT77">
            <v>0</v>
          </cell>
          <cell r="VU77">
            <v>0</v>
          </cell>
          <cell r="VV77">
            <v>7.88</v>
          </cell>
          <cell r="VW77">
            <v>1</v>
          </cell>
          <cell r="VX77">
            <v>16.75</v>
          </cell>
          <cell r="VY77">
            <v>2</v>
          </cell>
          <cell r="VZ77">
            <v>0</v>
          </cell>
          <cell r="WA77">
            <v>0</v>
          </cell>
          <cell r="WB77">
            <v>14.75</v>
          </cell>
          <cell r="WC77">
            <v>2</v>
          </cell>
          <cell r="WD77">
            <v>0</v>
          </cell>
          <cell r="WE77">
            <v>0</v>
          </cell>
          <cell r="WF77" t="str">
            <v/>
          </cell>
          <cell r="WG77" t="str">
            <v/>
          </cell>
          <cell r="WH77">
            <v>0</v>
          </cell>
          <cell r="WI77">
            <v>0</v>
          </cell>
          <cell r="WJ77">
            <v>8.1300000000000008</v>
          </cell>
          <cell r="WK77">
            <v>1</v>
          </cell>
          <cell r="WL77">
            <v>14.43</v>
          </cell>
          <cell r="WM77">
            <v>2</v>
          </cell>
          <cell r="WN77">
            <v>0</v>
          </cell>
          <cell r="WO77">
            <v>0</v>
          </cell>
          <cell r="WP77">
            <v>12.04</v>
          </cell>
          <cell r="WQ77">
            <v>2</v>
          </cell>
          <cell r="WR77">
            <v>0</v>
          </cell>
          <cell r="WS77">
            <v>0</v>
          </cell>
          <cell r="WT77" t="str">
            <v/>
          </cell>
          <cell r="WU77" t="str">
            <v/>
          </cell>
          <cell r="WV77">
            <v>6.9</v>
          </cell>
          <cell r="WW77">
            <v>1</v>
          </cell>
          <cell r="WX77">
            <v>0</v>
          </cell>
          <cell r="WY77">
            <v>0</v>
          </cell>
          <cell r="WZ77">
            <v>14.8</v>
          </cell>
          <cell r="XA77">
            <v>2</v>
          </cell>
          <cell r="XB77">
            <v>0</v>
          </cell>
          <cell r="XC77">
            <v>0</v>
          </cell>
          <cell r="XD77">
            <v>12.88</v>
          </cell>
          <cell r="XE77">
            <v>2</v>
          </cell>
          <cell r="XF77">
            <v>0</v>
          </cell>
          <cell r="XG77">
            <v>0</v>
          </cell>
          <cell r="XH77" t="str">
            <v/>
          </cell>
          <cell r="XI77" t="str">
            <v/>
          </cell>
          <cell r="XJ77">
            <v>0</v>
          </cell>
          <cell r="XK77">
            <v>0</v>
          </cell>
          <cell r="XL77">
            <v>14.71</v>
          </cell>
          <cell r="XM77">
            <v>2</v>
          </cell>
          <cell r="XN77">
            <v>0</v>
          </cell>
          <cell r="XO77">
            <v>0</v>
          </cell>
          <cell r="XP77">
            <v>0</v>
          </cell>
          <cell r="XQ77">
            <v>0</v>
          </cell>
          <cell r="XR77">
            <v>13.62</v>
          </cell>
          <cell r="XS77">
            <v>2</v>
          </cell>
          <cell r="XT77">
            <v>0</v>
          </cell>
          <cell r="XU77">
            <v>0</v>
          </cell>
          <cell r="XV77" t="str">
            <v/>
          </cell>
          <cell r="XW77" t="str">
            <v/>
          </cell>
          <cell r="XX77">
            <v>0</v>
          </cell>
          <cell r="XY77">
            <v>0</v>
          </cell>
          <cell r="XZ77">
            <v>0</v>
          </cell>
          <cell r="YA77">
            <v>0</v>
          </cell>
          <cell r="YB77">
            <v>16.05</v>
          </cell>
          <cell r="YC77">
            <v>2</v>
          </cell>
          <cell r="YD77">
            <v>0</v>
          </cell>
          <cell r="YE77">
            <v>0</v>
          </cell>
          <cell r="YF77">
            <v>15.4</v>
          </cell>
          <cell r="YG77">
            <v>2</v>
          </cell>
          <cell r="YH77">
            <v>0</v>
          </cell>
          <cell r="YI77">
            <v>0</v>
          </cell>
          <cell r="YJ77" t="str">
            <v/>
          </cell>
          <cell r="YK77" t="str">
            <v/>
          </cell>
          <cell r="YL77">
            <v>0</v>
          </cell>
          <cell r="YM77">
            <v>0</v>
          </cell>
          <cell r="YN77">
            <v>0</v>
          </cell>
          <cell r="YO77">
            <v>0</v>
          </cell>
          <cell r="YP77">
            <v>14.89</v>
          </cell>
          <cell r="YQ77">
            <v>2</v>
          </cell>
          <cell r="YR77">
            <v>0</v>
          </cell>
          <cell r="YS77">
            <v>0</v>
          </cell>
          <cell r="YT77">
            <v>17.57</v>
          </cell>
          <cell r="YU77">
            <v>2</v>
          </cell>
          <cell r="YV77">
            <v>0</v>
          </cell>
          <cell r="YW77">
            <v>0</v>
          </cell>
          <cell r="YX77" t="str">
            <v/>
          </cell>
          <cell r="YY77" t="str">
            <v/>
          </cell>
          <cell r="YZ77">
            <v>0</v>
          </cell>
          <cell r="ZA77">
            <v>0</v>
          </cell>
          <cell r="ZB77">
            <v>8.94</v>
          </cell>
          <cell r="ZC77">
            <v>1</v>
          </cell>
          <cell r="ZD77">
            <v>18.45</v>
          </cell>
          <cell r="ZE77">
            <v>2</v>
          </cell>
          <cell r="ZF77">
            <v>0</v>
          </cell>
          <cell r="ZG77">
            <v>0</v>
          </cell>
          <cell r="ZH77">
            <v>17.52</v>
          </cell>
          <cell r="ZI77">
            <v>2</v>
          </cell>
          <cell r="ZJ77">
            <v>0</v>
          </cell>
          <cell r="ZK77">
            <v>0</v>
          </cell>
          <cell r="ZL77" t="str">
            <v/>
          </cell>
          <cell r="ZM77" t="str">
            <v/>
          </cell>
          <cell r="ZN77">
            <v>0</v>
          </cell>
          <cell r="ZO77">
            <v>0</v>
          </cell>
          <cell r="ZP77">
            <v>8.24</v>
          </cell>
          <cell r="ZQ77">
            <v>1</v>
          </cell>
          <cell r="ZR77">
            <v>14.73</v>
          </cell>
          <cell r="ZS77">
            <v>2</v>
          </cell>
          <cell r="ZT77">
            <v>0</v>
          </cell>
          <cell r="ZU77">
            <v>0</v>
          </cell>
          <cell r="ZV77">
            <v>16.27</v>
          </cell>
          <cell r="ZW77">
            <v>2</v>
          </cell>
          <cell r="ZX77">
            <v>0</v>
          </cell>
          <cell r="ZY77">
            <v>0</v>
          </cell>
          <cell r="ZZ77" t="str">
            <v/>
          </cell>
          <cell r="AAA77" t="str">
            <v/>
          </cell>
          <cell r="AAB77">
            <v>0</v>
          </cell>
          <cell r="AAC77">
            <v>0</v>
          </cell>
          <cell r="AAD77">
            <v>14.58</v>
          </cell>
          <cell r="AAE77">
            <v>2</v>
          </cell>
          <cell r="AAF77">
            <v>4.12</v>
          </cell>
          <cell r="AAG77">
            <v>1</v>
          </cell>
          <cell r="AAH77">
            <v>0</v>
          </cell>
          <cell r="AAI77">
            <v>0</v>
          </cell>
          <cell r="AAJ77">
            <v>13.4</v>
          </cell>
          <cell r="AAK77">
            <v>2</v>
          </cell>
          <cell r="AAL77">
            <v>0</v>
          </cell>
          <cell r="AAM77">
            <v>0</v>
          </cell>
          <cell r="AAN77" t="str">
            <v/>
          </cell>
          <cell r="AAO77" t="str">
            <v/>
          </cell>
          <cell r="AAP77">
            <v>0</v>
          </cell>
          <cell r="AAQ77">
            <v>0</v>
          </cell>
          <cell r="AAR77">
            <v>6.7</v>
          </cell>
          <cell r="AAS77">
            <v>1</v>
          </cell>
          <cell r="AAT77">
            <v>14.35</v>
          </cell>
          <cell r="AAU77">
            <v>2</v>
          </cell>
          <cell r="AAV77">
            <v>6.17</v>
          </cell>
          <cell r="AAW77">
            <v>1</v>
          </cell>
          <cell r="AAX77">
            <v>0</v>
          </cell>
          <cell r="AAY77">
            <v>0</v>
          </cell>
          <cell r="AAZ77">
            <v>0</v>
          </cell>
          <cell r="ABA77">
            <v>0</v>
          </cell>
          <cell r="ABB77" t="str">
            <v/>
          </cell>
          <cell r="ABC77" t="str">
            <v/>
          </cell>
          <cell r="ABD77">
            <v>0</v>
          </cell>
          <cell r="ABE77">
            <v>0</v>
          </cell>
          <cell r="ABF77">
            <v>0</v>
          </cell>
          <cell r="ABG77">
            <v>0</v>
          </cell>
          <cell r="ABH77">
            <v>0</v>
          </cell>
          <cell r="ABI77">
            <v>0</v>
          </cell>
          <cell r="ABJ77">
            <v>0</v>
          </cell>
          <cell r="ABK77">
            <v>0</v>
          </cell>
          <cell r="ABM77">
            <v>1779.6700000000003</v>
          </cell>
          <cell r="ABN77">
            <v>244</v>
          </cell>
          <cell r="ABO77">
            <v>139</v>
          </cell>
          <cell r="ABP77">
            <v>1.7553956834532374</v>
          </cell>
        </row>
        <row r="78">
          <cell r="A78" t="str">
            <v>BREUKELEN</v>
          </cell>
          <cell r="B78" t="str">
            <v>BREUKELEN</v>
          </cell>
          <cell r="C78" t="str">
            <v>BROOKLYN</v>
          </cell>
          <cell r="D78">
            <v>13.34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15.12</v>
          </cell>
          <cell r="K78">
            <v>2</v>
          </cell>
          <cell r="L78">
            <v>15.18</v>
          </cell>
          <cell r="M78">
            <v>2</v>
          </cell>
          <cell r="N78">
            <v>0</v>
          </cell>
          <cell r="O78">
            <v>0</v>
          </cell>
          <cell r="P78" t="str">
            <v/>
          </cell>
          <cell r="Q78" t="str">
            <v/>
          </cell>
          <cell r="R78">
            <v>13.54</v>
          </cell>
          <cell r="S78">
            <v>2</v>
          </cell>
          <cell r="T78">
            <v>0</v>
          </cell>
          <cell r="U78">
            <v>0</v>
          </cell>
          <cell r="V78">
            <v>14.3</v>
          </cell>
          <cell r="W78">
            <v>2</v>
          </cell>
          <cell r="X78">
            <v>0</v>
          </cell>
          <cell r="Y78">
            <v>0</v>
          </cell>
          <cell r="Z78">
            <v>12.46</v>
          </cell>
          <cell r="AA78">
            <v>2</v>
          </cell>
          <cell r="AB78">
            <v>0</v>
          </cell>
          <cell r="AC78">
            <v>0</v>
          </cell>
          <cell r="AD78" t="str">
            <v/>
          </cell>
          <cell r="AE78" t="str">
            <v/>
          </cell>
          <cell r="AF78">
            <v>5.45</v>
          </cell>
          <cell r="AG78">
            <v>1</v>
          </cell>
          <cell r="AH78">
            <v>5.97</v>
          </cell>
          <cell r="AI78">
            <v>1</v>
          </cell>
          <cell r="AJ78">
            <v>7.63</v>
          </cell>
          <cell r="AK78">
            <v>1</v>
          </cell>
          <cell r="AL78">
            <v>0</v>
          </cell>
          <cell r="AM78">
            <v>0</v>
          </cell>
          <cell r="AN78">
            <v>9.94</v>
          </cell>
          <cell r="AO78">
            <v>2</v>
          </cell>
          <cell r="AP78">
            <v>0</v>
          </cell>
          <cell r="AQ78">
            <v>0</v>
          </cell>
          <cell r="AR78" t="str">
            <v/>
          </cell>
          <cell r="AS78" t="str">
            <v/>
          </cell>
          <cell r="AT78">
            <v>0</v>
          </cell>
          <cell r="AU78">
            <v>0</v>
          </cell>
          <cell r="AV78">
            <v>13.84</v>
          </cell>
          <cell r="AW78">
            <v>2</v>
          </cell>
          <cell r="AX78">
            <v>12.85</v>
          </cell>
          <cell r="AY78">
            <v>2</v>
          </cell>
          <cell r="AZ78">
            <v>0</v>
          </cell>
          <cell r="BA78">
            <v>0</v>
          </cell>
          <cell r="BB78">
            <v>10.64</v>
          </cell>
          <cell r="BC78">
            <v>2</v>
          </cell>
          <cell r="BD78">
            <v>0</v>
          </cell>
          <cell r="BE78">
            <v>0</v>
          </cell>
          <cell r="BF78" t="str">
            <v/>
          </cell>
          <cell r="BG78" t="str">
            <v/>
          </cell>
          <cell r="BH78">
            <v>10.81</v>
          </cell>
          <cell r="BI78">
            <v>2</v>
          </cell>
          <cell r="BJ78">
            <v>0</v>
          </cell>
          <cell r="BK78">
            <v>0</v>
          </cell>
          <cell r="BL78">
            <v>12.29</v>
          </cell>
          <cell r="BM78">
            <v>2</v>
          </cell>
          <cell r="BN78">
            <v>0</v>
          </cell>
          <cell r="BO78">
            <v>0</v>
          </cell>
          <cell r="BP78">
            <v>5.98</v>
          </cell>
          <cell r="BQ78">
            <v>1</v>
          </cell>
          <cell r="BR78">
            <v>0</v>
          </cell>
          <cell r="BS78">
            <v>0</v>
          </cell>
          <cell r="BT78" t="str">
            <v/>
          </cell>
          <cell r="BU78" t="str">
            <v/>
          </cell>
          <cell r="BV78">
            <v>13.32</v>
          </cell>
          <cell r="BW78">
            <v>2</v>
          </cell>
          <cell r="BX78">
            <v>0</v>
          </cell>
          <cell r="BY78">
            <v>0</v>
          </cell>
          <cell r="BZ78">
            <v>10.35</v>
          </cell>
          <cell r="CA78">
            <v>2</v>
          </cell>
          <cell r="CB78">
            <v>0</v>
          </cell>
          <cell r="CC78">
            <v>0</v>
          </cell>
          <cell r="CD78">
            <v>7.83</v>
          </cell>
          <cell r="CE78">
            <v>2</v>
          </cell>
          <cell r="CF78">
            <v>0</v>
          </cell>
          <cell r="CG78">
            <v>0</v>
          </cell>
          <cell r="CH78" t="str">
            <v/>
          </cell>
          <cell r="CI78" t="str">
            <v/>
          </cell>
          <cell r="CJ78">
            <v>11.29</v>
          </cell>
          <cell r="CK78">
            <v>2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7.32</v>
          </cell>
          <cell r="CQ78">
            <v>1</v>
          </cell>
          <cell r="CR78">
            <v>14.39</v>
          </cell>
          <cell r="CS78">
            <v>2</v>
          </cell>
          <cell r="CT78">
            <v>0</v>
          </cell>
          <cell r="CU78">
            <v>0</v>
          </cell>
          <cell r="CV78" t="str">
            <v/>
          </cell>
          <cell r="CW78" t="str">
            <v/>
          </cell>
          <cell r="CX78">
            <v>0</v>
          </cell>
          <cell r="CY78">
            <v>0</v>
          </cell>
          <cell r="CZ78">
            <v>13.49</v>
          </cell>
          <cell r="DA78">
            <v>2</v>
          </cell>
          <cell r="DB78">
            <v>14.14</v>
          </cell>
          <cell r="DC78">
            <v>2</v>
          </cell>
          <cell r="DD78">
            <v>0</v>
          </cell>
          <cell r="DE78">
            <v>0</v>
          </cell>
          <cell r="DF78">
            <v>5.84</v>
          </cell>
          <cell r="DG78">
            <v>1</v>
          </cell>
          <cell r="DH78">
            <v>0</v>
          </cell>
          <cell r="DI78">
            <v>0</v>
          </cell>
          <cell r="DJ78" t="str">
            <v/>
          </cell>
          <cell r="DK78" t="str">
            <v/>
          </cell>
          <cell r="DL78">
            <v>11.44</v>
          </cell>
          <cell r="DM78">
            <v>2</v>
          </cell>
          <cell r="DN78">
            <v>0</v>
          </cell>
          <cell r="DO78">
            <v>0</v>
          </cell>
          <cell r="DP78">
            <v>13.52</v>
          </cell>
          <cell r="DQ78">
            <v>2</v>
          </cell>
          <cell r="DR78">
            <v>0</v>
          </cell>
          <cell r="DS78">
            <v>0</v>
          </cell>
          <cell r="DT78">
            <v>6.54</v>
          </cell>
          <cell r="DU78">
            <v>1</v>
          </cell>
          <cell r="DV78">
            <v>0</v>
          </cell>
          <cell r="DW78">
            <v>0</v>
          </cell>
          <cell r="DX78" t="str">
            <v/>
          </cell>
          <cell r="DY78" t="str">
            <v/>
          </cell>
          <cell r="DZ78">
            <v>13.09</v>
          </cell>
          <cell r="EA78">
            <v>2</v>
          </cell>
          <cell r="EB78">
            <v>0</v>
          </cell>
          <cell r="EC78">
            <v>0</v>
          </cell>
          <cell r="ED78">
            <v>12.67</v>
          </cell>
          <cell r="EE78">
            <v>2</v>
          </cell>
          <cell r="EF78">
            <v>0</v>
          </cell>
          <cell r="EG78">
            <v>0</v>
          </cell>
          <cell r="EH78">
            <v>5.01</v>
          </cell>
          <cell r="EI78">
            <v>1</v>
          </cell>
          <cell r="EJ78">
            <v>0</v>
          </cell>
          <cell r="EK78">
            <v>0</v>
          </cell>
          <cell r="EL78" t="str">
            <v/>
          </cell>
          <cell r="EM78" t="str">
            <v/>
          </cell>
          <cell r="EN78">
            <v>12.69</v>
          </cell>
          <cell r="EO78">
            <v>2</v>
          </cell>
          <cell r="EP78">
            <v>0</v>
          </cell>
          <cell r="EQ78">
            <v>0</v>
          </cell>
          <cell r="ER78">
            <v>13.24</v>
          </cell>
          <cell r="ES78">
            <v>2</v>
          </cell>
          <cell r="ET78">
            <v>0</v>
          </cell>
          <cell r="EU78">
            <v>0</v>
          </cell>
          <cell r="EV78">
            <v>11.71</v>
          </cell>
          <cell r="EW78">
            <v>2</v>
          </cell>
          <cell r="EX78">
            <v>0</v>
          </cell>
          <cell r="EY78">
            <v>0</v>
          </cell>
          <cell r="EZ78" t="str">
            <v/>
          </cell>
          <cell r="FA78" t="str">
            <v/>
          </cell>
          <cell r="FB78">
            <v>10.94</v>
          </cell>
          <cell r="FC78">
            <v>2</v>
          </cell>
          <cell r="FD78">
            <v>0</v>
          </cell>
          <cell r="FE78">
            <v>0</v>
          </cell>
          <cell r="FF78">
            <v>9.59</v>
          </cell>
          <cell r="FG78">
            <v>2</v>
          </cell>
          <cell r="FH78">
            <v>0</v>
          </cell>
          <cell r="FI78">
            <v>0</v>
          </cell>
          <cell r="FJ78">
            <v>11.82</v>
          </cell>
          <cell r="FK78">
            <v>2</v>
          </cell>
          <cell r="FL78">
            <v>0</v>
          </cell>
          <cell r="FM78">
            <v>0</v>
          </cell>
          <cell r="FN78" t="str">
            <v/>
          </cell>
          <cell r="FO78" t="str">
            <v/>
          </cell>
          <cell r="FP78">
            <v>0</v>
          </cell>
          <cell r="FQ78">
            <v>0</v>
          </cell>
          <cell r="FR78">
            <v>13.65</v>
          </cell>
          <cell r="FS78">
            <v>2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11.13</v>
          </cell>
          <cell r="FY78">
            <v>2</v>
          </cell>
          <cell r="FZ78">
            <v>7.44</v>
          </cell>
          <cell r="GA78">
            <v>1</v>
          </cell>
          <cell r="GB78" t="str">
            <v/>
          </cell>
          <cell r="GC78" t="str">
            <v/>
          </cell>
          <cell r="GD78">
            <v>13.24</v>
          </cell>
          <cell r="GE78">
            <v>2</v>
          </cell>
          <cell r="GF78">
            <v>0</v>
          </cell>
          <cell r="GG78">
            <v>0</v>
          </cell>
          <cell r="GH78">
            <v>10.53</v>
          </cell>
          <cell r="GI78">
            <v>2</v>
          </cell>
          <cell r="GJ78">
            <v>0</v>
          </cell>
          <cell r="GK78">
            <v>0</v>
          </cell>
          <cell r="GL78">
            <v>8.25</v>
          </cell>
          <cell r="GM78">
            <v>2</v>
          </cell>
          <cell r="GN78">
            <v>0</v>
          </cell>
          <cell r="GO78">
            <v>0</v>
          </cell>
          <cell r="GP78" t="str">
            <v/>
          </cell>
          <cell r="GQ78" t="str">
            <v/>
          </cell>
          <cell r="GR78">
            <v>10.47</v>
          </cell>
          <cell r="GS78">
            <v>2</v>
          </cell>
          <cell r="GT78">
            <v>0</v>
          </cell>
          <cell r="GU78">
            <v>0</v>
          </cell>
          <cell r="GV78">
            <v>11.27</v>
          </cell>
          <cell r="GW78">
            <v>2</v>
          </cell>
          <cell r="GX78">
            <v>0</v>
          </cell>
          <cell r="GY78">
            <v>0</v>
          </cell>
          <cell r="GZ78">
            <v>9.3699999999999992</v>
          </cell>
          <cell r="HA78">
            <v>2</v>
          </cell>
          <cell r="HB78">
            <v>0</v>
          </cell>
          <cell r="HC78">
            <v>0</v>
          </cell>
          <cell r="HD78" t="str">
            <v/>
          </cell>
          <cell r="HE78" t="str">
            <v/>
          </cell>
          <cell r="HF78">
            <v>10</v>
          </cell>
          <cell r="HG78">
            <v>2</v>
          </cell>
          <cell r="HH78">
            <v>0</v>
          </cell>
          <cell r="HI78">
            <v>0</v>
          </cell>
          <cell r="HJ78">
            <v>11.74</v>
          </cell>
          <cell r="HK78">
            <v>2</v>
          </cell>
          <cell r="HL78">
            <v>0</v>
          </cell>
          <cell r="HM78">
            <v>0</v>
          </cell>
          <cell r="HN78">
            <v>10.48</v>
          </cell>
          <cell r="HO78">
            <v>2</v>
          </cell>
          <cell r="HP78">
            <v>0</v>
          </cell>
          <cell r="HQ78">
            <v>0</v>
          </cell>
          <cell r="HR78" t="str">
            <v/>
          </cell>
          <cell r="HS78" t="str">
            <v/>
          </cell>
          <cell r="HT78">
            <v>11.38</v>
          </cell>
          <cell r="HU78">
            <v>2</v>
          </cell>
          <cell r="HV78">
            <v>0</v>
          </cell>
          <cell r="HW78">
            <v>0</v>
          </cell>
          <cell r="HX78">
            <v>11.58</v>
          </cell>
          <cell r="HY78">
            <v>2</v>
          </cell>
          <cell r="HZ78">
            <v>0</v>
          </cell>
          <cell r="IA78">
            <v>0</v>
          </cell>
          <cell r="IB78">
            <v>10.23</v>
          </cell>
          <cell r="IC78">
            <v>2</v>
          </cell>
          <cell r="ID78">
            <v>0</v>
          </cell>
          <cell r="IE78">
            <v>0</v>
          </cell>
          <cell r="IF78" t="str">
            <v/>
          </cell>
          <cell r="IG78" t="str">
            <v/>
          </cell>
          <cell r="IH78">
            <v>12.43</v>
          </cell>
          <cell r="II78">
            <v>2</v>
          </cell>
          <cell r="IJ78">
            <v>0</v>
          </cell>
          <cell r="IK78">
            <v>0</v>
          </cell>
          <cell r="IL78">
            <v>10.83</v>
          </cell>
          <cell r="IM78">
            <v>2</v>
          </cell>
          <cell r="IN78">
            <v>0</v>
          </cell>
          <cell r="IO78">
            <v>0</v>
          </cell>
          <cell r="IP78">
            <v>11.17</v>
          </cell>
          <cell r="IQ78">
            <v>2</v>
          </cell>
          <cell r="IR78">
            <v>0</v>
          </cell>
          <cell r="IS78">
            <v>0</v>
          </cell>
          <cell r="IT78" t="str">
            <v/>
          </cell>
          <cell r="IU78" t="str">
            <v/>
          </cell>
          <cell r="IV78">
            <v>11.13</v>
          </cell>
          <cell r="IW78">
            <v>2</v>
          </cell>
          <cell r="IX78">
            <v>0</v>
          </cell>
          <cell r="IY78">
            <v>0</v>
          </cell>
          <cell r="IZ78">
            <v>14.29</v>
          </cell>
          <cell r="JA78">
            <v>2</v>
          </cell>
          <cell r="JB78">
            <v>0</v>
          </cell>
          <cell r="JC78">
            <v>0</v>
          </cell>
          <cell r="JD78">
            <v>11.88</v>
          </cell>
          <cell r="JE78">
            <v>2</v>
          </cell>
          <cell r="JF78">
            <v>0</v>
          </cell>
          <cell r="JG78">
            <v>0</v>
          </cell>
          <cell r="JH78" t="str">
            <v/>
          </cell>
          <cell r="JI78" t="str">
            <v/>
          </cell>
          <cell r="JJ78">
            <v>12.21</v>
          </cell>
          <cell r="JK78">
            <v>2</v>
          </cell>
          <cell r="JL78">
            <v>0</v>
          </cell>
          <cell r="JM78">
            <v>0</v>
          </cell>
          <cell r="JN78">
            <v>12.66</v>
          </cell>
          <cell r="JO78">
            <v>2</v>
          </cell>
          <cell r="JP78">
            <v>0</v>
          </cell>
          <cell r="JQ78">
            <v>0</v>
          </cell>
          <cell r="JR78">
            <v>12.58</v>
          </cell>
          <cell r="JS78">
            <v>2</v>
          </cell>
          <cell r="JT78">
            <v>0</v>
          </cell>
          <cell r="JU78">
            <v>0</v>
          </cell>
          <cell r="JV78" t="str">
            <v/>
          </cell>
          <cell r="JW78" t="str">
            <v/>
          </cell>
          <cell r="JX78">
            <v>13.39</v>
          </cell>
          <cell r="JY78">
            <v>2</v>
          </cell>
          <cell r="JZ78">
            <v>0</v>
          </cell>
          <cell r="KA78">
            <v>0</v>
          </cell>
          <cell r="KB78">
            <v>11.48</v>
          </cell>
          <cell r="KC78">
            <v>2</v>
          </cell>
          <cell r="KD78">
            <v>0</v>
          </cell>
          <cell r="KE78">
            <v>0</v>
          </cell>
          <cell r="KF78">
            <v>12.49</v>
          </cell>
          <cell r="KG78">
            <v>2</v>
          </cell>
          <cell r="KH78">
            <v>0</v>
          </cell>
          <cell r="KI78">
            <v>0</v>
          </cell>
          <cell r="KJ78" t="str">
            <v/>
          </cell>
          <cell r="KK78" t="str">
            <v/>
          </cell>
          <cell r="KL78">
            <v>0</v>
          </cell>
          <cell r="KM78">
            <v>0</v>
          </cell>
          <cell r="KN78">
            <v>6.13</v>
          </cell>
          <cell r="KO78">
            <v>1</v>
          </cell>
          <cell r="KP78">
            <v>15.87</v>
          </cell>
          <cell r="KQ78">
            <v>2</v>
          </cell>
          <cell r="KR78">
            <v>0</v>
          </cell>
          <cell r="KS78">
            <v>0</v>
          </cell>
          <cell r="KT78">
            <v>13.41</v>
          </cell>
          <cell r="KU78">
            <v>2</v>
          </cell>
          <cell r="KV78">
            <v>0</v>
          </cell>
          <cell r="KW78">
            <v>0</v>
          </cell>
          <cell r="KX78" t="str">
            <v/>
          </cell>
          <cell r="KY78" t="str">
            <v/>
          </cell>
          <cell r="KZ78">
            <v>12.83</v>
          </cell>
          <cell r="LA78">
            <v>2</v>
          </cell>
          <cell r="LB78">
            <v>0</v>
          </cell>
          <cell r="LC78">
            <v>0</v>
          </cell>
          <cell r="LD78">
            <v>12.79</v>
          </cell>
          <cell r="LE78">
            <v>2</v>
          </cell>
          <cell r="LF78">
            <v>0</v>
          </cell>
          <cell r="LG78">
            <v>0</v>
          </cell>
          <cell r="LH78">
            <v>14.45</v>
          </cell>
          <cell r="LI78">
            <v>2</v>
          </cell>
          <cell r="LJ78">
            <v>0</v>
          </cell>
          <cell r="LK78">
            <v>0</v>
          </cell>
          <cell r="LL78" t="str">
            <v/>
          </cell>
          <cell r="LM78" t="str">
            <v/>
          </cell>
          <cell r="LN78">
            <v>14.28</v>
          </cell>
          <cell r="LO78">
            <v>2</v>
          </cell>
          <cell r="LP78">
            <v>0</v>
          </cell>
          <cell r="LQ78">
            <v>0</v>
          </cell>
          <cell r="LR78">
            <v>13.44</v>
          </cell>
          <cell r="LS78">
            <v>2</v>
          </cell>
          <cell r="LT78">
            <v>0</v>
          </cell>
          <cell r="LU78">
            <v>0</v>
          </cell>
          <cell r="LV78">
            <v>13.27</v>
          </cell>
          <cell r="LW78">
            <v>2</v>
          </cell>
          <cell r="LX78">
            <v>0</v>
          </cell>
          <cell r="LY78">
            <v>0</v>
          </cell>
          <cell r="LZ78" t="str">
            <v/>
          </cell>
          <cell r="MA78" t="str">
            <v/>
          </cell>
          <cell r="MB78">
            <v>13.39</v>
          </cell>
          <cell r="MC78">
            <v>2</v>
          </cell>
          <cell r="MD78">
            <v>0</v>
          </cell>
          <cell r="ME78">
            <v>0</v>
          </cell>
          <cell r="MF78">
            <v>11.73</v>
          </cell>
          <cell r="MG78">
            <v>2</v>
          </cell>
          <cell r="MH78">
            <v>0</v>
          </cell>
          <cell r="MI78">
            <v>0</v>
          </cell>
          <cell r="MJ78">
            <v>13.29</v>
          </cell>
          <cell r="MK78">
            <v>2</v>
          </cell>
          <cell r="ML78">
            <v>0</v>
          </cell>
          <cell r="MM78">
            <v>0</v>
          </cell>
          <cell r="MN78" t="str">
            <v/>
          </cell>
          <cell r="MO78" t="str">
            <v/>
          </cell>
          <cell r="MP78">
            <v>14.29</v>
          </cell>
          <cell r="MQ78">
            <v>2</v>
          </cell>
          <cell r="MR78">
            <v>0</v>
          </cell>
          <cell r="MS78">
            <v>0</v>
          </cell>
          <cell r="MT78">
            <v>13.23</v>
          </cell>
          <cell r="MU78">
            <v>2</v>
          </cell>
          <cell r="MV78">
            <v>0</v>
          </cell>
          <cell r="MW78">
            <v>0</v>
          </cell>
          <cell r="MX78">
            <v>13.19</v>
          </cell>
          <cell r="MY78">
            <v>2</v>
          </cell>
          <cell r="MZ78">
            <v>0</v>
          </cell>
          <cell r="NA78">
            <v>0</v>
          </cell>
          <cell r="NB78" t="str">
            <v/>
          </cell>
          <cell r="NC78" t="str">
            <v/>
          </cell>
          <cell r="ND78">
            <v>14.11</v>
          </cell>
          <cell r="NE78">
            <v>2</v>
          </cell>
          <cell r="NF78">
            <v>0</v>
          </cell>
          <cell r="NG78">
            <v>0</v>
          </cell>
          <cell r="NH78">
            <v>12.53</v>
          </cell>
          <cell r="NI78">
            <v>2</v>
          </cell>
          <cell r="NJ78">
            <v>0</v>
          </cell>
          <cell r="NK78">
            <v>0</v>
          </cell>
          <cell r="NL78">
            <v>7.22</v>
          </cell>
          <cell r="NM78">
            <v>1</v>
          </cell>
          <cell r="NN78">
            <v>0</v>
          </cell>
          <cell r="NO78">
            <v>0</v>
          </cell>
          <cell r="NP78" t="str">
            <v/>
          </cell>
          <cell r="NQ78" t="str">
            <v/>
          </cell>
          <cell r="NR78">
            <v>22.28</v>
          </cell>
          <cell r="NS78">
            <v>3</v>
          </cell>
          <cell r="NT78">
            <v>0</v>
          </cell>
          <cell r="NU78">
            <v>0</v>
          </cell>
          <cell r="NV78">
            <v>14.83</v>
          </cell>
          <cell r="NW78">
            <v>2</v>
          </cell>
          <cell r="NX78">
            <v>0</v>
          </cell>
          <cell r="NY78">
            <v>0</v>
          </cell>
          <cell r="NZ78">
            <v>9.3699999999999992</v>
          </cell>
          <cell r="OA78">
            <v>2</v>
          </cell>
          <cell r="OB78">
            <v>0</v>
          </cell>
          <cell r="OC78">
            <v>0</v>
          </cell>
          <cell r="OD78" t="str">
            <v/>
          </cell>
          <cell r="OE78" t="str">
            <v/>
          </cell>
          <cell r="OF78">
            <v>17.55</v>
          </cell>
          <cell r="OG78">
            <v>2</v>
          </cell>
          <cell r="OH78">
            <v>0</v>
          </cell>
          <cell r="OI78">
            <v>0</v>
          </cell>
          <cell r="OJ78">
            <v>12.41</v>
          </cell>
          <cell r="OK78">
            <v>2</v>
          </cell>
          <cell r="OL78">
            <v>0</v>
          </cell>
          <cell r="OM78">
            <v>0</v>
          </cell>
          <cell r="ON78">
            <v>13.27</v>
          </cell>
          <cell r="OO78">
            <v>2</v>
          </cell>
          <cell r="OP78">
            <v>0</v>
          </cell>
          <cell r="OQ78">
            <v>0</v>
          </cell>
          <cell r="OR78" t="str">
            <v/>
          </cell>
          <cell r="OS78" t="str">
            <v/>
          </cell>
          <cell r="OT78">
            <v>9.94</v>
          </cell>
          <cell r="OU78">
            <v>2</v>
          </cell>
          <cell r="OV78">
            <v>0</v>
          </cell>
          <cell r="OW78">
            <v>0</v>
          </cell>
          <cell r="OX78">
            <v>16.329999999999998</v>
          </cell>
          <cell r="OY78">
            <v>2</v>
          </cell>
          <cell r="OZ78">
            <v>0</v>
          </cell>
          <cell r="PA78">
            <v>0</v>
          </cell>
          <cell r="PB78">
            <v>12.9</v>
          </cell>
          <cell r="PC78">
            <v>2</v>
          </cell>
          <cell r="PD78">
            <v>0</v>
          </cell>
          <cell r="PE78">
            <v>0</v>
          </cell>
          <cell r="PF78" t="str">
            <v/>
          </cell>
          <cell r="PG78" t="str">
            <v/>
          </cell>
          <cell r="PH78">
            <v>12.38</v>
          </cell>
          <cell r="PI78">
            <v>2</v>
          </cell>
          <cell r="PJ78">
            <v>0</v>
          </cell>
          <cell r="PK78">
            <v>0</v>
          </cell>
          <cell r="PL78">
            <v>14.24</v>
          </cell>
          <cell r="PM78">
            <v>2</v>
          </cell>
          <cell r="PN78">
            <v>15.4</v>
          </cell>
          <cell r="PO78">
            <v>2</v>
          </cell>
          <cell r="PP78">
            <v>0</v>
          </cell>
          <cell r="PQ78">
            <v>0</v>
          </cell>
          <cell r="PR78">
            <v>0</v>
          </cell>
          <cell r="PS78">
            <v>0</v>
          </cell>
          <cell r="PT78" t="str">
            <v/>
          </cell>
          <cell r="PU78" t="str">
            <v/>
          </cell>
          <cell r="PV78">
            <v>13.18</v>
          </cell>
          <cell r="PW78">
            <v>2</v>
          </cell>
          <cell r="PX78">
            <v>0</v>
          </cell>
          <cell r="PY78">
            <v>0</v>
          </cell>
          <cell r="PZ78">
            <v>14.19</v>
          </cell>
          <cell r="QA78">
            <v>2</v>
          </cell>
          <cell r="QB78">
            <v>0</v>
          </cell>
          <cell r="QC78">
            <v>0</v>
          </cell>
          <cell r="QD78">
            <v>15.42</v>
          </cell>
          <cell r="QE78">
            <v>2</v>
          </cell>
          <cell r="QF78">
            <v>0</v>
          </cell>
          <cell r="QG78">
            <v>0</v>
          </cell>
          <cell r="QH78" t="str">
            <v/>
          </cell>
          <cell r="QI78" t="str">
            <v/>
          </cell>
          <cell r="QJ78">
            <v>16.34</v>
          </cell>
          <cell r="QK78">
            <v>2</v>
          </cell>
          <cell r="QL78">
            <v>0</v>
          </cell>
          <cell r="QM78">
            <v>0</v>
          </cell>
          <cell r="QN78">
            <v>11.73</v>
          </cell>
          <cell r="QO78">
            <v>2</v>
          </cell>
          <cell r="QP78">
            <v>0</v>
          </cell>
          <cell r="QQ78">
            <v>0</v>
          </cell>
          <cell r="QR78">
            <v>14.31</v>
          </cell>
          <cell r="QS78">
            <v>2</v>
          </cell>
          <cell r="QT78">
            <v>0</v>
          </cell>
          <cell r="QU78">
            <v>0</v>
          </cell>
          <cell r="QV78" t="str">
            <v/>
          </cell>
          <cell r="QW78" t="str">
            <v/>
          </cell>
          <cell r="QX78">
            <v>13.57</v>
          </cell>
          <cell r="QY78">
            <v>2</v>
          </cell>
          <cell r="QZ78">
            <v>0</v>
          </cell>
          <cell r="RA78">
            <v>0</v>
          </cell>
          <cell r="RB78">
            <v>15.83</v>
          </cell>
          <cell r="RC78">
            <v>2</v>
          </cell>
          <cell r="RD78">
            <v>0</v>
          </cell>
          <cell r="RE78">
            <v>0</v>
          </cell>
          <cell r="RF78">
            <v>14.93</v>
          </cell>
          <cell r="RG78">
            <v>2</v>
          </cell>
          <cell r="RH78">
            <v>0</v>
          </cell>
          <cell r="RI78">
            <v>0</v>
          </cell>
          <cell r="RJ78" t="str">
            <v/>
          </cell>
          <cell r="RK78" t="str">
            <v/>
          </cell>
          <cell r="RL78">
            <v>15.69</v>
          </cell>
          <cell r="RM78">
            <v>2</v>
          </cell>
          <cell r="RN78">
            <v>0</v>
          </cell>
          <cell r="RO78">
            <v>0</v>
          </cell>
          <cell r="RP78">
            <v>12.15</v>
          </cell>
          <cell r="RQ78">
            <v>2</v>
          </cell>
          <cell r="RR78">
            <v>12.98</v>
          </cell>
          <cell r="RS78">
            <v>2</v>
          </cell>
          <cell r="RT78">
            <v>0</v>
          </cell>
          <cell r="RU78">
            <v>0</v>
          </cell>
          <cell r="RV78">
            <v>0</v>
          </cell>
          <cell r="RW78">
            <v>0</v>
          </cell>
          <cell r="RX78" t="str">
            <v/>
          </cell>
          <cell r="RY78" t="str">
            <v/>
          </cell>
          <cell r="RZ78">
            <v>11.14</v>
          </cell>
          <cell r="SA78">
            <v>2</v>
          </cell>
          <cell r="SB78">
            <v>0</v>
          </cell>
          <cell r="SC78">
            <v>0</v>
          </cell>
          <cell r="SD78">
            <v>13.41</v>
          </cell>
          <cell r="SE78">
            <v>2</v>
          </cell>
          <cell r="SF78">
            <v>0</v>
          </cell>
          <cell r="SG78">
            <v>0</v>
          </cell>
          <cell r="SH78">
            <v>13.4</v>
          </cell>
          <cell r="SI78">
            <v>2</v>
          </cell>
          <cell r="SJ78">
            <v>0</v>
          </cell>
          <cell r="SK78">
            <v>0</v>
          </cell>
          <cell r="SL78" t="str">
            <v/>
          </cell>
          <cell r="SM78" t="str">
            <v/>
          </cell>
          <cell r="SN78">
            <v>0</v>
          </cell>
          <cell r="SO78">
            <v>0</v>
          </cell>
          <cell r="SP78">
            <v>16.29</v>
          </cell>
          <cell r="SQ78">
            <v>2</v>
          </cell>
          <cell r="SR78">
            <v>13.06</v>
          </cell>
          <cell r="SS78">
            <v>2</v>
          </cell>
          <cell r="ST78">
            <v>0</v>
          </cell>
          <cell r="SU78">
            <v>0</v>
          </cell>
          <cell r="SV78">
            <v>14.7</v>
          </cell>
          <cell r="SW78">
            <v>2</v>
          </cell>
          <cell r="SX78">
            <v>0</v>
          </cell>
          <cell r="SY78">
            <v>0</v>
          </cell>
          <cell r="SZ78" t="str">
            <v/>
          </cell>
          <cell r="TA78" t="str">
            <v/>
          </cell>
          <cell r="TB78">
            <v>13.37</v>
          </cell>
          <cell r="TC78">
            <v>2</v>
          </cell>
          <cell r="TD78">
            <v>0</v>
          </cell>
          <cell r="TE78">
            <v>0</v>
          </cell>
          <cell r="TF78">
            <v>15.86</v>
          </cell>
          <cell r="TG78">
            <v>2</v>
          </cell>
          <cell r="TH78">
            <v>0</v>
          </cell>
          <cell r="TI78">
            <v>0</v>
          </cell>
          <cell r="TJ78">
            <v>12.86</v>
          </cell>
          <cell r="TK78">
            <v>2</v>
          </cell>
          <cell r="TL78">
            <v>0</v>
          </cell>
          <cell r="TM78">
            <v>0</v>
          </cell>
          <cell r="TN78" t="str">
            <v/>
          </cell>
          <cell r="TO78" t="str">
            <v/>
          </cell>
          <cell r="TP78">
            <v>15.23</v>
          </cell>
          <cell r="TQ78">
            <v>2</v>
          </cell>
          <cell r="TR78">
            <v>0</v>
          </cell>
          <cell r="TS78">
            <v>0</v>
          </cell>
          <cell r="TT78">
            <v>13.67</v>
          </cell>
          <cell r="TU78">
            <v>2</v>
          </cell>
          <cell r="TV78">
            <v>0</v>
          </cell>
          <cell r="TW78">
            <v>0</v>
          </cell>
          <cell r="TX78">
            <v>13.86</v>
          </cell>
          <cell r="TY78">
            <v>2</v>
          </cell>
          <cell r="TZ78">
            <v>0</v>
          </cell>
          <cell r="UA78">
            <v>0</v>
          </cell>
          <cell r="UB78" t="str">
            <v/>
          </cell>
          <cell r="UC78" t="str">
            <v/>
          </cell>
          <cell r="UD78">
            <v>16.02</v>
          </cell>
          <cell r="UE78">
            <v>2</v>
          </cell>
          <cell r="UF78">
            <v>0</v>
          </cell>
          <cell r="UG78">
            <v>0</v>
          </cell>
          <cell r="UH78">
            <v>12.86</v>
          </cell>
          <cell r="UI78">
            <v>2</v>
          </cell>
          <cell r="UJ78">
            <v>0</v>
          </cell>
          <cell r="UK78">
            <v>0</v>
          </cell>
          <cell r="UL78">
            <v>13.66</v>
          </cell>
          <cell r="UM78">
            <v>2</v>
          </cell>
          <cell r="UN78">
            <v>0</v>
          </cell>
          <cell r="UO78">
            <v>0</v>
          </cell>
          <cell r="UP78" t="str">
            <v/>
          </cell>
          <cell r="UQ78" t="str">
            <v/>
          </cell>
          <cell r="UR78">
            <v>11.51</v>
          </cell>
          <cell r="US78">
            <v>2</v>
          </cell>
          <cell r="UT78">
            <v>0</v>
          </cell>
          <cell r="UU78">
            <v>0</v>
          </cell>
          <cell r="UV78">
            <v>13.69</v>
          </cell>
          <cell r="UW78">
            <v>2</v>
          </cell>
          <cell r="UX78">
            <v>0</v>
          </cell>
          <cell r="UY78">
            <v>0</v>
          </cell>
          <cell r="UZ78">
            <v>8.98</v>
          </cell>
          <cell r="VA78">
            <v>2</v>
          </cell>
          <cell r="VB78">
            <v>0</v>
          </cell>
          <cell r="VC78">
            <v>0</v>
          </cell>
          <cell r="VD78" t="str">
            <v/>
          </cell>
          <cell r="VE78" t="str">
            <v/>
          </cell>
          <cell r="VF78">
            <v>0</v>
          </cell>
          <cell r="VG78">
            <v>0</v>
          </cell>
          <cell r="VH78">
            <v>14.63</v>
          </cell>
          <cell r="VI78">
            <v>2</v>
          </cell>
          <cell r="VJ78">
            <v>14.28</v>
          </cell>
          <cell r="VK78">
            <v>2</v>
          </cell>
          <cell r="VL78">
            <v>0</v>
          </cell>
          <cell r="VM78">
            <v>0</v>
          </cell>
          <cell r="VN78">
            <v>14.42</v>
          </cell>
          <cell r="VO78">
            <v>2</v>
          </cell>
          <cell r="VP78">
            <v>0</v>
          </cell>
          <cell r="VQ78">
            <v>0</v>
          </cell>
          <cell r="VR78" t="str">
            <v/>
          </cell>
          <cell r="VS78" t="str">
            <v/>
          </cell>
          <cell r="VT78">
            <v>9.25</v>
          </cell>
          <cell r="VU78">
            <v>2</v>
          </cell>
          <cell r="VV78">
            <v>0</v>
          </cell>
          <cell r="VW78">
            <v>0</v>
          </cell>
          <cell r="VX78">
            <v>14.96</v>
          </cell>
          <cell r="VY78">
            <v>2</v>
          </cell>
          <cell r="VZ78">
            <v>0</v>
          </cell>
          <cell r="WA78">
            <v>0</v>
          </cell>
          <cell r="WB78">
            <v>11.83</v>
          </cell>
          <cell r="WC78">
            <v>2</v>
          </cell>
          <cell r="WD78">
            <v>0</v>
          </cell>
          <cell r="WE78">
            <v>0</v>
          </cell>
          <cell r="WF78" t="str">
            <v/>
          </cell>
          <cell r="WG78" t="str">
            <v/>
          </cell>
          <cell r="WH78">
            <v>12.4</v>
          </cell>
          <cell r="WI78">
            <v>2</v>
          </cell>
          <cell r="WJ78">
            <v>0</v>
          </cell>
          <cell r="WK78">
            <v>0</v>
          </cell>
          <cell r="WL78">
            <v>14.78</v>
          </cell>
          <cell r="WM78">
            <v>2</v>
          </cell>
          <cell r="WN78">
            <v>0</v>
          </cell>
          <cell r="WO78">
            <v>0</v>
          </cell>
          <cell r="WP78">
            <v>14.73</v>
          </cell>
          <cell r="WQ78">
            <v>2</v>
          </cell>
          <cell r="WR78">
            <v>0</v>
          </cell>
          <cell r="WS78">
            <v>0</v>
          </cell>
          <cell r="WT78" t="str">
            <v/>
          </cell>
          <cell r="WU78" t="str">
            <v/>
          </cell>
          <cell r="WV78">
            <v>14.16</v>
          </cell>
          <cell r="WW78">
            <v>2</v>
          </cell>
          <cell r="WX78">
            <v>0</v>
          </cell>
          <cell r="WY78">
            <v>0</v>
          </cell>
          <cell r="WZ78">
            <v>14.42</v>
          </cell>
          <cell r="XA78">
            <v>2</v>
          </cell>
          <cell r="XB78">
            <v>0</v>
          </cell>
          <cell r="XC78">
            <v>0</v>
          </cell>
          <cell r="XD78">
            <v>13.28</v>
          </cell>
          <cell r="XE78">
            <v>2</v>
          </cell>
          <cell r="XF78">
            <v>0</v>
          </cell>
          <cell r="XG78">
            <v>0</v>
          </cell>
          <cell r="XH78" t="str">
            <v/>
          </cell>
          <cell r="XI78" t="str">
            <v/>
          </cell>
          <cell r="XJ78">
            <v>11.82</v>
          </cell>
          <cell r="XK78">
            <v>2</v>
          </cell>
          <cell r="XL78">
            <v>0</v>
          </cell>
          <cell r="XM78">
            <v>0</v>
          </cell>
          <cell r="XN78">
            <v>0</v>
          </cell>
          <cell r="XO78">
            <v>0</v>
          </cell>
          <cell r="XP78">
            <v>12.82</v>
          </cell>
          <cell r="XQ78">
            <v>2</v>
          </cell>
          <cell r="XR78">
            <v>15.26</v>
          </cell>
          <cell r="XS78">
            <v>2</v>
          </cell>
          <cell r="XT78">
            <v>0</v>
          </cell>
          <cell r="XU78">
            <v>0</v>
          </cell>
          <cell r="XV78" t="str">
            <v/>
          </cell>
          <cell r="XW78" t="str">
            <v/>
          </cell>
          <cell r="XX78">
            <v>13.09</v>
          </cell>
          <cell r="XY78">
            <v>2</v>
          </cell>
          <cell r="XZ78">
            <v>0</v>
          </cell>
          <cell r="YA78">
            <v>0</v>
          </cell>
          <cell r="YB78">
            <v>15.45</v>
          </cell>
          <cell r="YC78">
            <v>2</v>
          </cell>
          <cell r="YD78">
            <v>0</v>
          </cell>
          <cell r="YE78">
            <v>0</v>
          </cell>
          <cell r="YF78">
            <v>12.95</v>
          </cell>
          <cell r="YG78">
            <v>2</v>
          </cell>
          <cell r="YH78">
            <v>0</v>
          </cell>
          <cell r="YI78">
            <v>0</v>
          </cell>
          <cell r="YJ78" t="str">
            <v/>
          </cell>
          <cell r="YK78" t="str">
            <v/>
          </cell>
          <cell r="YL78">
            <v>11.26</v>
          </cell>
          <cell r="YM78">
            <v>2</v>
          </cell>
          <cell r="YN78">
            <v>0</v>
          </cell>
          <cell r="YO78">
            <v>0</v>
          </cell>
          <cell r="YP78">
            <v>5.75</v>
          </cell>
          <cell r="YQ78">
            <v>1</v>
          </cell>
          <cell r="YR78">
            <v>0</v>
          </cell>
          <cell r="YS78">
            <v>0</v>
          </cell>
          <cell r="YT78">
            <v>14.76</v>
          </cell>
          <cell r="YU78">
            <v>2</v>
          </cell>
          <cell r="YV78">
            <v>0</v>
          </cell>
          <cell r="YW78">
            <v>0</v>
          </cell>
          <cell r="YX78" t="str">
            <v/>
          </cell>
          <cell r="YY78" t="str">
            <v/>
          </cell>
          <cell r="YZ78">
            <v>14.22</v>
          </cell>
          <cell r="ZA78">
            <v>2</v>
          </cell>
          <cell r="ZB78">
            <v>0</v>
          </cell>
          <cell r="ZC78">
            <v>0</v>
          </cell>
          <cell r="ZD78">
            <v>16.89</v>
          </cell>
          <cell r="ZE78">
            <v>2</v>
          </cell>
          <cell r="ZF78">
            <v>0</v>
          </cell>
          <cell r="ZG78">
            <v>0</v>
          </cell>
          <cell r="ZH78">
            <v>13.59</v>
          </cell>
          <cell r="ZI78">
            <v>2</v>
          </cell>
          <cell r="ZJ78">
            <v>0</v>
          </cell>
          <cell r="ZK78">
            <v>0</v>
          </cell>
          <cell r="ZL78" t="str">
            <v/>
          </cell>
          <cell r="ZM78" t="str">
            <v/>
          </cell>
          <cell r="ZN78">
            <v>15.76</v>
          </cell>
          <cell r="ZO78">
            <v>2</v>
          </cell>
          <cell r="ZP78">
            <v>0</v>
          </cell>
          <cell r="ZQ78">
            <v>0</v>
          </cell>
          <cell r="ZR78">
            <v>13.48</v>
          </cell>
          <cell r="ZS78">
            <v>2</v>
          </cell>
          <cell r="ZT78">
            <v>0</v>
          </cell>
          <cell r="ZU78">
            <v>0</v>
          </cell>
          <cell r="ZV78">
            <v>12.68</v>
          </cell>
          <cell r="ZW78">
            <v>2</v>
          </cell>
          <cell r="ZX78">
            <v>0</v>
          </cell>
          <cell r="ZY78">
            <v>0</v>
          </cell>
          <cell r="ZZ78" t="str">
            <v/>
          </cell>
          <cell r="AAA78" t="str">
            <v/>
          </cell>
          <cell r="AAB78">
            <v>10.6</v>
          </cell>
          <cell r="AAC78">
            <v>2</v>
          </cell>
          <cell r="AAD78">
            <v>0</v>
          </cell>
          <cell r="AAE78">
            <v>0</v>
          </cell>
          <cell r="AAF78">
            <v>13.52</v>
          </cell>
          <cell r="AAG78">
            <v>2</v>
          </cell>
          <cell r="AAH78">
            <v>0</v>
          </cell>
          <cell r="AAI78">
            <v>0</v>
          </cell>
          <cell r="AAJ78">
            <v>10.61</v>
          </cell>
          <cell r="AAK78">
            <v>2</v>
          </cell>
          <cell r="AAL78">
            <v>0</v>
          </cell>
          <cell r="AAM78">
            <v>0</v>
          </cell>
          <cell r="AAN78" t="str">
            <v/>
          </cell>
          <cell r="AAO78" t="str">
            <v/>
          </cell>
          <cell r="AAP78">
            <v>11.01</v>
          </cell>
          <cell r="AAQ78">
            <v>2</v>
          </cell>
          <cell r="AAR78">
            <v>0</v>
          </cell>
          <cell r="AAS78">
            <v>0</v>
          </cell>
          <cell r="AAT78">
            <v>13.71</v>
          </cell>
          <cell r="AAU78">
            <v>2</v>
          </cell>
          <cell r="AAV78">
            <v>0</v>
          </cell>
          <cell r="AAW78">
            <v>0</v>
          </cell>
          <cell r="AAX78">
            <v>0</v>
          </cell>
          <cell r="AAY78">
            <v>0</v>
          </cell>
          <cell r="AAZ78">
            <v>6.27</v>
          </cell>
          <cell r="ABA78">
            <v>1</v>
          </cell>
          <cell r="ABB78" t="str">
            <v/>
          </cell>
          <cell r="ABC78" t="str">
            <v/>
          </cell>
          <cell r="ABD78">
            <v>0</v>
          </cell>
          <cell r="ABE78">
            <v>0</v>
          </cell>
          <cell r="ABF78">
            <v>0</v>
          </cell>
          <cell r="ABG78">
            <v>0</v>
          </cell>
          <cell r="ABH78">
            <v>0</v>
          </cell>
          <cell r="ABI78">
            <v>0</v>
          </cell>
          <cell r="ABJ78">
            <v>0</v>
          </cell>
          <cell r="ABK78">
            <v>0</v>
          </cell>
          <cell r="ABM78">
            <v>1959.7500000000005</v>
          </cell>
          <cell r="ABN78">
            <v>302</v>
          </cell>
          <cell r="ABO78">
            <v>157</v>
          </cell>
          <cell r="ABP78">
            <v>1.9235668789808917</v>
          </cell>
        </row>
        <row r="79">
          <cell r="A79" t="str">
            <v>GLENWOOD</v>
          </cell>
          <cell r="B79" t="str">
            <v>GLENWOOD</v>
          </cell>
          <cell r="C79" t="str">
            <v>BROOKLYN</v>
          </cell>
          <cell r="D79">
            <v>9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10.37</v>
          </cell>
          <cell r="K79">
            <v>1</v>
          </cell>
          <cell r="L79">
            <v>0</v>
          </cell>
          <cell r="M79">
            <v>0</v>
          </cell>
          <cell r="N79">
            <v>7.39</v>
          </cell>
          <cell r="O79">
            <v>1</v>
          </cell>
          <cell r="P79" t="str">
            <v/>
          </cell>
          <cell r="Q79" t="str">
            <v/>
          </cell>
          <cell r="R79">
            <v>8.7100000000000009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9.25</v>
          </cell>
          <cell r="AA79">
            <v>1</v>
          </cell>
          <cell r="AB79">
            <v>5.26</v>
          </cell>
          <cell r="AC79">
            <v>1</v>
          </cell>
          <cell r="AD79" t="str">
            <v/>
          </cell>
          <cell r="AE79" t="str">
            <v/>
          </cell>
          <cell r="AF79">
            <v>8.1999999999999993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7.8</v>
          </cell>
          <cell r="AM79">
            <v>1</v>
          </cell>
          <cell r="AN79">
            <v>0</v>
          </cell>
          <cell r="AO79">
            <v>0</v>
          </cell>
          <cell r="AP79">
            <v>5.47</v>
          </cell>
          <cell r="AQ79">
            <v>1</v>
          </cell>
          <cell r="AR79" t="str">
            <v/>
          </cell>
          <cell r="AS79" t="str">
            <v/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7.87</v>
          </cell>
          <cell r="AY79">
            <v>1</v>
          </cell>
          <cell r="AZ79">
            <v>12.46</v>
          </cell>
          <cell r="BA79">
            <v>2</v>
          </cell>
          <cell r="BB79">
            <v>0</v>
          </cell>
          <cell r="BC79">
            <v>0</v>
          </cell>
          <cell r="BD79">
            <v>6.74</v>
          </cell>
          <cell r="BE79">
            <v>1</v>
          </cell>
          <cell r="BF79" t="str">
            <v/>
          </cell>
          <cell r="BG79" t="str">
            <v/>
          </cell>
          <cell r="BH79">
            <v>7.85</v>
          </cell>
          <cell r="BI79">
            <v>1</v>
          </cell>
          <cell r="BJ79">
            <v>5.04</v>
          </cell>
          <cell r="BK79">
            <v>1</v>
          </cell>
          <cell r="BL79">
            <v>4.6399999999999997</v>
          </cell>
          <cell r="BM79">
            <v>1</v>
          </cell>
          <cell r="BN79">
            <v>4.87</v>
          </cell>
          <cell r="BO79">
            <v>1</v>
          </cell>
          <cell r="BP79">
            <v>0</v>
          </cell>
          <cell r="BQ79">
            <v>0</v>
          </cell>
          <cell r="BR79">
            <v>6.04</v>
          </cell>
          <cell r="BS79">
            <v>1</v>
          </cell>
          <cell r="BT79" t="str">
            <v/>
          </cell>
          <cell r="BU79" t="str">
            <v/>
          </cell>
          <cell r="BV79">
            <v>5.79</v>
          </cell>
          <cell r="BW79">
            <v>1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7.63</v>
          </cell>
          <cell r="CC79">
            <v>1</v>
          </cell>
          <cell r="CD79">
            <v>0</v>
          </cell>
          <cell r="CE79">
            <v>0</v>
          </cell>
          <cell r="CF79">
            <v>6.47</v>
          </cell>
          <cell r="CG79">
            <v>1</v>
          </cell>
          <cell r="CH79" t="str">
            <v/>
          </cell>
          <cell r="CI79" t="str">
            <v/>
          </cell>
          <cell r="CJ79">
            <v>8.49</v>
          </cell>
          <cell r="CK79">
            <v>1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7.15</v>
          </cell>
          <cell r="CQ79">
            <v>1</v>
          </cell>
          <cell r="CR79">
            <v>0</v>
          </cell>
          <cell r="CS79">
            <v>0</v>
          </cell>
          <cell r="CT79">
            <v>8.7100000000000009</v>
          </cell>
          <cell r="CU79">
            <v>1</v>
          </cell>
          <cell r="CV79" t="str">
            <v/>
          </cell>
          <cell r="CW79" t="str">
            <v/>
          </cell>
          <cell r="CX79">
            <v>0</v>
          </cell>
          <cell r="CY79">
            <v>0</v>
          </cell>
          <cell r="CZ79">
            <v>8.33</v>
          </cell>
          <cell r="DA79">
            <v>1</v>
          </cell>
          <cell r="DB79">
            <v>0</v>
          </cell>
          <cell r="DC79">
            <v>0</v>
          </cell>
          <cell r="DD79">
            <v>7.44</v>
          </cell>
          <cell r="DE79">
            <v>1</v>
          </cell>
          <cell r="DF79">
            <v>0</v>
          </cell>
          <cell r="DG79">
            <v>0</v>
          </cell>
          <cell r="DH79">
            <v>6.06</v>
          </cell>
          <cell r="DI79">
            <v>1</v>
          </cell>
          <cell r="DJ79" t="str">
            <v/>
          </cell>
          <cell r="DK79" t="str">
            <v/>
          </cell>
          <cell r="DL79">
            <v>7.94</v>
          </cell>
          <cell r="DM79">
            <v>1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14.38</v>
          </cell>
          <cell r="DW79">
            <v>2</v>
          </cell>
          <cell r="DX79" t="str">
            <v/>
          </cell>
          <cell r="DY79" t="str">
            <v/>
          </cell>
          <cell r="DZ79">
            <v>7.73</v>
          </cell>
          <cell r="EA79">
            <v>1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8.07</v>
          </cell>
          <cell r="EG79">
            <v>1</v>
          </cell>
          <cell r="EH79">
            <v>0</v>
          </cell>
          <cell r="EI79">
            <v>0</v>
          </cell>
          <cell r="EJ79">
            <v>3.87</v>
          </cell>
          <cell r="EK79">
            <v>1</v>
          </cell>
          <cell r="EL79" t="str">
            <v/>
          </cell>
          <cell r="EM79" t="str">
            <v/>
          </cell>
          <cell r="EN79">
            <v>8.59</v>
          </cell>
          <cell r="EO79">
            <v>1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6.54</v>
          </cell>
          <cell r="EU79">
            <v>1</v>
          </cell>
          <cell r="EV79">
            <v>0</v>
          </cell>
          <cell r="EW79">
            <v>0</v>
          </cell>
          <cell r="EX79">
            <v>6.79</v>
          </cell>
          <cell r="EY79">
            <v>1</v>
          </cell>
          <cell r="EZ79" t="str">
            <v/>
          </cell>
          <cell r="FA79" t="str">
            <v/>
          </cell>
          <cell r="FB79">
            <v>7.06</v>
          </cell>
          <cell r="FC79">
            <v>1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6.87</v>
          </cell>
          <cell r="FI79">
            <v>1</v>
          </cell>
          <cell r="FJ79">
            <v>0</v>
          </cell>
          <cell r="FK79">
            <v>0</v>
          </cell>
          <cell r="FL79">
            <v>8.82</v>
          </cell>
          <cell r="FM79">
            <v>1</v>
          </cell>
          <cell r="FN79" t="str">
            <v/>
          </cell>
          <cell r="FO79" t="str">
            <v/>
          </cell>
          <cell r="FP79">
            <v>9.86</v>
          </cell>
          <cell r="FQ79">
            <v>1</v>
          </cell>
          <cell r="FR79">
            <v>0</v>
          </cell>
          <cell r="FS79">
            <v>0</v>
          </cell>
          <cell r="FT79">
            <v>9.7899999999999991</v>
          </cell>
          <cell r="FU79">
            <v>1</v>
          </cell>
          <cell r="FV79">
            <v>0</v>
          </cell>
          <cell r="FW79">
            <v>0</v>
          </cell>
          <cell r="FX79">
            <v>18.66</v>
          </cell>
          <cell r="FY79">
            <v>2</v>
          </cell>
          <cell r="FZ79">
            <v>0</v>
          </cell>
          <cell r="GA79">
            <v>0</v>
          </cell>
          <cell r="GB79" t="str">
            <v/>
          </cell>
          <cell r="GC79" t="str">
            <v/>
          </cell>
          <cell r="GD79">
            <v>7.14</v>
          </cell>
          <cell r="GE79">
            <v>1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6.42</v>
          </cell>
          <cell r="GK79">
            <v>1</v>
          </cell>
          <cell r="GL79">
            <v>0</v>
          </cell>
          <cell r="GM79">
            <v>0</v>
          </cell>
          <cell r="GN79">
            <v>8.9499999999999993</v>
          </cell>
          <cell r="GO79">
            <v>1</v>
          </cell>
          <cell r="GP79" t="str">
            <v/>
          </cell>
          <cell r="GQ79" t="str">
            <v/>
          </cell>
          <cell r="GR79">
            <v>9.39</v>
          </cell>
          <cell r="GS79">
            <v>1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8.2899999999999991</v>
          </cell>
          <cell r="GY79">
            <v>1</v>
          </cell>
          <cell r="GZ79">
            <v>0</v>
          </cell>
          <cell r="HA79">
            <v>0</v>
          </cell>
          <cell r="HB79">
            <v>8.1999999999999993</v>
          </cell>
          <cell r="HC79">
            <v>1</v>
          </cell>
          <cell r="HD79" t="str">
            <v/>
          </cell>
          <cell r="HE79" t="str">
            <v/>
          </cell>
          <cell r="HF79">
            <v>7</v>
          </cell>
          <cell r="HG79">
            <v>1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7.62</v>
          </cell>
          <cell r="HM79">
            <v>1</v>
          </cell>
          <cell r="HN79">
            <v>0</v>
          </cell>
          <cell r="HO79">
            <v>0</v>
          </cell>
          <cell r="HP79">
            <v>9.1199999999999992</v>
          </cell>
          <cell r="HQ79">
            <v>1</v>
          </cell>
          <cell r="HR79" t="str">
            <v/>
          </cell>
          <cell r="HS79" t="str">
            <v/>
          </cell>
          <cell r="HT79">
            <v>6.14</v>
          </cell>
          <cell r="HU79">
            <v>1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8</v>
          </cell>
          <cell r="IA79">
            <v>1</v>
          </cell>
          <cell r="IB79">
            <v>0</v>
          </cell>
          <cell r="IC79">
            <v>0</v>
          </cell>
          <cell r="ID79">
            <v>7.36</v>
          </cell>
          <cell r="IE79">
            <v>1</v>
          </cell>
          <cell r="IF79" t="str">
            <v/>
          </cell>
          <cell r="IG79" t="str">
            <v/>
          </cell>
          <cell r="IH79">
            <v>6.38</v>
          </cell>
          <cell r="II79">
            <v>1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8.57</v>
          </cell>
          <cell r="IO79">
            <v>1</v>
          </cell>
          <cell r="IP79">
            <v>0</v>
          </cell>
          <cell r="IQ79">
            <v>0</v>
          </cell>
          <cell r="IR79">
            <v>15.1</v>
          </cell>
          <cell r="IS79">
            <v>2</v>
          </cell>
          <cell r="IT79" t="str">
            <v/>
          </cell>
          <cell r="IU79" t="str">
            <v/>
          </cell>
          <cell r="IV79">
            <v>9.75</v>
          </cell>
          <cell r="IW79">
            <v>1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8.48</v>
          </cell>
          <cell r="JC79">
            <v>1</v>
          </cell>
          <cell r="JD79">
            <v>0</v>
          </cell>
          <cell r="JE79">
            <v>0</v>
          </cell>
          <cell r="JF79">
            <v>7.11</v>
          </cell>
          <cell r="JG79">
            <v>1</v>
          </cell>
          <cell r="JH79" t="str">
            <v/>
          </cell>
          <cell r="JI79" t="str">
            <v/>
          </cell>
          <cell r="JJ79">
            <v>7.55</v>
          </cell>
          <cell r="JK79">
            <v>1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11.7</v>
          </cell>
          <cell r="JQ79">
            <v>2</v>
          </cell>
          <cell r="JR79">
            <v>0</v>
          </cell>
          <cell r="JS79">
            <v>0</v>
          </cell>
          <cell r="JT79">
            <v>7.07</v>
          </cell>
          <cell r="JU79">
            <v>1</v>
          </cell>
          <cell r="JV79" t="str">
            <v/>
          </cell>
          <cell r="JW79" t="str">
            <v/>
          </cell>
          <cell r="JX79">
            <v>7.78</v>
          </cell>
          <cell r="JY79">
            <v>1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5.55</v>
          </cell>
          <cell r="KE79">
            <v>1</v>
          </cell>
          <cell r="KF79">
            <v>0</v>
          </cell>
          <cell r="KG79">
            <v>0</v>
          </cell>
          <cell r="KH79">
            <v>8.11</v>
          </cell>
          <cell r="KI79">
            <v>1</v>
          </cell>
          <cell r="KJ79" t="str">
            <v/>
          </cell>
          <cell r="KK79" t="str">
            <v/>
          </cell>
          <cell r="KL79">
            <v>0</v>
          </cell>
          <cell r="KM79">
            <v>0</v>
          </cell>
          <cell r="KN79">
            <v>5.81</v>
          </cell>
          <cell r="KO79">
            <v>1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9.1199999999999992</v>
          </cell>
          <cell r="KW79">
            <v>1</v>
          </cell>
          <cell r="KX79" t="str">
            <v/>
          </cell>
          <cell r="KY79" t="str">
            <v/>
          </cell>
          <cell r="KZ79">
            <v>7.69</v>
          </cell>
          <cell r="LA79">
            <v>1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7.11</v>
          </cell>
          <cell r="LG79">
            <v>1</v>
          </cell>
          <cell r="LH79">
            <v>0</v>
          </cell>
          <cell r="LI79">
            <v>0</v>
          </cell>
          <cell r="LJ79">
            <v>8.18</v>
          </cell>
          <cell r="LK79">
            <v>1</v>
          </cell>
          <cell r="LL79" t="str">
            <v/>
          </cell>
          <cell r="LM79" t="str">
            <v/>
          </cell>
          <cell r="LN79">
            <v>7.39</v>
          </cell>
          <cell r="LO79">
            <v>1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8.52</v>
          </cell>
          <cell r="LU79">
            <v>1</v>
          </cell>
          <cell r="LV79">
            <v>0</v>
          </cell>
          <cell r="LW79">
            <v>0</v>
          </cell>
          <cell r="LX79">
            <v>7.93</v>
          </cell>
          <cell r="LY79">
            <v>1</v>
          </cell>
          <cell r="LZ79" t="str">
            <v/>
          </cell>
          <cell r="MA79" t="str">
            <v/>
          </cell>
          <cell r="MB79">
            <v>7.07</v>
          </cell>
          <cell r="MC79">
            <v>1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8.85</v>
          </cell>
          <cell r="MI79">
            <v>1</v>
          </cell>
          <cell r="MJ79">
            <v>0</v>
          </cell>
          <cell r="MK79">
            <v>0</v>
          </cell>
          <cell r="ML79">
            <v>14.45</v>
          </cell>
          <cell r="MM79">
            <v>2</v>
          </cell>
          <cell r="MN79" t="str">
            <v/>
          </cell>
          <cell r="MO79" t="str">
            <v/>
          </cell>
          <cell r="MP79">
            <v>7.53</v>
          </cell>
          <cell r="MQ79">
            <v>1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6.21</v>
          </cell>
          <cell r="MW79">
            <v>1</v>
          </cell>
          <cell r="MX79">
            <v>0</v>
          </cell>
          <cell r="MY79">
            <v>0</v>
          </cell>
          <cell r="MZ79">
            <v>7.28</v>
          </cell>
          <cell r="NA79">
            <v>1</v>
          </cell>
          <cell r="NB79" t="str">
            <v/>
          </cell>
          <cell r="NC79" t="str">
            <v/>
          </cell>
          <cell r="ND79">
            <v>9.81</v>
          </cell>
          <cell r="NE79">
            <v>1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7.63</v>
          </cell>
          <cell r="NK79">
            <v>1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 t="str">
            <v/>
          </cell>
          <cell r="NQ79" t="str">
            <v/>
          </cell>
          <cell r="NR79">
            <v>16.399999999999999</v>
          </cell>
          <cell r="NS79">
            <v>2</v>
          </cell>
          <cell r="NT79">
            <v>0</v>
          </cell>
          <cell r="NU79">
            <v>0</v>
          </cell>
          <cell r="NV79">
            <v>0</v>
          </cell>
          <cell r="NW79">
            <v>0</v>
          </cell>
          <cell r="NX79">
            <v>7.42</v>
          </cell>
          <cell r="NY79">
            <v>1</v>
          </cell>
          <cell r="NZ79">
            <v>0</v>
          </cell>
          <cell r="OA79">
            <v>0</v>
          </cell>
          <cell r="OB79">
            <v>9.2100000000000009</v>
          </cell>
          <cell r="OC79">
            <v>1</v>
          </cell>
          <cell r="OD79" t="str">
            <v/>
          </cell>
          <cell r="OE79" t="str">
            <v/>
          </cell>
          <cell r="OF79">
            <v>8.15</v>
          </cell>
          <cell r="OG79">
            <v>1</v>
          </cell>
          <cell r="OH79">
            <v>0</v>
          </cell>
          <cell r="OI79">
            <v>0</v>
          </cell>
          <cell r="OJ79">
            <v>0</v>
          </cell>
          <cell r="OK79">
            <v>0</v>
          </cell>
          <cell r="OL79">
            <v>6.6</v>
          </cell>
          <cell r="OM79">
            <v>1</v>
          </cell>
          <cell r="ON79">
            <v>7.69</v>
          </cell>
          <cell r="OO79">
            <v>1</v>
          </cell>
          <cell r="OP79">
            <v>9.25</v>
          </cell>
          <cell r="OQ79">
            <v>1</v>
          </cell>
          <cell r="OR79" t="str">
            <v/>
          </cell>
          <cell r="OS79" t="str">
            <v/>
          </cell>
          <cell r="OT79">
            <v>8.02</v>
          </cell>
          <cell r="OU79">
            <v>1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13.5</v>
          </cell>
          <cell r="PA79">
            <v>2</v>
          </cell>
          <cell r="PB79">
            <v>0</v>
          </cell>
          <cell r="PC79">
            <v>0</v>
          </cell>
          <cell r="PD79">
            <v>8.1300000000000008</v>
          </cell>
          <cell r="PE79">
            <v>1</v>
          </cell>
          <cell r="PF79" t="str">
            <v/>
          </cell>
          <cell r="PG79" t="str">
            <v/>
          </cell>
          <cell r="PH79">
            <v>8.06</v>
          </cell>
          <cell r="PI79">
            <v>1</v>
          </cell>
          <cell r="PJ79">
            <v>0</v>
          </cell>
          <cell r="PK79">
            <v>0</v>
          </cell>
          <cell r="PL79">
            <v>0</v>
          </cell>
          <cell r="PM79">
            <v>0</v>
          </cell>
          <cell r="PN79">
            <v>7.62</v>
          </cell>
          <cell r="PO79">
            <v>1</v>
          </cell>
          <cell r="PP79">
            <v>0</v>
          </cell>
          <cell r="PQ79">
            <v>0</v>
          </cell>
          <cell r="PR79">
            <v>4.96</v>
          </cell>
          <cell r="PS79">
            <v>1</v>
          </cell>
          <cell r="PT79" t="str">
            <v/>
          </cell>
          <cell r="PU79" t="str">
            <v/>
          </cell>
          <cell r="PV79">
            <v>5.9</v>
          </cell>
          <cell r="PW79">
            <v>1</v>
          </cell>
          <cell r="PX79">
            <v>0</v>
          </cell>
          <cell r="PY79">
            <v>0</v>
          </cell>
          <cell r="PZ79">
            <v>0</v>
          </cell>
          <cell r="QA79">
            <v>0</v>
          </cell>
          <cell r="QB79">
            <v>7.75</v>
          </cell>
          <cell r="QC79">
            <v>1</v>
          </cell>
          <cell r="QD79">
            <v>0</v>
          </cell>
          <cell r="QE79">
            <v>0</v>
          </cell>
          <cell r="QF79">
            <v>9.77</v>
          </cell>
          <cell r="QG79">
            <v>1</v>
          </cell>
          <cell r="QH79" t="str">
            <v/>
          </cell>
          <cell r="QI79" t="str">
            <v/>
          </cell>
          <cell r="QJ79">
            <v>7.68</v>
          </cell>
          <cell r="QK79">
            <v>1</v>
          </cell>
          <cell r="QL79">
            <v>0</v>
          </cell>
          <cell r="QM79">
            <v>0</v>
          </cell>
          <cell r="QN79">
            <v>5.96</v>
          </cell>
          <cell r="QO79">
            <v>1</v>
          </cell>
          <cell r="QP79">
            <v>8.9</v>
          </cell>
          <cell r="QQ79">
            <v>1</v>
          </cell>
          <cell r="QR79">
            <v>0</v>
          </cell>
          <cell r="QS79">
            <v>0</v>
          </cell>
          <cell r="QT79">
            <v>6.84</v>
          </cell>
          <cell r="QU79">
            <v>1</v>
          </cell>
          <cell r="QV79" t="str">
            <v/>
          </cell>
          <cell r="QW79" t="str">
            <v/>
          </cell>
          <cell r="QX79">
            <v>5.84</v>
          </cell>
          <cell r="QY79">
            <v>1</v>
          </cell>
          <cell r="QZ79">
            <v>0</v>
          </cell>
          <cell r="RA79">
            <v>0</v>
          </cell>
          <cell r="RB79">
            <v>0</v>
          </cell>
          <cell r="RC79">
            <v>0</v>
          </cell>
          <cell r="RD79">
            <v>7.49</v>
          </cell>
          <cell r="RE79">
            <v>1</v>
          </cell>
          <cell r="RF79">
            <v>0</v>
          </cell>
          <cell r="RG79">
            <v>0</v>
          </cell>
          <cell r="RH79">
            <v>7.24</v>
          </cell>
          <cell r="RI79">
            <v>1</v>
          </cell>
          <cell r="RJ79" t="str">
            <v/>
          </cell>
          <cell r="RK79" t="str">
            <v/>
          </cell>
          <cell r="RL79">
            <v>7.46</v>
          </cell>
          <cell r="RM79">
            <v>1</v>
          </cell>
          <cell r="RN79">
            <v>0</v>
          </cell>
          <cell r="RO79">
            <v>0</v>
          </cell>
          <cell r="RP79">
            <v>0</v>
          </cell>
          <cell r="RQ79">
            <v>0</v>
          </cell>
          <cell r="RR79">
            <v>7.16</v>
          </cell>
          <cell r="RS79">
            <v>1</v>
          </cell>
          <cell r="RT79">
            <v>8.7899999999999991</v>
          </cell>
          <cell r="RU79">
            <v>1</v>
          </cell>
          <cell r="RV79">
            <v>0</v>
          </cell>
          <cell r="RW79">
            <v>0</v>
          </cell>
          <cell r="RX79" t="str">
            <v/>
          </cell>
          <cell r="RY79" t="str">
            <v/>
          </cell>
          <cell r="RZ79">
            <v>6.8</v>
          </cell>
          <cell r="SA79">
            <v>1</v>
          </cell>
          <cell r="SB79">
            <v>0</v>
          </cell>
          <cell r="SC79">
            <v>0</v>
          </cell>
          <cell r="SD79">
            <v>0</v>
          </cell>
          <cell r="SE79">
            <v>0</v>
          </cell>
          <cell r="SF79">
            <v>8.2100000000000009</v>
          </cell>
          <cell r="SG79">
            <v>1</v>
          </cell>
          <cell r="SH79">
            <v>0</v>
          </cell>
          <cell r="SI79">
            <v>0</v>
          </cell>
          <cell r="SJ79">
            <v>6.25</v>
          </cell>
          <cell r="SK79">
            <v>1</v>
          </cell>
          <cell r="SL79" t="str">
            <v/>
          </cell>
          <cell r="SM79" t="str">
            <v/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7.66</v>
          </cell>
          <cell r="SS79">
            <v>1</v>
          </cell>
          <cell r="ST79">
            <v>0</v>
          </cell>
          <cell r="SU79">
            <v>0</v>
          </cell>
          <cell r="SV79">
            <v>9.65</v>
          </cell>
          <cell r="SW79">
            <v>1</v>
          </cell>
          <cell r="SX79">
            <v>7.13</v>
          </cell>
          <cell r="SY79">
            <v>1</v>
          </cell>
          <cell r="SZ79" t="str">
            <v/>
          </cell>
          <cell r="TA79" t="str">
            <v/>
          </cell>
          <cell r="TB79">
            <v>7.99</v>
          </cell>
          <cell r="TC79">
            <v>1</v>
          </cell>
          <cell r="TD79">
            <v>0</v>
          </cell>
          <cell r="TE79">
            <v>0</v>
          </cell>
          <cell r="TF79">
            <v>0</v>
          </cell>
          <cell r="TG79">
            <v>0</v>
          </cell>
          <cell r="TH79">
            <v>9.18</v>
          </cell>
          <cell r="TI79">
            <v>1</v>
          </cell>
          <cell r="TJ79">
            <v>0</v>
          </cell>
          <cell r="TK79">
            <v>0</v>
          </cell>
          <cell r="TL79">
            <v>6.53</v>
          </cell>
          <cell r="TM79">
            <v>1</v>
          </cell>
          <cell r="TN79" t="str">
            <v/>
          </cell>
          <cell r="TO79" t="str">
            <v/>
          </cell>
          <cell r="TP79">
            <v>8.2799999999999994</v>
          </cell>
          <cell r="TQ79">
            <v>1</v>
          </cell>
          <cell r="TR79">
            <v>0</v>
          </cell>
          <cell r="TS79">
            <v>0</v>
          </cell>
          <cell r="TT79">
            <v>0</v>
          </cell>
          <cell r="TU79">
            <v>0</v>
          </cell>
          <cell r="TV79">
            <v>13.67</v>
          </cell>
          <cell r="TW79">
            <v>2</v>
          </cell>
          <cell r="TX79">
            <v>0</v>
          </cell>
          <cell r="TY79">
            <v>0</v>
          </cell>
          <cell r="TZ79">
            <v>7.34</v>
          </cell>
          <cell r="UA79">
            <v>1</v>
          </cell>
          <cell r="UB79" t="str">
            <v/>
          </cell>
          <cell r="UC79" t="str">
            <v/>
          </cell>
          <cell r="UD79">
            <v>5.77</v>
          </cell>
          <cell r="UE79">
            <v>1</v>
          </cell>
          <cell r="UF79">
            <v>0</v>
          </cell>
          <cell r="UG79">
            <v>0</v>
          </cell>
          <cell r="UH79">
            <v>0</v>
          </cell>
          <cell r="UI79">
            <v>0</v>
          </cell>
          <cell r="UJ79">
            <v>6.65</v>
          </cell>
          <cell r="UK79">
            <v>1</v>
          </cell>
          <cell r="UL79">
            <v>6.74</v>
          </cell>
          <cell r="UM79">
            <v>1</v>
          </cell>
          <cell r="UN79">
            <v>7.17</v>
          </cell>
          <cell r="UO79">
            <v>1</v>
          </cell>
          <cell r="UP79" t="str">
            <v/>
          </cell>
          <cell r="UQ79" t="str">
            <v/>
          </cell>
          <cell r="UR79">
            <v>7.55</v>
          </cell>
          <cell r="US79">
            <v>1</v>
          </cell>
          <cell r="UT79">
            <v>0</v>
          </cell>
          <cell r="UU79">
            <v>0</v>
          </cell>
          <cell r="UV79">
            <v>0</v>
          </cell>
          <cell r="UW79">
            <v>0</v>
          </cell>
          <cell r="UX79">
            <v>5.97</v>
          </cell>
          <cell r="UY79">
            <v>1</v>
          </cell>
          <cell r="UZ79">
            <v>0</v>
          </cell>
          <cell r="VA79">
            <v>0</v>
          </cell>
          <cell r="VB79">
            <v>8.02</v>
          </cell>
          <cell r="VC79">
            <v>1</v>
          </cell>
          <cell r="VD79" t="str">
            <v/>
          </cell>
          <cell r="VE79" t="str">
            <v/>
          </cell>
          <cell r="VF79">
            <v>0</v>
          </cell>
          <cell r="VG79">
            <v>0</v>
          </cell>
          <cell r="VH79">
            <v>0</v>
          </cell>
          <cell r="VI79">
            <v>0</v>
          </cell>
          <cell r="VJ79">
            <v>9.17</v>
          </cell>
          <cell r="VK79">
            <v>1</v>
          </cell>
          <cell r="VL79">
            <v>15.78</v>
          </cell>
          <cell r="VM79">
            <v>2</v>
          </cell>
          <cell r="VN79">
            <v>0</v>
          </cell>
          <cell r="VO79">
            <v>0</v>
          </cell>
          <cell r="VP79">
            <v>7.58</v>
          </cell>
          <cell r="VQ79">
            <v>1</v>
          </cell>
          <cell r="VR79" t="str">
            <v/>
          </cell>
          <cell r="VS79" t="str">
            <v/>
          </cell>
          <cell r="VT79">
            <v>8.09</v>
          </cell>
          <cell r="VU79">
            <v>1</v>
          </cell>
          <cell r="VV79">
            <v>0</v>
          </cell>
          <cell r="VW79">
            <v>0</v>
          </cell>
          <cell r="VX79">
            <v>0</v>
          </cell>
          <cell r="VY79">
            <v>0</v>
          </cell>
          <cell r="VZ79">
            <v>6.04</v>
          </cell>
          <cell r="WA79">
            <v>1</v>
          </cell>
          <cell r="WB79">
            <v>0</v>
          </cell>
          <cell r="WC79">
            <v>0</v>
          </cell>
          <cell r="WD79">
            <v>8.08</v>
          </cell>
          <cell r="WE79">
            <v>1</v>
          </cell>
          <cell r="WF79" t="str">
            <v/>
          </cell>
          <cell r="WG79" t="str">
            <v/>
          </cell>
          <cell r="WH79">
            <v>5.46</v>
          </cell>
          <cell r="WI79">
            <v>1</v>
          </cell>
          <cell r="WJ79">
            <v>0</v>
          </cell>
          <cell r="WK79">
            <v>0</v>
          </cell>
          <cell r="WL79">
            <v>0</v>
          </cell>
          <cell r="WM79">
            <v>0</v>
          </cell>
          <cell r="WN79">
            <v>6.51</v>
          </cell>
          <cell r="WO79">
            <v>1</v>
          </cell>
          <cell r="WP79">
            <v>0</v>
          </cell>
          <cell r="WQ79">
            <v>0</v>
          </cell>
          <cell r="WR79">
            <v>8.1999999999999993</v>
          </cell>
          <cell r="WS79">
            <v>1</v>
          </cell>
          <cell r="WT79" t="str">
            <v/>
          </cell>
          <cell r="WU79" t="str">
            <v/>
          </cell>
          <cell r="WV79">
            <v>8.3000000000000007</v>
          </cell>
          <cell r="WW79">
            <v>1</v>
          </cell>
          <cell r="WX79">
            <v>0</v>
          </cell>
          <cell r="WY79">
            <v>0</v>
          </cell>
          <cell r="WZ79">
            <v>0</v>
          </cell>
          <cell r="XA79">
            <v>0</v>
          </cell>
          <cell r="XB79">
            <v>0</v>
          </cell>
          <cell r="XC79">
            <v>0</v>
          </cell>
          <cell r="XD79">
            <v>0</v>
          </cell>
          <cell r="XE79">
            <v>0</v>
          </cell>
          <cell r="XF79">
            <v>6.65</v>
          </cell>
          <cell r="XG79">
            <v>1</v>
          </cell>
          <cell r="XH79" t="str">
            <v/>
          </cell>
          <cell r="XI79" t="str">
            <v/>
          </cell>
          <cell r="XJ79">
            <v>5.67</v>
          </cell>
          <cell r="XK79">
            <v>1</v>
          </cell>
          <cell r="XL79">
            <v>10.75</v>
          </cell>
          <cell r="XM79">
            <v>2</v>
          </cell>
          <cell r="XN79">
            <v>0</v>
          </cell>
          <cell r="XO79">
            <v>0</v>
          </cell>
          <cell r="XP79">
            <v>0</v>
          </cell>
          <cell r="XQ79">
            <v>0</v>
          </cell>
          <cell r="XR79">
            <v>0</v>
          </cell>
          <cell r="XS79">
            <v>0</v>
          </cell>
          <cell r="XT79">
            <v>11.33</v>
          </cell>
          <cell r="XU79">
            <v>2</v>
          </cell>
          <cell r="XV79" t="str">
            <v/>
          </cell>
          <cell r="XW79" t="str">
            <v/>
          </cell>
          <cell r="XX79">
            <v>8.0299999999999994</v>
          </cell>
          <cell r="XY79">
            <v>1</v>
          </cell>
          <cell r="XZ79">
            <v>0</v>
          </cell>
          <cell r="YA79">
            <v>0</v>
          </cell>
          <cell r="YB79">
            <v>0</v>
          </cell>
          <cell r="YC79">
            <v>0</v>
          </cell>
          <cell r="YD79">
            <v>7.62</v>
          </cell>
          <cell r="YE79">
            <v>1</v>
          </cell>
          <cell r="YF79">
            <v>0</v>
          </cell>
          <cell r="YG79">
            <v>0</v>
          </cell>
          <cell r="YH79">
            <v>5.44</v>
          </cell>
          <cell r="YI79">
            <v>1</v>
          </cell>
          <cell r="YJ79" t="str">
            <v/>
          </cell>
          <cell r="YK79" t="str">
            <v/>
          </cell>
          <cell r="YL79">
            <v>0</v>
          </cell>
          <cell r="YM79">
            <v>0</v>
          </cell>
          <cell r="YN79">
            <v>6.55</v>
          </cell>
          <cell r="YO79">
            <v>1</v>
          </cell>
          <cell r="YP79">
            <v>7.75</v>
          </cell>
          <cell r="YQ79">
            <v>1</v>
          </cell>
          <cell r="YR79">
            <v>0</v>
          </cell>
          <cell r="YS79">
            <v>0</v>
          </cell>
          <cell r="YT79">
            <v>0</v>
          </cell>
          <cell r="YU79">
            <v>0</v>
          </cell>
          <cell r="YV79">
            <v>8.81</v>
          </cell>
          <cell r="YW79">
            <v>1</v>
          </cell>
          <cell r="YX79" t="str">
            <v/>
          </cell>
          <cell r="YY79" t="str">
            <v/>
          </cell>
          <cell r="YZ79">
            <v>9.14</v>
          </cell>
          <cell r="ZA79">
            <v>1</v>
          </cell>
          <cell r="ZB79">
            <v>8.86</v>
          </cell>
          <cell r="ZC79">
            <v>1</v>
          </cell>
          <cell r="ZD79">
            <v>0</v>
          </cell>
          <cell r="ZE79">
            <v>0</v>
          </cell>
          <cell r="ZF79">
            <v>9.02</v>
          </cell>
          <cell r="ZG79">
            <v>1</v>
          </cell>
          <cell r="ZH79">
            <v>0</v>
          </cell>
          <cell r="ZI79">
            <v>0</v>
          </cell>
          <cell r="ZJ79">
            <v>8.35</v>
          </cell>
          <cell r="ZK79">
            <v>1</v>
          </cell>
          <cell r="ZL79" t="str">
            <v/>
          </cell>
          <cell r="ZM79" t="str">
            <v/>
          </cell>
          <cell r="ZN79">
            <v>7.73</v>
          </cell>
          <cell r="ZO79">
            <v>1</v>
          </cell>
          <cell r="ZP79">
            <v>0</v>
          </cell>
          <cell r="ZQ79">
            <v>0</v>
          </cell>
          <cell r="ZR79">
            <v>0</v>
          </cell>
          <cell r="ZS79">
            <v>0</v>
          </cell>
          <cell r="ZT79">
            <v>7.67</v>
          </cell>
          <cell r="ZU79">
            <v>1</v>
          </cell>
          <cell r="ZV79">
            <v>0</v>
          </cell>
          <cell r="ZW79">
            <v>0</v>
          </cell>
          <cell r="ZX79">
            <v>7.4</v>
          </cell>
          <cell r="ZY79">
            <v>1</v>
          </cell>
          <cell r="ZZ79" t="str">
            <v/>
          </cell>
          <cell r="AAA79" t="str">
            <v/>
          </cell>
          <cell r="AAB79">
            <v>7.22</v>
          </cell>
          <cell r="AAC79">
            <v>1</v>
          </cell>
          <cell r="AAD79">
            <v>0</v>
          </cell>
          <cell r="AAE79">
            <v>0</v>
          </cell>
          <cell r="AAF79">
            <v>6.69</v>
          </cell>
          <cell r="AAG79">
            <v>1</v>
          </cell>
          <cell r="AAH79">
            <v>0</v>
          </cell>
          <cell r="AAI79">
            <v>0</v>
          </cell>
          <cell r="AAJ79">
            <v>9.3000000000000007</v>
          </cell>
          <cell r="AAK79">
            <v>1</v>
          </cell>
          <cell r="AAL79">
            <v>6.17</v>
          </cell>
          <cell r="AAM79">
            <v>1</v>
          </cell>
          <cell r="AAN79" t="str">
            <v/>
          </cell>
          <cell r="AAO79" t="str">
            <v/>
          </cell>
          <cell r="AAP79">
            <v>8.06</v>
          </cell>
          <cell r="AAQ79">
            <v>1</v>
          </cell>
          <cell r="AAR79">
            <v>0</v>
          </cell>
          <cell r="AAS79">
            <v>0</v>
          </cell>
          <cell r="AAT79">
            <v>0</v>
          </cell>
          <cell r="AAU79">
            <v>0</v>
          </cell>
          <cell r="AAV79">
            <v>6.73</v>
          </cell>
          <cell r="AAW79">
            <v>1</v>
          </cell>
          <cell r="AAX79">
            <v>0</v>
          </cell>
          <cell r="AAY79">
            <v>0</v>
          </cell>
          <cell r="AAZ79">
            <v>8.39</v>
          </cell>
          <cell r="ABA79">
            <v>1</v>
          </cell>
          <cell r="ABB79" t="str">
            <v/>
          </cell>
          <cell r="ABC79" t="str">
            <v/>
          </cell>
          <cell r="ABD79">
            <v>0</v>
          </cell>
          <cell r="ABE79">
            <v>0</v>
          </cell>
          <cell r="ABF79">
            <v>0</v>
          </cell>
          <cell r="ABG79">
            <v>0</v>
          </cell>
          <cell r="ABH79">
            <v>0</v>
          </cell>
          <cell r="ABI79">
            <v>0</v>
          </cell>
          <cell r="ABJ79">
            <v>0</v>
          </cell>
          <cell r="ABK79">
            <v>0</v>
          </cell>
          <cell r="ABM79">
            <v>1276.2499999999995</v>
          </cell>
          <cell r="ABN79">
            <v>171</v>
          </cell>
          <cell r="ABO79">
            <v>159</v>
          </cell>
          <cell r="ABP79">
            <v>1.0754716981132075</v>
          </cell>
        </row>
        <row r="80">
          <cell r="A80" t="str">
            <v>BROWNSVILLE #1</v>
          </cell>
          <cell r="B80" t="str">
            <v>BROWNSVILLE</v>
          </cell>
          <cell r="C80" t="str">
            <v>BROOKLYN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7.77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 t="str">
            <v/>
          </cell>
          <cell r="Q80" t="str">
            <v/>
          </cell>
          <cell r="R80">
            <v>0</v>
          </cell>
          <cell r="S80">
            <v>0</v>
          </cell>
          <cell r="T80">
            <v>6.64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/>
          </cell>
          <cell r="AE80" t="str">
            <v/>
          </cell>
          <cell r="AF80">
            <v>0</v>
          </cell>
          <cell r="AG80">
            <v>0</v>
          </cell>
          <cell r="AH80">
            <v>7.78</v>
          </cell>
          <cell r="AI80">
            <v>1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7.7</v>
          </cell>
          <cell r="AQ80">
            <v>1</v>
          </cell>
          <cell r="AR80" t="str">
            <v/>
          </cell>
          <cell r="AS80" t="str">
            <v/>
          </cell>
          <cell r="AT80">
            <v>0</v>
          </cell>
          <cell r="AU80">
            <v>0</v>
          </cell>
          <cell r="AV80">
            <v>8</v>
          </cell>
          <cell r="AW80">
            <v>1</v>
          </cell>
          <cell r="AX80">
            <v>0</v>
          </cell>
          <cell r="AY80">
            <v>0</v>
          </cell>
          <cell r="AZ80">
            <v>6.99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 t="str">
            <v/>
          </cell>
          <cell r="BG80" t="str">
            <v/>
          </cell>
          <cell r="BH80">
            <v>0</v>
          </cell>
          <cell r="BI80">
            <v>0</v>
          </cell>
          <cell r="BJ80">
            <v>9.2200000000000006</v>
          </cell>
          <cell r="BK80">
            <v>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 t="str">
            <v/>
          </cell>
          <cell r="BU80" t="str">
            <v/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 t="str">
            <v/>
          </cell>
          <cell r="CI80" t="str">
            <v/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16.8</v>
          </cell>
          <cell r="CU80">
            <v>2</v>
          </cell>
          <cell r="CV80" t="str">
            <v/>
          </cell>
          <cell r="CW80" t="str">
            <v/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7.31</v>
          </cell>
          <cell r="DI80">
            <v>1</v>
          </cell>
          <cell r="DJ80" t="str">
            <v/>
          </cell>
          <cell r="DK80" t="str">
            <v/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 t="str">
            <v/>
          </cell>
          <cell r="DY80" t="str">
            <v/>
          </cell>
          <cell r="DZ80">
            <v>0</v>
          </cell>
          <cell r="EA80">
            <v>0</v>
          </cell>
          <cell r="EB80">
            <v>5.42</v>
          </cell>
          <cell r="EC80">
            <v>1</v>
          </cell>
          <cell r="ED80">
            <v>0</v>
          </cell>
          <cell r="EE80">
            <v>0</v>
          </cell>
          <cell r="EF80">
            <v>7.8</v>
          </cell>
          <cell r="EG80">
            <v>1</v>
          </cell>
          <cell r="EH80">
            <v>0</v>
          </cell>
          <cell r="EI80">
            <v>0</v>
          </cell>
          <cell r="EJ80">
            <v>6.73</v>
          </cell>
          <cell r="EK80">
            <v>1</v>
          </cell>
          <cell r="EL80" t="str">
            <v/>
          </cell>
          <cell r="EM80" t="str">
            <v/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 t="str">
            <v/>
          </cell>
          <cell r="FA80" t="str">
            <v/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 t="str">
            <v/>
          </cell>
          <cell r="FO80" t="str">
            <v/>
          </cell>
          <cell r="FP80">
            <v>3.95</v>
          </cell>
          <cell r="FQ80">
            <v>1</v>
          </cell>
          <cell r="FR80">
            <v>8.08</v>
          </cell>
          <cell r="FS80">
            <v>1</v>
          </cell>
          <cell r="FT80">
            <v>6.6</v>
          </cell>
          <cell r="FU80">
            <v>1</v>
          </cell>
          <cell r="FV80">
            <v>0</v>
          </cell>
          <cell r="FW80">
            <v>0</v>
          </cell>
          <cell r="FX80">
            <v>8.36</v>
          </cell>
          <cell r="FY80">
            <v>1</v>
          </cell>
          <cell r="FZ80">
            <v>4</v>
          </cell>
          <cell r="GA80">
            <v>1</v>
          </cell>
          <cell r="GB80" t="str">
            <v/>
          </cell>
          <cell r="GC80" t="str">
            <v/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9.34</v>
          </cell>
          <cell r="GM80">
            <v>1</v>
          </cell>
          <cell r="GN80">
            <v>0</v>
          </cell>
          <cell r="GO80">
            <v>0</v>
          </cell>
          <cell r="GP80" t="str">
            <v/>
          </cell>
          <cell r="GQ80" t="str">
            <v/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8.09</v>
          </cell>
          <cell r="GY80">
            <v>1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 t="str">
            <v/>
          </cell>
          <cell r="HE80" t="str">
            <v/>
          </cell>
          <cell r="HF80">
            <v>0</v>
          </cell>
          <cell r="HG80">
            <v>0</v>
          </cell>
          <cell r="HH80">
            <v>7.6</v>
          </cell>
          <cell r="HI80">
            <v>1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 t="str">
            <v/>
          </cell>
          <cell r="HS80" t="str">
            <v/>
          </cell>
          <cell r="HT80">
            <v>0</v>
          </cell>
          <cell r="HU80">
            <v>0</v>
          </cell>
          <cell r="HV80">
            <v>7.81</v>
          </cell>
          <cell r="HW80">
            <v>1</v>
          </cell>
          <cell r="HX80">
            <v>0</v>
          </cell>
          <cell r="HY80">
            <v>0</v>
          </cell>
          <cell r="HZ80">
            <v>5.07</v>
          </cell>
          <cell r="IA80">
            <v>1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 t="str">
            <v/>
          </cell>
          <cell r="IG80" t="str">
            <v/>
          </cell>
          <cell r="IH80">
            <v>0</v>
          </cell>
          <cell r="II80">
            <v>0</v>
          </cell>
          <cell r="IJ80">
            <v>6.78</v>
          </cell>
          <cell r="IK80">
            <v>1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 t="str">
            <v/>
          </cell>
          <cell r="IU80" t="str">
            <v/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 t="str">
            <v/>
          </cell>
          <cell r="JI80" t="str">
            <v/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 t="str">
            <v/>
          </cell>
          <cell r="JW80" t="str">
            <v/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 t="str">
            <v/>
          </cell>
          <cell r="KK80" t="str">
            <v/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 t="str">
            <v/>
          </cell>
          <cell r="KY80" t="str">
            <v/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 t="str">
            <v/>
          </cell>
          <cell r="LM80" t="str">
            <v/>
          </cell>
          <cell r="LN80">
            <v>0</v>
          </cell>
          <cell r="LO80">
            <v>0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 t="str">
            <v/>
          </cell>
          <cell r="MA80" t="str">
            <v/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 t="str">
            <v/>
          </cell>
          <cell r="MO80" t="str">
            <v/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6.15</v>
          </cell>
          <cell r="NA80">
            <v>1</v>
          </cell>
          <cell r="NB80" t="str">
            <v/>
          </cell>
          <cell r="NC80" t="str">
            <v/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8.31</v>
          </cell>
          <cell r="NK80">
            <v>1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 t="str">
            <v/>
          </cell>
          <cell r="NQ80" t="str">
            <v/>
          </cell>
          <cell r="NR80">
            <v>0</v>
          </cell>
          <cell r="NS80">
            <v>0</v>
          </cell>
          <cell r="NT80">
            <v>9.3699999999999992</v>
          </cell>
          <cell r="NU80">
            <v>1</v>
          </cell>
          <cell r="NV80">
            <v>0</v>
          </cell>
          <cell r="NW80">
            <v>0</v>
          </cell>
          <cell r="NX80">
            <v>0</v>
          </cell>
          <cell r="NY80">
            <v>0</v>
          </cell>
          <cell r="NZ80">
            <v>0</v>
          </cell>
          <cell r="OA80">
            <v>0</v>
          </cell>
          <cell r="OB80">
            <v>0</v>
          </cell>
          <cell r="OC80">
            <v>0</v>
          </cell>
          <cell r="OD80" t="str">
            <v/>
          </cell>
          <cell r="OE80" t="str">
            <v/>
          </cell>
          <cell r="OF80">
            <v>0</v>
          </cell>
          <cell r="OG80">
            <v>0</v>
          </cell>
          <cell r="OH80">
            <v>9.1</v>
          </cell>
          <cell r="OI80">
            <v>1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7.83</v>
          </cell>
          <cell r="OQ80">
            <v>1</v>
          </cell>
          <cell r="OR80" t="str">
            <v/>
          </cell>
          <cell r="OS80" t="str">
            <v/>
          </cell>
          <cell r="OT80">
            <v>0</v>
          </cell>
          <cell r="OU80">
            <v>0</v>
          </cell>
          <cell r="OV80">
            <v>5.41</v>
          </cell>
          <cell r="OW80">
            <v>1</v>
          </cell>
          <cell r="OX80">
            <v>0</v>
          </cell>
          <cell r="OY80">
            <v>0</v>
          </cell>
          <cell r="OZ80">
            <v>7.69</v>
          </cell>
          <cell r="PA80">
            <v>1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 t="str">
            <v/>
          </cell>
          <cell r="PG80" t="str">
            <v/>
          </cell>
          <cell r="PH80">
            <v>0</v>
          </cell>
          <cell r="PI80">
            <v>0</v>
          </cell>
          <cell r="PJ80">
            <v>5.72</v>
          </cell>
          <cell r="PK80">
            <v>1</v>
          </cell>
          <cell r="PL80">
            <v>0</v>
          </cell>
          <cell r="PM80">
            <v>0</v>
          </cell>
          <cell r="PN80">
            <v>5.71</v>
          </cell>
          <cell r="PO80">
            <v>1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 t="str">
            <v/>
          </cell>
          <cell r="PU80" t="str">
            <v/>
          </cell>
          <cell r="PV80">
            <v>0</v>
          </cell>
          <cell r="PW80">
            <v>0</v>
          </cell>
          <cell r="PX80">
            <v>0</v>
          </cell>
          <cell r="PY80">
            <v>0</v>
          </cell>
          <cell r="PZ80">
            <v>0</v>
          </cell>
          <cell r="QA80">
            <v>0</v>
          </cell>
          <cell r="QB80">
            <v>6.81</v>
          </cell>
          <cell r="QC80">
            <v>1</v>
          </cell>
          <cell r="QD80">
            <v>0</v>
          </cell>
          <cell r="QE80">
            <v>0</v>
          </cell>
          <cell r="QF80">
            <v>0</v>
          </cell>
          <cell r="QG80">
            <v>0</v>
          </cell>
          <cell r="QH80" t="str">
            <v/>
          </cell>
          <cell r="QI80" t="str">
            <v/>
          </cell>
          <cell r="QJ80">
            <v>0</v>
          </cell>
          <cell r="QK80">
            <v>0</v>
          </cell>
          <cell r="QL80">
            <v>9.57</v>
          </cell>
          <cell r="QM80">
            <v>1</v>
          </cell>
          <cell r="QN80">
            <v>0</v>
          </cell>
          <cell r="QO80">
            <v>0</v>
          </cell>
          <cell r="QP80">
            <v>0</v>
          </cell>
          <cell r="QQ80">
            <v>0</v>
          </cell>
          <cell r="QR80">
            <v>0</v>
          </cell>
          <cell r="QS80">
            <v>0</v>
          </cell>
          <cell r="QT80">
            <v>6.89</v>
          </cell>
          <cell r="QU80">
            <v>1</v>
          </cell>
          <cell r="QV80" t="str">
            <v/>
          </cell>
          <cell r="QW80" t="str">
            <v/>
          </cell>
          <cell r="QX80">
            <v>0</v>
          </cell>
          <cell r="QY80">
            <v>0</v>
          </cell>
          <cell r="QZ80">
            <v>0</v>
          </cell>
          <cell r="RA80">
            <v>0</v>
          </cell>
          <cell r="RB80">
            <v>0</v>
          </cell>
          <cell r="RC80">
            <v>0</v>
          </cell>
          <cell r="RD80">
            <v>10.029999999999999</v>
          </cell>
          <cell r="RE80">
            <v>1</v>
          </cell>
          <cell r="RF80">
            <v>0</v>
          </cell>
          <cell r="RG80">
            <v>0</v>
          </cell>
          <cell r="RH80">
            <v>0</v>
          </cell>
          <cell r="RI80">
            <v>0</v>
          </cell>
          <cell r="RJ80" t="str">
            <v/>
          </cell>
          <cell r="RK80" t="str">
            <v/>
          </cell>
          <cell r="RL80">
            <v>0</v>
          </cell>
          <cell r="RM80">
            <v>0</v>
          </cell>
          <cell r="RN80">
            <v>0</v>
          </cell>
          <cell r="RO80">
            <v>0</v>
          </cell>
          <cell r="RP80">
            <v>7.4</v>
          </cell>
          <cell r="RQ80">
            <v>1</v>
          </cell>
          <cell r="RR80">
            <v>0</v>
          </cell>
          <cell r="RS80">
            <v>0</v>
          </cell>
          <cell r="RT80">
            <v>5.61</v>
          </cell>
          <cell r="RU80">
            <v>1</v>
          </cell>
          <cell r="RV80">
            <v>0</v>
          </cell>
          <cell r="RW80">
            <v>0</v>
          </cell>
          <cell r="RX80" t="str">
            <v/>
          </cell>
          <cell r="RY80" t="str">
            <v/>
          </cell>
          <cell r="RZ80">
            <v>0</v>
          </cell>
          <cell r="SA80">
            <v>0</v>
          </cell>
          <cell r="SB80">
            <v>6.9</v>
          </cell>
          <cell r="SC80">
            <v>1</v>
          </cell>
          <cell r="SD80">
            <v>0</v>
          </cell>
          <cell r="SE80">
            <v>0</v>
          </cell>
          <cell r="SF80">
            <v>6.51</v>
          </cell>
          <cell r="SG80">
            <v>1</v>
          </cell>
          <cell r="SH80">
            <v>0</v>
          </cell>
          <cell r="SI80">
            <v>0</v>
          </cell>
          <cell r="SJ80">
            <v>0</v>
          </cell>
          <cell r="SK80">
            <v>0</v>
          </cell>
          <cell r="SL80" t="str">
            <v/>
          </cell>
          <cell r="SM80" t="str">
            <v/>
          </cell>
          <cell r="SN80">
            <v>0</v>
          </cell>
          <cell r="SO80">
            <v>0</v>
          </cell>
          <cell r="SP80">
            <v>8.5</v>
          </cell>
          <cell r="SQ80">
            <v>1</v>
          </cell>
          <cell r="SR80">
            <v>0</v>
          </cell>
          <cell r="SS80">
            <v>0</v>
          </cell>
          <cell r="ST80">
            <v>0</v>
          </cell>
          <cell r="SU80">
            <v>0</v>
          </cell>
          <cell r="SV80">
            <v>0</v>
          </cell>
          <cell r="SW80">
            <v>0</v>
          </cell>
          <cell r="SX80">
            <v>0</v>
          </cell>
          <cell r="SY80">
            <v>0</v>
          </cell>
          <cell r="SZ80" t="str">
            <v/>
          </cell>
          <cell r="TA80" t="str">
            <v/>
          </cell>
          <cell r="TB80">
            <v>0</v>
          </cell>
          <cell r="TC80">
            <v>0</v>
          </cell>
          <cell r="TD80">
            <v>8.02</v>
          </cell>
          <cell r="TE80">
            <v>1</v>
          </cell>
          <cell r="TF80">
            <v>0</v>
          </cell>
          <cell r="TG80">
            <v>0</v>
          </cell>
          <cell r="TH80">
            <v>0</v>
          </cell>
          <cell r="TI80">
            <v>0</v>
          </cell>
          <cell r="TJ80">
            <v>0</v>
          </cell>
          <cell r="TK80">
            <v>0</v>
          </cell>
          <cell r="TL80">
            <v>10.86</v>
          </cell>
          <cell r="TM80">
            <v>1</v>
          </cell>
          <cell r="TN80" t="str">
            <v/>
          </cell>
          <cell r="TO80" t="str">
            <v/>
          </cell>
          <cell r="TP80">
            <v>0</v>
          </cell>
          <cell r="TQ80">
            <v>0</v>
          </cell>
          <cell r="TR80">
            <v>8.18</v>
          </cell>
          <cell r="TS80">
            <v>1</v>
          </cell>
          <cell r="TT80">
            <v>0</v>
          </cell>
          <cell r="TU80">
            <v>0</v>
          </cell>
          <cell r="TV80">
            <v>0</v>
          </cell>
          <cell r="TW80">
            <v>0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 t="str">
            <v/>
          </cell>
          <cell r="UC80" t="str">
            <v/>
          </cell>
          <cell r="UD80">
            <v>0</v>
          </cell>
          <cell r="UE80">
            <v>0</v>
          </cell>
          <cell r="UF80">
            <v>6.8</v>
          </cell>
          <cell r="UG80">
            <v>1</v>
          </cell>
          <cell r="UH80">
            <v>0</v>
          </cell>
          <cell r="UI80">
            <v>0</v>
          </cell>
          <cell r="UJ80">
            <v>9.75</v>
          </cell>
          <cell r="UK80">
            <v>1</v>
          </cell>
          <cell r="UL80">
            <v>0</v>
          </cell>
          <cell r="UM80">
            <v>0</v>
          </cell>
          <cell r="UN80">
            <v>0</v>
          </cell>
          <cell r="UO80">
            <v>0</v>
          </cell>
          <cell r="UP80" t="str">
            <v/>
          </cell>
          <cell r="UQ80" t="str">
            <v/>
          </cell>
          <cell r="UR80">
            <v>0</v>
          </cell>
          <cell r="US80">
            <v>0</v>
          </cell>
          <cell r="UT80">
            <v>6.08</v>
          </cell>
          <cell r="UU80">
            <v>1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 t="str">
            <v/>
          </cell>
          <cell r="VE80" t="str">
            <v/>
          </cell>
          <cell r="VF80">
            <v>0</v>
          </cell>
          <cell r="VG80">
            <v>0</v>
          </cell>
          <cell r="VH80">
            <v>7.57</v>
          </cell>
          <cell r="VI80">
            <v>1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 t="str">
            <v/>
          </cell>
          <cell r="VS80" t="str">
            <v/>
          </cell>
          <cell r="VT80">
            <v>0</v>
          </cell>
          <cell r="VU80">
            <v>0</v>
          </cell>
          <cell r="VV80">
            <v>8.6</v>
          </cell>
          <cell r="VW80">
            <v>1</v>
          </cell>
          <cell r="VX80">
            <v>0</v>
          </cell>
          <cell r="VY80">
            <v>0</v>
          </cell>
          <cell r="VZ80">
            <v>0</v>
          </cell>
          <cell r="WA80">
            <v>0</v>
          </cell>
          <cell r="WB80">
            <v>0</v>
          </cell>
          <cell r="WC80">
            <v>0</v>
          </cell>
          <cell r="WD80">
            <v>0</v>
          </cell>
          <cell r="WE80">
            <v>0</v>
          </cell>
          <cell r="WF80" t="str">
            <v/>
          </cell>
          <cell r="WG80" t="str">
            <v/>
          </cell>
          <cell r="WH80">
            <v>0</v>
          </cell>
          <cell r="WI80">
            <v>0</v>
          </cell>
          <cell r="WJ80">
            <v>6.74</v>
          </cell>
          <cell r="WK80">
            <v>1</v>
          </cell>
          <cell r="WL80">
            <v>0</v>
          </cell>
          <cell r="WM80">
            <v>0</v>
          </cell>
          <cell r="WN80">
            <v>0</v>
          </cell>
          <cell r="WO80">
            <v>0</v>
          </cell>
          <cell r="WP80">
            <v>0</v>
          </cell>
          <cell r="WQ80">
            <v>0</v>
          </cell>
          <cell r="WR80">
            <v>0</v>
          </cell>
          <cell r="WS80">
            <v>0</v>
          </cell>
          <cell r="WT80" t="str">
            <v/>
          </cell>
          <cell r="WU80" t="str">
            <v/>
          </cell>
          <cell r="WV80">
            <v>0</v>
          </cell>
          <cell r="WW80">
            <v>0</v>
          </cell>
          <cell r="WX80">
            <v>0</v>
          </cell>
          <cell r="WY80">
            <v>0</v>
          </cell>
          <cell r="WZ80">
            <v>0</v>
          </cell>
          <cell r="XA80">
            <v>0</v>
          </cell>
          <cell r="XB80">
            <v>0</v>
          </cell>
          <cell r="XC80">
            <v>0</v>
          </cell>
          <cell r="XD80">
            <v>8.3000000000000007</v>
          </cell>
          <cell r="XE80">
            <v>1</v>
          </cell>
          <cell r="XF80">
            <v>0</v>
          </cell>
          <cell r="XG80">
            <v>0</v>
          </cell>
          <cell r="XH80" t="str">
            <v/>
          </cell>
          <cell r="XI80" t="str">
            <v/>
          </cell>
          <cell r="XJ80">
            <v>0</v>
          </cell>
          <cell r="XK80">
            <v>0</v>
          </cell>
          <cell r="XL80">
            <v>7.25</v>
          </cell>
          <cell r="XM80">
            <v>1</v>
          </cell>
          <cell r="XN80">
            <v>0</v>
          </cell>
          <cell r="XO80">
            <v>0</v>
          </cell>
          <cell r="XP80">
            <v>7.18</v>
          </cell>
          <cell r="XQ80">
            <v>1</v>
          </cell>
          <cell r="XR80">
            <v>0</v>
          </cell>
          <cell r="XS80">
            <v>0</v>
          </cell>
          <cell r="XT80">
            <v>0</v>
          </cell>
          <cell r="XU80">
            <v>0</v>
          </cell>
          <cell r="XV80" t="str">
            <v/>
          </cell>
          <cell r="XW80" t="str">
            <v/>
          </cell>
          <cell r="XX80">
            <v>0</v>
          </cell>
          <cell r="XY80">
            <v>0</v>
          </cell>
          <cell r="XZ80">
            <v>9.1199999999999992</v>
          </cell>
          <cell r="YA80">
            <v>1</v>
          </cell>
          <cell r="YB80">
            <v>0</v>
          </cell>
          <cell r="YC80">
            <v>0</v>
          </cell>
          <cell r="YD80">
            <v>0</v>
          </cell>
          <cell r="YE80">
            <v>0</v>
          </cell>
          <cell r="YF80">
            <v>0</v>
          </cell>
          <cell r="YG80">
            <v>0</v>
          </cell>
          <cell r="YH80">
            <v>7.41</v>
          </cell>
          <cell r="YI80">
            <v>1</v>
          </cell>
          <cell r="YJ80" t="str">
            <v/>
          </cell>
          <cell r="YK80" t="str">
            <v/>
          </cell>
          <cell r="YL80">
            <v>0</v>
          </cell>
          <cell r="YM80">
            <v>0</v>
          </cell>
          <cell r="YN80">
            <v>5.69</v>
          </cell>
          <cell r="YO80">
            <v>1</v>
          </cell>
          <cell r="YP80">
            <v>0</v>
          </cell>
          <cell r="YQ80">
            <v>0</v>
          </cell>
          <cell r="YR80">
            <v>0</v>
          </cell>
          <cell r="YS80">
            <v>0</v>
          </cell>
          <cell r="YT80">
            <v>0</v>
          </cell>
          <cell r="YU80">
            <v>0</v>
          </cell>
          <cell r="YV80">
            <v>9.0500000000000007</v>
          </cell>
          <cell r="YW80">
            <v>1</v>
          </cell>
          <cell r="YX80" t="str">
            <v/>
          </cell>
          <cell r="YY80" t="str">
            <v/>
          </cell>
          <cell r="YZ80">
            <v>0</v>
          </cell>
          <cell r="ZA80">
            <v>0</v>
          </cell>
          <cell r="ZB80">
            <v>8.89</v>
          </cell>
          <cell r="ZC80">
            <v>1</v>
          </cell>
          <cell r="ZD80">
            <v>0</v>
          </cell>
          <cell r="ZE80">
            <v>0</v>
          </cell>
          <cell r="ZF80">
            <v>0</v>
          </cell>
          <cell r="ZG80">
            <v>0</v>
          </cell>
          <cell r="ZH80">
            <v>0</v>
          </cell>
          <cell r="ZI80">
            <v>0</v>
          </cell>
          <cell r="ZJ80">
            <v>6.83</v>
          </cell>
          <cell r="ZK80">
            <v>1</v>
          </cell>
          <cell r="ZL80" t="str">
            <v/>
          </cell>
          <cell r="ZM80" t="str">
            <v/>
          </cell>
          <cell r="ZN80">
            <v>0</v>
          </cell>
          <cell r="ZO80">
            <v>0</v>
          </cell>
          <cell r="ZP80">
            <v>7.74</v>
          </cell>
          <cell r="ZQ80">
            <v>1</v>
          </cell>
          <cell r="ZR80">
            <v>0</v>
          </cell>
          <cell r="ZS80">
            <v>0</v>
          </cell>
          <cell r="ZT80">
            <v>0</v>
          </cell>
          <cell r="ZU80">
            <v>0</v>
          </cell>
          <cell r="ZV80">
            <v>0</v>
          </cell>
          <cell r="ZW80">
            <v>0</v>
          </cell>
          <cell r="ZX80">
            <v>0</v>
          </cell>
          <cell r="ZY80">
            <v>0</v>
          </cell>
          <cell r="ZZ80" t="str">
            <v/>
          </cell>
          <cell r="AAA80" t="str">
            <v/>
          </cell>
          <cell r="AAB80">
            <v>0</v>
          </cell>
          <cell r="AAC80">
            <v>0</v>
          </cell>
          <cell r="AAD80">
            <v>6.4</v>
          </cell>
          <cell r="AAE80">
            <v>1</v>
          </cell>
          <cell r="AAF80">
            <v>0</v>
          </cell>
          <cell r="AAG80">
            <v>0</v>
          </cell>
          <cell r="AAH80">
            <v>0</v>
          </cell>
          <cell r="AAI80">
            <v>0</v>
          </cell>
          <cell r="AAJ80">
            <v>0</v>
          </cell>
          <cell r="AAK80">
            <v>0</v>
          </cell>
          <cell r="AAL80">
            <v>7.7</v>
          </cell>
          <cell r="AAM80">
            <v>1</v>
          </cell>
          <cell r="AAN80" t="str">
            <v/>
          </cell>
          <cell r="AAO80" t="str">
            <v/>
          </cell>
          <cell r="AAP80">
            <v>0</v>
          </cell>
          <cell r="AAQ80">
            <v>0</v>
          </cell>
          <cell r="AAR80">
            <v>0</v>
          </cell>
          <cell r="AAS80">
            <v>0</v>
          </cell>
          <cell r="AAT80">
            <v>7.89</v>
          </cell>
          <cell r="AAU80">
            <v>1</v>
          </cell>
          <cell r="AAV80">
            <v>0</v>
          </cell>
          <cell r="AAW80">
            <v>0</v>
          </cell>
          <cell r="AAX80">
            <v>0</v>
          </cell>
          <cell r="AAY80">
            <v>0</v>
          </cell>
          <cell r="AAZ80">
            <v>0</v>
          </cell>
          <cell r="ABA80">
            <v>0</v>
          </cell>
          <cell r="ABB80" t="str">
            <v/>
          </cell>
          <cell r="ABC80" t="str">
            <v/>
          </cell>
          <cell r="ABD80">
            <v>0</v>
          </cell>
          <cell r="ABE80">
            <v>0</v>
          </cell>
          <cell r="ABF80">
            <v>0</v>
          </cell>
          <cell r="ABG80">
            <v>0</v>
          </cell>
          <cell r="ABH80">
            <v>0</v>
          </cell>
          <cell r="ABI80">
            <v>0</v>
          </cell>
          <cell r="ABJ80">
            <v>0</v>
          </cell>
          <cell r="ABK80">
            <v>0</v>
          </cell>
          <cell r="ABM80">
            <v>479.4</v>
          </cell>
          <cell r="ABN80">
            <v>64</v>
          </cell>
          <cell r="ABO80">
            <v>63</v>
          </cell>
          <cell r="ABP80">
            <v>1.0158730158730158</v>
          </cell>
        </row>
        <row r="81">
          <cell r="A81" t="str">
            <v>BROWNSVILLE #2</v>
          </cell>
          <cell r="B81" t="str">
            <v>BROWNSVILLE</v>
          </cell>
          <cell r="C81" t="str">
            <v>BROOKLYN</v>
          </cell>
          <cell r="D81">
            <v>0</v>
          </cell>
          <cell r="E81">
            <v>0</v>
          </cell>
          <cell r="F81">
            <v>8.3800000000000008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9.33</v>
          </cell>
          <cell r="O81">
            <v>1</v>
          </cell>
          <cell r="P81" t="str">
            <v/>
          </cell>
          <cell r="Q81" t="str">
            <v/>
          </cell>
          <cell r="R81">
            <v>0</v>
          </cell>
          <cell r="S81">
            <v>0</v>
          </cell>
          <cell r="T81">
            <v>8.5</v>
          </cell>
          <cell r="U81">
            <v>1</v>
          </cell>
          <cell r="V81">
            <v>0</v>
          </cell>
          <cell r="W81">
            <v>0</v>
          </cell>
          <cell r="X81">
            <v>7.61</v>
          </cell>
          <cell r="Y81">
            <v>1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/>
          </cell>
          <cell r="AE81" t="str">
            <v/>
          </cell>
          <cell r="AF81">
            <v>8.24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7.15</v>
          </cell>
          <cell r="AM81">
            <v>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 t="str">
            <v/>
          </cell>
          <cell r="AS81" t="str">
            <v/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7.16</v>
          </cell>
          <cell r="BE81">
            <v>1</v>
          </cell>
          <cell r="BF81" t="str">
            <v/>
          </cell>
          <cell r="BG81" t="str">
            <v/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 t="str">
            <v/>
          </cell>
          <cell r="BU81" t="str">
            <v/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6.27</v>
          </cell>
          <cell r="CC81">
            <v>1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 t="str">
            <v/>
          </cell>
          <cell r="CI81" t="str">
            <v/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 t="str">
            <v/>
          </cell>
          <cell r="CW81" t="str">
            <v/>
          </cell>
          <cell r="CX81">
            <v>0</v>
          </cell>
          <cell r="CY81">
            <v>0</v>
          </cell>
          <cell r="CZ81">
            <v>7</v>
          </cell>
          <cell r="DA81">
            <v>1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6.35</v>
          </cell>
          <cell r="DI81">
            <v>1</v>
          </cell>
          <cell r="DJ81" t="str">
            <v/>
          </cell>
          <cell r="DK81" t="str">
            <v/>
          </cell>
          <cell r="DL81">
            <v>0</v>
          </cell>
          <cell r="DM81">
            <v>0</v>
          </cell>
          <cell r="DN81">
            <v>3.72</v>
          </cell>
          <cell r="DO81">
            <v>1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9.2100000000000009</v>
          </cell>
          <cell r="DW81">
            <v>1</v>
          </cell>
          <cell r="DX81" t="str">
            <v/>
          </cell>
          <cell r="DY81" t="str">
            <v/>
          </cell>
          <cell r="DZ81">
            <v>0</v>
          </cell>
          <cell r="EA81">
            <v>0</v>
          </cell>
          <cell r="EB81">
            <v>7.12</v>
          </cell>
          <cell r="EC81">
            <v>1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 t="str">
            <v/>
          </cell>
          <cell r="EM81" t="str">
            <v/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 t="str">
            <v/>
          </cell>
          <cell r="FA81" t="str">
            <v/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 t="str">
            <v/>
          </cell>
          <cell r="FO81" t="str">
            <v/>
          </cell>
          <cell r="FP81">
            <v>0</v>
          </cell>
          <cell r="FQ81">
            <v>0</v>
          </cell>
          <cell r="FR81">
            <v>6.74</v>
          </cell>
          <cell r="FS81">
            <v>1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9.24</v>
          </cell>
          <cell r="FY81">
            <v>1</v>
          </cell>
          <cell r="FZ81">
            <v>6.63</v>
          </cell>
          <cell r="GA81">
            <v>1</v>
          </cell>
          <cell r="GB81" t="str">
            <v/>
          </cell>
          <cell r="GC81" t="str">
            <v/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 t="str">
            <v/>
          </cell>
          <cell r="GQ81" t="str">
            <v/>
          </cell>
          <cell r="GR81">
            <v>0</v>
          </cell>
          <cell r="GS81">
            <v>0</v>
          </cell>
          <cell r="GT81">
            <v>1.89</v>
          </cell>
          <cell r="GU81">
            <v>1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 t="str">
            <v/>
          </cell>
          <cell r="HE81" t="str">
            <v/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4.8899999999999997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 t="str">
            <v/>
          </cell>
          <cell r="HS81" t="str">
            <v/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 t="str">
            <v/>
          </cell>
          <cell r="IG81" t="str">
            <v/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 t="str">
            <v/>
          </cell>
          <cell r="IU81" t="str">
            <v/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 t="str">
            <v/>
          </cell>
          <cell r="JI81" t="str">
            <v/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 t="str">
            <v/>
          </cell>
          <cell r="JW81" t="str">
            <v/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 t="str">
            <v/>
          </cell>
          <cell r="KK81" t="str">
            <v/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 t="str">
            <v/>
          </cell>
          <cell r="KY81" t="str">
            <v/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 t="str">
            <v/>
          </cell>
          <cell r="LM81" t="str">
            <v/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 t="str">
            <v/>
          </cell>
          <cell r="MA81" t="str">
            <v/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 t="str">
            <v/>
          </cell>
          <cell r="MO81" t="str">
            <v/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6.9</v>
          </cell>
          <cell r="NA81">
            <v>1</v>
          </cell>
          <cell r="NB81" t="str">
            <v/>
          </cell>
          <cell r="NC81" t="str">
            <v/>
          </cell>
          <cell r="ND81">
            <v>0</v>
          </cell>
          <cell r="NE81">
            <v>0</v>
          </cell>
          <cell r="NF81">
            <v>8.66</v>
          </cell>
          <cell r="NG81">
            <v>1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4.4800000000000004</v>
          </cell>
          <cell r="NM81">
            <v>1</v>
          </cell>
          <cell r="NN81">
            <v>0</v>
          </cell>
          <cell r="NO81">
            <v>0</v>
          </cell>
          <cell r="NP81" t="str">
            <v/>
          </cell>
          <cell r="NQ81" t="str">
            <v/>
          </cell>
          <cell r="NR81">
            <v>0</v>
          </cell>
          <cell r="NS81">
            <v>0</v>
          </cell>
          <cell r="NT81">
            <v>7.96</v>
          </cell>
          <cell r="NU81">
            <v>1</v>
          </cell>
          <cell r="NV81">
            <v>0</v>
          </cell>
          <cell r="NW81">
            <v>0</v>
          </cell>
          <cell r="NX81">
            <v>7.57</v>
          </cell>
          <cell r="NY81">
            <v>1</v>
          </cell>
          <cell r="NZ81">
            <v>0</v>
          </cell>
          <cell r="OA81">
            <v>0</v>
          </cell>
          <cell r="OB81">
            <v>8.52</v>
          </cell>
          <cell r="OC81">
            <v>1</v>
          </cell>
          <cell r="OD81" t="str">
            <v/>
          </cell>
          <cell r="OE81" t="str">
            <v/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6.84</v>
          </cell>
          <cell r="OM81">
            <v>1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 t="str">
            <v/>
          </cell>
          <cell r="OS81" t="str">
            <v/>
          </cell>
          <cell r="OT81">
            <v>0</v>
          </cell>
          <cell r="OU81">
            <v>0</v>
          </cell>
          <cell r="OV81">
            <v>7.79</v>
          </cell>
          <cell r="OW81">
            <v>1</v>
          </cell>
          <cell r="OX81">
            <v>0</v>
          </cell>
          <cell r="OY81">
            <v>0</v>
          </cell>
          <cell r="OZ81">
            <v>0</v>
          </cell>
          <cell r="PA81">
            <v>0</v>
          </cell>
          <cell r="PB81">
            <v>0</v>
          </cell>
          <cell r="PC81">
            <v>0</v>
          </cell>
          <cell r="PD81">
            <v>8.1</v>
          </cell>
          <cell r="PE81">
            <v>1</v>
          </cell>
          <cell r="PF81" t="str">
            <v/>
          </cell>
          <cell r="PG81" t="str">
            <v/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 t="str">
            <v/>
          </cell>
          <cell r="PU81" t="str">
            <v/>
          </cell>
          <cell r="PV81">
            <v>0</v>
          </cell>
          <cell r="PW81">
            <v>0</v>
          </cell>
          <cell r="PX81">
            <v>8.4600000000000009</v>
          </cell>
          <cell r="PY81">
            <v>1</v>
          </cell>
          <cell r="PZ81">
            <v>0</v>
          </cell>
          <cell r="QA81">
            <v>0</v>
          </cell>
          <cell r="QB81">
            <v>0</v>
          </cell>
          <cell r="QC81">
            <v>0</v>
          </cell>
          <cell r="QD81">
            <v>0</v>
          </cell>
          <cell r="QE81">
            <v>0</v>
          </cell>
          <cell r="QF81">
            <v>6.88</v>
          </cell>
          <cell r="QG81">
            <v>1</v>
          </cell>
          <cell r="QH81" t="str">
            <v/>
          </cell>
          <cell r="QI81" t="str">
            <v/>
          </cell>
          <cell r="QJ81">
            <v>0</v>
          </cell>
          <cell r="QK81">
            <v>0</v>
          </cell>
          <cell r="QL81">
            <v>0</v>
          </cell>
          <cell r="QM81">
            <v>0</v>
          </cell>
          <cell r="QN81">
            <v>0</v>
          </cell>
          <cell r="QO81">
            <v>0</v>
          </cell>
          <cell r="QP81">
            <v>6.92</v>
          </cell>
          <cell r="QQ81">
            <v>1</v>
          </cell>
          <cell r="QR81">
            <v>0</v>
          </cell>
          <cell r="QS81">
            <v>0</v>
          </cell>
          <cell r="QT81">
            <v>0</v>
          </cell>
          <cell r="QU81">
            <v>0</v>
          </cell>
          <cell r="QV81" t="str">
            <v/>
          </cell>
          <cell r="QW81" t="str">
            <v/>
          </cell>
          <cell r="QX81">
            <v>0</v>
          </cell>
          <cell r="QY81">
            <v>0</v>
          </cell>
          <cell r="QZ81">
            <v>8.56</v>
          </cell>
          <cell r="RA81">
            <v>1</v>
          </cell>
          <cell r="RB81">
            <v>0</v>
          </cell>
          <cell r="RC81">
            <v>0</v>
          </cell>
          <cell r="RD81">
            <v>0</v>
          </cell>
          <cell r="RE81">
            <v>0</v>
          </cell>
          <cell r="RF81">
            <v>0</v>
          </cell>
          <cell r="RG81">
            <v>0</v>
          </cell>
          <cell r="RH81">
            <v>0</v>
          </cell>
          <cell r="RI81">
            <v>0</v>
          </cell>
          <cell r="RJ81" t="str">
            <v/>
          </cell>
          <cell r="RK81" t="str">
            <v/>
          </cell>
          <cell r="RL81">
            <v>0</v>
          </cell>
          <cell r="RM81">
            <v>0</v>
          </cell>
          <cell r="RN81">
            <v>0</v>
          </cell>
          <cell r="RO81">
            <v>0</v>
          </cell>
          <cell r="RP81">
            <v>8.06</v>
          </cell>
          <cell r="RQ81">
            <v>1</v>
          </cell>
          <cell r="RR81">
            <v>0</v>
          </cell>
          <cell r="RS81">
            <v>0</v>
          </cell>
          <cell r="RT81">
            <v>0</v>
          </cell>
          <cell r="RU81">
            <v>0</v>
          </cell>
          <cell r="RV81">
            <v>0</v>
          </cell>
          <cell r="RW81">
            <v>0</v>
          </cell>
          <cell r="RX81" t="str">
            <v/>
          </cell>
          <cell r="RY81" t="str">
            <v/>
          </cell>
          <cell r="RZ81">
            <v>0</v>
          </cell>
          <cell r="SA81">
            <v>0</v>
          </cell>
          <cell r="SB81">
            <v>7.97</v>
          </cell>
          <cell r="SC81">
            <v>1</v>
          </cell>
          <cell r="SD81">
            <v>0</v>
          </cell>
          <cell r="SE81">
            <v>0</v>
          </cell>
          <cell r="SF81">
            <v>0</v>
          </cell>
          <cell r="SG81">
            <v>0</v>
          </cell>
          <cell r="SH81">
            <v>0</v>
          </cell>
          <cell r="SI81">
            <v>0</v>
          </cell>
          <cell r="SJ81">
            <v>9.9700000000000006</v>
          </cell>
          <cell r="SK81">
            <v>1</v>
          </cell>
          <cell r="SL81" t="str">
            <v/>
          </cell>
          <cell r="SM81" t="str">
            <v/>
          </cell>
          <cell r="SN81">
            <v>0</v>
          </cell>
          <cell r="SO81">
            <v>0</v>
          </cell>
          <cell r="SP81">
            <v>8.92</v>
          </cell>
          <cell r="SQ81">
            <v>1</v>
          </cell>
          <cell r="SR81">
            <v>0</v>
          </cell>
          <cell r="SS81">
            <v>0</v>
          </cell>
          <cell r="ST81">
            <v>0</v>
          </cell>
          <cell r="SU81">
            <v>0</v>
          </cell>
          <cell r="SV81">
            <v>0</v>
          </cell>
          <cell r="SW81">
            <v>0</v>
          </cell>
          <cell r="SX81">
            <v>6.86</v>
          </cell>
          <cell r="SY81">
            <v>1</v>
          </cell>
          <cell r="SZ81" t="str">
            <v/>
          </cell>
          <cell r="TA81" t="str">
            <v/>
          </cell>
          <cell r="TB81">
            <v>0</v>
          </cell>
          <cell r="TC81">
            <v>0</v>
          </cell>
          <cell r="TD81">
            <v>8.61</v>
          </cell>
          <cell r="TE81">
            <v>1</v>
          </cell>
          <cell r="TF81">
            <v>0</v>
          </cell>
          <cell r="TG81">
            <v>0</v>
          </cell>
          <cell r="TH81">
            <v>0</v>
          </cell>
          <cell r="TI81">
            <v>0</v>
          </cell>
          <cell r="TJ81">
            <v>0</v>
          </cell>
          <cell r="TK81">
            <v>0</v>
          </cell>
          <cell r="TL81">
            <v>0</v>
          </cell>
          <cell r="TM81">
            <v>0</v>
          </cell>
          <cell r="TN81" t="str">
            <v/>
          </cell>
          <cell r="TO81" t="str">
            <v/>
          </cell>
          <cell r="TP81">
            <v>0</v>
          </cell>
          <cell r="TQ81">
            <v>0</v>
          </cell>
          <cell r="TR81">
            <v>5.85</v>
          </cell>
          <cell r="TS81">
            <v>1</v>
          </cell>
          <cell r="TT81">
            <v>0</v>
          </cell>
          <cell r="TU81">
            <v>0</v>
          </cell>
          <cell r="TV81">
            <v>7.88</v>
          </cell>
          <cell r="TW81">
            <v>1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 t="str">
            <v/>
          </cell>
          <cell r="UC81" t="str">
            <v/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9.5500000000000007</v>
          </cell>
          <cell r="UI81">
            <v>1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7.68</v>
          </cell>
          <cell r="UO81">
            <v>1</v>
          </cell>
          <cell r="UP81" t="str">
            <v/>
          </cell>
          <cell r="UQ81" t="str">
            <v/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8.26</v>
          </cell>
          <cell r="UY81">
            <v>1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 t="str">
            <v/>
          </cell>
          <cell r="VE81" t="str">
            <v/>
          </cell>
          <cell r="VF81">
            <v>0</v>
          </cell>
          <cell r="VG81">
            <v>0</v>
          </cell>
          <cell r="VH81">
            <v>8.7899999999999991</v>
          </cell>
          <cell r="VI81">
            <v>1</v>
          </cell>
          <cell r="VJ81">
            <v>0</v>
          </cell>
          <cell r="VK81">
            <v>0</v>
          </cell>
          <cell r="VL81">
            <v>8.8000000000000007</v>
          </cell>
          <cell r="VM81">
            <v>1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 t="str">
            <v/>
          </cell>
          <cell r="VS81" t="str">
            <v/>
          </cell>
          <cell r="VT81">
            <v>0</v>
          </cell>
          <cell r="VU81">
            <v>0</v>
          </cell>
          <cell r="VV81">
            <v>8.65</v>
          </cell>
          <cell r="VW81">
            <v>1</v>
          </cell>
          <cell r="VX81">
            <v>0</v>
          </cell>
          <cell r="VY81">
            <v>0</v>
          </cell>
          <cell r="VZ81">
            <v>0</v>
          </cell>
          <cell r="WA81">
            <v>0</v>
          </cell>
          <cell r="WB81">
            <v>0</v>
          </cell>
          <cell r="WC81">
            <v>0</v>
          </cell>
          <cell r="WD81">
            <v>7.72</v>
          </cell>
          <cell r="WE81">
            <v>1</v>
          </cell>
          <cell r="WF81" t="str">
            <v/>
          </cell>
          <cell r="WG81" t="str">
            <v/>
          </cell>
          <cell r="WH81">
            <v>0</v>
          </cell>
          <cell r="WI81">
            <v>0</v>
          </cell>
          <cell r="WJ81">
            <v>0</v>
          </cell>
          <cell r="WK81">
            <v>0</v>
          </cell>
          <cell r="WL81">
            <v>0</v>
          </cell>
          <cell r="WM81">
            <v>0</v>
          </cell>
          <cell r="WN81">
            <v>6.47</v>
          </cell>
          <cell r="WO81">
            <v>1</v>
          </cell>
          <cell r="WP81">
            <v>0</v>
          </cell>
          <cell r="WQ81">
            <v>0</v>
          </cell>
          <cell r="WR81">
            <v>0</v>
          </cell>
          <cell r="WS81">
            <v>0</v>
          </cell>
          <cell r="WT81" t="str">
            <v/>
          </cell>
          <cell r="WU81" t="str">
            <v/>
          </cell>
          <cell r="WV81">
            <v>0</v>
          </cell>
          <cell r="WW81">
            <v>0</v>
          </cell>
          <cell r="WX81">
            <v>0</v>
          </cell>
          <cell r="WY81">
            <v>0</v>
          </cell>
          <cell r="WZ81">
            <v>0</v>
          </cell>
          <cell r="XA81">
            <v>0</v>
          </cell>
          <cell r="XB81">
            <v>4.7</v>
          </cell>
          <cell r="XC81">
            <v>1</v>
          </cell>
          <cell r="XD81">
            <v>0</v>
          </cell>
          <cell r="XE81">
            <v>0</v>
          </cell>
          <cell r="XF81">
            <v>0</v>
          </cell>
          <cell r="XG81">
            <v>0</v>
          </cell>
          <cell r="XH81" t="str">
            <v/>
          </cell>
          <cell r="XI81" t="str">
            <v/>
          </cell>
          <cell r="XJ81">
            <v>0</v>
          </cell>
          <cell r="XK81">
            <v>0</v>
          </cell>
          <cell r="XL81">
            <v>0</v>
          </cell>
          <cell r="XM81">
            <v>0</v>
          </cell>
          <cell r="XN81">
            <v>0</v>
          </cell>
          <cell r="XO81">
            <v>0</v>
          </cell>
          <cell r="XP81">
            <v>0</v>
          </cell>
          <cell r="XQ81">
            <v>0</v>
          </cell>
          <cell r="XR81">
            <v>0</v>
          </cell>
          <cell r="XS81">
            <v>0</v>
          </cell>
          <cell r="XT81">
            <v>0</v>
          </cell>
          <cell r="XU81">
            <v>0</v>
          </cell>
          <cell r="XV81" t="str">
            <v/>
          </cell>
          <cell r="XW81" t="str">
            <v/>
          </cell>
          <cell r="XX81">
            <v>0</v>
          </cell>
          <cell r="XY81">
            <v>0</v>
          </cell>
          <cell r="XZ81">
            <v>0</v>
          </cell>
          <cell r="YA81">
            <v>0</v>
          </cell>
          <cell r="YB81">
            <v>0</v>
          </cell>
          <cell r="YC81">
            <v>0</v>
          </cell>
          <cell r="YD81">
            <v>7.46</v>
          </cell>
          <cell r="YE81">
            <v>1</v>
          </cell>
          <cell r="YF81">
            <v>0</v>
          </cell>
          <cell r="YG81">
            <v>0</v>
          </cell>
          <cell r="YH81">
            <v>0</v>
          </cell>
          <cell r="YI81">
            <v>0</v>
          </cell>
          <cell r="YJ81" t="str">
            <v/>
          </cell>
          <cell r="YK81" t="str">
            <v/>
          </cell>
          <cell r="YL81">
            <v>0</v>
          </cell>
          <cell r="YM81">
            <v>0</v>
          </cell>
          <cell r="YN81">
            <v>3.89</v>
          </cell>
          <cell r="YO81">
            <v>1</v>
          </cell>
          <cell r="YP81">
            <v>0</v>
          </cell>
          <cell r="YQ81">
            <v>0</v>
          </cell>
          <cell r="YR81">
            <v>0</v>
          </cell>
          <cell r="YS81">
            <v>0</v>
          </cell>
          <cell r="YT81">
            <v>0</v>
          </cell>
          <cell r="YU81">
            <v>0</v>
          </cell>
          <cell r="YV81">
            <v>0</v>
          </cell>
          <cell r="YW81">
            <v>0</v>
          </cell>
          <cell r="YX81" t="str">
            <v/>
          </cell>
          <cell r="YY81" t="str">
            <v/>
          </cell>
          <cell r="YZ81">
            <v>0</v>
          </cell>
          <cell r="ZA81">
            <v>0</v>
          </cell>
          <cell r="ZB81">
            <v>0</v>
          </cell>
          <cell r="ZC81">
            <v>0</v>
          </cell>
          <cell r="ZD81">
            <v>0</v>
          </cell>
          <cell r="ZE81">
            <v>0</v>
          </cell>
          <cell r="ZF81">
            <v>8.17</v>
          </cell>
          <cell r="ZG81">
            <v>1</v>
          </cell>
          <cell r="ZH81">
            <v>0</v>
          </cell>
          <cell r="ZI81">
            <v>0</v>
          </cell>
          <cell r="ZJ81">
            <v>0</v>
          </cell>
          <cell r="ZK81">
            <v>0</v>
          </cell>
          <cell r="ZL81" t="str">
            <v/>
          </cell>
          <cell r="ZM81" t="str">
            <v/>
          </cell>
          <cell r="ZN81">
            <v>0</v>
          </cell>
          <cell r="ZO81">
            <v>0</v>
          </cell>
          <cell r="ZP81">
            <v>8.3800000000000008</v>
          </cell>
          <cell r="ZQ81">
            <v>1</v>
          </cell>
          <cell r="ZR81">
            <v>0</v>
          </cell>
          <cell r="ZS81">
            <v>0</v>
          </cell>
          <cell r="ZT81">
            <v>1.94</v>
          </cell>
          <cell r="ZU81">
            <v>1</v>
          </cell>
          <cell r="ZV81">
            <v>0</v>
          </cell>
          <cell r="ZW81">
            <v>0</v>
          </cell>
          <cell r="ZX81">
            <v>0</v>
          </cell>
          <cell r="ZY81">
            <v>0</v>
          </cell>
          <cell r="ZZ81" t="str">
            <v/>
          </cell>
          <cell r="AAA81" t="str">
            <v/>
          </cell>
          <cell r="AAB81">
            <v>0</v>
          </cell>
          <cell r="AAC81">
            <v>0</v>
          </cell>
          <cell r="AAD81">
            <v>0</v>
          </cell>
          <cell r="AAE81">
            <v>0</v>
          </cell>
          <cell r="AAF81">
            <v>7.69</v>
          </cell>
          <cell r="AAG81">
            <v>1</v>
          </cell>
          <cell r="AAH81">
            <v>0</v>
          </cell>
          <cell r="AAI81">
            <v>0</v>
          </cell>
          <cell r="AAJ81">
            <v>0</v>
          </cell>
          <cell r="AAK81">
            <v>0</v>
          </cell>
          <cell r="AAL81">
            <v>0</v>
          </cell>
          <cell r="AAM81">
            <v>0</v>
          </cell>
          <cell r="AAN81" t="str">
            <v/>
          </cell>
          <cell r="AAO81" t="str">
            <v/>
          </cell>
          <cell r="AAP81">
            <v>0</v>
          </cell>
          <cell r="AAQ81">
            <v>0</v>
          </cell>
          <cell r="AAR81">
            <v>6.06</v>
          </cell>
          <cell r="AAS81">
            <v>2</v>
          </cell>
          <cell r="AAT81">
            <v>0</v>
          </cell>
          <cell r="AAU81">
            <v>0</v>
          </cell>
          <cell r="AAV81">
            <v>3.94</v>
          </cell>
          <cell r="AAW81">
            <v>1</v>
          </cell>
          <cell r="AAX81">
            <v>0</v>
          </cell>
          <cell r="AAY81">
            <v>0</v>
          </cell>
          <cell r="AAZ81">
            <v>0</v>
          </cell>
          <cell r="ABA81">
            <v>0</v>
          </cell>
          <cell r="ABB81" t="str">
            <v/>
          </cell>
          <cell r="ABC81" t="str">
            <v/>
          </cell>
          <cell r="ABD81">
            <v>0</v>
          </cell>
          <cell r="ABE81">
            <v>0</v>
          </cell>
          <cell r="ABF81">
            <v>0</v>
          </cell>
          <cell r="ABG81">
            <v>0</v>
          </cell>
          <cell r="ABH81">
            <v>0</v>
          </cell>
          <cell r="ABI81">
            <v>0</v>
          </cell>
          <cell r="ABJ81">
            <v>0</v>
          </cell>
          <cell r="ABK81">
            <v>0</v>
          </cell>
          <cell r="ABM81">
            <v>405.34000000000003</v>
          </cell>
          <cell r="ABN81">
            <v>57</v>
          </cell>
          <cell r="ABO81">
            <v>56</v>
          </cell>
          <cell r="ABP81">
            <v>1.0178571428571428</v>
          </cell>
        </row>
        <row r="82">
          <cell r="A82" t="str">
            <v>BROWNSVILLE #3</v>
          </cell>
          <cell r="B82" t="str">
            <v>BROWNSVILLE</v>
          </cell>
          <cell r="C82" t="str">
            <v>BROOKLYN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 t="str">
            <v/>
          </cell>
          <cell r="Q82" t="str">
            <v/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/>
          </cell>
          <cell r="AE82" t="str">
            <v/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 t="str">
            <v/>
          </cell>
          <cell r="AS82" t="str">
            <v/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 t="str">
            <v/>
          </cell>
          <cell r="BG82" t="str">
            <v/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 t="str">
            <v/>
          </cell>
          <cell r="BU82" t="str">
            <v/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7.08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 t="str">
            <v/>
          </cell>
          <cell r="CI82" t="str">
            <v/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 t="str">
            <v/>
          </cell>
          <cell r="CW82" t="str">
            <v/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8.1</v>
          </cell>
          <cell r="DE82">
            <v>1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 t="str">
            <v/>
          </cell>
          <cell r="DK82" t="str">
            <v/>
          </cell>
          <cell r="DL82">
            <v>0</v>
          </cell>
          <cell r="DM82">
            <v>0</v>
          </cell>
          <cell r="DN82">
            <v>6.78</v>
          </cell>
          <cell r="DO82">
            <v>1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 t="str">
            <v/>
          </cell>
          <cell r="DY82" t="str">
            <v/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 t="str">
            <v/>
          </cell>
          <cell r="EM82" t="str">
            <v/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6.64</v>
          </cell>
          <cell r="EY82">
            <v>1</v>
          </cell>
          <cell r="EZ82" t="str">
            <v/>
          </cell>
          <cell r="FA82" t="str">
            <v/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 t="str">
            <v/>
          </cell>
          <cell r="FO82" t="str">
            <v/>
          </cell>
          <cell r="FP82">
            <v>7.69</v>
          </cell>
          <cell r="FQ82">
            <v>1</v>
          </cell>
          <cell r="FR82">
            <v>0</v>
          </cell>
          <cell r="FS82">
            <v>0</v>
          </cell>
          <cell r="FT82">
            <v>8.09</v>
          </cell>
          <cell r="FU82">
            <v>1</v>
          </cell>
          <cell r="FV82">
            <v>0</v>
          </cell>
          <cell r="FW82">
            <v>0</v>
          </cell>
          <cell r="FX82">
            <v>14.23</v>
          </cell>
          <cell r="FY82">
            <v>2</v>
          </cell>
          <cell r="FZ82">
            <v>0</v>
          </cell>
          <cell r="GA82">
            <v>0</v>
          </cell>
          <cell r="GB82" t="str">
            <v/>
          </cell>
          <cell r="GC82" t="str">
            <v/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8.5</v>
          </cell>
          <cell r="GM82">
            <v>1</v>
          </cell>
          <cell r="GN82">
            <v>0</v>
          </cell>
          <cell r="GO82">
            <v>0</v>
          </cell>
          <cell r="GP82" t="str">
            <v/>
          </cell>
          <cell r="GQ82" t="str">
            <v/>
          </cell>
          <cell r="GR82">
            <v>0</v>
          </cell>
          <cell r="GS82">
            <v>0</v>
          </cell>
          <cell r="GT82">
            <v>8.58</v>
          </cell>
          <cell r="GU82">
            <v>1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7.21</v>
          </cell>
          <cell r="HC82">
            <v>1</v>
          </cell>
          <cell r="HD82" t="str">
            <v/>
          </cell>
          <cell r="HE82" t="str">
            <v/>
          </cell>
          <cell r="HF82">
            <v>0</v>
          </cell>
          <cell r="HG82">
            <v>0</v>
          </cell>
          <cell r="HH82">
            <v>7.66</v>
          </cell>
          <cell r="HI82">
            <v>1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 t="str">
            <v/>
          </cell>
          <cell r="HS82" t="str">
            <v/>
          </cell>
          <cell r="HT82">
            <v>0</v>
          </cell>
          <cell r="HU82">
            <v>0</v>
          </cell>
          <cell r="HV82">
            <v>5.64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6.63</v>
          </cell>
          <cell r="IE82">
            <v>1</v>
          </cell>
          <cell r="IF82" t="str">
            <v/>
          </cell>
          <cell r="IG82" t="str">
            <v/>
          </cell>
          <cell r="IH82">
            <v>0</v>
          </cell>
          <cell r="II82">
            <v>0</v>
          </cell>
          <cell r="IJ82">
            <v>4.32</v>
          </cell>
          <cell r="IK82">
            <v>1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 t="str">
            <v/>
          </cell>
          <cell r="IU82" t="str">
            <v/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 t="str">
            <v/>
          </cell>
          <cell r="JI82" t="str">
            <v/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 t="str">
            <v/>
          </cell>
          <cell r="JW82" t="str">
            <v/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 t="str">
            <v/>
          </cell>
          <cell r="KK82" t="str">
            <v/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 t="str">
            <v/>
          </cell>
          <cell r="KY82" t="str">
            <v/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 t="str">
            <v/>
          </cell>
          <cell r="LM82" t="str">
            <v/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 t="str">
            <v/>
          </cell>
          <cell r="MA82" t="str">
            <v/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 t="str">
            <v/>
          </cell>
          <cell r="MO82" t="str">
            <v/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 t="str">
            <v/>
          </cell>
          <cell r="NC82" t="str">
            <v/>
          </cell>
          <cell r="ND82">
            <v>0</v>
          </cell>
          <cell r="NE82">
            <v>0</v>
          </cell>
          <cell r="NF82">
            <v>6.67</v>
          </cell>
          <cell r="NG82">
            <v>1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 t="str">
            <v/>
          </cell>
          <cell r="NQ82" t="str">
            <v/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0</v>
          </cell>
          <cell r="NX82">
            <v>0</v>
          </cell>
          <cell r="NY82">
            <v>0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 t="str">
            <v/>
          </cell>
          <cell r="OE82" t="str">
            <v/>
          </cell>
          <cell r="OF82">
            <v>0</v>
          </cell>
          <cell r="OG82">
            <v>0</v>
          </cell>
          <cell r="OH82">
            <v>9.31</v>
          </cell>
          <cell r="OI82">
            <v>1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 t="str">
            <v/>
          </cell>
          <cell r="OS82" t="str">
            <v/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0</v>
          </cell>
          <cell r="PA82">
            <v>0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 t="str">
            <v/>
          </cell>
          <cell r="PG82" t="str">
            <v/>
          </cell>
          <cell r="PH82">
            <v>0</v>
          </cell>
          <cell r="PI82">
            <v>0</v>
          </cell>
          <cell r="PJ82">
            <v>8.1199999999999992</v>
          </cell>
          <cell r="PK82">
            <v>1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6.71</v>
          </cell>
          <cell r="PS82">
            <v>1</v>
          </cell>
          <cell r="PT82" t="str">
            <v/>
          </cell>
          <cell r="PU82" t="str">
            <v/>
          </cell>
          <cell r="PV82">
            <v>0</v>
          </cell>
          <cell r="PW82">
            <v>0</v>
          </cell>
          <cell r="PX82">
            <v>0</v>
          </cell>
          <cell r="PY82">
            <v>0</v>
          </cell>
          <cell r="PZ82">
            <v>9.4499999999999993</v>
          </cell>
          <cell r="QA82">
            <v>1</v>
          </cell>
          <cell r="QB82">
            <v>0</v>
          </cell>
          <cell r="QC82">
            <v>0</v>
          </cell>
          <cell r="QD82">
            <v>0</v>
          </cell>
          <cell r="QE82">
            <v>0</v>
          </cell>
          <cell r="QF82">
            <v>0</v>
          </cell>
          <cell r="QG82">
            <v>0</v>
          </cell>
          <cell r="QH82" t="str">
            <v/>
          </cell>
          <cell r="QI82" t="str">
            <v/>
          </cell>
          <cell r="QJ82">
            <v>0</v>
          </cell>
          <cell r="QK82">
            <v>0</v>
          </cell>
          <cell r="QL82">
            <v>8.1300000000000008</v>
          </cell>
          <cell r="QM82">
            <v>1</v>
          </cell>
          <cell r="QN82">
            <v>0</v>
          </cell>
          <cell r="QO82">
            <v>0</v>
          </cell>
          <cell r="QP82">
            <v>0</v>
          </cell>
          <cell r="QQ82">
            <v>0</v>
          </cell>
          <cell r="QR82">
            <v>0</v>
          </cell>
          <cell r="QS82">
            <v>0</v>
          </cell>
          <cell r="QT82">
            <v>0</v>
          </cell>
          <cell r="QU82">
            <v>0</v>
          </cell>
          <cell r="QV82" t="str">
            <v/>
          </cell>
          <cell r="QW82" t="str">
            <v/>
          </cell>
          <cell r="QX82">
            <v>0</v>
          </cell>
          <cell r="QY82">
            <v>0</v>
          </cell>
          <cell r="QZ82">
            <v>8.5299999999999994</v>
          </cell>
          <cell r="RA82">
            <v>1</v>
          </cell>
          <cell r="RB82">
            <v>0</v>
          </cell>
          <cell r="RC82">
            <v>0</v>
          </cell>
          <cell r="RD82">
            <v>0</v>
          </cell>
          <cell r="RE82">
            <v>0</v>
          </cell>
          <cell r="RF82">
            <v>0</v>
          </cell>
          <cell r="RG82">
            <v>0</v>
          </cell>
          <cell r="RH82">
            <v>7.27</v>
          </cell>
          <cell r="RI82">
            <v>1</v>
          </cell>
          <cell r="RJ82" t="str">
            <v/>
          </cell>
          <cell r="RK82" t="str">
            <v/>
          </cell>
          <cell r="RL82">
            <v>0</v>
          </cell>
          <cell r="RM82">
            <v>0</v>
          </cell>
          <cell r="RN82">
            <v>0</v>
          </cell>
          <cell r="RO82">
            <v>0</v>
          </cell>
          <cell r="RP82">
            <v>0</v>
          </cell>
          <cell r="RQ82">
            <v>0</v>
          </cell>
          <cell r="RR82">
            <v>8.18</v>
          </cell>
          <cell r="RS82">
            <v>1</v>
          </cell>
          <cell r="RT82">
            <v>0</v>
          </cell>
          <cell r="RU82">
            <v>0</v>
          </cell>
          <cell r="RV82">
            <v>0</v>
          </cell>
          <cell r="RW82">
            <v>0</v>
          </cell>
          <cell r="RX82" t="str">
            <v/>
          </cell>
          <cell r="RY82" t="str">
            <v/>
          </cell>
          <cell r="RZ82">
            <v>0</v>
          </cell>
          <cell r="SA82">
            <v>0</v>
          </cell>
          <cell r="SB82">
            <v>0</v>
          </cell>
          <cell r="SC82">
            <v>0</v>
          </cell>
          <cell r="SD82">
            <v>0</v>
          </cell>
          <cell r="SE82">
            <v>0</v>
          </cell>
          <cell r="SF82">
            <v>0</v>
          </cell>
          <cell r="SG82">
            <v>0</v>
          </cell>
          <cell r="SH82">
            <v>0</v>
          </cell>
          <cell r="SI82">
            <v>0</v>
          </cell>
          <cell r="SJ82">
            <v>0</v>
          </cell>
          <cell r="SK82">
            <v>0</v>
          </cell>
          <cell r="SL82" t="str">
            <v/>
          </cell>
          <cell r="SM82" t="str">
            <v/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4.82</v>
          </cell>
          <cell r="SU82">
            <v>1</v>
          </cell>
          <cell r="SV82">
            <v>0</v>
          </cell>
          <cell r="SW82">
            <v>0</v>
          </cell>
          <cell r="SX82">
            <v>0</v>
          </cell>
          <cell r="SY82">
            <v>0</v>
          </cell>
          <cell r="SZ82" t="str">
            <v/>
          </cell>
          <cell r="TA82" t="str">
            <v/>
          </cell>
          <cell r="TB82">
            <v>0</v>
          </cell>
          <cell r="TC82">
            <v>0</v>
          </cell>
          <cell r="TD82">
            <v>0</v>
          </cell>
          <cell r="TE82">
            <v>0</v>
          </cell>
          <cell r="TF82">
            <v>0</v>
          </cell>
          <cell r="TG82">
            <v>0</v>
          </cell>
          <cell r="TH82">
            <v>10.07</v>
          </cell>
          <cell r="TI82">
            <v>1</v>
          </cell>
          <cell r="TJ82">
            <v>0</v>
          </cell>
          <cell r="TK82">
            <v>0</v>
          </cell>
          <cell r="TL82">
            <v>0</v>
          </cell>
          <cell r="TM82">
            <v>0</v>
          </cell>
          <cell r="TN82" t="str">
            <v/>
          </cell>
          <cell r="TO82" t="str">
            <v/>
          </cell>
          <cell r="TP82">
            <v>0</v>
          </cell>
          <cell r="TQ82">
            <v>0</v>
          </cell>
          <cell r="TR82">
            <v>0</v>
          </cell>
          <cell r="TS82">
            <v>0</v>
          </cell>
          <cell r="TT82">
            <v>0</v>
          </cell>
          <cell r="TU82">
            <v>0</v>
          </cell>
          <cell r="TV82">
            <v>0</v>
          </cell>
          <cell r="TW82">
            <v>0</v>
          </cell>
          <cell r="TX82">
            <v>0</v>
          </cell>
          <cell r="TY82">
            <v>0</v>
          </cell>
          <cell r="TZ82">
            <v>7.39</v>
          </cell>
          <cell r="UA82">
            <v>1</v>
          </cell>
          <cell r="UB82" t="str">
            <v/>
          </cell>
          <cell r="UC82" t="str">
            <v/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0</v>
          </cell>
          <cell r="UP82" t="str">
            <v/>
          </cell>
          <cell r="UQ82" t="str">
            <v/>
          </cell>
          <cell r="UR82">
            <v>0</v>
          </cell>
          <cell r="US82">
            <v>0</v>
          </cell>
          <cell r="UT82">
            <v>7.69</v>
          </cell>
          <cell r="UU82">
            <v>1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7.57</v>
          </cell>
          <cell r="VC82">
            <v>1</v>
          </cell>
          <cell r="VD82" t="str">
            <v/>
          </cell>
          <cell r="VE82" t="str">
            <v/>
          </cell>
          <cell r="VF82">
            <v>0</v>
          </cell>
          <cell r="VG82">
            <v>0</v>
          </cell>
          <cell r="VH82">
            <v>0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8.0500000000000007</v>
          </cell>
          <cell r="VQ82">
            <v>1</v>
          </cell>
          <cell r="VR82" t="str">
            <v/>
          </cell>
          <cell r="VS82" t="str">
            <v/>
          </cell>
          <cell r="VT82">
            <v>0</v>
          </cell>
          <cell r="VU82">
            <v>0</v>
          </cell>
          <cell r="VV82">
            <v>0</v>
          </cell>
          <cell r="VW82">
            <v>0</v>
          </cell>
          <cell r="VX82">
            <v>0</v>
          </cell>
          <cell r="VY82">
            <v>0</v>
          </cell>
          <cell r="VZ82">
            <v>5.25</v>
          </cell>
          <cell r="WA82">
            <v>1</v>
          </cell>
          <cell r="WB82">
            <v>0</v>
          </cell>
          <cell r="WC82">
            <v>0</v>
          </cell>
          <cell r="WD82">
            <v>0</v>
          </cell>
          <cell r="WE82">
            <v>0</v>
          </cell>
          <cell r="WF82" t="str">
            <v/>
          </cell>
          <cell r="WG82" t="str">
            <v/>
          </cell>
          <cell r="WH82">
            <v>0</v>
          </cell>
          <cell r="WI82">
            <v>0</v>
          </cell>
          <cell r="WJ82">
            <v>7.4</v>
          </cell>
          <cell r="WK82">
            <v>1</v>
          </cell>
          <cell r="WL82">
            <v>0</v>
          </cell>
          <cell r="WM82">
            <v>0</v>
          </cell>
          <cell r="WN82">
            <v>0</v>
          </cell>
          <cell r="WO82">
            <v>0</v>
          </cell>
          <cell r="WP82">
            <v>0</v>
          </cell>
          <cell r="WQ82">
            <v>0</v>
          </cell>
          <cell r="WR82">
            <v>7.1</v>
          </cell>
          <cell r="WS82">
            <v>1</v>
          </cell>
          <cell r="WT82" t="str">
            <v/>
          </cell>
          <cell r="WU82" t="str">
            <v/>
          </cell>
          <cell r="WV82">
            <v>6.76</v>
          </cell>
          <cell r="WW82">
            <v>1</v>
          </cell>
          <cell r="WX82">
            <v>0</v>
          </cell>
          <cell r="WY82">
            <v>0</v>
          </cell>
          <cell r="WZ82">
            <v>0</v>
          </cell>
          <cell r="XA82">
            <v>0</v>
          </cell>
          <cell r="XB82">
            <v>0</v>
          </cell>
          <cell r="XC82">
            <v>0</v>
          </cell>
          <cell r="XD82">
            <v>0</v>
          </cell>
          <cell r="XE82">
            <v>0</v>
          </cell>
          <cell r="XF82">
            <v>6.28</v>
          </cell>
          <cell r="XG82">
            <v>1</v>
          </cell>
          <cell r="XH82" t="str">
            <v/>
          </cell>
          <cell r="XI82" t="str">
            <v/>
          </cell>
          <cell r="XJ82">
            <v>0</v>
          </cell>
          <cell r="XK82">
            <v>0</v>
          </cell>
          <cell r="XL82">
            <v>7.28</v>
          </cell>
          <cell r="XM82">
            <v>1</v>
          </cell>
          <cell r="XN82">
            <v>0</v>
          </cell>
          <cell r="XO82">
            <v>0</v>
          </cell>
          <cell r="XP82">
            <v>0</v>
          </cell>
          <cell r="XQ82">
            <v>0</v>
          </cell>
          <cell r="XR82">
            <v>0</v>
          </cell>
          <cell r="XS82">
            <v>0</v>
          </cell>
          <cell r="XT82">
            <v>4.8499999999999996</v>
          </cell>
          <cell r="XU82">
            <v>1</v>
          </cell>
          <cell r="XV82" t="str">
            <v/>
          </cell>
          <cell r="XW82" t="str">
            <v/>
          </cell>
          <cell r="XX82">
            <v>0</v>
          </cell>
          <cell r="XY82">
            <v>0</v>
          </cell>
          <cell r="XZ82">
            <v>7.97</v>
          </cell>
          <cell r="YA82">
            <v>1</v>
          </cell>
          <cell r="YB82">
            <v>0</v>
          </cell>
          <cell r="YC82">
            <v>0</v>
          </cell>
          <cell r="YD82">
            <v>0</v>
          </cell>
          <cell r="YE82">
            <v>0</v>
          </cell>
          <cell r="YF82">
            <v>0</v>
          </cell>
          <cell r="YG82">
            <v>0</v>
          </cell>
          <cell r="YH82">
            <v>0</v>
          </cell>
          <cell r="YI82">
            <v>0</v>
          </cell>
          <cell r="YJ82" t="str">
            <v/>
          </cell>
          <cell r="YK82" t="str">
            <v/>
          </cell>
          <cell r="YL82">
            <v>0</v>
          </cell>
          <cell r="YM82">
            <v>0</v>
          </cell>
          <cell r="YN82">
            <v>0</v>
          </cell>
          <cell r="YO82">
            <v>0</v>
          </cell>
          <cell r="YP82">
            <v>0</v>
          </cell>
          <cell r="YQ82">
            <v>0</v>
          </cell>
          <cell r="YR82">
            <v>0</v>
          </cell>
          <cell r="YS82">
            <v>0</v>
          </cell>
          <cell r="YT82">
            <v>0</v>
          </cell>
          <cell r="YU82">
            <v>0</v>
          </cell>
          <cell r="YV82">
            <v>0</v>
          </cell>
          <cell r="YW82">
            <v>0</v>
          </cell>
          <cell r="YX82" t="str">
            <v/>
          </cell>
          <cell r="YY82" t="str">
            <v/>
          </cell>
          <cell r="YZ82">
            <v>0</v>
          </cell>
          <cell r="ZA82">
            <v>0</v>
          </cell>
          <cell r="ZB82">
            <v>7.91</v>
          </cell>
          <cell r="ZC82">
            <v>1</v>
          </cell>
          <cell r="ZD82">
            <v>0</v>
          </cell>
          <cell r="ZE82">
            <v>0</v>
          </cell>
          <cell r="ZF82">
            <v>0</v>
          </cell>
          <cell r="ZG82">
            <v>0</v>
          </cell>
          <cell r="ZH82">
            <v>0</v>
          </cell>
          <cell r="ZI82">
            <v>0</v>
          </cell>
          <cell r="ZJ82">
            <v>0</v>
          </cell>
          <cell r="ZK82">
            <v>0</v>
          </cell>
          <cell r="ZL82" t="str">
            <v/>
          </cell>
          <cell r="ZM82" t="str">
            <v/>
          </cell>
          <cell r="ZN82">
            <v>0</v>
          </cell>
          <cell r="ZO82">
            <v>0</v>
          </cell>
          <cell r="ZP82">
            <v>9.14</v>
          </cell>
          <cell r="ZQ82">
            <v>1</v>
          </cell>
          <cell r="ZR82">
            <v>0</v>
          </cell>
          <cell r="ZS82">
            <v>0</v>
          </cell>
          <cell r="ZT82">
            <v>0</v>
          </cell>
          <cell r="ZU82">
            <v>0</v>
          </cell>
          <cell r="ZV82">
            <v>0</v>
          </cell>
          <cell r="ZW82">
            <v>0</v>
          </cell>
          <cell r="ZX82">
            <v>7.17</v>
          </cell>
          <cell r="ZY82">
            <v>1</v>
          </cell>
          <cell r="ZZ82" t="str">
            <v/>
          </cell>
          <cell r="AAA82" t="str">
            <v/>
          </cell>
          <cell r="AAB82">
            <v>0</v>
          </cell>
          <cell r="AAC82">
            <v>0</v>
          </cell>
          <cell r="AAD82">
            <v>6.23</v>
          </cell>
          <cell r="AAE82">
            <v>1</v>
          </cell>
          <cell r="AAF82">
            <v>0</v>
          </cell>
          <cell r="AAG82">
            <v>0</v>
          </cell>
          <cell r="AAH82">
            <v>0</v>
          </cell>
          <cell r="AAI82">
            <v>0</v>
          </cell>
          <cell r="AAJ82">
            <v>0</v>
          </cell>
          <cell r="AAK82">
            <v>0</v>
          </cell>
          <cell r="AAL82">
            <v>0</v>
          </cell>
          <cell r="AAM82">
            <v>0</v>
          </cell>
          <cell r="AAN82" t="str">
            <v/>
          </cell>
          <cell r="AAO82" t="str">
            <v/>
          </cell>
          <cell r="AAP82">
            <v>0</v>
          </cell>
          <cell r="AAQ82">
            <v>0</v>
          </cell>
          <cell r="AAR82">
            <v>0</v>
          </cell>
          <cell r="AAS82">
            <v>0</v>
          </cell>
          <cell r="AAT82">
            <v>0</v>
          </cell>
          <cell r="AAU82">
            <v>0</v>
          </cell>
          <cell r="AAV82">
            <v>0</v>
          </cell>
          <cell r="AAW82">
            <v>0</v>
          </cell>
          <cell r="AAX82">
            <v>0</v>
          </cell>
          <cell r="AAY82">
            <v>0</v>
          </cell>
          <cell r="AAZ82">
            <v>6.74</v>
          </cell>
          <cell r="ABA82">
            <v>1</v>
          </cell>
          <cell r="ABB82" t="str">
            <v/>
          </cell>
          <cell r="ABC82" t="str">
            <v/>
          </cell>
          <cell r="ABD82">
            <v>0</v>
          </cell>
          <cell r="ABE82">
            <v>0</v>
          </cell>
          <cell r="ABF82">
            <v>0</v>
          </cell>
          <cell r="ABG82">
            <v>0</v>
          </cell>
          <cell r="ABH82">
            <v>0</v>
          </cell>
          <cell r="ABI82">
            <v>0</v>
          </cell>
          <cell r="ABJ82">
            <v>0</v>
          </cell>
          <cell r="ABK82">
            <v>0</v>
          </cell>
          <cell r="ABM82">
            <v>315.19</v>
          </cell>
          <cell r="ABN82">
            <v>43</v>
          </cell>
          <cell r="ABO82">
            <v>42</v>
          </cell>
          <cell r="ABP82">
            <v>1.0238095238095237</v>
          </cell>
        </row>
        <row r="83">
          <cell r="A83" t="str">
            <v>HUGHES APARTMENTS</v>
          </cell>
          <cell r="B83" t="str">
            <v>HUGHES APARTMENTS</v>
          </cell>
          <cell r="C83" t="str">
            <v>BROOKLYN</v>
          </cell>
          <cell r="D83">
            <v>0</v>
          </cell>
          <cell r="E83">
            <v>0</v>
          </cell>
          <cell r="F83">
            <v>8.3800000000000008</v>
          </cell>
          <cell r="G83">
            <v>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5.78</v>
          </cell>
          <cell r="M83">
            <v>1</v>
          </cell>
          <cell r="N83">
            <v>0</v>
          </cell>
          <cell r="O83">
            <v>0</v>
          </cell>
          <cell r="P83" t="str">
            <v/>
          </cell>
          <cell r="Q83" t="str">
            <v/>
          </cell>
          <cell r="R83">
            <v>0</v>
          </cell>
          <cell r="S83">
            <v>0</v>
          </cell>
          <cell r="T83">
            <v>7.04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5.71</v>
          </cell>
          <cell r="AA83">
            <v>1</v>
          </cell>
          <cell r="AB83">
            <v>0</v>
          </cell>
          <cell r="AC83">
            <v>0</v>
          </cell>
          <cell r="AD83" t="str">
            <v/>
          </cell>
          <cell r="AE83" t="str">
            <v/>
          </cell>
          <cell r="AF83">
            <v>0</v>
          </cell>
          <cell r="AG83">
            <v>0</v>
          </cell>
          <cell r="AH83">
            <v>6.97</v>
          </cell>
          <cell r="AI83">
            <v>1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5.78</v>
          </cell>
          <cell r="AO83">
            <v>1</v>
          </cell>
          <cell r="AP83">
            <v>0</v>
          </cell>
          <cell r="AQ83">
            <v>0</v>
          </cell>
          <cell r="AR83" t="str">
            <v/>
          </cell>
          <cell r="AS83" t="str">
            <v/>
          </cell>
          <cell r="AT83">
            <v>0</v>
          </cell>
          <cell r="AU83">
            <v>0</v>
          </cell>
          <cell r="AV83">
            <v>6.9</v>
          </cell>
          <cell r="AW83">
            <v>1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5.4</v>
          </cell>
          <cell r="BC83">
            <v>1</v>
          </cell>
          <cell r="BD83">
            <v>0</v>
          </cell>
          <cell r="BE83">
            <v>0</v>
          </cell>
          <cell r="BF83" t="str">
            <v/>
          </cell>
          <cell r="BG83" t="str">
            <v/>
          </cell>
          <cell r="BH83">
            <v>0</v>
          </cell>
          <cell r="BI83">
            <v>0</v>
          </cell>
          <cell r="BJ83">
            <v>6.88</v>
          </cell>
          <cell r="BK83">
            <v>1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4.5</v>
          </cell>
          <cell r="BQ83">
            <v>1</v>
          </cell>
          <cell r="BR83">
            <v>0</v>
          </cell>
          <cell r="BS83">
            <v>0</v>
          </cell>
          <cell r="BT83" t="str">
            <v/>
          </cell>
          <cell r="BU83" t="str">
            <v/>
          </cell>
          <cell r="BV83">
            <v>0</v>
          </cell>
          <cell r="BW83">
            <v>0</v>
          </cell>
          <cell r="BX83">
            <v>7.14</v>
          </cell>
          <cell r="BY83">
            <v>1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4.96</v>
          </cell>
          <cell r="CE83">
            <v>1</v>
          </cell>
          <cell r="CF83">
            <v>0</v>
          </cell>
          <cell r="CG83">
            <v>0</v>
          </cell>
          <cell r="CH83" t="str">
            <v/>
          </cell>
          <cell r="CI83" t="str">
            <v/>
          </cell>
          <cell r="CJ83">
            <v>0</v>
          </cell>
          <cell r="CK83">
            <v>0</v>
          </cell>
          <cell r="CL83">
            <v>7.82</v>
          </cell>
          <cell r="CM83">
            <v>1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 t="str">
            <v/>
          </cell>
          <cell r="CW83" t="str">
            <v/>
          </cell>
          <cell r="CX83">
            <v>0</v>
          </cell>
          <cell r="CY83">
            <v>0</v>
          </cell>
          <cell r="CZ83">
            <v>9.33</v>
          </cell>
          <cell r="DA83">
            <v>1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7.37</v>
          </cell>
          <cell r="DG83">
            <v>1</v>
          </cell>
          <cell r="DH83">
            <v>0</v>
          </cell>
          <cell r="DI83">
            <v>0</v>
          </cell>
          <cell r="DJ83" t="str">
            <v/>
          </cell>
          <cell r="DK83" t="str">
            <v/>
          </cell>
          <cell r="DL83">
            <v>0</v>
          </cell>
          <cell r="DM83">
            <v>0</v>
          </cell>
          <cell r="DN83">
            <v>6.58</v>
          </cell>
          <cell r="DO83">
            <v>1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5.39</v>
          </cell>
          <cell r="DU83">
            <v>1</v>
          </cell>
          <cell r="DV83">
            <v>0</v>
          </cell>
          <cell r="DW83">
            <v>0</v>
          </cell>
          <cell r="DX83" t="str">
            <v/>
          </cell>
          <cell r="DY83" t="str">
            <v/>
          </cell>
          <cell r="DZ83">
            <v>0</v>
          </cell>
          <cell r="EA83">
            <v>0</v>
          </cell>
          <cell r="EB83">
            <v>7.81</v>
          </cell>
          <cell r="EC83">
            <v>1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8.19</v>
          </cell>
          <cell r="EI83">
            <v>1</v>
          </cell>
          <cell r="EJ83">
            <v>0</v>
          </cell>
          <cell r="EK83">
            <v>0</v>
          </cell>
          <cell r="EL83" t="str">
            <v/>
          </cell>
          <cell r="EM83" t="str">
            <v/>
          </cell>
          <cell r="EN83">
            <v>0</v>
          </cell>
          <cell r="EO83">
            <v>0</v>
          </cell>
          <cell r="EP83">
            <v>7.55</v>
          </cell>
          <cell r="EQ83">
            <v>1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8.16</v>
          </cell>
          <cell r="EW83">
            <v>1</v>
          </cell>
          <cell r="EX83">
            <v>0</v>
          </cell>
          <cell r="EY83">
            <v>0</v>
          </cell>
          <cell r="EZ83" t="str">
            <v/>
          </cell>
          <cell r="FA83" t="str">
            <v/>
          </cell>
          <cell r="FB83">
            <v>0</v>
          </cell>
          <cell r="FC83">
            <v>0</v>
          </cell>
          <cell r="FD83">
            <v>7.68</v>
          </cell>
          <cell r="FE83">
            <v>1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6.88</v>
          </cell>
          <cell r="FK83">
            <v>1</v>
          </cell>
          <cell r="FL83">
            <v>0</v>
          </cell>
          <cell r="FM83">
            <v>0</v>
          </cell>
          <cell r="FN83" t="str">
            <v/>
          </cell>
          <cell r="FO83" t="str">
            <v/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17.45</v>
          </cell>
          <cell r="FY83">
            <v>2</v>
          </cell>
          <cell r="FZ83">
            <v>0</v>
          </cell>
          <cell r="GA83">
            <v>0</v>
          </cell>
          <cell r="GB83" t="str">
            <v/>
          </cell>
          <cell r="GC83" t="str">
            <v/>
          </cell>
          <cell r="GD83">
            <v>0</v>
          </cell>
          <cell r="GE83">
            <v>0</v>
          </cell>
          <cell r="GF83">
            <v>7.53</v>
          </cell>
          <cell r="GG83">
            <v>1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9.74</v>
          </cell>
          <cell r="GM83">
            <v>1</v>
          </cell>
          <cell r="GN83">
            <v>0</v>
          </cell>
          <cell r="GO83">
            <v>0</v>
          </cell>
          <cell r="GP83" t="str">
            <v/>
          </cell>
          <cell r="GQ83" t="str">
            <v/>
          </cell>
          <cell r="GR83">
            <v>0</v>
          </cell>
          <cell r="GS83">
            <v>0</v>
          </cell>
          <cell r="GT83">
            <v>7.58</v>
          </cell>
          <cell r="GU83">
            <v>1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8.07</v>
          </cell>
          <cell r="HA83">
            <v>1</v>
          </cell>
          <cell r="HB83">
            <v>0</v>
          </cell>
          <cell r="HC83">
            <v>0</v>
          </cell>
          <cell r="HD83" t="str">
            <v/>
          </cell>
          <cell r="HE83" t="str">
            <v/>
          </cell>
          <cell r="HF83">
            <v>0</v>
          </cell>
          <cell r="HG83">
            <v>0</v>
          </cell>
          <cell r="HH83">
            <v>8.34</v>
          </cell>
          <cell r="HI83">
            <v>1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8.68</v>
          </cell>
          <cell r="HO83">
            <v>1</v>
          </cell>
          <cell r="HP83">
            <v>0</v>
          </cell>
          <cell r="HQ83">
            <v>0</v>
          </cell>
          <cell r="HR83" t="str">
            <v/>
          </cell>
          <cell r="HS83" t="str">
            <v/>
          </cell>
          <cell r="HT83">
            <v>0</v>
          </cell>
          <cell r="HU83">
            <v>0</v>
          </cell>
          <cell r="HV83">
            <v>6.89</v>
          </cell>
          <cell r="HW83">
            <v>1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8.5399999999999991</v>
          </cell>
          <cell r="IC83">
            <v>1</v>
          </cell>
          <cell r="ID83">
            <v>0</v>
          </cell>
          <cell r="IE83">
            <v>0</v>
          </cell>
          <cell r="IF83" t="str">
            <v/>
          </cell>
          <cell r="IG83" t="str">
            <v/>
          </cell>
          <cell r="IH83">
            <v>0</v>
          </cell>
          <cell r="II83">
            <v>0</v>
          </cell>
          <cell r="IJ83">
            <v>7.79</v>
          </cell>
          <cell r="IK83">
            <v>1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6.07</v>
          </cell>
          <cell r="IQ83">
            <v>1</v>
          </cell>
          <cell r="IR83">
            <v>0</v>
          </cell>
          <cell r="IS83">
            <v>0</v>
          </cell>
          <cell r="IT83" t="str">
            <v/>
          </cell>
          <cell r="IU83" t="str">
            <v/>
          </cell>
          <cell r="IV83">
            <v>0</v>
          </cell>
          <cell r="IW83">
            <v>0</v>
          </cell>
          <cell r="IX83">
            <v>8.2100000000000009</v>
          </cell>
          <cell r="IY83">
            <v>1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7.77</v>
          </cell>
          <cell r="JE83">
            <v>1</v>
          </cell>
          <cell r="JF83">
            <v>0</v>
          </cell>
          <cell r="JG83">
            <v>0</v>
          </cell>
          <cell r="JH83" t="str">
            <v/>
          </cell>
          <cell r="JI83" t="str">
            <v/>
          </cell>
          <cell r="JJ83">
            <v>0</v>
          </cell>
          <cell r="JK83">
            <v>0</v>
          </cell>
          <cell r="JL83">
            <v>8.61</v>
          </cell>
          <cell r="JM83">
            <v>1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6.63</v>
          </cell>
          <cell r="JS83">
            <v>1</v>
          </cell>
          <cell r="JT83">
            <v>0</v>
          </cell>
          <cell r="JU83">
            <v>0</v>
          </cell>
          <cell r="JV83" t="str">
            <v/>
          </cell>
          <cell r="JW83" t="str">
            <v/>
          </cell>
          <cell r="JX83">
            <v>0</v>
          </cell>
          <cell r="JY83">
            <v>0</v>
          </cell>
          <cell r="JZ83">
            <v>8.32</v>
          </cell>
          <cell r="KA83">
            <v>1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6.54</v>
          </cell>
          <cell r="KG83">
            <v>1</v>
          </cell>
          <cell r="KH83">
            <v>0</v>
          </cell>
          <cell r="KI83">
            <v>0</v>
          </cell>
          <cell r="KJ83" t="str">
            <v/>
          </cell>
          <cell r="KK83" t="str">
            <v/>
          </cell>
          <cell r="KL83">
            <v>0</v>
          </cell>
          <cell r="KM83">
            <v>0</v>
          </cell>
          <cell r="KN83">
            <v>8.94</v>
          </cell>
          <cell r="KO83">
            <v>1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7.25</v>
          </cell>
          <cell r="KU83">
            <v>1</v>
          </cell>
          <cell r="KV83">
            <v>0</v>
          </cell>
          <cell r="KW83">
            <v>0</v>
          </cell>
          <cell r="KX83" t="str">
            <v/>
          </cell>
          <cell r="KY83" t="str">
            <v/>
          </cell>
          <cell r="KZ83">
            <v>0</v>
          </cell>
          <cell r="LA83">
            <v>0</v>
          </cell>
          <cell r="LB83">
            <v>8.75</v>
          </cell>
          <cell r="LC83">
            <v>1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6.44</v>
          </cell>
          <cell r="LI83">
            <v>1</v>
          </cell>
          <cell r="LJ83">
            <v>0</v>
          </cell>
          <cell r="LK83">
            <v>0</v>
          </cell>
          <cell r="LL83" t="str">
            <v/>
          </cell>
          <cell r="LM83" t="str">
            <v/>
          </cell>
          <cell r="LN83">
            <v>0</v>
          </cell>
          <cell r="LO83">
            <v>0</v>
          </cell>
          <cell r="LP83">
            <v>9.1300000000000008</v>
          </cell>
          <cell r="LQ83">
            <v>1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7.06</v>
          </cell>
          <cell r="LW83">
            <v>1</v>
          </cell>
          <cell r="LX83">
            <v>0</v>
          </cell>
          <cell r="LY83">
            <v>0</v>
          </cell>
          <cell r="LZ83" t="str">
            <v/>
          </cell>
          <cell r="MA83" t="str">
            <v/>
          </cell>
          <cell r="MB83">
            <v>0</v>
          </cell>
          <cell r="MC83">
            <v>0</v>
          </cell>
          <cell r="MD83">
            <v>9.18</v>
          </cell>
          <cell r="ME83">
            <v>1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6.46</v>
          </cell>
          <cell r="MK83">
            <v>1</v>
          </cell>
          <cell r="ML83">
            <v>0</v>
          </cell>
          <cell r="MM83">
            <v>0</v>
          </cell>
          <cell r="MN83" t="str">
            <v/>
          </cell>
          <cell r="MO83" t="str">
            <v/>
          </cell>
          <cell r="MP83">
            <v>0</v>
          </cell>
          <cell r="MQ83">
            <v>0</v>
          </cell>
          <cell r="MR83">
            <v>10.029999999999999</v>
          </cell>
          <cell r="MS83">
            <v>1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7.08</v>
          </cell>
          <cell r="MY83">
            <v>1</v>
          </cell>
          <cell r="MZ83">
            <v>0</v>
          </cell>
          <cell r="NA83">
            <v>0</v>
          </cell>
          <cell r="NB83" t="str">
            <v/>
          </cell>
          <cell r="NC83" t="str">
            <v/>
          </cell>
          <cell r="ND83">
            <v>0</v>
          </cell>
          <cell r="NE83">
            <v>0</v>
          </cell>
          <cell r="NF83">
            <v>9</v>
          </cell>
          <cell r="NG83">
            <v>1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5.31</v>
          </cell>
          <cell r="NM83">
            <v>1</v>
          </cell>
          <cell r="NN83">
            <v>0</v>
          </cell>
          <cell r="NO83">
            <v>0</v>
          </cell>
          <cell r="NP83" t="str">
            <v/>
          </cell>
          <cell r="NQ83" t="str">
            <v/>
          </cell>
          <cell r="NR83">
            <v>0</v>
          </cell>
          <cell r="NS83">
            <v>0</v>
          </cell>
          <cell r="NT83">
            <v>9.1199999999999992</v>
          </cell>
          <cell r="NU83">
            <v>1</v>
          </cell>
          <cell r="NV83">
            <v>0</v>
          </cell>
          <cell r="NW83">
            <v>0</v>
          </cell>
          <cell r="NX83">
            <v>0</v>
          </cell>
          <cell r="NY83">
            <v>0</v>
          </cell>
          <cell r="NZ83">
            <v>7.74</v>
          </cell>
          <cell r="OA83">
            <v>1</v>
          </cell>
          <cell r="OB83">
            <v>0</v>
          </cell>
          <cell r="OC83">
            <v>0</v>
          </cell>
          <cell r="OD83" t="str">
            <v/>
          </cell>
          <cell r="OE83" t="str">
            <v/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10.36</v>
          </cell>
          <cell r="OK83">
            <v>1</v>
          </cell>
          <cell r="OL83">
            <v>0</v>
          </cell>
          <cell r="OM83">
            <v>0</v>
          </cell>
          <cell r="ON83">
            <v>5.98</v>
          </cell>
          <cell r="OO83">
            <v>1</v>
          </cell>
          <cell r="OP83">
            <v>0</v>
          </cell>
          <cell r="OQ83">
            <v>0</v>
          </cell>
          <cell r="OR83" t="str">
            <v/>
          </cell>
          <cell r="OS83" t="str">
            <v/>
          </cell>
          <cell r="OT83">
            <v>0</v>
          </cell>
          <cell r="OU83">
            <v>0</v>
          </cell>
          <cell r="OV83">
            <v>8.5299999999999994</v>
          </cell>
          <cell r="OW83">
            <v>1</v>
          </cell>
          <cell r="OX83">
            <v>0</v>
          </cell>
          <cell r="OY83">
            <v>0</v>
          </cell>
          <cell r="OZ83">
            <v>0</v>
          </cell>
          <cell r="PA83">
            <v>0</v>
          </cell>
          <cell r="PB83">
            <v>6.91</v>
          </cell>
          <cell r="PC83">
            <v>1</v>
          </cell>
          <cell r="PD83">
            <v>0</v>
          </cell>
          <cell r="PE83">
            <v>0</v>
          </cell>
          <cell r="PF83" t="str">
            <v/>
          </cell>
          <cell r="PG83" t="str">
            <v/>
          </cell>
          <cell r="PH83">
            <v>0</v>
          </cell>
          <cell r="PI83">
            <v>0</v>
          </cell>
          <cell r="PJ83">
            <v>8.66</v>
          </cell>
          <cell r="PK83">
            <v>1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6.66</v>
          </cell>
          <cell r="PQ83">
            <v>1</v>
          </cell>
          <cell r="PR83">
            <v>0</v>
          </cell>
          <cell r="PS83">
            <v>0</v>
          </cell>
          <cell r="PT83" t="str">
            <v/>
          </cell>
          <cell r="PU83" t="str">
            <v/>
          </cell>
          <cell r="PV83">
            <v>0</v>
          </cell>
          <cell r="PW83">
            <v>0</v>
          </cell>
          <cell r="PX83">
            <v>9</v>
          </cell>
          <cell r="PY83">
            <v>1</v>
          </cell>
          <cell r="PZ83">
            <v>0</v>
          </cell>
          <cell r="QA83">
            <v>0</v>
          </cell>
          <cell r="QB83">
            <v>0</v>
          </cell>
          <cell r="QC83">
            <v>0</v>
          </cell>
          <cell r="QD83">
            <v>7.36</v>
          </cell>
          <cell r="QE83">
            <v>1</v>
          </cell>
          <cell r="QF83">
            <v>0</v>
          </cell>
          <cell r="QG83">
            <v>0</v>
          </cell>
          <cell r="QH83" t="str">
            <v/>
          </cell>
          <cell r="QI83" t="str">
            <v/>
          </cell>
          <cell r="QJ83">
            <v>0</v>
          </cell>
          <cell r="QK83">
            <v>0</v>
          </cell>
          <cell r="QL83">
            <v>9.89</v>
          </cell>
          <cell r="QM83">
            <v>1</v>
          </cell>
          <cell r="QN83">
            <v>0</v>
          </cell>
          <cell r="QO83">
            <v>0</v>
          </cell>
          <cell r="QP83">
            <v>0</v>
          </cell>
          <cell r="QQ83">
            <v>0</v>
          </cell>
          <cell r="QR83">
            <v>4.07</v>
          </cell>
          <cell r="QS83">
            <v>1</v>
          </cell>
          <cell r="QT83">
            <v>0</v>
          </cell>
          <cell r="QU83">
            <v>0</v>
          </cell>
          <cell r="QV83" t="str">
            <v/>
          </cell>
          <cell r="QW83" t="str">
            <v/>
          </cell>
          <cell r="QX83">
            <v>0</v>
          </cell>
          <cell r="QY83">
            <v>0</v>
          </cell>
          <cell r="QZ83">
            <v>9.09</v>
          </cell>
          <cell r="RA83">
            <v>1</v>
          </cell>
          <cell r="RB83">
            <v>0</v>
          </cell>
          <cell r="RC83">
            <v>0</v>
          </cell>
          <cell r="RD83">
            <v>0</v>
          </cell>
          <cell r="RE83">
            <v>0</v>
          </cell>
          <cell r="RF83">
            <v>5.2</v>
          </cell>
          <cell r="RG83">
            <v>1</v>
          </cell>
          <cell r="RH83">
            <v>0</v>
          </cell>
          <cell r="RI83">
            <v>0</v>
          </cell>
          <cell r="RJ83" t="str">
            <v/>
          </cell>
          <cell r="RK83" t="str">
            <v/>
          </cell>
          <cell r="RL83">
            <v>0</v>
          </cell>
          <cell r="RM83">
            <v>0</v>
          </cell>
          <cell r="RN83">
            <v>7.15</v>
          </cell>
          <cell r="RO83">
            <v>1</v>
          </cell>
          <cell r="RP83">
            <v>0</v>
          </cell>
          <cell r="RQ83">
            <v>0</v>
          </cell>
          <cell r="RR83">
            <v>5.88</v>
          </cell>
          <cell r="RS83">
            <v>1</v>
          </cell>
          <cell r="RT83">
            <v>0</v>
          </cell>
          <cell r="RU83">
            <v>0</v>
          </cell>
          <cell r="RV83">
            <v>0</v>
          </cell>
          <cell r="RW83">
            <v>0</v>
          </cell>
          <cell r="RX83" t="str">
            <v/>
          </cell>
          <cell r="RY83" t="str">
            <v/>
          </cell>
          <cell r="RZ83">
            <v>0</v>
          </cell>
          <cell r="SA83">
            <v>0</v>
          </cell>
          <cell r="SB83">
            <v>8.7200000000000006</v>
          </cell>
          <cell r="SC83">
            <v>1</v>
          </cell>
          <cell r="SD83">
            <v>0</v>
          </cell>
          <cell r="SE83">
            <v>0</v>
          </cell>
          <cell r="SF83">
            <v>0</v>
          </cell>
          <cell r="SG83">
            <v>0</v>
          </cell>
          <cell r="SH83">
            <v>7.09</v>
          </cell>
          <cell r="SI83">
            <v>1</v>
          </cell>
          <cell r="SJ83">
            <v>0</v>
          </cell>
          <cell r="SK83">
            <v>0</v>
          </cell>
          <cell r="SL83" t="str">
            <v/>
          </cell>
          <cell r="SM83" t="str">
            <v/>
          </cell>
          <cell r="SN83">
            <v>0</v>
          </cell>
          <cell r="SO83">
            <v>0</v>
          </cell>
          <cell r="SP83">
            <v>8.42</v>
          </cell>
          <cell r="SQ83">
            <v>1</v>
          </cell>
          <cell r="SR83">
            <v>0</v>
          </cell>
          <cell r="SS83">
            <v>0</v>
          </cell>
          <cell r="ST83">
            <v>0</v>
          </cell>
          <cell r="SU83">
            <v>0</v>
          </cell>
          <cell r="SV83">
            <v>9.75</v>
          </cell>
          <cell r="SW83">
            <v>1</v>
          </cell>
          <cell r="SX83">
            <v>0</v>
          </cell>
          <cell r="SY83">
            <v>0</v>
          </cell>
          <cell r="SZ83" t="str">
            <v/>
          </cell>
          <cell r="TA83" t="str">
            <v/>
          </cell>
          <cell r="TB83">
            <v>0</v>
          </cell>
          <cell r="TC83">
            <v>0</v>
          </cell>
          <cell r="TD83">
            <v>0</v>
          </cell>
          <cell r="TE83">
            <v>0</v>
          </cell>
          <cell r="TF83">
            <v>0</v>
          </cell>
          <cell r="TG83">
            <v>0</v>
          </cell>
          <cell r="TH83">
            <v>0</v>
          </cell>
          <cell r="TI83">
            <v>0</v>
          </cell>
          <cell r="TJ83">
            <v>10.93</v>
          </cell>
          <cell r="TK83">
            <v>1</v>
          </cell>
          <cell r="TL83">
            <v>0</v>
          </cell>
          <cell r="TM83">
            <v>0</v>
          </cell>
          <cell r="TN83" t="str">
            <v/>
          </cell>
          <cell r="TO83" t="str">
            <v/>
          </cell>
          <cell r="TP83">
            <v>0</v>
          </cell>
          <cell r="TQ83">
            <v>0</v>
          </cell>
          <cell r="TR83">
            <v>8.36</v>
          </cell>
          <cell r="TS83">
            <v>1</v>
          </cell>
          <cell r="TT83">
            <v>0</v>
          </cell>
          <cell r="TU83">
            <v>0</v>
          </cell>
          <cell r="TV83">
            <v>0</v>
          </cell>
          <cell r="TW83">
            <v>0</v>
          </cell>
          <cell r="TX83">
            <v>6.79</v>
          </cell>
          <cell r="TY83">
            <v>1</v>
          </cell>
          <cell r="TZ83">
            <v>0</v>
          </cell>
          <cell r="UA83">
            <v>0</v>
          </cell>
          <cell r="UB83" t="str">
            <v/>
          </cell>
          <cell r="UC83" t="str">
            <v/>
          </cell>
          <cell r="UD83">
            <v>0</v>
          </cell>
          <cell r="UE83">
            <v>0</v>
          </cell>
          <cell r="UF83">
            <v>8.61</v>
          </cell>
          <cell r="UG83">
            <v>1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5.5</v>
          </cell>
          <cell r="UM83">
            <v>1</v>
          </cell>
          <cell r="UN83">
            <v>0</v>
          </cell>
          <cell r="UO83">
            <v>0</v>
          </cell>
          <cell r="UP83" t="str">
            <v/>
          </cell>
          <cell r="UQ83" t="str">
            <v/>
          </cell>
          <cell r="UR83">
            <v>0</v>
          </cell>
          <cell r="US83">
            <v>0</v>
          </cell>
          <cell r="UT83">
            <v>8.93</v>
          </cell>
          <cell r="UU83">
            <v>1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6.81</v>
          </cell>
          <cell r="VA83">
            <v>1</v>
          </cell>
          <cell r="VB83">
            <v>0</v>
          </cell>
          <cell r="VC83">
            <v>0</v>
          </cell>
          <cell r="VD83" t="str">
            <v/>
          </cell>
          <cell r="VE83" t="str">
            <v/>
          </cell>
          <cell r="VF83">
            <v>0</v>
          </cell>
          <cell r="VG83">
            <v>0</v>
          </cell>
          <cell r="VH83">
            <v>7.89</v>
          </cell>
          <cell r="VI83">
            <v>1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6.73</v>
          </cell>
          <cell r="VO83">
            <v>1</v>
          </cell>
          <cell r="VP83">
            <v>0</v>
          </cell>
          <cell r="VQ83">
            <v>0</v>
          </cell>
          <cell r="VR83" t="str">
            <v/>
          </cell>
          <cell r="VS83" t="str">
            <v/>
          </cell>
          <cell r="VT83">
            <v>0</v>
          </cell>
          <cell r="VU83">
            <v>0</v>
          </cell>
          <cell r="VV83">
            <v>0</v>
          </cell>
          <cell r="VW83">
            <v>0</v>
          </cell>
          <cell r="VX83">
            <v>0</v>
          </cell>
          <cell r="VY83">
            <v>0</v>
          </cell>
          <cell r="VZ83">
            <v>0</v>
          </cell>
          <cell r="WA83">
            <v>0</v>
          </cell>
          <cell r="WB83">
            <v>6.72</v>
          </cell>
          <cell r="WC83">
            <v>1</v>
          </cell>
          <cell r="WD83">
            <v>0</v>
          </cell>
          <cell r="WE83">
            <v>0</v>
          </cell>
          <cell r="WF83" t="str">
            <v/>
          </cell>
          <cell r="WG83" t="str">
            <v/>
          </cell>
          <cell r="WH83">
            <v>0</v>
          </cell>
          <cell r="WI83">
            <v>0</v>
          </cell>
          <cell r="WJ83">
            <v>8.49</v>
          </cell>
          <cell r="WK83">
            <v>1</v>
          </cell>
          <cell r="WL83">
            <v>0</v>
          </cell>
          <cell r="WM83">
            <v>0</v>
          </cell>
          <cell r="WN83">
            <v>0</v>
          </cell>
          <cell r="WO83">
            <v>0</v>
          </cell>
          <cell r="WP83">
            <v>0</v>
          </cell>
          <cell r="WQ83">
            <v>0</v>
          </cell>
          <cell r="WR83">
            <v>0</v>
          </cell>
          <cell r="WS83">
            <v>0</v>
          </cell>
          <cell r="WT83" t="str">
            <v/>
          </cell>
          <cell r="WU83" t="str">
            <v/>
          </cell>
          <cell r="WV83">
            <v>0</v>
          </cell>
          <cell r="WW83">
            <v>0</v>
          </cell>
          <cell r="WX83">
            <v>0</v>
          </cell>
          <cell r="WY83">
            <v>0</v>
          </cell>
          <cell r="WZ83">
            <v>0</v>
          </cell>
          <cell r="XA83">
            <v>0</v>
          </cell>
          <cell r="XB83">
            <v>0</v>
          </cell>
          <cell r="XC83">
            <v>0</v>
          </cell>
          <cell r="XD83">
            <v>5.8</v>
          </cell>
          <cell r="XE83">
            <v>1</v>
          </cell>
          <cell r="XF83">
            <v>0</v>
          </cell>
          <cell r="XG83">
            <v>0</v>
          </cell>
          <cell r="XH83" t="str">
            <v/>
          </cell>
          <cell r="XI83" t="str">
            <v/>
          </cell>
          <cell r="XJ83">
            <v>0</v>
          </cell>
          <cell r="XK83">
            <v>0</v>
          </cell>
          <cell r="XL83">
            <v>0</v>
          </cell>
          <cell r="XM83">
            <v>0</v>
          </cell>
          <cell r="XN83">
            <v>0</v>
          </cell>
          <cell r="XO83">
            <v>0</v>
          </cell>
          <cell r="XP83">
            <v>0</v>
          </cell>
          <cell r="XQ83">
            <v>0</v>
          </cell>
          <cell r="XR83">
            <v>9.8699999999999992</v>
          </cell>
          <cell r="XS83">
            <v>1</v>
          </cell>
          <cell r="XT83">
            <v>0</v>
          </cell>
          <cell r="XU83">
            <v>0</v>
          </cell>
          <cell r="XV83" t="str">
            <v/>
          </cell>
          <cell r="XW83" t="str">
            <v/>
          </cell>
          <cell r="XX83">
            <v>0</v>
          </cell>
          <cell r="XY83">
            <v>0</v>
          </cell>
          <cell r="XZ83">
            <v>8.91</v>
          </cell>
          <cell r="YA83">
            <v>1</v>
          </cell>
          <cell r="YB83">
            <v>0</v>
          </cell>
          <cell r="YC83">
            <v>0</v>
          </cell>
          <cell r="YD83">
            <v>0</v>
          </cell>
          <cell r="YE83">
            <v>0</v>
          </cell>
          <cell r="YF83">
            <v>4.47</v>
          </cell>
          <cell r="YG83">
            <v>1</v>
          </cell>
          <cell r="YH83">
            <v>0</v>
          </cell>
          <cell r="YI83">
            <v>0</v>
          </cell>
          <cell r="YJ83" t="str">
            <v/>
          </cell>
          <cell r="YK83" t="str">
            <v/>
          </cell>
          <cell r="YL83">
            <v>0</v>
          </cell>
          <cell r="YM83">
            <v>0</v>
          </cell>
          <cell r="YN83">
            <v>8.5</v>
          </cell>
          <cell r="YO83">
            <v>1</v>
          </cell>
          <cell r="YP83">
            <v>0</v>
          </cell>
          <cell r="YQ83">
            <v>0</v>
          </cell>
          <cell r="YR83">
            <v>0</v>
          </cell>
          <cell r="YS83">
            <v>0</v>
          </cell>
          <cell r="YT83">
            <v>6.06</v>
          </cell>
          <cell r="YU83">
            <v>1</v>
          </cell>
          <cell r="YV83">
            <v>0</v>
          </cell>
          <cell r="YW83">
            <v>0</v>
          </cell>
          <cell r="YX83" t="str">
            <v/>
          </cell>
          <cell r="YY83" t="str">
            <v/>
          </cell>
          <cell r="YZ83">
            <v>0</v>
          </cell>
          <cell r="ZA83">
            <v>0</v>
          </cell>
          <cell r="ZB83">
            <v>9.3000000000000007</v>
          </cell>
          <cell r="ZC83">
            <v>1</v>
          </cell>
          <cell r="ZD83">
            <v>0</v>
          </cell>
          <cell r="ZE83">
            <v>0</v>
          </cell>
          <cell r="ZF83">
            <v>0</v>
          </cell>
          <cell r="ZG83">
            <v>0</v>
          </cell>
          <cell r="ZH83">
            <v>6.61</v>
          </cell>
          <cell r="ZI83">
            <v>1</v>
          </cell>
          <cell r="ZJ83">
            <v>0</v>
          </cell>
          <cell r="ZK83">
            <v>0</v>
          </cell>
          <cell r="ZL83" t="str">
            <v/>
          </cell>
          <cell r="ZM83" t="str">
            <v/>
          </cell>
          <cell r="ZN83">
            <v>0</v>
          </cell>
          <cell r="ZO83">
            <v>0</v>
          </cell>
          <cell r="ZP83">
            <v>8.84</v>
          </cell>
          <cell r="ZQ83">
            <v>1</v>
          </cell>
          <cell r="ZR83">
            <v>0</v>
          </cell>
          <cell r="ZS83">
            <v>0</v>
          </cell>
          <cell r="ZT83">
            <v>0</v>
          </cell>
          <cell r="ZU83">
            <v>0</v>
          </cell>
          <cell r="ZV83">
            <v>5.3</v>
          </cell>
          <cell r="ZW83">
            <v>1</v>
          </cell>
          <cell r="ZX83">
            <v>0</v>
          </cell>
          <cell r="ZY83">
            <v>0</v>
          </cell>
          <cell r="ZZ83" t="str">
            <v/>
          </cell>
          <cell r="AAA83" t="str">
            <v/>
          </cell>
          <cell r="AAB83">
            <v>0</v>
          </cell>
          <cell r="AAC83">
            <v>0</v>
          </cell>
          <cell r="AAD83">
            <v>8.3000000000000007</v>
          </cell>
          <cell r="AAE83">
            <v>1</v>
          </cell>
          <cell r="AAF83">
            <v>0</v>
          </cell>
          <cell r="AAG83">
            <v>0</v>
          </cell>
          <cell r="AAH83">
            <v>0</v>
          </cell>
          <cell r="AAI83">
            <v>0</v>
          </cell>
          <cell r="AAJ83">
            <v>6.11</v>
          </cell>
          <cell r="AAK83">
            <v>1</v>
          </cell>
          <cell r="AAL83">
            <v>0</v>
          </cell>
          <cell r="AAM83">
            <v>0</v>
          </cell>
          <cell r="AAN83" t="str">
            <v/>
          </cell>
          <cell r="AAO83" t="str">
            <v/>
          </cell>
          <cell r="AAP83">
            <v>0</v>
          </cell>
          <cell r="AAQ83">
            <v>0</v>
          </cell>
          <cell r="AAR83">
            <v>7.78</v>
          </cell>
          <cell r="AAS83">
            <v>1</v>
          </cell>
          <cell r="AAT83">
            <v>0</v>
          </cell>
          <cell r="AAU83">
            <v>0</v>
          </cell>
          <cell r="AAV83">
            <v>3.72</v>
          </cell>
          <cell r="AAW83">
            <v>1</v>
          </cell>
          <cell r="AAX83">
            <v>0</v>
          </cell>
          <cell r="AAY83">
            <v>0</v>
          </cell>
          <cell r="AAZ83">
            <v>0</v>
          </cell>
          <cell r="ABA83">
            <v>0</v>
          </cell>
          <cell r="ABB83" t="str">
            <v/>
          </cell>
          <cell r="ABC83" t="str">
            <v/>
          </cell>
          <cell r="ABD83">
            <v>0</v>
          </cell>
          <cell r="ABE83">
            <v>0</v>
          </cell>
          <cell r="ABF83">
            <v>0</v>
          </cell>
          <cell r="ABG83">
            <v>0</v>
          </cell>
          <cell r="ABH83">
            <v>0</v>
          </cell>
          <cell r="ABI83">
            <v>0</v>
          </cell>
          <cell r="ABJ83">
            <v>0</v>
          </cell>
          <cell r="ABK83">
            <v>0</v>
          </cell>
          <cell r="ABM83">
            <v>736.49999999999966</v>
          </cell>
          <cell r="ABN83">
            <v>98</v>
          </cell>
          <cell r="ABO83">
            <v>97</v>
          </cell>
          <cell r="ABP83">
            <v>1.0103092783505154</v>
          </cell>
        </row>
        <row r="84">
          <cell r="A84" t="str">
            <v>TILDEN</v>
          </cell>
          <cell r="B84" t="str">
            <v>TILDEN</v>
          </cell>
          <cell r="C84" t="str">
            <v>BROOKLYN</v>
          </cell>
          <cell r="D84">
            <v>0</v>
          </cell>
          <cell r="E84">
            <v>0</v>
          </cell>
          <cell r="F84">
            <v>7.75</v>
          </cell>
          <cell r="G84">
            <v>1</v>
          </cell>
          <cell r="H84">
            <v>0</v>
          </cell>
          <cell r="I84">
            <v>0</v>
          </cell>
          <cell r="J84">
            <v>6.87</v>
          </cell>
          <cell r="K84">
            <v>1</v>
          </cell>
          <cell r="L84">
            <v>0</v>
          </cell>
          <cell r="M84">
            <v>0</v>
          </cell>
          <cell r="N84">
            <v>8.0500000000000007</v>
          </cell>
          <cell r="O84">
            <v>1</v>
          </cell>
          <cell r="P84" t="str">
            <v/>
          </cell>
          <cell r="Q84" t="str">
            <v/>
          </cell>
          <cell r="R84">
            <v>0</v>
          </cell>
          <cell r="S84">
            <v>0</v>
          </cell>
          <cell r="T84">
            <v>8.1999999999999993</v>
          </cell>
          <cell r="U84">
            <v>1</v>
          </cell>
          <cell r="V84">
            <v>0</v>
          </cell>
          <cell r="W84">
            <v>0</v>
          </cell>
          <cell r="X84">
            <v>6.01</v>
          </cell>
          <cell r="Y84">
            <v>1</v>
          </cell>
          <cell r="Z84">
            <v>0</v>
          </cell>
          <cell r="AA84">
            <v>0</v>
          </cell>
          <cell r="AB84">
            <v>7.2</v>
          </cell>
          <cell r="AC84">
            <v>1</v>
          </cell>
          <cell r="AD84" t="str">
            <v/>
          </cell>
          <cell r="AE84" t="str">
            <v/>
          </cell>
          <cell r="AF84">
            <v>0</v>
          </cell>
          <cell r="AG84">
            <v>0</v>
          </cell>
          <cell r="AH84">
            <v>8.1199999999999992</v>
          </cell>
          <cell r="AI84">
            <v>1</v>
          </cell>
          <cell r="AJ84">
            <v>0</v>
          </cell>
          <cell r="AK84">
            <v>0</v>
          </cell>
          <cell r="AL84">
            <v>7.2</v>
          </cell>
          <cell r="AM84">
            <v>1</v>
          </cell>
          <cell r="AN84">
            <v>0</v>
          </cell>
          <cell r="AO84">
            <v>0</v>
          </cell>
          <cell r="AP84">
            <v>7.52</v>
          </cell>
          <cell r="AQ84">
            <v>1</v>
          </cell>
          <cell r="AR84" t="str">
            <v/>
          </cell>
          <cell r="AS84" t="str">
            <v/>
          </cell>
          <cell r="AT84">
            <v>0</v>
          </cell>
          <cell r="AU84">
            <v>0</v>
          </cell>
          <cell r="AV84">
            <v>7.98</v>
          </cell>
          <cell r="AW84">
            <v>1</v>
          </cell>
          <cell r="AX84">
            <v>0</v>
          </cell>
          <cell r="AY84">
            <v>0</v>
          </cell>
          <cell r="AZ84">
            <v>8.5299999999999994</v>
          </cell>
          <cell r="BA84">
            <v>1</v>
          </cell>
          <cell r="BB84">
            <v>0</v>
          </cell>
          <cell r="BC84">
            <v>0</v>
          </cell>
          <cell r="BD84">
            <v>6.54</v>
          </cell>
          <cell r="BE84">
            <v>1</v>
          </cell>
          <cell r="BF84" t="str">
            <v/>
          </cell>
          <cell r="BG84" t="str">
            <v/>
          </cell>
          <cell r="BH84">
            <v>0</v>
          </cell>
          <cell r="BI84">
            <v>0</v>
          </cell>
          <cell r="BJ84">
            <v>6.18</v>
          </cell>
          <cell r="BK84">
            <v>1</v>
          </cell>
          <cell r="BL84">
            <v>0</v>
          </cell>
          <cell r="BM84">
            <v>0</v>
          </cell>
          <cell r="BN84">
            <v>7.73</v>
          </cell>
          <cell r="BO84">
            <v>1</v>
          </cell>
          <cell r="BP84">
            <v>0</v>
          </cell>
          <cell r="BQ84">
            <v>0</v>
          </cell>
          <cell r="BR84">
            <v>5.77</v>
          </cell>
          <cell r="BS84">
            <v>1</v>
          </cell>
          <cell r="BT84" t="str">
            <v/>
          </cell>
          <cell r="BU84" t="str">
            <v/>
          </cell>
          <cell r="BV84">
            <v>0</v>
          </cell>
          <cell r="BW84">
            <v>0</v>
          </cell>
          <cell r="BX84">
            <v>7.38</v>
          </cell>
          <cell r="BY84">
            <v>1</v>
          </cell>
          <cell r="BZ84">
            <v>0</v>
          </cell>
          <cell r="CA84">
            <v>0</v>
          </cell>
          <cell r="CB84">
            <v>6.45</v>
          </cell>
          <cell r="CC84">
            <v>1</v>
          </cell>
          <cell r="CD84">
            <v>0</v>
          </cell>
          <cell r="CE84">
            <v>0</v>
          </cell>
          <cell r="CF84">
            <v>5.19</v>
          </cell>
          <cell r="CG84">
            <v>1</v>
          </cell>
          <cell r="CH84" t="str">
            <v/>
          </cell>
          <cell r="CI84" t="str">
            <v/>
          </cell>
          <cell r="CJ84">
            <v>0</v>
          </cell>
          <cell r="CK84">
            <v>0</v>
          </cell>
          <cell r="CL84">
            <v>8.98</v>
          </cell>
          <cell r="CM84">
            <v>1</v>
          </cell>
          <cell r="CN84">
            <v>0</v>
          </cell>
          <cell r="CO84">
            <v>0</v>
          </cell>
          <cell r="CP84">
            <v>6.67</v>
          </cell>
          <cell r="CQ84">
            <v>1</v>
          </cell>
          <cell r="CR84">
            <v>0</v>
          </cell>
          <cell r="CS84">
            <v>0</v>
          </cell>
          <cell r="CT84">
            <v>6.67</v>
          </cell>
          <cell r="CU84">
            <v>1</v>
          </cell>
          <cell r="CV84" t="str">
            <v/>
          </cell>
          <cell r="CW84" t="str">
            <v/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8.5</v>
          </cell>
          <cell r="DE84">
            <v>1</v>
          </cell>
          <cell r="DF84">
            <v>0</v>
          </cell>
          <cell r="DG84">
            <v>0</v>
          </cell>
          <cell r="DH84">
            <v>7.46</v>
          </cell>
          <cell r="DI84">
            <v>1</v>
          </cell>
          <cell r="DJ84" t="str">
            <v/>
          </cell>
          <cell r="DK84" t="str">
            <v/>
          </cell>
          <cell r="DL84">
            <v>0</v>
          </cell>
          <cell r="DM84">
            <v>0</v>
          </cell>
          <cell r="DN84">
            <v>7.89</v>
          </cell>
          <cell r="DO84">
            <v>1</v>
          </cell>
          <cell r="DP84">
            <v>0</v>
          </cell>
          <cell r="DQ84">
            <v>0</v>
          </cell>
          <cell r="DR84">
            <v>7.25</v>
          </cell>
          <cell r="DS84">
            <v>1</v>
          </cell>
          <cell r="DT84">
            <v>6</v>
          </cell>
          <cell r="DU84">
            <v>1</v>
          </cell>
          <cell r="DV84">
            <v>0</v>
          </cell>
          <cell r="DW84">
            <v>0</v>
          </cell>
          <cell r="DX84" t="str">
            <v/>
          </cell>
          <cell r="DY84" t="str">
            <v/>
          </cell>
          <cell r="DZ84">
            <v>0</v>
          </cell>
          <cell r="EA84">
            <v>0</v>
          </cell>
          <cell r="EB84">
            <v>6.72</v>
          </cell>
          <cell r="EC84">
            <v>1</v>
          </cell>
          <cell r="ED84">
            <v>0</v>
          </cell>
          <cell r="EE84">
            <v>0</v>
          </cell>
          <cell r="EF84">
            <v>5.43</v>
          </cell>
          <cell r="EG84">
            <v>1</v>
          </cell>
          <cell r="EH84">
            <v>0</v>
          </cell>
          <cell r="EI84">
            <v>0</v>
          </cell>
          <cell r="EJ84">
            <v>6.04</v>
          </cell>
          <cell r="EK84">
            <v>1</v>
          </cell>
          <cell r="EL84" t="str">
            <v/>
          </cell>
          <cell r="EM84" t="str">
            <v/>
          </cell>
          <cell r="EN84">
            <v>0</v>
          </cell>
          <cell r="EO84">
            <v>0</v>
          </cell>
          <cell r="EP84">
            <v>6.85</v>
          </cell>
          <cell r="EQ84">
            <v>1</v>
          </cell>
          <cell r="ER84">
            <v>0</v>
          </cell>
          <cell r="ES84">
            <v>0</v>
          </cell>
          <cell r="ET84">
            <v>6.97</v>
          </cell>
          <cell r="EU84">
            <v>1</v>
          </cell>
          <cell r="EV84">
            <v>0</v>
          </cell>
          <cell r="EW84">
            <v>0</v>
          </cell>
          <cell r="EX84">
            <v>7.3</v>
          </cell>
          <cell r="EY84">
            <v>1</v>
          </cell>
          <cell r="EZ84" t="str">
            <v/>
          </cell>
          <cell r="FA84" t="str">
            <v/>
          </cell>
          <cell r="FB84">
            <v>0</v>
          </cell>
          <cell r="FC84">
            <v>0</v>
          </cell>
          <cell r="FD84">
            <v>8.0299999999999994</v>
          </cell>
          <cell r="FE84">
            <v>1</v>
          </cell>
          <cell r="FF84">
            <v>0</v>
          </cell>
          <cell r="FG84">
            <v>0</v>
          </cell>
          <cell r="FH84">
            <v>8.33</v>
          </cell>
          <cell r="FI84">
            <v>1</v>
          </cell>
          <cell r="FJ84">
            <v>0</v>
          </cell>
          <cell r="FK84">
            <v>0</v>
          </cell>
          <cell r="FL84">
            <v>5.71</v>
          </cell>
          <cell r="FM84">
            <v>1</v>
          </cell>
          <cell r="FN84" t="str">
            <v/>
          </cell>
          <cell r="FO84" t="str">
            <v/>
          </cell>
          <cell r="FP84">
            <v>0</v>
          </cell>
          <cell r="FQ84">
            <v>0</v>
          </cell>
          <cell r="FR84">
            <v>12.01</v>
          </cell>
          <cell r="FS84">
            <v>2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15.04</v>
          </cell>
          <cell r="GA84">
            <v>2</v>
          </cell>
          <cell r="GB84" t="str">
            <v/>
          </cell>
          <cell r="GC84" t="str">
            <v/>
          </cell>
          <cell r="GD84">
            <v>0</v>
          </cell>
          <cell r="GE84">
            <v>0</v>
          </cell>
          <cell r="GF84">
            <v>9.18</v>
          </cell>
          <cell r="GG84">
            <v>1</v>
          </cell>
          <cell r="GH84">
            <v>0</v>
          </cell>
          <cell r="GI84">
            <v>0</v>
          </cell>
          <cell r="GJ84">
            <v>5.84</v>
          </cell>
          <cell r="GK84">
            <v>1</v>
          </cell>
          <cell r="GL84">
            <v>0</v>
          </cell>
          <cell r="GM84">
            <v>0</v>
          </cell>
          <cell r="GN84">
            <v>5.93</v>
          </cell>
          <cell r="GO84">
            <v>1</v>
          </cell>
          <cell r="GP84" t="str">
            <v/>
          </cell>
          <cell r="GQ84" t="str">
            <v/>
          </cell>
          <cell r="GR84">
            <v>0</v>
          </cell>
          <cell r="GS84">
            <v>0</v>
          </cell>
          <cell r="GT84">
            <v>8.77</v>
          </cell>
          <cell r="GU84">
            <v>1</v>
          </cell>
          <cell r="GV84">
            <v>0</v>
          </cell>
          <cell r="GW84">
            <v>0</v>
          </cell>
          <cell r="GX84">
            <v>5.65</v>
          </cell>
          <cell r="GY84">
            <v>1</v>
          </cell>
          <cell r="GZ84">
            <v>0</v>
          </cell>
          <cell r="HA84">
            <v>0</v>
          </cell>
          <cell r="HB84">
            <v>5.46</v>
          </cell>
          <cell r="HC84">
            <v>1</v>
          </cell>
          <cell r="HD84" t="str">
            <v/>
          </cell>
          <cell r="HE84" t="str">
            <v/>
          </cell>
          <cell r="HF84">
            <v>0</v>
          </cell>
          <cell r="HG84">
            <v>0</v>
          </cell>
          <cell r="HH84">
            <v>7.54</v>
          </cell>
          <cell r="HI84">
            <v>1</v>
          </cell>
          <cell r="HJ84">
            <v>0</v>
          </cell>
          <cell r="HK84">
            <v>0</v>
          </cell>
          <cell r="HL84">
            <v>8.08</v>
          </cell>
          <cell r="HM84">
            <v>1</v>
          </cell>
          <cell r="HN84">
            <v>0</v>
          </cell>
          <cell r="HO84">
            <v>0</v>
          </cell>
          <cell r="HP84">
            <v>6.68</v>
          </cell>
          <cell r="HQ84">
            <v>1</v>
          </cell>
          <cell r="HR84" t="str">
            <v/>
          </cell>
          <cell r="HS84" t="str">
            <v/>
          </cell>
          <cell r="HT84">
            <v>0</v>
          </cell>
          <cell r="HU84">
            <v>0</v>
          </cell>
          <cell r="HV84">
            <v>7.19</v>
          </cell>
          <cell r="HW84">
            <v>1</v>
          </cell>
          <cell r="HX84">
            <v>0</v>
          </cell>
          <cell r="HY84">
            <v>0</v>
          </cell>
          <cell r="HZ84">
            <v>8.34</v>
          </cell>
          <cell r="IA84">
            <v>1</v>
          </cell>
          <cell r="IB84">
            <v>0</v>
          </cell>
          <cell r="IC84">
            <v>0</v>
          </cell>
          <cell r="ID84">
            <v>6.26</v>
          </cell>
          <cell r="IE84">
            <v>1</v>
          </cell>
          <cell r="IF84" t="str">
            <v/>
          </cell>
          <cell r="IG84" t="str">
            <v/>
          </cell>
          <cell r="IH84">
            <v>0</v>
          </cell>
          <cell r="II84">
            <v>0</v>
          </cell>
          <cell r="IJ84">
            <v>8.77</v>
          </cell>
          <cell r="IK84">
            <v>1</v>
          </cell>
          <cell r="IL84">
            <v>0</v>
          </cell>
          <cell r="IM84">
            <v>0</v>
          </cell>
          <cell r="IN84">
            <v>5.86</v>
          </cell>
          <cell r="IO84">
            <v>1</v>
          </cell>
          <cell r="IP84">
            <v>0</v>
          </cell>
          <cell r="IQ84">
            <v>0</v>
          </cell>
          <cell r="IR84">
            <v>8.6</v>
          </cell>
          <cell r="IS84">
            <v>1</v>
          </cell>
          <cell r="IT84" t="str">
            <v/>
          </cell>
          <cell r="IU84" t="str">
            <v/>
          </cell>
          <cell r="IV84">
            <v>0</v>
          </cell>
          <cell r="IW84">
            <v>0</v>
          </cell>
          <cell r="IX84">
            <v>8.5399999999999991</v>
          </cell>
          <cell r="IY84">
            <v>1</v>
          </cell>
          <cell r="IZ84">
            <v>0</v>
          </cell>
          <cell r="JA84">
            <v>0</v>
          </cell>
          <cell r="JB84">
            <v>7.74</v>
          </cell>
          <cell r="JC84">
            <v>1</v>
          </cell>
          <cell r="JD84">
            <v>0</v>
          </cell>
          <cell r="JE84">
            <v>0</v>
          </cell>
          <cell r="JF84">
            <v>7.88</v>
          </cell>
          <cell r="JG84">
            <v>1</v>
          </cell>
          <cell r="JH84" t="str">
            <v/>
          </cell>
          <cell r="JI84" t="str">
            <v/>
          </cell>
          <cell r="JJ84">
            <v>0</v>
          </cell>
          <cell r="JK84">
            <v>0</v>
          </cell>
          <cell r="JL84">
            <v>8.6999999999999993</v>
          </cell>
          <cell r="JM84">
            <v>1</v>
          </cell>
          <cell r="JN84">
            <v>0</v>
          </cell>
          <cell r="JO84">
            <v>0</v>
          </cell>
          <cell r="JP84">
            <v>8.69</v>
          </cell>
          <cell r="JQ84">
            <v>1</v>
          </cell>
          <cell r="JR84">
            <v>0</v>
          </cell>
          <cell r="JS84">
            <v>0</v>
          </cell>
          <cell r="JT84">
            <v>6.77</v>
          </cell>
          <cell r="JU84">
            <v>1</v>
          </cell>
          <cell r="JV84" t="str">
            <v/>
          </cell>
          <cell r="JW84" t="str">
            <v/>
          </cell>
          <cell r="JX84">
            <v>0</v>
          </cell>
          <cell r="JY84">
            <v>0</v>
          </cell>
          <cell r="JZ84">
            <v>8.5500000000000007</v>
          </cell>
          <cell r="KA84">
            <v>1</v>
          </cell>
          <cell r="KB84">
            <v>0</v>
          </cell>
          <cell r="KC84">
            <v>0</v>
          </cell>
          <cell r="KD84">
            <v>8.85</v>
          </cell>
          <cell r="KE84">
            <v>1</v>
          </cell>
          <cell r="KF84">
            <v>0</v>
          </cell>
          <cell r="KG84">
            <v>0</v>
          </cell>
          <cell r="KH84">
            <v>7.36</v>
          </cell>
          <cell r="KI84">
            <v>1</v>
          </cell>
          <cell r="KJ84" t="str">
            <v/>
          </cell>
          <cell r="KK84" t="str">
            <v/>
          </cell>
          <cell r="KL84">
            <v>0</v>
          </cell>
          <cell r="KM84">
            <v>0</v>
          </cell>
          <cell r="KN84">
            <v>9.6300000000000008</v>
          </cell>
          <cell r="KO84">
            <v>1</v>
          </cell>
          <cell r="KP84">
            <v>0</v>
          </cell>
          <cell r="KQ84">
            <v>0</v>
          </cell>
          <cell r="KR84">
            <v>9.58</v>
          </cell>
          <cell r="KS84">
            <v>1</v>
          </cell>
          <cell r="KT84">
            <v>0</v>
          </cell>
          <cell r="KU84">
            <v>0</v>
          </cell>
          <cell r="KV84">
            <v>5.0199999999999996</v>
          </cell>
          <cell r="KW84">
            <v>1</v>
          </cell>
          <cell r="KX84" t="str">
            <v/>
          </cell>
          <cell r="KY84" t="str">
            <v/>
          </cell>
          <cell r="KZ84">
            <v>0</v>
          </cell>
          <cell r="LA84">
            <v>0</v>
          </cell>
          <cell r="LB84">
            <v>8.7899999999999991</v>
          </cell>
          <cell r="LC84">
            <v>1</v>
          </cell>
          <cell r="LD84">
            <v>0</v>
          </cell>
          <cell r="LE84">
            <v>0</v>
          </cell>
          <cell r="LF84">
            <v>7.5</v>
          </cell>
          <cell r="LG84">
            <v>1</v>
          </cell>
          <cell r="LH84">
            <v>0</v>
          </cell>
          <cell r="LI84">
            <v>0</v>
          </cell>
          <cell r="LJ84">
            <v>8.01</v>
          </cell>
          <cell r="LK84">
            <v>1</v>
          </cell>
          <cell r="LL84" t="str">
            <v/>
          </cell>
          <cell r="LM84" t="str">
            <v/>
          </cell>
          <cell r="LN84">
            <v>0</v>
          </cell>
          <cell r="LO84">
            <v>0</v>
          </cell>
          <cell r="LP84">
            <v>9.0299999999999994</v>
          </cell>
          <cell r="LQ84">
            <v>1</v>
          </cell>
          <cell r="LR84">
            <v>0</v>
          </cell>
          <cell r="LS84">
            <v>0</v>
          </cell>
          <cell r="LT84">
            <v>7.01</v>
          </cell>
          <cell r="LU84">
            <v>1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 t="str">
            <v/>
          </cell>
          <cell r="MA84" t="str">
            <v/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8.48</v>
          </cell>
          <cell r="MK84">
            <v>1</v>
          </cell>
          <cell r="ML84">
            <v>10.029999999999999</v>
          </cell>
          <cell r="MM84">
            <v>1</v>
          </cell>
          <cell r="MN84" t="str">
            <v/>
          </cell>
          <cell r="MO84" t="str">
            <v/>
          </cell>
          <cell r="MP84">
            <v>0</v>
          </cell>
          <cell r="MQ84">
            <v>0</v>
          </cell>
          <cell r="MR84">
            <v>8.8699999999999992</v>
          </cell>
          <cell r="MS84">
            <v>1</v>
          </cell>
          <cell r="MT84">
            <v>0</v>
          </cell>
          <cell r="MU84">
            <v>0</v>
          </cell>
          <cell r="MV84">
            <v>9.58</v>
          </cell>
          <cell r="MW84">
            <v>1</v>
          </cell>
          <cell r="MX84">
            <v>0</v>
          </cell>
          <cell r="MY84">
            <v>0</v>
          </cell>
          <cell r="MZ84">
            <v>6.89</v>
          </cell>
          <cell r="NA84">
            <v>1</v>
          </cell>
          <cell r="NB84" t="str">
            <v/>
          </cell>
          <cell r="NC84" t="str">
            <v/>
          </cell>
          <cell r="ND84">
            <v>0</v>
          </cell>
          <cell r="NE84">
            <v>0</v>
          </cell>
          <cell r="NF84">
            <v>10.7</v>
          </cell>
          <cell r="NG84">
            <v>1</v>
          </cell>
          <cell r="NH84">
            <v>0</v>
          </cell>
          <cell r="NI84">
            <v>0</v>
          </cell>
          <cell r="NJ84">
            <v>8.6999999999999993</v>
          </cell>
          <cell r="NK84">
            <v>1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 t="str">
            <v/>
          </cell>
          <cell r="NQ84" t="str">
            <v/>
          </cell>
          <cell r="NR84">
            <v>9.49</v>
          </cell>
          <cell r="NS84">
            <v>1</v>
          </cell>
          <cell r="NT84">
            <v>8.64</v>
          </cell>
          <cell r="NU84">
            <v>1</v>
          </cell>
          <cell r="NV84">
            <v>0</v>
          </cell>
          <cell r="NW84">
            <v>0</v>
          </cell>
          <cell r="NX84">
            <v>7.76</v>
          </cell>
          <cell r="NY84">
            <v>1</v>
          </cell>
          <cell r="NZ84">
            <v>0</v>
          </cell>
          <cell r="OA84">
            <v>0</v>
          </cell>
          <cell r="OB84">
            <v>7.18</v>
          </cell>
          <cell r="OC84">
            <v>1</v>
          </cell>
          <cell r="OD84" t="str">
            <v/>
          </cell>
          <cell r="OE84" t="str">
            <v/>
          </cell>
          <cell r="OF84">
            <v>0</v>
          </cell>
          <cell r="OG84">
            <v>0</v>
          </cell>
          <cell r="OH84">
            <v>9.7799999999999994</v>
          </cell>
          <cell r="OI84">
            <v>1</v>
          </cell>
          <cell r="OJ84">
            <v>0</v>
          </cell>
          <cell r="OK84">
            <v>0</v>
          </cell>
          <cell r="OL84">
            <v>7.93</v>
          </cell>
          <cell r="OM84">
            <v>1</v>
          </cell>
          <cell r="ON84">
            <v>0</v>
          </cell>
          <cell r="OO84">
            <v>0</v>
          </cell>
          <cell r="OP84">
            <v>9.7899999999999991</v>
          </cell>
          <cell r="OQ84">
            <v>1</v>
          </cell>
          <cell r="OR84" t="str">
            <v/>
          </cell>
          <cell r="OS84" t="str">
            <v/>
          </cell>
          <cell r="OT84">
            <v>0</v>
          </cell>
          <cell r="OU84">
            <v>0</v>
          </cell>
          <cell r="OV84">
            <v>8.39</v>
          </cell>
          <cell r="OW84">
            <v>1</v>
          </cell>
          <cell r="OX84">
            <v>0</v>
          </cell>
          <cell r="OY84">
            <v>0</v>
          </cell>
          <cell r="OZ84">
            <v>9.75</v>
          </cell>
          <cell r="PA84">
            <v>1</v>
          </cell>
          <cell r="PB84">
            <v>0</v>
          </cell>
          <cell r="PC84">
            <v>0</v>
          </cell>
          <cell r="PD84">
            <v>8.07</v>
          </cell>
          <cell r="PE84">
            <v>1</v>
          </cell>
          <cell r="PF84" t="str">
            <v/>
          </cell>
          <cell r="PG84" t="str">
            <v/>
          </cell>
          <cell r="PH84">
            <v>0</v>
          </cell>
          <cell r="PI84">
            <v>0</v>
          </cell>
          <cell r="PJ84">
            <v>8.8699999999999992</v>
          </cell>
          <cell r="PK84">
            <v>1</v>
          </cell>
          <cell r="PL84">
            <v>0</v>
          </cell>
          <cell r="PM84">
            <v>0</v>
          </cell>
          <cell r="PN84">
            <v>8.7200000000000006</v>
          </cell>
          <cell r="PO84">
            <v>1</v>
          </cell>
          <cell r="PP84">
            <v>0</v>
          </cell>
          <cell r="PQ84">
            <v>0</v>
          </cell>
          <cell r="PR84">
            <v>9.0500000000000007</v>
          </cell>
          <cell r="PS84">
            <v>1</v>
          </cell>
          <cell r="PT84" t="str">
            <v/>
          </cell>
          <cell r="PU84" t="str">
            <v/>
          </cell>
          <cell r="PV84">
            <v>0</v>
          </cell>
          <cell r="PW84">
            <v>0</v>
          </cell>
          <cell r="PX84">
            <v>8.0500000000000007</v>
          </cell>
          <cell r="PY84">
            <v>1</v>
          </cell>
          <cell r="PZ84">
            <v>0</v>
          </cell>
          <cell r="QA84">
            <v>0</v>
          </cell>
          <cell r="QB84">
            <v>9.5500000000000007</v>
          </cell>
          <cell r="QC84">
            <v>1</v>
          </cell>
          <cell r="QD84">
            <v>0</v>
          </cell>
          <cell r="QE84">
            <v>0</v>
          </cell>
          <cell r="QF84">
            <v>5.44</v>
          </cell>
          <cell r="QG84">
            <v>1</v>
          </cell>
          <cell r="QH84" t="str">
            <v/>
          </cell>
          <cell r="QI84" t="str">
            <v/>
          </cell>
          <cell r="QJ84">
            <v>0</v>
          </cell>
          <cell r="QK84">
            <v>0</v>
          </cell>
          <cell r="QL84">
            <v>9.82</v>
          </cell>
          <cell r="QM84">
            <v>1</v>
          </cell>
          <cell r="QN84">
            <v>0</v>
          </cell>
          <cell r="QO84">
            <v>0</v>
          </cell>
          <cell r="QP84">
            <v>10.130000000000001</v>
          </cell>
          <cell r="QQ84">
            <v>1</v>
          </cell>
          <cell r="QR84">
            <v>0</v>
          </cell>
          <cell r="QS84">
            <v>0</v>
          </cell>
          <cell r="QT84">
            <v>8.6999999999999993</v>
          </cell>
          <cell r="QU84">
            <v>1</v>
          </cell>
          <cell r="QV84" t="str">
            <v/>
          </cell>
          <cell r="QW84" t="str">
            <v/>
          </cell>
          <cell r="QX84">
            <v>0</v>
          </cell>
          <cell r="QY84">
            <v>0</v>
          </cell>
          <cell r="QZ84">
            <v>7.74</v>
          </cell>
          <cell r="RA84">
            <v>1</v>
          </cell>
          <cell r="RB84">
            <v>0</v>
          </cell>
          <cell r="RC84">
            <v>0</v>
          </cell>
          <cell r="RD84">
            <v>8.77</v>
          </cell>
          <cell r="RE84">
            <v>1</v>
          </cell>
          <cell r="RF84">
            <v>0</v>
          </cell>
          <cell r="RG84">
            <v>0</v>
          </cell>
          <cell r="RH84">
            <v>8.65</v>
          </cell>
          <cell r="RI84">
            <v>1</v>
          </cell>
          <cell r="RJ84" t="str">
            <v/>
          </cell>
          <cell r="RK84" t="str">
            <v/>
          </cell>
          <cell r="RL84">
            <v>0</v>
          </cell>
          <cell r="RM84">
            <v>0</v>
          </cell>
          <cell r="RN84">
            <v>9.99</v>
          </cell>
          <cell r="RO84">
            <v>1</v>
          </cell>
          <cell r="RP84">
            <v>0</v>
          </cell>
          <cell r="RQ84">
            <v>0</v>
          </cell>
          <cell r="RR84">
            <v>6.95</v>
          </cell>
          <cell r="RS84">
            <v>1</v>
          </cell>
          <cell r="RT84">
            <v>8.59</v>
          </cell>
          <cell r="RU84">
            <v>1</v>
          </cell>
          <cell r="RV84">
            <v>0</v>
          </cell>
          <cell r="RW84">
            <v>0</v>
          </cell>
          <cell r="RX84" t="str">
            <v/>
          </cell>
          <cell r="RY84" t="str">
            <v/>
          </cell>
          <cell r="RZ84">
            <v>0</v>
          </cell>
          <cell r="SA84">
            <v>0</v>
          </cell>
          <cell r="SB84">
            <v>9.1199999999999992</v>
          </cell>
          <cell r="SC84">
            <v>1</v>
          </cell>
          <cell r="SD84">
            <v>0</v>
          </cell>
          <cell r="SE84">
            <v>0</v>
          </cell>
          <cell r="SF84">
            <v>6.75</v>
          </cell>
          <cell r="SG84">
            <v>1</v>
          </cell>
          <cell r="SH84">
            <v>0</v>
          </cell>
          <cell r="SI84">
            <v>0</v>
          </cell>
          <cell r="SJ84">
            <v>7.16</v>
          </cell>
          <cell r="SK84">
            <v>1</v>
          </cell>
          <cell r="SL84" t="str">
            <v/>
          </cell>
          <cell r="SM84" t="str">
            <v/>
          </cell>
          <cell r="SN84">
            <v>0</v>
          </cell>
          <cell r="SO84">
            <v>0</v>
          </cell>
          <cell r="SP84">
            <v>8.2899999999999991</v>
          </cell>
          <cell r="SQ84">
            <v>1</v>
          </cell>
          <cell r="SR84">
            <v>0</v>
          </cell>
          <cell r="SS84">
            <v>0</v>
          </cell>
          <cell r="ST84">
            <v>8.74</v>
          </cell>
          <cell r="SU84">
            <v>1</v>
          </cell>
          <cell r="SV84">
            <v>0</v>
          </cell>
          <cell r="SW84">
            <v>0</v>
          </cell>
          <cell r="SX84">
            <v>9.6999999999999993</v>
          </cell>
          <cell r="SY84">
            <v>1</v>
          </cell>
          <cell r="SZ84" t="str">
            <v/>
          </cell>
          <cell r="TA84" t="str">
            <v/>
          </cell>
          <cell r="TB84">
            <v>0</v>
          </cell>
          <cell r="TC84">
            <v>0</v>
          </cell>
          <cell r="TD84">
            <v>8.18</v>
          </cell>
          <cell r="TE84">
            <v>1</v>
          </cell>
          <cell r="TF84">
            <v>0</v>
          </cell>
          <cell r="TG84">
            <v>0</v>
          </cell>
          <cell r="TH84">
            <v>7.31</v>
          </cell>
          <cell r="TI84">
            <v>1</v>
          </cell>
          <cell r="TJ84">
            <v>0</v>
          </cell>
          <cell r="TK84">
            <v>0</v>
          </cell>
          <cell r="TL84">
            <v>9.02</v>
          </cell>
          <cell r="TM84">
            <v>1</v>
          </cell>
          <cell r="TN84" t="str">
            <v/>
          </cell>
          <cell r="TO84" t="str">
            <v/>
          </cell>
          <cell r="TP84">
            <v>0</v>
          </cell>
          <cell r="TQ84">
            <v>0</v>
          </cell>
          <cell r="TR84">
            <v>8.36</v>
          </cell>
          <cell r="TS84">
            <v>1</v>
          </cell>
          <cell r="TT84">
            <v>0</v>
          </cell>
          <cell r="TU84">
            <v>0</v>
          </cell>
          <cell r="TV84">
            <v>9.7799999999999994</v>
          </cell>
          <cell r="TW84">
            <v>1</v>
          </cell>
          <cell r="TX84">
            <v>0</v>
          </cell>
          <cell r="TY84">
            <v>0</v>
          </cell>
          <cell r="TZ84">
            <v>7.97</v>
          </cell>
          <cell r="UA84">
            <v>1</v>
          </cell>
          <cell r="UB84" t="str">
            <v/>
          </cell>
          <cell r="UC84" t="str">
            <v/>
          </cell>
          <cell r="UD84">
            <v>0</v>
          </cell>
          <cell r="UE84">
            <v>0</v>
          </cell>
          <cell r="UF84">
            <v>7.92</v>
          </cell>
          <cell r="UG84">
            <v>1</v>
          </cell>
          <cell r="UH84">
            <v>0</v>
          </cell>
          <cell r="UI84">
            <v>0</v>
          </cell>
          <cell r="UJ84">
            <v>8.31</v>
          </cell>
          <cell r="UK84">
            <v>1</v>
          </cell>
          <cell r="UL84">
            <v>0</v>
          </cell>
          <cell r="UM84">
            <v>0</v>
          </cell>
          <cell r="UN84">
            <v>7.98</v>
          </cell>
          <cell r="UO84">
            <v>1</v>
          </cell>
          <cell r="UP84" t="str">
            <v/>
          </cell>
          <cell r="UQ84" t="str">
            <v/>
          </cell>
          <cell r="UR84">
            <v>0</v>
          </cell>
          <cell r="US84">
            <v>0</v>
          </cell>
          <cell r="UT84">
            <v>9.2799999999999994</v>
          </cell>
          <cell r="UU84">
            <v>1</v>
          </cell>
          <cell r="UV84">
            <v>0</v>
          </cell>
          <cell r="UW84">
            <v>0</v>
          </cell>
          <cell r="UX84">
            <v>7.69</v>
          </cell>
          <cell r="UY84">
            <v>1</v>
          </cell>
          <cell r="UZ84">
            <v>0</v>
          </cell>
          <cell r="VA84">
            <v>0</v>
          </cell>
          <cell r="VB84">
            <v>7.99</v>
          </cell>
          <cell r="VC84">
            <v>1</v>
          </cell>
          <cell r="VD84" t="str">
            <v/>
          </cell>
          <cell r="VE84" t="str">
            <v/>
          </cell>
          <cell r="VF84">
            <v>0</v>
          </cell>
          <cell r="VG84">
            <v>0</v>
          </cell>
          <cell r="VH84">
            <v>7.57</v>
          </cell>
          <cell r="VI84">
            <v>1</v>
          </cell>
          <cell r="VJ84">
            <v>0</v>
          </cell>
          <cell r="VK84">
            <v>0</v>
          </cell>
          <cell r="VL84">
            <v>7.35</v>
          </cell>
          <cell r="VM84">
            <v>1</v>
          </cell>
          <cell r="VN84">
            <v>6.89</v>
          </cell>
          <cell r="VO84">
            <v>1</v>
          </cell>
          <cell r="VP84">
            <v>7.46</v>
          </cell>
          <cell r="VQ84">
            <v>1</v>
          </cell>
          <cell r="VR84" t="str">
            <v/>
          </cell>
          <cell r="VS84" t="str">
            <v/>
          </cell>
          <cell r="VT84">
            <v>0</v>
          </cell>
          <cell r="VU84">
            <v>0</v>
          </cell>
          <cell r="VV84">
            <v>18.96</v>
          </cell>
          <cell r="VW84">
            <v>2</v>
          </cell>
          <cell r="VX84">
            <v>0</v>
          </cell>
          <cell r="VY84">
            <v>0</v>
          </cell>
          <cell r="VZ84">
            <v>6.39</v>
          </cell>
          <cell r="WA84">
            <v>1</v>
          </cell>
          <cell r="WB84">
            <v>0</v>
          </cell>
          <cell r="WC84">
            <v>0</v>
          </cell>
          <cell r="WD84">
            <v>8.09</v>
          </cell>
          <cell r="WE84">
            <v>1</v>
          </cell>
          <cell r="WF84" t="str">
            <v/>
          </cell>
          <cell r="WG84" t="str">
            <v/>
          </cell>
          <cell r="WH84">
            <v>0</v>
          </cell>
          <cell r="WI84">
            <v>0</v>
          </cell>
          <cell r="WJ84">
            <v>8.98</v>
          </cell>
          <cell r="WK84">
            <v>1</v>
          </cell>
          <cell r="WL84">
            <v>0</v>
          </cell>
          <cell r="WM84">
            <v>0</v>
          </cell>
          <cell r="WN84">
            <v>7.88</v>
          </cell>
          <cell r="WO84">
            <v>1</v>
          </cell>
          <cell r="WP84">
            <v>0</v>
          </cell>
          <cell r="WQ84">
            <v>0</v>
          </cell>
          <cell r="WR84">
            <v>7.29</v>
          </cell>
          <cell r="WS84">
            <v>1</v>
          </cell>
          <cell r="WT84" t="str">
            <v/>
          </cell>
          <cell r="WU84" t="str">
            <v/>
          </cell>
          <cell r="WV84">
            <v>0</v>
          </cell>
          <cell r="WW84">
            <v>0</v>
          </cell>
          <cell r="WX84">
            <v>0</v>
          </cell>
          <cell r="WY84">
            <v>0</v>
          </cell>
          <cell r="WZ84">
            <v>0</v>
          </cell>
          <cell r="XA84">
            <v>0</v>
          </cell>
          <cell r="XB84">
            <v>9.7899999999999991</v>
          </cell>
          <cell r="XC84">
            <v>1</v>
          </cell>
          <cell r="XD84">
            <v>0</v>
          </cell>
          <cell r="XE84">
            <v>0</v>
          </cell>
          <cell r="XF84">
            <v>9.1999999999999993</v>
          </cell>
          <cell r="XG84">
            <v>1</v>
          </cell>
          <cell r="XH84" t="str">
            <v/>
          </cell>
          <cell r="XI84" t="str">
            <v/>
          </cell>
          <cell r="XJ84">
            <v>0</v>
          </cell>
          <cell r="XK84">
            <v>0</v>
          </cell>
          <cell r="XL84">
            <v>0</v>
          </cell>
          <cell r="XM84">
            <v>0</v>
          </cell>
          <cell r="XN84">
            <v>0</v>
          </cell>
          <cell r="XO84">
            <v>0</v>
          </cell>
          <cell r="XP84">
            <v>10.26</v>
          </cell>
          <cell r="XQ84">
            <v>1</v>
          </cell>
          <cell r="XR84">
            <v>0</v>
          </cell>
          <cell r="XS84">
            <v>0</v>
          </cell>
          <cell r="XT84">
            <v>18.21</v>
          </cell>
          <cell r="XU84">
            <v>2</v>
          </cell>
          <cell r="XV84" t="str">
            <v/>
          </cell>
          <cell r="XW84" t="str">
            <v/>
          </cell>
          <cell r="XX84">
            <v>0</v>
          </cell>
          <cell r="XY84">
            <v>0</v>
          </cell>
          <cell r="XZ84">
            <v>8.6199999999999992</v>
          </cell>
          <cell r="YA84">
            <v>1</v>
          </cell>
          <cell r="YB84">
            <v>0</v>
          </cell>
          <cell r="YC84">
            <v>0</v>
          </cell>
          <cell r="YD84">
            <v>4.51</v>
          </cell>
          <cell r="YE84">
            <v>1</v>
          </cell>
          <cell r="YF84">
            <v>0</v>
          </cell>
          <cell r="YG84">
            <v>0</v>
          </cell>
          <cell r="YH84">
            <v>6.12</v>
          </cell>
          <cell r="YI84">
            <v>1</v>
          </cell>
          <cell r="YJ84" t="str">
            <v/>
          </cell>
          <cell r="YK84" t="str">
            <v/>
          </cell>
          <cell r="YL84">
            <v>0</v>
          </cell>
          <cell r="YM84">
            <v>0</v>
          </cell>
          <cell r="YN84">
            <v>7.41</v>
          </cell>
          <cell r="YO84">
            <v>1</v>
          </cell>
          <cell r="YP84">
            <v>6.31</v>
          </cell>
          <cell r="YQ84">
            <v>1</v>
          </cell>
          <cell r="YR84">
            <v>0</v>
          </cell>
          <cell r="YS84">
            <v>0</v>
          </cell>
          <cell r="YT84">
            <v>0</v>
          </cell>
          <cell r="YU84">
            <v>0</v>
          </cell>
          <cell r="YV84">
            <v>10.45</v>
          </cell>
          <cell r="YW84">
            <v>1</v>
          </cell>
          <cell r="YX84" t="str">
            <v/>
          </cell>
          <cell r="YY84" t="str">
            <v/>
          </cell>
          <cell r="YZ84">
            <v>0</v>
          </cell>
          <cell r="ZA84">
            <v>0</v>
          </cell>
          <cell r="ZB84">
            <v>10.37</v>
          </cell>
          <cell r="ZC84">
            <v>1</v>
          </cell>
          <cell r="ZD84">
            <v>0</v>
          </cell>
          <cell r="ZE84">
            <v>0</v>
          </cell>
          <cell r="ZF84">
            <v>9.52</v>
          </cell>
          <cell r="ZG84">
            <v>1</v>
          </cell>
          <cell r="ZH84">
            <v>0</v>
          </cell>
          <cell r="ZI84">
            <v>0</v>
          </cell>
          <cell r="ZJ84">
            <v>6.41</v>
          </cell>
          <cell r="ZK84">
            <v>1</v>
          </cell>
          <cell r="ZL84" t="str">
            <v/>
          </cell>
          <cell r="ZM84" t="str">
            <v/>
          </cell>
          <cell r="ZN84">
            <v>0</v>
          </cell>
          <cell r="ZO84">
            <v>0</v>
          </cell>
          <cell r="ZP84">
            <v>9</v>
          </cell>
          <cell r="ZQ84">
            <v>1</v>
          </cell>
          <cell r="ZR84">
            <v>0</v>
          </cell>
          <cell r="ZS84">
            <v>0</v>
          </cell>
          <cell r="ZT84">
            <v>8.02</v>
          </cell>
          <cell r="ZU84">
            <v>1</v>
          </cell>
          <cell r="ZV84">
            <v>0</v>
          </cell>
          <cell r="ZW84">
            <v>0</v>
          </cell>
          <cell r="ZX84">
            <v>5.8</v>
          </cell>
          <cell r="ZY84">
            <v>1</v>
          </cell>
          <cell r="ZZ84" t="str">
            <v/>
          </cell>
          <cell r="AAA84" t="str">
            <v/>
          </cell>
          <cell r="AAB84">
            <v>0</v>
          </cell>
          <cell r="AAC84">
            <v>0</v>
          </cell>
          <cell r="AAD84">
            <v>8.34</v>
          </cell>
          <cell r="AAE84">
            <v>1</v>
          </cell>
          <cell r="AAF84">
            <v>6.52</v>
          </cell>
          <cell r="AAG84">
            <v>1</v>
          </cell>
          <cell r="AAH84">
            <v>0</v>
          </cell>
          <cell r="AAI84">
            <v>0</v>
          </cell>
          <cell r="AAJ84">
            <v>0</v>
          </cell>
          <cell r="AAK84">
            <v>0</v>
          </cell>
          <cell r="AAL84">
            <v>6.62</v>
          </cell>
          <cell r="AAM84">
            <v>1</v>
          </cell>
          <cell r="AAN84" t="str">
            <v/>
          </cell>
          <cell r="AAO84" t="str">
            <v/>
          </cell>
          <cell r="AAP84">
            <v>0</v>
          </cell>
          <cell r="AAQ84">
            <v>0</v>
          </cell>
          <cell r="AAR84">
            <v>7.83</v>
          </cell>
          <cell r="AAS84">
            <v>1</v>
          </cell>
          <cell r="AAT84">
            <v>0</v>
          </cell>
          <cell r="AAU84">
            <v>0</v>
          </cell>
          <cell r="AAV84">
            <v>7.95</v>
          </cell>
          <cell r="AAW84">
            <v>1</v>
          </cell>
          <cell r="AAX84">
            <v>0</v>
          </cell>
          <cell r="AAY84">
            <v>0</v>
          </cell>
          <cell r="AAZ84">
            <v>4.18</v>
          </cell>
          <cell r="ABA84">
            <v>1</v>
          </cell>
          <cell r="ABB84" t="str">
            <v/>
          </cell>
          <cell r="ABC84" t="str">
            <v/>
          </cell>
          <cell r="ABD84">
            <v>0</v>
          </cell>
          <cell r="ABE84">
            <v>0</v>
          </cell>
          <cell r="ABF84">
            <v>0</v>
          </cell>
          <cell r="ABG84">
            <v>0</v>
          </cell>
          <cell r="ABH84">
            <v>0</v>
          </cell>
          <cell r="ABI84">
            <v>0</v>
          </cell>
          <cell r="ABJ84">
            <v>0</v>
          </cell>
          <cell r="ABK84">
            <v>0</v>
          </cell>
          <cell r="ABM84">
            <v>1219.2199999999996</v>
          </cell>
          <cell r="ABN84">
            <v>155</v>
          </cell>
          <cell r="ABO84">
            <v>151</v>
          </cell>
          <cell r="ABP84">
            <v>1.0264900662251655</v>
          </cell>
        </row>
        <row r="85">
          <cell r="A85" t="str">
            <v>VAN DYKE I</v>
          </cell>
          <cell r="B85" t="str">
            <v>VAN DYKE I</v>
          </cell>
          <cell r="C85" t="str">
            <v>BROOKLYN</v>
          </cell>
          <cell r="D85">
            <v>13.59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15.34</v>
          </cell>
          <cell r="M85">
            <v>2</v>
          </cell>
          <cell r="N85">
            <v>0</v>
          </cell>
          <cell r="O85">
            <v>0</v>
          </cell>
          <cell r="P85" t="str">
            <v/>
          </cell>
          <cell r="Q85" t="str">
            <v/>
          </cell>
          <cell r="R85">
            <v>8.1300000000000008</v>
          </cell>
          <cell r="S85">
            <v>1</v>
          </cell>
          <cell r="T85">
            <v>15.88</v>
          </cell>
          <cell r="U85">
            <v>2</v>
          </cell>
          <cell r="V85">
            <v>7.5</v>
          </cell>
          <cell r="W85">
            <v>1</v>
          </cell>
          <cell r="X85">
            <v>0</v>
          </cell>
          <cell r="Y85">
            <v>0</v>
          </cell>
          <cell r="Z85">
            <v>14.78</v>
          </cell>
          <cell r="AA85">
            <v>2</v>
          </cell>
          <cell r="AB85">
            <v>0</v>
          </cell>
          <cell r="AC85">
            <v>0</v>
          </cell>
          <cell r="AD85" t="str">
            <v/>
          </cell>
          <cell r="AE85" t="str">
            <v/>
          </cell>
          <cell r="AF85">
            <v>14.45</v>
          </cell>
          <cell r="AG85">
            <v>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7.29</v>
          </cell>
          <cell r="AO85">
            <v>1</v>
          </cell>
          <cell r="AP85">
            <v>0</v>
          </cell>
          <cell r="AQ85">
            <v>0</v>
          </cell>
          <cell r="AR85" t="str">
            <v/>
          </cell>
          <cell r="AS85" t="str">
            <v/>
          </cell>
          <cell r="AT85">
            <v>0</v>
          </cell>
          <cell r="AU85">
            <v>0</v>
          </cell>
          <cell r="AV85">
            <v>7.07</v>
          </cell>
          <cell r="AW85">
            <v>1</v>
          </cell>
          <cell r="AX85">
            <v>7.28</v>
          </cell>
          <cell r="AY85">
            <v>1</v>
          </cell>
          <cell r="AZ85">
            <v>0</v>
          </cell>
          <cell r="BA85">
            <v>0</v>
          </cell>
          <cell r="BB85">
            <v>9.01</v>
          </cell>
          <cell r="BC85">
            <v>1</v>
          </cell>
          <cell r="BD85">
            <v>7.3</v>
          </cell>
          <cell r="BE85">
            <v>1</v>
          </cell>
          <cell r="BF85" t="str">
            <v/>
          </cell>
          <cell r="BG85" t="str">
            <v/>
          </cell>
          <cell r="BH85">
            <v>14.76</v>
          </cell>
          <cell r="BI85">
            <v>2</v>
          </cell>
          <cell r="BJ85">
            <v>0</v>
          </cell>
          <cell r="BK85">
            <v>0</v>
          </cell>
          <cell r="BL85">
            <v>8.2200000000000006</v>
          </cell>
          <cell r="BM85">
            <v>1</v>
          </cell>
          <cell r="BN85">
            <v>7.59</v>
          </cell>
          <cell r="BO85">
            <v>1</v>
          </cell>
          <cell r="BP85">
            <v>6.22</v>
          </cell>
          <cell r="BQ85">
            <v>1</v>
          </cell>
          <cell r="BR85">
            <v>0</v>
          </cell>
          <cell r="BS85">
            <v>0</v>
          </cell>
          <cell r="BT85" t="str">
            <v/>
          </cell>
          <cell r="BU85" t="str">
            <v/>
          </cell>
          <cell r="BV85">
            <v>14.67</v>
          </cell>
          <cell r="BW85">
            <v>2</v>
          </cell>
          <cell r="BX85">
            <v>0</v>
          </cell>
          <cell r="BY85">
            <v>0</v>
          </cell>
          <cell r="BZ85">
            <v>4.25</v>
          </cell>
          <cell r="CA85">
            <v>1</v>
          </cell>
          <cell r="CB85">
            <v>0</v>
          </cell>
          <cell r="CC85">
            <v>0</v>
          </cell>
          <cell r="CD85">
            <v>14.8</v>
          </cell>
          <cell r="CE85">
            <v>0</v>
          </cell>
          <cell r="CF85">
            <v>0</v>
          </cell>
          <cell r="CG85">
            <v>0</v>
          </cell>
          <cell r="CH85" t="str">
            <v/>
          </cell>
          <cell r="CI85" t="str">
            <v/>
          </cell>
          <cell r="CJ85">
            <v>14.94</v>
          </cell>
          <cell r="CK85">
            <v>2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7.52</v>
          </cell>
          <cell r="CQ85">
            <v>1</v>
          </cell>
          <cell r="CR85">
            <v>6.51</v>
          </cell>
          <cell r="CS85">
            <v>1</v>
          </cell>
          <cell r="CT85">
            <v>0</v>
          </cell>
          <cell r="CU85">
            <v>0</v>
          </cell>
          <cell r="CV85" t="str">
            <v/>
          </cell>
          <cell r="CW85" t="str">
            <v/>
          </cell>
          <cell r="CX85">
            <v>0</v>
          </cell>
          <cell r="CY85">
            <v>0</v>
          </cell>
          <cell r="CZ85">
            <v>5.94</v>
          </cell>
          <cell r="DA85">
            <v>1</v>
          </cell>
          <cell r="DB85">
            <v>6.18</v>
          </cell>
          <cell r="DC85">
            <v>1</v>
          </cell>
          <cell r="DD85">
            <v>0</v>
          </cell>
          <cell r="DE85">
            <v>0</v>
          </cell>
          <cell r="DF85">
            <v>6.95</v>
          </cell>
          <cell r="DG85">
            <v>1</v>
          </cell>
          <cell r="DH85">
            <v>0</v>
          </cell>
          <cell r="DI85">
            <v>0</v>
          </cell>
          <cell r="DJ85" t="str">
            <v/>
          </cell>
          <cell r="DK85" t="str">
            <v/>
          </cell>
          <cell r="DL85">
            <v>13.68</v>
          </cell>
          <cell r="DM85">
            <v>2</v>
          </cell>
          <cell r="DN85">
            <v>0</v>
          </cell>
          <cell r="DO85">
            <v>0</v>
          </cell>
          <cell r="DP85">
            <v>7.29</v>
          </cell>
          <cell r="DQ85">
            <v>1</v>
          </cell>
          <cell r="DR85">
            <v>0</v>
          </cell>
          <cell r="DS85">
            <v>0</v>
          </cell>
          <cell r="DT85">
            <v>7.07</v>
          </cell>
          <cell r="DU85">
            <v>1</v>
          </cell>
          <cell r="DV85">
            <v>0</v>
          </cell>
          <cell r="DW85">
            <v>0</v>
          </cell>
          <cell r="DX85" t="str">
            <v/>
          </cell>
          <cell r="DY85" t="str">
            <v/>
          </cell>
          <cell r="DZ85">
            <v>16.84</v>
          </cell>
          <cell r="EA85">
            <v>2</v>
          </cell>
          <cell r="EB85">
            <v>0</v>
          </cell>
          <cell r="EC85">
            <v>0</v>
          </cell>
          <cell r="ED85">
            <v>6.54</v>
          </cell>
          <cell r="EE85">
            <v>1</v>
          </cell>
          <cell r="EF85">
            <v>0</v>
          </cell>
          <cell r="EG85">
            <v>0</v>
          </cell>
          <cell r="EH85">
            <v>13.43</v>
          </cell>
          <cell r="EI85">
            <v>2</v>
          </cell>
          <cell r="EJ85">
            <v>0</v>
          </cell>
          <cell r="EK85">
            <v>0</v>
          </cell>
          <cell r="EL85" t="str">
            <v/>
          </cell>
          <cell r="EM85" t="str">
            <v/>
          </cell>
          <cell r="EN85">
            <v>7.68</v>
          </cell>
          <cell r="EO85">
            <v>1</v>
          </cell>
          <cell r="EP85">
            <v>0</v>
          </cell>
          <cell r="EQ85">
            <v>0</v>
          </cell>
          <cell r="ER85">
            <v>17.09</v>
          </cell>
          <cell r="ES85">
            <v>2</v>
          </cell>
          <cell r="ET85">
            <v>0</v>
          </cell>
          <cell r="EU85">
            <v>0</v>
          </cell>
          <cell r="EV85">
            <v>14.69</v>
          </cell>
          <cell r="EW85">
            <v>2</v>
          </cell>
          <cell r="EX85">
            <v>0</v>
          </cell>
          <cell r="EY85">
            <v>0</v>
          </cell>
          <cell r="EZ85" t="str">
            <v/>
          </cell>
          <cell r="FA85" t="str">
            <v/>
          </cell>
          <cell r="FB85">
            <v>14.03</v>
          </cell>
          <cell r="FC85">
            <v>2</v>
          </cell>
          <cell r="FD85">
            <v>0</v>
          </cell>
          <cell r="FE85">
            <v>0</v>
          </cell>
          <cell r="FF85">
            <v>7.87</v>
          </cell>
          <cell r="FG85">
            <v>1</v>
          </cell>
          <cell r="FH85">
            <v>0</v>
          </cell>
          <cell r="FI85">
            <v>0</v>
          </cell>
          <cell r="FJ85">
            <v>14.88</v>
          </cell>
          <cell r="FK85">
            <v>2</v>
          </cell>
          <cell r="FL85">
            <v>0</v>
          </cell>
          <cell r="FM85">
            <v>0</v>
          </cell>
          <cell r="FN85" t="str">
            <v/>
          </cell>
          <cell r="FO85" t="str">
            <v/>
          </cell>
          <cell r="FP85">
            <v>8.25</v>
          </cell>
          <cell r="FQ85">
            <v>1</v>
          </cell>
          <cell r="FR85">
            <v>9.9</v>
          </cell>
          <cell r="FS85">
            <v>1</v>
          </cell>
          <cell r="FT85">
            <v>8.0299999999999994</v>
          </cell>
          <cell r="FU85">
            <v>1</v>
          </cell>
          <cell r="FV85">
            <v>0</v>
          </cell>
          <cell r="FW85">
            <v>0</v>
          </cell>
          <cell r="FX85">
            <v>13.34</v>
          </cell>
          <cell r="FY85">
            <v>2</v>
          </cell>
          <cell r="FZ85">
            <v>0</v>
          </cell>
          <cell r="GA85">
            <v>0</v>
          </cell>
          <cell r="GB85" t="str">
            <v/>
          </cell>
          <cell r="GC85" t="str">
            <v/>
          </cell>
          <cell r="GD85">
            <v>16.100000000000001</v>
          </cell>
          <cell r="GE85">
            <v>2</v>
          </cell>
          <cell r="GF85">
            <v>0</v>
          </cell>
          <cell r="GG85">
            <v>0</v>
          </cell>
          <cell r="GH85">
            <v>5.91</v>
          </cell>
          <cell r="GI85">
            <v>1</v>
          </cell>
          <cell r="GJ85">
            <v>0</v>
          </cell>
          <cell r="GK85">
            <v>0</v>
          </cell>
          <cell r="GL85">
            <v>10.75</v>
          </cell>
          <cell r="GM85">
            <v>2</v>
          </cell>
          <cell r="GN85">
            <v>0</v>
          </cell>
          <cell r="GO85">
            <v>0</v>
          </cell>
          <cell r="GP85" t="str">
            <v/>
          </cell>
          <cell r="GQ85" t="str">
            <v/>
          </cell>
          <cell r="GR85">
            <v>15.82</v>
          </cell>
          <cell r="GS85">
            <v>2</v>
          </cell>
          <cell r="GT85">
            <v>0</v>
          </cell>
          <cell r="GU85">
            <v>0</v>
          </cell>
          <cell r="GV85">
            <v>8.5500000000000007</v>
          </cell>
          <cell r="GW85">
            <v>1</v>
          </cell>
          <cell r="GX85">
            <v>0</v>
          </cell>
          <cell r="GY85">
            <v>0</v>
          </cell>
          <cell r="GZ85">
            <v>7.62</v>
          </cell>
          <cell r="HA85">
            <v>1</v>
          </cell>
          <cell r="HB85">
            <v>0</v>
          </cell>
          <cell r="HC85">
            <v>0</v>
          </cell>
          <cell r="HD85" t="str">
            <v/>
          </cell>
          <cell r="HE85" t="str">
            <v/>
          </cell>
          <cell r="HF85">
            <v>13.95</v>
          </cell>
          <cell r="HG85">
            <v>2</v>
          </cell>
          <cell r="HH85">
            <v>0</v>
          </cell>
          <cell r="HI85">
            <v>0</v>
          </cell>
          <cell r="HJ85">
            <v>8.65</v>
          </cell>
          <cell r="HK85">
            <v>1</v>
          </cell>
          <cell r="HL85">
            <v>0</v>
          </cell>
          <cell r="HM85">
            <v>0</v>
          </cell>
          <cell r="HN85">
            <v>13.74</v>
          </cell>
          <cell r="HO85">
            <v>2</v>
          </cell>
          <cell r="HP85">
            <v>0</v>
          </cell>
          <cell r="HQ85">
            <v>0</v>
          </cell>
          <cell r="HR85" t="str">
            <v/>
          </cell>
          <cell r="HS85" t="str">
            <v/>
          </cell>
          <cell r="HT85">
            <v>15.06</v>
          </cell>
          <cell r="HU85">
            <v>2</v>
          </cell>
          <cell r="HV85">
            <v>0</v>
          </cell>
          <cell r="HW85">
            <v>0</v>
          </cell>
          <cell r="HX85">
            <v>7.37</v>
          </cell>
          <cell r="HY85">
            <v>1</v>
          </cell>
          <cell r="HZ85">
            <v>0</v>
          </cell>
          <cell r="IA85">
            <v>0</v>
          </cell>
          <cell r="IB85">
            <v>7.7</v>
          </cell>
          <cell r="IC85">
            <v>1</v>
          </cell>
          <cell r="ID85">
            <v>0</v>
          </cell>
          <cell r="IE85">
            <v>0</v>
          </cell>
          <cell r="IF85" t="str">
            <v/>
          </cell>
          <cell r="IG85" t="str">
            <v/>
          </cell>
          <cell r="IH85">
            <v>15.04</v>
          </cell>
          <cell r="II85">
            <v>2</v>
          </cell>
          <cell r="IJ85">
            <v>0</v>
          </cell>
          <cell r="IK85">
            <v>0</v>
          </cell>
          <cell r="IL85">
            <v>7.41</v>
          </cell>
          <cell r="IM85">
            <v>1</v>
          </cell>
          <cell r="IN85">
            <v>0</v>
          </cell>
          <cell r="IO85">
            <v>0</v>
          </cell>
          <cell r="IP85">
            <v>15.79</v>
          </cell>
          <cell r="IQ85">
            <v>2</v>
          </cell>
          <cell r="IR85">
            <v>0</v>
          </cell>
          <cell r="IS85">
            <v>0</v>
          </cell>
          <cell r="IT85" t="str">
            <v/>
          </cell>
          <cell r="IU85" t="str">
            <v/>
          </cell>
          <cell r="IV85">
            <v>18.25</v>
          </cell>
          <cell r="IW85">
            <v>2</v>
          </cell>
          <cell r="IX85">
            <v>0</v>
          </cell>
          <cell r="IY85">
            <v>0</v>
          </cell>
          <cell r="IZ85">
            <v>9.0299999999999994</v>
          </cell>
          <cell r="JA85">
            <v>1</v>
          </cell>
          <cell r="JB85">
            <v>0</v>
          </cell>
          <cell r="JC85">
            <v>0</v>
          </cell>
          <cell r="JD85">
            <v>14.13</v>
          </cell>
          <cell r="JE85">
            <v>2</v>
          </cell>
          <cell r="JF85">
            <v>0</v>
          </cell>
          <cell r="JG85">
            <v>0</v>
          </cell>
          <cell r="JH85" t="str">
            <v/>
          </cell>
          <cell r="JI85" t="str">
            <v/>
          </cell>
          <cell r="JJ85">
            <v>16.09</v>
          </cell>
          <cell r="JK85">
            <v>2</v>
          </cell>
          <cell r="JL85">
            <v>0</v>
          </cell>
          <cell r="JM85">
            <v>0</v>
          </cell>
          <cell r="JN85">
            <v>5.8</v>
          </cell>
          <cell r="JO85">
            <v>1</v>
          </cell>
          <cell r="JP85">
            <v>0</v>
          </cell>
          <cell r="JQ85">
            <v>0</v>
          </cell>
          <cell r="JR85">
            <v>5.78</v>
          </cell>
          <cell r="JS85">
            <v>1</v>
          </cell>
          <cell r="JT85">
            <v>0</v>
          </cell>
          <cell r="JU85">
            <v>0</v>
          </cell>
          <cell r="JV85" t="str">
            <v/>
          </cell>
          <cell r="JW85" t="str">
            <v/>
          </cell>
          <cell r="JX85">
            <v>6.58</v>
          </cell>
          <cell r="JY85">
            <v>1</v>
          </cell>
          <cell r="JZ85">
            <v>0</v>
          </cell>
          <cell r="KA85">
            <v>0</v>
          </cell>
          <cell r="KB85">
            <v>7.93</v>
          </cell>
          <cell r="KC85">
            <v>1</v>
          </cell>
          <cell r="KD85">
            <v>0</v>
          </cell>
          <cell r="KE85">
            <v>0</v>
          </cell>
          <cell r="KF85">
            <v>14.96</v>
          </cell>
          <cell r="KG85">
            <v>2</v>
          </cell>
          <cell r="KH85">
            <v>9.58</v>
          </cell>
          <cell r="KI85">
            <v>1</v>
          </cell>
          <cell r="KJ85" t="str">
            <v/>
          </cell>
          <cell r="KK85" t="str">
            <v/>
          </cell>
          <cell r="KL85">
            <v>0</v>
          </cell>
          <cell r="KM85">
            <v>0</v>
          </cell>
          <cell r="KN85">
            <v>8.31</v>
          </cell>
          <cell r="KO85">
            <v>1</v>
          </cell>
          <cell r="KP85">
            <v>7.61</v>
          </cell>
          <cell r="KQ85">
            <v>1</v>
          </cell>
          <cell r="KR85">
            <v>7.88</v>
          </cell>
          <cell r="KS85">
            <v>1</v>
          </cell>
          <cell r="KT85">
            <v>18.09</v>
          </cell>
          <cell r="KU85">
            <v>2</v>
          </cell>
          <cell r="KV85">
            <v>0</v>
          </cell>
          <cell r="KW85">
            <v>0</v>
          </cell>
          <cell r="KX85" t="str">
            <v/>
          </cell>
          <cell r="KY85" t="str">
            <v/>
          </cell>
          <cell r="KZ85">
            <v>15.73</v>
          </cell>
          <cell r="LA85">
            <v>2</v>
          </cell>
          <cell r="LB85">
            <v>0</v>
          </cell>
          <cell r="LC85">
            <v>0</v>
          </cell>
          <cell r="LD85">
            <v>8.08</v>
          </cell>
          <cell r="LE85">
            <v>1</v>
          </cell>
          <cell r="LF85">
            <v>0</v>
          </cell>
          <cell r="LG85">
            <v>0</v>
          </cell>
          <cell r="LH85">
            <v>16.739999999999998</v>
          </cell>
          <cell r="LI85">
            <v>2</v>
          </cell>
          <cell r="LJ85">
            <v>0</v>
          </cell>
          <cell r="LK85">
            <v>0</v>
          </cell>
          <cell r="LL85" t="str">
            <v/>
          </cell>
          <cell r="LM85" t="str">
            <v/>
          </cell>
          <cell r="LN85">
            <v>14.97</v>
          </cell>
          <cell r="LO85">
            <v>2</v>
          </cell>
          <cell r="LP85">
            <v>0</v>
          </cell>
          <cell r="LQ85">
            <v>0</v>
          </cell>
          <cell r="LR85">
            <v>8.0399999999999991</v>
          </cell>
          <cell r="LS85">
            <v>1</v>
          </cell>
          <cell r="LT85">
            <v>0</v>
          </cell>
          <cell r="LU85">
            <v>0</v>
          </cell>
          <cell r="LV85">
            <v>14.7</v>
          </cell>
          <cell r="LW85">
            <v>2</v>
          </cell>
          <cell r="LX85">
            <v>8.34</v>
          </cell>
          <cell r="LY85">
            <v>1</v>
          </cell>
          <cell r="LZ85" t="str">
            <v/>
          </cell>
          <cell r="MA85" t="str">
            <v/>
          </cell>
          <cell r="MB85">
            <v>15.88</v>
          </cell>
          <cell r="MC85">
            <v>2</v>
          </cell>
          <cell r="MD85">
            <v>7.27</v>
          </cell>
          <cell r="ME85">
            <v>1</v>
          </cell>
          <cell r="MF85">
            <v>7.18</v>
          </cell>
          <cell r="MG85">
            <v>1</v>
          </cell>
          <cell r="MH85">
            <v>0</v>
          </cell>
          <cell r="MI85">
            <v>0</v>
          </cell>
          <cell r="MJ85">
            <v>6.78</v>
          </cell>
          <cell r="MK85">
            <v>1</v>
          </cell>
          <cell r="ML85">
            <v>7.8</v>
          </cell>
          <cell r="MM85">
            <v>1</v>
          </cell>
          <cell r="MN85" t="str">
            <v/>
          </cell>
          <cell r="MO85" t="str">
            <v/>
          </cell>
          <cell r="MP85">
            <v>14.33</v>
          </cell>
          <cell r="MQ85">
            <v>2</v>
          </cell>
          <cell r="MR85">
            <v>0</v>
          </cell>
          <cell r="MS85">
            <v>0</v>
          </cell>
          <cell r="MT85">
            <v>8.91</v>
          </cell>
          <cell r="MU85">
            <v>1</v>
          </cell>
          <cell r="MV85">
            <v>0</v>
          </cell>
          <cell r="MW85">
            <v>0</v>
          </cell>
          <cell r="MX85">
            <v>17.600000000000001</v>
          </cell>
          <cell r="MY85">
            <v>2</v>
          </cell>
          <cell r="MZ85">
            <v>9.19</v>
          </cell>
          <cell r="NA85">
            <v>1</v>
          </cell>
          <cell r="NB85" t="str">
            <v/>
          </cell>
          <cell r="NC85" t="str">
            <v/>
          </cell>
          <cell r="ND85">
            <v>15.52</v>
          </cell>
          <cell r="NE85">
            <v>2</v>
          </cell>
          <cell r="NF85">
            <v>0</v>
          </cell>
          <cell r="NG85">
            <v>0</v>
          </cell>
          <cell r="NH85">
            <v>8</v>
          </cell>
          <cell r="NI85">
            <v>1</v>
          </cell>
          <cell r="NJ85">
            <v>0</v>
          </cell>
          <cell r="NK85">
            <v>0</v>
          </cell>
          <cell r="NL85">
            <v>10.46</v>
          </cell>
          <cell r="NM85">
            <v>1</v>
          </cell>
          <cell r="NN85">
            <v>0</v>
          </cell>
          <cell r="NO85">
            <v>0</v>
          </cell>
          <cell r="NP85" t="str">
            <v/>
          </cell>
          <cell r="NQ85" t="str">
            <v/>
          </cell>
          <cell r="NR85">
            <v>25.44</v>
          </cell>
          <cell r="NS85">
            <v>3</v>
          </cell>
          <cell r="NT85">
            <v>0</v>
          </cell>
          <cell r="NU85">
            <v>0</v>
          </cell>
          <cell r="NV85">
            <v>11.31</v>
          </cell>
          <cell r="NW85">
            <v>1</v>
          </cell>
          <cell r="NX85">
            <v>0</v>
          </cell>
          <cell r="NY85">
            <v>0</v>
          </cell>
          <cell r="NZ85">
            <v>17.29</v>
          </cell>
          <cell r="OA85">
            <v>2</v>
          </cell>
          <cell r="OB85">
            <v>0</v>
          </cell>
          <cell r="OC85">
            <v>0</v>
          </cell>
          <cell r="OD85" t="str">
            <v/>
          </cell>
          <cell r="OE85" t="str">
            <v/>
          </cell>
          <cell r="OF85">
            <v>19.440000000000001</v>
          </cell>
          <cell r="OG85">
            <v>2</v>
          </cell>
          <cell r="OH85">
            <v>0</v>
          </cell>
          <cell r="OI85">
            <v>0</v>
          </cell>
          <cell r="OJ85">
            <v>8.11</v>
          </cell>
          <cell r="OK85">
            <v>1</v>
          </cell>
          <cell r="OL85">
            <v>0</v>
          </cell>
          <cell r="OM85">
            <v>0</v>
          </cell>
          <cell r="ON85">
            <v>19.43</v>
          </cell>
          <cell r="OO85">
            <v>2</v>
          </cell>
          <cell r="OP85">
            <v>0</v>
          </cell>
          <cell r="OQ85">
            <v>0</v>
          </cell>
          <cell r="OR85" t="str">
            <v/>
          </cell>
          <cell r="OS85" t="str">
            <v/>
          </cell>
          <cell r="OT85">
            <v>16.04</v>
          </cell>
          <cell r="OU85">
            <v>2</v>
          </cell>
          <cell r="OV85">
            <v>0</v>
          </cell>
          <cell r="OW85">
            <v>0</v>
          </cell>
          <cell r="OX85">
            <v>8.98</v>
          </cell>
          <cell r="OY85">
            <v>1</v>
          </cell>
          <cell r="OZ85">
            <v>7.88</v>
          </cell>
          <cell r="PA85">
            <v>1</v>
          </cell>
          <cell r="PB85">
            <v>11.51</v>
          </cell>
          <cell r="PC85">
            <v>2</v>
          </cell>
          <cell r="PD85">
            <v>0</v>
          </cell>
          <cell r="PE85">
            <v>0</v>
          </cell>
          <cell r="PF85" t="str">
            <v/>
          </cell>
          <cell r="PG85" t="str">
            <v/>
          </cell>
          <cell r="PH85">
            <v>17.989999999999998</v>
          </cell>
          <cell r="PI85">
            <v>2</v>
          </cell>
          <cell r="PJ85">
            <v>0</v>
          </cell>
          <cell r="PK85">
            <v>0</v>
          </cell>
          <cell r="PL85">
            <v>9.9600000000000009</v>
          </cell>
          <cell r="PM85">
            <v>1</v>
          </cell>
          <cell r="PN85">
            <v>0</v>
          </cell>
          <cell r="PO85">
            <v>0</v>
          </cell>
          <cell r="PP85">
            <v>13.66</v>
          </cell>
          <cell r="PQ85">
            <v>2</v>
          </cell>
          <cell r="PR85">
            <v>7.75</v>
          </cell>
          <cell r="PS85">
            <v>1</v>
          </cell>
          <cell r="PT85" t="str">
            <v/>
          </cell>
          <cell r="PU85" t="str">
            <v/>
          </cell>
          <cell r="PV85">
            <v>7.13</v>
          </cell>
          <cell r="PW85">
            <v>1</v>
          </cell>
          <cell r="PX85">
            <v>0</v>
          </cell>
          <cell r="PY85">
            <v>0</v>
          </cell>
          <cell r="PZ85">
            <v>9.66</v>
          </cell>
          <cell r="QA85">
            <v>2</v>
          </cell>
          <cell r="QB85">
            <v>2.42</v>
          </cell>
          <cell r="QC85">
            <v>1</v>
          </cell>
          <cell r="QD85">
            <v>9.73</v>
          </cell>
          <cell r="QE85">
            <v>2</v>
          </cell>
          <cell r="QF85">
            <v>3.29</v>
          </cell>
          <cell r="QG85">
            <v>1</v>
          </cell>
          <cell r="QH85" t="str">
            <v/>
          </cell>
          <cell r="QI85" t="str">
            <v/>
          </cell>
          <cell r="QJ85">
            <v>15.01</v>
          </cell>
          <cell r="QK85">
            <v>2</v>
          </cell>
          <cell r="QL85">
            <v>2.04</v>
          </cell>
          <cell r="QM85">
            <v>1</v>
          </cell>
          <cell r="QN85">
            <v>22.08</v>
          </cell>
          <cell r="QO85">
            <v>3</v>
          </cell>
          <cell r="QP85">
            <v>0</v>
          </cell>
          <cell r="QQ85">
            <v>0</v>
          </cell>
          <cell r="QR85">
            <v>8.26</v>
          </cell>
          <cell r="QS85">
            <v>1</v>
          </cell>
          <cell r="QT85">
            <v>0</v>
          </cell>
          <cell r="QU85">
            <v>0</v>
          </cell>
          <cell r="QV85" t="str">
            <v/>
          </cell>
          <cell r="QW85" t="str">
            <v/>
          </cell>
          <cell r="QX85">
            <v>13.86</v>
          </cell>
          <cell r="QY85">
            <v>2</v>
          </cell>
          <cell r="QZ85">
            <v>0</v>
          </cell>
          <cell r="RA85">
            <v>0</v>
          </cell>
          <cell r="RB85">
            <v>8.31</v>
          </cell>
          <cell r="RC85">
            <v>1</v>
          </cell>
          <cell r="RD85">
            <v>0</v>
          </cell>
          <cell r="RE85">
            <v>0</v>
          </cell>
          <cell r="RF85">
            <v>13.22</v>
          </cell>
          <cell r="RG85">
            <v>2</v>
          </cell>
          <cell r="RH85">
            <v>0</v>
          </cell>
          <cell r="RI85">
            <v>0</v>
          </cell>
          <cell r="RJ85" t="str">
            <v/>
          </cell>
          <cell r="RK85" t="str">
            <v/>
          </cell>
          <cell r="RL85">
            <v>18.329999999999998</v>
          </cell>
          <cell r="RM85">
            <v>2</v>
          </cell>
          <cell r="RN85">
            <v>0</v>
          </cell>
          <cell r="RO85">
            <v>0</v>
          </cell>
          <cell r="RP85">
            <v>7.79</v>
          </cell>
          <cell r="RQ85">
            <v>1</v>
          </cell>
          <cell r="RR85">
            <v>10.14</v>
          </cell>
          <cell r="RS85">
            <v>2</v>
          </cell>
          <cell r="RT85">
            <v>0</v>
          </cell>
          <cell r="RU85">
            <v>0</v>
          </cell>
          <cell r="RV85">
            <v>0</v>
          </cell>
          <cell r="RW85">
            <v>0</v>
          </cell>
          <cell r="RX85" t="str">
            <v/>
          </cell>
          <cell r="RY85" t="str">
            <v/>
          </cell>
          <cell r="RZ85">
            <v>10.15</v>
          </cell>
          <cell r="SA85">
            <v>1</v>
          </cell>
          <cell r="SB85">
            <v>0</v>
          </cell>
          <cell r="SC85">
            <v>0</v>
          </cell>
          <cell r="SD85">
            <v>8.17</v>
          </cell>
          <cell r="SE85">
            <v>1</v>
          </cell>
          <cell r="SF85">
            <v>0</v>
          </cell>
          <cell r="SG85">
            <v>0</v>
          </cell>
          <cell r="SH85">
            <v>18.28</v>
          </cell>
          <cell r="SI85">
            <v>3</v>
          </cell>
          <cell r="SJ85">
            <v>0</v>
          </cell>
          <cell r="SK85">
            <v>0</v>
          </cell>
          <cell r="SL85" t="str">
            <v/>
          </cell>
          <cell r="SM85" t="str">
            <v/>
          </cell>
          <cell r="SN85">
            <v>0</v>
          </cell>
          <cell r="SO85">
            <v>0</v>
          </cell>
          <cell r="SP85">
            <v>8.42</v>
          </cell>
          <cell r="SQ85">
            <v>1</v>
          </cell>
          <cell r="SR85">
            <v>3.14</v>
          </cell>
          <cell r="SS85">
            <v>1</v>
          </cell>
          <cell r="ST85">
            <v>7.49</v>
          </cell>
          <cell r="SU85">
            <v>1</v>
          </cell>
          <cell r="SV85">
            <v>14.24</v>
          </cell>
          <cell r="SW85">
            <v>2</v>
          </cell>
          <cell r="SX85">
            <v>0</v>
          </cell>
          <cell r="SY85">
            <v>0</v>
          </cell>
          <cell r="SZ85" t="str">
            <v/>
          </cell>
          <cell r="TA85" t="str">
            <v/>
          </cell>
          <cell r="TB85">
            <v>20.350000000000001</v>
          </cell>
          <cell r="TC85">
            <v>2</v>
          </cell>
          <cell r="TD85">
            <v>0</v>
          </cell>
          <cell r="TE85">
            <v>0</v>
          </cell>
          <cell r="TF85">
            <v>8.26</v>
          </cell>
          <cell r="TG85">
            <v>1</v>
          </cell>
          <cell r="TH85">
            <v>1.88</v>
          </cell>
          <cell r="TI85">
            <v>1</v>
          </cell>
          <cell r="TJ85">
            <v>13.44</v>
          </cell>
          <cell r="TK85">
            <v>2</v>
          </cell>
          <cell r="TL85">
            <v>0</v>
          </cell>
          <cell r="TM85">
            <v>0</v>
          </cell>
          <cell r="TN85" t="str">
            <v/>
          </cell>
          <cell r="TO85" t="str">
            <v/>
          </cell>
          <cell r="TP85">
            <v>9.9</v>
          </cell>
          <cell r="TQ85">
            <v>2</v>
          </cell>
          <cell r="TR85">
            <v>0</v>
          </cell>
          <cell r="TS85">
            <v>0</v>
          </cell>
          <cell r="TT85">
            <v>8.57</v>
          </cell>
          <cell r="TU85">
            <v>1</v>
          </cell>
          <cell r="TV85">
            <v>0</v>
          </cell>
          <cell r="TW85">
            <v>0</v>
          </cell>
          <cell r="TX85">
            <v>14.39</v>
          </cell>
          <cell r="TY85">
            <v>2</v>
          </cell>
          <cell r="TZ85">
            <v>0</v>
          </cell>
          <cell r="UA85">
            <v>0</v>
          </cell>
          <cell r="UB85" t="str">
            <v/>
          </cell>
          <cell r="UC85" t="str">
            <v/>
          </cell>
          <cell r="UD85">
            <v>11.82</v>
          </cell>
          <cell r="UE85">
            <v>2</v>
          </cell>
          <cell r="UF85">
            <v>8</v>
          </cell>
          <cell r="UG85">
            <v>1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17.07</v>
          </cell>
          <cell r="UM85">
            <v>2</v>
          </cell>
          <cell r="UN85">
            <v>0</v>
          </cell>
          <cell r="UO85">
            <v>0</v>
          </cell>
          <cell r="UP85" t="str">
            <v/>
          </cell>
          <cell r="UQ85" t="str">
            <v/>
          </cell>
          <cell r="UR85">
            <v>17.2</v>
          </cell>
          <cell r="US85">
            <v>2</v>
          </cell>
          <cell r="UT85">
            <v>0</v>
          </cell>
          <cell r="UU85">
            <v>0</v>
          </cell>
          <cell r="UV85">
            <v>7.72</v>
          </cell>
          <cell r="UW85">
            <v>1</v>
          </cell>
          <cell r="UX85">
            <v>0</v>
          </cell>
          <cell r="UY85">
            <v>0</v>
          </cell>
          <cell r="UZ85">
            <v>12.63</v>
          </cell>
          <cell r="VA85">
            <v>2</v>
          </cell>
          <cell r="VB85">
            <v>0</v>
          </cell>
          <cell r="VC85">
            <v>0</v>
          </cell>
          <cell r="VD85" t="str">
            <v/>
          </cell>
          <cell r="VE85" t="str">
            <v/>
          </cell>
          <cell r="VF85">
            <v>0</v>
          </cell>
          <cell r="VG85">
            <v>0</v>
          </cell>
          <cell r="VH85">
            <v>8.4600000000000009</v>
          </cell>
          <cell r="VI85">
            <v>1</v>
          </cell>
          <cell r="VJ85">
            <v>8.08</v>
          </cell>
          <cell r="VK85">
            <v>1</v>
          </cell>
          <cell r="VL85">
            <v>0</v>
          </cell>
          <cell r="VM85">
            <v>0</v>
          </cell>
          <cell r="VN85">
            <v>16.149999999999999</v>
          </cell>
          <cell r="VO85">
            <v>2</v>
          </cell>
          <cell r="VP85">
            <v>0</v>
          </cell>
          <cell r="VQ85">
            <v>0</v>
          </cell>
          <cell r="VR85" t="str">
            <v/>
          </cell>
          <cell r="VS85" t="str">
            <v/>
          </cell>
          <cell r="VT85">
            <v>15.45</v>
          </cell>
          <cell r="VU85">
            <v>2</v>
          </cell>
          <cell r="VV85">
            <v>0</v>
          </cell>
          <cell r="VW85">
            <v>0</v>
          </cell>
          <cell r="VX85">
            <v>16.36</v>
          </cell>
          <cell r="VY85">
            <v>2</v>
          </cell>
          <cell r="VZ85">
            <v>0</v>
          </cell>
          <cell r="WA85">
            <v>0</v>
          </cell>
          <cell r="WB85">
            <v>14.35</v>
          </cell>
          <cell r="WC85">
            <v>2</v>
          </cell>
          <cell r="WD85">
            <v>0</v>
          </cell>
          <cell r="WE85">
            <v>0</v>
          </cell>
          <cell r="WF85" t="str">
            <v/>
          </cell>
          <cell r="WG85" t="str">
            <v/>
          </cell>
          <cell r="WH85">
            <v>16.21</v>
          </cell>
          <cell r="WI85">
            <v>2</v>
          </cell>
          <cell r="WJ85">
            <v>0</v>
          </cell>
          <cell r="WK85">
            <v>0</v>
          </cell>
          <cell r="WL85">
            <v>7.83</v>
          </cell>
          <cell r="WM85">
            <v>1</v>
          </cell>
          <cell r="WN85">
            <v>0</v>
          </cell>
          <cell r="WO85">
            <v>0</v>
          </cell>
          <cell r="WP85">
            <v>17.100000000000001</v>
          </cell>
          <cell r="WQ85">
            <v>2</v>
          </cell>
          <cell r="WR85">
            <v>0</v>
          </cell>
          <cell r="WS85">
            <v>0</v>
          </cell>
          <cell r="WT85" t="str">
            <v/>
          </cell>
          <cell r="WU85" t="str">
            <v/>
          </cell>
          <cell r="WV85">
            <v>15.22</v>
          </cell>
          <cell r="WW85">
            <v>2</v>
          </cell>
          <cell r="WX85">
            <v>0</v>
          </cell>
          <cell r="WY85">
            <v>0</v>
          </cell>
          <cell r="WZ85">
            <v>9.08</v>
          </cell>
          <cell r="XA85">
            <v>1</v>
          </cell>
          <cell r="XB85">
            <v>0</v>
          </cell>
          <cell r="XC85">
            <v>0</v>
          </cell>
          <cell r="XD85">
            <v>15.82</v>
          </cell>
          <cell r="XE85">
            <v>2</v>
          </cell>
          <cell r="XF85">
            <v>0</v>
          </cell>
          <cell r="XG85">
            <v>0</v>
          </cell>
          <cell r="XH85" t="str">
            <v/>
          </cell>
          <cell r="XI85" t="str">
            <v/>
          </cell>
          <cell r="XJ85">
            <v>22.51</v>
          </cell>
          <cell r="XK85">
            <v>3</v>
          </cell>
          <cell r="XL85">
            <v>0</v>
          </cell>
          <cell r="XM85">
            <v>0</v>
          </cell>
          <cell r="XN85">
            <v>0</v>
          </cell>
          <cell r="XO85">
            <v>0</v>
          </cell>
          <cell r="XP85">
            <v>16.440000000000001</v>
          </cell>
          <cell r="XQ85">
            <v>2</v>
          </cell>
          <cell r="XR85">
            <v>7.65</v>
          </cell>
          <cell r="XS85">
            <v>1</v>
          </cell>
          <cell r="XT85">
            <v>0</v>
          </cell>
          <cell r="XU85">
            <v>0</v>
          </cell>
          <cell r="XV85" t="str">
            <v/>
          </cell>
          <cell r="XW85" t="str">
            <v/>
          </cell>
          <cell r="XX85">
            <v>15.85</v>
          </cell>
          <cell r="XY85">
            <v>2</v>
          </cell>
          <cell r="XZ85">
            <v>0</v>
          </cell>
          <cell r="YA85">
            <v>0</v>
          </cell>
          <cell r="YB85">
            <v>7.9</v>
          </cell>
          <cell r="YC85">
            <v>1</v>
          </cell>
          <cell r="YD85">
            <v>0</v>
          </cell>
          <cell r="YE85">
            <v>0</v>
          </cell>
          <cell r="YF85">
            <v>14.92</v>
          </cell>
          <cell r="YG85">
            <v>2</v>
          </cell>
          <cell r="YH85">
            <v>0</v>
          </cell>
          <cell r="YI85">
            <v>0</v>
          </cell>
          <cell r="YJ85" t="str">
            <v/>
          </cell>
          <cell r="YK85" t="str">
            <v/>
          </cell>
          <cell r="YL85">
            <v>14.76</v>
          </cell>
          <cell r="YM85">
            <v>2</v>
          </cell>
          <cell r="YN85">
            <v>0</v>
          </cell>
          <cell r="YO85">
            <v>0</v>
          </cell>
          <cell r="YP85">
            <v>20.43</v>
          </cell>
          <cell r="YQ85">
            <v>2</v>
          </cell>
          <cell r="YR85">
            <v>0</v>
          </cell>
          <cell r="YS85">
            <v>0</v>
          </cell>
          <cell r="YT85">
            <v>10.09</v>
          </cell>
          <cell r="YU85">
            <v>1</v>
          </cell>
          <cell r="YV85">
            <v>9.98</v>
          </cell>
          <cell r="YW85">
            <v>1</v>
          </cell>
          <cell r="YX85" t="str">
            <v/>
          </cell>
          <cell r="YY85" t="str">
            <v/>
          </cell>
          <cell r="YZ85">
            <v>18.57</v>
          </cell>
          <cell r="ZA85">
            <v>2</v>
          </cell>
          <cell r="ZB85">
            <v>0</v>
          </cell>
          <cell r="ZC85">
            <v>0</v>
          </cell>
          <cell r="ZD85">
            <v>9.0500000000000007</v>
          </cell>
          <cell r="ZE85">
            <v>1</v>
          </cell>
          <cell r="ZF85">
            <v>0</v>
          </cell>
          <cell r="ZG85">
            <v>0</v>
          </cell>
          <cell r="ZH85">
            <v>10.92</v>
          </cell>
          <cell r="ZI85">
            <v>2</v>
          </cell>
          <cell r="ZJ85">
            <v>0</v>
          </cell>
          <cell r="ZK85">
            <v>0</v>
          </cell>
          <cell r="ZL85" t="str">
            <v/>
          </cell>
          <cell r="ZM85" t="str">
            <v/>
          </cell>
          <cell r="ZN85">
            <v>18.2</v>
          </cell>
          <cell r="ZO85">
            <v>2</v>
          </cell>
          <cell r="ZP85">
            <v>0</v>
          </cell>
          <cell r="ZQ85">
            <v>0</v>
          </cell>
          <cell r="ZR85">
            <v>10.45</v>
          </cell>
          <cell r="ZS85">
            <v>2</v>
          </cell>
          <cell r="ZT85">
            <v>0</v>
          </cell>
          <cell r="ZU85">
            <v>0</v>
          </cell>
          <cell r="ZV85">
            <v>15.69</v>
          </cell>
          <cell r="ZW85">
            <v>2</v>
          </cell>
          <cell r="ZX85">
            <v>0</v>
          </cell>
          <cell r="ZY85">
            <v>0</v>
          </cell>
          <cell r="ZZ85" t="str">
            <v/>
          </cell>
          <cell r="AAA85" t="str">
            <v/>
          </cell>
          <cell r="AAB85">
            <v>15.78</v>
          </cell>
          <cell r="AAC85">
            <v>2</v>
          </cell>
          <cell r="AAD85">
            <v>0</v>
          </cell>
          <cell r="AAE85">
            <v>0</v>
          </cell>
          <cell r="AAF85">
            <v>14.4</v>
          </cell>
          <cell r="AAG85">
            <v>2</v>
          </cell>
          <cell r="AAH85">
            <v>0</v>
          </cell>
          <cell r="AAI85">
            <v>0</v>
          </cell>
          <cell r="AAJ85">
            <v>16.21</v>
          </cell>
          <cell r="AAK85">
            <v>2</v>
          </cell>
          <cell r="AAL85">
            <v>0</v>
          </cell>
          <cell r="AAM85">
            <v>0</v>
          </cell>
          <cell r="AAN85" t="str">
            <v/>
          </cell>
          <cell r="AAO85" t="str">
            <v/>
          </cell>
          <cell r="AAP85">
            <v>17.02</v>
          </cell>
          <cell r="AAQ85">
            <v>2</v>
          </cell>
          <cell r="AAR85">
            <v>7.94</v>
          </cell>
          <cell r="AAS85">
            <v>1</v>
          </cell>
          <cell r="AAT85">
            <v>0</v>
          </cell>
          <cell r="AAU85">
            <v>0</v>
          </cell>
          <cell r="AAV85">
            <v>6.88</v>
          </cell>
          <cell r="AAW85">
            <v>1</v>
          </cell>
          <cell r="AAX85">
            <v>0</v>
          </cell>
          <cell r="AAY85">
            <v>0</v>
          </cell>
          <cell r="AAZ85">
            <v>0</v>
          </cell>
          <cell r="ABA85">
            <v>0</v>
          </cell>
          <cell r="ABB85" t="str">
            <v/>
          </cell>
          <cell r="ABC85" t="str">
            <v/>
          </cell>
          <cell r="ABD85">
            <v>0</v>
          </cell>
          <cell r="ABE85">
            <v>0</v>
          </cell>
          <cell r="ABF85">
            <v>0</v>
          </cell>
          <cell r="ABG85">
            <v>0</v>
          </cell>
          <cell r="ABH85">
            <v>0</v>
          </cell>
          <cell r="ABI85">
            <v>0</v>
          </cell>
          <cell r="ABJ85">
            <v>0</v>
          </cell>
          <cell r="ABK85">
            <v>0</v>
          </cell>
          <cell r="ABM85">
            <v>1990.7100000000007</v>
          </cell>
          <cell r="ABN85">
            <v>261</v>
          </cell>
          <cell r="ABO85">
            <v>171</v>
          </cell>
          <cell r="ABP85">
            <v>1.5263157894736843</v>
          </cell>
        </row>
        <row r="86">
          <cell r="A86" t="str">
            <v>WOODSON</v>
          </cell>
          <cell r="B86" t="str">
            <v>WOODSON</v>
          </cell>
          <cell r="C86" t="str">
            <v>BROOKLYN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 t="str">
            <v/>
          </cell>
          <cell r="Q86" t="str">
            <v/>
          </cell>
          <cell r="R86">
            <v>7.26</v>
          </cell>
          <cell r="S86">
            <v>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7.25</v>
          </cell>
          <cell r="AC86">
            <v>1</v>
          </cell>
          <cell r="AD86" t="str">
            <v/>
          </cell>
          <cell r="AE86" t="str">
            <v/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 t="str">
            <v/>
          </cell>
          <cell r="AS86" t="str">
            <v/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6.77</v>
          </cell>
          <cell r="BC86">
            <v>1</v>
          </cell>
          <cell r="BD86">
            <v>0</v>
          </cell>
          <cell r="BE86">
            <v>0</v>
          </cell>
          <cell r="BF86" t="str">
            <v/>
          </cell>
          <cell r="BG86" t="str">
            <v/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6.66</v>
          </cell>
          <cell r="BM86">
            <v>1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 t="str">
            <v/>
          </cell>
          <cell r="BU86" t="str">
            <v/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 t="str">
            <v/>
          </cell>
          <cell r="CI86" t="str">
            <v/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4.9000000000000004</v>
          </cell>
          <cell r="CS86">
            <v>1</v>
          </cell>
          <cell r="CT86">
            <v>0</v>
          </cell>
          <cell r="CU86">
            <v>0</v>
          </cell>
          <cell r="CV86" t="str">
            <v/>
          </cell>
          <cell r="CW86" t="str">
            <v/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 t="str">
            <v/>
          </cell>
          <cell r="DK86" t="str">
            <v/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7.64</v>
          </cell>
          <cell r="DU86">
            <v>1</v>
          </cell>
          <cell r="DV86">
            <v>0</v>
          </cell>
          <cell r="DW86">
            <v>0</v>
          </cell>
          <cell r="DX86" t="str">
            <v/>
          </cell>
          <cell r="DY86" t="str">
            <v/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 t="str">
            <v/>
          </cell>
          <cell r="EM86" t="str">
            <v/>
          </cell>
          <cell r="EN86">
            <v>7.61</v>
          </cell>
          <cell r="EO86">
            <v>1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 t="str">
            <v/>
          </cell>
          <cell r="FA86" t="str">
            <v/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7.88</v>
          </cell>
          <cell r="FG86">
            <v>1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 t="str">
            <v/>
          </cell>
          <cell r="FO86" t="str">
            <v/>
          </cell>
          <cell r="FP86">
            <v>7.92</v>
          </cell>
          <cell r="FQ86">
            <v>1</v>
          </cell>
          <cell r="FR86">
            <v>0</v>
          </cell>
          <cell r="FS86">
            <v>0</v>
          </cell>
          <cell r="FT86">
            <v>8.81</v>
          </cell>
          <cell r="FU86">
            <v>1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15.78</v>
          </cell>
          <cell r="GA86">
            <v>2</v>
          </cell>
          <cell r="GB86" t="str">
            <v/>
          </cell>
          <cell r="GC86" t="str">
            <v/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8.61</v>
          </cell>
          <cell r="GK86">
            <v>1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 t="str">
            <v/>
          </cell>
          <cell r="GQ86" t="str">
            <v/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6.22</v>
          </cell>
          <cell r="HA86">
            <v>1</v>
          </cell>
          <cell r="HB86">
            <v>0</v>
          </cell>
          <cell r="HC86">
            <v>0</v>
          </cell>
          <cell r="HD86" t="str">
            <v/>
          </cell>
          <cell r="HE86" t="str">
            <v/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 t="str">
            <v/>
          </cell>
          <cell r="HS86" t="str">
            <v/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8.1</v>
          </cell>
          <cell r="IA86">
            <v>1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 t="str">
            <v/>
          </cell>
          <cell r="IG86" t="str">
            <v/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6.71</v>
          </cell>
          <cell r="IM86">
            <v>1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 t="str">
            <v/>
          </cell>
          <cell r="IU86" t="str">
            <v/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7.76</v>
          </cell>
          <cell r="JC86">
            <v>1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 t="str">
            <v/>
          </cell>
          <cell r="JI86" t="str">
            <v/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7.83</v>
          </cell>
          <cell r="JS86">
            <v>1</v>
          </cell>
          <cell r="JT86">
            <v>0</v>
          </cell>
          <cell r="JU86">
            <v>0</v>
          </cell>
          <cell r="JV86" t="str">
            <v/>
          </cell>
          <cell r="JW86" t="str">
            <v/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7.16</v>
          </cell>
          <cell r="KG86">
            <v>1</v>
          </cell>
          <cell r="KH86">
            <v>0</v>
          </cell>
          <cell r="KI86">
            <v>0</v>
          </cell>
          <cell r="KJ86" t="str">
            <v/>
          </cell>
          <cell r="KK86" t="str">
            <v/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 t="str">
            <v/>
          </cell>
          <cell r="KY86" t="str">
            <v/>
          </cell>
          <cell r="KZ86">
            <v>8.57</v>
          </cell>
          <cell r="LA86">
            <v>1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 t="str">
            <v/>
          </cell>
          <cell r="LM86" t="str">
            <v/>
          </cell>
          <cell r="LN86">
            <v>0</v>
          </cell>
          <cell r="LO86">
            <v>0</v>
          </cell>
          <cell r="LP86">
            <v>9</v>
          </cell>
          <cell r="LQ86">
            <v>1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 t="str">
            <v/>
          </cell>
          <cell r="MA86" t="str">
            <v/>
          </cell>
          <cell r="MB86">
            <v>0</v>
          </cell>
          <cell r="MC86">
            <v>0</v>
          </cell>
          <cell r="MD86">
            <v>8.3699999999999992</v>
          </cell>
          <cell r="ME86">
            <v>1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 t="str">
            <v/>
          </cell>
          <cell r="MO86" t="str">
            <v/>
          </cell>
          <cell r="MP86">
            <v>0</v>
          </cell>
          <cell r="MQ86">
            <v>0</v>
          </cell>
          <cell r="MR86">
            <v>5.74</v>
          </cell>
          <cell r="MS86">
            <v>1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 t="str">
            <v/>
          </cell>
          <cell r="NC86" t="str">
            <v/>
          </cell>
          <cell r="ND86" t="str">
            <v/>
          </cell>
          <cell r="NE86" t="str">
            <v/>
          </cell>
          <cell r="NF86" t="str">
            <v/>
          </cell>
          <cell r="NG86" t="str">
            <v/>
          </cell>
          <cell r="NH86" t="str">
            <v/>
          </cell>
          <cell r="NI86" t="str">
            <v/>
          </cell>
          <cell r="NJ86" t="str">
            <v/>
          </cell>
          <cell r="NK86" t="str">
            <v/>
          </cell>
          <cell r="NL86" t="str">
            <v/>
          </cell>
          <cell r="NM86" t="str">
            <v/>
          </cell>
          <cell r="NN86" t="str">
            <v/>
          </cell>
          <cell r="NO86" t="str">
            <v/>
          </cell>
          <cell r="NP86" t="str">
            <v/>
          </cell>
          <cell r="NQ86" t="str">
            <v/>
          </cell>
          <cell r="NR86" t="str">
            <v/>
          </cell>
          <cell r="NS86" t="str">
            <v/>
          </cell>
          <cell r="NT86" t="str">
            <v/>
          </cell>
          <cell r="NU86" t="str">
            <v/>
          </cell>
          <cell r="NV86" t="str">
            <v/>
          </cell>
          <cell r="NW86" t="str">
            <v/>
          </cell>
          <cell r="NX86" t="str">
            <v/>
          </cell>
          <cell r="NY86" t="str">
            <v/>
          </cell>
          <cell r="NZ86" t="str">
            <v/>
          </cell>
          <cell r="OA86" t="str">
            <v/>
          </cell>
          <cell r="OB86" t="str">
            <v/>
          </cell>
          <cell r="OC86" t="str">
            <v/>
          </cell>
          <cell r="OD86" t="str">
            <v/>
          </cell>
          <cell r="OE86" t="str">
            <v/>
          </cell>
          <cell r="OF86" t="str">
            <v/>
          </cell>
          <cell r="OG86" t="str">
            <v/>
          </cell>
          <cell r="OH86" t="str">
            <v/>
          </cell>
          <cell r="OI86" t="str">
            <v/>
          </cell>
          <cell r="OJ86" t="str">
            <v/>
          </cell>
          <cell r="OK86" t="str">
            <v/>
          </cell>
          <cell r="OL86" t="str">
            <v/>
          </cell>
          <cell r="OM86" t="str">
            <v/>
          </cell>
          <cell r="ON86" t="str">
            <v/>
          </cell>
          <cell r="OO86" t="str">
            <v/>
          </cell>
          <cell r="OP86" t="str">
            <v/>
          </cell>
          <cell r="OQ86" t="str">
            <v/>
          </cell>
          <cell r="OR86" t="str">
            <v/>
          </cell>
          <cell r="OS86" t="str">
            <v/>
          </cell>
          <cell r="OT86" t="str">
            <v/>
          </cell>
          <cell r="OU86" t="str">
            <v/>
          </cell>
          <cell r="OV86" t="str">
            <v/>
          </cell>
          <cell r="OW86" t="str">
            <v/>
          </cell>
          <cell r="OX86" t="str">
            <v/>
          </cell>
          <cell r="OY86" t="str">
            <v/>
          </cell>
          <cell r="OZ86" t="str">
            <v/>
          </cell>
          <cell r="PA86" t="str">
            <v/>
          </cell>
          <cell r="PB86" t="str">
            <v/>
          </cell>
          <cell r="PC86" t="str">
            <v/>
          </cell>
          <cell r="PD86" t="str">
            <v/>
          </cell>
          <cell r="PE86" t="str">
            <v/>
          </cell>
          <cell r="PF86" t="str">
            <v/>
          </cell>
          <cell r="PG86" t="str">
            <v/>
          </cell>
          <cell r="PH86" t="str">
            <v/>
          </cell>
          <cell r="PI86" t="str">
            <v/>
          </cell>
          <cell r="PJ86" t="str">
            <v/>
          </cell>
          <cell r="PK86" t="str">
            <v/>
          </cell>
          <cell r="PL86" t="str">
            <v/>
          </cell>
          <cell r="PM86" t="str">
            <v/>
          </cell>
          <cell r="PN86" t="str">
            <v/>
          </cell>
          <cell r="PO86" t="str">
            <v/>
          </cell>
          <cell r="PP86" t="str">
            <v/>
          </cell>
          <cell r="PQ86" t="str">
            <v/>
          </cell>
          <cell r="PR86" t="str">
            <v/>
          </cell>
          <cell r="PS86" t="str">
            <v/>
          </cell>
          <cell r="PT86" t="str">
            <v/>
          </cell>
          <cell r="PU86" t="str">
            <v/>
          </cell>
          <cell r="PV86" t="str">
            <v/>
          </cell>
          <cell r="PW86" t="str">
            <v/>
          </cell>
          <cell r="PX86" t="str">
            <v/>
          </cell>
          <cell r="PY86" t="str">
            <v/>
          </cell>
          <cell r="PZ86" t="str">
            <v/>
          </cell>
          <cell r="QA86" t="str">
            <v/>
          </cell>
          <cell r="QB86" t="str">
            <v/>
          </cell>
          <cell r="QC86" t="str">
            <v/>
          </cell>
          <cell r="QD86" t="str">
            <v/>
          </cell>
          <cell r="QE86" t="str">
            <v/>
          </cell>
          <cell r="QF86" t="str">
            <v/>
          </cell>
          <cell r="QG86" t="str">
            <v/>
          </cell>
          <cell r="QH86" t="str">
            <v/>
          </cell>
          <cell r="QI86" t="str">
            <v/>
          </cell>
          <cell r="QJ86" t="str">
            <v/>
          </cell>
          <cell r="QK86" t="str">
            <v/>
          </cell>
          <cell r="QL86" t="str">
            <v/>
          </cell>
          <cell r="QM86" t="str">
            <v/>
          </cell>
          <cell r="QN86" t="str">
            <v/>
          </cell>
          <cell r="QO86" t="str">
            <v/>
          </cell>
          <cell r="QP86" t="str">
            <v/>
          </cell>
          <cell r="QQ86" t="str">
            <v/>
          </cell>
          <cell r="QR86" t="str">
            <v/>
          </cell>
          <cell r="QS86" t="str">
            <v/>
          </cell>
          <cell r="QT86" t="str">
            <v/>
          </cell>
          <cell r="QU86" t="str">
            <v/>
          </cell>
          <cell r="QV86" t="str">
            <v/>
          </cell>
          <cell r="QW86" t="str">
            <v/>
          </cell>
          <cell r="QX86" t="str">
            <v/>
          </cell>
          <cell r="QY86" t="str">
            <v/>
          </cell>
          <cell r="QZ86" t="str">
            <v/>
          </cell>
          <cell r="RA86" t="str">
            <v/>
          </cell>
          <cell r="RB86" t="str">
            <v/>
          </cell>
          <cell r="RC86" t="str">
            <v/>
          </cell>
          <cell r="RD86" t="str">
            <v/>
          </cell>
          <cell r="RE86" t="str">
            <v/>
          </cell>
          <cell r="RF86" t="str">
            <v/>
          </cell>
          <cell r="RG86" t="str">
            <v/>
          </cell>
          <cell r="RH86" t="str">
            <v/>
          </cell>
          <cell r="RI86" t="str">
            <v/>
          </cell>
          <cell r="RJ86" t="str">
            <v/>
          </cell>
          <cell r="RK86" t="str">
            <v/>
          </cell>
          <cell r="RL86" t="str">
            <v/>
          </cell>
          <cell r="RM86" t="str">
            <v/>
          </cell>
          <cell r="RN86" t="str">
            <v/>
          </cell>
          <cell r="RO86" t="str">
            <v/>
          </cell>
          <cell r="RP86" t="str">
            <v/>
          </cell>
          <cell r="RQ86" t="str">
            <v/>
          </cell>
          <cell r="RR86" t="str">
            <v/>
          </cell>
          <cell r="RS86" t="str">
            <v/>
          </cell>
          <cell r="RT86" t="str">
            <v/>
          </cell>
          <cell r="RU86" t="str">
            <v/>
          </cell>
          <cell r="RV86" t="str">
            <v/>
          </cell>
          <cell r="RW86" t="str">
            <v/>
          </cell>
          <cell r="RX86" t="str">
            <v/>
          </cell>
          <cell r="RY86" t="str">
            <v/>
          </cell>
          <cell r="RZ86" t="str">
            <v/>
          </cell>
          <cell r="SA86" t="str">
            <v/>
          </cell>
          <cell r="SB86" t="str">
            <v/>
          </cell>
          <cell r="SC86" t="str">
            <v/>
          </cell>
          <cell r="SD86" t="str">
            <v/>
          </cell>
          <cell r="SE86" t="str">
            <v/>
          </cell>
          <cell r="SF86" t="str">
            <v/>
          </cell>
          <cell r="SG86" t="str">
            <v/>
          </cell>
          <cell r="SH86" t="str">
            <v/>
          </cell>
          <cell r="SI86" t="str">
            <v/>
          </cell>
          <cell r="SJ86" t="str">
            <v/>
          </cell>
          <cell r="SK86" t="str">
            <v/>
          </cell>
          <cell r="SL86" t="str">
            <v/>
          </cell>
          <cell r="SM86" t="str">
            <v/>
          </cell>
          <cell r="SN86" t="str">
            <v/>
          </cell>
          <cell r="SO86" t="str">
            <v/>
          </cell>
          <cell r="SP86" t="str">
            <v/>
          </cell>
          <cell r="SQ86" t="str">
            <v/>
          </cell>
          <cell r="SR86" t="str">
            <v/>
          </cell>
          <cell r="SS86" t="str">
            <v/>
          </cell>
          <cell r="ST86" t="str">
            <v/>
          </cell>
          <cell r="SU86" t="str">
            <v/>
          </cell>
          <cell r="SV86" t="str">
            <v/>
          </cell>
          <cell r="SW86" t="str">
            <v/>
          </cell>
          <cell r="SX86" t="str">
            <v/>
          </cell>
          <cell r="SY86" t="str">
            <v/>
          </cell>
          <cell r="SZ86" t="str">
            <v/>
          </cell>
          <cell r="TA86" t="str">
            <v/>
          </cell>
          <cell r="TB86" t="str">
            <v/>
          </cell>
          <cell r="TC86" t="str">
            <v/>
          </cell>
          <cell r="TD86" t="str">
            <v/>
          </cell>
          <cell r="TE86" t="str">
            <v/>
          </cell>
          <cell r="TF86" t="str">
            <v/>
          </cell>
          <cell r="TG86" t="str">
            <v/>
          </cell>
          <cell r="TH86" t="str">
            <v/>
          </cell>
          <cell r="TI86" t="str">
            <v/>
          </cell>
          <cell r="TJ86" t="str">
            <v/>
          </cell>
          <cell r="TK86" t="str">
            <v/>
          </cell>
          <cell r="TL86" t="str">
            <v/>
          </cell>
          <cell r="TM86" t="str">
            <v/>
          </cell>
          <cell r="TN86" t="str">
            <v/>
          </cell>
          <cell r="TO86" t="str">
            <v/>
          </cell>
          <cell r="TP86" t="str">
            <v/>
          </cell>
          <cell r="TQ86" t="str">
            <v/>
          </cell>
          <cell r="TR86" t="str">
            <v/>
          </cell>
          <cell r="TS86" t="str">
            <v/>
          </cell>
          <cell r="TT86" t="str">
            <v/>
          </cell>
          <cell r="TU86" t="str">
            <v/>
          </cell>
          <cell r="TV86" t="str">
            <v/>
          </cell>
          <cell r="TW86" t="str">
            <v/>
          </cell>
          <cell r="TX86" t="str">
            <v/>
          </cell>
          <cell r="TY86" t="str">
            <v/>
          </cell>
          <cell r="TZ86" t="str">
            <v/>
          </cell>
          <cell r="UA86" t="str">
            <v/>
          </cell>
          <cell r="UB86" t="str">
            <v/>
          </cell>
          <cell r="UC86" t="str">
            <v/>
          </cell>
          <cell r="UD86" t="str">
            <v/>
          </cell>
          <cell r="UE86" t="str">
            <v/>
          </cell>
          <cell r="UF86" t="str">
            <v/>
          </cell>
          <cell r="UG86" t="str">
            <v/>
          </cell>
          <cell r="UH86" t="str">
            <v/>
          </cell>
          <cell r="UI86" t="str">
            <v/>
          </cell>
          <cell r="UJ86" t="str">
            <v/>
          </cell>
          <cell r="UK86" t="str">
            <v/>
          </cell>
          <cell r="UL86" t="str">
            <v/>
          </cell>
          <cell r="UM86" t="str">
            <v/>
          </cell>
          <cell r="UN86" t="str">
            <v/>
          </cell>
          <cell r="UO86" t="str">
            <v/>
          </cell>
          <cell r="UP86" t="str">
            <v/>
          </cell>
          <cell r="UQ86" t="str">
            <v/>
          </cell>
          <cell r="UR86" t="str">
            <v/>
          </cell>
          <cell r="US86" t="str">
            <v/>
          </cell>
          <cell r="UT86" t="str">
            <v/>
          </cell>
          <cell r="UU86" t="str">
            <v/>
          </cell>
          <cell r="UV86" t="str">
            <v/>
          </cell>
          <cell r="UW86" t="str">
            <v/>
          </cell>
          <cell r="UX86" t="str">
            <v/>
          </cell>
          <cell r="UY86" t="str">
            <v/>
          </cell>
          <cell r="UZ86" t="str">
            <v/>
          </cell>
          <cell r="VA86" t="str">
            <v/>
          </cell>
          <cell r="VB86" t="str">
            <v/>
          </cell>
          <cell r="VC86" t="str">
            <v/>
          </cell>
          <cell r="VD86" t="str">
            <v/>
          </cell>
          <cell r="VE86" t="str">
            <v/>
          </cell>
          <cell r="VF86" t="str">
            <v/>
          </cell>
          <cell r="VG86" t="str">
            <v/>
          </cell>
          <cell r="VH86" t="str">
            <v/>
          </cell>
          <cell r="VI86" t="str">
            <v/>
          </cell>
          <cell r="VJ86" t="str">
            <v/>
          </cell>
          <cell r="VK86" t="str">
            <v/>
          </cell>
          <cell r="VL86" t="str">
            <v/>
          </cell>
          <cell r="VM86" t="str">
            <v/>
          </cell>
          <cell r="VN86" t="str">
            <v/>
          </cell>
          <cell r="VO86" t="str">
            <v/>
          </cell>
          <cell r="VP86" t="str">
            <v/>
          </cell>
          <cell r="VQ86" t="str">
            <v/>
          </cell>
          <cell r="VR86" t="str">
            <v/>
          </cell>
          <cell r="VS86" t="str">
            <v/>
          </cell>
          <cell r="VT86" t="str">
            <v/>
          </cell>
          <cell r="VU86" t="str">
            <v/>
          </cell>
          <cell r="VV86" t="str">
            <v/>
          </cell>
          <cell r="VW86" t="str">
            <v/>
          </cell>
          <cell r="VX86" t="str">
            <v/>
          </cell>
          <cell r="VY86" t="str">
            <v/>
          </cell>
          <cell r="VZ86" t="str">
            <v/>
          </cell>
          <cell r="WA86" t="str">
            <v/>
          </cell>
          <cell r="WB86" t="str">
            <v/>
          </cell>
          <cell r="WC86" t="str">
            <v/>
          </cell>
          <cell r="WD86" t="str">
            <v/>
          </cell>
          <cell r="WE86" t="str">
            <v/>
          </cell>
          <cell r="WF86" t="str">
            <v/>
          </cell>
          <cell r="WG86" t="str">
            <v/>
          </cell>
          <cell r="WH86" t="str">
            <v/>
          </cell>
          <cell r="WI86" t="str">
            <v/>
          </cell>
          <cell r="WJ86" t="str">
            <v/>
          </cell>
          <cell r="WK86" t="str">
            <v/>
          </cell>
          <cell r="WL86" t="str">
            <v/>
          </cell>
          <cell r="WM86" t="str">
            <v/>
          </cell>
          <cell r="WN86" t="str">
            <v/>
          </cell>
          <cell r="WO86" t="str">
            <v/>
          </cell>
          <cell r="WP86" t="str">
            <v/>
          </cell>
          <cell r="WQ86" t="str">
            <v/>
          </cell>
          <cell r="WR86" t="str">
            <v/>
          </cell>
          <cell r="WS86" t="str">
            <v/>
          </cell>
          <cell r="WT86" t="str">
            <v/>
          </cell>
          <cell r="WU86" t="str">
            <v/>
          </cell>
          <cell r="WV86" t="str">
            <v/>
          </cell>
          <cell r="WW86" t="str">
            <v/>
          </cell>
          <cell r="WX86" t="str">
            <v/>
          </cell>
          <cell r="WY86" t="str">
            <v/>
          </cell>
          <cell r="WZ86" t="str">
            <v/>
          </cell>
          <cell r="XA86" t="str">
            <v/>
          </cell>
          <cell r="XB86" t="str">
            <v/>
          </cell>
          <cell r="XC86" t="str">
            <v/>
          </cell>
          <cell r="XD86" t="str">
            <v/>
          </cell>
          <cell r="XE86" t="str">
            <v/>
          </cell>
          <cell r="XF86" t="str">
            <v/>
          </cell>
          <cell r="XG86" t="str">
            <v/>
          </cell>
          <cell r="XH86" t="str">
            <v/>
          </cell>
          <cell r="XI86" t="str">
            <v/>
          </cell>
          <cell r="XJ86" t="str">
            <v/>
          </cell>
          <cell r="XK86" t="str">
            <v/>
          </cell>
          <cell r="XL86" t="str">
            <v/>
          </cell>
          <cell r="XM86" t="str">
            <v/>
          </cell>
          <cell r="XN86" t="str">
            <v/>
          </cell>
          <cell r="XO86" t="str">
            <v/>
          </cell>
          <cell r="XP86" t="str">
            <v/>
          </cell>
          <cell r="XQ86" t="str">
            <v/>
          </cell>
          <cell r="XR86" t="str">
            <v/>
          </cell>
          <cell r="XS86" t="str">
            <v/>
          </cell>
          <cell r="XT86" t="str">
            <v/>
          </cell>
          <cell r="XU86" t="str">
            <v/>
          </cell>
          <cell r="XV86" t="str">
            <v/>
          </cell>
          <cell r="XW86" t="str">
            <v/>
          </cell>
          <cell r="XX86" t="str">
            <v/>
          </cell>
          <cell r="XY86" t="str">
            <v/>
          </cell>
          <cell r="XZ86" t="str">
            <v/>
          </cell>
          <cell r="YA86" t="str">
            <v/>
          </cell>
          <cell r="YB86" t="str">
            <v/>
          </cell>
          <cell r="YC86" t="str">
            <v/>
          </cell>
          <cell r="YD86" t="str">
            <v/>
          </cell>
          <cell r="YE86" t="str">
            <v/>
          </cell>
          <cell r="YF86" t="str">
            <v/>
          </cell>
          <cell r="YG86" t="str">
            <v/>
          </cell>
          <cell r="YH86" t="str">
            <v/>
          </cell>
          <cell r="YI86" t="str">
            <v/>
          </cell>
          <cell r="YJ86" t="str">
            <v/>
          </cell>
          <cell r="YK86" t="str">
            <v/>
          </cell>
          <cell r="YL86" t="str">
            <v/>
          </cell>
          <cell r="YM86" t="str">
            <v/>
          </cell>
          <cell r="YN86" t="str">
            <v/>
          </cell>
          <cell r="YO86" t="str">
            <v/>
          </cell>
          <cell r="YP86" t="str">
            <v/>
          </cell>
          <cell r="YQ86" t="str">
            <v/>
          </cell>
          <cell r="YR86" t="str">
            <v/>
          </cell>
          <cell r="YS86" t="str">
            <v/>
          </cell>
          <cell r="YT86" t="str">
            <v/>
          </cell>
          <cell r="YU86" t="str">
            <v/>
          </cell>
          <cell r="YV86" t="str">
            <v/>
          </cell>
          <cell r="YW86" t="str">
            <v/>
          </cell>
          <cell r="YX86" t="str">
            <v/>
          </cell>
          <cell r="YY86" t="str">
            <v/>
          </cell>
          <cell r="YZ86">
            <v>0</v>
          </cell>
          <cell r="ZA86">
            <v>0</v>
          </cell>
          <cell r="ZB86">
            <v>0</v>
          </cell>
          <cell r="ZC86">
            <v>0</v>
          </cell>
          <cell r="ZD86">
            <v>0</v>
          </cell>
          <cell r="ZE86">
            <v>0</v>
          </cell>
          <cell r="ZF86">
            <v>0</v>
          </cell>
          <cell r="ZG86">
            <v>0</v>
          </cell>
          <cell r="ZH86">
            <v>0</v>
          </cell>
          <cell r="ZI86">
            <v>0</v>
          </cell>
          <cell r="ZJ86">
            <v>0</v>
          </cell>
          <cell r="ZK86">
            <v>0</v>
          </cell>
          <cell r="ZL86" t="str">
            <v/>
          </cell>
          <cell r="ZM86" t="str">
            <v/>
          </cell>
          <cell r="ZN86">
            <v>0</v>
          </cell>
          <cell r="ZO86">
            <v>0</v>
          </cell>
          <cell r="ZP86">
            <v>10.34</v>
          </cell>
          <cell r="ZQ86">
            <v>1</v>
          </cell>
          <cell r="ZR86">
            <v>0</v>
          </cell>
          <cell r="ZS86">
            <v>0</v>
          </cell>
          <cell r="ZT86">
            <v>0</v>
          </cell>
          <cell r="ZU86">
            <v>0</v>
          </cell>
          <cell r="ZV86">
            <v>0</v>
          </cell>
          <cell r="ZW86">
            <v>0</v>
          </cell>
          <cell r="ZX86">
            <v>0</v>
          </cell>
          <cell r="ZY86">
            <v>0</v>
          </cell>
          <cell r="ZZ86" t="str">
            <v/>
          </cell>
          <cell r="AAA86" t="str">
            <v/>
          </cell>
          <cell r="AAB86">
            <v>0</v>
          </cell>
          <cell r="AAC86">
            <v>0</v>
          </cell>
          <cell r="AAD86">
            <v>0</v>
          </cell>
          <cell r="AAE86">
            <v>0</v>
          </cell>
          <cell r="AAF86">
            <v>0</v>
          </cell>
          <cell r="AAG86">
            <v>0</v>
          </cell>
          <cell r="AAH86">
            <v>0</v>
          </cell>
          <cell r="AAI86">
            <v>0</v>
          </cell>
          <cell r="AAJ86">
            <v>7.3</v>
          </cell>
          <cell r="AAK86">
            <v>1</v>
          </cell>
          <cell r="AAL86">
            <v>0</v>
          </cell>
          <cell r="AAM86">
            <v>0</v>
          </cell>
          <cell r="AAN86" t="str">
            <v/>
          </cell>
          <cell r="AAO86" t="str">
            <v/>
          </cell>
          <cell r="AAP86">
            <v>0</v>
          </cell>
          <cell r="AAQ86">
            <v>0</v>
          </cell>
          <cell r="AAR86">
            <v>0</v>
          </cell>
          <cell r="AAS86">
            <v>0</v>
          </cell>
          <cell r="AAT86">
            <v>0</v>
          </cell>
          <cell r="AAU86">
            <v>0</v>
          </cell>
          <cell r="AAV86">
            <v>7.58</v>
          </cell>
          <cell r="AAW86">
            <v>1</v>
          </cell>
          <cell r="AAX86">
            <v>0</v>
          </cell>
          <cell r="AAY86">
            <v>0</v>
          </cell>
          <cell r="AAZ86">
            <v>0</v>
          </cell>
          <cell r="ABA86">
            <v>0</v>
          </cell>
          <cell r="ABB86" t="str">
            <v/>
          </cell>
          <cell r="ABC86" t="str">
            <v/>
          </cell>
          <cell r="ABD86">
            <v>0</v>
          </cell>
          <cell r="ABE86">
            <v>0</v>
          </cell>
          <cell r="ABF86">
            <v>0</v>
          </cell>
          <cell r="ABG86">
            <v>0</v>
          </cell>
          <cell r="ABH86">
            <v>0</v>
          </cell>
          <cell r="ABI86">
            <v>0</v>
          </cell>
          <cell r="ABJ86">
            <v>0</v>
          </cell>
          <cell r="ABK86">
            <v>0</v>
          </cell>
          <cell r="ABM86">
            <v>197.77000000000004</v>
          </cell>
          <cell r="ABN86">
            <v>26</v>
          </cell>
          <cell r="ABO86">
            <v>25</v>
          </cell>
          <cell r="ABP86">
            <v>1.04</v>
          </cell>
        </row>
        <row r="87">
          <cell r="A87" t="str">
            <v>HOWARD</v>
          </cell>
          <cell r="B87" t="str">
            <v>HOWARD</v>
          </cell>
          <cell r="C87" t="str">
            <v>BROOKLYN</v>
          </cell>
          <cell r="D87">
            <v>8.18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7.95</v>
          </cell>
          <cell r="M87">
            <v>1</v>
          </cell>
          <cell r="N87">
            <v>0</v>
          </cell>
          <cell r="O87">
            <v>0</v>
          </cell>
          <cell r="P87" t="str">
            <v/>
          </cell>
          <cell r="Q87" t="str">
            <v/>
          </cell>
          <cell r="R87">
            <v>6.78</v>
          </cell>
          <cell r="S87">
            <v>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8.25</v>
          </cell>
          <cell r="AA87">
            <v>1</v>
          </cell>
          <cell r="AB87">
            <v>0</v>
          </cell>
          <cell r="AC87">
            <v>0</v>
          </cell>
          <cell r="AD87" t="str">
            <v/>
          </cell>
          <cell r="AE87" t="str">
            <v/>
          </cell>
          <cell r="AF87">
            <v>8.6199999999999992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8.31</v>
          </cell>
          <cell r="AM87">
            <v>1</v>
          </cell>
          <cell r="AN87">
            <v>7.75</v>
          </cell>
          <cell r="AO87">
            <v>1</v>
          </cell>
          <cell r="AP87">
            <v>0</v>
          </cell>
          <cell r="AQ87">
            <v>0</v>
          </cell>
          <cell r="AR87" t="str">
            <v/>
          </cell>
          <cell r="AS87" t="str">
            <v/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6.32</v>
          </cell>
          <cell r="AY87">
            <v>1</v>
          </cell>
          <cell r="AZ87">
            <v>0</v>
          </cell>
          <cell r="BA87">
            <v>0</v>
          </cell>
          <cell r="BB87">
            <v>7.26</v>
          </cell>
          <cell r="BC87">
            <v>1</v>
          </cell>
          <cell r="BD87">
            <v>0</v>
          </cell>
          <cell r="BE87">
            <v>0</v>
          </cell>
          <cell r="BF87" t="str">
            <v/>
          </cell>
          <cell r="BG87" t="str">
            <v/>
          </cell>
          <cell r="BH87">
            <v>7.36</v>
          </cell>
          <cell r="BI87">
            <v>1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8.39</v>
          </cell>
          <cell r="BQ87">
            <v>1</v>
          </cell>
          <cell r="BR87">
            <v>0</v>
          </cell>
          <cell r="BS87">
            <v>0</v>
          </cell>
          <cell r="BT87" t="str">
            <v/>
          </cell>
          <cell r="BU87" t="str">
            <v/>
          </cell>
          <cell r="BV87">
            <v>3.77</v>
          </cell>
          <cell r="BW87">
            <v>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8.14</v>
          </cell>
          <cell r="CE87">
            <v>1</v>
          </cell>
          <cell r="CF87">
            <v>0</v>
          </cell>
          <cell r="CG87">
            <v>0</v>
          </cell>
          <cell r="CH87" t="str">
            <v/>
          </cell>
          <cell r="CI87" t="str">
            <v/>
          </cell>
          <cell r="CJ87">
            <v>9.23</v>
          </cell>
          <cell r="CK87">
            <v>1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8.91</v>
          </cell>
          <cell r="CS87">
            <v>1</v>
          </cell>
          <cell r="CT87">
            <v>0</v>
          </cell>
          <cell r="CU87">
            <v>0</v>
          </cell>
          <cell r="CV87" t="str">
            <v/>
          </cell>
          <cell r="CW87" t="str">
            <v/>
          </cell>
          <cell r="CX87">
            <v>0</v>
          </cell>
          <cell r="CY87">
            <v>0</v>
          </cell>
          <cell r="CZ87">
            <v>6.98</v>
          </cell>
          <cell r="DA87">
            <v>1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7.37</v>
          </cell>
          <cell r="DG87">
            <v>1</v>
          </cell>
          <cell r="DH87">
            <v>0</v>
          </cell>
          <cell r="DI87">
            <v>0</v>
          </cell>
          <cell r="DJ87" t="str">
            <v/>
          </cell>
          <cell r="DK87" t="str">
            <v/>
          </cell>
          <cell r="DL87">
            <v>6.94</v>
          </cell>
          <cell r="DM87">
            <v>1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7.18</v>
          </cell>
          <cell r="DS87">
            <v>1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 t="str">
            <v/>
          </cell>
          <cell r="DY87" t="str">
            <v/>
          </cell>
          <cell r="DZ87">
            <v>5.2</v>
          </cell>
          <cell r="EA87">
            <v>1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6.29</v>
          </cell>
          <cell r="EI87">
            <v>1</v>
          </cell>
          <cell r="EJ87">
            <v>0</v>
          </cell>
          <cell r="EK87">
            <v>0</v>
          </cell>
          <cell r="EL87" t="str">
            <v/>
          </cell>
          <cell r="EM87" t="str">
            <v/>
          </cell>
          <cell r="EN87">
            <v>7.63</v>
          </cell>
          <cell r="EO87">
            <v>1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6.13</v>
          </cell>
          <cell r="EW87">
            <v>1</v>
          </cell>
          <cell r="EX87">
            <v>0</v>
          </cell>
          <cell r="EY87">
            <v>0</v>
          </cell>
          <cell r="EZ87" t="str">
            <v/>
          </cell>
          <cell r="FA87" t="str">
            <v/>
          </cell>
          <cell r="FB87">
            <v>6.71</v>
          </cell>
          <cell r="FC87">
            <v>1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7.5</v>
          </cell>
          <cell r="FK87">
            <v>1</v>
          </cell>
          <cell r="FL87">
            <v>0</v>
          </cell>
          <cell r="FM87">
            <v>0</v>
          </cell>
          <cell r="FN87" t="str">
            <v/>
          </cell>
          <cell r="FO87" t="str">
            <v/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 t="str">
            <v/>
          </cell>
          <cell r="GC87" t="str">
            <v/>
          </cell>
          <cell r="GD87">
            <v>8.4499999999999993</v>
          </cell>
          <cell r="GE87">
            <v>1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5.03</v>
          </cell>
          <cell r="GM87">
            <v>1</v>
          </cell>
          <cell r="GN87">
            <v>0</v>
          </cell>
          <cell r="GO87">
            <v>0</v>
          </cell>
          <cell r="GP87" t="str">
            <v/>
          </cell>
          <cell r="GQ87" t="str">
            <v/>
          </cell>
          <cell r="GR87">
            <v>6.71</v>
          </cell>
          <cell r="GS87">
            <v>1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5.49</v>
          </cell>
          <cell r="HA87">
            <v>1</v>
          </cell>
          <cell r="HB87">
            <v>0</v>
          </cell>
          <cell r="HC87">
            <v>0</v>
          </cell>
          <cell r="HD87" t="str">
            <v/>
          </cell>
          <cell r="HE87" t="str">
            <v/>
          </cell>
          <cell r="HF87">
            <v>8.1300000000000008</v>
          </cell>
          <cell r="HG87">
            <v>1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6.27</v>
          </cell>
          <cell r="HO87">
            <v>1</v>
          </cell>
          <cell r="HP87">
            <v>0</v>
          </cell>
          <cell r="HQ87">
            <v>0</v>
          </cell>
          <cell r="HR87" t="str">
            <v/>
          </cell>
          <cell r="HS87" t="str">
            <v/>
          </cell>
          <cell r="HT87">
            <v>7.84</v>
          </cell>
          <cell r="HU87">
            <v>1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5.59</v>
          </cell>
          <cell r="IC87">
            <v>1</v>
          </cell>
          <cell r="ID87">
            <v>0</v>
          </cell>
          <cell r="IE87">
            <v>0</v>
          </cell>
          <cell r="IF87" t="str">
            <v/>
          </cell>
          <cell r="IG87" t="str">
            <v/>
          </cell>
          <cell r="IH87">
            <v>9.5</v>
          </cell>
          <cell r="II87">
            <v>1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8.57</v>
          </cell>
          <cell r="IQ87">
            <v>1</v>
          </cell>
          <cell r="IR87">
            <v>0</v>
          </cell>
          <cell r="IS87">
            <v>0</v>
          </cell>
          <cell r="IT87" t="str">
            <v/>
          </cell>
          <cell r="IU87" t="str">
            <v/>
          </cell>
          <cell r="IV87">
            <v>9.42</v>
          </cell>
          <cell r="IW87">
            <v>1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5.9</v>
          </cell>
          <cell r="JE87">
            <v>1</v>
          </cell>
          <cell r="JF87">
            <v>0</v>
          </cell>
          <cell r="JG87">
            <v>0</v>
          </cell>
          <cell r="JH87" t="str">
            <v/>
          </cell>
          <cell r="JI87" t="str">
            <v/>
          </cell>
          <cell r="JJ87">
            <v>9.3000000000000007</v>
          </cell>
          <cell r="JK87">
            <v>1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8.94</v>
          </cell>
          <cell r="JS87">
            <v>1</v>
          </cell>
          <cell r="JT87">
            <v>0</v>
          </cell>
          <cell r="JU87">
            <v>0</v>
          </cell>
          <cell r="JV87" t="str">
            <v/>
          </cell>
          <cell r="JW87" t="str">
            <v/>
          </cell>
          <cell r="JX87">
            <v>8.57</v>
          </cell>
          <cell r="JY87">
            <v>1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9.2100000000000009</v>
          </cell>
          <cell r="KG87">
            <v>1</v>
          </cell>
          <cell r="KH87">
            <v>7.72</v>
          </cell>
          <cell r="KI87">
            <v>1</v>
          </cell>
          <cell r="KJ87" t="str">
            <v/>
          </cell>
          <cell r="KK87" t="str">
            <v/>
          </cell>
          <cell r="KL87">
            <v>0</v>
          </cell>
          <cell r="KM87">
            <v>0</v>
          </cell>
          <cell r="KN87">
            <v>7.82</v>
          </cell>
          <cell r="KO87">
            <v>1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9.99</v>
          </cell>
          <cell r="KU87">
            <v>1</v>
          </cell>
          <cell r="KV87">
            <v>0</v>
          </cell>
          <cell r="KW87">
            <v>0</v>
          </cell>
          <cell r="KX87" t="str">
            <v/>
          </cell>
          <cell r="KY87" t="str">
            <v/>
          </cell>
          <cell r="KZ87">
            <v>9.06</v>
          </cell>
          <cell r="LA87">
            <v>1</v>
          </cell>
          <cell r="LB87">
            <v>0</v>
          </cell>
          <cell r="LC87">
            <v>0</v>
          </cell>
          <cell r="LD87">
            <v>6.71</v>
          </cell>
          <cell r="LE87">
            <v>1</v>
          </cell>
          <cell r="LF87">
            <v>0</v>
          </cell>
          <cell r="LG87">
            <v>0</v>
          </cell>
          <cell r="LH87">
            <v>6.14</v>
          </cell>
          <cell r="LI87">
            <v>1</v>
          </cell>
          <cell r="LJ87">
            <v>0</v>
          </cell>
          <cell r="LK87">
            <v>0</v>
          </cell>
          <cell r="LL87" t="str">
            <v/>
          </cell>
          <cell r="LM87" t="str">
            <v/>
          </cell>
          <cell r="LN87">
            <v>8.84</v>
          </cell>
          <cell r="LO87">
            <v>1</v>
          </cell>
          <cell r="LP87">
            <v>0</v>
          </cell>
          <cell r="LQ87">
            <v>0</v>
          </cell>
          <cell r="LR87">
            <v>6.17</v>
          </cell>
          <cell r="LS87">
            <v>1</v>
          </cell>
          <cell r="LT87">
            <v>0</v>
          </cell>
          <cell r="LU87">
            <v>0</v>
          </cell>
          <cell r="LV87">
            <v>5.46</v>
          </cell>
          <cell r="LW87">
            <v>1</v>
          </cell>
          <cell r="LX87">
            <v>0</v>
          </cell>
          <cell r="LY87">
            <v>0</v>
          </cell>
          <cell r="LZ87" t="str">
            <v/>
          </cell>
          <cell r="MA87" t="str">
            <v/>
          </cell>
          <cell r="MB87">
            <v>8.43</v>
          </cell>
          <cell r="MC87">
            <v>1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9.1999999999999993</v>
          </cell>
          <cell r="MK87">
            <v>1</v>
          </cell>
          <cell r="ML87">
            <v>5.07</v>
          </cell>
          <cell r="MM87">
            <v>1</v>
          </cell>
          <cell r="MN87" t="str">
            <v/>
          </cell>
          <cell r="MO87" t="str">
            <v/>
          </cell>
          <cell r="MP87">
            <v>4.91</v>
          </cell>
          <cell r="MQ87">
            <v>1</v>
          </cell>
          <cell r="MR87">
            <v>0</v>
          </cell>
          <cell r="MS87">
            <v>0</v>
          </cell>
          <cell r="MT87">
            <v>6.53</v>
          </cell>
          <cell r="MU87">
            <v>1</v>
          </cell>
          <cell r="MV87">
            <v>0</v>
          </cell>
          <cell r="MW87">
            <v>0</v>
          </cell>
          <cell r="MX87">
            <v>5.87</v>
          </cell>
          <cell r="MY87">
            <v>1</v>
          </cell>
          <cell r="MZ87">
            <v>0</v>
          </cell>
          <cell r="NA87">
            <v>0</v>
          </cell>
          <cell r="NB87" t="str">
            <v/>
          </cell>
          <cell r="NC87" t="str">
            <v/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8.89</v>
          </cell>
          <cell r="NK87">
            <v>1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 t="str">
            <v/>
          </cell>
          <cell r="NQ87" t="str">
            <v/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0</v>
          </cell>
          <cell r="NW87">
            <v>0</v>
          </cell>
          <cell r="NX87">
            <v>0</v>
          </cell>
          <cell r="NY87">
            <v>0</v>
          </cell>
          <cell r="NZ87">
            <v>0</v>
          </cell>
          <cell r="OA87">
            <v>0</v>
          </cell>
          <cell r="OB87">
            <v>0</v>
          </cell>
          <cell r="OC87">
            <v>0</v>
          </cell>
          <cell r="OD87" t="str">
            <v/>
          </cell>
          <cell r="OE87" t="str">
            <v/>
          </cell>
          <cell r="OF87">
            <v>0</v>
          </cell>
          <cell r="OG87">
            <v>0</v>
          </cell>
          <cell r="OH87">
            <v>11.04</v>
          </cell>
          <cell r="OI87">
            <v>1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 t="str">
            <v/>
          </cell>
          <cell r="OS87" t="str">
            <v/>
          </cell>
          <cell r="OT87">
            <v>0</v>
          </cell>
          <cell r="OU87">
            <v>0</v>
          </cell>
          <cell r="OV87">
            <v>9.82</v>
          </cell>
          <cell r="OW87">
            <v>1</v>
          </cell>
          <cell r="OX87">
            <v>0</v>
          </cell>
          <cell r="OY87">
            <v>0</v>
          </cell>
          <cell r="OZ87">
            <v>0</v>
          </cell>
          <cell r="PA87">
            <v>0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 t="str">
            <v/>
          </cell>
          <cell r="PG87" t="str">
            <v/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8.1199999999999992</v>
          </cell>
          <cell r="PQ87">
            <v>1</v>
          </cell>
          <cell r="PR87">
            <v>0</v>
          </cell>
          <cell r="PS87">
            <v>0</v>
          </cell>
          <cell r="PT87" t="str">
            <v/>
          </cell>
          <cell r="PU87" t="str">
            <v/>
          </cell>
          <cell r="PV87">
            <v>0</v>
          </cell>
          <cell r="PW87">
            <v>0</v>
          </cell>
          <cell r="PX87">
            <v>0</v>
          </cell>
          <cell r="PY87">
            <v>0</v>
          </cell>
          <cell r="PZ87">
            <v>0</v>
          </cell>
          <cell r="QA87">
            <v>0</v>
          </cell>
          <cell r="QB87">
            <v>0</v>
          </cell>
          <cell r="QC87">
            <v>0</v>
          </cell>
          <cell r="QD87">
            <v>0</v>
          </cell>
          <cell r="QE87">
            <v>0</v>
          </cell>
          <cell r="QF87">
            <v>8.16</v>
          </cell>
          <cell r="QG87">
            <v>1</v>
          </cell>
          <cell r="QH87" t="str">
            <v/>
          </cell>
          <cell r="QI87" t="str">
            <v/>
          </cell>
          <cell r="QJ87">
            <v>0</v>
          </cell>
          <cell r="QK87">
            <v>0</v>
          </cell>
          <cell r="QL87">
            <v>0</v>
          </cell>
          <cell r="QM87">
            <v>0</v>
          </cell>
          <cell r="QN87">
            <v>0</v>
          </cell>
          <cell r="QO87">
            <v>0</v>
          </cell>
          <cell r="QP87">
            <v>0</v>
          </cell>
          <cell r="QQ87">
            <v>0</v>
          </cell>
          <cell r="QR87">
            <v>0</v>
          </cell>
          <cell r="QS87">
            <v>0</v>
          </cell>
          <cell r="QT87">
            <v>0</v>
          </cell>
          <cell r="QU87">
            <v>0</v>
          </cell>
          <cell r="QV87" t="str">
            <v/>
          </cell>
          <cell r="QW87" t="str">
            <v/>
          </cell>
          <cell r="QX87">
            <v>0</v>
          </cell>
          <cell r="QY87">
            <v>0</v>
          </cell>
          <cell r="QZ87">
            <v>0</v>
          </cell>
          <cell r="RA87">
            <v>0</v>
          </cell>
          <cell r="RB87">
            <v>10.4</v>
          </cell>
          <cell r="RC87">
            <v>1</v>
          </cell>
          <cell r="RD87">
            <v>0</v>
          </cell>
          <cell r="RE87">
            <v>0</v>
          </cell>
          <cell r="RF87">
            <v>0</v>
          </cell>
          <cell r="RG87">
            <v>0</v>
          </cell>
          <cell r="RH87">
            <v>0</v>
          </cell>
          <cell r="RI87">
            <v>0</v>
          </cell>
          <cell r="RJ87" t="str">
            <v/>
          </cell>
          <cell r="RK87" t="str">
            <v/>
          </cell>
          <cell r="RL87">
            <v>0</v>
          </cell>
          <cell r="RM87">
            <v>0</v>
          </cell>
          <cell r="RN87">
            <v>0</v>
          </cell>
          <cell r="RO87">
            <v>0</v>
          </cell>
          <cell r="RP87">
            <v>0</v>
          </cell>
          <cell r="RQ87">
            <v>0</v>
          </cell>
          <cell r="RR87">
            <v>0</v>
          </cell>
          <cell r="RS87">
            <v>0</v>
          </cell>
          <cell r="RT87">
            <v>0</v>
          </cell>
          <cell r="RU87">
            <v>0</v>
          </cell>
          <cell r="RV87">
            <v>0</v>
          </cell>
          <cell r="RW87">
            <v>0</v>
          </cell>
          <cell r="RX87" t="str">
            <v/>
          </cell>
          <cell r="RY87" t="str">
            <v/>
          </cell>
          <cell r="RZ87">
            <v>7.47</v>
          </cell>
          <cell r="SA87">
            <v>1</v>
          </cell>
          <cell r="SB87">
            <v>0</v>
          </cell>
          <cell r="SC87">
            <v>0</v>
          </cell>
          <cell r="SD87">
            <v>0</v>
          </cell>
          <cell r="SE87">
            <v>0</v>
          </cell>
          <cell r="SF87">
            <v>0</v>
          </cell>
          <cell r="SG87">
            <v>0</v>
          </cell>
          <cell r="SH87">
            <v>0</v>
          </cell>
          <cell r="SI87">
            <v>0</v>
          </cell>
          <cell r="SJ87">
            <v>0</v>
          </cell>
          <cell r="SK87">
            <v>0</v>
          </cell>
          <cell r="SL87" t="str">
            <v/>
          </cell>
          <cell r="SM87" t="str">
            <v/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0</v>
          </cell>
          <cell r="SU87">
            <v>0</v>
          </cell>
          <cell r="SV87">
            <v>10.31</v>
          </cell>
          <cell r="SW87">
            <v>1</v>
          </cell>
          <cell r="SX87">
            <v>0</v>
          </cell>
          <cell r="SY87">
            <v>0</v>
          </cell>
          <cell r="SZ87" t="str">
            <v/>
          </cell>
          <cell r="TA87" t="str">
            <v/>
          </cell>
          <cell r="TB87">
            <v>0</v>
          </cell>
          <cell r="TC87">
            <v>0</v>
          </cell>
          <cell r="TD87">
            <v>7.92</v>
          </cell>
          <cell r="TE87">
            <v>1</v>
          </cell>
          <cell r="TF87">
            <v>0</v>
          </cell>
          <cell r="TG87">
            <v>0</v>
          </cell>
          <cell r="TH87">
            <v>0</v>
          </cell>
          <cell r="TI87">
            <v>0</v>
          </cell>
          <cell r="TJ87">
            <v>0</v>
          </cell>
          <cell r="TK87">
            <v>0</v>
          </cell>
          <cell r="TL87">
            <v>0</v>
          </cell>
          <cell r="TM87">
            <v>0</v>
          </cell>
          <cell r="TN87" t="str">
            <v/>
          </cell>
          <cell r="TO87" t="str">
            <v/>
          </cell>
          <cell r="TP87">
            <v>0</v>
          </cell>
          <cell r="TQ87">
            <v>0</v>
          </cell>
          <cell r="TR87">
            <v>0</v>
          </cell>
          <cell r="TS87">
            <v>0</v>
          </cell>
          <cell r="TT87">
            <v>8.8699999999999992</v>
          </cell>
          <cell r="TU87">
            <v>1</v>
          </cell>
          <cell r="TV87">
            <v>0</v>
          </cell>
          <cell r="TW87">
            <v>0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 t="str">
            <v/>
          </cell>
          <cell r="UC87" t="str">
            <v/>
          </cell>
          <cell r="UD87">
            <v>0</v>
          </cell>
          <cell r="UE87">
            <v>0</v>
          </cell>
          <cell r="UF87">
            <v>6.46</v>
          </cell>
          <cell r="UG87">
            <v>1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0</v>
          </cell>
          <cell r="UP87" t="str">
            <v/>
          </cell>
          <cell r="UQ87" t="str">
            <v/>
          </cell>
          <cell r="UR87">
            <v>0</v>
          </cell>
          <cell r="US87">
            <v>0</v>
          </cell>
          <cell r="UT87">
            <v>7.2</v>
          </cell>
          <cell r="UU87">
            <v>1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 t="str">
            <v/>
          </cell>
          <cell r="VE87" t="str">
            <v/>
          </cell>
          <cell r="VF87">
            <v>0</v>
          </cell>
          <cell r="VG87">
            <v>0</v>
          </cell>
          <cell r="VH87">
            <v>0</v>
          </cell>
          <cell r="VI87">
            <v>0</v>
          </cell>
          <cell r="VJ87">
            <v>7.45</v>
          </cell>
          <cell r="VK87">
            <v>1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 t="str">
            <v/>
          </cell>
          <cell r="VS87" t="str">
            <v/>
          </cell>
          <cell r="VT87">
            <v>0</v>
          </cell>
          <cell r="VU87">
            <v>0</v>
          </cell>
          <cell r="VV87">
            <v>0</v>
          </cell>
          <cell r="VW87">
            <v>0</v>
          </cell>
          <cell r="VX87">
            <v>0</v>
          </cell>
          <cell r="VY87">
            <v>0</v>
          </cell>
          <cell r="VZ87">
            <v>0</v>
          </cell>
          <cell r="WA87">
            <v>0</v>
          </cell>
          <cell r="WB87">
            <v>0</v>
          </cell>
          <cell r="WC87">
            <v>0</v>
          </cell>
          <cell r="WD87">
            <v>0</v>
          </cell>
          <cell r="WE87">
            <v>0</v>
          </cell>
          <cell r="WF87" t="str">
            <v/>
          </cell>
          <cell r="WG87" t="str">
            <v/>
          </cell>
          <cell r="WH87">
            <v>0</v>
          </cell>
          <cell r="WI87">
            <v>0</v>
          </cell>
          <cell r="WJ87">
            <v>0</v>
          </cell>
          <cell r="WK87">
            <v>0</v>
          </cell>
          <cell r="WL87">
            <v>11.21</v>
          </cell>
          <cell r="WM87">
            <v>1</v>
          </cell>
          <cell r="WN87">
            <v>0</v>
          </cell>
          <cell r="WO87">
            <v>0</v>
          </cell>
          <cell r="WP87">
            <v>0</v>
          </cell>
          <cell r="WQ87">
            <v>0</v>
          </cell>
          <cell r="WR87">
            <v>0</v>
          </cell>
          <cell r="WS87">
            <v>0</v>
          </cell>
          <cell r="WT87" t="str">
            <v/>
          </cell>
          <cell r="WU87" t="str">
            <v/>
          </cell>
          <cell r="WV87">
            <v>0</v>
          </cell>
          <cell r="WW87">
            <v>0</v>
          </cell>
          <cell r="WX87">
            <v>0</v>
          </cell>
          <cell r="WY87">
            <v>0</v>
          </cell>
          <cell r="WZ87">
            <v>0</v>
          </cell>
          <cell r="XA87">
            <v>0</v>
          </cell>
          <cell r="XB87">
            <v>0</v>
          </cell>
          <cell r="XC87">
            <v>0</v>
          </cell>
          <cell r="XD87">
            <v>7.77</v>
          </cell>
          <cell r="XE87">
            <v>1</v>
          </cell>
          <cell r="XF87">
            <v>0</v>
          </cell>
          <cell r="XG87">
            <v>0</v>
          </cell>
          <cell r="XH87" t="str">
            <v/>
          </cell>
          <cell r="XI87" t="str">
            <v/>
          </cell>
          <cell r="XJ87">
            <v>0</v>
          </cell>
          <cell r="XK87">
            <v>0</v>
          </cell>
          <cell r="XL87">
            <v>0</v>
          </cell>
          <cell r="XM87">
            <v>0</v>
          </cell>
          <cell r="XN87">
            <v>0</v>
          </cell>
          <cell r="XO87">
            <v>0</v>
          </cell>
          <cell r="XP87">
            <v>0</v>
          </cell>
          <cell r="XQ87">
            <v>0</v>
          </cell>
          <cell r="XR87">
            <v>0</v>
          </cell>
          <cell r="XS87">
            <v>0</v>
          </cell>
          <cell r="XT87">
            <v>0</v>
          </cell>
          <cell r="XU87">
            <v>0</v>
          </cell>
          <cell r="XV87" t="str">
            <v/>
          </cell>
          <cell r="XW87" t="str">
            <v/>
          </cell>
          <cell r="XX87">
            <v>10.34</v>
          </cell>
          <cell r="XY87">
            <v>1</v>
          </cell>
          <cell r="XZ87">
            <v>0</v>
          </cell>
          <cell r="YA87">
            <v>0</v>
          </cell>
          <cell r="YB87">
            <v>0</v>
          </cell>
          <cell r="YC87">
            <v>0</v>
          </cell>
          <cell r="YD87">
            <v>0</v>
          </cell>
          <cell r="YE87">
            <v>0</v>
          </cell>
          <cell r="YF87">
            <v>0</v>
          </cell>
          <cell r="YG87">
            <v>0</v>
          </cell>
          <cell r="YH87">
            <v>0</v>
          </cell>
          <cell r="YI87">
            <v>0</v>
          </cell>
          <cell r="YJ87" t="str">
            <v/>
          </cell>
          <cell r="YK87" t="str">
            <v/>
          </cell>
          <cell r="YL87">
            <v>0</v>
          </cell>
          <cell r="YM87">
            <v>0</v>
          </cell>
          <cell r="YN87">
            <v>0</v>
          </cell>
          <cell r="YO87">
            <v>0</v>
          </cell>
          <cell r="YP87">
            <v>0</v>
          </cell>
          <cell r="YQ87">
            <v>0</v>
          </cell>
          <cell r="YR87">
            <v>0</v>
          </cell>
          <cell r="YS87">
            <v>0</v>
          </cell>
          <cell r="YT87">
            <v>7.82</v>
          </cell>
          <cell r="YU87">
            <v>1</v>
          </cell>
          <cell r="YV87">
            <v>0</v>
          </cell>
          <cell r="YW87">
            <v>0</v>
          </cell>
          <cell r="YX87" t="str">
            <v/>
          </cell>
          <cell r="YY87" t="str">
            <v/>
          </cell>
          <cell r="YZ87">
            <v>7.98</v>
          </cell>
          <cell r="ZA87">
            <v>1</v>
          </cell>
          <cell r="ZB87">
            <v>0</v>
          </cell>
          <cell r="ZC87">
            <v>0</v>
          </cell>
          <cell r="ZD87">
            <v>6.05</v>
          </cell>
          <cell r="ZE87">
            <v>1</v>
          </cell>
          <cell r="ZF87">
            <v>0</v>
          </cell>
          <cell r="ZG87">
            <v>0</v>
          </cell>
          <cell r="ZH87">
            <v>6.19</v>
          </cell>
          <cell r="ZI87">
            <v>1</v>
          </cell>
          <cell r="ZJ87">
            <v>0</v>
          </cell>
          <cell r="ZK87">
            <v>0</v>
          </cell>
          <cell r="ZL87" t="str">
            <v/>
          </cell>
          <cell r="ZM87" t="str">
            <v/>
          </cell>
          <cell r="ZN87">
            <v>6.67</v>
          </cell>
          <cell r="ZO87">
            <v>1</v>
          </cell>
          <cell r="ZP87">
            <v>0</v>
          </cell>
          <cell r="ZQ87">
            <v>0</v>
          </cell>
          <cell r="ZR87">
            <v>6.14</v>
          </cell>
          <cell r="ZS87">
            <v>1</v>
          </cell>
          <cell r="ZT87">
            <v>0</v>
          </cell>
          <cell r="ZU87">
            <v>0</v>
          </cell>
          <cell r="ZV87">
            <v>5.25</v>
          </cell>
          <cell r="ZW87">
            <v>1</v>
          </cell>
          <cell r="ZX87">
            <v>0</v>
          </cell>
          <cell r="ZY87">
            <v>0</v>
          </cell>
          <cell r="ZZ87" t="str">
            <v/>
          </cell>
          <cell r="AAA87" t="str">
            <v/>
          </cell>
          <cell r="AAB87">
            <v>6.72</v>
          </cell>
          <cell r="AAC87">
            <v>1</v>
          </cell>
          <cell r="AAD87">
            <v>0</v>
          </cell>
          <cell r="AAE87">
            <v>0</v>
          </cell>
          <cell r="AAF87">
            <v>6.85</v>
          </cell>
          <cell r="AAG87">
            <v>1</v>
          </cell>
          <cell r="AAH87">
            <v>0</v>
          </cell>
          <cell r="AAI87">
            <v>0</v>
          </cell>
          <cell r="AAJ87">
            <v>-3</v>
          </cell>
          <cell r="AAK87">
            <v>1</v>
          </cell>
          <cell r="AAL87">
            <v>0</v>
          </cell>
          <cell r="AAM87">
            <v>0</v>
          </cell>
          <cell r="AAN87" t="str">
            <v/>
          </cell>
          <cell r="AAO87" t="str">
            <v/>
          </cell>
          <cell r="AAP87">
            <v>9.1199999999999992</v>
          </cell>
          <cell r="AAQ87">
            <v>1</v>
          </cell>
          <cell r="AAR87">
            <v>4.45</v>
          </cell>
          <cell r="AAS87">
            <v>1</v>
          </cell>
          <cell r="AAT87">
            <v>0</v>
          </cell>
          <cell r="AAU87">
            <v>0</v>
          </cell>
          <cell r="AAV87">
            <v>0</v>
          </cell>
          <cell r="AAW87">
            <v>0</v>
          </cell>
          <cell r="AAX87">
            <v>0</v>
          </cell>
          <cell r="AAY87">
            <v>0</v>
          </cell>
          <cell r="AAZ87">
            <v>8.0399999999999991</v>
          </cell>
          <cell r="ABA87">
            <v>1</v>
          </cell>
          <cell r="ABB87" t="str">
            <v/>
          </cell>
          <cell r="ABC87" t="str">
            <v/>
          </cell>
          <cell r="ABD87">
            <v>0</v>
          </cell>
          <cell r="ABE87">
            <v>0</v>
          </cell>
          <cell r="ABF87">
            <v>0</v>
          </cell>
          <cell r="ABG87">
            <v>0</v>
          </cell>
          <cell r="ABH87">
            <v>0</v>
          </cell>
          <cell r="ABI87">
            <v>0</v>
          </cell>
          <cell r="ABJ87">
            <v>0</v>
          </cell>
          <cell r="ABK87">
            <v>0</v>
          </cell>
          <cell r="ABM87">
            <v>633.70000000000016</v>
          </cell>
          <cell r="ABN87">
            <v>85</v>
          </cell>
          <cell r="ABO87">
            <v>85</v>
          </cell>
          <cell r="ABP87">
            <v>1</v>
          </cell>
        </row>
        <row r="88">
          <cell r="A88" t="str">
            <v>BEACH 41ST STREET-BEACH CHANNEL DRIVE</v>
          </cell>
          <cell r="B88" t="str">
            <v>BEACH 41ST STREET-BEACH CHANNEL DRIVE</v>
          </cell>
          <cell r="C88" t="str">
            <v>BROOKLYN</v>
          </cell>
          <cell r="D88">
            <v>0</v>
          </cell>
          <cell r="E88">
            <v>0</v>
          </cell>
          <cell r="F88">
            <v>8.09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7.12</v>
          </cell>
          <cell r="M88">
            <v>1</v>
          </cell>
          <cell r="N88">
            <v>0</v>
          </cell>
          <cell r="O88">
            <v>0</v>
          </cell>
          <cell r="P88" t="str">
            <v/>
          </cell>
          <cell r="Q88" t="str">
            <v/>
          </cell>
          <cell r="R88">
            <v>0</v>
          </cell>
          <cell r="S88">
            <v>0</v>
          </cell>
          <cell r="T88">
            <v>8.65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 t="str">
            <v/>
          </cell>
          <cell r="AE88" t="str">
            <v/>
          </cell>
          <cell r="AF88">
            <v>0</v>
          </cell>
          <cell r="AG88">
            <v>0</v>
          </cell>
          <cell r="AH88">
            <v>6.92</v>
          </cell>
          <cell r="AI88">
            <v>1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8.61</v>
          </cell>
          <cell r="AO88">
            <v>1</v>
          </cell>
          <cell r="AP88">
            <v>0</v>
          </cell>
          <cell r="AQ88">
            <v>0</v>
          </cell>
          <cell r="AR88" t="str">
            <v/>
          </cell>
          <cell r="AS88" t="str">
            <v/>
          </cell>
          <cell r="AT88">
            <v>0</v>
          </cell>
          <cell r="AU88">
            <v>0</v>
          </cell>
          <cell r="AV88">
            <v>5.45</v>
          </cell>
          <cell r="AW88">
            <v>1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7.71</v>
          </cell>
          <cell r="BC88">
            <v>1</v>
          </cell>
          <cell r="BD88">
            <v>0</v>
          </cell>
          <cell r="BE88">
            <v>0</v>
          </cell>
          <cell r="BF88" t="str">
            <v/>
          </cell>
          <cell r="BG88" t="str">
            <v/>
          </cell>
          <cell r="BH88">
            <v>0</v>
          </cell>
          <cell r="BI88">
            <v>0</v>
          </cell>
          <cell r="BJ88">
            <v>6.53</v>
          </cell>
          <cell r="BK88">
            <v>1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7.36</v>
          </cell>
          <cell r="BQ88">
            <v>1</v>
          </cell>
          <cell r="BR88">
            <v>0</v>
          </cell>
          <cell r="BS88">
            <v>0</v>
          </cell>
          <cell r="BT88" t="str">
            <v/>
          </cell>
          <cell r="BU88" t="str">
            <v/>
          </cell>
          <cell r="BV88">
            <v>0</v>
          </cell>
          <cell r="BW88">
            <v>0</v>
          </cell>
          <cell r="BX88">
            <v>8.89</v>
          </cell>
          <cell r="BY88">
            <v>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7.42</v>
          </cell>
          <cell r="CE88">
            <v>1</v>
          </cell>
          <cell r="CF88">
            <v>0</v>
          </cell>
          <cell r="CG88">
            <v>0</v>
          </cell>
          <cell r="CH88" t="str">
            <v/>
          </cell>
          <cell r="CI88" t="str">
            <v/>
          </cell>
          <cell r="CJ88">
            <v>0</v>
          </cell>
          <cell r="CK88">
            <v>0</v>
          </cell>
          <cell r="CL88">
            <v>8.66</v>
          </cell>
          <cell r="CM88">
            <v>1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6.72</v>
          </cell>
          <cell r="CS88">
            <v>1</v>
          </cell>
          <cell r="CT88">
            <v>0</v>
          </cell>
          <cell r="CU88">
            <v>0</v>
          </cell>
          <cell r="CV88" t="str">
            <v/>
          </cell>
          <cell r="CW88" t="str">
            <v/>
          </cell>
          <cell r="CX88">
            <v>0</v>
          </cell>
          <cell r="CY88">
            <v>0</v>
          </cell>
          <cell r="CZ88">
            <v>5.97</v>
          </cell>
          <cell r="DA88">
            <v>1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5.45</v>
          </cell>
          <cell r="DG88">
            <v>1</v>
          </cell>
          <cell r="DH88">
            <v>0</v>
          </cell>
          <cell r="DI88">
            <v>0</v>
          </cell>
          <cell r="DJ88" t="str">
            <v/>
          </cell>
          <cell r="DK88" t="str">
            <v/>
          </cell>
          <cell r="DL88">
            <v>0</v>
          </cell>
          <cell r="DM88">
            <v>0</v>
          </cell>
          <cell r="DN88">
            <v>6.28</v>
          </cell>
          <cell r="DO88">
            <v>1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5.8</v>
          </cell>
          <cell r="DU88">
            <v>1</v>
          </cell>
          <cell r="DV88">
            <v>0</v>
          </cell>
          <cell r="DW88">
            <v>0</v>
          </cell>
          <cell r="DX88" t="str">
            <v/>
          </cell>
          <cell r="DY88" t="str">
            <v/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4.8</v>
          </cell>
          <cell r="EI88">
            <v>1</v>
          </cell>
          <cell r="EJ88">
            <v>0</v>
          </cell>
          <cell r="EK88">
            <v>0</v>
          </cell>
          <cell r="EL88" t="str">
            <v/>
          </cell>
          <cell r="EM88" t="str">
            <v/>
          </cell>
          <cell r="EN88">
            <v>0</v>
          </cell>
          <cell r="EO88">
            <v>0</v>
          </cell>
          <cell r="EP88">
            <v>7.9</v>
          </cell>
          <cell r="EQ88">
            <v>1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7.83</v>
          </cell>
          <cell r="EW88">
            <v>1</v>
          </cell>
          <cell r="EX88">
            <v>0</v>
          </cell>
          <cell r="EY88">
            <v>0</v>
          </cell>
          <cell r="EZ88" t="str">
            <v/>
          </cell>
          <cell r="FA88" t="str">
            <v/>
          </cell>
          <cell r="FB88">
            <v>0</v>
          </cell>
          <cell r="FC88">
            <v>0</v>
          </cell>
          <cell r="FD88">
            <v>8.11</v>
          </cell>
          <cell r="FE88">
            <v>1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4.13</v>
          </cell>
          <cell r="FK88">
            <v>1</v>
          </cell>
          <cell r="FL88">
            <v>0</v>
          </cell>
          <cell r="FM88">
            <v>0</v>
          </cell>
          <cell r="FN88" t="str">
            <v/>
          </cell>
          <cell r="FO88" t="str">
            <v/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 t="str">
            <v/>
          </cell>
          <cell r="GC88" t="str">
            <v/>
          </cell>
          <cell r="GD88">
            <v>0</v>
          </cell>
          <cell r="GE88">
            <v>0</v>
          </cell>
          <cell r="GF88">
            <v>6.96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6.48</v>
          </cell>
          <cell r="GM88">
            <v>1</v>
          </cell>
          <cell r="GN88">
            <v>0</v>
          </cell>
          <cell r="GO88">
            <v>0</v>
          </cell>
          <cell r="GP88" t="str">
            <v/>
          </cell>
          <cell r="GQ88" t="str">
            <v/>
          </cell>
          <cell r="GR88">
            <v>0</v>
          </cell>
          <cell r="GS88">
            <v>0</v>
          </cell>
          <cell r="GT88">
            <v>6.71</v>
          </cell>
          <cell r="GU88">
            <v>1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4.57</v>
          </cell>
          <cell r="HA88">
            <v>1</v>
          </cell>
          <cell r="HB88">
            <v>0</v>
          </cell>
          <cell r="HC88">
            <v>0</v>
          </cell>
          <cell r="HD88" t="str">
            <v/>
          </cell>
          <cell r="HE88" t="str">
            <v/>
          </cell>
          <cell r="HF88">
            <v>0</v>
          </cell>
          <cell r="HG88">
            <v>0</v>
          </cell>
          <cell r="HH88">
            <v>5.88</v>
          </cell>
          <cell r="HI88">
            <v>1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 t="str">
            <v/>
          </cell>
          <cell r="HS88" t="str">
            <v/>
          </cell>
          <cell r="HT88">
            <v>0</v>
          </cell>
          <cell r="HU88">
            <v>0</v>
          </cell>
          <cell r="HV88">
            <v>8.23</v>
          </cell>
          <cell r="HW88">
            <v>1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5.4</v>
          </cell>
          <cell r="IC88">
            <v>1</v>
          </cell>
          <cell r="ID88">
            <v>0</v>
          </cell>
          <cell r="IE88">
            <v>0</v>
          </cell>
          <cell r="IF88" t="str">
            <v/>
          </cell>
          <cell r="IG88" t="str">
            <v/>
          </cell>
          <cell r="IH88">
            <v>0</v>
          </cell>
          <cell r="II88">
            <v>0</v>
          </cell>
          <cell r="IJ88">
            <v>7.04</v>
          </cell>
          <cell r="IK88">
            <v>1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4.6100000000000003</v>
          </cell>
          <cell r="IQ88">
            <v>1</v>
          </cell>
          <cell r="IR88">
            <v>0</v>
          </cell>
          <cell r="IS88">
            <v>0</v>
          </cell>
          <cell r="IT88" t="str">
            <v/>
          </cell>
          <cell r="IU88" t="str">
            <v/>
          </cell>
          <cell r="IV88">
            <v>0</v>
          </cell>
          <cell r="IW88">
            <v>0</v>
          </cell>
          <cell r="IX88">
            <v>5.54</v>
          </cell>
          <cell r="IY88">
            <v>1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8.64</v>
          </cell>
          <cell r="JE88">
            <v>1</v>
          </cell>
          <cell r="JF88">
            <v>0</v>
          </cell>
          <cell r="JG88">
            <v>0</v>
          </cell>
          <cell r="JH88" t="str">
            <v/>
          </cell>
          <cell r="JI88" t="str">
            <v/>
          </cell>
          <cell r="JJ88">
            <v>0</v>
          </cell>
          <cell r="JK88">
            <v>0</v>
          </cell>
          <cell r="JL88">
            <v>7.05</v>
          </cell>
          <cell r="JM88">
            <v>1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6.7</v>
          </cell>
          <cell r="JS88">
            <v>1</v>
          </cell>
          <cell r="JT88">
            <v>0</v>
          </cell>
          <cell r="JU88">
            <v>0</v>
          </cell>
          <cell r="JV88" t="str">
            <v/>
          </cell>
          <cell r="JW88" t="str">
            <v/>
          </cell>
          <cell r="JX88">
            <v>0</v>
          </cell>
          <cell r="JY88">
            <v>0</v>
          </cell>
          <cell r="JZ88">
            <v>8.14</v>
          </cell>
          <cell r="KA88">
            <v>1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5.29</v>
          </cell>
          <cell r="KG88">
            <v>1</v>
          </cell>
          <cell r="KH88">
            <v>0</v>
          </cell>
          <cell r="KI88">
            <v>0</v>
          </cell>
          <cell r="KJ88" t="str">
            <v/>
          </cell>
          <cell r="KK88" t="str">
            <v/>
          </cell>
          <cell r="KL88">
            <v>0</v>
          </cell>
          <cell r="KM88">
            <v>0</v>
          </cell>
          <cell r="KN88">
            <v>7.13</v>
          </cell>
          <cell r="KO88">
            <v>1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7.78</v>
          </cell>
          <cell r="KU88">
            <v>1</v>
          </cell>
          <cell r="KV88">
            <v>0</v>
          </cell>
          <cell r="KW88">
            <v>0</v>
          </cell>
          <cell r="KX88" t="str">
            <v/>
          </cell>
          <cell r="KY88" t="str">
            <v/>
          </cell>
          <cell r="KZ88">
            <v>0</v>
          </cell>
          <cell r="LA88">
            <v>0</v>
          </cell>
          <cell r="LB88">
            <v>5.23</v>
          </cell>
          <cell r="LC88">
            <v>1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 t="str">
            <v/>
          </cell>
          <cell r="LM88" t="str">
            <v/>
          </cell>
          <cell r="LN88">
            <v>0</v>
          </cell>
          <cell r="LO88">
            <v>0</v>
          </cell>
          <cell r="LP88">
            <v>8.4499999999999993</v>
          </cell>
          <cell r="LQ88">
            <v>1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9.9600000000000009</v>
          </cell>
          <cell r="LW88">
            <v>1</v>
          </cell>
          <cell r="LX88">
            <v>0</v>
          </cell>
          <cell r="LY88">
            <v>0</v>
          </cell>
          <cell r="LZ88" t="str">
            <v/>
          </cell>
          <cell r="MA88" t="str">
            <v/>
          </cell>
          <cell r="MB88">
            <v>0</v>
          </cell>
          <cell r="MC88">
            <v>0</v>
          </cell>
          <cell r="MD88">
            <v>8.68</v>
          </cell>
          <cell r="ME88">
            <v>1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8.2799999999999994</v>
          </cell>
          <cell r="MK88">
            <v>1</v>
          </cell>
          <cell r="ML88">
            <v>0</v>
          </cell>
          <cell r="MM88">
            <v>0</v>
          </cell>
          <cell r="MN88" t="str">
            <v/>
          </cell>
          <cell r="MO88" t="str">
            <v/>
          </cell>
          <cell r="MP88">
            <v>0</v>
          </cell>
          <cell r="MQ88">
            <v>0</v>
          </cell>
          <cell r="MR88">
            <v>7.6</v>
          </cell>
          <cell r="MS88">
            <v>1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7.53</v>
          </cell>
          <cell r="MY88">
            <v>1</v>
          </cell>
          <cell r="MZ88">
            <v>0</v>
          </cell>
          <cell r="NA88">
            <v>0</v>
          </cell>
          <cell r="NB88" t="str">
            <v/>
          </cell>
          <cell r="NC88" t="str">
            <v/>
          </cell>
          <cell r="ND88">
            <v>9</v>
          </cell>
          <cell r="NE88">
            <v>1</v>
          </cell>
          <cell r="NF88">
            <v>0</v>
          </cell>
          <cell r="NG88">
            <v>0</v>
          </cell>
          <cell r="NH88">
            <v>6.87</v>
          </cell>
          <cell r="NI88">
            <v>1</v>
          </cell>
          <cell r="NJ88">
            <v>0</v>
          </cell>
          <cell r="NK88">
            <v>0</v>
          </cell>
          <cell r="NL88">
            <v>7.91</v>
          </cell>
          <cell r="NM88">
            <v>1</v>
          </cell>
          <cell r="NN88">
            <v>0</v>
          </cell>
          <cell r="NO88">
            <v>0</v>
          </cell>
          <cell r="NP88" t="str">
            <v/>
          </cell>
          <cell r="NQ88" t="str">
            <v/>
          </cell>
          <cell r="NR88">
            <v>9.1199999999999992</v>
          </cell>
          <cell r="NS88">
            <v>1</v>
          </cell>
          <cell r="NT88">
            <v>0</v>
          </cell>
          <cell r="NU88">
            <v>0</v>
          </cell>
          <cell r="NV88">
            <v>6.09</v>
          </cell>
          <cell r="NW88">
            <v>1</v>
          </cell>
          <cell r="NX88">
            <v>0</v>
          </cell>
          <cell r="NY88">
            <v>0</v>
          </cell>
          <cell r="NZ88">
            <v>5.63</v>
          </cell>
          <cell r="OA88">
            <v>1</v>
          </cell>
          <cell r="OB88">
            <v>0</v>
          </cell>
          <cell r="OC88">
            <v>0</v>
          </cell>
          <cell r="OD88" t="str">
            <v/>
          </cell>
          <cell r="OE88" t="str">
            <v/>
          </cell>
          <cell r="OF88">
            <v>9.1199999999999992</v>
          </cell>
          <cell r="OG88">
            <v>1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8.1300000000000008</v>
          </cell>
          <cell r="OM88">
            <v>1</v>
          </cell>
          <cell r="ON88">
            <v>0</v>
          </cell>
          <cell r="OO88">
            <v>0</v>
          </cell>
          <cell r="OP88">
            <v>6.4</v>
          </cell>
          <cell r="OQ88">
            <v>1</v>
          </cell>
          <cell r="OR88" t="str">
            <v/>
          </cell>
          <cell r="OS88" t="str">
            <v/>
          </cell>
          <cell r="OT88">
            <v>4.3600000000000003</v>
          </cell>
          <cell r="OU88">
            <v>1</v>
          </cell>
          <cell r="OV88">
            <v>0</v>
          </cell>
          <cell r="OW88">
            <v>0</v>
          </cell>
          <cell r="OX88">
            <v>5.79</v>
          </cell>
          <cell r="OY88">
            <v>1</v>
          </cell>
          <cell r="OZ88">
            <v>0</v>
          </cell>
          <cell r="PA88">
            <v>0</v>
          </cell>
          <cell r="PB88">
            <v>4.8099999999999996</v>
          </cell>
          <cell r="PC88">
            <v>1</v>
          </cell>
          <cell r="PD88">
            <v>0</v>
          </cell>
          <cell r="PE88">
            <v>0</v>
          </cell>
          <cell r="PF88" t="str">
            <v/>
          </cell>
          <cell r="PG88" t="str">
            <v/>
          </cell>
          <cell r="PH88">
            <v>9.08</v>
          </cell>
          <cell r="PI88">
            <v>1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5.32</v>
          </cell>
          <cell r="PO88">
            <v>1</v>
          </cell>
          <cell r="PP88">
            <v>5.79</v>
          </cell>
          <cell r="PQ88">
            <v>1</v>
          </cell>
          <cell r="PR88">
            <v>0</v>
          </cell>
          <cell r="PS88">
            <v>0</v>
          </cell>
          <cell r="PT88" t="str">
            <v/>
          </cell>
          <cell r="PU88" t="str">
            <v/>
          </cell>
          <cell r="PV88">
            <v>8.16</v>
          </cell>
          <cell r="PW88">
            <v>1</v>
          </cell>
          <cell r="PX88">
            <v>0</v>
          </cell>
          <cell r="PY88">
            <v>0</v>
          </cell>
          <cell r="PZ88">
            <v>6.97</v>
          </cell>
          <cell r="QA88">
            <v>1</v>
          </cell>
          <cell r="QB88">
            <v>0</v>
          </cell>
          <cell r="QC88">
            <v>0</v>
          </cell>
          <cell r="QD88">
            <v>5.42</v>
          </cell>
          <cell r="QE88">
            <v>1</v>
          </cell>
          <cell r="QF88">
            <v>0</v>
          </cell>
          <cell r="QG88">
            <v>0</v>
          </cell>
          <cell r="QH88" t="str">
            <v/>
          </cell>
          <cell r="QI88" t="str">
            <v/>
          </cell>
          <cell r="QJ88">
            <v>9.17</v>
          </cell>
          <cell r="QK88">
            <v>1</v>
          </cell>
          <cell r="QL88">
            <v>0</v>
          </cell>
          <cell r="QM88">
            <v>0</v>
          </cell>
          <cell r="QN88">
            <v>7.38</v>
          </cell>
          <cell r="QO88">
            <v>1</v>
          </cell>
          <cell r="QP88">
            <v>0</v>
          </cell>
          <cell r="QQ88">
            <v>0</v>
          </cell>
          <cell r="QR88">
            <v>5.49</v>
          </cell>
          <cell r="QS88">
            <v>1</v>
          </cell>
          <cell r="QT88">
            <v>0</v>
          </cell>
          <cell r="QU88">
            <v>0</v>
          </cell>
          <cell r="QV88" t="str">
            <v/>
          </cell>
          <cell r="QW88" t="str">
            <v/>
          </cell>
          <cell r="QX88">
            <v>8.5399999999999991</v>
          </cell>
          <cell r="QY88">
            <v>1</v>
          </cell>
          <cell r="QZ88">
            <v>0</v>
          </cell>
          <cell r="RA88">
            <v>0</v>
          </cell>
          <cell r="RB88">
            <v>5.48</v>
          </cell>
          <cell r="RC88">
            <v>1</v>
          </cell>
          <cell r="RD88">
            <v>0</v>
          </cell>
          <cell r="RE88">
            <v>0</v>
          </cell>
          <cell r="RF88">
            <v>5.34</v>
          </cell>
          <cell r="RG88">
            <v>1</v>
          </cell>
          <cell r="RH88">
            <v>0</v>
          </cell>
          <cell r="RI88">
            <v>0</v>
          </cell>
          <cell r="RJ88" t="str">
            <v/>
          </cell>
          <cell r="RK88" t="str">
            <v/>
          </cell>
          <cell r="RL88">
            <v>8.4700000000000006</v>
          </cell>
          <cell r="RM88">
            <v>1</v>
          </cell>
          <cell r="RN88">
            <v>0</v>
          </cell>
          <cell r="RO88">
            <v>0</v>
          </cell>
          <cell r="RP88">
            <v>0</v>
          </cell>
          <cell r="RQ88">
            <v>0</v>
          </cell>
          <cell r="RR88">
            <v>8.2799999999999994</v>
          </cell>
          <cell r="RS88">
            <v>1</v>
          </cell>
          <cell r="RT88">
            <v>0</v>
          </cell>
          <cell r="RU88">
            <v>0</v>
          </cell>
          <cell r="RV88">
            <v>0</v>
          </cell>
          <cell r="RW88">
            <v>0</v>
          </cell>
          <cell r="RX88" t="str">
            <v/>
          </cell>
          <cell r="RY88" t="str">
            <v/>
          </cell>
          <cell r="RZ88">
            <v>8.57</v>
          </cell>
          <cell r="SA88">
            <v>1</v>
          </cell>
          <cell r="SB88">
            <v>0</v>
          </cell>
          <cell r="SC88">
            <v>0</v>
          </cell>
          <cell r="SD88">
            <v>0</v>
          </cell>
          <cell r="SE88">
            <v>0</v>
          </cell>
          <cell r="SF88">
            <v>8.75</v>
          </cell>
          <cell r="SG88">
            <v>1</v>
          </cell>
          <cell r="SH88">
            <v>0</v>
          </cell>
          <cell r="SI88">
            <v>0</v>
          </cell>
          <cell r="SJ88">
            <v>7.81</v>
          </cell>
          <cell r="SK88">
            <v>1</v>
          </cell>
          <cell r="SL88" t="str">
            <v/>
          </cell>
          <cell r="SM88" t="str">
            <v/>
          </cell>
          <cell r="SN88">
            <v>0</v>
          </cell>
          <cell r="SO88">
            <v>0</v>
          </cell>
          <cell r="SP88">
            <v>7.17</v>
          </cell>
          <cell r="SQ88">
            <v>1</v>
          </cell>
          <cell r="SR88">
            <v>0</v>
          </cell>
          <cell r="SS88">
            <v>0</v>
          </cell>
          <cell r="ST88">
            <v>0</v>
          </cell>
          <cell r="SU88">
            <v>0</v>
          </cell>
          <cell r="SV88">
            <v>6.9</v>
          </cell>
          <cell r="SW88">
            <v>1</v>
          </cell>
          <cell r="SX88">
            <v>0</v>
          </cell>
          <cell r="SY88">
            <v>0</v>
          </cell>
          <cell r="SZ88" t="str">
            <v/>
          </cell>
          <cell r="TA88" t="str">
            <v/>
          </cell>
          <cell r="TB88">
            <v>7.04</v>
          </cell>
          <cell r="TC88">
            <v>1</v>
          </cell>
          <cell r="TD88">
            <v>0</v>
          </cell>
          <cell r="TE88">
            <v>0</v>
          </cell>
          <cell r="TF88">
            <v>10.53</v>
          </cell>
          <cell r="TG88">
            <v>2</v>
          </cell>
          <cell r="TH88">
            <v>0</v>
          </cell>
          <cell r="TI88">
            <v>0</v>
          </cell>
          <cell r="TJ88">
            <v>5.0999999999999996</v>
          </cell>
          <cell r="TK88">
            <v>1</v>
          </cell>
          <cell r="TL88">
            <v>0</v>
          </cell>
          <cell r="TM88">
            <v>0</v>
          </cell>
          <cell r="TN88" t="str">
            <v/>
          </cell>
          <cell r="TO88" t="str">
            <v/>
          </cell>
          <cell r="TP88">
            <v>6.58</v>
          </cell>
          <cell r="TQ88">
            <v>1</v>
          </cell>
          <cell r="TR88">
            <v>0</v>
          </cell>
          <cell r="TS88">
            <v>0</v>
          </cell>
          <cell r="TT88">
            <v>5.0599999999999996</v>
          </cell>
          <cell r="TU88">
            <v>1</v>
          </cell>
          <cell r="TV88">
            <v>0</v>
          </cell>
          <cell r="TW88">
            <v>0</v>
          </cell>
          <cell r="TX88">
            <v>5.74</v>
          </cell>
          <cell r="TY88">
            <v>1</v>
          </cell>
          <cell r="TZ88">
            <v>0</v>
          </cell>
          <cell r="UA88">
            <v>0</v>
          </cell>
          <cell r="UB88" t="str">
            <v/>
          </cell>
          <cell r="UC88" t="str">
            <v/>
          </cell>
          <cell r="UD88">
            <v>7.67</v>
          </cell>
          <cell r="UE88">
            <v>1</v>
          </cell>
          <cell r="UF88">
            <v>0</v>
          </cell>
          <cell r="UG88">
            <v>0</v>
          </cell>
          <cell r="UH88">
            <v>5.75</v>
          </cell>
          <cell r="UI88">
            <v>1</v>
          </cell>
          <cell r="UJ88">
            <v>0</v>
          </cell>
          <cell r="UK88">
            <v>0</v>
          </cell>
          <cell r="UL88">
            <v>5.56</v>
          </cell>
          <cell r="UM88">
            <v>1</v>
          </cell>
          <cell r="UN88">
            <v>0</v>
          </cell>
          <cell r="UO88">
            <v>0</v>
          </cell>
          <cell r="UP88" t="str">
            <v/>
          </cell>
          <cell r="UQ88" t="str">
            <v/>
          </cell>
          <cell r="UR88">
            <v>8.5399999999999991</v>
          </cell>
          <cell r="US88">
            <v>1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6.96</v>
          </cell>
          <cell r="UY88">
            <v>1</v>
          </cell>
          <cell r="UZ88">
            <v>4.37</v>
          </cell>
          <cell r="VA88">
            <v>1</v>
          </cell>
          <cell r="VB88">
            <v>0</v>
          </cell>
          <cell r="VC88">
            <v>0</v>
          </cell>
          <cell r="VD88" t="str">
            <v/>
          </cell>
          <cell r="VE88" t="str">
            <v/>
          </cell>
          <cell r="VF88">
            <v>0</v>
          </cell>
          <cell r="VG88">
            <v>0</v>
          </cell>
          <cell r="VH88">
            <v>8.4600000000000009</v>
          </cell>
          <cell r="VI88">
            <v>1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 t="str">
            <v/>
          </cell>
          <cell r="VS88" t="str">
            <v/>
          </cell>
          <cell r="VT88">
            <v>9.9700000000000006</v>
          </cell>
          <cell r="VU88">
            <v>1</v>
          </cell>
          <cell r="VV88">
            <v>0</v>
          </cell>
          <cell r="VW88">
            <v>0</v>
          </cell>
          <cell r="VX88">
            <v>8.69</v>
          </cell>
          <cell r="VY88">
            <v>1</v>
          </cell>
          <cell r="VZ88">
            <v>0</v>
          </cell>
          <cell r="WA88">
            <v>0</v>
          </cell>
          <cell r="WB88">
            <v>6.52</v>
          </cell>
          <cell r="WC88">
            <v>1</v>
          </cell>
          <cell r="WD88">
            <v>0</v>
          </cell>
          <cell r="WE88">
            <v>0</v>
          </cell>
          <cell r="WF88" t="str">
            <v/>
          </cell>
          <cell r="WG88" t="str">
            <v/>
          </cell>
          <cell r="WH88">
            <v>7.57</v>
          </cell>
          <cell r="WI88">
            <v>1</v>
          </cell>
          <cell r="WJ88">
            <v>0</v>
          </cell>
          <cell r="WK88">
            <v>0</v>
          </cell>
          <cell r="WL88">
            <v>5.69</v>
          </cell>
          <cell r="WM88">
            <v>1</v>
          </cell>
          <cell r="WN88">
            <v>0</v>
          </cell>
          <cell r="WO88">
            <v>0</v>
          </cell>
          <cell r="WP88">
            <v>6.23</v>
          </cell>
          <cell r="WQ88">
            <v>1</v>
          </cell>
          <cell r="WR88">
            <v>0</v>
          </cell>
          <cell r="WS88">
            <v>0</v>
          </cell>
          <cell r="WT88" t="str">
            <v/>
          </cell>
          <cell r="WU88" t="str">
            <v/>
          </cell>
          <cell r="WV88">
            <v>7.27</v>
          </cell>
          <cell r="WW88">
            <v>1</v>
          </cell>
          <cell r="WX88">
            <v>0</v>
          </cell>
          <cell r="WY88">
            <v>0</v>
          </cell>
          <cell r="WZ88">
            <v>4.96</v>
          </cell>
          <cell r="XA88">
            <v>1</v>
          </cell>
          <cell r="XB88">
            <v>0</v>
          </cell>
          <cell r="XC88">
            <v>0</v>
          </cell>
          <cell r="XD88">
            <v>6.58</v>
          </cell>
          <cell r="XE88">
            <v>1</v>
          </cell>
          <cell r="XF88">
            <v>0</v>
          </cell>
          <cell r="XG88">
            <v>0</v>
          </cell>
          <cell r="XH88" t="str">
            <v/>
          </cell>
          <cell r="XI88" t="str">
            <v/>
          </cell>
          <cell r="XJ88">
            <v>5.53</v>
          </cell>
          <cell r="XK88">
            <v>1</v>
          </cell>
          <cell r="XL88">
            <v>0</v>
          </cell>
          <cell r="XM88">
            <v>0</v>
          </cell>
          <cell r="XN88">
            <v>0</v>
          </cell>
          <cell r="XO88">
            <v>0</v>
          </cell>
          <cell r="XP88">
            <v>8</v>
          </cell>
          <cell r="XQ88">
            <v>0</v>
          </cell>
          <cell r="XR88">
            <v>5.14</v>
          </cell>
          <cell r="XS88">
            <v>1</v>
          </cell>
          <cell r="XT88">
            <v>0</v>
          </cell>
          <cell r="XU88">
            <v>0</v>
          </cell>
          <cell r="XV88" t="str">
            <v/>
          </cell>
          <cell r="XW88" t="str">
            <v/>
          </cell>
          <cell r="XX88">
            <v>6.93</v>
          </cell>
          <cell r="XY88">
            <v>1</v>
          </cell>
          <cell r="XZ88">
            <v>0</v>
          </cell>
          <cell r="YA88">
            <v>0</v>
          </cell>
          <cell r="YB88">
            <v>0</v>
          </cell>
          <cell r="YC88">
            <v>0</v>
          </cell>
          <cell r="YD88">
            <v>6.56</v>
          </cell>
          <cell r="YE88">
            <v>1</v>
          </cell>
          <cell r="YF88">
            <v>6.3</v>
          </cell>
          <cell r="YG88">
            <v>1</v>
          </cell>
          <cell r="YH88">
            <v>0</v>
          </cell>
          <cell r="YI88">
            <v>0</v>
          </cell>
          <cell r="YJ88" t="str">
            <v/>
          </cell>
          <cell r="YK88" t="str">
            <v/>
          </cell>
          <cell r="YL88">
            <v>8.34</v>
          </cell>
          <cell r="YM88">
            <v>2</v>
          </cell>
          <cell r="YN88">
            <v>0</v>
          </cell>
          <cell r="YO88">
            <v>0</v>
          </cell>
          <cell r="YP88">
            <v>8.24</v>
          </cell>
          <cell r="YQ88">
            <v>1</v>
          </cell>
          <cell r="YR88">
            <v>0</v>
          </cell>
          <cell r="YS88">
            <v>0</v>
          </cell>
          <cell r="YT88">
            <v>7.48</v>
          </cell>
          <cell r="YU88">
            <v>1</v>
          </cell>
          <cell r="YV88">
            <v>0</v>
          </cell>
          <cell r="YW88">
            <v>0</v>
          </cell>
          <cell r="YX88" t="str">
            <v/>
          </cell>
          <cell r="YY88" t="str">
            <v/>
          </cell>
          <cell r="YZ88">
            <v>0</v>
          </cell>
          <cell r="ZA88">
            <v>0</v>
          </cell>
          <cell r="ZB88">
            <v>6.82</v>
          </cell>
          <cell r="ZC88">
            <v>1</v>
          </cell>
          <cell r="ZD88">
            <v>0</v>
          </cell>
          <cell r="ZE88">
            <v>0</v>
          </cell>
          <cell r="ZF88">
            <v>0</v>
          </cell>
          <cell r="ZG88">
            <v>0</v>
          </cell>
          <cell r="ZH88">
            <v>9.39</v>
          </cell>
          <cell r="ZI88">
            <v>1</v>
          </cell>
          <cell r="ZJ88">
            <v>0</v>
          </cell>
          <cell r="ZK88">
            <v>0</v>
          </cell>
          <cell r="ZL88" t="str">
            <v/>
          </cell>
          <cell r="ZM88" t="str">
            <v/>
          </cell>
          <cell r="ZN88">
            <v>0</v>
          </cell>
          <cell r="ZO88">
            <v>0</v>
          </cell>
          <cell r="ZP88">
            <v>7.46</v>
          </cell>
          <cell r="ZQ88">
            <v>1</v>
          </cell>
          <cell r="ZR88">
            <v>0</v>
          </cell>
          <cell r="ZS88">
            <v>0</v>
          </cell>
          <cell r="ZT88">
            <v>0</v>
          </cell>
          <cell r="ZU88">
            <v>0</v>
          </cell>
          <cell r="ZV88">
            <v>6.65</v>
          </cell>
          <cell r="ZW88">
            <v>1</v>
          </cell>
          <cell r="ZX88">
            <v>0</v>
          </cell>
          <cell r="ZY88">
            <v>0</v>
          </cell>
          <cell r="ZZ88" t="str">
            <v/>
          </cell>
          <cell r="AAA88" t="str">
            <v/>
          </cell>
          <cell r="AAB88">
            <v>0</v>
          </cell>
          <cell r="AAC88">
            <v>0</v>
          </cell>
          <cell r="AAD88">
            <v>8.39</v>
          </cell>
          <cell r="AAE88">
            <v>1</v>
          </cell>
          <cell r="AAF88">
            <v>0</v>
          </cell>
          <cell r="AAG88">
            <v>0</v>
          </cell>
          <cell r="AAH88">
            <v>0</v>
          </cell>
          <cell r="AAI88">
            <v>0</v>
          </cell>
          <cell r="AAJ88">
            <v>8.07</v>
          </cell>
          <cell r="AAK88">
            <v>1</v>
          </cell>
          <cell r="AAL88">
            <v>0</v>
          </cell>
          <cell r="AAM88">
            <v>0</v>
          </cell>
          <cell r="AAN88" t="str">
            <v/>
          </cell>
          <cell r="AAO88" t="str">
            <v/>
          </cell>
          <cell r="AAP88">
            <v>0</v>
          </cell>
          <cell r="AAQ88">
            <v>0</v>
          </cell>
          <cell r="AAR88">
            <v>8.49</v>
          </cell>
          <cell r="AAS88">
            <v>1</v>
          </cell>
          <cell r="AAT88">
            <v>0</v>
          </cell>
          <cell r="AAU88">
            <v>0</v>
          </cell>
          <cell r="AAV88">
            <v>0</v>
          </cell>
          <cell r="AAW88">
            <v>0</v>
          </cell>
          <cell r="AAX88">
            <v>0</v>
          </cell>
          <cell r="AAY88">
            <v>0</v>
          </cell>
          <cell r="AAZ88">
            <v>8.08</v>
          </cell>
          <cell r="ABA88">
            <v>1</v>
          </cell>
          <cell r="ABB88" t="str">
            <v/>
          </cell>
          <cell r="ABC88" t="str">
            <v/>
          </cell>
          <cell r="ABD88">
            <v>0</v>
          </cell>
          <cell r="ABE88">
            <v>0</v>
          </cell>
          <cell r="ABF88">
            <v>0</v>
          </cell>
          <cell r="ABG88">
            <v>0</v>
          </cell>
          <cell r="ABH88">
            <v>0</v>
          </cell>
          <cell r="ABI88">
            <v>0</v>
          </cell>
          <cell r="ABJ88">
            <v>0</v>
          </cell>
          <cell r="ABK88">
            <v>0</v>
          </cell>
          <cell r="ABM88">
            <v>820.31000000000017</v>
          </cell>
          <cell r="ABN88">
            <v>117</v>
          </cell>
          <cell r="ABO88">
            <v>115</v>
          </cell>
          <cell r="ABP88">
            <v>1.017391304347826</v>
          </cell>
        </row>
        <row r="89">
          <cell r="A89" t="str">
            <v>CARLETON MANOR</v>
          </cell>
          <cell r="B89" t="str">
            <v>CARLETON MANOR</v>
          </cell>
          <cell r="C89" t="str">
            <v>BROOKLYN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8.06</v>
          </cell>
          <cell r="M89">
            <v>1</v>
          </cell>
          <cell r="N89">
            <v>0</v>
          </cell>
          <cell r="O89">
            <v>0</v>
          </cell>
          <cell r="P89" t="str">
            <v/>
          </cell>
          <cell r="Q89" t="str">
            <v/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 t="str">
            <v/>
          </cell>
          <cell r="AE89" t="str">
            <v/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6.7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 t="str">
            <v/>
          </cell>
          <cell r="AS89" t="str">
            <v/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 t="str">
            <v/>
          </cell>
          <cell r="BG89" t="str">
            <v/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 t="str">
            <v/>
          </cell>
          <cell r="BU89" t="str">
            <v/>
          </cell>
          <cell r="BV89">
            <v>0</v>
          </cell>
          <cell r="BW89">
            <v>0</v>
          </cell>
          <cell r="BX89">
            <v>6.24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 t="str">
            <v/>
          </cell>
          <cell r="CI89" t="str">
            <v/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 t="str">
            <v/>
          </cell>
          <cell r="CW89" t="str">
            <v/>
          </cell>
          <cell r="CX89">
            <v>0</v>
          </cell>
          <cell r="CY89">
            <v>0</v>
          </cell>
          <cell r="CZ89">
            <v>6.19</v>
          </cell>
          <cell r="DA89">
            <v>1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 t="str">
            <v/>
          </cell>
          <cell r="DK89" t="str">
            <v/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7.54</v>
          </cell>
          <cell r="DU89">
            <v>1</v>
          </cell>
          <cell r="DV89">
            <v>0</v>
          </cell>
          <cell r="DW89">
            <v>0</v>
          </cell>
          <cell r="DX89" t="str">
            <v/>
          </cell>
          <cell r="DY89" t="str">
            <v/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 t="str">
            <v/>
          </cell>
          <cell r="EM89" t="str">
            <v/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 t="str">
            <v/>
          </cell>
          <cell r="FA89" t="str">
            <v/>
          </cell>
          <cell r="FB89">
            <v>0</v>
          </cell>
          <cell r="FC89">
            <v>0</v>
          </cell>
          <cell r="FD89">
            <v>8.01</v>
          </cell>
          <cell r="FE89">
            <v>1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 t="str">
            <v/>
          </cell>
          <cell r="FO89" t="str">
            <v/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 t="str">
            <v/>
          </cell>
          <cell r="GC89" t="str">
            <v/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 t="str">
            <v/>
          </cell>
          <cell r="GQ89" t="str">
            <v/>
          </cell>
          <cell r="GR89">
            <v>0</v>
          </cell>
          <cell r="GS89">
            <v>0</v>
          </cell>
          <cell r="GT89">
            <v>3.98</v>
          </cell>
          <cell r="GU89">
            <v>1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 t="str">
            <v/>
          </cell>
          <cell r="HE89" t="str">
            <v/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 t="str">
            <v/>
          </cell>
          <cell r="HS89" t="str">
            <v/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6.88</v>
          </cell>
          <cell r="IC89">
            <v>1</v>
          </cell>
          <cell r="ID89">
            <v>0</v>
          </cell>
          <cell r="IE89">
            <v>0</v>
          </cell>
          <cell r="IF89" t="str">
            <v/>
          </cell>
          <cell r="IG89" t="str">
            <v/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 t="str">
            <v/>
          </cell>
          <cell r="IU89" t="str">
            <v/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6.83</v>
          </cell>
          <cell r="JA89">
            <v>1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 t="str">
            <v/>
          </cell>
          <cell r="JI89" t="str">
            <v/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 t="str">
            <v/>
          </cell>
          <cell r="JW89" t="str">
            <v/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6.49</v>
          </cell>
          <cell r="KE89">
            <v>1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 t="str">
            <v/>
          </cell>
          <cell r="KK89" t="str">
            <v/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 t="str">
            <v/>
          </cell>
          <cell r="KY89" t="str">
            <v/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8.23</v>
          </cell>
          <cell r="LI89">
            <v>1</v>
          </cell>
          <cell r="LJ89">
            <v>0</v>
          </cell>
          <cell r="LK89">
            <v>0</v>
          </cell>
          <cell r="LL89" t="str">
            <v/>
          </cell>
          <cell r="LM89" t="str">
            <v/>
          </cell>
          <cell r="LN89">
            <v>0</v>
          </cell>
          <cell r="LO89">
            <v>0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4.5999999999999996</v>
          </cell>
          <cell r="LW89">
            <v>1</v>
          </cell>
          <cell r="LX89">
            <v>0</v>
          </cell>
          <cell r="LY89">
            <v>0</v>
          </cell>
          <cell r="LZ89" t="str">
            <v/>
          </cell>
          <cell r="MA89" t="str">
            <v/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 t="str">
            <v/>
          </cell>
          <cell r="MO89" t="str">
            <v/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 t="str">
            <v/>
          </cell>
          <cell r="NC89" t="str">
            <v/>
          </cell>
          <cell r="ND89">
            <v>0</v>
          </cell>
          <cell r="NE89">
            <v>0</v>
          </cell>
          <cell r="NF89">
            <v>6.05</v>
          </cell>
          <cell r="NG89">
            <v>1</v>
          </cell>
          <cell r="NH89">
            <v>0</v>
          </cell>
          <cell r="NI89">
            <v>0</v>
          </cell>
          <cell r="NJ89">
            <v>7.63</v>
          </cell>
          <cell r="NK89">
            <v>1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 t="str">
            <v/>
          </cell>
          <cell r="NQ89" t="str">
            <v/>
          </cell>
          <cell r="NR89">
            <v>0</v>
          </cell>
          <cell r="NS89">
            <v>0</v>
          </cell>
          <cell r="NT89">
            <v>7.27</v>
          </cell>
          <cell r="NU89">
            <v>1</v>
          </cell>
          <cell r="NV89">
            <v>0</v>
          </cell>
          <cell r="NW89">
            <v>0</v>
          </cell>
          <cell r="NX89">
            <v>0</v>
          </cell>
          <cell r="NY89">
            <v>0</v>
          </cell>
          <cell r="NZ89">
            <v>8.94</v>
          </cell>
          <cell r="OA89">
            <v>1</v>
          </cell>
          <cell r="OB89">
            <v>0</v>
          </cell>
          <cell r="OC89">
            <v>0</v>
          </cell>
          <cell r="OD89" t="str">
            <v/>
          </cell>
          <cell r="OE89" t="str">
            <v/>
          </cell>
          <cell r="OF89">
            <v>0</v>
          </cell>
          <cell r="OG89">
            <v>0</v>
          </cell>
          <cell r="OH89">
            <v>8.75</v>
          </cell>
          <cell r="OI89">
            <v>1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8.43</v>
          </cell>
          <cell r="OO89">
            <v>1</v>
          </cell>
          <cell r="OP89">
            <v>0</v>
          </cell>
          <cell r="OQ89">
            <v>0</v>
          </cell>
          <cell r="OR89" t="str">
            <v/>
          </cell>
          <cell r="OS89" t="str">
            <v/>
          </cell>
          <cell r="OT89">
            <v>0</v>
          </cell>
          <cell r="OU89">
            <v>0</v>
          </cell>
          <cell r="OV89">
            <v>8.65</v>
          </cell>
          <cell r="OW89">
            <v>1</v>
          </cell>
          <cell r="OX89">
            <v>0</v>
          </cell>
          <cell r="OY89">
            <v>0</v>
          </cell>
          <cell r="OZ89">
            <v>0</v>
          </cell>
          <cell r="PA89">
            <v>0</v>
          </cell>
          <cell r="PB89">
            <v>9.3000000000000007</v>
          </cell>
          <cell r="PC89">
            <v>1</v>
          </cell>
          <cell r="PD89">
            <v>0</v>
          </cell>
          <cell r="PE89">
            <v>0</v>
          </cell>
          <cell r="PF89" t="str">
            <v/>
          </cell>
          <cell r="PG89" t="str">
            <v/>
          </cell>
          <cell r="PH89">
            <v>0</v>
          </cell>
          <cell r="PI89">
            <v>0</v>
          </cell>
          <cell r="PJ89">
            <v>8.08</v>
          </cell>
          <cell r="PK89">
            <v>1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 t="str">
            <v/>
          </cell>
          <cell r="PU89" t="str">
            <v/>
          </cell>
          <cell r="PV89">
            <v>0</v>
          </cell>
          <cell r="PW89">
            <v>0</v>
          </cell>
          <cell r="PX89">
            <v>9.24</v>
          </cell>
          <cell r="PY89">
            <v>1</v>
          </cell>
          <cell r="PZ89">
            <v>0</v>
          </cell>
          <cell r="QA89">
            <v>0</v>
          </cell>
          <cell r="QB89">
            <v>0</v>
          </cell>
          <cell r="QC89">
            <v>0</v>
          </cell>
          <cell r="QD89">
            <v>9.3699999999999992</v>
          </cell>
          <cell r="QE89">
            <v>1</v>
          </cell>
          <cell r="QF89">
            <v>0</v>
          </cell>
          <cell r="QG89">
            <v>0</v>
          </cell>
          <cell r="QH89" t="str">
            <v/>
          </cell>
          <cell r="QI89" t="str">
            <v/>
          </cell>
          <cell r="QJ89">
            <v>0</v>
          </cell>
          <cell r="QK89">
            <v>0</v>
          </cell>
          <cell r="QL89">
            <v>8.98</v>
          </cell>
          <cell r="QM89">
            <v>1</v>
          </cell>
          <cell r="QN89">
            <v>0</v>
          </cell>
          <cell r="QO89">
            <v>0</v>
          </cell>
          <cell r="QP89">
            <v>0</v>
          </cell>
          <cell r="QQ89">
            <v>0</v>
          </cell>
          <cell r="QR89">
            <v>7.23</v>
          </cell>
          <cell r="QS89">
            <v>1</v>
          </cell>
          <cell r="QT89">
            <v>0</v>
          </cell>
          <cell r="QU89">
            <v>0</v>
          </cell>
          <cell r="QV89" t="str">
            <v/>
          </cell>
          <cell r="QW89" t="str">
            <v/>
          </cell>
          <cell r="QX89">
            <v>0</v>
          </cell>
          <cell r="QY89">
            <v>0</v>
          </cell>
          <cell r="QZ89">
            <v>6.91</v>
          </cell>
          <cell r="RA89">
            <v>1</v>
          </cell>
          <cell r="RB89">
            <v>0</v>
          </cell>
          <cell r="RC89">
            <v>0</v>
          </cell>
          <cell r="RD89">
            <v>0</v>
          </cell>
          <cell r="RE89">
            <v>0</v>
          </cell>
          <cell r="RF89">
            <v>9.11</v>
          </cell>
          <cell r="RG89">
            <v>1</v>
          </cell>
          <cell r="RH89">
            <v>0</v>
          </cell>
          <cell r="RI89">
            <v>0</v>
          </cell>
          <cell r="RJ89" t="str">
            <v/>
          </cell>
          <cell r="RK89" t="str">
            <v/>
          </cell>
          <cell r="RL89">
            <v>0</v>
          </cell>
          <cell r="RM89">
            <v>0</v>
          </cell>
          <cell r="RN89">
            <v>7.35</v>
          </cell>
          <cell r="RO89">
            <v>1</v>
          </cell>
          <cell r="RP89">
            <v>0</v>
          </cell>
          <cell r="RQ89">
            <v>0</v>
          </cell>
          <cell r="RR89">
            <v>6.37</v>
          </cell>
          <cell r="RS89">
            <v>1</v>
          </cell>
          <cell r="RT89">
            <v>0</v>
          </cell>
          <cell r="RU89">
            <v>0</v>
          </cell>
          <cell r="RV89">
            <v>0</v>
          </cell>
          <cell r="RW89">
            <v>0</v>
          </cell>
          <cell r="RX89" t="str">
            <v/>
          </cell>
          <cell r="RY89" t="str">
            <v/>
          </cell>
          <cell r="RZ89">
            <v>0</v>
          </cell>
          <cell r="SA89">
            <v>0</v>
          </cell>
          <cell r="SB89">
            <v>7.63</v>
          </cell>
          <cell r="SC89">
            <v>1</v>
          </cell>
          <cell r="SD89">
            <v>0</v>
          </cell>
          <cell r="SE89">
            <v>0</v>
          </cell>
          <cell r="SF89">
            <v>0</v>
          </cell>
          <cell r="SG89">
            <v>0</v>
          </cell>
          <cell r="SH89">
            <v>6.01</v>
          </cell>
          <cell r="SI89">
            <v>1</v>
          </cell>
          <cell r="SJ89">
            <v>0</v>
          </cell>
          <cell r="SK89">
            <v>0</v>
          </cell>
          <cell r="SL89" t="str">
            <v/>
          </cell>
          <cell r="SM89" t="str">
            <v/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7.2</v>
          </cell>
          <cell r="SS89">
            <v>1</v>
          </cell>
          <cell r="ST89">
            <v>0</v>
          </cell>
          <cell r="SU89">
            <v>0</v>
          </cell>
          <cell r="SV89">
            <v>8.51</v>
          </cell>
          <cell r="SW89">
            <v>1</v>
          </cell>
          <cell r="SX89">
            <v>0</v>
          </cell>
          <cell r="SY89">
            <v>0</v>
          </cell>
          <cell r="SZ89" t="str">
            <v/>
          </cell>
          <cell r="TA89" t="str">
            <v/>
          </cell>
          <cell r="TB89">
            <v>0</v>
          </cell>
          <cell r="TC89">
            <v>0</v>
          </cell>
          <cell r="TD89">
            <v>18.95</v>
          </cell>
          <cell r="TE89">
            <v>2</v>
          </cell>
          <cell r="TF89">
            <v>0</v>
          </cell>
          <cell r="TG89">
            <v>0</v>
          </cell>
          <cell r="TH89">
            <v>0</v>
          </cell>
          <cell r="TI89">
            <v>0</v>
          </cell>
          <cell r="TJ89">
            <v>5.89</v>
          </cell>
          <cell r="TK89">
            <v>1</v>
          </cell>
          <cell r="TL89">
            <v>0</v>
          </cell>
          <cell r="TM89">
            <v>0</v>
          </cell>
          <cell r="TN89" t="str">
            <v/>
          </cell>
          <cell r="TO89" t="str">
            <v/>
          </cell>
          <cell r="TP89">
            <v>0</v>
          </cell>
          <cell r="TQ89">
            <v>0</v>
          </cell>
          <cell r="TR89">
            <v>7.09</v>
          </cell>
          <cell r="TS89">
            <v>1</v>
          </cell>
          <cell r="TT89">
            <v>0</v>
          </cell>
          <cell r="TU89">
            <v>0</v>
          </cell>
          <cell r="TV89">
            <v>0</v>
          </cell>
          <cell r="TW89">
            <v>0</v>
          </cell>
          <cell r="TX89">
            <v>6.03</v>
          </cell>
          <cell r="TY89">
            <v>1</v>
          </cell>
          <cell r="TZ89">
            <v>0</v>
          </cell>
          <cell r="UA89">
            <v>0</v>
          </cell>
          <cell r="UB89" t="str">
            <v/>
          </cell>
          <cell r="UC89" t="str">
            <v/>
          </cell>
          <cell r="UD89">
            <v>0</v>
          </cell>
          <cell r="UE89">
            <v>0</v>
          </cell>
          <cell r="UF89">
            <v>5.84</v>
          </cell>
          <cell r="UG89">
            <v>1</v>
          </cell>
          <cell r="UH89">
            <v>0</v>
          </cell>
          <cell r="UI89">
            <v>0</v>
          </cell>
          <cell r="UJ89">
            <v>8.07</v>
          </cell>
          <cell r="UK89">
            <v>1</v>
          </cell>
          <cell r="UL89">
            <v>0</v>
          </cell>
          <cell r="UM89">
            <v>0</v>
          </cell>
          <cell r="UN89">
            <v>0</v>
          </cell>
          <cell r="UO89">
            <v>0</v>
          </cell>
          <cell r="UP89" t="str">
            <v/>
          </cell>
          <cell r="UQ89" t="str">
            <v/>
          </cell>
          <cell r="UR89">
            <v>0</v>
          </cell>
          <cell r="US89">
            <v>0</v>
          </cell>
          <cell r="UT89">
            <v>8.06</v>
          </cell>
          <cell r="UU89">
            <v>1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5.0599999999999996</v>
          </cell>
          <cell r="VA89">
            <v>1</v>
          </cell>
          <cell r="VB89">
            <v>0</v>
          </cell>
          <cell r="VC89">
            <v>0</v>
          </cell>
          <cell r="VD89" t="str">
            <v/>
          </cell>
          <cell r="VE89" t="str">
            <v/>
          </cell>
          <cell r="VF89">
            <v>0</v>
          </cell>
          <cell r="VG89">
            <v>0</v>
          </cell>
          <cell r="VH89">
            <v>0</v>
          </cell>
          <cell r="VI89">
            <v>0</v>
          </cell>
          <cell r="VJ89">
            <v>8.2200000000000006</v>
          </cell>
          <cell r="VK89">
            <v>1</v>
          </cell>
          <cell r="VL89">
            <v>0</v>
          </cell>
          <cell r="VM89">
            <v>0</v>
          </cell>
          <cell r="VN89">
            <v>5.89</v>
          </cell>
          <cell r="VO89">
            <v>1</v>
          </cell>
          <cell r="VP89">
            <v>0</v>
          </cell>
          <cell r="VQ89">
            <v>0</v>
          </cell>
          <cell r="VR89" t="str">
            <v/>
          </cell>
          <cell r="VS89" t="str">
            <v/>
          </cell>
          <cell r="VT89">
            <v>0</v>
          </cell>
          <cell r="VU89">
            <v>0</v>
          </cell>
          <cell r="VV89">
            <v>7.25</v>
          </cell>
          <cell r="VW89">
            <v>1</v>
          </cell>
          <cell r="VX89">
            <v>0</v>
          </cell>
          <cell r="VY89">
            <v>0</v>
          </cell>
          <cell r="VZ89">
            <v>0</v>
          </cell>
          <cell r="WA89">
            <v>0</v>
          </cell>
          <cell r="WB89">
            <v>5.8</v>
          </cell>
          <cell r="WC89">
            <v>1</v>
          </cell>
          <cell r="WD89">
            <v>0</v>
          </cell>
          <cell r="WE89">
            <v>0</v>
          </cell>
          <cell r="WF89" t="str">
            <v/>
          </cell>
          <cell r="WG89" t="str">
            <v/>
          </cell>
          <cell r="WH89">
            <v>0</v>
          </cell>
          <cell r="WI89">
            <v>0</v>
          </cell>
          <cell r="WJ89">
            <v>6.18</v>
          </cell>
          <cell r="WK89">
            <v>1</v>
          </cell>
          <cell r="WL89">
            <v>0</v>
          </cell>
          <cell r="WM89">
            <v>0</v>
          </cell>
          <cell r="WN89">
            <v>0</v>
          </cell>
          <cell r="WO89">
            <v>0</v>
          </cell>
          <cell r="WP89">
            <v>8.8699999999999992</v>
          </cell>
          <cell r="WQ89">
            <v>1</v>
          </cell>
          <cell r="WR89">
            <v>0</v>
          </cell>
          <cell r="WS89">
            <v>0</v>
          </cell>
          <cell r="WT89" t="str">
            <v/>
          </cell>
          <cell r="WU89" t="str">
            <v/>
          </cell>
          <cell r="WV89">
            <v>0</v>
          </cell>
          <cell r="WW89">
            <v>0</v>
          </cell>
          <cell r="WX89">
            <v>0</v>
          </cell>
          <cell r="WY89">
            <v>0</v>
          </cell>
          <cell r="WZ89">
            <v>7.7</v>
          </cell>
          <cell r="XA89">
            <v>1</v>
          </cell>
          <cell r="XB89">
            <v>0</v>
          </cell>
          <cell r="XC89">
            <v>0</v>
          </cell>
          <cell r="XD89">
            <v>5.71</v>
          </cell>
          <cell r="XE89">
            <v>1</v>
          </cell>
          <cell r="XF89">
            <v>0</v>
          </cell>
          <cell r="XG89">
            <v>0</v>
          </cell>
          <cell r="XH89" t="str">
            <v/>
          </cell>
          <cell r="XI89" t="str">
            <v/>
          </cell>
          <cell r="XJ89">
            <v>0</v>
          </cell>
          <cell r="XK89">
            <v>0</v>
          </cell>
          <cell r="XL89">
            <v>6.15</v>
          </cell>
          <cell r="XM89">
            <v>1</v>
          </cell>
          <cell r="XN89">
            <v>0</v>
          </cell>
          <cell r="XO89">
            <v>0</v>
          </cell>
          <cell r="XP89">
            <v>0</v>
          </cell>
          <cell r="XQ89">
            <v>0</v>
          </cell>
          <cell r="XR89">
            <v>8.9</v>
          </cell>
          <cell r="XS89">
            <v>1</v>
          </cell>
          <cell r="XT89">
            <v>0</v>
          </cell>
          <cell r="XU89">
            <v>0</v>
          </cell>
          <cell r="XV89" t="str">
            <v/>
          </cell>
          <cell r="XW89" t="str">
            <v/>
          </cell>
          <cell r="XX89">
            <v>0</v>
          </cell>
          <cell r="XY89">
            <v>0</v>
          </cell>
          <cell r="XZ89">
            <v>7.78</v>
          </cell>
          <cell r="YA89">
            <v>1</v>
          </cell>
          <cell r="YB89">
            <v>0</v>
          </cell>
          <cell r="YC89">
            <v>0</v>
          </cell>
          <cell r="YD89">
            <v>0</v>
          </cell>
          <cell r="YE89">
            <v>0</v>
          </cell>
          <cell r="YF89">
            <v>5.91</v>
          </cell>
          <cell r="YG89">
            <v>1</v>
          </cell>
          <cell r="YH89">
            <v>0</v>
          </cell>
          <cell r="YI89">
            <v>0</v>
          </cell>
          <cell r="YJ89" t="str">
            <v/>
          </cell>
          <cell r="YK89" t="str">
            <v/>
          </cell>
          <cell r="YL89">
            <v>0</v>
          </cell>
          <cell r="YM89">
            <v>0</v>
          </cell>
          <cell r="YN89">
            <v>6.4</v>
          </cell>
          <cell r="YO89">
            <v>1</v>
          </cell>
          <cell r="YP89">
            <v>0</v>
          </cell>
          <cell r="YQ89">
            <v>0</v>
          </cell>
          <cell r="YR89">
            <v>0</v>
          </cell>
          <cell r="YS89">
            <v>0</v>
          </cell>
          <cell r="YT89">
            <v>6.49</v>
          </cell>
          <cell r="YU89">
            <v>1</v>
          </cell>
          <cell r="YV89">
            <v>0</v>
          </cell>
          <cell r="YW89">
            <v>0</v>
          </cell>
          <cell r="YX89" t="str">
            <v/>
          </cell>
          <cell r="YY89" t="str">
            <v/>
          </cell>
          <cell r="YZ89">
            <v>0</v>
          </cell>
          <cell r="ZA89">
            <v>0</v>
          </cell>
          <cell r="ZB89">
            <v>0</v>
          </cell>
          <cell r="ZC89">
            <v>0</v>
          </cell>
          <cell r="ZD89">
            <v>0</v>
          </cell>
          <cell r="ZE89">
            <v>0</v>
          </cell>
          <cell r="ZF89">
            <v>8.61</v>
          </cell>
          <cell r="ZG89">
            <v>1</v>
          </cell>
          <cell r="ZH89">
            <v>0</v>
          </cell>
          <cell r="ZI89">
            <v>0</v>
          </cell>
          <cell r="ZJ89">
            <v>0</v>
          </cell>
          <cell r="ZK89">
            <v>0</v>
          </cell>
          <cell r="ZL89" t="str">
            <v/>
          </cell>
          <cell r="ZM89" t="str">
            <v/>
          </cell>
          <cell r="ZN89">
            <v>0</v>
          </cell>
          <cell r="ZO89">
            <v>0</v>
          </cell>
          <cell r="ZP89">
            <v>0</v>
          </cell>
          <cell r="ZQ89">
            <v>0</v>
          </cell>
          <cell r="ZR89">
            <v>0</v>
          </cell>
          <cell r="ZS89">
            <v>0</v>
          </cell>
          <cell r="ZT89">
            <v>7.71</v>
          </cell>
          <cell r="ZU89">
            <v>1</v>
          </cell>
          <cell r="ZV89">
            <v>0</v>
          </cell>
          <cell r="ZW89">
            <v>0</v>
          </cell>
          <cell r="ZX89">
            <v>0</v>
          </cell>
          <cell r="ZY89">
            <v>0</v>
          </cell>
          <cell r="ZZ89" t="str">
            <v/>
          </cell>
          <cell r="AAA89" t="str">
            <v/>
          </cell>
          <cell r="AAB89">
            <v>0</v>
          </cell>
          <cell r="AAC89">
            <v>0</v>
          </cell>
          <cell r="AAD89">
            <v>0</v>
          </cell>
          <cell r="AAE89">
            <v>0</v>
          </cell>
          <cell r="AAF89">
            <v>0</v>
          </cell>
          <cell r="AAG89">
            <v>0</v>
          </cell>
          <cell r="AAH89">
            <v>0</v>
          </cell>
          <cell r="AAI89">
            <v>0</v>
          </cell>
          <cell r="AAJ89">
            <v>0</v>
          </cell>
          <cell r="AAK89">
            <v>0</v>
          </cell>
          <cell r="AAL89">
            <v>0</v>
          </cell>
          <cell r="AAM89">
            <v>0</v>
          </cell>
          <cell r="AAN89" t="str">
            <v/>
          </cell>
          <cell r="AAO89" t="str">
            <v/>
          </cell>
          <cell r="AAP89">
            <v>0</v>
          </cell>
          <cell r="AAQ89">
            <v>0</v>
          </cell>
          <cell r="AAR89">
            <v>5.88</v>
          </cell>
          <cell r="AAS89">
            <v>1</v>
          </cell>
          <cell r="AAT89">
            <v>0</v>
          </cell>
          <cell r="AAU89">
            <v>0</v>
          </cell>
          <cell r="AAV89">
            <v>0</v>
          </cell>
          <cell r="AAW89">
            <v>0</v>
          </cell>
          <cell r="AAX89">
            <v>0</v>
          </cell>
          <cell r="AAY89">
            <v>0</v>
          </cell>
          <cell r="AAZ89">
            <v>0</v>
          </cell>
          <cell r="ABA89">
            <v>0</v>
          </cell>
          <cell r="ABB89" t="str">
            <v/>
          </cell>
          <cell r="ABC89" t="str">
            <v/>
          </cell>
          <cell r="ABD89">
            <v>0</v>
          </cell>
          <cell r="ABE89">
            <v>0</v>
          </cell>
          <cell r="ABF89">
            <v>0</v>
          </cell>
          <cell r="ABG89">
            <v>0</v>
          </cell>
          <cell r="ABH89">
            <v>0</v>
          </cell>
          <cell r="ABI89">
            <v>0</v>
          </cell>
          <cell r="ABJ89">
            <v>0</v>
          </cell>
          <cell r="ABK89">
            <v>0</v>
          </cell>
          <cell r="ABM89">
            <v>431.19999999999982</v>
          </cell>
          <cell r="ABN89">
            <v>59</v>
          </cell>
          <cell r="ABO89">
            <v>58</v>
          </cell>
          <cell r="ABP89">
            <v>1.0172413793103448</v>
          </cell>
        </row>
        <row r="90">
          <cell r="A90" t="str">
            <v>HAMMEL</v>
          </cell>
          <cell r="B90" t="str">
            <v>HAMMEL</v>
          </cell>
          <cell r="C90" t="str">
            <v>BROOKLYN</v>
          </cell>
          <cell r="D90">
            <v>0</v>
          </cell>
          <cell r="E90">
            <v>0</v>
          </cell>
          <cell r="F90">
            <v>6.61</v>
          </cell>
          <cell r="G90">
            <v>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8.74</v>
          </cell>
          <cell r="M90">
            <v>1</v>
          </cell>
          <cell r="N90">
            <v>0</v>
          </cell>
          <cell r="O90">
            <v>0</v>
          </cell>
          <cell r="P90" t="str">
            <v/>
          </cell>
          <cell r="Q90" t="str">
            <v/>
          </cell>
          <cell r="R90">
            <v>0</v>
          </cell>
          <cell r="S90">
            <v>0</v>
          </cell>
          <cell r="T90">
            <v>6.63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8.51</v>
          </cell>
          <cell r="AA90">
            <v>1</v>
          </cell>
          <cell r="AB90">
            <v>0</v>
          </cell>
          <cell r="AC90">
            <v>0</v>
          </cell>
          <cell r="AD90" t="str">
            <v/>
          </cell>
          <cell r="AE90" t="str">
            <v/>
          </cell>
          <cell r="AF90">
            <v>0</v>
          </cell>
          <cell r="AG90">
            <v>0</v>
          </cell>
          <cell r="AH90">
            <v>7.24</v>
          </cell>
          <cell r="AI90">
            <v>1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6.87</v>
          </cell>
          <cell r="AO90">
            <v>1</v>
          </cell>
          <cell r="AP90">
            <v>0</v>
          </cell>
          <cell r="AQ90">
            <v>0</v>
          </cell>
          <cell r="AR90" t="str">
            <v/>
          </cell>
          <cell r="AS90" t="str">
            <v/>
          </cell>
          <cell r="AT90">
            <v>0</v>
          </cell>
          <cell r="AU90">
            <v>0</v>
          </cell>
          <cell r="AV90">
            <v>7.42</v>
          </cell>
          <cell r="AW90">
            <v>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6.41</v>
          </cell>
          <cell r="BC90">
            <v>1</v>
          </cell>
          <cell r="BD90">
            <v>0</v>
          </cell>
          <cell r="BE90">
            <v>0</v>
          </cell>
          <cell r="BF90" t="str">
            <v/>
          </cell>
          <cell r="BG90" t="str">
            <v/>
          </cell>
          <cell r="BH90">
            <v>0</v>
          </cell>
          <cell r="BI90">
            <v>0</v>
          </cell>
          <cell r="BJ90">
            <v>8.0399999999999991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4.9800000000000004</v>
          </cell>
          <cell r="BQ90">
            <v>1</v>
          </cell>
          <cell r="BR90">
            <v>0</v>
          </cell>
          <cell r="BS90">
            <v>0</v>
          </cell>
          <cell r="BT90" t="str">
            <v/>
          </cell>
          <cell r="BU90" t="str">
            <v/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7.93</v>
          </cell>
          <cell r="CE90">
            <v>1</v>
          </cell>
          <cell r="CF90">
            <v>0</v>
          </cell>
          <cell r="CG90">
            <v>0</v>
          </cell>
          <cell r="CH90" t="str">
            <v/>
          </cell>
          <cell r="CI90" t="str">
            <v/>
          </cell>
          <cell r="CJ90">
            <v>0</v>
          </cell>
          <cell r="CK90">
            <v>0</v>
          </cell>
          <cell r="CL90">
            <v>5.0999999999999996</v>
          </cell>
          <cell r="CM90">
            <v>1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5.35</v>
          </cell>
          <cell r="CS90">
            <v>1</v>
          </cell>
          <cell r="CT90">
            <v>0</v>
          </cell>
          <cell r="CU90">
            <v>0</v>
          </cell>
          <cell r="CV90" t="str">
            <v/>
          </cell>
          <cell r="CW90" t="str">
            <v/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8.19</v>
          </cell>
          <cell r="DG90">
            <v>1</v>
          </cell>
          <cell r="DH90">
            <v>0</v>
          </cell>
          <cell r="DI90">
            <v>0</v>
          </cell>
          <cell r="DJ90" t="str">
            <v/>
          </cell>
          <cell r="DK90" t="str">
            <v/>
          </cell>
          <cell r="DL90">
            <v>0</v>
          </cell>
          <cell r="DM90">
            <v>0</v>
          </cell>
          <cell r="DN90">
            <v>8.09</v>
          </cell>
          <cell r="DO90">
            <v>1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 t="str">
            <v/>
          </cell>
          <cell r="DY90" t="str">
            <v/>
          </cell>
          <cell r="DZ90">
            <v>0</v>
          </cell>
          <cell r="EA90">
            <v>0</v>
          </cell>
          <cell r="EB90">
            <v>16.690000000000001</v>
          </cell>
          <cell r="EC90">
            <v>2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6.64</v>
          </cell>
          <cell r="EI90">
            <v>1</v>
          </cell>
          <cell r="EJ90">
            <v>0</v>
          </cell>
          <cell r="EK90">
            <v>0</v>
          </cell>
          <cell r="EL90" t="str">
            <v/>
          </cell>
          <cell r="EM90" t="str">
            <v/>
          </cell>
          <cell r="EN90">
            <v>0</v>
          </cell>
          <cell r="EO90">
            <v>0</v>
          </cell>
          <cell r="EP90">
            <v>9.3699999999999992</v>
          </cell>
          <cell r="EQ90">
            <v>1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3.3</v>
          </cell>
          <cell r="EW90">
            <v>1</v>
          </cell>
          <cell r="EX90">
            <v>0</v>
          </cell>
          <cell r="EY90">
            <v>0</v>
          </cell>
          <cell r="EZ90" t="str">
            <v/>
          </cell>
          <cell r="FA90" t="str">
            <v/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9.8699999999999992</v>
          </cell>
          <cell r="FK90">
            <v>1</v>
          </cell>
          <cell r="FL90">
            <v>0</v>
          </cell>
          <cell r="FM90">
            <v>0</v>
          </cell>
          <cell r="FN90" t="str">
            <v/>
          </cell>
          <cell r="FO90" t="str">
            <v/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 t="str">
            <v/>
          </cell>
          <cell r="GC90" t="str">
            <v/>
          </cell>
          <cell r="GD90">
            <v>0</v>
          </cell>
          <cell r="GE90">
            <v>0</v>
          </cell>
          <cell r="GF90">
            <v>8.67</v>
          </cell>
          <cell r="GG90">
            <v>1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7.53</v>
          </cell>
          <cell r="GM90">
            <v>1</v>
          </cell>
          <cell r="GN90">
            <v>0</v>
          </cell>
          <cell r="GO90">
            <v>0</v>
          </cell>
          <cell r="GP90" t="str">
            <v/>
          </cell>
          <cell r="GQ90" t="str">
            <v/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10.1</v>
          </cell>
          <cell r="HA90">
            <v>1</v>
          </cell>
          <cell r="HB90">
            <v>0</v>
          </cell>
          <cell r="HC90">
            <v>0</v>
          </cell>
          <cell r="HD90" t="str">
            <v/>
          </cell>
          <cell r="HE90" t="str">
            <v/>
          </cell>
          <cell r="HF90">
            <v>0</v>
          </cell>
          <cell r="HG90">
            <v>0</v>
          </cell>
          <cell r="HH90">
            <v>7.33</v>
          </cell>
          <cell r="HI90">
            <v>1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 t="str">
            <v/>
          </cell>
          <cell r="HS90" t="str">
            <v/>
          </cell>
          <cell r="HT90">
            <v>0</v>
          </cell>
          <cell r="HU90">
            <v>0</v>
          </cell>
          <cell r="HV90">
            <v>7.68</v>
          </cell>
          <cell r="HW90">
            <v>1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9.6999999999999993</v>
          </cell>
          <cell r="IC90">
            <v>1</v>
          </cell>
          <cell r="ID90">
            <v>0</v>
          </cell>
          <cell r="IE90">
            <v>0</v>
          </cell>
          <cell r="IF90" t="str">
            <v/>
          </cell>
          <cell r="IG90" t="str">
            <v/>
          </cell>
          <cell r="IH90">
            <v>0</v>
          </cell>
          <cell r="II90">
            <v>0</v>
          </cell>
          <cell r="IJ90">
            <v>6.95</v>
          </cell>
          <cell r="IK90">
            <v>1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8.92</v>
          </cell>
          <cell r="IQ90">
            <v>1</v>
          </cell>
          <cell r="IR90">
            <v>0</v>
          </cell>
          <cell r="IS90">
            <v>0</v>
          </cell>
          <cell r="IT90" t="str">
            <v/>
          </cell>
          <cell r="IU90" t="str">
            <v/>
          </cell>
          <cell r="IV90">
            <v>0</v>
          </cell>
          <cell r="IW90">
            <v>0</v>
          </cell>
          <cell r="IX90">
            <v>4.4400000000000004</v>
          </cell>
          <cell r="IY90">
            <v>1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8.76</v>
          </cell>
          <cell r="JE90">
            <v>1</v>
          </cell>
          <cell r="JF90">
            <v>0</v>
          </cell>
          <cell r="JG90">
            <v>0</v>
          </cell>
          <cell r="JH90" t="str">
            <v/>
          </cell>
          <cell r="JI90" t="str">
            <v/>
          </cell>
          <cell r="JJ90">
            <v>0</v>
          </cell>
          <cell r="JK90">
            <v>0</v>
          </cell>
          <cell r="JL90">
            <v>8.85</v>
          </cell>
          <cell r="JM90">
            <v>1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7.75</v>
          </cell>
          <cell r="JS90">
            <v>1</v>
          </cell>
          <cell r="JT90">
            <v>0</v>
          </cell>
          <cell r="JU90">
            <v>0</v>
          </cell>
          <cell r="JV90" t="str">
            <v/>
          </cell>
          <cell r="JW90" t="str">
            <v/>
          </cell>
          <cell r="JX90">
            <v>0</v>
          </cell>
          <cell r="JY90">
            <v>0</v>
          </cell>
          <cell r="JZ90">
            <v>9.16</v>
          </cell>
          <cell r="KA90">
            <v>1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8.4700000000000006</v>
          </cell>
          <cell r="KG90">
            <v>1</v>
          </cell>
          <cell r="KH90">
            <v>0</v>
          </cell>
          <cell r="KI90">
            <v>0</v>
          </cell>
          <cell r="KJ90" t="str">
            <v/>
          </cell>
          <cell r="KK90" t="str">
            <v/>
          </cell>
          <cell r="KL90">
            <v>0</v>
          </cell>
          <cell r="KM90">
            <v>0</v>
          </cell>
          <cell r="KN90">
            <v>8.81</v>
          </cell>
          <cell r="KO90">
            <v>1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8.6999999999999993</v>
          </cell>
          <cell r="KU90">
            <v>1</v>
          </cell>
          <cell r="KV90">
            <v>0</v>
          </cell>
          <cell r="KW90">
            <v>0</v>
          </cell>
          <cell r="KX90" t="str">
            <v/>
          </cell>
          <cell r="KY90" t="str">
            <v/>
          </cell>
          <cell r="KZ90">
            <v>0</v>
          </cell>
          <cell r="LA90">
            <v>0</v>
          </cell>
          <cell r="LB90">
            <v>10.01</v>
          </cell>
          <cell r="LC90">
            <v>1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8.15</v>
          </cell>
          <cell r="LI90">
            <v>1</v>
          </cell>
          <cell r="LJ90">
            <v>0</v>
          </cell>
          <cell r="LK90">
            <v>0</v>
          </cell>
          <cell r="LL90" t="str">
            <v/>
          </cell>
          <cell r="LM90" t="str">
            <v/>
          </cell>
          <cell r="LN90">
            <v>0</v>
          </cell>
          <cell r="LO90">
            <v>0</v>
          </cell>
          <cell r="LP90">
            <v>9.75</v>
          </cell>
          <cell r="LQ90">
            <v>1</v>
          </cell>
          <cell r="LR90">
            <v>0</v>
          </cell>
          <cell r="LS90">
            <v>0</v>
          </cell>
          <cell r="LT90">
            <v>4.74</v>
          </cell>
          <cell r="LU90">
            <v>1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 t="str">
            <v/>
          </cell>
          <cell r="MA90" t="str">
            <v/>
          </cell>
          <cell r="MB90">
            <v>0</v>
          </cell>
          <cell r="MC90">
            <v>0</v>
          </cell>
          <cell r="MD90">
            <v>7.31</v>
          </cell>
          <cell r="ME90">
            <v>1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9.7799999999999994</v>
          </cell>
          <cell r="MK90">
            <v>1</v>
          </cell>
          <cell r="ML90">
            <v>0</v>
          </cell>
          <cell r="MM90">
            <v>0</v>
          </cell>
          <cell r="MN90" t="str">
            <v/>
          </cell>
          <cell r="MO90" t="str">
            <v/>
          </cell>
          <cell r="MP90">
            <v>0</v>
          </cell>
          <cell r="MQ90">
            <v>0</v>
          </cell>
          <cell r="MR90">
            <v>7.59</v>
          </cell>
          <cell r="MS90">
            <v>1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8.61</v>
          </cell>
          <cell r="MY90">
            <v>1</v>
          </cell>
          <cell r="MZ90">
            <v>0</v>
          </cell>
          <cell r="NA90">
            <v>0</v>
          </cell>
          <cell r="NB90" t="str">
            <v/>
          </cell>
          <cell r="NC90" t="str">
            <v/>
          </cell>
          <cell r="ND90">
            <v>0</v>
          </cell>
          <cell r="NE90">
            <v>0</v>
          </cell>
          <cell r="NF90">
            <v>9.52</v>
          </cell>
          <cell r="NG90">
            <v>1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 t="str">
            <v/>
          </cell>
          <cell r="NQ90" t="str">
            <v/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0</v>
          </cell>
          <cell r="NX90">
            <v>0</v>
          </cell>
          <cell r="NY90">
            <v>0</v>
          </cell>
          <cell r="NZ90">
            <v>5.32</v>
          </cell>
          <cell r="OA90">
            <v>1</v>
          </cell>
          <cell r="OB90">
            <v>0</v>
          </cell>
          <cell r="OC90">
            <v>0</v>
          </cell>
          <cell r="OD90" t="str">
            <v/>
          </cell>
          <cell r="OE90" t="str">
            <v/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 t="str">
            <v/>
          </cell>
          <cell r="OS90" t="str">
            <v/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0</v>
          </cell>
          <cell r="PA90">
            <v>0</v>
          </cell>
          <cell r="PB90">
            <v>0</v>
          </cell>
          <cell r="PC90">
            <v>0</v>
          </cell>
          <cell r="PD90">
            <v>9.16</v>
          </cell>
          <cell r="PE90">
            <v>1</v>
          </cell>
          <cell r="PF90" t="str">
            <v/>
          </cell>
          <cell r="PG90" t="str">
            <v/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6.78</v>
          </cell>
          <cell r="PQ90">
            <v>1</v>
          </cell>
          <cell r="PR90">
            <v>0</v>
          </cell>
          <cell r="PS90">
            <v>0</v>
          </cell>
          <cell r="PT90" t="str">
            <v/>
          </cell>
          <cell r="PU90" t="str">
            <v/>
          </cell>
          <cell r="PV90">
            <v>0</v>
          </cell>
          <cell r="PW90">
            <v>0</v>
          </cell>
          <cell r="PX90">
            <v>0</v>
          </cell>
          <cell r="PY90">
            <v>0</v>
          </cell>
          <cell r="PZ90">
            <v>7.71</v>
          </cell>
          <cell r="QA90">
            <v>1</v>
          </cell>
          <cell r="QB90">
            <v>0</v>
          </cell>
          <cell r="QC90">
            <v>0</v>
          </cell>
          <cell r="QD90">
            <v>0</v>
          </cell>
          <cell r="QE90">
            <v>0</v>
          </cell>
          <cell r="QF90">
            <v>0</v>
          </cell>
          <cell r="QG90">
            <v>0</v>
          </cell>
          <cell r="QH90" t="str">
            <v/>
          </cell>
          <cell r="QI90" t="str">
            <v/>
          </cell>
          <cell r="QJ90">
            <v>0</v>
          </cell>
          <cell r="QK90">
            <v>0</v>
          </cell>
          <cell r="QL90">
            <v>4.2300000000000004</v>
          </cell>
          <cell r="QM90">
            <v>1</v>
          </cell>
          <cell r="QN90">
            <v>0</v>
          </cell>
          <cell r="QO90">
            <v>0</v>
          </cell>
          <cell r="QP90">
            <v>0</v>
          </cell>
          <cell r="QQ90">
            <v>0</v>
          </cell>
          <cell r="QR90">
            <v>0</v>
          </cell>
          <cell r="QS90">
            <v>0</v>
          </cell>
          <cell r="QT90">
            <v>0</v>
          </cell>
          <cell r="QU90">
            <v>0</v>
          </cell>
          <cell r="QV90" t="str">
            <v/>
          </cell>
          <cell r="QW90" t="str">
            <v/>
          </cell>
          <cell r="QX90">
            <v>0</v>
          </cell>
          <cell r="QY90">
            <v>0</v>
          </cell>
          <cell r="QZ90">
            <v>0</v>
          </cell>
          <cell r="RA90">
            <v>0</v>
          </cell>
          <cell r="RB90">
            <v>0</v>
          </cell>
          <cell r="RC90">
            <v>0</v>
          </cell>
          <cell r="RD90">
            <v>0</v>
          </cell>
          <cell r="RE90">
            <v>0</v>
          </cell>
          <cell r="RF90">
            <v>0</v>
          </cell>
          <cell r="RG90">
            <v>0</v>
          </cell>
          <cell r="RH90">
            <v>0</v>
          </cell>
          <cell r="RI90">
            <v>0</v>
          </cell>
          <cell r="RJ90" t="str">
            <v/>
          </cell>
          <cell r="RK90" t="str">
            <v/>
          </cell>
          <cell r="RL90">
            <v>0</v>
          </cell>
          <cell r="RM90">
            <v>0</v>
          </cell>
          <cell r="RN90">
            <v>8.5399999999999991</v>
          </cell>
          <cell r="RO90">
            <v>1</v>
          </cell>
          <cell r="RP90">
            <v>0</v>
          </cell>
          <cell r="RQ90">
            <v>0</v>
          </cell>
          <cell r="RR90">
            <v>0</v>
          </cell>
          <cell r="RS90">
            <v>0</v>
          </cell>
          <cell r="RT90">
            <v>0</v>
          </cell>
          <cell r="RU90">
            <v>0</v>
          </cell>
          <cell r="RV90">
            <v>0</v>
          </cell>
          <cell r="RW90">
            <v>0</v>
          </cell>
          <cell r="RX90" t="str">
            <v/>
          </cell>
          <cell r="RY90" t="str">
            <v/>
          </cell>
          <cell r="RZ90">
            <v>0</v>
          </cell>
          <cell r="SA90">
            <v>0</v>
          </cell>
          <cell r="SB90">
            <v>0</v>
          </cell>
          <cell r="SC90">
            <v>0</v>
          </cell>
          <cell r="SD90">
            <v>0</v>
          </cell>
          <cell r="SE90">
            <v>0</v>
          </cell>
          <cell r="SF90">
            <v>0</v>
          </cell>
          <cell r="SG90">
            <v>0</v>
          </cell>
          <cell r="SH90">
            <v>0</v>
          </cell>
          <cell r="SI90">
            <v>0</v>
          </cell>
          <cell r="SJ90">
            <v>0</v>
          </cell>
          <cell r="SK90">
            <v>0</v>
          </cell>
          <cell r="SL90" t="str">
            <v/>
          </cell>
          <cell r="SM90" t="str">
            <v/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0</v>
          </cell>
          <cell r="SU90">
            <v>0</v>
          </cell>
          <cell r="SV90">
            <v>7.34</v>
          </cell>
          <cell r="SW90">
            <v>1</v>
          </cell>
          <cell r="SX90">
            <v>0</v>
          </cell>
          <cell r="SY90">
            <v>0</v>
          </cell>
          <cell r="SZ90" t="str">
            <v/>
          </cell>
          <cell r="TA90" t="str">
            <v/>
          </cell>
          <cell r="TB90">
            <v>0</v>
          </cell>
          <cell r="TC90">
            <v>0</v>
          </cell>
          <cell r="TD90">
            <v>0</v>
          </cell>
          <cell r="TE90">
            <v>0</v>
          </cell>
          <cell r="TF90">
            <v>0</v>
          </cell>
          <cell r="TG90">
            <v>0</v>
          </cell>
          <cell r="TH90">
            <v>0</v>
          </cell>
          <cell r="TI90">
            <v>0</v>
          </cell>
          <cell r="TJ90">
            <v>0</v>
          </cell>
          <cell r="TK90">
            <v>0</v>
          </cell>
          <cell r="TL90">
            <v>0</v>
          </cell>
          <cell r="TM90">
            <v>0</v>
          </cell>
          <cell r="TN90" t="str">
            <v/>
          </cell>
          <cell r="TO90" t="str">
            <v/>
          </cell>
          <cell r="TP90">
            <v>0</v>
          </cell>
          <cell r="TQ90">
            <v>0</v>
          </cell>
          <cell r="TR90">
            <v>0</v>
          </cell>
          <cell r="TS90">
            <v>0</v>
          </cell>
          <cell r="TT90">
            <v>0</v>
          </cell>
          <cell r="TU90">
            <v>0</v>
          </cell>
          <cell r="TV90">
            <v>0</v>
          </cell>
          <cell r="TW90">
            <v>0</v>
          </cell>
          <cell r="TX90">
            <v>8.58</v>
          </cell>
          <cell r="TY90">
            <v>1</v>
          </cell>
          <cell r="TZ90">
            <v>0</v>
          </cell>
          <cell r="UA90">
            <v>0</v>
          </cell>
          <cell r="UB90" t="str">
            <v/>
          </cell>
          <cell r="UC90" t="str">
            <v/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4.05</v>
          </cell>
          <cell r="UK90">
            <v>1</v>
          </cell>
          <cell r="UL90">
            <v>0</v>
          </cell>
          <cell r="UM90">
            <v>0</v>
          </cell>
          <cell r="UN90">
            <v>0</v>
          </cell>
          <cell r="UO90">
            <v>0</v>
          </cell>
          <cell r="UP90" t="str">
            <v/>
          </cell>
          <cell r="UQ90" t="str">
            <v/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 t="str">
            <v/>
          </cell>
          <cell r="VE90" t="str">
            <v/>
          </cell>
          <cell r="VF90">
            <v>0</v>
          </cell>
          <cell r="VG90">
            <v>0</v>
          </cell>
          <cell r="VH90">
            <v>0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6.1</v>
          </cell>
          <cell r="VO90">
            <v>1</v>
          </cell>
          <cell r="VP90">
            <v>0</v>
          </cell>
          <cell r="VQ90">
            <v>0</v>
          </cell>
          <cell r="VR90" t="str">
            <v/>
          </cell>
          <cell r="VS90" t="str">
            <v/>
          </cell>
          <cell r="VT90">
            <v>0</v>
          </cell>
          <cell r="VU90">
            <v>0</v>
          </cell>
          <cell r="VV90">
            <v>0</v>
          </cell>
          <cell r="VW90">
            <v>0</v>
          </cell>
          <cell r="VX90">
            <v>0</v>
          </cell>
          <cell r="VY90">
            <v>0</v>
          </cell>
          <cell r="VZ90">
            <v>0</v>
          </cell>
          <cell r="WA90">
            <v>0</v>
          </cell>
          <cell r="WB90">
            <v>0</v>
          </cell>
          <cell r="WC90">
            <v>0</v>
          </cell>
          <cell r="WD90">
            <v>0</v>
          </cell>
          <cell r="WE90">
            <v>0</v>
          </cell>
          <cell r="WF90" t="str">
            <v/>
          </cell>
          <cell r="WG90" t="str">
            <v/>
          </cell>
          <cell r="WH90">
            <v>0</v>
          </cell>
          <cell r="WI90">
            <v>0</v>
          </cell>
          <cell r="WJ90">
            <v>4.7300000000000004</v>
          </cell>
          <cell r="WK90">
            <v>1</v>
          </cell>
          <cell r="WL90">
            <v>0</v>
          </cell>
          <cell r="WM90">
            <v>0</v>
          </cell>
          <cell r="WN90">
            <v>0</v>
          </cell>
          <cell r="WO90">
            <v>0</v>
          </cell>
          <cell r="WP90">
            <v>0</v>
          </cell>
          <cell r="WQ90">
            <v>0</v>
          </cell>
          <cell r="WR90">
            <v>0</v>
          </cell>
          <cell r="WS90">
            <v>0</v>
          </cell>
          <cell r="WT90" t="str">
            <v/>
          </cell>
          <cell r="WU90" t="str">
            <v/>
          </cell>
          <cell r="WV90">
            <v>0</v>
          </cell>
          <cell r="WW90">
            <v>0</v>
          </cell>
          <cell r="WX90">
            <v>0</v>
          </cell>
          <cell r="WY90">
            <v>0</v>
          </cell>
          <cell r="WZ90">
            <v>0</v>
          </cell>
          <cell r="XA90">
            <v>0</v>
          </cell>
          <cell r="XB90">
            <v>4.04</v>
          </cell>
          <cell r="XC90">
            <v>1</v>
          </cell>
          <cell r="XD90">
            <v>0</v>
          </cell>
          <cell r="XE90">
            <v>0</v>
          </cell>
          <cell r="XF90">
            <v>0</v>
          </cell>
          <cell r="XG90">
            <v>0</v>
          </cell>
          <cell r="XH90" t="str">
            <v/>
          </cell>
          <cell r="XI90" t="str">
            <v/>
          </cell>
          <cell r="XJ90">
            <v>0</v>
          </cell>
          <cell r="XK90">
            <v>0</v>
          </cell>
          <cell r="XL90">
            <v>0</v>
          </cell>
          <cell r="XM90">
            <v>0</v>
          </cell>
          <cell r="XN90">
            <v>0</v>
          </cell>
          <cell r="XO90">
            <v>0</v>
          </cell>
          <cell r="XP90">
            <v>0</v>
          </cell>
          <cell r="XQ90">
            <v>0</v>
          </cell>
          <cell r="XR90">
            <v>0</v>
          </cell>
          <cell r="XS90">
            <v>0</v>
          </cell>
          <cell r="XT90">
            <v>0</v>
          </cell>
          <cell r="XU90">
            <v>0</v>
          </cell>
          <cell r="XV90" t="str">
            <v/>
          </cell>
          <cell r="XW90" t="str">
            <v/>
          </cell>
          <cell r="XX90">
            <v>0</v>
          </cell>
          <cell r="XY90">
            <v>0</v>
          </cell>
          <cell r="XZ90">
            <v>0</v>
          </cell>
          <cell r="YA90">
            <v>0</v>
          </cell>
          <cell r="YB90">
            <v>0</v>
          </cell>
          <cell r="YC90">
            <v>0</v>
          </cell>
          <cell r="YD90">
            <v>0</v>
          </cell>
          <cell r="YE90">
            <v>0</v>
          </cell>
          <cell r="YF90">
            <v>0</v>
          </cell>
          <cell r="YG90">
            <v>0</v>
          </cell>
          <cell r="YH90">
            <v>0</v>
          </cell>
          <cell r="YI90">
            <v>0</v>
          </cell>
          <cell r="YJ90" t="str">
            <v/>
          </cell>
          <cell r="YK90" t="str">
            <v/>
          </cell>
          <cell r="YL90">
            <v>0</v>
          </cell>
          <cell r="YM90">
            <v>0</v>
          </cell>
          <cell r="YN90">
            <v>0</v>
          </cell>
          <cell r="YO90">
            <v>0</v>
          </cell>
          <cell r="YP90">
            <v>0</v>
          </cell>
          <cell r="YQ90">
            <v>0</v>
          </cell>
          <cell r="YR90">
            <v>0</v>
          </cell>
          <cell r="YS90">
            <v>0</v>
          </cell>
          <cell r="YT90">
            <v>0</v>
          </cell>
          <cell r="YU90">
            <v>0</v>
          </cell>
          <cell r="YV90">
            <v>0</v>
          </cell>
          <cell r="YW90">
            <v>0</v>
          </cell>
          <cell r="YX90" t="str">
            <v/>
          </cell>
          <cell r="YY90" t="str">
            <v/>
          </cell>
          <cell r="YZ90">
            <v>0</v>
          </cell>
          <cell r="ZA90">
            <v>0</v>
          </cell>
          <cell r="ZB90">
            <v>9.1</v>
          </cell>
          <cell r="ZC90">
            <v>1</v>
          </cell>
          <cell r="ZD90">
            <v>0</v>
          </cell>
          <cell r="ZE90">
            <v>0</v>
          </cell>
          <cell r="ZF90">
            <v>0</v>
          </cell>
          <cell r="ZG90">
            <v>0</v>
          </cell>
          <cell r="ZH90">
            <v>9.06</v>
          </cell>
          <cell r="ZI90">
            <v>1</v>
          </cell>
          <cell r="ZJ90">
            <v>0</v>
          </cell>
          <cell r="ZK90">
            <v>0</v>
          </cell>
          <cell r="ZL90" t="str">
            <v/>
          </cell>
          <cell r="ZM90" t="str">
            <v/>
          </cell>
          <cell r="ZN90">
            <v>0</v>
          </cell>
          <cell r="ZO90">
            <v>0</v>
          </cell>
          <cell r="ZP90">
            <v>8.64</v>
          </cell>
          <cell r="ZQ90">
            <v>1</v>
          </cell>
          <cell r="ZR90">
            <v>0</v>
          </cell>
          <cell r="ZS90">
            <v>0</v>
          </cell>
          <cell r="ZT90">
            <v>0</v>
          </cell>
          <cell r="ZU90">
            <v>0</v>
          </cell>
          <cell r="ZV90">
            <v>8.4499999999999993</v>
          </cell>
          <cell r="ZW90">
            <v>1</v>
          </cell>
          <cell r="ZX90">
            <v>0</v>
          </cell>
          <cell r="ZY90">
            <v>0</v>
          </cell>
          <cell r="ZZ90" t="str">
            <v/>
          </cell>
          <cell r="AAA90" t="str">
            <v/>
          </cell>
          <cell r="AAB90">
            <v>0</v>
          </cell>
          <cell r="AAC90">
            <v>0</v>
          </cell>
          <cell r="AAD90">
            <v>8.4499999999999993</v>
          </cell>
          <cell r="AAE90">
            <v>1</v>
          </cell>
          <cell r="AAF90">
            <v>0</v>
          </cell>
          <cell r="AAG90">
            <v>0</v>
          </cell>
          <cell r="AAH90">
            <v>0</v>
          </cell>
          <cell r="AAI90">
            <v>0</v>
          </cell>
          <cell r="AAJ90">
            <v>8.67</v>
          </cell>
          <cell r="AAK90">
            <v>1</v>
          </cell>
          <cell r="AAL90">
            <v>0</v>
          </cell>
          <cell r="AAM90">
            <v>0</v>
          </cell>
          <cell r="AAN90" t="str">
            <v/>
          </cell>
          <cell r="AAO90" t="str">
            <v/>
          </cell>
          <cell r="AAP90">
            <v>0</v>
          </cell>
          <cell r="AAQ90">
            <v>0</v>
          </cell>
          <cell r="AAR90">
            <v>7.16</v>
          </cell>
          <cell r="AAS90">
            <v>1</v>
          </cell>
          <cell r="AAT90">
            <v>0</v>
          </cell>
          <cell r="AAU90">
            <v>0</v>
          </cell>
          <cell r="AAV90">
            <v>0</v>
          </cell>
          <cell r="AAW90">
            <v>0</v>
          </cell>
          <cell r="AAX90">
            <v>0</v>
          </cell>
          <cell r="AAY90">
            <v>0</v>
          </cell>
          <cell r="AAZ90">
            <v>7.96</v>
          </cell>
          <cell r="ABA90">
            <v>1</v>
          </cell>
          <cell r="ABB90" t="str">
            <v/>
          </cell>
          <cell r="ABC90" t="str">
            <v/>
          </cell>
          <cell r="ABD90">
            <v>0</v>
          </cell>
          <cell r="ABE90">
            <v>0</v>
          </cell>
          <cell r="ABF90">
            <v>0</v>
          </cell>
          <cell r="ABG90">
            <v>0</v>
          </cell>
          <cell r="ABH90">
            <v>0</v>
          </cell>
          <cell r="ABI90">
            <v>0</v>
          </cell>
          <cell r="ABJ90">
            <v>0</v>
          </cell>
          <cell r="ABK90">
            <v>0</v>
          </cell>
          <cell r="ABM90">
            <v>503.32999999999993</v>
          </cell>
          <cell r="ABN90">
            <v>66</v>
          </cell>
          <cell r="ABO90">
            <v>65</v>
          </cell>
          <cell r="ABP90">
            <v>1.0153846153846153</v>
          </cell>
        </row>
        <row r="91">
          <cell r="A91" t="str">
            <v>OCEAN BAY APARTMENTS (OCEANSIDE)</v>
          </cell>
          <cell r="B91" t="str">
            <v>BEACH 41ST STREET-BEACH CHANNEL DRIVE</v>
          </cell>
          <cell r="C91" t="str">
            <v>BROOKLYN</v>
          </cell>
          <cell r="D91">
            <v>0</v>
          </cell>
          <cell r="E91">
            <v>0</v>
          </cell>
          <cell r="F91">
            <v>14.36</v>
          </cell>
          <cell r="G91">
            <v>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16.72</v>
          </cell>
          <cell r="O91">
            <v>2</v>
          </cell>
          <cell r="P91" t="str">
            <v/>
          </cell>
          <cell r="Q91" t="str">
            <v/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17.100000000000001</v>
          </cell>
          <cell r="W91">
            <v>2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15.34</v>
          </cell>
          <cell r="AC91">
            <v>2</v>
          </cell>
          <cell r="AD91" t="str">
            <v/>
          </cell>
          <cell r="AE91" t="str">
            <v/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26.06</v>
          </cell>
          <cell r="AK91">
            <v>3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16.03</v>
          </cell>
          <cell r="AQ91">
            <v>2</v>
          </cell>
          <cell r="AR91" t="str">
            <v/>
          </cell>
          <cell r="AS91" t="str">
            <v/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15.92</v>
          </cell>
          <cell r="AY91">
            <v>2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15.17</v>
          </cell>
          <cell r="BE91">
            <v>2</v>
          </cell>
          <cell r="BF91" t="str">
            <v/>
          </cell>
          <cell r="BG91" t="str">
            <v/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17.04</v>
          </cell>
          <cell r="BM91">
            <v>2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12.45</v>
          </cell>
          <cell r="BS91">
            <v>2</v>
          </cell>
          <cell r="BT91" t="str">
            <v/>
          </cell>
          <cell r="BU91" t="str">
            <v/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16.309999999999999</v>
          </cell>
          <cell r="CA91">
            <v>2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14.35</v>
          </cell>
          <cell r="CG91">
            <v>2</v>
          </cell>
          <cell r="CH91" t="str">
            <v/>
          </cell>
          <cell r="CI91" t="str">
            <v/>
          </cell>
          <cell r="CJ91">
            <v>0</v>
          </cell>
          <cell r="CK91">
            <v>0</v>
          </cell>
          <cell r="CL91">
            <v>12.07</v>
          </cell>
          <cell r="CM91">
            <v>2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15.55</v>
          </cell>
          <cell r="CU91">
            <v>2</v>
          </cell>
          <cell r="CV91" t="str">
            <v/>
          </cell>
          <cell r="CW91" t="str">
            <v/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14.72</v>
          </cell>
          <cell r="DC91">
            <v>2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14.3</v>
          </cell>
          <cell r="DI91">
            <v>2</v>
          </cell>
          <cell r="DJ91" t="str">
            <v/>
          </cell>
          <cell r="DK91" t="str">
            <v/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13.93</v>
          </cell>
          <cell r="DQ91">
            <v>2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14.65</v>
          </cell>
          <cell r="DW91">
            <v>2</v>
          </cell>
          <cell r="DX91" t="str">
            <v/>
          </cell>
          <cell r="DY91" t="str">
            <v/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12.94</v>
          </cell>
          <cell r="EE91">
            <v>2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14.81</v>
          </cell>
          <cell r="EK91">
            <v>2</v>
          </cell>
          <cell r="EL91" t="str">
            <v/>
          </cell>
          <cell r="EM91" t="str">
            <v/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14.34</v>
          </cell>
          <cell r="ES91">
            <v>2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13.89</v>
          </cell>
          <cell r="EY91">
            <v>2</v>
          </cell>
          <cell r="EZ91" t="str">
            <v/>
          </cell>
          <cell r="FA91" t="str">
            <v/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15.64</v>
          </cell>
          <cell r="FG91">
            <v>2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14.24</v>
          </cell>
          <cell r="FM91">
            <v>2</v>
          </cell>
          <cell r="FN91" t="str">
            <v/>
          </cell>
          <cell r="FO91" t="str">
            <v/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 t="str">
            <v/>
          </cell>
          <cell r="GC91" t="str">
            <v/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29.69</v>
          </cell>
          <cell r="GI91">
            <v>2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18.59</v>
          </cell>
          <cell r="GO91">
            <v>2</v>
          </cell>
          <cell r="GP91" t="str">
            <v/>
          </cell>
          <cell r="GQ91" t="str">
            <v/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18.28</v>
          </cell>
          <cell r="GW91">
            <v>2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16.059999999999999</v>
          </cell>
          <cell r="HC91">
            <v>2</v>
          </cell>
          <cell r="HD91" t="str">
            <v/>
          </cell>
          <cell r="HE91" t="str">
            <v/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15.51</v>
          </cell>
          <cell r="HK91">
            <v>2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17.21</v>
          </cell>
          <cell r="HQ91">
            <v>2</v>
          </cell>
          <cell r="HR91" t="str">
            <v/>
          </cell>
          <cell r="HS91" t="str">
            <v/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13.71</v>
          </cell>
          <cell r="HY91">
            <v>2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18.57</v>
          </cell>
          <cell r="IE91">
            <v>2</v>
          </cell>
          <cell r="IF91" t="str">
            <v/>
          </cell>
          <cell r="IG91" t="str">
            <v/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18.809999999999999</v>
          </cell>
          <cell r="IM91">
            <v>2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15.79</v>
          </cell>
          <cell r="IS91">
            <v>2</v>
          </cell>
          <cell r="IT91" t="str">
            <v/>
          </cell>
          <cell r="IU91" t="str">
            <v/>
          </cell>
          <cell r="IV91">
            <v>9.76</v>
          </cell>
          <cell r="IW91">
            <v>1</v>
          </cell>
          <cell r="IX91">
            <v>0</v>
          </cell>
          <cell r="IY91">
            <v>0</v>
          </cell>
          <cell r="IZ91">
            <v>18.43</v>
          </cell>
          <cell r="JA91">
            <v>2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 t="str">
            <v/>
          </cell>
          <cell r="JI91" t="str">
            <v/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17.28</v>
          </cell>
          <cell r="JO91">
            <v>2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15.52</v>
          </cell>
          <cell r="JU91">
            <v>2</v>
          </cell>
          <cell r="JV91" t="str">
            <v/>
          </cell>
          <cell r="JW91" t="str">
            <v/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17.63</v>
          </cell>
          <cell r="KC91">
            <v>2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19.53</v>
          </cell>
          <cell r="KI91">
            <v>2</v>
          </cell>
          <cell r="KJ91" t="str">
            <v/>
          </cell>
          <cell r="KK91" t="str">
            <v/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19.170000000000002</v>
          </cell>
          <cell r="KW91">
            <v>2</v>
          </cell>
          <cell r="KX91" t="str">
            <v/>
          </cell>
          <cell r="KY91" t="str">
            <v/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18.66</v>
          </cell>
          <cell r="LE91">
            <v>2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17.75</v>
          </cell>
          <cell r="LK91">
            <v>2</v>
          </cell>
          <cell r="LL91" t="str">
            <v/>
          </cell>
          <cell r="LM91" t="str">
            <v/>
          </cell>
          <cell r="LN91">
            <v>0</v>
          </cell>
          <cell r="LO91">
            <v>0</v>
          </cell>
          <cell r="LP91">
            <v>18.149999999999999</v>
          </cell>
          <cell r="LQ91">
            <v>2</v>
          </cell>
          <cell r="LR91">
            <v>20.51</v>
          </cell>
          <cell r="LS91">
            <v>2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15.75</v>
          </cell>
          <cell r="LY91">
            <v>2</v>
          </cell>
          <cell r="LZ91" t="str">
            <v/>
          </cell>
          <cell r="MA91" t="str">
            <v/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21.36</v>
          </cell>
          <cell r="MG91">
            <v>2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19.420000000000002</v>
          </cell>
          <cell r="MM91">
            <v>1</v>
          </cell>
          <cell r="MN91" t="str">
            <v/>
          </cell>
          <cell r="MO91" t="str">
            <v/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19.18</v>
          </cell>
          <cell r="MU91">
            <v>2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18.7</v>
          </cell>
          <cell r="NA91">
            <v>2</v>
          </cell>
          <cell r="NB91" t="str">
            <v/>
          </cell>
          <cell r="NC91" t="str">
            <v/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I91">
            <v>0</v>
          </cell>
          <cell r="NJ91">
            <v>10.61</v>
          </cell>
          <cell r="NK91">
            <v>1</v>
          </cell>
          <cell r="NL91">
            <v>0</v>
          </cell>
          <cell r="NM91">
            <v>0</v>
          </cell>
          <cell r="NN91">
            <v>0</v>
          </cell>
          <cell r="NO91">
            <v>0</v>
          </cell>
          <cell r="NP91" t="str">
            <v/>
          </cell>
          <cell r="NQ91" t="str">
            <v/>
          </cell>
          <cell r="NR91">
            <v>0</v>
          </cell>
          <cell r="NS91">
            <v>0</v>
          </cell>
          <cell r="NT91">
            <v>10.46</v>
          </cell>
          <cell r="NU91">
            <v>1</v>
          </cell>
          <cell r="NV91">
            <v>9.31</v>
          </cell>
          <cell r="NW91">
            <v>1</v>
          </cell>
          <cell r="NX91">
            <v>0</v>
          </cell>
          <cell r="NY91">
            <v>0</v>
          </cell>
          <cell r="NZ91">
            <v>0</v>
          </cell>
          <cell r="OA91">
            <v>0</v>
          </cell>
          <cell r="OB91">
            <v>0</v>
          </cell>
          <cell r="OC91">
            <v>0</v>
          </cell>
          <cell r="OD91" t="str">
            <v/>
          </cell>
          <cell r="OE91" t="str">
            <v/>
          </cell>
          <cell r="OF91">
            <v>0</v>
          </cell>
          <cell r="OG91">
            <v>0</v>
          </cell>
          <cell r="OH91">
            <v>10.220000000000001</v>
          </cell>
          <cell r="OI91">
            <v>1</v>
          </cell>
          <cell r="OJ91">
            <v>0</v>
          </cell>
          <cell r="OK91">
            <v>0</v>
          </cell>
          <cell r="OL91">
            <v>0</v>
          </cell>
          <cell r="OM91">
            <v>0</v>
          </cell>
          <cell r="ON91">
            <v>11.15</v>
          </cell>
          <cell r="OO91">
            <v>1</v>
          </cell>
          <cell r="OP91">
            <v>0</v>
          </cell>
          <cell r="OQ91">
            <v>0</v>
          </cell>
          <cell r="OR91" t="str">
            <v/>
          </cell>
          <cell r="OS91" t="str">
            <v/>
          </cell>
          <cell r="OT91">
            <v>0</v>
          </cell>
          <cell r="OU91">
            <v>0</v>
          </cell>
          <cell r="OV91">
            <v>9.9499999999999993</v>
          </cell>
          <cell r="OW91">
            <v>1</v>
          </cell>
          <cell r="OX91">
            <v>0</v>
          </cell>
          <cell r="OY91">
            <v>0</v>
          </cell>
          <cell r="OZ91">
            <v>0</v>
          </cell>
          <cell r="PA91">
            <v>0</v>
          </cell>
          <cell r="PB91">
            <v>7.52</v>
          </cell>
          <cell r="PC91">
            <v>1</v>
          </cell>
          <cell r="PD91">
            <v>0</v>
          </cell>
          <cell r="PE91">
            <v>0</v>
          </cell>
          <cell r="PF91" t="str">
            <v/>
          </cell>
          <cell r="PG91" t="str">
            <v/>
          </cell>
          <cell r="PH91">
            <v>0</v>
          </cell>
          <cell r="PI91">
            <v>0</v>
          </cell>
          <cell r="PJ91">
            <v>10.67</v>
          </cell>
          <cell r="PK91">
            <v>1</v>
          </cell>
          <cell r="PL91">
            <v>0</v>
          </cell>
          <cell r="PM91">
            <v>0</v>
          </cell>
          <cell r="PN91">
            <v>5.76</v>
          </cell>
          <cell r="PO91">
            <v>1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 t="str">
            <v/>
          </cell>
          <cell r="PU91" t="str">
            <v/>
          </cell>
          <cell r="PV91">
            <v>0</v>
          </cell>
          <cell r="PW91">
            <v>0</v>
          </cell>
          <cell r="PX91">
            <v>10.51</v>
          </cell>
          <cell r="PY91">
            <v>1</v>
          </cell>
          <cell r="PZ91">
            <v>0</v>
          </cell>
          <cell r="QA91">
            <v>0</v>
          </cell>
          <cell r="QB91">
            <v>0</v>
          </cell>
          <cell r="QC91">
            <v>0</v>
          </cell>
          <cell r="QD91">
            <v>8.0299999999999994</v>
          </cell>
          <cell r="QE91">
            <v>1</v>
          </cell>
          <cell r="QF91">
            <v>0</v>
          </cell>
          <cell r="QG91">
            <v>0</v>
          </cell>
          <cell r="QH91" t="str">
            <v/>
          </cell>
          <cell r="QI91" t="str">
            <v/>
          </cell>
          <cell r="QJ91">
            <v>0</v>
          </cell>
          <cell r="QK91">
            <v>0</v>
          </cell>
          <cell r="QL91">
            <v>10.6</v>
          </cell>
          <cell r="QM91">
            <v>1</v>
          </cell>
          <cell r="QN91">
            <v>0</v>
          </cell>
          <cell r="QO91">
            <v>0</v>
          </cell>
          <cell r="QP91">
            <v>0</v>
          </cell>
          <cell r="QQ91">
            <v>0</v>
          </cell>
          <cell r="QR91">
            <v>8.67</v>
          </cell>
          <cell r="QS91">
            <v>1</v>
          </cell>
          <cell r="QT91">
            <v>0</v>
          </cell>
          <cell r="QU91">
            <v>0</v>
          </cell>
          <cell r="QV91" t="str">
            <v/>
          </cell>
          <cell r="QW91" t="str">
            <v/>
          </cell>
          <cell r="QX91">
            <v>0</v>
          </cell>
          <cell r="QY91">
            <v>0</v>
          </cell>
          <cell r="QZ91">
            <v>7.48</v>
          </cell>
          <cell r="RA91">
            <v>1</v>
          </cell>
          <cell r="RB91">
            <v>0</v>
          </cell>
          <cell r="RC91">
            <v>0</v>
          </cell>
          <cell r="RD91">
            <v>0</v>
          </cell>
          <cell r="RE91">
            <v>0</v>
          </cell>
          <cell r="RF91">
            <v>9.5399999999999991</v>
          </cell>
          <cell r="RG91">
            <v>1</v>
          </cell>
          <cell r="RH91">
            <v>0</v>
          </cell>
          <cell r="RI91">
            <v>0</v>
          </cell>
          <cell r="RJ91" t="str">
            <v/>
          </cell>
          <cell r="RK91" t="str">
            <v/>
          </cell>
          <cell r="RL91">
            <v>0</v>
          </cell>
          <cell r="RM91">
            <v>0</v>
          </cell>
          <cell r="RN91">
            <v>9.69</v>
          </cell>
          <cell r="RO91">
            <v>1</v>
          </cell>
          <cell r="RP91">
            <v>0</v>
          </cell>
          <cell r="RQ91">
            <v>0</v>
          </cell>
          <cell r="RR91">
            <v>7.55</v>
          </cell>
          <cell r="RS91">
            <v>1</v>
          </cell>
          <cell r="RT91">
            <v>0</v>
          </cell>
          <cell r="RU91">
            <v>0</v>
          </cell>
          <cell r="RV91">
            <v>0</v>
          </cell>
          <cell r="RW91">
            <v>0</v>
          </cell>
          <cell r="RX91" t="str">
            <v/>
          </cell>
          <cell r="RY91" t="str">
            <v/>
          </cell>
          <cell r="RZ91">
            <v>0</v>
          </cell>
          <cell r="SA91">
            <v>0</v>
          </cell>
          <cell r="SB91">
            <v>7.46</v>
          </cell>
          <cell r="SC91">
            <v>1</v>
          </cell>
          <cell r="SD91">
            <v>0</v>
          </cell>
          <cell r="SE91">
            <v>0</v>
          </cell>
          <cell r="SF91">
            <v>0</v>
          </cell>
          <cell r="SG91">
            <v>0</v>
          </cell>
          <cell r="SH91">
            <v>9.6999999999999993</v>
          </cell>
          <cell r="SI91">
            <v>1</v>
          </cell>
          <cell r="SJ91">
            <v>0</v>
          </cell>
          <cell r="SK91">
            <v>0</v>
          </cell>
          <cell r="SL91" t="str">
            <v/>
          </cell>
          <cell r="SM91" t="str">
            <v/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7.33</v>
          </cell>
          <cell r="SS91">
            <v>1</v>
          </cell>
          <cell r="ST91">
            <v>0</v>
          </cell>
          <cell r="SU91">
            <v>0</v>
          </cell>
          <cell r="SV91">
            <v>0</v>
          </cell>
          <cell r="SW91">
            <v>0</v>
          </cell>
          <cell r="SX91">
            <v>0</v>
          </cell>
          <cell r="SY91">
            <v>0</v>
          </cell>
          <cell r="SZ91" t="str">
            <v/>
          </cell>
          <cell r="TA91" t="str">
            <v/>
          </cell>
          <cell r="TB91">
            <v>0</v>
          </cell>
          <cell r="TC91">
            <v>0</v>
          </cell>
          <cell r="TD91">
            <v>9.6199999999999992</v>
          </cell>
          <cell r="TE91">
            <v>1</v>
          </cell>
          <cell r="TF91">
            <v>0</v>
          </cell>
          <cell r="TG91">
            <v>0</v>
          </cell>
          <cell r="TH91">
            <v>0</v>
          </cell>
          <cell r="TI91">
            <v>0</v>
          </cell>
          <cell r="TJ91">
            <v>5.8</v>
          </cell>
          <cell r="TK91">
            <v>1</v>
          </cell>
          <cell r="TL91">
            <v>0</v>
          </cell>
          <cell r="TM91">
            <v>0</v>
          </cell>
          <cell r="TN91" t="str">
            <v/>
          </cell>
          <cell r="TO91" t="str">
            <v/>
          </cell>
          <cell r="TP91">
            <v>0</v>
          </cell>
          <cell r="TQ91">
            <v>0</v>
          </cell>
          <cell r="TR91">
            <v>8.6199999999999992</v>
          </cell>
          <cell r="TS91">
            <v>1</v>
          </cell>
          <cell r="TT91">
            <v>0</v>
          </cell>
          <cell r="TU91">
            <v>0</v>
          </cell>
          <cell r="TV91">
            <v>0</v>
          </cell>
          <cell r="TW91">
            <v>0</v>
          </cell>
          <cell r="TX91">
            <v>0</v>
          </cell>
          <cell r="TY91">
            <v>0</v>
          </cell>
          <cell r="TZ91">
            <v>10.039999999999999</v>
          </cell>
          <cell r="UA91">
            <v>1</v>
          </cell>
          <cell r="UB91" t="str">
            <v/>
          </cell>
          <cell r="UC91" t="str">
            <v/>
          </cell>
          <cell r="UD91">
            <v>0</v>
          </cell>
          <cell r="UE91">
            <v>0</v>
          </cell>
          <cell r="UF91">
            <v>7.6</v>
          </cell>
          <cell r="UG91">
            <v>1</v>
          </cell>
          <cell r="UH91">
            <v>0</v>
          </cell>
          <cell r="UI91">
            <v>0</v>
          </cell>
          <cell r="UJ91">
            <v>7.29</v>
          </cell>
          <cell r="UK91">
            <v>1</v>
          </cell>
          <cell r="UL91">
            <v>0</v>
          </cell>
          <cell r="UM91">
            <v>0</v>
          </cell>
          <cell r="UN91">
            <v>0</v>
          </cell>
          <cell r="UO91">
            <v>0</v>
          </cell>
          <cell r="UP91" t="str">
            <v/>
          </cell>
          <cell r="UQ91" t="str">
            <v/>
          </cell>
          <cell r="UR91">
            <v>0</v>
          </cell>
          <cell r="US91">
            <v>0</v>
          </cell>
          <cell r="UT91">
            <v>7.96</v>
          </cell>
          <cell r="UU91">
            <v>1</v>
          </cell>
          <cell r="UV91">
            <v>0</v>
          </cell>
          <cell r="UW91">
            <v>0</v>
          </cell>
          <cell r="UX91">
            <v>0</v>
          </cell>
          <cell r="UY91">
            <v>0</v>
          </cell>
          <cell r="UZ91">
            <v>9.11</v>
          </cell>
          <cell r="VA91">
            <v>1</v>
          </cell>
          <cell r="VB91">
            <v>0</v>
          </cell>
          <cell r="VC91">
            <v>0</v>
          </cell>
          <cell r="VD91" t="str">
            <v/>
          </cell>
          <cell r="VE91" t="str">
            <v/>
          </cell>
          <cell r="VF91">
            <v>0</v>
          </cell>
          <cell r="VG91">
            <v>0</v>
          </cell>
          <cell r="VH91">
            <v>0</v>
          </cell>
          <cell r="VI91">
            <v>0</v>
          </cell>
          <cell r="VJ91">
            <v>9.14</v>
          </cell>
          <cell r="VK91">
            <v>1</v>
          </cell>
          <cell r="VL91">
            <v>0</v>
          </cell>
          <cell r="VM91">
            <v>0</v>
          </cell>
          <cell r="VN91">
            <v>8.2100000000000009</v>
          </cell>
          <cell r="VO91">
            <v>1</v>
          </cell>
          <cell r="VP91">
            <v>0</v>
          </cell>
          <cell r="VQ91">
            <v>0</v>
          </cell>
          <cell r="VR91" t="str">
            <v/>
          </cell>
          <cell r="VS91" t="str">
            <v/>
          </cell>
          <cell r="VT91">
            <v>0</v>
          </cell>
          <cell r="VU91">
            <v>0</v>
          </cell>
          <cell r="VV91">
            <v>7.82</v>
          </cell>
          <cell r="VW91">
            <v>1</v>
          </cell>
          <cell r="VX91">
            <v>0</v>
          </cell>
          <cell r="VY91">
            <v>0</v>
          </cell>
          <cell r="VZ91">
            <v>0</v>
          </cell>
          <cell r="WA91">
            <v>0</v>
          </cell>
          <cell r="WB91">
            <v>9.91</v>
          </cell>
          <cell r="WC91">
            <v>1</v>
          </cell>
          <cell r="WD91">
            <v>0</v>
          </cell>
          <cell r="WE91">
            <v>0</v>
          </cell>
          <cell r="WF91" t="str">
            <v/>
          </cell>
          <cell r="WG91" t="str">
            <v/>
          </cell>
          <cell r="WH91">
            <v>0</v>
          </cell>
          <cell r="WI91">
            <v>0</v>
          </cell>
          <cell r="WJ91">
            <v>9.2200000000000006</v>
          </cell>
          <cell r="WK91">
            <v>1</v>
          </cell>
          <cell r="WL91">
            <v>0</v>
          </cell>
          <cell r="WM91">
            <v>0</v>
          </cell>
          <cell r="WN91">
            <v>0</v>
          </cell>
          <cell r="WO91">
            <v>0</v>
          </cell>
          <cell r="WP91">
            <v>9.23</v>
          </cell>
          <cell r="WQ91">
            <v>1</v>
          </cell>
          <cell r="WR91">
            <v>0</v>
          </cell>
          <cell r="WS91">
            <v>0</v>
          </cell>
          <cell r="WT91" t="str">
            <v/>
          </cell>
          <cell r="WU91" t="str">
            <v/>
          </cell>
          <cell r="WV91">
            <v>0</v>
          </cell>
          <cell r="WW91">
            <v>0</v>
          </cell>
          <cell r="WX91">
            <v>0</v>
          </cell>
          <cell r="WY91">
            <v>0</v>
          </cell>
          <cell r="WZ91">
            <v>9.1199999999999992</v>
          </cell>
          <cell r="XA91">
            <v>1</v>
          </cell>
          <cell r="XB91">
            <v>0</v>
          </cell>
          <cell r="XC91">
            <v>0</v>
          </cell>
          <cell r="XD91">
            <v>8.7799999999999994</v>
          </cell>
          <cell r="XE91">
            <v>1</v>
          </cell>
          <cell r="XF91">
            <v>0</v>
          </cell>
          <cell r="XG91">
            <v>0</v>
          </cell>
          <cell r="XH91" t="str">
            <v/>
          </cell>
          <cell r="XI91" t="str">
            <v/>
          </cell>
          <cell r="XJ91">
            <v>0</v>
          </cell>
          <cell r="XK91">
            <v>0</v>
          </cell>
          <cell r="XL91">
            <v>8.01</v>
          </cell>
          <cell r="XM91">
            <v>1</v>
          </cell>
          <cell r="XN91">
            <v>0</v>
          </cell>
          <cell r="XO91">
            <v>0</v>
          </cell>
          <cell r="XP91">
            <v>0</v>
          </cell>
          <cell r="XQ91">
            <v>0</v>
          </cell>
          <cell r="XR91">
            <v>9.14</v>
          </cell>
          <cell r="XS91">
            <v>1</v>
          </cell>
          <cell r="XT91">
            <v>0</v>
          </cell>
          <cell r="XU91">
            <v>0</v>
          </cell>
          <cell r="XV91" t="str">
            <v/>
          </cell>
          <cell r="XW91" t="str">
            <v/>
          </cell>
          <cell r="XX91">
            <v>0</v>
          </cell>
          <cell r="XY91">
            <v>0</v>
          </cell>
          <cell r="XZ91">
            <v>9.7799999999999994</v>
          </cell>
          <cell r="YA91">
            <v>1</v>
          </cell>
          <cell r="YB91">
            <v>0</v>
          </cell>
          <cell r="YC91">
            <v>0</v>
          </cell>
          <cell r="YD91">
            <v>0</v>
          </cell>
          <cell r="YE91">
            <v>0</v>
          </cell>
          <cell r="YF91">
            <v>8.9499999999999993</v>
          </cell>
          <cell r="YG91">
            <v>1</v>
          </cell>
          <cell r="YH91">
            <v>0</v>
          </cell>
          <cell r="YI91">
            <v>0</v>
          </cell>
          <cell r="YJ91" t="str">
            <v/>
          </cell>
          <cell r="YK91" t="str">
            <v/>
          </cell>
          <cell r="YL91">
            <v>0</v>
          </cell>
          <cell r="YM91">
            <v>0</v>
          </cell>
          <cell r="YN91">
            <v>7.6</v>
          </cell>
          <cell r="YO91">
            <v>1</v>
          </cell>
          <cell r="YP91">
            <v>0</v>
          </cell>
          <cell r="YQ91">
            <v>0</v>
          </cell>
          <cell r="YR91">
            <v>0</v>
          </cell>
          <cell r="YS91">
            <v>0</v>
          </cell>
          <cell r="YT91">
            <v>10.210000000000001</v>
          </cell>
          <cell r="YU91">
            <v>1</v>
          </cell>
          <cell r="YV91">
            <v>0</v>
          </cell>
          <cell r="YW91">
            <v>0</v>
          </cell>
          <cell r="YX91" t="str">
            <v/>
          </cell>
          <cell r="YY91" t="str">
            <v/>
          </cell>
          <cell r="YZ91">
            <v>0</v>
          </cell>
          <cell r="ZA91">
            <v>0</v>
          </cell>
          <cell r="ZB91">
            <v>0</v>
          </cell>
          <cell r="ZC91">
            <v>0</v>
          </cell>
          <cell r="ZD91">
            <v>18.32</v>
          </cell>
          <cell r="ZE91">
            <v>2</v>
          </cell>
          <cell r="ZF91">
            <v>0</v>
          </cell>
          <cell r="ZG91">
            <v>0</v>
          </cell>
          <cell r="ZH91">
            <v>0</v>
          </cell>
          <cell r="ZI91">
            <v>0</v>
          </cell>
          <cell r="ZJ91">
            <v>19.850000000000001</v>
          </cell>
          <cell r="ZK91">
            <v>2</v>
          </cell>
          <cell r="ZL91" t="str">
            <v/>
          </cell>
          <cell r="ZM91" t="str">
            <v/>
          </cell>
          <cell r="ZN91">
            <v>0</v>
          </cell>
          <cell r="ZO91">
            <v>0</v>
          </cell>
          <cell r="ZP91">
            <v>0</v>
          </cell>
          <cell r="ZQ91">
            <v>0</v>
          </cell>
          <cell r="ZR91">
            <v>16.05</v>
          </cell>
          <cell r="ZS91">
            <v>2</v>
          </cell>
          <cell r="ZT91">
            <v>10.63</v>
          </cell>
          <cell r="ZU91">
            <v>1</v>
          </cell>
          <cell r="ZV91">
            <v>0</v>
          </cell>
          <cell r="ZW91">
            <v>0</v>
          </cell>
          <cell r="ZX91">
            <v>15.87</v>
          </cell>
          <cell r="ZY91">
            <v>2</v>
          </cell>
          <cell r="ZZ91" t="str">
            <v/>
          </cell>
          <cell r="AAA91" t="str">
            <v/>
          </cell>
          <cell r="AAB91">
            <v>0</v>
          </cell>
          <cell r="AAC91">
            <v>0</v>
          </cell>
          <cell r="AAD91">
            <v>16.66</v>
          </cell>
          <cell r="AAE91">
            <v>2</v>
          </cell>
          <cell r="AAF91">
            <v>0</v>
          </cell>
          <cell r="AAG91">
            <v>0</v>
          </cell>
          <cell r="AAH91">
            <v>0</v>
          </cell>
          <cell r="AAI91">
            <v>0</v>
          </cell>
          <cell r="AAJ91">
            <v>0</v>
          </cell>
          <cell r="AAK91">
            <v>0</v>
          </cell>
          <cell r="AAL91">
            <v>15.1</v>
          </cell>
          <cell r="AAM91">
            <v>2</v>
          </cell>
          <cell r="AAN91" t="str">
            <v/>
          </cell>
          <cell r="AAO91" t="str">
            <v/>
          </cell>
          <cell r="AAP91">
            <v>0</v>
          </cell>
          <cell r="AAQ91">
            <v>0</v>
          </cell>
          <cell r="AAR91">
            <v>0</v>
          </cell>
          <cell r="AAS91">
            <v>0</v>
          </cell>
          <cell r="AAT91">
            <v>15.75</v>
          </cell>
          <cell r="AAU91">
            <v>2</v>
          </cell>
          <cell r="AAV91">
            <v>0</v>
          </cell>
          <cell r="AAW91">
            <v>0</v>
          </cell>
          <cell r="AAX91">
            <v>0</v>
          </cell>
          <cell r="AAY91">
            <v>0</v>
          </cell>
          <cell r="AAZ91">
            <v>15.96</v>
          </cell>
          <cell r="ABA91">
            <v>2</v>
          </cell>
          <cell r="ABB91" t="str">
            <v/>
          </cell>
          <cell r="ABC91" t="str">
            <v/>
          </cell>
          <cell r="ABD91">
            <v>0</v>
          </cell>
          <cell r="ABE91">
            <v>0</v>
          </cell>
          <cell r="ABF91">
            <v>0</v>
          </cell>
          <cell r="ABG91">
            <v>0</v>
          </cell>
          <cell r="ABH91">
            <v>0</v>
          </cell>
          <cell r="ABI91">
            <v>0</v>
          </cell>
          <cell r="ABJ91">
            <v>0</v>
          </cell>
          <cell r="ABK91">
            <v>0</v>
          </cell>
          <cell r="ABM91">
            <v>1354.5099999999991</v>
          </cell>
          <cell r="ABN91">
            <v>158</v>
          </cell>
          <cell r="ABO91">
            <v>101</v>
          </cell>
          <cell r="ABP91">
            <v>1.5643564356435644</v>
          </cell>
        </row>
        <row r="92">
          <cell r="A92" t="str">
            <v>BERRY STREET-SOUTH 9TH STREET</v>
          </cell>
          <cell r="B92" t="str">
            <v>BERRY STREET-SOUTH 9TH STREET</v>
          </cell>
          <cell r="C92" t="str">
            <v>BROOKLYN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 t="str">
            <v/>
          </cell>
          <cell r="Q92" t="str">
            <v/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/>
          </cell>
          <cell r="AE92" t="str">
            <v/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 t="str">
            <v/>
          </cell>
          <cell r="AS92" t="str">
            <v/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 t="str">
            <v/>
          </cell>
          <cell r="BG92" t="str">
            <v/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 t="str">
            <v/>
          </cell>
          <cell r="BU92" t="str">
            <v/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3.83</v>
          </cell>
          <cell r="CC92">
            <v>1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 t="str">
            <v/>
          </cell>
          <cell r="CI92" t="str">
            <v/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 t="str">
            <v/>
          </cell>
          <cell r="CW92" t="str">
            <v/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 t="str">
            <v/>
          </cell>
          <cell r="DK92" t="str">
            <v/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 t="str">
            <v/>
          </cell>
          <cell r="DY92" t="str">
            <v/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 t="str">
            <v/>
          </cell>
          <cell r="EM92" t="str">
            <v/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 t="str">
            <v/>
          </cell>
          <cell r="FA92" t="str">
            <v/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 t="str">
            <v/>
          </cell>
          <cell r="FO92" t="str">
            <v/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 t="str">
            <v/>
          </cell>
          <cell r="GC92" t="str">
            <v/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 t="str">
            <v/>
          </cell>
          <cell r="GQ92" t="str">
            <v/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 t="str">
            <v/>
          </cell>
          <cell r="HE92" t="str">
            <v/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 t="str">
            <v/>
          </cell>
          <cell r="HS92" t="str">
            <v/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 t="str">
            <v/>
          </cell>
          <cell r="IG92" t="str">
            <v/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 t="str">
            <v/>
          </cell>
          <cell r="IU92" t="str">
            <v/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 t="str">
            <v/>
          </cell>
          <cell r="JI92" t="str">
            <v/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 t="str">
            <v/>
          </cell>
          <cell r="JW92" t="str">
            <v/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 t="str">
            <v/>
          </cell>
          <cell r="KK92" t="str">
            <v/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 t="str">
            <v/>
          </cell>
          <cell r="KY92" t="str">
            <v/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16.02</v>
          </cell>
          <cell r="LI92">
            <v>2</v>
          </cell>
          <cell r="LJ92">
            <v>0</v>
          </cell>
          <cell r="LK92">
            <v>0</v>
          </cell>
          <cell r="LL92" t="str">
            <v/>
          </cell>
          <cell r="LM92" t="str">
            <v/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2.15</v>
          </cell>
          <cell r="LW92">
            <v>1</v>
          </cell>
          <cell r="LX92">
            <v>0</v>
          </cell>
          <cell r="LY92">
            <v>0</v>
          </cell>
          <cell r="LZ92" t="str">
            <v/>
          </cell>
          <cell r="MA92" t="str">
            <v/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 t="str">
            <v/>
          </cell>
          <cell r="MO92" t="str">
            <v/>
          </cell>
          <cell r="MP92">
            <v>5.6</v>
          </cell>
          <cell r="MQ92">
            <v>1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 t="str">
            <v/>
          </cell>
          <cell r="NC92" t="str">
            <v/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 t="str">
            <v/>
          </cell>
          <cell r="NQ92" t="str">
            <v/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 t="str">
            <v/>
          </cell>
          <cell r="OE92" t="str">
            <v/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 t="str">
            <v/>
          </cell>
          <cell r="OS92" t="str">
            <v/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0</v>
          </cell>
          <cell r="PA92">
            <v>0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 t="str">
            <v/>
          </cell>
          <cell r="PG92" t="str">
            <v/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 t="str">
            <v/>
          </cell>
          <cell r="PU92" t="str">
            <v/>
          </cell>
          <cell r="PV92">
            <v>0</v>
          </cell>
          <cell r="PW92">
            <v>0</v>
          </cell>
          <cell r="PX92">
            <v>0</v>
          </cell>
          <cell r="PY92">
            <v>0</v>
          </cell>
          <cell r="PZ92">
            <v>0</v>
          </cell>
          <cell r="QA92">
            <v>0</v>
          </cell>
          <cell r="QB92">
            <v>0</v>
          </cell>
          <cell r="QC92">
            <v>0</v>
          </cell>
          <cell r="QD92">
            <v>0</v>
          </cell>
          <cell r="QE92">
            <v>0</v>
          </cell>
          <cell r="QF92">
            <v>0</v>
          </cell>
          <cell r="QG92">
            <v>0</v>
          </cell>
          <cell r="QH92" t="str">
            <v/>
          </cell>
          <cell r="QI92" t="str">
            <v/>
          </cell>
          <cell r="QJ92">
            <v>0</v>
          </cell>
          <cell r="QK92">
            <v>0</v>
          </cell>
          <cell r="QL92">
            <v>0</v>
          </cell>
          <cell r="QM92">
            <v>0</v>
          </cell>
          <cell r="QN92">
            <v>0</v>
          </cell>
          <cell r="QO92">
            <v>0</v>
          </cell>
          <cell r="QP92">
            <v>0</v>
          </cell>
          <cell r="QQ92">
            <v>0</v>
          </cell>
          <cell r="QR92">
            <v>0</v>
          </cell>
          <cell r="QS92">
            <v>0</v>
          </cell>
          <cell r="QT92">
            <v>0</v>
          </cell>
          <cell r="QU92">
            <v>0</v>
          </cell>
          <cell r="QV92" t="str">
            <v/>
          </cell>
          <cell r="QW92" t="str">
            <v/>
          </cell>
          <cell r="QX92">
            <v>0</v>
          </cell>
          <cell r="QY92">
            <v>0</v>
          </cell>
          <cell r="QZ92">
            <v>0</v>
          </cell>
          <cell r="RA92">
            <v>0</v>
          </cell>
          <cell r="RB92">
            <v>0</v>
          </cell>
          <cell r="RC92">
            <v>0</v>
          </cell>
          <cell r="RD92">
            <v>0</v>
          </cell>
          <cell r="RE92">
            <v>0</v>
          </cell>
          <cell r="RF92">
            <v>0</v>
          </cell>
          <cell r="RG92">
            <v>0</v>
          </cell>
          <cell r="RH92">
            <v>0</v>
          </cell>
          <cell r="RI92">
            <v>0</v>
          </cell>
          <cell r="RJ92" t="str">
            <v/>
          </cell>
          <cell r="RK92" t="str">
            <v/>
          </cell>
          <cell r="RL92">
            <v>0</v>
          </cell>
          <cell r="RM92">
            <v>0</v>
          </cell>
          <cell r="RN92">
            <v>0</v>
          </cell>
          <cell r="RO92">
            <v>0</v>
          </cell>
          <cell r="RP92">
            <v>0</v>
          </cell>
          <cell r="RQ92">
            <v>0</v>
          </cell>
          <cell r="RR92">
            <v>0</v>
          </cell>
          <cell r="RS92">
            <v>0</v>
          </cell>
          <cell r="RT92">
            <v>0</v>
          </cell>
          <cell r="RU92">
            <v>0</v>
          </cell>
          <cell r="RV92">
            <v>0</v>
          </cell>
          <cell r="RW92">
            <v>0</v>
          </cell>
          <cell r="RX92" t="str">
            <v/>
          </cell>
          <cell r="RY92" t="str">
            <v/>
          </cell>
          <cell r="RZ92">
            <v>0</v>
          </cell>
          <cell r="SA92">
            <v>0</v>
          </cell>
          <cell r="SB92">
            <v>0</v>
          </cell>
          <cell r="SC92">
            <v>0</v>
          </cell>
          <cell r="SD92">
            <v>0</v>
          </cell>
          <cell r="SE92">
            <v>0</v>
          </cell>
          <cell r="SF92">
            <v>0</v>
          </cell>
          <cell r="SG92">
            <v>0</v>
          </cell>
          <cell r="SH92">
            <v>0</v>
          </cell>
          <cell r="SI92">
            <v>0</v>
          </cell>
          <cell r="SJ92">
            <v>0</v>
          </cell>
          <cell r="SK92">
            <v>0</v>
          </cell>
          <cell r="SL92" t="str">
            <v/>
          </cell>
          <cell r="SM92" t="str">
            <v/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0</v>
          </cell>
          <cell r="SU92">
            <v>0</v>
          </cell>
          <cell r="SV92">
            <v>0</v>
          </cell>
          <cell r="SW92">
            <v>0</v>
          </cell>
          <cell r="SX92">
            <v>0</v>
          </cell>
          <cell r="SY92">
            <v>0</v>
          </cell>
          <cell r="SZ92" t="str">
            <v/>
          </cell>
          <cell r="TA92" t="str">
            <v/>
          </cell>
          <cell r="TB92">
            <v>0</v>
          </cell>
          <cell r="TC92">
            <v>0</v>
          </cell>
          <cell r="TD92">
            <v>0</v>
          </cell>
          <cell r="TE92">
            <v>0</v>
          </cell>
          <cell r="TF92">
            <v>0</v>
          </cell>
          <cell r="TG92">
            <v>0</v>
          </cell>
          <cell r="TH92">
            <v>0</v>
          </cell>
          <cell r="TI92">
            <v>0</v>
          </cell>
          <cell r="TJ92">
            <v>0</v>
          </cell>
          <cell r="TK92">
            <v>0</v>
          </cell>
          <cell r="TL92">
            <v>0</v>
          </cell>
          <cell r="TM92">
            <v>0</v>
          </cell>
          <cell r="TN92" t="str">
            <v/>
          </cell>
          <cell r="TO92" t="str">
            <v/>
          </cell>
          <cell r="TP92">
            <v>0</v>
          </cell>
          <cell r="TQ92">
            <v>0</v>
          </cell>
          <cell r="TR92">
            <v>0</v>
          </cell>
          <cell r="TS92">
            <v>0</v>
          </cell>
          <cell r="TT92">
            <v>0</v>
          </cell>
          <cell r="TU92">
            <v>0</v>
          </cell>
          <cell r="TV92">
            <v>0</v>
          </cell>
          <cell r="TW92">
            <v>0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 t="str">
            <v/>
          </cell>
          <cell r="UC92" t="str">
            <v/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0</v>
          </cell>
          <cell r="UP92" t="str">
            <v/>
          </cell>
          <cell r="UQ92" t="str">
            <v/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 t="str">
            <v/>
          </cell>
          <cell r="VE92" t="str">
            <v/>
          </cell>
          <cell r="VF92">
            <v>0</v>
          </cell>
          <cell r="VG92">
            <v>0</v>
          </cell>
          <cell r="VH92">
            <v>0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 t="str">
            <v/>
          </cell>
          <cell r="VS92" t="str">
            <v/>
          </cell>
          <cell r="VT92">
            <v>0</v>
          </cell>
          <cell r="VU92">
            <v>0</v>
          </cell>
          <cell r="VV92">
            <v>0</v>
          </cell>
          <cell r="VW92">
            <v>0</v>
          </cell>
          <cell r="VX92">
            <v>0</v>
          </cell>
          <cell r="VY92">
            <v>0</v>
          </cell>
          <cell r="VZ92">
            <v>0</v>
          </cell>
          <cell r="WA92">
            <v>0</v>
          </cell>
          <cell r="WB92">
            <v>0</v>
          </cell>
          <cell r="WC92">
            <v>0</v>
          </cell>
          <cell r="WD92">
            <v>0</v>
          </cell>
          <cell r="WE92">
            <v>0</v>
          </cell>
          <cell r="WF92" t="str">
            <v/>
          </cell>
          <cell r="WG92" t="str">
            <v/>
          </cell>
          <cell r="WH92">
            <v>0</v>
          </cell>
          <cell r="WI92">
            <v>0</v>
          </cell>
          <cell r="WJ92">
            <v>0</v>
          </cell>
          <cell r="WK92">
            <v>0</v>
          </cell>
          <cell r="WL92">
            <v>0</v>
          </cell>
          <cell r="WM92">
            <v>0</v>
          </cell>
          <cell r="WN92">
            <v>0</v>
          </cell>
          <cell r="WO92">
            <v>0</v>
          </cell>
          <cell r="WP92">
            <v>0</v>
          </cell>
          <cell r="WQ92">
            <v>0</v>
          </cell>
          <cell r="WR92">
            <v>0</v>
          </cell>
          <cell r="WS92">
            <v>0</v>
          </cell>
          <cell r="WT92" t="str">
            <v/>
          </cell>
          <cell r="WU92" t="str">
            <v/>
          </cell>
          <cell r="WV92">
            <v>0</v>
          </cell>
          <cell r="WW92">
            <v>0</v>
          </cell>
          <cell r="WX92">
            <v>0</v>
          </cell>
          <cell r="WY92">
            <v>0</v>
          </cell>
          <cell r="WZ92">
            <v>0</v>
          </cell>
          <cell r="XA92">
            <v>0</v>
          </cell>
          <cell r="XB92">
            <v>0</v>
          </cell>
          <cell r="XC92">
            <v>0</v>
          </cell>
          <cell r="XD92">
            <v>0</v>
          </cell>
          <cell r="XE92">
            <v>0</v>
          </cell>
          <cell r="XF92">
            <v>0</v>
          </cell>
          <cell r="XG92">
            <v>0</v>
          </cell>
          <cell r="XH92" t="str">
            <v/>
          </cell>
          <cell r="XI92" t="str">
            <v/>
          </cell>
          <cell r="XJ92">
            <v>0</v>
          </cell>
          <cell r="XK92">
            <v>0</v>
          </cell>
          <cell r="XL92">
            <v>0</v>
          </cell>
          <cell r="XM92">
            <v>0</v>
          </cell>
          <cell r="XN92">
            <v>0</v>
          </cell>
          <cell r="XO92">
            <v>0</v>
          </cell>
          <cell r="XP92">
            <v>0</v>
          </cell>
          <cell r="XQ92">
            <v>0</v>
          </cell>
          <cell r="XR92">
            <v>0</v>
          </cell>
          <cell r="XS92">
            <v>0</v>
          </cell>
          <cell r="XT92">
            <v>0</v>
          </cell>
          <cell r="XU92">
            <v>0</v>
          </cell>
          <cell r="XV92" t="str">
            <v/>
          </cell>
          <cell r="XW92" t="str">
            <v/>
          </cell>
          <cell r="XX92">
            <v>0</v>
          </cell>
          <cell r="XY92">
            <v>0</v>
          </cell>
          <cell r="XZ92">
            <v>0</v>
          </cell>
          <cell r="YA92">
            <v>0</v>
          </cell>
          <cell r="YB92">
            <v>0</v>
          </cell>
          <cell r="YC92">
            <v>0</v>
          </cell>
          <cell r="YD92">
            <v>0</v>
          </cell>
          <cell r="YE92">
            <v>0</v>
          </cell>
          <cell r="YF92">
            <v>0</v>
          </cell>
          <cell r="YG92">
            <v>0</v>
          </cell>
          <cell r="YH92">
            <v>0</v>
          </cell>
          <cell r="YI92">
            <v>0</v>
          </cell>
          <cell r="YJ92" t="str">
            <v/>
          </cell>
          <cell r="YK92" t="str">
            <v/>
          </cell>
          <cell r="YL92">
            <v>0</v>
          </cell>
          <cell r="YM92">
            <v>0</v>
          </cell>
          <cell r="YN92">
            <v>0</v>
          </cell>
          <cell r="YO92">
            <v>0</v>
          </cell>
          <cell r="YP92">
            <v>0</v>
          </cell>
          <cell r="YQ92">
            <v>0</v>
          </cell>
          <cell r="YR92">
            <v>0</v>
          </cell>
          <cell r="YS92">
            <v>0</v>
          </cell>
          <cell r="YT92">
            <v>0</v>
          </cell>
          <cell r="YU92">
            <v>0</v>
          </cell>
          <cell r="YV92">
            <v>0</v>
          </cell>
          <cell r="YW92">
            <v>0</v>
          </cell>
          <cell r="YX92" t="str">
            <v/>
          </cell>
          <cell r="YY92" t="str">
            <v/>
          </cell>
          <cell r="YZ92">
            <v>0</v>
          </cell>
          <cell r="ZA92">
            <v>0</v>
          </cell>
          <cell r="ZB92">
            <v>0</v>
          </cell>
          <cell r="ZC92">
            <v>0</v>
          </cell>
          <cell r="ZD92">
            <v>0</v>
          </cell>
          <cell r="ZE92">
            <v>0</v>
          </cell>
          <cell r="ZF92">
            <v>0</v>
          </cell>
          <cell r="ZG92">
            <v>0</v>
          </cell>
          <cell r="ZH92">
            <v>0</v>
          </cell>
          <cell r="ZI92">
            <v>0</v>
          </cell>
          <cell r="ZJ92">
            <v>0</v>
          </cell>
          <cell r="ZK92">
            <v>0</v>
          </cell>
          <cell r="ZL92" t="str">
            <v/>
          </cell>
          <cell r="ZM92" t="str">
            <v/>
          </cell>
          <cell r="ZN92">
            <v>0</v>
          </cell>
          <cell r="ZO92">
            <v>0</v>
          </cell>
          <cell r="ZP92">
            <v>0</v>
          </cell>
          <cell r="ZQ92">
            <v>0</v>
          </cell>
          <cell r="ZR92">
            <v>0</v>
          </cell>
          <cell r="ZS92">
            <v>0</v>
          </cell>
          <cell r="ZT92">
            <v>0</v>
          </cell>
          <cell r="ZU92">
            <v>0</v>
          </cell>
          <cell r="ZV92">
            <v>0</v>
          </cell>
          <cell r="ZW92">
            <v>0</v>
          </cell>
          <cell r="ZX92">
            <v>0</v>
          </cell>
          <cell r="ZY92">
            <v>0</v>
          </cell>
          <cell r="ZZ92" t="str">
            <v/>
          </cell>
          <cell r="AAA92" t="str">
            <v/>
          </cell>
          <cell r="AAB92">
            <v>0</v>
          </cell>
          <cell r="AAC92">
            <v>0</v>
          </cell>
          <cell r="AAD92">
            <v>0</v>
          </cell>
          <cell r="AAE92">
            <v>0</v>
          </cell>
          <cell r="AAF92">
            <v>0</v>
          </cell>
          <cell r="AAG92">
            <v>0</v>
          </cell>
          <cell r="AAH92">
            <v>0</v>
          </cell>
          <cell r="AAI92">
            <v>0</v>
          </cell>
          <cell r="AAJ92">
            <v>0</v>
          </cell>
          <cell r="AAK92">
            <v>0</v>
          </cell>
          <cell r="AAL92">
            <v>0</v>
          </cell>
          <cell r="AAM92">
            <v>0</v>
          </cell>
          <cell r="AAN92" t="str">
            <v/>
          </cell>
          <cell r="AAO92" t="str">
            <v/>
          </cell>
          <cell r="AAP92">
            <v>0</v>
          </cell>
          <cell r="AAQ92">
            <v>0</v>
          </cell>
          <cell r="AAR92">
            <v>0</v>
          </cell>
          <cell r="AAS92">
            <v>0</v>
          </cell>
          <cell r="AAT92">
            <v>0</v>
          </cell>
          <cell r="AAU92">
            <v>0</v>
          </cell>
          <cell r="AAV92">
            <v>0</v>
          </cell>
          <cell r="AAW92">
            <v>0</v>
          </cell>
          <cell r="AAX92">
            <v>0</v>
          </cell>
          <cell r="AAY92">
            <v>0</v>
          </cell>
          <cell r="AAZ92">
            <v>0</v>
          </cell>
          <cell r="ABA92">
            <v>0</v>
          </cell>
          <cell r="ABB92" t="str">
            <v/>
          </cell>
          <cell r="ABC92" t="str">
            <v/>
          </cell>
          <cell r="ABD92">
            <v>0</v>
          </cell>
          <cell r="ABE92">
            <v>0</v>
          </cell>
          <cell r="ABF92">
            <v>0</v>
          </cell>
          <cell r="ABG92">
            <v>0</v>
          </cell>
          <cell r="ABH92">
            <v>0</v>
          </cell>
          <cell r="ABI92">
            <v>0</v>
          </cell>
          <cell r="ABJ92">
            <v>0</v>
          </cell>
          <cell r="ABK92">
            <v>0</v>
          </cell>
          <cell r="ABM92">
            <v>27.6</v>
          </cell>
          <cell r="ABN92">
            <v>5</v>
          </cell>
          <cell r="ABO92">
            <v>4</v>
          </cell>
          <cell r="ABP92">
            <v>1.25</v>
          </cell>
        </row>
        <row r="93">
          <cell r="A93" t="str">
            <v>WILLIAMS PLAZA</v>
          </cell>
          <cell r="B93" t="str">
            <v>WILLIAMS PLAZA</v>
          </cell>
          <cell r="C93" t="str">
            <v>BROOKLYN</v>
          </cell>
          <cell r="D93">
            <v>5.2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5.38</v>
          </cell>
          <cell r="M93">
            <v>1</v>
          </cell>
          <cell r="N93">
            <v>0</v>
          </cell>
          <cell r="O93">
            <v>0</v>
          </cell>
          <cell r="P93" t="str">
            <v/>
          </cell>
          <cell r="Q93" t="str">
            <v/>
          </cell>
          <cell r="R93">
            <v>0</v>
          </cell>
          <cell r="S93">
            <v>0</v>
          </cell>
          <cell r="T93">
            <v>3.82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12.37</v>
          </cell>
          <cell r="AA93">
            <v>2</v>
          </cell>
          <cell r="AB93">
            <v>0</v>
          </cell>
          <cell r="AC93">
            <v>0</v>
          </cell>
          <cell r="AD93" t="str">
            <v/>
          </cell>
          <cell r="AE93" t="str">
            <v/>
          </cell>
          <cell r="AF93">
            <v>0</v>
          </cell>
          <cell r="AG93">
            <v>0</v>
          </cell>
          <cell r="AH93">
            <v>3.82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12.37</v>
          </cell>
          <cell r="AO93">
            <v>2</v>
          </cell>
          <cell r="AP93">
            <v>0</v>
          </cell>
          <cell r="AQ93">
            <v>0</v>
          </cell>
          <cell r="AR93" t="str">
            <v/>
          </cell>
          <cell r="AS93" t="str">
            <v/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14.38</v>
          </cell>
          <cell r="BC93">
            <v>2</v>
          </cell>
          <cell r="BD93">
            <v>0</v>
          </cell>
          <cell r="BE93">
            <v>0</v>
          </cell>
          <cell r="BF93" t="str">
            <v/>
          </cell>
          <cell r="BG93" t="str">
            <v/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12.65</v>
          </cell>
          <cell r="BQ93">
            <v>2</v>
          </cell>
          <cell r="BR93">
            <v>0</v>
          </cell>
          <cell r="BS93">
            <v>0</v>
          </cell>
          <cell r="BT93" t="str">
            <v/>
          </cell>
          <cell r="BU93" t="str">
            <v/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9.5299999999999994</v>
          </cell>
          <cell r="CE93">
            <v>1</v>
          </cell>
          <cell r="CF93">
            <v>3.3</v>
          </cell>
          <cell r="CG93">
            <v>1</v>
          </cell>
          <cell r="CH93" t="str">
            <v/>
          </cell>
          <cell r="CI93" t="str">
            <v/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9.56</v>
          </cell>
          <cell r="CS93">
            <v>1</v>
          </cell>
          <cell r="CT93">
            <v>0</v>
          </cell>
          <cell r="CU93">
            <v>0</v>
          </cell>
          <cell r="CV93" t="str">
            <v/>
          </cell>
          <cell r="CW93" t="str">
            <v/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4.1900000000000004</v>
          </cell>
          <cell r="DC93">
            <v>1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 t="str">
            <v/>
          </cell>
          <cell r="DK93" t="str">
            <v/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8.06</v>
          </cell>
          <cell r="DU93">
            <v>1</v>
          </cell>
          <cell r="DV93">
            <v>0</v>
          </cell>
          <cell r="DW93">
            <v>0</v>
          </cell>
          <cell r="DX93" t="str">
            <v/>
          </cell>
          <cell r="DY93" t="str">
            <v/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10.23</v>
          </cell>
          <cell r="EI93">
            <v>1</v>
          </cell>
          <cell r="EJ93">
            <v>0</v>
          </cell>
          <cell r="EK93">
            <v>0</v>
          </cell>
          <cell r="EL93" t="str">
            <v/>
          </cell>
          <cell r="EM93" t="str">
            <v/>
          </cell>
          <cell r="EN93">
            <v>0</v>
          </cell>
          <cell r="EO93">
            <v>0</v>
          </cell>
          <cell r="EP93">
            <v>14.66</v>
          </cell>
          <cell r="EQ93">
            <v>2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7.22</v>
          </cell>
          <cell r="EY93">
            <v>2</v>
          </cell>
          <cell r="EZ93" t="str">
            <v/>
          </cell>
          <cell r="FA93" t="str">
            <v/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5.09</v>
          </cell>
          <cell r="FK93">
            <v>1</v>
          </cell>
          <cell r="FL93">
            <v>0</v>
          </cell>
          <cell r="FM93">
            <v>0</v>
          </cell>
          <cell r="FN93" t="str">
            <v/>
          </cell>
          <cell r="FO93" t="str">
            <v/>
          </cell>
          <cell r="FP93">
            <v>10.71</v>
          </cell>
          <cell r="FQ93">
            <v>1</v>
          </cell>
          <cell r="FR93">
            <v>3.69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6.58</v>
          </cell>
          <cell r="FY93">
            <v>1</v>
          </cell>
          <cell r="FZ93">
            <v>0</v>
          </cell>
          <cell r="GA93">
            <v>0</v>
          </cell>
          <cell r="GB93" t="str">
            <v/>
          </cell>
          <cell r="GC93" t="str">
            <v/>
          </cell>
          <cell r="GD93">
            <v>0</v>
          </cell>
          <cell r="GE93">
            <v>0</v>
          </cell>
          <cell r="GF93">
            <v>7.23</v>
          </cell>
          <cell r="GG93">
            <v>1</v>
          </cell>
          <cell r="GH93">
            <v>3.75</v>
          </cell>
          <cell r="GI93">
            <v>1</v>
          </cell>
          <cell r="GJ93">
            <v>3.91</v>
          </cell>
          <cell r="GK93">
            <v>1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 t="str">
            <v/>
          </cell>
          <cell r="GQ93" t="str">
            <v/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5.57</v>
          </cell>
          <cell r="GY93">
            <v>1</v>
          </cell>
          <cell r="GZ93">
            <v>0</v>
          </cell>
          <cell r="HA93">
            <v>0</v>
          </cell>
          <cell r="HB93">
            <v>10.23</v>
          </cell>
          <cell r="HC93">
            <v>1</v>
          </cell>
          <cell r="HD93" t="str">
            <v/>
          </cell>
          <cell r="HE93" t="str">
            <v/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 t="str">
            <v/>
          </cell>
          <cell r="HS93" t="str">
            <v/>
          </cell>
          <cell r="HT93">
            <v>9.67</v>
          </cell>
          <cell r="HU93">
            <v>1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5.36</v>
          </cell>
          <cell r="IA93">
            <v>1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 t="str">
            <v/>
          </cell>
          <cell r="IG93" t="str">
            <v/>
          </cell>
          <cell r="IH93">
            <v>0</v>
          </cell>
          <cell r="II93">
            <v>0</v>
          </cell>
          <cell r="IJ93">
            <v>16.600000000000001</v>
          </cell>
          <cell r="IK93">
            <v>2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 t="str">
            <v/>
          </cell>
          <cell r="IU93" t="str">
            <v/>
          </cell>
          <cell r="IV93">
            <v>0</v>
          </cell>
          <cell r="IW93">
            <v>0</v>
          </cell>
          <cell r="IX93">
            <v>5.04</v>
          </cell>
          <cell r="IY93">
            <v>1</v>
          </cell>
          <cell r="IZ93">
            <v>8.32</v>
          </cell>
          <cell r="JA93">
            <v>1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 t="str">
            <v/>
          </cell>
          <cell r="JI93" t="str">
            <v/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15.24</v>
          </cell>
          <cell r="JO93">
            <v>2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 t="str">
            <v/>
          </cell>
          <cell r="JW93" t="str">
            <v/>
          </cell>
          <cell r="JX93">
            <v>0</v>
          </cell>
          <cell r="JY93">
            <v>0</v>
          </cell>
          <cell r="JZ93">
            <v>7.62</v>
          </cell>
          <cell r="KA93">
            <v>1</v>
          </cell>
          <cell r="KB93">
            <v>5.59</v>
          </cell>
          <cell r="KC93">
            <v>1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 t="str">
            <v/>
          </cell>
          <cell r="KK93" t="str">
            <v/>
          </cell>
          <cell r="KL93">
            <v>0</v>
          </cell>
          <cell r="KM93">
            <v>0</v>
          </cell>
          <cell r="KN93">
            <v>12.3</v>
          </cell>
          <cell r="KO93">
            <v>2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6.6</v>
          </cell>
          <cell r="KW93">
            <v>1</v>
          </cell>
          <cell r="KX93" t="str">
            <v/>
          </cell>
          <cell r="KY93" t="str">
            <v/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9.1300000000000008</v>
          </cell>
          <cell r="LG93">
            <v>1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 t="str">
            <v/>
          </cell>
          <cell r="LM93" t="str">
            <v/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14.61</v>
          </cell>
          <cell r="LU93">
            <v>2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 t="str">
            <v/>
          </cell>
          <cell r="MA93" t="str">
            <v/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9.73</v>
          </cell>
          <cell r="MI93">
            <v>1</v>
          </cell>
          <cell r="MJ93">
            <v>5.72</v>
          </cell>
          <cell r="MK93">
            <v>1</v>
          </cell>
          <cell r="ML93">
            <v>0</v>
          </cell>
          <cell r="MM93">
            <v>0</v>
          </cell>
          <cell r="MN93" t="str">
            <v/>
          </cell>
          <cell r="MO93" t="str">
            <v/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4.6500000000000004</v>
          </cell>
          <cell r="MY93">
            <v>1</v>
          </cell>
          <cell r="MZ93">
            <v>12.1</v>
          </cell>
          <cell r="NA93">
            <v>1</v>
          </cell>
          <cell r="NB93" t="str">
            <v/>
          </cell>
          <cell r="NC93" t="str">
            <v/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0</v>
          </cell>
          <cell r="NP93" t="str">
            <v/>
          </cell>
          <cell r="NQ93" t="str">
            <v/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 t="str">
            <v/>
          </cell>
          <cell r="OE93" t="str">
            <v/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 t="str">
            <v/>
          </cell>
          <cell r="OS93" t="str">
            <v/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 t="str">
            <v/>
          </cell>
          <cell r="PG93" t="str">
            <v/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 t="str">
            <v/>
          </cell>
          <cell r="PU93" t="str">
            <v/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 t="str">
            <v/>
          </cell>
          <cell r="QI93" t="str">
            <v/>
          </cell>
          <cell r="QJ93">
            <v>0</v>
          </cell>
          <cell r="QK93">
            <v>0</v>
          </cell>
          <cell r="QL93">
            <v>0</v>
          </cell>
          <cell r="QM93">
            <v>0</v>
          </cell>
          <cell r="QN93">
            <v>0</v>
          </cell>
          <cell r="QO93">
            <v>0</v>
          </cell>
          <cell r="QP93">
            <v>0</v>
          </cell>
          <cell r="QQ93">
            <v>0</v>
          </cell>
          <cell r="QR93">
            <v>0</v>
          </cell>
          <cell r="QS93">
            <v>0</v>
          </cell>
          <cell r="QT93">
            <v>0</v>
          </cell>
          <cell r="QU93">
            <v>0</v>
          </cell>
          <cell r="QV93" t="str">
            <v/>
          </cell>
          <cell r="QW93" t="str">
            <v/>
          </cell>
          <cell r="QX93">
            <v>0</v>
          </cell>
          <cell r="QY93">
            <v>0</v>
          </cell>
          <cell r="QZ93">
            <v>0</v>
          </cell>
          <cell r="RA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0</v>
          </cell>
          <cell r="RG93">
            <v>0</v>
          </cell>
          <cell r="RH93">
            <v>0</v>
          </cell>
          <cell r="RI93">
            <v>0</v>
          </cell>
          <cell r="RJ93" t="str">
            <v/>
          </cell>
          <cell r="RK93" t="str">
            <v/>
          </cell>
          <cell r="RL93">
            <v>0</v>
          </cell>
          <cell r="RM93">
            <v>0</v>
          </cell>
          <cell r="RN93">
            <v>0</v>
          </cell>
          <cell r="RO93">
            <v>0</v>
          </cell>
          <cell r="RP93">
            <v>0</v>
          </cell>
          <cell r="RQ93">
            <v>0</v>
          </cell>
          <cell r="RR93">
            <v>0</v>
          </cell>
          <cell r="RS93">
            <v>0</v>
          </cell>
          <cell r="RT93">
            <v>0</v>
          </cell>
          <cell r="RU93">
            <v>0</v>
          </cell>
          <cell r="RV93">
            <v>0</v>
          </cell>
          <cell r="RW93">
            <v>0</v>
          </cell>
          <cell r="RX93" t="str">
            <v/>
          </cell>
          <cell r="RY93" t="str">
            <v/>
          </cell>
          <cell r="RZ93">
            <v>0</v>
          </cell>
          <cell r="SA93">
            <v>0</v>
          </cell>
          <cell r="SB93">
            <v>0</v>
          </cell>
          <cell r="SC93">
            <v>0</v>
          </cell>
          <cell r="SD93">
            <v>0</v>
          </cell>
          <cell r="SE93">
            <v>0</v>
          </cell>
          <cell r="SF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0</v>
          </cell>
          <cell r="SL93" t="str">
            <v/>
          </cell>
          <cell r="SM93" t="str">
            <v/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0</v>
          </cell>
          <cell r="SU93">
            <v>0</v>
          </cell>
          <cell r="SV93">
            <v>0</v>
          </cell>
          <cell r="SW93">
            <v>0</v>
          </cell>
          <cell r="SX93">
            <v>0</v>
          </cell>
          <cell r="SY93">
            <v>0</v>
          </cell>
          <cell r="SZ93" t="str">
            <v/>
          </cell>
          <cell r="TA93" t="str">
            <v/>
          </cell>
          <cell r="TB93">
            <v>0</v>
          </cell>
          <cell r="TC93">
            <v>0</v>
          </cell>
          <cell r="TD93">
            <v>0</v>
          </cell>
          <cell r="TE93">
            <v>0</v>
          </cell>
          <cell r="TF93">
            <v>0</v>
          </cell>
          <cell r="TG93">
            <v>0</v>
          </cell>
          <cell r="TH93">
            <v>0</v>
          </cell>
          <cell r="TI93">
            <v>0</v>
          </cell>
          <cell r="TJ93">
            <v>0</v>
          </cell>
          <cell r="TK93">
            <v>0</v>
          </cell>
          <cell r="TL93">
            <v>0</v>
          </cell>
          <cell r="TM93">
            <v>0</v>
          </cell>
          <cell r="TN93" t="str">
            <v/>
          </cell>
          <cell r="TO93" t="str">
            <v/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V93">
            <v>0</v>
          </cell>
          <cell r="TW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 t="str">
            <v/>
          </cell>
          <cell r="UC93" t="str">
            <v/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 t="str">
            <v/>
          </cell>
          <cell r="UQ93" t="str">
            <v/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 t="str">
            <v/>
          </cell>
          <cell r="VE93" t="str">
            <v/>
          </cell>
          <cell r="VF93">
            <v>0</v>
          </cell>
          <cell r="VG93">
            <v>0</v>
          </cell>
          <cell r="VH93">
            <v>0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 t="str">
            <v/>
          </cell>
          <cell r="VS93" t="str">
            <v/>
          </cell>
          <cell r="VT93">
            <v>0</v>
          </cell>
          <cell r="VU93">
            <v>0</v>
          </cell>
          <cell r="VV93">
            <v>0</v>
          </cell>
          <cell r="VW93">
            <v>0</v>
          </cell>
          <cell r="VX93">
            <v>0</v>
          </cell>
          <cell r="VY93">
            <v>0</v>
          </cell>
          <cell r="VZ93">
            <v>0</v>
          </cell>
          <cell r="WA93">
            <v>0</v>
          </cell>
          <cell r="WB93">
            <v>0</v>
          </cell>
          <cell r="WC93">
            <v>0</v>
          </cell>
          <cell r="WD93">
            <v>0</v>
          </cell>
          <cell r="WE93">
            <v>0</v>
          </cell>
          <cell r="WF93" t="str">
            <v/>
          </cell>
          <cell r="WG93" t="str">
            <v/>
          </cell>
          <cell r="WH93">
            <v>0</v>
          </cell>
          <cell r="WI93">
            <v>0</v>
          </cell>
          <cell r="WJ93">
            <v>0</v>
          </cell>
          <cell r="WK93">
            <v>0</v>
          </cell>
          <cell r="WL93">
            <v>0</v>
          </cell>
          <cell r="WM93">
            <v>0</v>
          </cell>
          <cell r="WN93">
            <v>0</v>
          </cell>
          <cell r="WO93">
            <v>0</v>
          </cell>
          <cell r="WP93">
            <v>0</v>
          </cell>
          <cell r="WQ93">
            <v>0</v>
          </cell>
          <cell r="WR93">
            <v>0</v>
          </cell>
          <cell r="WS93">
            <v>0</v>
          </cell>
          <cell r="WT93" t="str">
            <v/>
          </cell>
          <cell r="WU93" t="str">
            <v/>
          </cell>
          <cell r="WV93">
            <v>0</v>
          </cell>
          <cell r="WW93">
            <v>0</v>
          </cell>
          <cell r="WX93">
            <v>0</v>
          </cell>
          <cell r="WY93">
            <v>0</v>
          </cell>
          <cell r="WZ93">
            <v>0</v>
          </cell>
          <cell r="XA93">
            <v>0</v>
          </cell>
          <cell r="XB93">
            <v>0</v>
          </cell>
          <cell r="XC93">
            <v>0</v>
          </cell>
          <cell r="XD93">
            <v>0</v>
          </cell>
          <cell r="XE93">
            <v>0</v>
          </cell>
          <cell r="XF93">
            <v>0</v>
          </cell>
          <cell r="XG93">
            <v>0</v>
          </cell>
          <cell r="XH93" t="str">
            <v/>
          </cell>
          <cell r="XI93" t="str">
            <v/>
          </cell>
          <cell r="XJ93">
            <v>0</v>
          </cell>
          <cell r="XK93">
            <v>0</v>
          </cell>
          <cell r="XL93">
            <v>0</v>
          </cell>
          <cell r="XM93">
            <v>0</v>
          </cell>
          <cell r="XN93">
            <v>0</v>
          </cell>
          <cell r="XO93">
            <v>0</v>
          </cell>
          <cell r="XP93">
            <v>0</v>
          </cell>
          <cell r="XQ93">
            <v>0</v>
          </cell>
          <cell r="XR93">
            <v>0</v>
          </cell>
          <cell r="XS93">
            <v>0</v>
          </cell>
          <cell r="XT93">
            <v>0</v>
          </cell>
          <cell r="XU93">
            <v>0</v>
          </cell>
          <cell r="XV93" t="str">
            <v/>
          </cell>
          <cell r="XW93" t="str">
            <v/>
          </cell>
          <cell r="XX93">
            <v>0</v>
          </cell>
          <cell r="XY93">
            <v>0</v>
          </cell>
          <cell r="XZ93">
            <v>0</v>
          </cell>
          <cell r="YA93">
            <v>0</v>
          </cell>
          <cell r="YB93">
            <v>0</v>
          </cell>
          <cell r="YC93">
            <v>0</v>
          </cell>
          <cell r="YD93">
            <v>0</v>
          </cell>
          <cell r="YE93">
            <v>0</v>
          </cell>
          <cell r="YF93">
            <v>0</v>
          </cell>
          <cell r="YG93">
            <v>0</v>
          </cell>
          <cell r="YH93">
            <v>0</v>
          </cell>
          <cell r="YI93">
            <v>0</v>
          </cell>
          <cell r="YJ93" t="str">
            <v/>
          </cell>
          <cell r="YK93" t="str">
            <v/>
          </cell>
          <cell r="YL93">
            <v>0</v>
          </cell>
          <cell r="YM93">
            <v>0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U93">
            <v>0</v>
          </cell>
          <cell r="YV93">
            <v>0</v>
          </cell>
          <cell r="YW93">
            <v>0</v>
          </cell>
          <cell r="YX93" t="str">
            <v/>
          </cell>
          <cell r="YY93" t="str">
            <v/>
          </cell>
          <cell r="YZ93">
            <v>0</v>
          </cell>
          <cell r="ZA93">
            <v>0</v>
          </cell>
          <cell r="ZB93">
            <v>0</v>
          </cell>
          <cell r="ZC93">
            <v>0</v>
          </cell>
          <cell r="ZD93">
            <v>0</v>
          </cell>
          <cell r="ZE93">
            <v>0</v>
          </cell>
          <cell r="ZF93">
            <v>0</v>
          </cell>
          <cell r="ZG93">
            <v>0</v>
          </cell>
          <cell r="ZH93">
            <v>0</v>
          </cell>
          <cell r="ZI93">
            <v>0</v>
          </cell>
          <cell r="ZJ93">
            <v>0</v>
          </cell>
          <cell r="ZK93">
            <v>0</v>
          </cell>
          <cell r="ZL93" t="str">
            <v/>
          </cell>
          <cell r="ZM93" t="str">
            <v/>
          </cell>
          <cell r="ZN93">
            <v>0</v>
          </cell>
          <cell r="ZO93">
            <v>0</v>
          </cell>
          <cell r="ZP93">
            <v>0</v>
          </cell>
          <cell r="ZQ93">
            <v>0</v>
          </cell>
          <cell r="ZR93">
            <v>0</v>
          </cell>
          <cell r="ZS93">
            <v>0</v>
          </cell>
          <cell r="ZT93">
            <v>0</v>
          </cell>
          <cell r="ZU93">
            <v>0</v>
          </cell>
          <cell r="ZV93">
            <v>0</v>
          </cell>
          <cell r="ZW93">
            <v>0</v>
          </cell>
          <cell r="ZX93">
            <v>0</v>
          </cell>
          <cell r="ZY93">
            <v>0</v>
          </cell>
          <cell r="ZZ93" t="str">
            <v/>
          </cell>
          <cell r="AAA93" t="str">
            <v/>
          </cell>
          <cell r="AAB93">
            <v>0</v>
          </cell>
          <cell r="AAC93">
            <v>0</v>
          </cell>
          <cell r="AAD93">
            <v>0</v>
          </cell>
          <cell r="AAE93">
            <v>0</v>
          </cell>
          <cell r="AAF93">
            <v>0</v>
          </cell>
          <cell r="AAG93">
            <v>0</v>
          </cell>
          <cell r="AAH93">
            <v>0</v>
          </cell>
          <cell r="AAI93">
            <v>0</v>
          </cell>
          <cell r="AAJ93">
            <v>0</v>
          </cell>
          <cell r="AAK93">
            <v>0</v>
          </cell>
          <cell r="AAL93">
            <v>0</v>
          </cell>
          <cell r="AAM93">
            <v>0</v>
          </cell>
          <cell r="AAN93" t="str">
            <v/>
          </cell>
          <cell r="AAO93" t="str">
            <v/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A93">
            <v>0</v>
          </cell>
          <cell r="ABB93" t="str">
            <v/>
          </cell>
          <cell r="ABC93" t="str">
            <v/>
          </cell>
          <cell r="ABD93">
            <v>0</v>
          </cell>
          <cell r="ABE93">
            <v>0</v>
          </cell>
          <cell r="ABF93">
            <v>0</v>
          </cell>
          <cell r="ABG93">
            <v>0</v>
          </cell>
          <cell r="ABH93">
            <v>0</v>
          </cell>
          <cell r="ABI93">
            <v>0</v>
          </cell>
          <cell r="ABJ93">
            <v>0</v>
          </cell>
          <cell r="ABK93">
            <v>0</v>
          </cell>
          <cell r="ABM93">
            <v>341.78000000000003</v>
          </cell>
          <cell r="ABN93">
            <v>51</v>
          </cell>
          <cell r="ABO93">
            <v>41</v>
          </cell>
          <cell r="ABP93">
            <v>1.2439024390243902</v>
          </cell>
        </row>
        <row r="94">
          <cell r="A94" t="str">
            <v>ATLANTIC TERMINAL SITE 4B</v>
          </cell>
          <cell r="B94" t="str">
            <v>ATLANTIC TERMINAL SITE 4B</v>
          </cell>
          <cell r="C94" t="str">
            <v>BROOKLYN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str">
            <v/>
          </cell>
          <cell r="Q94" t="str">
            <v/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 t="str">
            <v/>
          </cell>
          <cell r="AE94" t="str">
            <v/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 t="str">
            <v/>
          </cell>
          <cell r="AS94" t="str">
            <v/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 t="str">
            <v/>
          </cell>
          <cell r="BG94" t="str">
            <v/>
          </cell>
          <cell r="BH94">
            <v>0</v>
          </cell>
          <cell r="BI94">
            <v>0</v>
          </cell>
          <cell r="BJ94">
            <v>6.88</v>
          </cell>
          <cell r="BK94">
            <v>1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 t="str">
            <v/>
          </cell>
          <cell r="BU94" t="str">
            <v/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6.26</v>
          </cell>
          <cell r="CC94">
            <v>1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 t="str">
            <v/>
          </cell>
          <cell r="CI94" t="str">
            <v/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 t="str">
            <v/>
          </cell>
          <cell r="CW94" t="str">
            <v/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 t="str">
            <v/>
          </cell>
          <cell r="DK94" t="str">
            <v/>
          </cell>
          <cell r="DL94">
            <v>0</v>
          </cell>
          <cell r="DM94">
            <v>0</v>
          </cell>
          <cell r="DN94">
            <v>5.18</v>
          </cell>
          <cell r="DO94">
            <v>1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 t="str">
            <v/>
          </cell>
          <cell r="DY94" t="str">
            <v/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 t="str">
            <v/>
          </cell>
          <cell r="EM94" t="str">
            <v/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 t="str">
            <v/>
          </cell>
          <cell r="FA94" t="str">
            <v/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5.85</v>
          </cell>
          <cell r="FK94">
            <v>1</v>
          </cell>
          <cell r="FL94">
            <v>0</v>
          </cell>
          <cell r="FM94">
            <v>0</v>
          </cell>
          <cell r="FN94" t="str">
            <v/>
          </cell>
          <cell r="FO94" t="str">
            <v/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 t="str">
            <v/>
          </cell>
          <cell r="GC94" t="str">
            <v/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 t="str">
            <v/>
          </cell>
          <cell r="GQ94" t="str">
            <v/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7.1</v>
          </cell>
          <cell r="GY94">
            <v>1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 t="str">
            <v/>
          </cell>
          <cell r="HE94" t="str">
            <v/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 t="str">
            <v/>
          </cell>
          <cell r="HS94" t="str">
            <v/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8.65</v>
          </cell>
          <cell r="HY94">
            <v>1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 t="str">
            <v/>
          </cell>
          <cell r="IG94" t="str">
            <v/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8.26</v>
          </cell>
          <cell r="IS94">
            <v>1</v>
          </cell>
          <cell r="IT94" t="str">
            <v/>
          </cell>
          <cell r="IU94" t="str">
            <v/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6.61</v>
          </cell>
          <cell r="JG94">
            <v>1</v>
          </cell>
          <cell r="JH94" t="str">
            <v/>
          </cell>
          <cell r="JI94" t="str">
            <v/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8.61</v>
          </cell>
          <cell r="JO94">
            <v>1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 t="str">
            <v/>
          </cell>
          <cell r="JW94" t="str">
            <v/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9.08</v>
          </cell>
          <cell r="KC94">
            <v>1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 t="str">
            <v/>
          </cell>
          <cell r="KK94" t="str">
            <v/>
          </cell>
          <cell r="KL94">
            <v>0</v>
          </cell>
          <cell r="KM94">
            <v>0</v>
          </cell>
          <cell r="KN94">
            <v>7.38</v>
          </cell>
          <cell r="KO94">
            <v>1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 t="str">
            <v/>
          </cell>
          <cell r="KY94" t="str">
            <v/>
          </cell>
          <cell r="KZ94">
            <v>19.54</v>
          </cell>
          <cell r="LA94">
            <v>2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13.88</v>
          </cell>
          <cell r="LG94">
            <v>2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 t="str">
            <v/>
          </cell>
          <cell r="LM94" t="str">
            <v/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 t="str">
            <v/>
          </cell>
          <cell r="MA94" t="str">
            <v/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7.05</v>
          </cell>
          <cell r="MI94">
            <v>1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 t="str">
            <v/>
          </cell>
          <cell r="MO94" t="str">
            <v/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 t="str">
            <v/>
          </cell>
          <cell r="NC94" t="str">
            <v/>
          </cell>
          <cell r="ND94">
            <v>10.61</v>
          </cell>
          <cell r="NE94">
            <v>1</v>
          </cell>
          <cell r="NF94">
            <v>0</v>
          </cell>
          <cell r="NG94">
            <v>0</v>
          </cell>
          <cell r="NH94">
            <v>0</v>
          </cell>
          <cell r="NI94">
            <v>0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0</v>
          </cell>
          <cell r="NO94">
            <v>0</v>
          </cell>
          <cell r="NP94" t="str">
            <v/>
          </cell>
          <cell r="NQ94" t="str">
            <v/>
          </cell>
          <cell r="NR94">
            <v>0</v>
          </cell>
          <cell r="NS94">
            <v>0</v>
          </cell>
          <cell r="NT94">
            <v>7.28</v>
          </cell>
          <cell r="NU94">
            <v>1</v>
          </cell>
          <cell r="NV94">
            <v>0</v>
          </cell>
          <cell r="NW94">
            <v>0</v>
          </cell>
          <cell r="NX94">
            <v>0</v>
          </cell>
          <cell r="NY94">
            <v>0</v>
          </cell>
          <cell r="NZ94">
            <v>0</v>
          </cell>
          <cell r="OA94">
            <v>0</v>
          </cell>
          <cell r="OB94">
            <v>0</v>
          </cell>
          <cell r="OC94">
            <v>0</v>
          </cell>
          <cell r="OD94" t="str">
            <v/>
          </cell>
          <cell r="OE94" t="str">
            <v/>
          </cell>
          <cell r="OF94">
            <v>0</v>
          </cell>
          <cell r="OG94">
            <v>0</v>
          </cell>
          <cell r="OH94">
            <v>6.28</v>
          </cell>
          <cell r="OI94">
            <v>1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 t="str">
            <v/>
          </cell>
          <cell r="OS94" t="str">
            <v/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7.25</v>
          </cell>
          <cell r="OY94">
            <v>1</v>
          </cell>
          <cell r="OZ94">
            <v>0</v>
          </cell>
          <cell r="PA94">
            <v>0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 t="str">
            <v/>
          </cell>
          <cell r="PG94" t="str">
            <v/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6.7</v>
          </cell>
          <cell r="PO94">
            <v>1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 t="str">
            <v/>
          </cell>
          <cell r="PU94" t="str">
            <v/>
          </cell>
          <cell r="PV94">
            <v>0</v>
          </cell>
          <cell r="PW94">
            <v>0</v>
          </cell>
          <cell r="PX94">
            <v>0</v>
          </cell>
          <cell r="PY94">
            <v>0</v>
          </cell>
          <cell r="PZ94">
            <v>0</v>
          </cell>
          <cell r="QA94">
            <v>0</v>
          </cell>
          <cell r="QB94">
            <v>0</v>
          </cell>
          <cell r="QC94">
            <v>0</v>
          </cell>
          <cell r="QD94">
            <v>7.35</v>
          </cell>
          <cell r="QE94">
            <v>1</v>
          </cell>
          <cell r="QF94">
            <v>0</v>
          </cell>
          <cell r="QG94">
            <v>0</v>
          </cell>
          <cell r="QH94" t="str">
            <v/>
          </cell>
          <cell r="QI94" t="str">
            <v/>
          </cell>
          <cell r="QJ94">
            <v>0</v>
          </cell>
          <cell r="QK94">
            <v>0</v>
          </cell>
          <cell r="QL94">
            <v>0</v>
          </cell>
          <cell r="QM94">
            <v>0</v>
          </cell>
          <cell r="QN94">
            <v>0</v>
          </cell>
          <cell r="QO94">
            <v>0</v>
          </cell>
          <cell r="QP94">
            <v>0</v>
          </cell>
          <cell r="QQ94">
            <v>0</v>
          </cell>
          <cell r="QR94">
            <v>5.91</v>
          </cell>
          <cell r="QS94">
            <v>1</v>
          </cell>
          <cell r="QT94">
            <v>0</v>
          </cell>
          <cell r="QU94">
            <v>0</v>
          </cell>
          <cell r="QV94" t="str">
            <v/>
          </cell>
          <cell r="QW94" t="str">
            <v/>
          </cell>
          <cell r="QX94">
            <v>0</v>
          </cell>
          <cell r="QY94">
            <v>0</v>
          </cell>
          <cell r="QZ94">
            <v>0</v>
          </cell>
          <cell r="RA94">
            <v>0</v>
          </cell>
          <cell r="RB94">
            <v>0</v>
          </cell>
          <cell r="RC94">
            <v>0</v>
          </cell>
          <cell r="RD94">
            <v>0</v>
          </cell>
          <cell r="RE94">
            <v>0</v>
          </cell>
          <cell r="RF94">
            <v>0</v>
          </cell>
          <cell r="RG94">
            <v>0</v>
          </cell>
          <cell r="RH94">
            <v>7.55</v>
          </cell>
          <cell r="RI94">
            <v>1</v>
          </cell>
          <cell r="RJ94" t="str">
            <v/>
          </cell>
          <cell r="RK94" t="str">
            <v/>
          </cell>
          <cell r="RL94">
            <v>0</v>
          </cell>
          <cell r="RM94">
            <v>0</v>
          </cell>
          <cell r="RN94">
            <v>0</v>
          </cell>
          <cell r="RO94">
            <v>0</v>
          </cell>
          <cell r="RP94">
            <v>0</v>
          </cell>
          <cell r="RQ94">
            <v>0</v>
          </cell>
          <cell r="RR94">
            <v>0</v>
          </cell>
          <cell r="RS94">
            <v>0</v>
          </cell>
          <cell r="RT94">
            <v>0</v>
          </cell>
          <cell r="RU94">
            <v>0</v>
          </cell>
          <cell r="RV94">
            <v>5.52</v>
          </cell>
          <cell r="RW94">
            <v>1</v>
          </cell>
          <cell r="RX94" t="str">
            <v/>
          </cell>
          <cell r="RY94" t="str">
            <v/>
          </cell>
          <cell r="RZ94">
            <v>0</v>
          </cell>
          <cell r="SA94">
            <v>0</v>
          </cell>
          <cell r="SB94">
            <v>0</v>
          </cell>
          <cell r="SC94">
            <v>0</v>
          </cell>
          <cell r="SD94">
            <v>0</v>
          </cell>
          <cell r="SE94">
            <v>0</v>
          </cell>
          <cell r="SF94">
            <v>0</v>
          </cell>
          <cell r="SG94">
            <v>0</v>
          </cell>
          <cell r="SH94">
            <v>0</v>
          </cell>
          <cell r="SI94">
            <v>0</v>
          </cell>
          <cell r="SJ94">
            <v>0</v>
          </cell>
          <cell r="SK94">
            <v>0</v>
          </cell>
          <cell r="SL94" t="str">
            <v/>
          </cell>
          <cell r="SM94" t="str">
            <v/>
          </cell>
          <cell r="SN94">
            <v>0</v>
          </cell>
          <cell r="SO94">
            <v>0</v>
          </cell>
          <cell r="SP94">
            <v>9.42</v>
          </cell>
          <cell r="SQ94">
            <v>1</v>
          </cell>
          <cell r="SR94">
            <v>0</v>
          </cell>
          <cell r="SS94">
            <v>0</v>
          </cell>
          <cell r="ST94">
            <v>0</v>
          </cell>
          <cell r="SU94">
            <v>0</v>
          </cell>
          <cell r="SV94">
            <v>0</v>
          </cell>
          <cell r="SW94">
            <v>0</v>
          </cell>
          <cell r="SX94">
            <v>0</v>
          </cell>
          <cell r="SY94">
            <v>0</v>
          </cell>
          <cell r="SZ94" t="str">
            <v/>
          </cell>
          <cell r="TA94" t="str">
            <v/>
          </cell>
          <cell r="TB94">
            <v>0</v>
          </cell>
          <cell r="TC94">
            <v>0</v>
          </cell>
          <cell r="TD94">
            <v>0</v>
          </cell>
          <cell r="TE94">
            <v>0</v>
          </cell>
          <cell r="TF94">
            <v>6.95</v>
          </cell>
          <cell r="TG94">
            <v>1</v>
          </cell>
          <cell r="TH94">
            <v>0</v>
          </cell>
          <cell r="TI94">
            <v>0</v>
          </cell>
          <cell r="TJ94">
            <v>0</v>
          </cell>
          <cell r="TK94">
            <v>0</v>
          </cell>
          <cell r="TL94">
            <v>0</v>
          </cell>
          <cell r="TM94">
            <v>0</v>
          </cell>
          <cell r="TN94" t="str">
            <v/>
          </cell>
          <cell r="TO94" t="str">
            <v/>
          </cell>
          <cell r="TP94">
            <v>0</v>
          </cell>
          <cell r="TQ94">
            <v>0</v>
          </cell>
          <cell r="TR94">
            <v>0</v>
          </cell>
          <cell r="TS94">
            <v>0</v>
          </cell>
          <cell r="TT94">
            <v>0</v>
          </cell>
          <cell r="TU94">
            <v>0</v>
          </cell>
          <cell r="TV94">
            <v>0</v>
          </cell>
          <cell r="TW94">
            <v>0</v>
          </cell>
          <cell r="TX94">
            <v>6.67</v>
          </cell>
          <cell r="TY94">
            <v>1</v>
          </cell>
          <cell r="TZ94">
            <v>0</v>
          </cell>
          <cell r="UA94">
            <v>0</v>
          </cell>
          <cell r="UB94" t="str">
            <v/>
          </cell>
          <cell r="UC94" t="str">
            <v/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13.09</v>
          </cell>
          <cell r="UO94">
            <v>1</v>
          </cell>
          <cell r="UP94" t="str">
            <v/>
          </cell>
          <cell r="UQ94" t="str">
            <v/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14.49</v>
          </cell>
          <cell r="VA94">
            <v>1</v>
          </cell>
          <cell r="VB94">
            <v>0</v>
          </cell>
          <cell r="VC94">
            <v>0</v>
          </cell>
          <cell r="VD94" t="str">
            <v/>
          </cell>
          <cell r="VE94" t="str">
            <v/>
          </cell>
          <cell r="VF94">
            <v>0</v>
          </cell>
          <cell r="VG94">
            <v>0</v>
          </cell>
          <cell r="VH94">
            <v>0</v>
          </cell>
          <cell r="VI94">
            <v>0</v>
          </cell>
          <cell r="VJ94">
            <v>0</v>
          </cell>
          <cell r="VK94">
            <v>0</v>
          </cell>
          <cell r="VL94">
            <v>9.4</v>
          </cell>
          <cell r="VM94">
            <v>1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 t="str">
            <v/>
          </cell>
          <cell r="VS94" t="str">
            <v/>
          </cell>
          <cell r="VT94">
            <v>0</v>
          </cell>
          <cell r="VU94">
            <v>0</v>
          </cell>
          <cell r="VV94">
            <v>0</v>
          </cell>
          <cell r="VW94">
            <v>0</v>
          </cell>
          <cell r="VX94">
            <v>0</v>
          </cell>
          <cell r="VY94">
            <v>0</v>
          </cell>
          <cell r="VZ94">
            <v>0</v>
          </cell>
          <cell r="WA94">
            <v>0</v>
          </cell>
          <cell r="WB94">
            <v>8.66</v>
          </cell>
          <cell r="WC94">
            <v>1</v>
          </cell>
          <cell r="WD94">
            <v>0</v>
          </cell>
          <cell r="WE94">
            <v>0</v>
          </cell>
          <cell r="WF94" t="str">
            <v/>
          </cell>
          <cell r="WG94" t="str">
            <v/>
          </cell>
          <cell r="WH94">
            <v>0</v>
          </cell>
          <cell r="WI94">
            <v>0</v>
          </cell>
          <cell r="WJ94">
            <v>0</v>
          </cell>
          <cell r="WK94">
            <v>0</v>
          </cell>
          <cell r="WL94">
            <v>0</v>
          </cell>
          <cell r="WM94">
            <v>0</v>
          </cell>
          <cell r="WN94">
            <v>0</v>
          </cell>
          <cell r="WO94">
            <v>0</v>
          </cell>
          <cell r="WP94">
            <v>0</v>
          </cell>
          <cell r="WQ94">
            <v>0</v>
          </cell>
          <cell r="WR94">
            <v>6.84</v>
          </cell>
          <cell r="WS94">
            <v>1</v>
          </cell>
          <cell r="WT94" t="str">
            <v/>
          </cell>
          <cell r="WU94" t="str">
            <v/>
          </cell>
          <cell r="WV94">
            <v>0</v>
          </cell>
          <cell r="WW94">
            <v>0</v>
          </cell>
          <cell r="WX94">
            <v>0</v>
          </cell>
          <cell r="WY94">
            <v>0</v>
          </cell>
          <cell r="WZ94">
            <v>0</v>
          </cell>
          <cell r="XA94">
            <v>0</v>
          </cell>
          <cell r="XB94">
            <v>0</v>
          </cell>
          <cell r="XC94">
            <v>0</v>
          </cell>
          <cell r="XD94">
            <v>0</v>
          </cell>
          <cell r="XE94">
            <v>0</v>
          </cell>
          <cell r="XF94">
            <v>6.07</v>
          </cell>
          <cell r="XG94">
            <v>1</v>
          </cell>
          <cell r="XH94" t="str">
            <v/>
          </cell>
          <cell r="XI94" t="str">
            <v/>
          </cell>
          <cell r="XJ94">
            <v>0</v>
          </cell>
          <cell r="XK94">
            <v>0</v>
          </cell>
          <cell r="XL94">
            <v>0</v>
          </cell>
          <cell r="XM94">
            <v>0</v>
          </cell>
          <cell r="XN94">
            <v>0</v>
          </cell>
          <cell r="XO94">
            <v>0</v>
          </cell>
          <cell r="XP94">
            <v>0</v>
          </cell>
          <cell r="XQ94">
            <v>0</v>
          </cell>
          <cell r="XR94">
            <v>0</v>
          </cell>
          <cell r="XS94">
            <v>0</v>
          </cell>
          <cell r="XT94">
            <v>0</v>
          </cell>
          <cell r="XU94">
            <v>0</v>
          </cell>
          <cell r="XV94" t="str">
            <v/>
          </cell>
          <cell r="XW94" t="str">
            <v/>
          </cell>
          <cell r="XX94">
            <v>0</v>
          </cell>
          <cell r="XY94">
            <v>0</v>
          </cell>
          <cell r="XZ94">
            <v>9.17</v>
          </cell>
          <cell r="YA94">
            <v>1</v>
          </cell>
          <cell r="YB94">
            <v>0</v>
          </cell>
          <cell r="YC94">
            <v>0</v>
          </cell>
          <cell r="YD94">
            <v>0</v>
          </cell>
          <cell r="YE94">
            <v>0</v>
          </cell>
          <cell r="YF94">
            <v>0</v>
          </cell>
          <cell r="YG94">
            <v>0</v>
          </cell>
          <cell r="YH94">
            <v>0</v>
          </cell>
          <cell r="YI94">
            <v>0</v>
          </cell>
          <cell r="YJ94" t="str">
            <v/>
          </cell>
          <cell r="YK94" t="str">
            <v/>
          </cell>
          <cell r="YL94">
            <v>0</v>
          </cell>
          <cell r="YM94">
            <v>0</v>
          </cell>
          <cell r="YN94">
            <v>0</v>
          </cell>
          <cell r="YO94">
            <v>0</v>
          </cell>
          <cell r="YP94">
            <v>0</v>
          </cell>
          <cell r="YQ94">
            <v>0</v>
          </cell>
          <cell r="YR94">
            <v>0</v>
          </cell>
          <cell r="YS94">
            <v>0</v>
          </cell>
          <cell r="YT94">
            <v>9.18</v>
          </cell>
          <cell r="YU94">
            <v>1</v>
          </cell>
          <cell r="YV94">
            <v>0</v>
          </cell>
          <cell r="YW94">
            <v>0</v>
          </cell>
          <cell r="YX94" t="str">
            <v/>
          </cell>
          <cell r="YY94" t="str">
            <v/>
          </cell>
          <cell r="YZ94">
            <v>0</v>
          </cell>
          <cell r="ZA94">
            <v>0</v>
          </cell>
          <cell r="ZB94">
            <v>0</v>
          </cell>
          <cell r="ZC94">
            <v>0</v>
          </cell>
          <cell r="ZD94">
            <v>0</v>
          </cell>
          <cell r="ZE94">
            <v>0</v>
          </cell>
          <cell r="ZF94">
            <v>0</v>
          </cell>
          <cell r="ZG94">
            <v>0</v>
          </cell>
          <cell r="ZH94">
            <v>5.65</v>
          </cell>
          <cell r="ZI94">
            <v>1</v>
          </cell>
          <cell r="ZJ94">
            <v>0</v>
          </cell>
          <cell r="ZK94">
            <v>0</v>
          </cell>
          <cell r="ZL94" t="str">
            <v/>
          </cell>
          <cell r="ZM94" t="str">
            <v/>
          </cell>
          <cell r="ZN94">
            <v>0</v>
          </cell>
          <cell r="ZO94">
            <v>0</v>
          </cell>
          <cell r="ZP94">
            <v>0</v>
          </cell>
          <cell r="ZQ94">
            <v>0</v>
          </cell>
          <cell r="ZR94">
            <v>0</v>
          </cell>
          <cell r="ZS94">
            <v>0</v>
          </cell>
          <cell r="ZT94">
            <v>0</v>
          </cell>
          <cell r="ZU94">
            <v>0</v>
          </cell>
          <cell r="ZV94">
            <v>0</v>
          </cell>
          <cell r="ZW94">
            <v>0</v>
          </cell>
          <cell r="ZX94">
            <v>0</v>
          </cell>
          <cell r="ZY94">
            <v>0</v>
          </cell>
          <cell r="ZZ94" t="str">
            <v/>
          </cell>
          <cell r="AAA94" t="str">
            <v/>
          </cell>
          <cell r="AAB94">
            <v>0</v>
          </cell>
          <cell r="AAC94">
            <v>0</v>
          </cell>
          <cell r="AAD94">
            <v>0</v>
          </cell>
          <cell r="AAE94">
            <v>0</v>
          </cell>
          <cell r="AAF94">
            <v>6.5</v>
          </cell>
          <cell r="AAG94">
            <v>1</v>
          </cell>
          <cell r="AAH94">
            <v>0</v>
          </cell>
          <cell r="AAI94">
            <v>0</v>
          </cell>
          <cell r="AAJ94">
            <v>0</v>
          </cell>
          <cell r="AAK94">
            <v>0</v>
          </cell>
          <cell r="AAL94">
            <v>0</v>
          </cell>
          <cell r="AAM94">
            <v>0</v>
          </cell>
          <cell r="AAN94" t="str">
            <v/>
          </cell>
          <cell r="AAO94" t="str">
            <v/>
          </cell>
          <cell r="AAP94">
            <v>0</v>
          </cell>
          <cell r="AAQ94">
            <v>0</v>
          </cell>
          <cell r="AAR94">
            <v>0</v>
          </cell>
          <cell r="AAS94">
            <v>0</v>
          </cell>
          <cell r="AAT94">
            <v>5.52</v>
          </cell>
          <cell r="AAU94">
            <v>1</v>
          </cell>
          <cell r="AAV94">
            <v>8.35</v>
          </cell>
          <cell r="AAW94">
            <v>1</v>
          </cell>
          <cell r="AAX94">
            <v>7.1</v>
          </cell>
          <cell r="AAY94">
            <v>1</v>
          </cell>
          <cell r="AAZ94">
            <v>0</v>
          </cell>
          <cell r="ABA94">
            <v>0</v>
          </cell>
          <cell r="ABB94" t="str">
            <v/>
          </cell>
          <cell r="ABC94" t="str">
            <v/>
          </cell>
          <cell r="ABD94">
            <v>0</v>
          </cell>
          <cell r="ABE94">
            <v>0</v>
          </cell>
          <cell r="ABF94">
            <v>0</v>
          </cell>
          <cell r="ABG94">
            <v>0</v>
          </cell>
          <cell r="ABH94">
            <v>0</v>
          </cell>
          <cell r="ABI94">
            <v>0</v>
          </cell>
          <cell r="ABJ94">
            <v>0</v>
          </cell>
          <cell r="ABK94">
            <v>0</v>
          </cell>
          <cell r="ABM94">
            <v>317.83999999999997</v>
          </cell>
          <cell r="ABN94">
            <v>41</v>
          </cell>
          <cell r="ABO94">
            <v>39</v>
          </cell>
          <cell r="ABP94">
            <v>1.0512820512820513</v>
          </cell>
        </row>
        <row r="95">
          <cell r="A95" t="str">
            <v>FARRAGUT</v>
          </cell>
          <cell r="B95" t="str">
            <v>FARRAGUT</v>
          </cell>
          <cell r="C95" t="str">
            <v>BROOKLYN</v>
          </cell>
          <cell r="D95">
            <v>16.350000000000001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14.83</v>
          </cell>
          <cell r="K95">
            <v>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 t="str">
            <v/>
          </cell>
          <cell r="Q95" t="str">
            <v/>
          </cell>
          <cell r="R95">
            <v>16.170000000000002</v>
          </cell>
          <cell r="S95">
            <v>2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12.01</v>
          </cell>
          <cell r="Y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/>
          </cell>
          <cell r="AE95" t="str">
            <v/>
          </cell>
          <cell r="AF95">
            <v>16.170000000000002</v>
          </cell>
          <cell r="AG95">
            <v>2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12.01</v>
          </cell>
          <cell r="AM95">
            <v>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/>
          </cell>
          <cell r="AS95" t="str">
            <v/>
          </cell>
          <cell r="AT95">
            <v>13.1</v>
          </cell>
          <cell r="AU95">
            <v>2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10.93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 t="str">
            <v/>
          </cell>
          <cell r="BG95" t="str">
            <v/>
          </cell>
          <cell r="BH95">
            <v>16.760000000000002</v>
          </cell>
          <cell r="BI95">
            <v>2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14.47</v>
          </cell>
          <cell r="BO95">
            <v>2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 t="str">
            <v/>
          </cell>
          <cell r="BU95" t="str">
            <v/>
          </cell>
          <cell r="BV95">
            <v>14.56</v>
          </cell>
          <cell r="BW95">
            <v>2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8.4700000000000006</v>
          </cell>
          <cell r="CC95">
            <v>1</v>
          </cell>
          <cell r="CD95">
            <v>0</v>
          </cell>
          <cell r="CE95">
            <v>0</v>
          </cell>
          <cell r="CF95">
            <v>12.46</v>
          </cell>
          <cell r="CG95">
            <v>1</v>
          </cell>
          <cell r="CH95" t="str">
            <v/>
          </cell>
          <cell r="CI95" t="str">
            <v/>
          </cell>
          <cell r="CJ95">
            <v>5.08</v>
          </cell>
          <cell r="CK95">
            <v>1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9.61</v>
          </cell>
          <cell r="CQ95">
            <v>1</v>
          </cell>
          <cell r="CR95">
            <v>0</v>
          </cell>
          <cell r="CS95">
            <v>0</v>
          </cell>
          <cell r="CT95">
            <v>9.68</v>
          </cell>
          <cell r="CU95">
            <v>1</v>
          </cell>
          <cell r="CV95" t="str">
            <v/>
          </cell>
          <cell r="CW95" t="str">
            <v/>
          </cell>
          <cell r="CX95">
            <v>9.0500000000000007</v>
          </cell>
          <cell r="CY95">
            <v>1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9.9</v>
          </cell>
          <cell r="DE95">
            <v>1</v>
          </cell>
          <cell r="DF95">
            <v>0</v>
          </cell>
          <cell r="DG95">
            <v>0</v>
          </cell>
          <cell r="DH95">
            <v>6.45</v>
          </cell>
          <cell r="DI95">
            <v>1</v>
          </cell>
          <cell r="DJ95" t="str">
            <v/>
          </cell>
          <cell r="DK95" t="str">
            <v/>
          </cell>
          <cell r="DL95">
            <v>14.05</v>
          </cell>
          <cell r="DM95">
            <v>2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12.55</v>
          </cell>
          <cell r="DS95">
            <v>2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 t="str">
            <v/>
          </cell>
          <cell r="DY95" t="str">
            <v/>
          </cell>
          <cell r="DZ95">
            <v>10.130000000000001</v>
          </cell>
          <cell r="EA95">
            <v>2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16.63</v>
          </cell>
          <cell r="EG95">
            <v>2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 t="str">
            <v/>
          </cell>
          <cell r="EM95" t="str">
            <v/>
          </cell>
          <cell r="EN95">
            <v>14.01</v>
          </cell>
          <cell r="EO95">
            <v>2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7.48</v>
          </cell>
          <cell r="EU95">
            <v>1</v>
          </cell>
          <cell r="EV95">
            <v>0</v>
          </cell>
          <cell r="EW95">
            <v>0</v>
          </cell>
          <cell r="EX95">
            <v>4.25</v>
          </cell>
          <cell r="EY95">
            <v>1</v>
          </cell>
          <cell r="EZ95" t="str">
            <v/>
          </cell>
          <cell r="FA95" t="str">
            <v/>
          </cell>
          <cell r="FB95">
            <v>12.64</v>
          </cell>
          <cell r="FC95">
            <v>2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12.81</v>
          </cell>
          <cell r="FI95">
            <v>2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 t="str">
            <v/>
          </cell>
          <cell r="FO95" t="str">
            <v/>
          </cell>
          <cell r="FP95">
            <v>12.89</v>
          </cell>
          <cell r="FQ95">
            <v>2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11.65</v>
          </cell>
          <cell r="FY95">
            <v>2</v>
          </cell>
          <cell r="FZ95">
            <v>0</v>
          </cell>
          <cell r="GA95">
            <v>0</v>
          </cell>
          <cell r="GB95" t="str">
            <v/>
          </cell>
          <cell r="GC95" t="str">
            <v/>
          </cell>
          <cell r="GD95">
            <v>17.47</v>
          </cell>
          <cell r="GE95">
            <v>2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13.94</v>
          </cell>
          <cell r="GK95">
            <v>2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 t="str">
            <v/>
          </cell>
          <cell r="GQ95" t="str">
            <v/>
          </cell>
          <cell r="GR95">
            <v>12.49</v>
          </cell>
          <cell r="GS95">
            <v>2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11.62</v>
          </cell>
          <cell r="GY95">
            <v>2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 t="str">
            <v/>
          </cell>
          <cell r="HE95" t="str">
            <v/>
          </cell>
          <cell r="HF95">
            <v>12.78</v>
          </cell>
          <cell r="HG95">
            <v>2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16.579999999999998</v>
          </cell>
          <cell r="HM95">
            <v>2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 t="str">
            <v/>
          </cell>
          <cell r="HS95" t="str">
            <v/>
          </cell>
          <cell r="HT95">
            <v>17.559999999999999</v>
          </cell>
          <cell r="HU95">
            <v>2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11.4</v>
          </cell>
          <cell r="IA95">
            <v>2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 t="str">
            <v/>
          </cell>
          <cell r="IG95" t="str">
            <v/>
          </cell>
          <cell r="IH95">
            <v>16.5</v>
          </cell>
          <cell r="II95">
            <v>2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11.51</v>
          </cell>
          <cell r="IO95">
            <v>2</v>
          </cell>
          <cell r="IP95">
            <v>5.0599999999999996</v>
          </cell>
          <cell r="IQ95">
            <v>1</v>
          </cell>
          <cell r="IR95">
            <v>0</v>
          </cell>
          <cell r="IS95">
            <v>0</v>
          </cell>
          <cell r="IT95" t="str">
            <v/>
          </cell>
          <cell r="IU95" t="str">
            <v/>
          </cell>
          <cell r="IV95">
            <v>11.26</v>
          </cell>
          <cell r="IW95">
            <v>2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10.86</v>
          </cell>
          <cell r="JC95">
            <v>2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 t="str">
            <v/>
          </cell>
          <cell r="JI95" t="str">
            <v/>
          </cell>
          <cell r="JJ95">
            <v>15.51</v>
          </cell>
          <cell r="JK95">
            <v>2</v>
          </cell>
          <cell r="JL95">
            <v>6.94</v>
          </cell>
          <cell r="JM95">
            <v>1</v>
          </cell>
          <cell r="JN95">
            <v>0</v>
          </cell>
          <cell r="JO95">
            <v>0</v>
          </cell>
          <cell r="JP95">
            <v>11.23</v>
          </cell>
          <cell r="JQ95">
            <v>2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 t="str">
            <v/>
          </cell>
          <cell r="JW95" t="str">
            <v/>
          </cell>
          <cell r="JX95">
            <v>18.14</v>
          </cell>
          <cell r="JY95">
            <v>2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12.16</v>
          </cell>
          <cell r="KE95">
            <v>2</v>
          </cell>
          <cell r="KF95">
            <v>0</v>
          </cell>
          <cell r="KG95">
            <v>0</v>
          </cell>
          <cell r="KH95">
            <v>6.26</v>
          </cell>
          <cell r="KI95">
            <v>1</v>
          </cell>
          <cell r="KJ95" t="str">
            <v/>
          </cell>
          <cell r="KK95" t="str">
            <v/>
          </cell>
          <cell r="KL95">
            <v>11.69</v>
          </cell>
          <cell r="KM95">
            <v>2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15.64</v>
          </cell>
          <cell r="KS95">
            <v>2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 t="str">
            <v/>
          </cell>
          <cell r="KY95" t="str">
            <v/>
          </cell>
          <cell r="KZ95">
            <v>0</v>
          </cell>
          <cell r="LA95">
            <v>0</v>
          </cell>
          <cell r="LB95">
            <v>17.52</v>
          </cell>
          <cell r="LC95">
            <v>2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8.39</v>
          </cell>
          <cell r="LI95">
            <v>1</v>
          </cell>
          <cell r="LJ95">
            <v>14.61</v>
          </cell>
          <cell r="LK95">
            <v>1</v>
          </cell>
          <cell r="LL95" t="str">
            <v/>
          </cell>
          <cell r="LM95" t="str">
            <v/>
          </cell>
          <cell r="LN95">
            <v>15.7</v>
          </cell>
          <cell r="LO95">
            <v>2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19.96</v>
          </cell>
          <cell r="LU95">
            <v>2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 t="str">
            <v/>
          </cell>
          <cell r="MA95" t="str">
            <v/>
          </cell>
          <cell r="MB95">
            <v>19.760000000000002</v>
          </cell>
          <cell r="MC95">
            <v>2</v>
          </cell>
          <cell r="MD95">
            <v>0</v>
          </cell>
          <cell r="ME95">
            <v>0</v>
          </cell>
          <cell r="MF95">
            <v>4.5</v>
          </cell>
          <cell r="MG95">
            <v>1</v>
          </cell>
          <cell r="MH95">
            <v>13.94</v>
          </cell>
          <cell r="MI95">
            <v>2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 t="str">
            <v/>
          </cell>
          <cell r="MO95" t="str">
            <v/>
          </cell>
          <cell r="MP95">
            <v>19.22</v>
          </cell>
          <cell r="MQ95">
            <v>2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16.54</v>
          </cell>
          <cell r="MW95">
            <v>2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 t="str">
            <v/>
          </cell>
          <cell r="NC95" t="str">
            <v/>
          </cell>
          <cell r="ND95">
            <v>17.399999999999999</v>
          </cell>
          <cell r="NE95">
            <v>2</v>
          </cell>
          <cell r="NF95">
            <v>0</v>
          </cell>
          <cell r="NG95">
            <v>0</v>
          </cell>
          <cell r="NH95">
            <v>0</v>
          </cell>
          <cell r="NI95">
            <v>0</v>
          </cell>
          <cell r="NJ95">
            <v>18.079999999999998</v>
          </cell>
          <cell r="NK95">
            <v>2</v>
          </cell>
          <cell r="NL95">
            <v>0</v>
          </cell>
          <cell r="NM95">
            <v>0</v>
          </cell>
          <cell r="NN95">
            <v>0</v>
          </cell>
          <cell r="NO95">
            <v>0</v>
          </cell>
          <cell r="NP95" t="str">
            <v/>
          </cell>
          <cell r="NQ95" t="str">
            <v/>
          </cell>
          <cell r="NR95">
            <v>15.42</v>
          </cell>
          <cell r="NS95">
            <v>2</v>
          </cell>
          <cell r="NT95">
            <v>5.54</v>
          </cell>
          <cell r="NU95">
            <v>1</v>
          </cell>
          <cell r="NV95">
            <v>0</v>
          </cell>
          <cell r="NW95">
            <v>0</v>
          </cell>
          <cell r="NX95">
            <v>0</v>
          </cell>
          <cell r="NY95">
            <v>0</v>
          </cell>
          <cell r="NZ95">
            <v>0</v>
          </cell>
          <cell r="OA95">
            <v>0</v>
          </cell>
          <cell r="OB95">
            <v>0</v>
          </cell>
          <cell r="OC95">
            <v>0</v>
          </cell>
          <cell r="OD95" t="str">
            <v/>
          </cell>
          <cell r="OE95" t="str">
            <v/>
          </cell>
          <cell r="OF95">
            <v>20.36</v>
          </cell>
          <cell r="OG95">
            <v>2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15.94</v>
          </cell>
          <cell r="OM95">
            <v>2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 t="str">
            <v/>
          </cell>
          <cell r="OS95" t="str">
            <v/>
          </cell>
          <cell r="OT95">
            <v>15.08</v>
          </cell>
          <cell r="OU95">
            <v>2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16.850000000000001</v>
          </cell>
          <cell r="PA95">
            <v>2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 t="str">
            <v/>
          </cell>
          <cell r="PG95" t="str">
            <v/>
          </cell>
          <cell r="PH95">
            <v>17.07</v>
          </cell>
          <cell r="PI95">
            <v>2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7.98</v>
          </cell>
          <cell r="PS95">
            <v>1</v>
          </cell>
          <cell r="PT95" t="str">
            <v/>
          </cell>
          <cell r="PU95" t="str">
            <v/>
          </cell>
          <cell r="PV95">
            <v>9.24</v>
          </cell>
          <cell r="PW95">
            <v>1</v>
          </cell>
          <cell r="PX95">
            <v>0</v>
          </cell>
          <cell r="PY95">
            <v>0</v>
          </cell>
          <cell r="PZ95">
            <v>6.24</v>
          </cell>
          <cell r="QA95">
            <v>1</v>
          </cell>
          <cell r="QB95">
            <v>14.13</v>
          </cell>
          <cell r="QC95">
            <v>2</v>
          </cell>
          <cell r="QD95">
            <v>0</v>
          </cell>
          <cell r="QE95">
            <v>0</v>
          </cell>
          <cell r="QF95">
            <v>0</v>
          </cell>
          <cell r="QG95">
            <v>0</v>
          </cell>
          <cell r="QH95" t="str">
            <v/>
          </cell>
          <cell r="QI95" t="str">
            <v/>
          </cell>
          <cell r="QJ95">
            <v>15.56</v>
          </cell>
          <cell r="QK95">
            <v>2</v>
          </cell>
          <cell r="QL95">
            <v>0</v>
          </cell>
          <cell r="QM95">
            <v>0</v>
          </cell>
          <cell r="QN95">
            <v>0</v>
          </cell>
          <cell r="QO95">
            <v>0</v>
          </cell>
          <cell r="QP95">
            <v>12.48</v>
          </cell>
          <cell r="QQ95">
            <v>2</v>
          </cell>
          <cell r="QR95">
            <v>0</v>
          </cell>
          <cell r="QS95">
            <v>0</v>
          </cell>
          <cell r="QT95">
            <v>0</v>
          </cell>
          <cell r="QU95">
            <v>0</v>
          </cell>
          <cell r="QV95" t="str">
            <v/>
          </cell>
          <cell r="QW95" t="str">
            <v/>
          </cell>
          <cell r="QX95">
            <v>14.05</v>
          </cell>
          <cell r="QY95">
            <v>2</v>
          </cell>
          <cell r="QZ95">
            <v>0</v>
          </cell>
          <cell r="RA95">
            <v>0</v>
          </cell>
          <cell r="RB95">
            <v>0</v>
          </cell>
          <cell r="RC95">
            <v>0</v>
          </cell>
          <cell r="RD95">
            <v>20.73</v>
          </cell>
          <cell r="RE95">
            <v>2</v>
          </cell>
          <cell r="RF95">
            <v>0</v>
          </cell>
          <cell r="RG95">
            <v>0</v>
          </cell>
          <cell r="RH95">
            <v>0</v>
          </cell>
          <cell r="RI95">
            <v>0</v>
          </cell>
          <cell r="RJ95" t="str">
            <v/>
          </cell>
          <cell r="RK95" t="str">
            <v/>
          </cell>
          <cell r="RL95">
            <v>19.54</v>
          </cell>
          <cell r="RM95">
            <v>2</v>
          </cell>
          <cell r="RN95">
            <v>0</v>
          </cell>
          <cell r="RO95">
            <v>0</v>
          </cell>
          <cell r="RP95">
            <v>0</v>
          </cell>
          <cell r="RQ95">
            <v>0</v>
          </cell>
          <cell r="RR95">
            <v>9.73</v>
          </cell>
          <cell r="RS95">
            <v>1</v>
          </cell>
          <cell r="RT95">
            <v>0</v>
          </cell>
          <cell r="RU95">
            <v>0</v>
          </cell>
          <cell r="RV95">
            <v>0</v>
          </cell>
          <cell r="RW95">
            <v>0</v>
          </cell>
          <cell r="RX95" t="str">
            <v/>
          </cell>
          <cell r="RY95" t="str">
            <v/>
          </cell>
          <cell r="RZ95">
            <v>10.39</v>
          </cell>
          <cell r="SA95">
            <v>1</v>
          </cell>
          <cell r="SB95">
            <v>0</v>
          </cell>
          <cell r="SC95">
            <v>0</v>
          </cell>
          <cell r="SD95">
            <v>10.41</v>
          </cell>
          <cell r="SE95">
            <v>1</v>
          </cell>
          <cell r="SF95">
            <v>0</v>
          </cell>
          <cell r="SG95">
            <v>0</v>
          </cell>
          <cell r="SH95">
            <v>0</v>
          </cell>
          <cell r="SI95">
            <v>0</v>
          </cell>
          <cell r="SJ95">
            <v>0</v>
          </cell>
          <cell r="SK95">
            <v>0</v>
          </cell>
          <cell r="SL95" t="str">
            <v/>
          </cell>
          <cell r="SM95" t="str">
            <v/>
          </cell>
          <cell r="SN95">
            <v>11.55</v>
          </cell>
          <cell r="SO95">
            <v>1</v>
          </cell>
          <cell r="SP95">
            <v>4.7</v>
          </cell>
          <cell r="SQ95">
            <v>1</v>
          </cell>
          <cell r="SR95">
            <v>0</v>
          </cell>
          <cell r="SS95">
            <v>0</v>
          </cell>
          <cell r="ST95">
            <v>19.809999999999999</v>
          </cell>
          <cell r="SU95">
            <v>2</v>
          </cell>
          <cell r="SV95">
            <v>0</v>
          </cell>
          <cell r="SW95">
            <v>0</v>
          </cell>
          <cell r="SX95">
            <v>0</v>
          </cell>
          <cell r="SY95">
            <v>0</v>
          </cell>
          <cell r="SZ95" t="str">
            <v/>
          </cell>
          <cell r="TA95" t="str">
            <v/>
          </cell>
          <cell r="TB95">
            <v>16.29</v>
          </cell>
          <cell r="TC95">
            <v>2</v>
          </cell>
          <cell r="TD95">
            <v>0</v>
          </cell>
          <cell r="TE95">
            <v>0</v>
          </cell>
          <cell r="TF95">
            <v>0</v>
          </cell>
          <cell r="TG95">
            <v>0</v>
          </cell>
          <cell r="TH95">
            <v>16.13</v>
          </cell>
          <cell r="TI95">
            <v>2</v>
          </cell>
          <cell r="TJ95">
            <v>0</v>
          </cell>
          <cell r="TK95">
            <v>0</v>
          </cell>
          <cell r="TL95">
            <v>0</v>
          </cell>
          <cell r="TM95">
            <v>0</v>
          </cell>
          <cell r="TN95" t="str">
            <v/>
          </cell>
          <cell r="TO95" t="str">
            <v/>
          </cell>
          <cell r="TP95">
            <v>16.72</v>
          </cell>
          <cell r="TQ95">
            <v>2</v>
          </cell>
          <cell r="TR95">
            <v>0</v>
          </cell>
          <cell r="TS95">
            <v>0</v>
          </cell>
          <cell r="TT95">
            <v>0</v>
          </cell>
          <cell r="TU95">
            <v>0</v>
          </cell>
          <cell r="TV95">
            <v>15.96</v>
          </cell>
          <cell r="TW95">
            <v>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 t="str">
            <v/>
          </cell>
          <cell r="UC95" t="str">
            <v/>
          </cell>
          <cell r="UD95">
            <v>17.2</v>
          </cell>
          <cell r="UE95">
            <v>2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11.79</v>
          </cell>
          <cell r="UK95">
            <v>2</v>
          </cell>
          <cell r="UL95">
            <v>0</v>
          </cell>
          <cell r="UM95">
            <v>0</v>
          </cell>
          <cell r="UN95">
            <v>10.35</v>
          </cell>
          <cell r="UO95">
            <v>1</v>
          </cell>
          <cell r="UP95" t="str">
            <v/>
          </cell>
          <cell r="UQ95" t="str">
            <v/>
          </cell>
          <cell r="UR95">
            <v>15.11</v>
          </cell>
          <cell r="US95">
            <v>2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15.27</v>
          </cell>
          <cell r="UY95">
            <v>2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 t="str">
            <v/>
          </cell>
          <cell r="VE95" t="str">
            <v/>
          </cell>
          <cell r="VF95">
            <v>15.03</v>
          </cell>
          <cell r="VG95">
            <v>2</v>
          </cell>
          <cell r="VH95">
            <v>0</v>
          </cell>
          <cell r="VI95">
            <v>0</v>
          </cell>
          <cell r="VJ95">
            <v>0</v>
          </cell>
          <cell r="VK95">
            <v>0</v>
          </cell>
          <cell r="VL95">
            <v>13.61</v>
          </cell>
          <cell r="VM95">
            <v>2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 t="str">
            <v/>
          </cell>
          <cell r="VS95" t="str">
            <v/>
          </cell>
          <cell r="VT95">
            <v>16.11</v>
          </cell>
          <cell r="VU95">
            <v>2</v>
          </cell>
          <cell r="VV95">
            <v>0</v>
          </cell>
          <cell r="VW95">
            <v>0</v>
          </cell>
          <cell r="VX95">
            <v>0</v>
          </cell>
          <cell r="VY95">
            <v>0</v>
          </cell>
          <cell r="VZ95">
            <v>13.58</v>
          </cell>
          <cell r="WA95">
            <v>2</v>
          </cell>
          <cell r="WB95">
            <v>0</v>
          </cell>
          <cell r="WC95">
            <v>0</v>
          </cell>
          <cell r="WD95">
            <v>0</v>
          </cell>
          <cell r="WE95">
            <v>0</v>
          </cell>
          <cell r="WF95" t="str">
            <v/>
          </cell>
          <cell r="WG95" t="str">
            <v/>
          </cell>
          <cell r="WH95">
            <v>17.27</v>
          </cell>
          <cell r="WI95">
            <v>2</v>
          </cell>
          <cell r="WJ95">
            <v>0</v>
          </cell>
          <cell r="WK95">
            <v>0</v>
          </cell>
          <cell r="WL95">
            <v>0</v>
          </cell>
          <cell r="WM95">
            <v>0</v>
          </cell>
          <cell r="WN95">
            <v>14.06</v>
          </cell>
          <cell r="WO95">
            <v>2</v>
          </cell>
          <cell r="WP95">
            <v>0</v>
          </cell>
          <cell r="WQ95">
            <v>0</v>
          </cell>
          <cell r="WR95">
            <v>0</v>
          </cell>
          <cell r="WS95">
            <v>0</v>
          </cell>
          <cell r="WT95" t="str">
            <v/>
          </cell>
          <cell r="WU95" t="str">
            <v/>
          </cell>
          <cell r="WV95">
            <v>16.84</v>
          </cell>
          <cell r="WW95">
            <v>2</v>
          </cell>
          <cell r="WX95">
            <v>0</v>
          </cell>
          <cell r="WY95">
            <v>0</v>
          </cell>
          <cell r="WZ95">
            <v>0</v>
          </cell>
          <cell r="XA95">
            <v>0</v>
          </cell>
          <cell r="XB95">
            <v>13.32</v>
          </cell>
          <cell r="XC95">
            <v>2</v>
          </cell>
          <cell r="XD95">
            <v>0</v>
          </cell>
          <cell r="XE95">
            <v>0</v>
          </cell>
          <cell r="XF95">
            <v>0</v>
          </cell>
          <cell r="XG95">
            <v>0</v>
          </cell>
          <cell r="XH95" t="str">
            <v/>
          </cell>
          <cell r="XI95" t="str">
            <v/>
          </cell>
          <cell r="XJ95">
            <v>17.03</v>
          </cell>
          <cell r="XK95">
            <v>2</v>
          </cell>
          <cell r="XL95">
            <v>0</v>
          </cell>
          <cell r="XM95">
            <v>0</v>
          </cell>
          <cell r="XN95">
            <v>0</v>
          </cell>
          <cell r="XO95">
            <v>0</v>
          </cell>
          <cell r="XP95">
            <v>15.91</v>
          </cell>
          <cell r="XQ95">
            <v>2</v>
          </cell>
          <cell r="XR95">
            <v>0</v>
          </cell>
          <cell r="XS95">
            <v>0</v>
          </cell>
          <cell r="XT95">
            <v>0</v>
          </cell>
          <cell r="XU95">
            <v>0</v>
          </cell>
          <cell r="XV95" t="str">
            <v/>
          </cell>
          <cell r="XW95" t="str">
            <v/>
          </cell>
          <cell r="XX95">
            <v>19.64</v>
          </cell>
          <cell r="XY95">
            <v>2</v>
          </cell>
          <cell r="XZ95">
            <v>0</v>
          </cell>
          <cell r="YA95">
            <v>0</v>
          </cell>
          <cell r="YB95">
            <v>0</v>
          </cell>
          <cell r="YC95">
            <v>0</v>
          </cell>
          <cell r="YD95">
            <v>16.100000000000001</v>
          </cell>
          <cell r="YE95">
            <v>2</v>
          </cell>
          <cell r="YF95">
            <v>0</v>
          </cell>
          <cell r="YG95">
            <v>0</v>
          </cell>
          <cell r="YH95">
            <v>0</v>
          </cell>
          <cell r="YI95">
            <v>0</v>
          </cell>
          <cell r="YJ95" t="str">
            <v/>
          </cell>
          <cell r="YK95" t="str">
            <v/>
          </cell>
          <cell r="YL95">
            <v>18.170000000000002</v>
          </cell>
          <cell r="YM95">
            <v>2</v>
          </cell>
          <cell r="YN95">
            <v>0</v>
          </cell>
          <cell r="YO95">
            <v>0</v>
          </cell>
          <cell r="YP95">
            <v>0</v>
          </cell>
          <cell r="YQ95">
            <v>0</v>
          </cell>
          <cell r="YR95">
            <v>16.38</v>
          </cell>
          <cell r="YS95">
            <v>2</v>
          </cell>
          <cell r="YT95">
            <v>0</v>
          </cell>
          <cell r="YU95">
            <v>0</v>
          </cell>
          <cell r="YV95">
            <v>0</v>
          </cell>
          <cell r="YW95">
            <v>0</v>
          </cell>
          <cell r="YX95" t="str">
            <v/>
          </cell>
          <cell r="YY95" t="str">
            <v/>
          </cell>
          <cell r="YZ95">
            <v>20.71</v>
          </cell>
          <cell r="ZA95">
            <v>2</v>
          </cell>
          <cell r="ZB95">
            <v>0</v>
          </cell>
          <cell r="ZC95">
            <v>0</v>
          </cell>
          <cell r="ZD95">
            <v>0</v>
          </cell>
          <cell r="ZE95">
            <v>0</v>
          </cell>
          <cell r="ZF95">
            <v>15.39</v>
          </cell>
          <cell r="ZG95">
            <v>2</v>
          </cell>
          <cell r="ZH95">
            <v>0</v>
          </cell>
          <cell r="ZI95">
            <v>0</v>
          </cell>
          <cell r="ZJ95">
            <v>0</v>
          </cell>
          <cell r="ZK95">
            <v>0</v>
          </cell>
          <cell r="ZL95" t="str">
            <v/>
          </cell>
          <cell r="ZM95" t="str">
            <v/>
          </cell>
          <cell r="ZN95">
            <v>17.7</v>
          </cell>
          <cell r="ZO95">
            <v>2</v>
          </cell>
          <cell r="ZP95">
            <v>0</v>
          </cell>
          <cell r="ZQ95">
            <v>0</v>
          </cell>
          <cell r="ZR95">
            <v>0</v>
          </cell>
          <cell r="ZS95">
            <v>0</v>
          </cell>
          <cell r="ZT95">
            <v>16.47</v>
          </cell>
          <cell r="ZU95">
            <v>2</v>
          </cell>
          <cell r="ZV95">
            <v>0</v>
          </cell>
          <cell r="ZW95">
            <v>0</v>
          </cell>
          <cell r="ZX95">
            <v>0</v>
          </cell>
          <cell r="ZY95">
            <v>0</v>
          </cell>
          <cell r="ZZ95" t="str">
            <v/>
          </cell>
          <cell r="AAA95" t="str">
            <v/>
          </cell>
          <cell r="AAB95">
            <v>17.489999999999998</v>
          </cell>
          <cell r="AAC95">
            <v>2</v>
          </cell>
          <cell r="AAD95">
            <v>0</v>
          </cell>
          <cell r="AAE95">
            <v>0</v>
          </cell>
          <cell r="AAF95">
            <v>0</v>
          </cell>
          <cell r="AAG95">
            <v>0</v>
          </cell>
          <cell r="AAH95">
            <v>18.87</v>
          </cell>
          <cell r="AAI95">
            <v>2</v>
          </cell>
          <cell r="AAJ95">
            <v>0</v>
          </cell>
          <cell r="AAK95">
            <v>0</v>
          </cell>
          <cell r="AAL95">
            <v>0</v>
          </cell>
          <cell r="AAM95">
            <v>0</v>
          </cell>
          <cell r="AAN95" t="str">
            <v/>
          </cell>
          <cell r="AAO95" t="str">
            <v/>
          </cell>
          <cell r="AAP95">
            <v>14.83</v>
          </cell>
          <cell r="AAQ95">
            <v>2</v>
          </cell>
          <cell r="AAR95">
            <v>0</v>
          </cell>
          <cell r="AAS95">
            <v>0</v>
          </cell>
          <cell r="AAT95">
            <v>0</v>
          </cell>
          <cell r="AAU95">
            <v>0</v>
          </cell>
          <cell r="AAV95">
            <v>6.95</v>
          </cell>
          <cell r="AAW95">
            <v>1</v>
          </cell>
          <cell r="AAX95">
            <v>7.51</v>
          </cell>
          <cell r="AAY95">
            <v>1</v>
          </cell>
          <cell r="AAZ95">
            <v>0</v>
          </cell>
          <cell r="ABA95">
            <v>0</v>
          </cell>
          <cell r="ABB95" t="str">
            <v/>
          </cell>
          <cell r="ABC95" t="str">
            <v/>
          </cell>
          <cell r="ABD95">
            <v>0</v>
          </cell>
          <cell r="ABE95">
            <v>0</v>
          </cell>
          <cell r="ABF95">
            <v>0</v>
          </cell>
          <cell r="ABG95">
            <v>0</v>
          </cell>
          <cell r="ABH95">
            <v>0</v>
          </cell>
          <cell r="ABI95">
            <v>0</v>
          </cell>
          <cell r="ABJ95">
            <v>0</v>
          </cell>
          <cell r="ABK95">
            <v>0</v>
          </cell>
          <cell r="ABM95">
            <v>1595.96</v>
          </cell>
          <cell r="ABN95">
            <v>206</v>
          </cell>
          <cell r="ABO95">
            <v>117</v>
          </cell>
          <cell r="ABP95">
            <v>1.7606837606837606</v>
          </cell>
        </row>
        <row r="96">
          <cell r="A96" t="str">
            <v>INGERSOLL</v>
          </cell>
          <cell r="B96" t="str">
            <v>INGERSOLL</v>
          </cell>
          <cell r="C96" t="str">
            <v>BROOKLYN</v>
          </cell>
          <cell r="D96">
            <v>0</v>
          </cell>
          <cell r="E96">
            <v>0</v>
          </cell>
          <cell r="F96">
            <v>16.37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12.34</v>
          </cell>
          <cell r="M96">
            <v>2</v>
          </cell>
          <cell r="N96">
            <v>0</v>
          </cell>
          <cell r="O96">
            <v>0</v>
          </cell>
          <cell r="P96" t="str">
            <v/>
          </cell>
          <cell r="Q96" t="str">
            <v/>
          </cell>
          <cell r="R96">
            <v>0</v>
          </cell>
          <cell r="S96">
            <v>0</v>
          </cell>
          <cell r="T96">
            <v>24.89</v>
          </cell>
          <cell r="U96">
            <v>3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16.059999999999999</v>
          </cell>
          <cell r="AA96">
            <v>2</v>
          </cell>
          <cell r="AB96">
            <v>0</v>
          </cell>
          <cell r="AC96">
            <v>0</v>
          </cell>
          <cell r="AD96" t="str">
            <v/>
          </cell>
          <cell r="AE96" t="str">
            <v/>
          </cell>
          <cell r="AF96">
            <v>0</v>
          </cell>
          <cell r="AG96">
            <v>0</v>
          </cell>
          <cell r="AH96">
            <v>24.89</v>
          </cell>
          <cell r="AI96">
            <v>3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16.059999999999999</v>
          </cell>
          <cell r="AO96">
            <v>2</v>
          </cell>
          <cell r="AP96">
            <v>0</v>
          </cell>
          <cell r="AQ96">
            <v>0</v>
          </cell>
          <cell r="AR96" t="str">
            <v/>
          </cell>
          <cell r="AS96" t="str">
            <v/>
          </cell>
          <cell r="AT96">
            <v>0</v>
          </cell>
          <cell r="AU96">
            <v>0</v>
          </cell>
          <cell r="AV96">
            <v>14.02</v>
          </cell>
          <cell r="AW96">
            <v>2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11.27</v>
          </cell>
          <cell r="BC96">
            <v>2</v>
          </cell>
          <cell r="BD96">
            <v>0</v>
          </cell>
          <cell r="BE96">
            <v>0</v>
          </cell>
          <cell r="BF96" t="str">
            <v/>
          </cell>
          <cell r="BG96" t="str">
            <v/>
          </cell>
          <cell r="BH96">
            <v>3.62</v>
          </cell>
          <cell r="BI96">
            <v>1</v>
          </cell>
          <cell r="BJ96">
            <v>18.96</v>
          </cell>
          <cell r="BK96">
            <v>2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14.44</v>
          </cell>
          <cell r="BQ96">
            <v>2</v>
          </cell>
          <cell r="BR96">
            <v>0</v>
          </cell>
          <cell r="BS96">
            <v>0</v>
          </cell>
          <cell r="BT96" t="str">
            <v/>
          </cell>
          <cell r="BU96" t="str">
            <v/>
          </cell>
          <cell r="BV96">
            <v>0</v>
          </cell>
          <cell r="BW96">
            <v>0</v>
          </cell>
          <cell r="BX96">
            <v>13.99</v>
          </cell>
          <cell r="BY96">
            <v>2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15.11</v>
          </cell>
          <cell r="CE96">
            <v>2</v>
          </cell>
          <cell r="CF96">
            <v>0</v>
          </cell>
          <cell r="CG96">
            <v>0</v>
          </cell>
          <cell r="CH96" t="str">
            <v/>
          </cell>
          <cell r="CI96" t="str">
            <v/>
          </cell>
          <cell r="CJ96">
            <v>0</v>
          </cell>
          <cell r="CK96">
            <v>0</v>
          </cell>
          <cell r="CL96">
            <v>17.920000000000002</v>
          </cell>
          <cell r="CM96">
            <v>2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13.76</v>
          </cell>
          <cell r="CS96">
            <v>2</v>
          </cell>
          <cell r="CT96">
            <v>0</v>
          </cell>
          <cell r="CU96">
            <v>0</v>
          </cell>
          <cell r="CV96" t="str">
            <v/>
          </cell>
          <cell r="CW96" t="str">
            <v/>
          </cell>
          <cell r="CX96">
            <v>0</v>
          </cell>
          <cell r="CY96">
            <v>0</v>
          </cell>
          <cell r="CZ96">
            <v>16.05</v>
          </cell>
          <cell r="DA96">
            <v>2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16.34</v>
          </cell>
          <cell r="DG96">
            <v>2</v>
          </cell>
          <cell r="DH96">
            <v>0</v>
          </cell>
          <cell r="DI96">
            <v>0</v>
          </cell>
          <cell r="DJ96" t="str">
            <v/>
          </cell>
          <cell r="DK96" t="str">
            <v/>
          </cell>
          <cell r="DL96">
            <v>0</v>
          </cell>
          <cell r="DM96">
            <v>0</v>
          </cell>
          <cell r="DN96">
            <v>16.420000000000002</v>
          </cell>
          <cell r="DO96">
            <v>2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13.95</v>
          </cell>
          <cell r="DU96">
            <v>2</v>
          </cell>
          <cell r="DV96">
            <v>0</v>
          </cell>
          <cell r="DW96">
            <v>0</v>
          </cell>
          <cell r="DX96" t="str">
            <v/>
          </cell>
          <cell r="DY96" t="str">
            <v/>
          </cell>
          <cell r="DZ96">
            <v>0</v>
          </cell>
          <cell r="EA96">
            <v>0</v>
          </cell>
          <cell r="EB96">
            <v>16.28</v>
          </cell>
          <cell r="EC96">
            <v>2</v>
          </cell>
          <cell r="ED96">
            <v>8.23</v>
          </cell>
          <cell r="EE96">
            <v>1</v>
          </cell>
          <cell r="EF96">
            <v>0</v>
          </cell>
          <cell r="EG96">
            <v>0</v>
          </cell>
          <cell r="EH96">
            <v>14.31</v>
          </cell>
          <cell r="EI96">
            <v>2</v>
          </cell>
          <cell r="EJ96">
            <v>0</v>
          </cell>
          <cell r="EK96">
            <v>0</v>
          </cell>
          <cell r="EL96" t="str">
            <v/>
          </cell>
          <cell r="EM96" t="str">
            <v/>
          </cell>
          <cell r="EN96">
            <v>0</v>
          </cell>
          <cell r="EO96">
            <v>0</v>
          </cell>
          <cell r="EP96">
            <v>17.899999999999999</v>
          </cell>
          <cell r="EQ96">
            <v>2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13.15</v>
          </cell>
          <cell r="EW96">
            <v>2</v>
          </cell>
          <cell r="EX96">
            <v>0</v>
          </cell>
          <cell r="EY96">
            <v>0</v>
          </cell>
          <cell r="EZ96" t="str">
            <v/>
          </cell>
          <cell r="FA96" t="str">
            <v/>
          </cell>
          <cell r="FB96">
            <v>0</v>
          </cell>
          <cell r="FC96">
            <v>0</v>
          </cell>
          <cell r="FD96">
            <v>15.73</v>
          </cell>
          <cell r="FE96">
            <v>2</v>
          </cell>
          <cell r="FF96">
            <v>0</v>
          </cell>
          <cell r="FG96">
            <v>0</v>
          </cell>
          <cell r="FH96">
            <v>8.4600000000000009</v>
          </cell>
          <cell r="FI96">
            <v>1</v>
          </cell>
          <cell r="FJ96">
            <v>13.11</v>
          </cell>
          <cell r="FK96">
            <v>2</v>
          </cell>
          <cell r="FL96">
            <v>0</v>
          </cell>
          <cell r="FM96">
            <v>0</v>
          </cell>
          <cell r="FN96" t="str">
            <v/>
          </cell>
          <cell r="FO96" t="str">
            <v/>
          </cell>
          <cell r="FP96">
            <v>0</v>
          </cell>
          <cell r="FQ96">
            <v>0</v>
          </cell>
          <cell r="FR96">
            <v>17.29</v>
          </cell>
          <cell r="FS96">
            <v>2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14.66</v>
          </cell>
          <cell r="FY96">
            <v>2</v>
          </cell>
          <cell r="FZ96">
            <v>0</v>
          </cell>
          <cell r="GA96">
            <v>0</v>
          </cell>
          <cell r="GB96" t="str">
            <v/>
          </cell>
          <cell r="GC96" t="str">
            <v/>
          </cell>
          <cell r="GD96">
            <v>0</v>
          </cell>
          <cell r="GE96">
            <v>0</v>
          </cell>
          <cell r="GF96">
            <v>15.11</v>
          </cell>
          <cell r="GG96">
            <v>2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13.9</v>
          </cell>
          <cell r="GM96">
            <v>2</v>
          </cell>
          <cell r="GN96">
            <v>0</v>
          </cell>
          <cell r="GO96">
            <v>0</v>
          </cell>
          <cell r="GP96" t="str">
            <v/>
          </cell>
          <cell r="GQ96" t="str">
            <v/>
          </cell>
          <cell r="GR96">
            <v>0</v>
          </cell>
          <cell r="GS96">
            <v>0</v>
          </cell>
          <cell r="GT96">
            <v>15.93</v>
          </cell>
          <cell r="GU96">
            <v>2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16.71</v>
          </cell>
          <cell r="HC96">
            <v>2</v>
          </cell>
          <cell r="HD96" t="str">
            <v/>
          </cell>
          <cell r="HE96" t="str">
            <v/>
          </cell>
          <cell r="HF96">
            <v>0</v>
          </cell>
          <cell r="HG96">
            <v>0</v>
          </cell>
          <cell r="HH96">
            <v>12.22</v>
          </cell>
          <cell r="HI96">
            <v>2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15.37</v>
          </cell>
          <cell r="HO96">
            <v>2</v>
          </cell>
          <cell r="HP96">
            <v>0</v>
          </cell>
          <cell r="HQ96">
            <v>0</v>
          </cell>
          <cell r="HR96" t="str">
            <v/>
          </cell>
          <cell r="HS96" t="str">
            <v/>
          </cell>
          <cell r="HT96">
            <v>0</v>
          </cell>
          <cell r="HU96">
            <v>0</v>
          </cell>
          <cell r="HV96">
            <v>26.34</v>
          </cell>
          <cell r="HW96">
            <v>3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13.83</v>
          </cell>
          <cell r="IC96">
            <v>2</v>
          </cell>
          <cell r="ID96">
            <v>0</v>
          </cell>
          <cell r="IE96">
            <v>0</v>
          </cell>
          <cell r="IF96" t="str">
            <v/>
          </cell>
          <cell r="IG96" t="str">
            <v/>
          </cell>
          <cell r="IH96">
            <v>0</v>
          </cell>
          <cell r="II96">
            <v>0</v>
          </cell>
          <cell r="IJ96">
            <v>16.86</v>
          </cell>
          <cell r="IK96">
            <v>2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14.07</v>
          </cell>
          <cell r="IQ96">
            <v>2</v>
          </cell>
          <cell r="IR96">
            <v>0</v>
          </cell>
          <cell r="IS96">
            <v>0</v>
          </cell>
          <cell r="IT96" t="str">
            <v/>
          </cell>
          <cell r="IU96" t="str">
            <v/>
          </cell>
          <cell r="IV96">
            <v>0</v>
          </cell>
          <cell r="IW96">
            <v>0</v>
          </cell>
          <cell r="IX96">
            <v>17.54</v>
          </cell>
          <cell r="IY96">
            <v>2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17.059999999999999</v>
          </cell>
          <cell r="JE96">
            <v>2</v>
          </cell>
          <cell r="JF96">
            <v>0</v>
          </cell>
          <cell r="JG96">
            <v>0</v>
          </cell>
          <cell r="JH96" t="str">
            <v/>
          </cell>
          <cell r="JI96" t="str">
            <v/>
          </cell>
          <cell r="JJ96">
            <v>0</v>
          </cell>
          <cell r="JK96">
            <v>0</v>
          </cell>
          <cell r="JL96">
            <v>26.47</v>
          </cell>
          <cell r="JM96">
            <v>3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15.28</v>
          </cell>
          <cell r="JS96">
            <v>2</v>
          </cell>
          <cell r="JT96">
            <v>0</v>
          </cell>
          <cell r="JU96">
            <v>0</v>
          </cell>
          <cell r="JV96" t="str">
            <v/>
          </cell>
          <cell r="JW96" t="str">
            <v/>
          </cell>
          <cell r="JX96">
            <v>0</v>
          </cell>
          <cell r="JY96">
            <v>0</v>
          </cell>
          <cell r="JZ96">
            <v>18.53</v>
          </cell>
          <cell r="KA96">
            <v>2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16.329999999999998</v>
          </cell>
          <cell r="KG96">
            <v>2</v>
          </cell>
          <cell r="KH96">
            <v>0</v>
          </cell>
          <cell r="KI96">
            <v>0</v>
          </cell>
          <cell r="KJ96" t="str">
            <v/>
          </cell>
          <cell r="KK96" t="str">
            <v/>
          </cell>
          <cell r="KL96">
            <v>0</v>
          </cell>
          <cell r="KM96">
            <v>0</v>
          </cell>
          <cell r="KN96">
            <v>19.14</v>
          </cell>
          <cell r="KO96">
            <v>2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24.56</v>
          </cell>
          <cell r="KU96">
            <v>3</v>
          </cell>
          <cell r="KV96">
            <v>0</v>
          </cell>
          <cell r="KW96">
            <v>0</v>
          </cell>
          <cell r="KX96" t="str">
            <v/>
          </cell>
          <cell r="KY96" t="str">
            <v/>
          </cell>
          <cell r="KZ96">
            <v>9.01</v>
          </cell>
          <cell r="LA96">
            <v>1</v>
          </cell>
          <cell r="LB96">
            <v>8.19</v>
          </cell>
          <cell r="LC96">
            <v>1</v>
          </cell>
          <cell r="LD96">
            <v>0</v>
          </cell>
          <cell r="LE96">
            <v>0</v>
          </cell>
          <cell r="LF96">
            <v>9</v>
          </cell>
          <cell r="LG96">
            <v>1</v>
          </cell>
          <cell r="LH96">
            <v>14.41</v>
          </cell>
          <cell r="LI96">
            <v>2</v>
          </cell>
          <cell r="LJ96">
            <v>0</v>
          </cell>
          <cell r="LK96">
            <v>0</v>
          </cell>
          <cell r="LL96" t="str">
            <v/>
          </cell>
          <cell r="LM96" t="str">
            <v/>
          </cell>
          <cell r="LN96">
            <v>0</v>
          </cell>
          <cell r="LO96">
            <v>0</v>
          </cell>
          <cell r="LP96">
            <v>18.72</v>
          </cell>
          <cell r="LQ96">
            <v>2</v>
          </cell>
          <cell r="LR96">
            <v>9.94</v>
          </cell>
          <cell r="LS96">
            <v>1</v>
          </cell>
          <cell r="LT96">
            <v>0</v>
          </cell>
          <cell r="LU96">
            <v>0</v>
          </cell>
          <cell r="LV96">
            <v>15.75</v>
          </cell>
          <cell r="LW96">
            <v>2</v>
          </cell>
          <cell r="LX96">
            <v>0</v>
          </cell>
          <cell r="LY96">
            <v>0</v>
          </cell>
          <cell r="LZ96" t="str">
            <v/>
          </cell>
          <cell r="MA96" t="str">
            <v/>
          </cell>
          <cell r="MB96">
            <v>0</v>
          </cell>
          <cell r="MC96">
            <v>0</v>
          </cell>
          <cell r="MD96">
            <v>15.5</v>
          </cell>
          <cell r="ME96">
            <v>2</v>
          </cell>
          <cell r="MF96">
            <v>10.38</v>
          </cell>
          <cell r="MG96">
            <v>1</v>
          </cell>
          <cell r="MH96">
            <v>0</v>
          </cell>
          <cell r="MI96">
            <v>0</v>
          </cell>
          <cell r="MJ96">
            <v>13.41</v>
          </cell>
          <cell r="MK96">
            <v>2</v>
          </cell>
          <cell r="ML96">
            <v>0</v>
          </cell>
          <cell r="MM96">
            <v>0</v>
          </cell>
          <cell r="MN96" t="str">
            <v/>
          </cell>
          <cell r="MO96" t="str">
            <v/>
          </cell>
          <cell r="MP96">
            <v>0</v>
          </cell>
          <cell r="MQ96">
            <v>0</v>
          </cell>
          <cell r="MR96">
            <v>18.670000000000002</v>
          </cell>
          <cell r="MS96">
            <v>2</v>
          </cell>
          <cell r="MT96">
            <v>8.84</v>
          </cell>
          <cell r="MU96">
            <v>1</v>
          </cell>
          <cell r="MV96">
            <v>0</v>
          </cell>
          <cell r="MW96">
            <v>0</v>
          </cell>
          <cell r="MX96">
            <v>13.68</v>
          </cell>
          <cell r="MY96">
            <v>2</v>
          </cell>
          <cell r="MZ96">
            <v>0</v>
          </cell>
          <cell r="NA96">
            <v>0</v>
          </cell>
          <cell r="NB96" t="str">
            <v/>
          </cell>
          <cell r="NC96" t="str">
            <v/>
          </cell>
          <cell r="ND96">
            <v>0</v>
          </cell>
          <cell r="NE96">
            <v>0</v>
          </cell>
          <cell r="NF96">
            <v>17.04</v>
          </cell>
          <cell r="NG96">
            <v>2</v>
          </cell>
          <cell r="NH96">
            <v>8.73</v>
          </cell>
          <cell r="NI96">
            <v>1</v>
          </cell>
          <cell r="NJ96">
            <v>0</v>
          </cell>
          <cell r="NK96">
            <v>0</v>
          </cell>
          <cell r="NL96">
            <v>14.19</v>
          </cell>
          <cell r="NM96">
            <v>2</v>
          </cell>
          <cell r="NN96">
            <v>0</v>
          </cell>
          <cell r="NO96">
            <v>0</v>
          </cell>
          <cell r="NP96" t="str">
            <v/>
          </cell>
          <cell r="NQ96" t="str">
            <v/>
          </cell>
          <cell r="NR96">
            <v>0</v>
          </cell>
          <cell r="NS96">
            <v>0</v>
          </cell>
          <cell r="NT96">
            <v>18.920000000000002</v>
          </cell>
          <cell r="NU96">
            <v>2</v>
          </cell>
          <cell r="NV96">
            <v>6.74</v>
          </cell>
          <cell r="NW96">
            <v>1</v>
          </cell>
          <cell r="NX96">
            <v>15.59</v>
          </cell>
          <cell r="NY96">
            <v>2</v>
          </cell>
          <cell r="NZ96">
            <v>13.61</v>
          </cell>
          <cell r="OA96">
            <v>2</v>
          </cell>
          <cell r="OB96">
            <v>0</v>
          </cell>
          <cell r="OC96">
            <v>0</v>
          </cell>
          <cell r="OD96" t="str">
            <v/>
          </cell>
          <cell r="OE96" t="str">
            <v/>
          </cell>
          <cell r="OF96">
            <v>0</v>
          </cell>
          <cell r="OG96">
            <v>0</v>
          </cell>
          <cell r="OH96">
            <v>18.13</v>
          </cell>
          <cell r="OI96">
            <v>2</v>
          </cell>
          <cell r="OJ96">
            <v>8.6999999999999993</v>
          </cell>
          <cell r="OK96">
            <v>1</v>
          </cell>
          <cell r="OL96">
            <v>0</v>
          </cell>
          <cell r="OM96">
            <v>0</v>
          </cell>
          <cell r="ON96">
            <v>14.4</v>
          </cell>
          <cell r="OO96">
            <v>2</v>
          </cell>
          <cell r="OP96">
            <v>0</v>
          </cell>
          <cell r="OQ96">
            <v>0</v>
          </cell>
          <cell r="OR96" t="str">
            <v/>
          </cell>
          <cell r="OS96" t="str">
            <v/>
          </cell>
          <cell r="OT96">
            <v>0</v>
          </cell>
          <cell r="OU96">
            <v>0</v>
          </cell>
          <cell r="OV96">
            <v>15.94</v>
          </cell>
          <cell r="OW96">
            <v>2</v>
          </cell>
          <cell r="OX96">
            <v>7.27</v>
          </cell>
          <cell r="OY96">
            <v>1</v>
          </cell>
          <cell r="OZ96">
            <v>0</v>
          </cell>
          <cell r="PA96">
            <v>0</v>
          </cell>
          <cell r="PB96">
            <v>8.23</v>
          </cell>
          <cell r="PC96">
            <v>1</v>
          </cell>
          <cell r="PD96">
            <v>6.69</v>
          </cell>
          <cell r="PE96">
            <v>1</v>
          </cell>
          <cell r="PF96" t="str">
            <v/>
          </cell>
          <cell r="PG96" t="str">
            <v/>
          </cell>
          <cell r="PH96">
            <v>0</v>
          </cell>
          <cell r="PI96">
            <v>0</v>
          </cell>
          <cell r="PJ96">
            <v>14.95</v>
          </cell>
          <cell r="PK96">
            <v>2</v>
          </cell>
          <cell r="PL96">
            <v>9.8699999999999992</v>
          </cell>
          <cell r="PM96">
            <v>1</v>
          </cell>
          <cell r="PN96">
            <v>8.51</v>
          </cell>
          <cell r="PO96">
            <v>1</v>
          </cell>
          <cell r="PP96">
            <v>12.29</v>
          </cell>
          <cell r="PQ96">
            <v>2</v>
          </cell>
          <cell r="PR96">
            <v>0</v>
          </cell>
          <cell r="PS96">
            <v>0</v>
          </cell>
          <cell r="PT96" t="str">
            <v/>
          </cell>
          <cell r="PU96" t="str">
            <v/>
          </cell>
          <cell r="PV96">
            <v>0</v>
          </cell>
          <cell r="PW96">
            <v>0</v>
          </cell>
          <cell r="PX96">
            <v>18.88</v>
          </cell>
          <cell r="PY96">
            <v>2</v>
          </cell>
          <cell r="PZ96">
            <v>8.09</v>
          </cell>
          <cell r="QA96">
            <v>1</v>
          </cell>
          <cell r="QB96">
            <v>0</v>
          </cell>
          <cell r="QC96">
            <v>0</v>
          </cell>
          <cell r="QD96">
            <v>14.97</v>
          </cell>
          <cell r="QE96">
            <v>2</v>
          </cell>
          <cell r="QF96">
            <v>0</v>
          </cell>
          <cell r="QG96">
            <v>0</v>
          </cell>
          <cell r="QH96" t="str">
            <v/>
          </cell>
          <cell r="QI96" t="str">
            <v/>
          </cell>
          <cell r="QJ96">
            <v>0</v>
          </cell>
          <cell r="QK96">
            <v>0</v>
          </cell>
          <cell r="QL96">
            <v>20.11</v>
          </cell>
          <cell r="QM96">
            <v>2</v>
          </cell>
          <cell r="QN96">
            <v>3.45</v>
          </cell>
          <cell r="QO96">
            <v>1</v>
          </cell>
          <cell r="QP96">
            <v>0</v>
          </cell>
          <cell r="QQ96">
            <v>0</v>
          </cell>
          <cell r="QR96">
            <v>13.38</v>
          </cell>
          <cell r="QS96">
            <v>2</v>
          </cell>
          <cell r="QT96">
            <v>0</v>
          </cell>
          <cell r="QU96">
            <v>0</v>
          </cell>
          <cell r="QV96" t="str">
            <v/>
          </cell>
          <cell r="QW96" t="str">
            <v/>
          </cell>
          <cell r="QX96">
            <v>0</v>
          </cell>
          <cell r="QY96">
            <v>0</v>
          </cell>
          <cell r="QZ96">
            <v>15.99</v>
          </cell>
          <cell r="RA96">
            <v>2</v>
          </cell>
          <cell r="RB96">
            <v>0</v>
          </cell>
          <cell r="RC96">
            <v>0</v>
          </cell>
          <cell r="RD96">
            <v>0</v>
          </cell>
          <cell r="RE96">
            <v>0</v>
          </cell>
          <cell r="RF96">
            <v>0</v>
          </cell>
          <cell r="RG96">
            <v>0</v>
          </cell>
          <cell r="RH96">
            <v>0</v>
          </cell>
          <cell r="RI96">
            <v>0</v>
          </cell>
          <cell r="RJ96" t="str">
            <v/>
          </cell>
          <cell r="RK96" t="str">
            <v/>
          </cell>
          <cell r="RL96">
            <v>10</v>
          </cell>
          <cell r="RM96">
            <v>1</v>
          </cell>
          <cell r="RN96">
            <v>12.51</v>
          </cell>
          <cell r="RO96">
            <v>2</v>
          </cell>
          <cell r="RP96">
            <v>0</v>
          </cell>
          <cell r="RQ96">
            <v>0</v>
          </cell>
          <cell r="RR96">
            <v>0</v>
          </cell>
          <cell r="RS96">
            <v>0</v>
          </cell>
          <cell r="RT96">
            <v>15.43</v>
          </cell>
          <cell r="RU96">
            <v>2</v>
          </cell>
          <cell r="RV96">
            <v>0</v>
          </cell>
          <cell r="RW96">
            <v>0</v>
          </cell>
          <cell r="RX96" t="str">
            <v/>
          </cell>
          <cell r="RY96" t="str">
            <v/>
          </cell>
          <cell r="RZ96">
            <v>10.06</v>
          </cell>
          <cell r="SA96">
            <v>1</v>
          </cell>
          <cell r="SB96">
            <v>14.58</v>
          </cell>
          <cell r="SC96">
            <v>2</v>
          </cell>
          <cell r="SD96">
            <v>0</v>
          </cell>
          <cell r="SE96">
            <v>0</v>
          </cell>
          <cell r="SF96">
            <v>0</v>
          </cell>
          <cell r="SG96">
            <v>0</v>
          </cell>
          <cell r="SH96">
            <v>17.16</v>
          </cell>
          <cell r="SI96">
            <v>2</v>
          </cell>
          <cell r="SJ96">
            <v>0</v>
          </cell>
          <cell r="SK96">
            <v>0</v>
          </cell>
          <cell r="SL96" t="str">
            <v/>
          </cell>
          <cell r="SM96" t="str">
            <v/>
          </cell>
          <cell r="SN96">
            <v>0</v>
          </cell>
          <cell r="SO96">
            <v>0</v>
          </cell>
          <cell r="SP96">
            <v>19.5</v>
          </cell>
          <cell r="SQ96">
            <v>2</v>
          </cell>
          <cell r="SR96">
            <v>0</v>
          </cell>
          <cell r="SS96">
            <v>0</v>
          </cell>
          <cell r="ST96">
            <v>0</v>
          </cell>
          <cell r="SU96">
            <v>0</v>
          </cell>
          <cell r="SV96">
            <v>16.78</v>
          </cell>
          <cell r="SW96">
            <v>2</v>
          </cell>
          <cell r="SX96">
            <v>0</v>
          </cell>
          <cell r="SY96">
            <v>0</v>
          </cell>
          <cell r="SZ96" t="str">
            <v/>
          </cell>
          <cell r="TA96" t="str">
            <v/>
          </cell>
          <cell r="TB96">
            <v>0</v>
          </cell>
          <cell r="TC96">
            <v>0</v>
          </cell>
          <cell r="TD96">
            <v>19.36</v>
          </cell>
          <cell r="TE96">
            <v>2</v>
          </cell>
          <cell r="TF96">
            <v>0</v>
          </cell>
          <cell r="TG96">
            <v>0</v>
          </cell>
          <cell r="TH96">
            <v>0</v>
          </cell>
          <cell r="TI96">
            <v>0</v>
          </cell>
          <cell r="TJ96">
            <v>18.149999999999999</v>
          </cell>
          <cell r="TK96">
            <v>2</v>
          </cell>
          <cell r="TL96">
            <v>0</v>
          </cell>
          <cell r="TM96">
            <v>0</v>
          </cell>
          <cell r="TN96" t="str">
            <v/>
          </cell>
          <cell r="TO96" t="str">
            <v/>
          </cell>
          <cell r="TP96">
            <v>0</v>
          </cell>
          <cell r="TQ96">
            <v>0</v>
          </cell>
          <cell r="TR96">
            <v>25.16</v>
          </cell>
          <cell r="TS96">
            <v>2</v>
          </cell>
          <cell r="TT96">
            <v>0</v>
          </cell>
          <cell r="TU96">
            <v>0</v>
          </cell>
          <cell r="TV96">
            <v>0</v>
          </cell>
          <cell r="TW96">
            <v>0</v>
          </cell>
          <cell r="TX96">
            <v>16.82</v>
          </cell>
          <cell r="TY96">
            <v>2</v>
          </cell>
          <cell r="TZ96">
            <v>0</v>
          </cell>
          <cell r="UA96">
            <v>0</v>
          </cell>
          <cell r="UB96" t="str">
            <v/>
          </cell>
          <cell r="UC96" t="str">
            <v/>
          </cell>
          <cell r="UD96">
            <v>0</v>
          </cell>
          <cell r="UE96">
            <v>0</v>
          </cell>
          <cell r="UF96">
            <v>18.5</v>
          </cell>
          <cell r="UG96">
            <v>2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18.16</v>
          </cell>
          <cell r="UM96">
            <v>2</v>
          </cell>
          <cell r="UN96">
            <v>0</v>
          </cell>
          <cell r="UO96">
            <v>0</v>
          </cell>
          <cell r="UP96" t="str">
            <v/>
          </cell>
          <cell r="UQ96" t="str">
            <v/>
          </cell>
          <cell r="UR96">
            <v>0</v>
          </cell>
          <cell r="US96">
            <v>0</v>
          </cell>
          <cell r="UT96">
            <v>25.5</v>
          </cell>
          <cell r="UU96">
            <v>2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15.8</v>
          </cell>
          <cell r="VA96">
            <v>2</v>
          </cell>
          <cell r="VB96">
            <v>0</v>
          </cell>
          <cell r="VC96">
            <v>0</v>
          </cell>
          <cell r="VD96" t="str">
            <v/>
          </cell>
          <cell r="VE96" t="str">
            <v/>
          </cell>
          <cell r="VF96">
            <v>0</v>
          </cell>
          <cell r="VG96">
            <v>0</v>
          </cell>
          <cell r="VH96">
            <v>16.559999999999999</v>
          </cell>
          <cell r="VI96">
            <v>2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17.66</v>
          </cell>
          <cell r="VO96">
            <v>2</v>
          </cell>
          <cell r="VP96">
            <v>0</v>
          </cell>
          <cell r="VQ96">
            <v>0</v>
          </cell>
          <cell r="VR96" t="str">
            <v/>
          </cell>
          <cell r="VS96" t="str">
            <v/>
          </cell>
          <cell r="VT96">
            <v>0</v>
          </cell>
          <cell r="VU96">
            <v>0</v>
          </cell>
          <cell r="VV96">
            <v>18.54</v>
          </cell>
          <cell r="VW96">
            <v>2</v>
          </cell>
          <cell r="VX96">
            <v>0</v>
          </cell>
          <cell r="VY96">
            <v>0</v>
          </cell>
          <cell r="VZ96">
            <v>0</v>
          </cell>
          <cell r="WA96">
            <v>0</v>
          </cell>
          <cell r="WB96">
            <v>16.16</v>
          </cell>
          <cell r="WC96">
            <v>2</v>
          </cell>
          <cell r="WD96">
            <v>0</v>
          </cell>
          <cell r="WE96">
            <v>0</v>
          </cell>
          <cell r="WF96" t="str">
            <v/>
          </cell>
          <cell r="WG96" t="str">
            <v/>
          </cell>
          <cell r="WH96">
            <v>0</v>
          </cell>
          <cell r="WI96">
            <v>0</v>
          </cell>
          <cell r="WJ96">
            <v>14.82</v>
          </cell>
          <cell r="WK96">
            <v>2</v>
          </cell>
          <cell r="WL96">
            <v>8.94</v>
          </cell>
          <cell r="WM96">
            <v>1</v>
          </cell>
          <cell r="WN96">
            <v>0</v>
          </cell>
          <cell r="WO96">
            <v>0</v>
          </cell>
          <cell r="WP96">
            <v>14.33</v>
          </cell>
          <cell r="WQ96">
            <v>2</v>
          </cell>
          <cell r="WR96">
            <v>0</v>
          </cell>
          <cell r="WS96">
            <v>0</v>
          </cell>
          <cell r="WT96" t="str">
            <v/>
          </cell>
          <cell r="WU96" t="str">
            <v/>
          </cell>
          <cell r="WV96">
            <v>0</v>
          </cell>
          <cell r="WW96">
            <v>0</v>
          </cell>
          <cell r="WX96">
            <v>15.63</v>
          </cell>
          <cell r="WY96">
            <v>2</v>
          </cell>
          <cell r="WZ96">
            <v>0</v>
          </cell>
          <cell r="XA96">
            <v>0</v>
          </cell>
          <cell r="XB96">
            <v>0</v>
          </cell>
          <cell r="XC96">
            <v>0</v>
          </cell>
          <cell r="XD96">
            <v>23.83</v>
          </cell>
          <cell r="XE96">
            <v>2</v>
          </cell>
          <cell r="XF96">
            <v>0</v>
          </cell>
          <cell r="XG96">
            <v>0</v>
          </cell>
          <cell r="XH96" t="str">
            <v/>
          </cell>
          <cell r="XI96" t="str">
            <v/>
          </cell>
          <cell r="XJ96">
            <v>0</v>
          </cell>
          <cell r="XK96">
            <v>0</v>
          </cell>
          <cell r="XL96">
            <v>8.91</v>
          </cell>
          <cell r="XM96">
            <v>1</v>
          </cell>
          <cell r="XN96">
            <v>0</v>
          </cell>
          <cell r="XO96">
            <v>0</v>
          </cell>
          <cell r="XP96">
            <v>0</v>
          </cell>
          <cell r="XQ96">
            <v>0</v>
          </cell>
          <cell r="XR96">
            <v>17.079999999999998</v>
          </cell>
          <cell r="XS96">
            <v>2</v>
          </cell>
          <cell r="XT96">
            <v>10.31</v>
          </cell>
          <cell r="XU96">
            <v>1</v>
          </cell>
          <cell r="XV96" t="str">
            <v/>
          </cell>
          <cell r="XW96" t="str">
            <v/>
          </cell>
          <cell r="XX96">
            <v>10.09</v>
          </cell>
          <cell r="XY96">
            <v>1</v>
          </cell>
          <cell r="XZ96">
            <v>16.760000000000002</v>
          </cell>
          <cell r="YA96">
            <v>2</v>
          </cell>
          <cell r="YB96">
            <v>0</v>
          </cell>
          <cell r="YC96">
            <v>0</v>
          </cell>
          <cell r="YD96">
            <v>0</v>
          </cell>
          <cell r="YE96">
            <v>0</v>
          </cell>
          <cell r="YF96">
            <v>12.93</v>
          </cell>
          <cell r="YG96">
            <v>2</v>
          </cell>
          <cell r="YH96">
            <v>0</v>
          </cell>
          <cell r="YI96">
            <v>0</v>
          </cell>
          <cell r="YJ96" t="str">
            <v/>
          </cell>
          <cell r="YK96" t="str">
            <v/>
          </cell>
          <cell r="YL96">
            <v>0</v>
          </cell>
          <cell r="YM96">
            <v>0</v>
          </cell>
          <cell r="YN96">
            <v>18.46</v>
          </cell>
          <cell r="YO96">
            <v>2</v>
          </cell>
          <cell r="YP96">
            <v>8.18</v>
          </cell>
          <cell r="YQ96">
            <v>1</v>
          </cell>
          <cell r="YR96">
            <v>0</v>
          </cell>
          <cell r="YS96">
            <v>0</v>
          </cell>
          <cell r="YT96">
            <v>16.260000000000002</v>
          </cell>
          <cell r="YU96">
            <v>2</v>
          </cell>
          <cell r="YV96">
            <v>0</v>
          </cell>
          <cell r="YW96">
            <v>0</v>
          </cell>
          <cell r="YX96" t="str">
            <v/>
          </cell>
          <cell r="YY96" t="str">
            <v/>
          </cell>
          <cell r="YZ96">
            <v>0</v>
          </cell>
          <cell r="ZA96">
            <v>0</v>
          </cell>
          <cell r="ZB96">
            <v>25.81</v>
          </cell>
          <cell r="ZC96">
            <v>2</v>
          </cell>
          <cell r="ZD96">
            <v>0</v>
          </cell>
          <cell r="ZE96">
            <v>0</v>
          </cell>
          <cell r="ZF96">
            <v>0</v>
          </cell>
          <cell r="ZG96">
            <v>0</v>
          </cell>
          <cell r="ZH96">
            <v>30.52</v>
          </cell>
          <cell r="ZI96">
            <v>2</v>
          </cell>
          <cell r="ZJ96">
            <v>0</v>
          </cell>
          <cell r="ZK96">
            <v>0</v>
          </cell>
          <cell r="ZL96" t="str">
            <v/>
          </cell>
          <cell r="ZM96" t="str">
            <v/>
          </cell>
          <cell r="ZN96">
            <v>8.7200000000000006</v>
          </cell>
          <cell r="ZO96">
            <v>1</v>
          </cell>
          <cell r="ZP96">
            <v>14.08</v>
          </cell>
          <cell r="ZQ96">
            <v>2</v>
          </cell>
          <cell r="ZR96">
            <v>0</v>
          </cell>
          <cell r="ZS96">
            <v>0</v>
          </cell>
          <cell r="ZT96">
            <v>0</v>
          </cell>
          <cell r="ZU96">
            <v>0</v>
          </cell>
          <cell r="ZV96">
            <v>16.27</v>
          </cell>
          <cell r="ZW96">
            <v>2</v>
          </cell>
          <cell r="ZX96">
            <v>0</v>
          </cell>
          <cell r="ZY96">
            <v>0</v>
          </cell>
          <cell r="ZZ96" t="str">
            <v/>
          </cell>
          <cell r="AAA96" t="str">
            <v/>
          </cell>
          <cell r="AAB96">
            <v>8.24</v>
          </cell>
          <cell r="AAC96">
            <v>1</v>
          </cell>
          <cell r="AAD96">
            <v>12.39</v>
          </cell>
          <cell r="AAE96">
            <v>2</v>
          </cell>
          <cell r="AAF96">
            <v>0</v>
          </cell>
          <cell r="AAG96">
            <v>0</v>
          </cell>
          <cell r="AAH96">
            <v>0</v>
          </cell>
          <cell r="AAI96">
            <v>0</v>
          </cell>
          <cell r="AAJ96">
            <v>20.83</v>
          </cell>
          <cell r="AAK96">
            <v>2</v>
          </cell>
          <cell r="AAL96">
            <v>0</v>
          </cell>
          <cell r="AAM96">
            <v>0</v>
          </cell>
          <cell r="AAN96" t="str">
            <v/>
          </cell>
          <cell r="AAO96" t="str">
            <v/>
          </cell>
          <cell r="AAP96">
            <v>0</v>
          </cell>
          <cell r="AAQ96">
            <v>0</v>
          </cell>
          <cell r="AAR96">
            <v>16.850000000000001</v>
          </cell>
          <cell r="AAS96">
            <v>2</v>
          </cell>
          <cell r="AAT96">
            <v>9.39</v>
          </cell>
          <cell r="AAU96">
            <v>1</v>
          </cell>
          <cell r="AAV96">
            <v>0</v>
          </cell>
          <cell r="AAW96">
            <v>0</v>
          </cell>
          <cell r="AAX96">
            <v>0</v>
          </cell>
          <cell r="AAY96">
            <v>0</v>
          </cell>
          <cell r="AAZ96">
            <v>0</v>
          </cell>
          <cell r="ABA96">
            <v>0</v>
          </cell>
          <cell r="ABB96" t="str">
            <v/>
          </cell>
          <cell r="ABC96" t="str">
            <v/>
          </cell>
          <cell r="ABD96">
            <v>0</v>
          </cell>
          <cell r="ABE96">
            <v>0</v>
          </cell>
          <cell r="ABF96">
            <v>0</v>
          </cell>
          <cell r="ABG96">
            <v>0</v>
          </cell>
          <cell r="ABH96">
            <v>0</v>
          </cell>
          <cell r="ABI96">
            <v>0</v>
          </cell>
          <cell r="ABJ96">
            <v>0</v>
          </cell>
          <cell r="ABK96">
            <v>0</v>
          </cell>
          <cell r="ABM96">
            <v>1933.0200000000004</v>
          </cell>
          <cell r="ABN96">
            <v>234</v>
          </cell>
          <cell r="ABO96">
            <v>129</v>
          </cell>
          <cell r="ABP96">
            <v>1.8139534883720929</v>
          </cell>
        </row>
        <row r="97">
          <cell r="A97" t="str">
            <v>WHITMAN</v>
          </cell>
          <cell r="B97" t="str">
            <v>WHITMAN</v>
          </cell>
          <cell r="C97" t="str">
            <v>BROOKLYN</v>
          </cell>
          <cell r="D97">
            <v>8.25</v>
          </cell>
          <cell r="E97">
            <v>1</v>
          </cell>
          <cell r="F97">
            <v>14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15.18</v>
          </cell>
          <cell r="M97">
            <v>2</v>
          </cell>
          <cell r="N97">
            <v>0</v>
          </cell>
          <cell r="O97">
            <v>0</v>
          </cell>
          <cell r="P97" t="str">
            <v/>
          </cell>
          <cell r="Q97" t="str">
            <v/>
          </cell>
          <cell r="R97">
            <v>7.9</v>
          </cell>
          <cell r="S97">
            <v>1</v>
          </cell>
          <cell r="T97">
            <v>7.25</v>
          </cell>
          <cell r="U97">
            <v>1</v>
          </cell>
          <cell r="V97">
            <v>0</v>
          </cell>
          <cell r="W97">
            <v>0</v>
          </cell>
          <cell r="X97">
            <v>6.27</v>
          </cell>
          <cell r="Y97">
            <v>1</v>
          </cell>
          <cell r="Z97">
            <v>7.49</v>
          </cell>
          <cell r="AA97">
            <v>1</v>
          </cell>
          <cell r="AB97">
            <v>0</v>
          </cell>
          <cell r="AC97">
            <v>0</v>
          </cell>
          <cell r="AD97" t="str">
            <v/>
          </cell>
          <cell r="AE97" t="str">
            <v/>
          </cell>
          <cell r="AF97">
            <v>7.9</v>
          </cell>
          <cell r="AG97">
            <v>1</v>
          </cell>
          <cell r="AH97">
            <v>7.25</v>
          </cell>
          <cell r="AI97">
            <v>1</v>
          </cell>
          <cell r="AJ97">
            <v>0</v>
          </cell>
          <cell r="AK97">
            <v>0</v>
          </cell>
          <cell r="AL97">
            <v>6.27</v>
          </cell>
          <cell r="AM97">
            <v>1</v>
          </cell>
          <cell r="AN97">
            <v>7.49</v>
          </cell>
          <cell r="AO97">
            <v>1</v>
          </cell>
          <cell r="AP97">
            <v>0</v>
          </cell>
          <cell r="AQ97">
            <v>0</v>
          </cell>
          <cell r="AR97" t="str">
            <v/>
          </cell>
          <cell r="AS97" t="str">
            <v/>
          </cell>
          <cell r="AT97">
            <v>4.96</v>
          </cell>
          <cell r="AU97">
            <v>1</v>
          </cell>
          <cell r="AV97">
            <v>6.64</v>
          </cell>
          <cell r="AW97">
            <v>1</v>
          </cell>
          <cell r="AX97">
            <v>0</v>
          </cell>
          <cell r="AY97">
            <v>0</v>
          </cell>
          <cell r="AZ97">
            <v>7.17</v>
          </cell>
          <cell r="BA97">
            <v>1</v>
          </cell>
          <cell r="BB97">
            <v>6.93</v>
          </cell>
          <cell r="BC97">
            <v>1</v>
          </cell>
          <cell r="BD97">
            <v>4.62</v>
          </cell>
          <cell r="BE97">
            <v>1</v>
          </cell>
          <cell r="BF97" t="str">
            <v/>
          </cell>
          <cell r="BG97" t="str">
            <v/>
          </cell>
          <cell r="BH97">
            <v>7.75</v>
          </cell>
          <cell r="BI97">
            <v>1</v>
          </cell>
          <cell r="BJ97">
            <v>5.7</v>
          </cell>
          <cell r="BK97">
            <v>1</v>
          </cell>
          <cell r="BL97">
            <v>0</v>
          </cell>
          <cell r="BM97">
            <v>0</v>
          </cell>
          <cell r="BN97">
            <v>6.7</v>
          </cell>
          <cell r="BO97">
            <v>1</v>
          </cell>
          <cell r="BP97">
            <v>0</v>
          </cell>
          <cell r="BQ97">
            <v>0</v>
          </cell>
          <cell r="BR97">
            <v>11.22</v>
          </cell>
          <cell r="BS97">
            <v>2</v>
          </cell>
          <cell r="BT97" t="str">
            <v/>
          </cell>
          <cell r="BU97" t="str">
            <v/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14.83</v>
          </cell>
          <cell r="CA97">
            <v>2</v>
          </cell>
          <cell r="CB97">
            <v>0</v>
          </cell>
          <cell r="CC97">
            <v>0</v>
          </cell>
          <cell r="CD97">
            <v>0</v>
          </cell>
          <cell r="CE97">
            <v>2</v>
          </cell>
          <cell r="CF97">
            <v>0</v>
          </cell>
          <cell r="CG97">
            <v>0</v>
          </cell>
          <cell r="CH97" t="str">
            <v/>
          </cell>
          <cell r="CI97" t="str">
            <v/>
          </cell>
          <cell r="CJ97">
            <v>7.67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7.65</v>
          </cell>
          <cell r="CQ97">
            <v>1</v>
          </cell>
          <cell r="CR97">
            <v>0</v>
          </cell>
          <cell r="CS97">
            <v>0</v>
          </cell>
          <cell r="CT97">
            <v>18.2</v>
          </cell>
          <cell r="CU97">
            <v>2</v>
          </cell>
          <cell r="CV97" t="str">
            <v/>
          </cell>
          <cell r="CW97" t="str">
            <v/>
          </cell>
          <cell r="CX97">
            <v>7.27</v>
          </cell>
          <cell r="CY97">
            <v>1</v>
          </cell>
          <cell r="CZ97">
            <v>4.88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7.39</v>
          </cell>
          <cell r="DG97">
            <v>1</v>
          </cell>
          <cell r="DH97">
            <v>0</v>
          </cell>
          <cell r="DI97">
            <v>0</v>
          </cell>
          <cell r="DJ97" t="str">
            <v/>
          </cell>
          <cell r="DK97" t="str">
            <v/>
          </cell>
          <cell r="DL97">
            <v>0</v>
          </cell>
          <cell r="DM97">
            <v>1</v>
          </cell>
          <cell r="DN97">
            <v>0</v>
          </cell>
          <cell r="DO97">
            <v>0</v>
          </cell>
          <cell r="DP97">
            <v>5.97</v>
          </cell>
          <cell r="DQ97">
            <v>1</v>
          </cell>
          <cell r="DR97">
            <v>0</v>
          </cell>
          <cell r="DS97">
            <v>0</v>
          </cell>
          <cell r="DT97">
            <v>8.89</v>
          </cell>
          <cell r="DU97">
            <v>1</v>
          </cell>
          <cell r="DV97">
            <v>15.84</v>
          </cell>
          <cell r="DW97">
            <v>2</v>
          </cell>
          <cell r="DX97" t="str">
            <v/>
          </cell>
          <cell r="DY97" t="str">
            <v/>
          </cell>
          <cell r="DZ97">
            <v>6.32</v>
          </cell>
          <cell r="EA97">
            <v>1</v>
          </cell>
          <cell r="EB97">
            <v>7.19</v>
          </cell>
          <cell r="EC97">
            <v>1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16.53</v>
          </cell>
          <cell r="EI97">
            <v>2</v>
          </cell>
          <cell r="EJ97">
            <v>8.33</v>
          </cell>
          <cell r="EK97">
            <v>1</v>
          </cell>
          <cell r="EL97" t="str">
            <v/>
          </cell>
          <cell r="EM97" t="str">
            <v/>
          </cell>
          <cell r="EN97">
            <v>7.42</v>
          </cell>
          <cell r="EO97">
            <v>1</v>
          </cell>
          <cell r="EP97">
            <v>8.17</v>
          </cell>
          <cell r="EQ97">
            <v>1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11.5</v>
          </cell>
          <cell r="EW97">
            <v>2</v>
          </cell>
          <cell r="EX97">
            <v>0</v>
          </cell>
          <cell r="EY97">
            <v>0</v>
          </cell>
          <cell r="EZ97" t="str">
            <v/>
          </cell>
          <cell r="FA97" t="str">
            <v/>
          </cell>
          <cell r="FB97">
            <v>8.39</v>
          </cell>
          <cell r="FC97">
            <v>1</v>
          </cell>
          <cell r="FD97">
            <v>10.01</v>
          </cell>
          <cell r="FE97">
            <v>1</v>
          </cell>
          <cell r="FF97">
            <v>0</v>
          </cell>
          <cell r="FG97">
            <v>0</v>
          </cell>
          <cell r="FH97">
            <v>8.93</v>
          </cell>
          <cell r="FI97">
            <v>1</v>
          </cell>
          <cell r="FJ97">
            <v>10.3</v>
          </cell>
          <cell r="FK97">
            <v>2</v>
          </cell>
          <cell r="FL97">
            <v>0</v>
          </cell>
          <cell r="FM97">
            <v>0</v>
          </cell>
          <cell r="FN97" t="str">
            <v/>
          </cell>
          <cell r="FO97" t="str">
            <v/>
          </cell>
          <cell r="FP97">
            <v>7.36</v>
          </cell>
          <cell r="FQ97">
            <v>1</v>
          </cell>
          <cell r="FR97">
            <v>17.850000000000001</v>
          </cell>
          <cell r="FS97">
            <v>2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15.83</v>
          </cell>
          <cell r="FY97">
            <v>2</v>
          </cell>
          <cell r="FZ97">
            <v>0</v>
          </cell>
          <cell r="GA97">
            <v>0</v>
          </cell>
          <cell r="GB97" t="str">
            <v/>
          </cell>
          <cell r="GC97" t="str">
            <v/>
          </cell>
          <cell r="GD97">
            <v>5.76</v>
          </cell>
          <cell r="GE97">
            <v>1</v>
          </cell>
          <cell r="GF97">
            <v>6.19</v>
          </cell>
          <cell r="GG97">
            <v>1</v>
          </cell>
          <cell r="GH97">
            <v>0</v>
          </cell>
          <cell r="GI97">
            <v>0</v>
          </cell>
          <cell r="GJ97">
            <v>7.84</v>
          </cell>
          <cell r="GK97">
            <v>1</v>
          </cell>
          <cell r="GL97">
            <v>12.03</v>
          </cell>
          <cell r="GM97">
            <v>2</v>
          </cell>
          <cell r="GN97">
            <v>0</v>
          </cell>
          <cell r="GO97">
            <v>0</v>
          </cell>
          <cell r="GP97" t="str">
            <v/>
          </cell>
          <cell r="GQ97" t="str">
            <v/>
          </cell>
          <cell r="GR97">
            <v>0</v>
          </cell>
          <cell r="GS97">
            <v>1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17.28</v>
          </cell>
          <cell r="HC97">
            <v>2</v>
          </cell>
          <cell r="HD97" t="str">
            <v/>
          </cell>
          <cell r="HE97" t="str">
            <v/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11.85</v>
          </cell>
          <cell r="HM97">
            <v>2</v>
          </cell>
          <cell r="HN97">
            <v>5.99</v>
          </cell>
          <cell r="HO97">
            <v>1</v>
          </cell>
          <cell r="HP97">
            <v>0</v>
          </cell>
          <cell r="HQ97">
            <v>0</v>
          </cell>
          <cell r="HR97" t="str">
            <v/>
          </cell>
          <cell r="HS97" t="str">
            <v/>
          </cell>
          <cell r="HT97">
            <v>8.36</v>
          </cell>
          <cell r="HU97">
            <v>1</v>
          </cell>
          <cell r="HV97">
            <v>5.91</v>
          </cell>
          <cell r="HW97">
            <v>1</v>
          </cell>
          <cell r="HX97">
            <v>0</v>
          </cell>
          <cell r="HY97">
            <v>0</v>
          </cell>
          <cell r="HZ97">
            <v>7.45</v>
          </cell>
          <cell r="IA97">
            <v>1</v>
          </cell>
          <cell r="IB97">
            <v>11.68</v>
          </cell>
          <cell r="IC97">
            <v>2</v>
          </cell>
          <cell r="ID97">
            <v>0</v>
          </cell>
          <cell r="IE97">
            <v>0</v>
          </cell>
          <cell r="IF97" t="str">
            <v/>
          </cell>
          <cell r="IG97" t="str">
            <v/>
          </cell>
          <cell r="IH97">
            <v>7.91</v>
          </cell>
          <cell r="II97">
            <v>1</v>
          </cell>
          <cell r="IJ97">
            <v>5.83</v>
          </cell>
          <cell r="IK97">
            <v>1</v>
          </cell>
          <cell r="IL97">
            <v>0</v>
          </cell>
          <cell r="IM97">
            <v>0</v>
          </cell>
          <cell r="IN97">
            <v>8.5</v>
          </cell>
          <cell r="IO97">
            <v>1</v>
          </cell>
          <cell r="IP97">
            <v>14.37</v>
          </cell>
          <cell r="IQ97">
            <v>2</v>
          </cell>
          <cell r="IR97">
            <v>0</v>
          </cell>
          <cell r="IS97">
            <v>0</v>
          </cell>
          <cell r="IT97" t="str">
            <v/>
          </cell>
          <cell r="IU97" t="str">
            <v/>
          </cell>
          <cell r="IV97">
            <v>9.57</v>
          </cell>
          <cell r="IW97">
            <v>1</v>
          </cell>
          <cell r="IX97">
            <v>5.92</v>
          </cell>
          <cell r="IY97">
            <v>1</v>
          </cell>
          <cell r="IZ97">
            <v>0</v>
          </cell>
          <cell r="JA97">
            <v>0</v>
          </cell>
          <cell r="JB97">
            <v>7.98</v>
          </cell>
          <cell r="JC97">
            <v>1</v>
          </cell>
          <cell r="JD97">
            <v>12.57</v>
          </cell>
          <cell r="JE97">
            <v>2</v>
          </cell>
          <cell r="JF97">
            <v>0</v>
          </cell>
          <cell r="JG97">
            <v>0</v>
          </cell>
          <cell r="JH97" t="str">
            <v/>
          </cell>
          <cell r="JI97" t="str">
            <v/>
          </cell>
          <cell r="JJ97">
            <v>7.67</v>
          </cell>
          <cell r="JK97">
            <v>1</v>
          </cell>
          <cell r="JL97">
            <v>0</v>
          </cell>
          <cell r="JM97">
            <v>0</v>
          </cell>
          <cell r="JN97">
            <v>14.21</v>
          </cell>
          <cell r="JO97">
            <v>1</v>
          </cell>
          <cell r="JP97">
            <v>9.26</v>
          </cell>
          <cell r="JQ97">
            <v>1</v>
          </cell>
          <cell r="JR97">
            <v>13.53</v>
          </cell>
          <cell r="JS97">
            <v>2</v>
          </cell>
          <cell r="JT97">
            <v>0</v>
          </cell>
          <cell r="JU97">
            <v>0</v>
          </cell>
          <cell r="JV97" t="str">
            <v/>
          </cell>
          <cell r="JW97" t="str">
            <v/>
          </cell>
          <cell r="JX97">
            <v>8.82</v>
          </cell>
          <cell r="JY97">
            <v>1</v>
          </cell>
          <cell r="JZ97">
            <v>7.82</v>
          </cell>
          <cell r="KA97">
            <v>1</v>
          </cell>
          <cell r="KB97">
            <v>0</v>
          </cell>
          <cell r="KC97">
            <v>0</v>
          </cell>
          <cell r="KD97">
            <v>6.35</v>
          </cell>
          <cell r="KE97">
            <v>1</v>
          </cell>
          <cell r="KF97">
            <v>9</v>
          </cell>
          <cell r="KG97">
            <v>1</v>
          </cell>
          <cell r="KH97">
            <v>6.01</v>
          </cell>
          <cell r="KI97">
            <v>1</v>
          </cell>
          <cell r="KJ97" t="str">
            <v/>
          </cell>
          <cell r="KK97" t="str">
            <v/>
          </cell>
          <cell r="KL97">
            <v>10.11</v>
          </cell>
          <cell r="KM97">
            <v>1</v>
          </cell>
          <cell r="KN97">
            <v>6.95</v>
          </cell>
          <cell r="KO97">
            <v>1</v>
          </cell>
          <cell r="KP97">
            <v>0</v>
          </cell>
          <cell r="KQ97">
            <v>0</v>
          </cell>
          <cell r="KR97">
            <v>5.49</v>
          </cell>
          <cell r="KS97">
            <v>1</v>
          </cell>
          <cell r="KT97">
            <v>5.56</v>
          </cell>
          <cell r="KU97">
            <v>1</v>
          </cell>
          <cell r="KV97">
            <v>0</v>
          </cell>
          <cell r="KW97">
            <v>0</v>
          </cell>
          <cell r="KX97" t="str">
            <v/>
          </cell>
          <cell r="KY97" t="str">
            <v/>
          </cell>
          <cell r="KZ97">
            <v>0</v>
          </cell>
          <cell r="LA97">
            <v>0</v>
          </cell>
          <cell r="LB97">
            <v>9.19</v>
          </cell>
          <cell r="LC97">
            <v>1</v>
          </cell>
          <cell r="LD97">
            <v>0</v>
          </cell>
          <cell r="LE97">
            <v>0</v>
          </cell>
          <cell r="LF97">
            <v>7.89</v>
          </cell>
          <cell r="LG97">
            <v>1</v>
          </cell>
          <cell r="LH97">
            <v>0</v>
          </cell>
          <cell r="LI97">
            <v>0</v>
          </cell>
          <cell r="LJ97">
            <v>0</v>
          </cell>
          <cell r="LK97">
            <v>0</v>
          </cell>
          <cell r="LL97" t="str">
            <v/>
          </cell>
          <cell r="LM97" t="str">
            <v/>
          </cell>
          <cell r="LN97">
            <v>8.3000000000000007</v>
          </cell>
          <cell r="LO97">
            <v>1</v>
          </cell>
          <cell r="LP97">
            <v>9.6300000000000008</v>
          </cell>
          <cell r="LQ97">
            <v>1</v>
          </cell>
          <cell r="LR97">
            <v>0</v>
          </cell>
          <cell r="LS97">
            <v>0</v>
          </cell>
          <cell r="LT97">
            <v>9.74</v>
          </cell>
          <cell r="LU97">
            <v>1</v>
          </cell>
          <cell r="LV97">
            <v>8.5399999999999991</v>
          </cell>
          <cell r="LW97">
            <v>1</v>
          </cell>
          <cell r="LX97">
            <v>5.45</v>
          </cell>
          <cell r="LY97">
            <v>1</v>
          </cell>
          <cell r="LZ97" t="str">
            <v/>
          </cell>
          <cell r="MA97" t="str">
            <v/>
          </cell>
          <cell r="MB97">
            <v>6.3</v>
          </cell>
          <cell r="MC97">
            <v>1</v>
          </cell>
          <cell r="MD97">
            <v>8.51</v>
          </cell>
          <cell r="ME97">
            <v>1</v>
          </cell>
          <cell r="MF97">
            <v>0</v>
          </cell>
          <cell r="MG97">
            <v>0</v>
          </cell>
          <cell r="MH97">
            <v>7.53</v>
          </cell>
          <cell r="MI97">
            <v>1</v>
          </cell>
          <cell r="MJ97">
            <v>17.350000000000001</v>
          </cell>
          <cell r="MK97">
            <v>2</v>
          </cell>
          <cell r="ML97">
            <v>0</v>
          </cell>
          <cell r="MM97">
            <v>0</v>
          </cell>
          <cell r="MN97" t="str">
            <v/>
          </cell>
          <cell r="MO97" t="str">
            <v/>
          </cell>
          <cell r="MP97">
            <v>7.57</v>
          </cell>
          <cell r="MQ97">
            <v>1</v>
          </cell>
          <cell r="MR97">
            <v>9.14</v>
          </cell>
          <cell r="MS97">
            <v>1</v>
          </cell>
          <cell r="MT97">
            <v>0</v>
          </cell>
          <cell r="MU97">
            <v>0</v>
          </cell>
          <cell r="MV97">
            <v>9.5500000000000007</v>
          </cell>
          <cell r="MW97">
            <v>1</v>
          </cell>
          <cell r="MX97">
            <v>14.61</v>
          </cell>
          <cell r="MY97">
            <v>2</v>
          </cell>
          <cell r="MZ97">
            <v>0</v>
          </cell>
          <cell r="NA97">
            <v>0</v>
          </cell>
          <cell r="NB97" t="str">
            <v/>
          </cell>
          <cell r="NC97" t="str">
            <v/>
          </cell>
          <cell r="ND97">
            <v>7.49</v>
          </cell>
          <cell r="NE97">
            <v>1</v>
          </cell>
          <cell r="NF97">
            <v>7.35</v>
          </cell>
          <cell r="NG97">
            <v>1</v>
          </cell>
          <cell r="NH97">
            <v>0</v>
          </cell>
          <cell r="NI97">
            <v>0</v>
          </cell>
          <cell r="NJ97">
            <v>11.18</v>
          </cell>
          <cell r="NK97">
            <v>1</v>
          </cell>
          <cell r="NL97">
            <v>13.03</v>
          </cell>
          <cell r="NM97">
            <v>2</v>
          </cell>
          <cell r="NN97">
            <v>0</v>
          </cell>
          <cell r="NO97">
            <v>0</v>
          </cell>
          <cell r="NP97" t="str">
            <v/>
          </cell>
          <cell r="NQ97" t="str">
            <v/>
          </cell>
          <cell r="NR97">
            <v>6.42</v>
          </cell>
          <cell r="NS97">
            <v>1</v>
          </cell>
          <cell r="NT97">
            <v>7.69</v>
          </cell>
          <cell r="NU97">
            <v>1</v>
          </cell>
          <cell r="NV97">
            <v>0</v>
          </cell>
          <cell r="NW97">
            <v>0</v>
          </cell>
          <cell r="NX97">
            <v>8.84</v>
          </cell>
          <cell r="NY97">
            <v>1</v>
          </cell>
          <cell r="NZ97">
            <v>18.559999999999999</v>
          </cell>
          <cell r="OA97">
            <v>2</v>
          </cell>
          <cell r="OB97">
            <v>0</v>
          </cell>
          <cell r="OC97">
            <v>0</v>
          </cell>
          <cell r="OD97" t="str">
            <v/>
          </cell>
          <cell r="OE97" t="str">
            <v/>
          </cell>
          <cell r="OF97">
            <v>7.12</v>
          </cell>
          <cell r="OG97">
            <v>1</v>
          </cell>
          <cell r="OH97">
            <v>7.88</v>
          </cell>
          <cell r="OI97">
            <v>1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13.77</v>
          </cell>
          <cell r="OO97">
            <v>2</v>
          </cell>
          <cell r="OP97">
            <v>0</v>
          </cell>
          <cell r="OQ97">
            <v>0</v>
          </cell>
          <cell r="OR97" t="str">
            <v/>
          </cell>
          <cell r="OS97" t="str">
            <v/>
          </cell>
          <cell r="OT97">
            <v>16.329999999999998</v>
          </cell>
          <cell r="OU97">
            <v>1</v>
          </cell>
          <cell r="OV97">
            <v>7.24</v>
          </cell>
          <cell r="OW97">
            <v>1</v>
          </cell>
          <cell r="OX97">
            <v>0</v>
          </cell>
          <cell r="OY97">
            <v>0</v>
          </cell>
          <cell r="OZ97">
            <v>7.28</v>
          </cell>
          <cell r="PA97">
            <v>1</v>
          </cell>
          <cell r="PB97">
            <v>15.56</v>
          </cell>
          <cell r="PC97">
            <v>2</v>
          </cell>
          <cell r="PD97">
            <v>0</v>
          </cell>
          <cell r="PE97">
            <v>0</v>
          </cell>
          <cell r="PF97" t="str">
            <v/>
          </cell>
          <cell r="PG97" t="str">
            <v/>
          </cell>
          <cell r="PH97">
            <v>7.99</v>
          </cell>
          <cell r="PI97">
            <v>1</v>
          </cell>
          <cell r="PJ97">
            <v>8.26</v>
          </cell>
          <cell r="PK97">
            <v>1</v>
          </cell>
          <cell r="PL97">
            <v>0</v>
          </cell>
          <cell r="PM97">
            <v>0</v>
          </cell>
          <cell r="PN97">
            <v>8.15</v>
          </cell>
          <cell r="PO97">
            <v>1</v>
          </cell>
          <cell r="PP97">
            <v>11.54</v>
          </cell>
          <cell r="PQ97">
            <v>2</v>
          </cell>
          <cell r="PR97">
            <v>0</v>
          </cell>
          <cell r="PS97">
            <v>0</v>
          </cell>
          <cell r="PT97" t="str">
            <v/>
          </cell>
          <cell r="PU97" t="str">
            <v/>
          </cell>
          <cell r="PV97">
            <v>9.17</v>
          </cell>
          <cell r="PW97">
            <v>1</v>
          </cell>
          <cell r="PX97">
            <v>7.96</v>
          </cell>
          <cell r="PY97">
            <v>1</v>
          </cell>
          <cell r="PZ97">
            <v>0</v>
          </cell>
          <cell r="QA97">
            <v>0</v>
          </cell>
          <cell r="QB97">
            <v>7.05</v>
          </cell>
          <cell r="QC97">
            <v>1</v>
          </cell>
          <cell r="QD97">
            <v>13.52</v>
          </cell>
          <cell r="QE97">
            <v>2</v>
          </cell>
          <cell r="QF97">
            <v>0</v>
          </cell>
          <cell r="QG97">
            <v>0</v>
          </cell>
          <cell r="QH97" t="str">
            <v/>
          </cell>
          <cell r="QI97" t="str">
            <v/>
          </cell>
          <cell r="QJ97">
            <v>8.66</v>
          </cell>
          <cell r="QK97">
            <v>1</v>
          </cell>
          <cell r="QL97">
            <v>9.11</v>
          </cell>
          <cell r="QM97">
            <v>1</v>
          </cell>
          <cell r="QN97">
            <v>0</v>
          </cell>
          <cell r="QO97">
            <v>0</v>
          </cell>
          <cell r="QP97">
            <v>9.81</v>
          </cell>
          <cell r="QQ97">
            <v>1</v>
          </cell>
          <cell r="QR97">
            <v>10.44</v>
          </cell>
          <cell r="QS97">
            <v>2</v>
          </cell>
          <cell r="QT97">
            <v>0</v>
          </cell>
          <cell r="QU97">
            <v>0</v>
          </cell>
          <cell r="QV97" t="str">
            <v/>
          </cell>
          <cell r="QW97" t="str">
            <v/>
          </cell>
          <cell r="QX97">
            <v>10.55</v>
          </cell>
          <cell r="QY97">
            <v>1</v>
          </cell>
          <cell r="QZ97">
            <v>5.75</v>
          </cell>
          <cell r="RA97">
            <v>1</v>
          </cell>
          <cell r="RB97">
            <v>0</v>
          </cell>
          <cell r="RC97">
            <v>0</v>
          </cell>
          <cell r="RD97">
            <v>0</v>
          </cell>
          <cell r="RE97">
            <v>0</v>
          </cell>
          <cell r="RF97">
            <v>24.45</v>
          </cell>
          <cell r="RG97">
            <v>2</v>
          </cell>
          <cell r="RH97">
            <v>0</v>
          </cell>
          <cell r="RI97">
            <v>0</v>
          </cell>
          <cell r="RJ97" t="str">
            <v/>
          </cell>
          <cell r="RK97" t="str">
            <v/>
          </cell>
          <cell r="RL97">
            <v>6.15</v>
          </cell>
          <cell r="RM97">
            <v>1</v>
          </cell>
          <cell r="RN97">
            <v>10.18</v>
          </cell>
          <cell r="RO97">
            <v>1</v>
          </cell>
          <cell r="RP97">
            <v>8.77</v>
          </cell>
          <cell r="RQ97">
            <v>1</v>
          </cell>
          <cell r="RR97">
            <v>4.1399999999999997</v>
          </cell>
          <cell r="RS97">
            <v>1</v>
          </cell>
          <cell r="RT97">
            <v>6.96</v>
          </cell>
          <cell r="RU97">
            <v>1</v>
          </cell>
          <cell r="RV97">
            <v>0</v>
          </cell>
          <cell r="RW97">
            <v>0</v>
          </cell>
          <cell r="RX97" t="str">
            <v/>
          </cell>
          <cell r="RY97" t="str">
            <v/>
          </cell>
          <cell r="RZ97">
            <v>8.19</v>
          </cell>
          <cell r="SA97">
            <v>1</v>
          </cell>
          <cell r="SB97">
            <v>9.92</v>
          </cell>
          <cell r="SC97">
            <v>1</v>
          </cell>
          <cell r="SD97">
            <v>0</v>
          </cell>
          <cell r="SE97">
            <v>0</v>
          </cell>
          <cell r="SF97">
            <v>9.8800000000000008</v>
          </cell>
          <cell r="SG97">
            <v>1</v>
          </cell>
          <cell r="SH97">
            <v>16.11</v>
          </cell>
          <cell r="SI97">
            <v>2</v>
          </cell>
          <cell r="SJ97">
            <v>0</v>
          </cell>
          <cell r="SK97">
            <v>0</v>
          </cell>
          <cell r="SL97" t="str">
            <v/>
          </cell>
          <cell r="SM97" t="str">
            <v/>
          </cell>
          <cell r="SN97">
            <v>0</v>
          </cell>
          <cell r="SO97">
            <v>0</v>
          </cell>
          <cell r="SP97">
            <v>10.23</v>
          </cell>
          <cell r="SQ97">
            <v>1</v>
          </cell>
          <cell r="SR97">
            <v>0</v>
          </cell>
          <cell r="SS97">
            <v>0</v>
          </cell>
          <cell r="ST97">
            <v>17.02</v>
          </cell>
          <cell r="SU97">
            <v>2</v>
          </cell>
          <cell r="SV97">
            <v>7.5</v>
          </cell>
          <cell r="SW97">
            <v>1</v>
          </cell>
          <cell r="SX97">
            <v>0</v>
          </cell>
          <cell r="SY97">
            <v>0</v>
          </cell>
          <cell r="SZ97" t="str">
            <v/>
          </cell>
          <cell r="TA97" t="str">
            <v/>
          </cell>
          <cell r="TB97">
            <v>10.29</v>
          </cell>
          <cell r="TC97">
            <v>1</v>
          </cell>
          <cell r="TD97">
            <v>5.82</v>
          </cell>
          <cell r="TE97">
            <v>1</v>
          </cell>
          <cell r="TF97">
            <v>0</v>
          </cell>
          <cell r="TG97">
            <v>0</v>
          </cell>
          <cell r="TH97">
            <v>8.59</v>
          </cell>
          <cell r="TI97">
            <v>1</v>
          </cell>
          <cell r="TJ97">
            <v>12.79</v>
          </cell>
          <cell r="TK97">
            <v>2</v>
          </cell>
          <cell r="TL97">
            <v>0</v>
          </cell>
          <cell r="TM97">
            <v>0</v>
          </cell>
          <cell r="TN97" t="str">
            <v/>
          </cell>
          <cell r="TO97" t="str">
            <v/>
          </cell>
          <cell r="TP97">
            <v>8.25</v>
          </cell>
          <cell r="TQ97">
            <v>1</v>
          </cell>
          <cell r="TR97">
            <v>7.05</v>
          </cell>
          <cell r="TS97">
            <v>1</v>
          </cell>
          <cell r="TT97">
            <v>0</v>
          </cell>
          <cell r="TU97">
            <v>0</v>
          </cell>
          <cell r="TV97">
            <v>16.68</v>
          </cell>
          <cell r="TW97">
            <v>2</v>
          </cell>
          <cell r="TX97">
            <v>4.21</v>
          </cell>
          <cell r="TY97">
            <v>1</v>
          </cell>
          <cell r="TZ97">
            <v>0</v>
          </cell>
          <cell r="UA97">
            <v>0</v>
          </cell>
          <cell r="UB97" t="str">
            <v/>
          </cell>
          <cell r="UC97" t="str">
            <v/>
          </cell>
          <cell r="UD97">
            <v>7.43</v>
          </cell>
          <cell r="UE97">
            <v>1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15.18</v>
          </cell>
          <cell r="UK97">
            <v>2</v>
          </cell>
          <cell r="UL97">
            <v>7.84</v>
          </cell>
          <cell r="UM97">
            <v>1</v>
          </cell>
          <cell r="UN97">
            <v>0</v>
          </cell>
          <cell r="UO97">
            <v>0</v>
          </cell>
          <cell r="UP97" t="str">
            <v/>
          </cell>
          <cell r="UQ97" t="str">
            <v/>
          </cell>
          <cell r="UR97">
            <v>6.83</v>
          </cell>
          <cell r="US97">
            <v>1</v>
          </cell>
          <cell r="UT97">
            <v>9.19</v>
          </cell>
          <cell r="UU97">
            <v>1</v>
          </cell>
          <cell r="UV97">
            <v>0</v>
          </cell>
          <cell r="UW97">
            <v>0</v>
          </cell>
          <cell r="UX97">
            <v>20.94</v>
          </cell>
          <cell r="UY97">
            <v>2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 t="str">
            <v/>
          </cell>
          <cell r="VE97" t="str">
            <v/>
          </cell>
          <cell r="VF97">
            <v>7.85</v>
          </cell>
          <cell r="VG97">
            <v>1</v>
          </cell>
          <cell r="VH97">
            <v>10.210000000000001</v>
          </cell>
          <cell r="VI97">
            <v>1</v>
          </cell>
          <cell r="VJ97">
            <v>0</v>
          </cell>
          <cell r="VK97">
            <v>0</v>
          </cell>
          <cell r="VL97">
            <v>17.97</v>
          </cell>
          <cell r="VM97">
            <v>2</v>
          </cell>
          <cell r="VN97">
            <v>5.55</v>
          </cell>
          <cell r="VO97">
            <v>1</v>
          </cell>
          <cell r="VP97">
            <v>0</v>
          </cell>
          <cell r="VQ97">
            <v>0</v>
          </cell>
          <cell r="VR97" t="str">
            <v/>
          </cell>
          <cell r="VS97" t="str">
            <v/>
          </cell>
          <cell r="VT97">
            <v>9</v>
          </cell>
          <cell r="VU97">
            <v>1</v>
          </cell>
          <cell r="VV97">
            <v>6.68</v>
          </cell>
          <cell r="VW97">
            <v>1</v>
          </cell>
          <cell r="VX97">
            <v>0</v>
          </cell>
          <cell r="VY97">
            <v>0</v>
          </cell>
          <cell r="VZ97">
            <v>20.94</v>
          </cell>
          <cell r="WA97">
            <v>2</v>
          </cell>
          <cell r="WB97">
            <v>-5</v>
          </cell>
          <cell r="WC97">
            <v>1</v>
          </cell>
          <cell r="WD97">
            <v>0</v>
          </cell>
          <cell r="WE97">
            <v>0</v>
          </cell>
          <cell r="WF97" t="str">
            <v/>
          </cell>
          <cell r="WG97" t="str">
            <v/>
          </cell>
          <cell r="WH97">
            <v>6.64</v>
          </cell>
          <cell r="WI97">
            <v>1</v>
          </cell>
          <cell r="WJ97">
            <v>5.9</v>
          </cell>
          <cell r="WK97">
            <v>1</v>
          </cell>
          <cell r="WL97">
            <v>0</v>
          </cell>
          <cell r="WM97">
            <v>0</v>
          </cell>
          <cell r="WN97">
            <v>24.3</v>
          </cell>
          <cell r="WO97">
            <v>2</v>
          </cell>
          <cell r="WP97">
            <v>7.14</v>
          </cell>
          <cell r="WQ97">
            <v>1</v>
          </cell>
          <cell r="WR97">
            <v>0</v>
          </cell>
          <cell r="WS97">
            <v>0</v>
          </cell>
          <cell r="WT97" t="str">
            <v/>
          </cell>
          <cell r="WU97" t="str">
            <v/>
          </cell>
          <cell r="WV97">
            <v>6.59</v>
          </cell>
          <cell r="WW97">
            <v>1</v>
          </cell>
          <cell r="WX97">
            <v>7.16</v>
          </cell>
          <cell r="WY97">
            <v>1</v>
          </cell>
          <cell r="WZ97">
            <v>0</v>
          </cell>
          <cell r="XA97">
            <v>0</v>
          </cell>
          <cell r="XB97">
            <v>15.73</v>
          </cell>
          <cell r="XC97">
            <v>2</v>
          </cell>
          <cell r="XD97">
            <v>12.38</v>
          </cell>
          <cell r="XE97">
            <v>1</v>
          </cell>
          <cell r="XF97">
            <v>0</v>
          </cell>
          <cell r="XG97">
            <v>0</v>
          </cell>
          <cell r="XH97" t="str">
            <v/>
          </cell>
          <cell r="XI97" t="str">
            <v/>
          </cell>
          <cell r="XJ97">
            <v>7.44</v>
          </cell>
          <cell r="XK97">
            <v>1</v>
          </cell>
          <cell r="XL97">
            <v>9.3000000000000007</v>
          </cell>
          <cell r="XM97">
            <v>1</v>
          </cell>
          <cell r="XN97">
            <v>0</v>
          </cell>
          <cell r="XO97">
            <v>0</v>
          </cell>
          <cell r="XP97">
            <v>14.48</v>
          </cell>
          <cell r="XQ97">
            <v>2</v>
          </cell>
          <cell r="XR97">
            <v>6.43</v>
          </cell>
          <cell r="XS97">
            <v>1</v>
          </cell>
          <cell r="XT97">
            <v>0</v>
          </cell>
          <cell r="XU97">
            <v>0</v>
          </cell>
          <cell r="XV97" t="str">
            <v/>
          </cell>
          <cell r="XW97" t="str">
            <v/>
          </cell>
          <cell r="XX97">
            <v>6.81</v>
          </cell>
          <cell r="XY97">
            <v>1</v>
          </cell>
          <cell r="XZ97">
            <v>7.13</v>
          </cell>
          <cell r="YA97">
            <v>1</v>
          </cell>
          <cell r="YB97">
            <v>0</v>
          </cell>
          <cell r="YC97">
            <v>0</v>
          </cell>
          <cell r="YD97">
            <v>16.100000000000001</v>
          </cell>
          <cell r="YE97">
            <v>2</v>
          </cell>
          <cell r="YF97">
            <v>5.57</v>
          </cell>
          <cell r="YG97">
            <v>1</v>
          </cell>
          <cell r="YH97">
            <v>0</v>
          </cell>
          <cell r="YI97">
            <v>0</v>
          </cell>
          <cell r="YJ97" t="str">
            <v/>
          </cell>
          <cell r="YK97" t="str">
            <v/>
          </cell>
          <cell r="YL97">
            <v>7.05</v>
          </cell>
          <cell r="YM97">
            <v>1</v>
          </cell>
          <cell r="YN97">
            <v>10.06</v>
          </cell>
          <cell r="YO97">
            <v>1</v>
          </cell>
          <cell r="YP97">
            <v>0</v>
          </cell>
          <cell r="YQ97">
            <v>0</v>
          </cell>
          <cell r="YR97">
            <v>17.309999999999999</v>
          </cell>
          <cell r="YS97">
            <v>2</v>
          </cell>
          <cell r="YT97">
            <v>8.17</v>
          </cell>
          <cell r="YU97">
            <v>1</v>
          </cell>
          <cell r="YV97">
            <v>0</v>
          </cell>
          <cell r="YW97">
            <v>0</v>
          </cell>
          <cell r="YX97" t="str">
            <v/>
          </cell>
          <cell r="YY97" t="str">
            <v/>
          </cell>
          <cell r="YZ97">
            <v>8.41</v>
          </cell>
          <cell r="ZA97">
            <v>1</v>
          </cell>
          <cell r="ZB97">
            <v>8.42</v>
          </cell>
          <cell r="ZC97">
            <v>1</v>
          </cell>
          <cell r="ZD97">
            <v>0</v>
          </cell>
          <cell r="ZE97">
            <v>0</v>
          </cell>
          <cell r="ZF97">
            <v>18.809999999999999</v>
          </cell>
          <cell r="ZG97">
            <v>2</v>
          </cell>
          <cell r="ZH97">
            <v>14.63</v>
          </cell>
          <cell r="ZI97">
            <v>1</v>
          </cell>
          <cell r="ZJ97">
            <v>0</v>
          </cell>
          <cell r="ZK97">
            <v>0</v>
          </cell>
          <cell r="ZL97" t="str">
            <v/>
          </cell>
          <cell r="ZM97" t="str">
            <v/>
          </cell>
          <cell r="ZN97">
            <v>8.4499999999999993</v>
          </cell>
          <cell r="ZO97">
            <v>1</v>
          </cell>
          <cell r="ZP97">
            <v>7.49</v>
          </cell>
          <cell r="ZQ97">
            <v>1</v>
          </cell>
          <cell r="ZR97">
            <v>0</v>
          </cell>
          <cell r="ZS97">
            <v>0</v>
          </cell>
          <cell r="ZT97">
            <v>17.18</v>
          </cell>
          <cell r="ZU97">
            <v>2</v>
          </cell>
          <cell r="ZV97">
            <v>7.57</v>
          </cell>
          <cell r="ZW97">
            <v>1</v>
          </cell>
          <cell r="ZX97">
            <v>0</v>
          </cell>
          <cell r="ZY97">
            <v>0</v>
          </cell>
          <cell r="ZZ97" t="str">
            <v/>
          </cell>
          <cell r="AAA97" t="str">
            <v/>
          </cell>
          <cell r="AAB97">
            <v>5.79</v>
          </cell>
          <cell r="AAC97">
            <v>1</v>
          </cell>
          <cell r="AAD97">
            <v>7.91</v>
          </cell>
          <cell r="AAE97">
            <v>1</v>
          </cell>
          <cell r="AAF97">
            <v>0</v>
          </cell>
          <cell r="AAG97">
            <v>0</v>
          </cell>
          <cell r="AAH97">
            <v>21.25</v>
          </cell>
          <cell r="AAI97">
            <v>2</v>
          </cell>
          <cell r="AAJ97">
            <v>7.6</v>
          </cell>
          <cell r="AAK97">
            <v>1</v>
          </cell>
          <cell r="AAL97">
            <v>0</v>
          </cell>
          <cell r="AAM97">
            <v>0</v>
          </cell>
          <cell r="AAN97" t="str">
            <v/>
          </cell>
          <cell r="AAO97" t="str">
            <v/>
          </cell>
          <cell r="AAP97">
            <v>9</v>
          </cell>
          <cell r="AAQ97">
            <v>1</v>
          </cell>
          <cell r="AAR97">
            <v>6.65</v>
          </cell>
          <cell r="AAS97">
            <v>1</v>
          </cell>
          <cell r="AAT97">
            <v>0</v>
          </cell>
          <cell r="AAU97">
            <v>0</v>
          </cell>
          <cell r="AAV97">
            <v>8.1999999999999993</v>
          </cell>
          <cell r="AAW97">
            <v>2</v>
          </cell>
          <cell r="AAX97">
            <v>7.37</v>
          </cell>
          <cell r="AAY97">
            <v>1</v>
          </cell>
          <cell r="AAZ97">
            <v>0</v>
          </cell>
          <cell r="ABA97">
            <v>0</v>
          </cell>
          <cell r="ABB97" t="str">
            <v/>
          </cell>
          <cell r="ABC97" t="str">
            <v/>
          </cell>
          <cell r="ABD97">
            <v>0</v>
          </cell>
          <cell r="ABE97">
            <v>0</v>
          </cell>
          <cell r="ABF97">
            <v>0</v>
          </cell>
          <cell r="ABG97">
            <v>0</v>
          </cell>
          <cell r="ABH97">
            <v>0</v>
          </cell>
          <cell r="ABI97">
            <v>0</v>
          </cell>
          <cell r="ABJ97">
            <v>0</v>
          </cell>
          <cell r="ABK97">
            <v>0</v>
          </cell>
          <cell r="ABM97">
            <v>1826.6400000000008</v>
          </cell>
          <cell r="ABN97">
            <v>240</v>
          </cell>
          <cell r="ABO97">
            <v>194</v>
          </cell>
          <cell r="ABP97">
            <v>1.2371134020618557</v>
          </cell>
        </row>
        <row r="98">
          <cell r="A98" t="str">
            <v>BREVOORT</v>
          </cell>
          <cell r="B98" t="str">
            <v>BREVOORT</v>
          </cell>
          <cell r="C98" t="str">
            <v>BROOKLYN</v>
          </cell>
          <cell r="D98">
            <v>0</v>
          </cell>
          <cell r="E98">
            <v>0</v>
          </cell>
          <cell r="F98">
            <v>8.84</v>
          </cell>
          <cell r="G98">
            <v>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7.44</v>
          </cell>
          <cell r="M98">
            <v>1</v>
          </cell>
          <cell r="N98">
            <v>0</v>
          </cell>
          <cell r="O98">
            <v>0</v>
          </cell>
          <cell r="P98" t="str">
            <v/>
          </cell>
          <cell r="Q98" t="str">
            <v/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6.93</v>
          </cell>
          <cell r="W98">
            <v>1</v>
          </cell>
          <cell r="X98">
            <v>8.08</v>
          </cell>
          <cell r="Y98">
            <v>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/>
          </cell>
          <cell r="AE98" t="str">
            <v/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6.93</v>
          </cell>
          <cell r="AK98">
            <v>1</v>
          </cell>
          <cell r="AL98">
            <v>8.08</v>
          </cell>
          <cell r="AM98">
            <v>1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 t="str">
            <v/>
          </cell>
          <cell r="AS98" t="str">
            <v/>
          </cell>
          <cell r="AT98">
            <v>0</v>
          </cell>
          <cell r="AU98">
            <v>0</v>
          </cell>
          <cell r="AV98">
            <v>6.96</v>
          </cell>
          <cell r="AW98">
            <v>1</v>
          </cell>
          <cell r="AX98">
            <v>0</v>
          </cell>
          <cell r="AY98">
            <v>0</v>
          </cell>
          <cell r="AZ98">
            <v>7.84</v>
          </cell>
          <cell r="BA98">
            <v>1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 t="str">
            <v/>
          </cell>
          <cell r="BG98" t="str">
            <v/>
          </cell>
          <cell r="BH98">
            <v>0</v>
          </cell>
          <cell r="BI98">
            <v>0</v>
          </cell>
          <cell r="BJ98">
            <v>8.14</v>
          </cell>
          <cell r="BK98">
            <v>1</v>
          </cell>
          <cell r="BL98">
            <v>0</v>
          </cell>
          <cell r="BM98">
            <v>0</v>
          </cell>
          <cell r="BN98">
            <v>7.8</v>
          </cell>
          <cell r="BO98">
            <v>1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 t="str">
            <v/>
          </cell>
          <cell r="BU98" t="str">
            <v/>
          </cell>
          <cell r="BV98">
            <v>0</v>
          </cell>
          <cell r="BW98">
            <v>0</v>
          </cell>
          <cell r="BX98">
            <v>7.92</v>
          </cell>
          <cell r="BY98">
            <v>1</v>
          </cell>
          <cell r="BZ98">
            <v>0</v>
          </cell>
          <cell r="CA98">
            <v>0</v>
          </cell>
          <cell r="CB98">
            <v>8.6300000000000008</v>
          </cell>
          <cell r="CC98">
            <v>1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 t="str">
            <v/>
          </cell>
          <cell r="CI98" t="str">
            <v/>
          </cell>
          <cell r="CJ98">
            <v>0</v>
          </cell>
          <cell r="CK98">
            <v>0</v>
          </cell>
          <cell r="CL98">
            <v>8.2200000000000006</v>
          </cell>
          <cell r="CM98">
            <v>1</v>
          </cell>
          <cell r="CN98">
            <v>0</v>
          </cell>
          <cell r="CO98">
            <v>0</v>
          </cell>
          <cell r="CP98">
            <v>7.88</v>
          </cell>
          <cell r="CQ98">
            <v>1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 t="str">
            <v/>
          </cell>
          <cell r="CW98" t="str">
            <v/>
          </cell>
          <cell r="CX98">
            <v>0</v>
          </cell>
          <cell r="CY98">
            <v>0</v>
          </cell>
          <cell r="CZ98">
            <v>8.5399999999999991</v>
          </cell>
          <cell r="DA98">
            <v>1</v>
          </cell>
          <cell r="DB98">
            <v>0</v>
          </cell>
          <cell r="DC98">
            <v>0</v>
          </cell>
          <cell r="DD98">
            <v>7.21</v>
          </cell>
          <cell r="DE98">
            <v>1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 t="str">
            <v/>
          </cell>
          <cell r="DK98" t="str">
            <v/>
          </cell>
          <cell r="DL98">
            <v>0</v>
          </cell>
          <cell r="DM98">
            <v>0</v>
          </cell>
          <cell r="DN98">
            <v>7.86</v>
          </cell>
          <cell r="DO98">
            <v>1</v>
          </cell>
          <cell r="DP98">
            <v>0</v>
          </cell>
          <cell r="DQ98">
            <v>0</v>
          </cell>
          <cell r="DR98">
            <v>8.52</v>
          </cell>
          <cell r="DS98">
            <v>1</v>
          </cell>
          <cell r="DT98">
            <v>4.6900000000000004</v>
          </cell>
          <cell r="DU98">
            <v>1</v>
          </cell>
          <cell r="DV98">
            <v>0</v>
          </cell>
          <cell r="DW98">
            <v>0</v>
          </cell>
          <cell r="DX98" t="str">
            <v/>
          </cell>
          <cell r="DY98" t="str">
            <v/>
          </cell>
          <cell r="DZ98">
            <v>0</v>
          </cell>
          <cell r="EA98">
            <v>0</v>
          </cell>
          <cell r="EB98">
            <v>5.48</v>
          </cell>
          <cell r="EC98">
            <v>1</v>
          </cell>
          <cell r="ED98">
            <v>0</v>
          </cell>
          <cell r="EE98">
            <v>0</v>
          </cell>
          <cell r="EF98">
            <v>9.26</v>
          </cell>
          <cell r="EG98">
            <v>1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 t="str">
            <v/>
          </cell>
          <cell r="EM98" t="str">
            <v/>
          </cell>
          <cell r="EN98">
            <v>0</v>
          </cell>
          <cell r="EO98">
            <v>0</v>
          </cell>
          <cell r="EP98">
            <v>6.95</v>
          </cell>
          <cell r="EQ98">
            <v>1</v>
          </cell>
          <cell r="ER98">
            <v>0</v>
          </cell>
          <cell r="ES98">
            <v>0</v>
          </cell>
          <cell r="ET98">
            <v>8.3800000000000008</v>
          </cell>
          <cell r="EU98">
            <v>1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 t="str">
            <v/>
          </cell>
          <cell r="FA98" t="str">
            <v/>
          </cell>
          <cell r="FB98">
            <v>0</v>
          </cell>
          <cell r="FC98">
            <v>0</v>
          </cell>
          <cell r="FD98">
            <v>8.39</v>
          </cell>
          <cell r="FE98">
            <v>1</v>
          </cell>
          <cell r="FF98">
            <v>0</v>
          </cell>
          <cell r="FG98">
            <v>0</v>
          </cell>
          <cell r="FH98">
            <v>7.92</v>
          </cell>
          <cell r="FI98">
            <v>1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 t="str">
            <v/>
          </cell>
          <cell r="FO98" t="str">
            <v/>
          </cell>
          <cell r="FP98">
            <v>0</v>
          </cell>
          <cell r="FQ98">
            <v>0</v>
          </cell>
          <cell r="FR98">
            <v>8.27</v>
          </cell>
          <cell r="FS98">
            <v>1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8.7100000000000009</v>
          </cell>
          <cell r="FY98">
            <v>1</v>
          </cell>
          <cell r="FZ98">
            <v>0</v>
          </cell>
          <cell r="GA98">
            <v>0</v>
          </cell>
          <cell r="GB98" t="str">
            <v/>
          </cell>
          <cell r="GC98" t="str">
            <v/>
          </cell>
          <cell r="GD98">
            <v>0</v>
          </cell>
          <cell r="GE98">
            <v>0</v>
          </cell>
          <cell r="GF98">
            <v>8.9</v>
          </cell>
          <cell r="GG98">
            <v>1</v>
          </cell>
          <cell r="GH98">
            <v>0</v>
          </cell>
          <cell r="GI98">
            <v>0</v>
          </cell>
          <cell r="GJ98">
            <v>6.17</v>
          </cell>
          <cell r="GK98">
            <v>1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 t="str">
            <v/>
          </cell>
          <cell r="GQ98" t="str">
            <v/>
          </cell>
          <cell r="GR98">
            <v>0</v>
          </cell>
          <cell r="GS98">
            <v>0</v>
          </cell>
          <cell r="GT98">
            <v>7.27</v>
          </cell>
          <cell r="GU98">
            <v>1</v>
          </cell>
          <cell r="GV98">
            <v>0</v>
          </cell>
          <cell r="GW98">
            <v>0</v>
          </cell>
          <cell r="GX98">
            <v>8.57</v>
          </cell>
          <cell r="GY98">
            <v>1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 t="str">
            <v/>
          </cell>
          <cell r="HE98" t="str">
            <v/>
          </cell>
          <cell r="HF98">
            <v>0</v>
          </cell>
          <cell r="HG98">
            <v>0</v>
          </cell>
          <cell r="HH98">
            <v>9.19</v>
          </cell>
          <cell r="HI98">
            <v>1</v>
          </cell>
          <cell r="HJ98">
            <v>0</v>
          </cell>
          <cell r="HK98">
            <v>0</v>
          </cell>
          <cell r="HL98">
            <v>8.5500000000000007</v>
          </cell>
          <cell r="HM98">
            <v>1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 t="str">
            <v/>
          </cell>
          <cell r="HS98" t="str">
            <v/>
          </cell>
          <cell r="HT98">
            <v>0</v>
          </cell>
          <cell r="HU98">
            <v>0</v>
          </cell>
          <cell r="HV98">
            <v>8.2799999999999994</v>
          </cell>
          <cell r="HW98">
            <v>1</v>
          </cell>
          <cell r="HX98">
            <v>0</v>
          </cell>
          <cell r="HY98">
            <v>0</v>
          </cell>
          <cell r="HZ98">
            <v>8.74</v>
          </cell>
          <cell r="IA98">
            <v>1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 t="str">
            <v/>
          </cell>
          <cell r="IG98" t="str">
            <v/>
          </cell>
          <cell r="IH98">
            <v>0</v>
          </cell>
          <cell r="II98">
            <v>0</v>
          </cell>
          <cell r="IJ98">
            <v>9.7100000000000009</v>
          </cell>
          <cell r="IK98">
            <v>1</v>
          </cell>
          <cell r="IL98">
            <v>8.41</v>
          </cell>
          <cell r="IM98">
            <v>1</v>
          </cell>
          <cell r="IN98">
            <v>5.43</v>
          </cell>
          <cell r="IO98">
            <v>1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 t="str">
            <v/>
          </cell>
          <cell r="IU98" t="str">
            <v/>
          </cell>
          <cell r="IV98">
            <v>0</v>
          </cell>
          <cell r="IW98">
            <v>0</v>
          </cell>
          <cell r="IX98">
            <v>9.4499999999999993</v>
          </cell>
          <cell r="IY98">
            <v>1</v>
          </cell>
          <cell r="IZ98">
            <v>0</v>
          </cell>
          <cell r="JA98">
            <v>0</v>
          </cell>
          <cell r="JB98">
            <v>7.97</v>
          </cell>
          <cell r="JC98">
            <v>1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 t="str">
            <v/>
          </cell>
          <cell r="JI98" t="str">
            <v/>
          </cell>
          <cell r="JJ98">
            <v>0</v>
          </cell>
          <cell r="JK98">
            <v>0</v>
          </cell>
          <cell r="JL98">
            <v>9.09</v>
          </cell>
          <cell r="JM98">
            <v>1</v>
          </cell>
          <cell r="JN98">
            <v>0</v>
          </cell>
          <cell r="JO98">
            <v>0</v>
          </cell>
          <cell r="JP98">
            <v>8.09</v>
          </cell>
          <cell r="JQ98">
            <v>1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 t="str">
            <v/>
          </cell>
          <cell r="JW98" t="str">
            <v/>
          </cell>
          <cell r="JX98">
            <v>0</v>
          </cell>
          <cell r="JY98">
            <v>0</v>
          </cell>
          <cell r="JZ98">
            <v>9.69</v>
          </cell>
          <cell r="KA98">
            <v>1</v>
          </cell>
          <cell r="KB98">
            <v>0</v>
          </cell>
          <cell r="KC98">
            <v>0</v>
          </cell>
          <cell r="KD98">
            <v>8.7899999999999991</v>
          </cell>
          <cell r="KE98">
            <v>1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 t="str">
            <v/>
          </cell>
          <cell r="KK98" t="str">
            <v/>
          </cell>
          <cell r="KL98">
            <v>0</v>
          </cell>
          <cell r="KM98">
            <v>0</v>
          </cell>
          <cell r="KN98">
            <v>7.99</v>
          </cell>
          <cell r="KO98">
            <v>1</v>
          </cell>
          <cell r="KP98">
            <v>0</v>
          </cell>
          <cell r="KQ98">
            <v>0</v>
          </cell>
          <cell r="KR98">
            <v>9.42</v>
          </cell>
          <cell r="KS98">
            <v>1</v>
          </cell>
          <cell r="KT98">
            <v>8.25</v>
          </cell>
          <cell r="KU98">
            <v>1</v>
          </cell>
          <cell r="KV98">
            <v>0</v>
          </cell>
          <cell r="KW98">
            <v>0</v>
          </cell>
          <cell r="KX98" t="str">
            <v/>
          </cell>
          <cell r="KY98" t="str">
            <v/>
          </cell>
          <cell r="KZ98">
            <v>0</v>
          </cell>
          <cell r="LA98">
            <v>0</v>
          </cell>
          <cell r="LB98">
            <v>9.6300000000000008</v>
          </cell>
          <cell r="LC98">
            <v>1</v>
          </cell>
          <cell r="LD98">
            <v>8.61</v>
          </cell>
          <cell r="LE98">
            <v>1</v>
          </cell>
          <cell r="LF98">
            <v>0</v>
          </cell>
          <cell r="LG98">
            <v>0</v>
          </cell>
          <cell r="LH98">
            <v>9.1</v>
          </cell>
          <cell r="LI98">
            <v>1</v>
          </cell>
          <cell r="LJ98">
            <v>5.68</v>
          </cell>
          <cell r="LK98">
            <v>1</v>
          </cell>
          <cell r="LL98" t="str">
            <v/>
          </cell>
          <cell r="LM98" t="str">
            <v/>
          </cell>
          <cell r="LN98">
            <v>0</v>
          </cell>
          <cell r="LO98">
            <v>0</v>
          </cell>
          <cell r="LP98">
            <v>9.7799999999999994</v>
          </cell>
          <cell r="LQ98">
            <v>1</v>
          </cell>
          <cell r="LR98">
            <v>0</v>
          </cell>
          <cell r="LS98">
            <v>0</v>
          </cell>
          <cell r="LT98">
            <v>10.130000000000001</v>
          </cell>
          <cell r="LU98">
            <v>1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 t="str">
            <v/>
          </cell>
          <cell r="MA98" t="str">
            <v/>
          </cell>
          <cell r="MB98">
            <v>0</v>
          </cell>
          <cell r="MC98">
            <v>0</v>
          </cell>
          <cell r="MD98">
            <v>10.77</v>
          </cell>
          <cell r="ME98">
            <v>1</v>
          </cell>
          <cell r="MF98">
            <v>0</v>
          </cell>
          <cell r="MG98">
            <v>0</v>
          </cell>
          <cell r="MH98">
            <v>8.23</v>
          </cell>
          <cell r="MI98">
            <v>1</v>
          </cell>
          <cell r="MJ98">
            <v>0</v>
          </cell>
          <cell r="MK98">
            <v>0</v>
          </cell>
          <cell r="ML98">
            <v>9.25</v>
          </cell>
          <cell r="MM98">
            <v>1</v>
          </cell>
          <cell r="MN98" t="str">
            <v/>
          </cell>
          <cell r="MO98" t="str">
            <v/>
          </cell>
          <cell r="MP98">
            <v>0</v>
          </cell>
          <cell r="MQ98">
            <v>0</v>
          </cell>
          <cell r="MR98">
            <v>9.6300000000000008</v>
          </cell>
          <cell r="MS98">
            <v>1</v>
          </cell>
          <cell r="MT98">
            <v>0</v>
          </cell>
          <cell r="MU98">
            <v>0</v>
          </cell>
          <cell r="MV98">
            <v>7.31</v>
          </cell>
          <cell r="MW98">
            <v>1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 t="str">
            <v/>
          </cell>
          <cell r="NC98" t="str">
            <v/>
          </cell>
          <cell r="ND98">
            <v>0</v>
          </cell>
          <cell r="NE98">
            <v>0</v>
          </cell>
          <cell r="NF98">
            <v>8.92</v>
          </cell>
          <cell r="NG98">
            <v>1</v>
          </cell>
          <cell r="NH98">
            <v>0</v>
          </cell>
          <cell r="NI98">
            <v>0</v>
          </cell>
          <cell r="NJ98">
            <v>10.43</v>
          </cell>
          <cell r="NK98">
            <v>1</v>
          </cell>
          <cell r="NL98">
            <v>0</v>
          </cell>
          <cell r="NM98">
            <v>0</v>
          </cell>
          <cell r="NN98">
            <v>0</v>
          </cell>
          <cell r="NO98">
            <v>0</v>
          </cell>
          <cell r="NP98" t="str">
            <v/>
          </cell>
          <cell r="NQ98" t="str">
            <v/>
          </cell>
          <cell r="NR98">
            <v>0</v>
          </cell>
          <cell r="NS98">
            <v>0</v>
          </cell>
          <cell r="NT98">
            <v>10.71</v>
          </cell>
          <cell r="NU98">
            <v>1</v>
          </cell>
          <cell r="NV98">
            <v>0</v>
          </cell>
          <cell r="NW98">
            <v>0</v>
          </cell>
          <cell r="NX98">
            <v>9.34</v>
          </cell>
          <cell r="NY98">
            <v>1</v>
          </cell>
          <cell r="NZ98">
            <v>0</v>
          </cell>
          <cell r="OA98">
            <v>0</v>
          </cell>
          <cell r="OB98">
            <v>0</v>
          </cell>
          <cell r="OC98">
            <v>0</v>
          </cell>
          <cell r="OD98" t="str">
            <v/>
          </cell>
          <cell r="OE98" t="str">
            <v/>
          </cell>
          <cell r="OF98">
            <v>0</v>
          </cell>
          <cell r="OG98">
            <v>0</v>
          </cell>
          <cell r="OH98">
            <v>21.52</v>
          </cell>
          <cell r="OI98">
            <v>2</v>
          </cell>
          <cell r="OJ98">
            <v>0</v>
          </cell>
          <cell r="OK98">
            <v>0</v>
          </cell>
          <cell r="OL98">
            <v>5.54</v>
          </cell>
          <cell r="OM98">
            <v>1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 t="str">
            <v/>
          </cell>
          <cell r="OS98" t="str">
            <v/>
          </cell>
          <cell r="OT98">
            <v>0</v>
          </cell>
          <cell r="OU98">
            <v>0</v>
          </cell>
          <cell r="OV98">
            <v>9.1199999999999992</v>
          </cell>
          <cell r="OW98">
            <v>1</v>
          </cell>
          <cell r="OX98">
            <v>0</v>
          </cell>
          <cell r="OY98">
            <v>0</v>
          </cell>
          <cell r="OZ98">
            <v>0</v>
          </cell>
          <cell r="PA98">
            <v>0</v>
          </cell>
          <cell r="PB98">
            <v>10.31</v>
          </cell>
          <cell r="PC98">
            <v>1</v>
          </cell>
          <cell r="PD98">
            <v>0</v>
          </cell>
          <cell r="PE98">
            <v>0</v>
          </cell>
          <cell r="PF98" t="str">
            <v/>
          </cell>
          <cell r="PG98" t="str">
            <v/>
          </cell>
          <cell r="PH98">
            <v>0</v>
          </cell>
          <cell r="PI98">
            <v>0</v>
          </cell>
          <cell r="PJ98">
            <v>10.76</v>
          </cell>
          <cell r="PK98">
            <v>1</v>
          </cell>
          <cell r="PL98">
            <v>0</v>
          </cell>
          <cell r="PM98">
            <v>0</v>
          </cell>
          <cell r="PN98">
            <v>8.35</v>
          </cell>
          <cell r="PO98">
            <v>1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 t="str">
            <v/>
          </cell>
          <cell r="PU98" t="str">
            <v/>
          </cell>
          <cell r="PV98">
            <v>0</v>
          </cell>
          <cell r="PW98">
            <v>0</v>
          </cell>
          <cell r="PX98">
            <v>9.69</v>
          </cell>
          <cell r="PY98">
            <v>1</v>
          </cell>
          <cell r="PZ98">
            <v>0</v>
          </cell>
          <cell r="QA98">
            <v>0</v>
          </cell>
          <cell r="QB98">
            <v>9.84</v>
          </cell>
          <cell r="QC98">
            <v>1</v>
          </cell>
          <cell r="QD98">
            <v>0</v>
          </cell>
          <cell r="QE98">
            <v>0</v>
          </cell>
          <cell r="QF98">
            <v>8.19</v>
          </cell>
          <cell r="QG98">
            <v>1</v>
          </cell>
          <cell r="QH98" t="str">
            <v/>
          </cell>
          <cell r="QI98" t="str">
            <v/>
          </cell>
          <cell r="QJ98">
            <v>0</v>
          </cell>
          <cell r="QK98">
            <v>0</v>
          </cell>
          <cell r="QL98">
            <v>9.91</v>
          </cell>
          <cell r="QM98">
            <v>1</v>
          </cell>
          <cell r="QN98">
            <v>0</v>
          </cell>
          <cell r="QO98">
            <v>0</v>
          </cell>
          <cell r="QP98">
            <v>8.89</v>
          </cell>
          <cell r="QQ98">
            <v>1</v>
          </cell>
          <cell r="QR98">
            <v>0</v>
          </cell>
          <cell r="QS98">
            <v>0</v>
          </cell>
          <cell r="QT98">
            <v>0</v>
          </cell>
          <cell r="QU98">
            <v>0</v>
          </cell>
          <cell r="QV98" t="str">
            <v/>
          </cell>
          <cell r="QW98" t="str">
            <v/>
          </cell>
          <cell r="QX98">
            <v>0</v>
          </cell>
          <cell r="QY98">
            <v>0</v>
          </cell>
          <cell r="QZ98">
            <v>9.52</v>
          </cell>
          <cell r="RA98">
            <v>1</v>
          </cell>
          <cell r="RB98">
            <v>0</v>
          </cell>
          <cell r="RC98">
            <v>0</v>
          </cell>
          <cell r="RD98">
            <v>10.220000000000001</v>
          </cell>
          <cell r="RE98">
            <v>1</v>
          </cell>
          <cell r="RF98">
            <v>0</v>
          </cell>
          <cell r="RG98">
            <v>0</v>
          </cell>
          <cell r="RH98">
            <v>0</v>
          </cell>
          <cell r="RI98">
            <v>0</v>
          </cell>
          <cell r="RJ98" t="str">
            <v/>
          </cell>
          <cell r="RK98" t="str">
            <v/>
          </cell>
          <cell r="RL98">
            <v>0</v>
          </cell>
          <cell r="RM98">
            <v>0</v>
          </cell>
          <cell r="RN98">
            <v>10.92</v>
          </cell>
          <cell r="RO98">
            <v>1</v>
          </cell>
          <cell r="RP98">
            <v>0</v>
          </cell>
          <cell r="RQ98">
            <v>0</v>
          </cell>
          <cell r="RR98">
            <v>10.17</v>
          </cell>
          <cell r="RS98">
            <v>1</v>
          </cell>
          <cell r="RT98">
            <v>0</v>
          </cell>
          <cell r="RU98">
            <v>0</v>
          </cell>
          <cell r="RV98">
            <v>0</v>
          </cell>
          <cell r="RW98">
            <v>0</v>
          </cell>
          <cell r="RX98" t="str">
            <v/>
          </cell>
          <cell r="RY98" t="str">
            <v/>
          </cell>
          <cell r="RZ98">
            <v>0</v>
          </cell>
          <cell r="SA98">
            <v>0</v>
          </cell>
          <cell r="SB98">
            <v>9.7200000000000006</v>
          </cell>
          <cell r="SC98">
            <v>1</v>
          </cell>
          <cell r="SD98">
            <v>9.9700000000000006</v>
          </cell>
          <cell r="SE98">
            <v>1</v>
          </cell>
          <cell r="SF98">
            <v>6.98</v>
          </cell>
          <cell r="SG98">
            <v>1</v>
          </cell>
          <cell r="SH98">
            <v>0</v>
          </cell>
          <cell r="SI98">
            <v>0</v>
          </cell>
          <cell r="SJ98">
            <v>0</v>
          </cell>
          <cell r="SK98">
            <v>0</v>
          </cell>
          <cell r="SL98" t="str">
            <v/>
          </cell>
          <cell r="SM98" t="str">
            <v/>
          </cell>
          <cell r="SN98">
            <v>0</v>
          </cell>
          <cell r="SO98">
            <v>0</v>
          </cell>
          <cell r="SP98">
            <v>10.06</v>
          </cell>
          <cell r="SQ98">
            <v>1</v>
          </cell>
          <cell r="SR98">
            <v>0</v>
          </cell>
          <cell r="SS98">
            <v>0</v>
          </cell>
          <cell r="ST98">
            <v>0</v>
          </cell>
          <cell r="SU98">
            <v>0</v>
          </cell>
          <cell r="SV98">
            <v>8.52</v>
          </cell>
          <cell r="SW98">
            <v>1</v>
          </cell>
          <cell r="SX98">
            <v>0</v>
          </cell>
          <cell r="SY98">
            <v>0</v>
          </cell>
          <cell r="SZ98" t="str">
            <v/>
          </cell>
          <cell r="TA98" t="str">
            <v/>
          </cell>
          <cell r="TB98">
            <v>0</v>
          </cell>
          <cell r="TC98">
            <v>0</v>
          </cell>
          <cell r="TD98">
            <v>0</v>
          </cell>
          <cell r="TE98">
            <v>0</v>
          </cell>
          <cell r="TF98">
            <v>0</v>
          </cell>
          <cell r="TG98">
            <v>0</v>
          </cell>
          <cell r="TH98">
            <v>9.09</v>
          </cell>
          <cell r="TI98">
            <v>1</v>
          </cell>
          <cell r="TJ98">
            <v>0</v>
          </cell>
          <cell r="TK98">
            <v>0</v>
          </cell>
          <cell r="TL98">
            <v>0</v>
          </cell>
          <cell r="TM98">
            <v>0</v>
          </cell>
          <cell r="TN98" t="str">
            <v/>
          </cell>
          <cell r="TO98" t="str">
            <v/>
          </cell>
          <cell r="TP98">
            <v>0</v>
          </cell>
          <cell r="TQ98">
            <v>0</v>
          </cell>
          <cell r="TR98">
            <v>9.76</v>
          </cell>
          <cell r="TS98">
            <v>1</v>
          </cell>
          <cell r="TT98">
            <v>0</v>
          </cell>
          <cell r="TU98">
            <v>0</v>
          </cell>
          <cell r="TV98">
            <v>13.47</v>
          </cell>
          <cell r="TW98">
            <v>2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 t="str">
            <v/>
          </cell>
          <cell r="UC98" t="str">
            <v/>
          </cell>
          <cell r="UD98">
            <v>0</v>
          </cell>
          <cell r="UE98">
            <v>0</v>
          </cell>
          <cell r="UF98">
            <v>9.1199999999999992</v>
          </cell>
          <cell r="UG98">
            <v>1</v>
          </cell>
          <cell r="UH98">
            <v>0</v>
          </cell>
          <cell r="UI98">
            <v>0</v>
          </cell>
          <cell r="UJ98">
            <v>8.8800000000000008</v>
          </cell>
          <cell r="UK98">
            <v>1</v>
          </cell>
          <cell r="UL98">
            <v>0</v>
          </cell>
          <cell r="UM98">
            <v>0</v>
          </cell>
          <cell r="UN98">
            <v>13.76</v>
          </cell>
          <cell r="UO98">
            <v>2</v>
          </cell>
          <cell r="UP98" t="str">
            <v/>
          </cell>
          <cell r="UQ98" t="str">
            <v/>
          </cell>
          <cell r="UR98">
            <v>0</v>
          </cell>
          <cell r="US98">
            <v>0</v>
          </cell>
          <cell r="UT98">
            <v>6.2</v>
          </cell>
          <cell r="UU98">
            <v>1</v>
          </cell>
          <cell r="UV98">
            <v>0</v>
          </cell>
          <cell r="UW98">
            <v>0</v>
          </cell>
          <cell r="UX98">
            <v>8.67</v>
          </cell>
          <cell r="UY98">
            <v>1</v>
          </cell>
          <cell r="UZ98">
            <v>0</v>
          </cell>
          <cell r="VA98">
            <v>0</v>
          </cell>
          <cell r="VB98">
            <v>8.1300000000000008</v>
          </cell>
          <cell r="VC98">
            <v>1</v>
          </cell>
          <cell r="VD98" t="str">
            <v/>
          </cell>
          <cell r="VE98" t="str">
            <v/>
          </cell>
          <cell r="VF98">
            <v>0</v>
          </cell>
          <cell r="VG98">
            <v>0</v>
          </cell>
          <cell r="VH98">
            <v>8.98</v>
          </cell>
          <cell r="VI98">
            <v>1</v>
          </cell>
          <cell r="VJ98">
            <v>0</v>
          </cell>
          <cell r="VK98">
            <v>0</v>
          </cell>
          <cell r="VL98">
            <v>7.59</v>
          </cell>
          <cell r="VM98">
            <v>1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 t="str">
            <v/>
          </cell>
          <cell r="VS98" t="str">
            <v/>
          </cell>
          <cell r="VT98">
            <v>9.34</v>
          </cell>
          <cell r="VU98">
            <v>1</v>
          </cell>
          <cell r="VV98">
            <v>7.01</v>
          </cell>
          <cell r="VW98">
            <v>1</v>
          </cell>
          <cell r="VX98">
            <v>9.82</v>
          </cell>
          <cell r="VY98">
            <v>1</v>
          </cell>
          <cell r="VZ98">
            <v>8.06</v>
          </cell>
          <cell r="WA98">
            <v>1</v>
          </cell>
          <cell r="WB98">
            <v>8.02</v>
          </cell>
          <cell r="WC98">
            <v>1</v>
          </cell>
          <cell r="WD98">
            <v>7.66</v>
          </cell>
          <cell r="WE98">
            <v>1</v>
          </cell>
          <cell r="WF98" t="str">
            <v/>
          </cell>
          <cell r="WG98" t="str">
            <v/>
          </cell>
          <cell r="WH98">
            <v>8.09</v>
          </cell>
          <cell r="WI98">
            <v>1</v>
          </cell>
          <cell r="WJ98">
            <v>7.96</v>
          </cell>
          <cell r="WK98">
            <v>1</v>
          </cell>
          <cell r="WL98">
            <v>0</v>
          </cell>
          <cell r="WM98">
            <v>0</v>
          </cell>
          <cell r="WN98">
            <v>6.83</v>
          </cell>
          <cell r="WO98">
            <v>1</v>
          </cell>
          <cell r="WP98">
            <v>0</v>
          </cell>
          <cell r="WQ98">
            <v>0</v>
          </cell>
          <cell r="WR98">
            <v>0</v>
          </cell>
          <cell r="WS98">
            <v>0</v>
          </cell>
          <cell r="WT98" t="str">
            <v/>
          </cell>
          <cell r="WU98" t="str">
            <v/>
          </cell>
          <cell r="WV98">
            <v>0</v>
          </cell>
          <cell r="WW98">
            <v>0</v>
          </cell>
          <cell r="WX98">
            <v>9.1199999999999992</v>
          </cell>
          <cell r="WY98">
            <v>1</v>
          </cell>
          <cell r="WZ98">
            <v>0</v>
          </cell>
          <cell r="XA98">
            <v>0</v>
          </cell>
          <cell r="XB98">
            <v>9.89</v>
          </cell>
          <cell r="XC98">
            <v>1</v>
          </cell>
          <cell r="XD98">
            <v>0</v>
          </cell>
          <cell r="XE98">
            <v>0</v>
          </cell>
          <cell r="XF98">
            <v>0</v>
          </cell>
          <cell r="XG98">
            <v>0</v>
          </cell>
          <cell r="XH98" t="str">
            <v/>
          </cell>
          <cell r="XI98" t="str">
            <v/>
          </cell>
          <cell r="XJ98">
            <v>0</v>
          </cell>
          <cell r="XK98">
            <v>0</v>
          </cell>
          <cell r="XL98">
            <v>9.32</v>
          </cell>
          <cell r="XM98">
            <v>1</v>
          </cell>
          <cell r="XN98">
            <v>0</v>
          </cell>
          <cell r="XO98">
            <v>0</v>
          </cell>
          <cell r="XP98">
            <v>9.3699999999999992</v>
          </cell>
          <cell r="XQ98">
            <v>1</v>
          </cell>
          <cell r="XR98">
            <v>0</v>
          </cell>
          <cell r="XS98">
            <v>0</v>
          </cell>
          <cell r="XT98">
            <v>0</v>
          </cell>
          <cell r="XU98">
            <v>0</v>
          </cell>
          <cell r="XV98" t="str">
            <v/>
          </cell>
          <cell r="XW98" t="str">
            <v/>
          </cell>
          <cell r="XX98">
            <v>10.42</v>
          </cell>
          <cell r="XY98">
            <v>1</v>
          </cell>
          <cell r="XZ98">
            <v>9.33</v>
          </cell>
          <cell r="YA98">
            <v>1</v>
          </cell>
          <cell r="YB98">
            <v>0</v>
          </cell>
          <cell r="YC98">
            <v>0</v>
          </cell>
          <cell r="YD98">
            <v>8.3000000000000007</v>
          </cell>
          <cell r="YE98">
            <v>1</v>
          </cell>
          <cell r="YF98">
            <v>0</v>
          </cell>
          <cell r="YG98">
            <v>0</v>
          </cell>
          <cell r="YH98">
            <v>0</v>
          </cell>
          <cell r="YI98">
            <v>0</v>
          </cell>
          <cell r="YJ98" t="str">
            <v/>
          </cell>
          <cell r="YK98" t="str">
            <v/>
          </cell>
          <cell r="YL98">
            <v>0</v>
          </cell>
          <cell r="YM98">
            <v>0</v>
          </cell>
          <cell r="YN98">
            <v>9.08</v>
          </cell>
          <cell r="YO98">
            <v>1</v>
          </cell>
          <cell r="YP98">
            <v>8.2200000000000006</v>
          </cell>
          <cell r="YQ98">
            <v>1</v>
          </cell>
          <cell r="YR98">
            <v>8.68</v>
          </cell>
          <cell r="YS98">
            <v>2</v>
          </cell>
          <cell r="YT98">
            <v>0</v>
          </cell>
          <cell r="YU98">
            <v>0</v>
          </cell>
          <cell r="YV98">
            <v>19.02</v>
          </cell>
          <cell r="YW98">
            <v>2</v>
          </cell>
          <cell r="YX98" t="str">
            <v/>
          </cell>
          <cell r="YY98" t="str">
            <v/>
          </cell>
          <cell r="YZ98">
            <v>6.17</v>
          </cell>
          <cell r="ZA98">
            <v>1</v>
          </cell>
          <cell r="ZB98">
            <v>4.3</v>
          </cell>
          <cell r="ZC98">
            <v>1</v>
          </cell>
          <cell r="ZD98">
            <v>5.63</v>
          </cell>
          <cell r="ZE98">
            <v>1</v>
          </cell>
          <cell r="ZF98">
            <v>3.24</v>
          </cell>
          <cell r="ZG98">
            <v>1</v>
          </cell>
          <cell r="ZH98">
            <v>0</v>
          </cell>
          <cell r="ZI98">
            <v>0</v>
          </cell>
          <cell r="ZJ98">
            <v>0</v>
          </cell>
          <cell r="ZK98">
            <v>0</v>
          </cell>
          <cell r="ZL98" t="str">
            <v/>
          </cell>
          <cell r="ZM98" t="str">
            <v/>
          </cell>
          <cell r="ZN98">
            <v>8.57</v>
          </cell>
          <cell r="ZO98">
            <v>1</v>
          </cell>
          <cell r="ZP98">
            <v>7.42</v>
          </cell>
          <cell r="ZQ98">
            <v>1</v>
          </cell>
          <cell r="ZR98">
            <v>0</v>
          </cell>
          <cell r="ZS98">
            <v>0</v>
          </cell>
          <cell r="ZT98">
            <v>5.79</v>
          </cell>
          <cell r="ZU98">
            <v>1</v>
          </cell>
          <cell r="ZV98">
            <v>0</v>
          </cell>
          <cell r="ZW98">
            <v>0</v>
          </cell>
          <cell r="ZX98">
            <v>0</v>
          </cell>
          <cell r="ZY98">
            <v>0</v>
          </cell>
          <cell r="ZZ98" t="str">
            <v/>
          </cell>
          <cell r="AAA98" t="str">
            <v/>
          </cell>
          <cell r="AAB98">
            <v>0</v>
          </cell>
          <cell r="AAC98">
            <v>0</v>
          </cell>
          <cell r="AAD98">
            <v>7.24</v>
          </cell>
          <cell r="AAE98">
            <v>1</v>
          </cell>
          <cell r="AAF98">
            <v>0</v>
          </cell>
          <cell r="AAG98">
            <v>0</v>
          </cell>
          <cell r="AAH98">
            <v>8.27</v>
          </cell>
          <cell r="AAI98">
            <v>1</v>
          </cell>
          <cell r="AAJ98">
            <v>5.4</v>
          </cell>
          <cell r="AAK98">
            <v>1</v>
          </cell>
          <cell r="AAL98">
            <v>0</v>
          </cell>
          <cell r="AAM98">
            <v>0</v>
          </cell>
          <cell r="AAN98" t="str">
            <v/>
          </cell>
          <cell r="AAO98" t="str">
            <v/>
          </cell>
          <cell r="AAP98">
            <v>0</v>
          </cell>
          <cell r="AAQ98">
            <v>0</v>
          </cell>
          <cell r="AAR98">
            <v>6.88</v>
          </cell>
          <cell r="AAS98">
            <v>1</v>
          </cell>
          <cell r="AAT98">
            <v>0</v>
          </cell>
          <cell r="AAU98">
            <v>0</v>
          </cell>
          <cell r="AAV98">
            <v>7.01</v>
          </cell>
          <cell r="AAW98">
            <v>1</v>
          </cell>
          <cell r="AAX98">
            <v>0</v>
          </cell>
          <cell r="AAY98">
            <v>0</v>
          </cell>
          <cell r="AAZ98">
            <v>8.2799999999999994</v>
          </cell>
          <cell r="ABA98">
            <v>1</v>
          </cell>
          <cell r="ABB98" t="str">
            <v/>
          </cell>
          <cell r="ABC98" t="str">
            <v/>
          </cell>
          <cell r="ABD98">
            <v>0</v>
          </cell>
          <cell r="ABE98">
            <v>0</v>
          </cell>
          <cell r="ABF98">
            <v>0</v>
          </cell>
          <cell r="ABG98">
            <v>0</v>
          </cell>
          <cell r="ABH98">
            <v>0</v>
          </cell>
          <cell r="ABI98">
            <v>0</v>
          </cell>
          <cell r="ABJ98">
            <v>0</v>
          </cell>
          <cell r="ABK98">
            <v>0</v>
          </cell>
          <cell r="ABM98">
            <v>1084.9400000000003</v>
          </cell>
          <cell r="ABN98">
            <v>131</v>
          </cell>
          <cell r="ABO98">
            <v>126</v>
          </cell>
          <cell r="ABP98">
            <v>1.0396825396825398</v>
          </cell>
        </row>
        <row r="99">
          <cell r="A99" t="str">
            <v>BORINQUEN PLAZA I</v>
          </cell>
          <cell r="B99" t="str">
            <v>BORINQUEN PLAZA I</v>
          </cell>
          <cell r="C99" t="str">
            <v>BROOKLYN</v>
          </cell>
          <cell r="D99">
            <v>0</v>
          </cell>
          <cell r="E99">
            <v>0</v>
          </cell>
          <cell r="F99">
            <v>8.58</v>
          </cell>
          <cell r="G99">
            <v>1</v>
          </cell>
          <cell r="H99">
            <v>0</v>
          </cell>
          <cell r="I99">
            <v>0</v>
          </cell>
          <cell r="J99">
            <v>7.64</v>
          </cell>
          <cell r="K99">
            <v>1</v>
          </cell>
          <cell r="L99">
            <v>0</v>
          </cell>
          <cell r="M99">
            <v>0</v>
          </cell>
          <cell r="N99">
            <v>6.65</v>
          </cell>
          <cell r="O99">
            <v>1</v>
          </cell>
          <cell r="P99" t="str">
            <v/>
          </cell>
          <cell r="Q99" t="str">
            <v/>
          </cell>
          <cell r="R99">
            <v>0</v>
          </cell>
          <cell r="S99">
            <v>0</v>
          </cell>
          <cell r="T99">
            <v>8.9600000000000009</v>
          </cell>
          <cell r="U99">
            <v>1</v>
          </cell>
          <cell r="V99">
            <v>0</v>
          </cell>
          <cell r="W99">
            <v>0</v>
          </cell>
          <cell r="X99">
            <v>6</v>
          </cell>
          <cell r="Y99">
            <v>1</v>
          </cell>
          <cell r="Z99">
            <v>0</v>
          </cell>
          <cell r="AA99">
            <v>0</v>
          </cell>
          <cell r="AB99">
            <v>7.27</v>
          </cell>
          <cell r="AC99">
            <v>1</v>
          </cell>
          <cell r="AD99" t="str">
            <v/>
          </cell>
          <cell r="AE99" t="str">
            <v/>
          </cell>
          <cell r="AF99">
            <v>0</v>
          </cell>
          <cell r="AG99">
            <v>0</v>
          </cell>
          <cell r="AH99">
            <v>8.9600000000000009</v>
          </cell>
          <cell r="AI99">
            <v>1</v>
          </cell>
          <cell r="AJ99">
            <v>0</v>
          </cell>
          <cell r="AK99">
            <v>0</v>
          </cell>
          <cell r="AL99">
            <v>6</v>
          </cell>
          <cell r="AM99">
            <v>1</v>
          </cell>
          <cell r="AN99">
            <v>0</v>
          </cell>
          <cell r="AO99">
            <v>0</v>
          </cell>
          <cell r="AP99">
            <v>7.27</v>
          </cell>
          <cell r="AQ99">
            <v>1</v>
          </cell>
          <cell r="AR99" t="str">
            <v/>
          </cell>
          <cell r="AS99" t="str">
            <v/>
          </cell>
          <cell r="AT99">
            <v>0</v>
          </cell>
          <cell r="AU99">
            <v>0</v>
          </cell>
          <cell r="AV99">
            <v>6.97</v>
          </cell>
          <cell r="AW99">
            <v>1</v>
          </cell>
          <cell r="AX99">
            <v>0</v>
          </cell>
          <cell r="AY99">
            <v>0</v>
          </cell>
          <cell r="AZ99">
            <v>7.86</v>
          </cell>
          <cell r="BA99">
            <v>1</v>
          </cell>
          <cell r="BB99">
            <v>0</v>
          </cell>
          <cell r="BC99">
            <v>0</v>
          </cell>
          <cell r="BD99">
            <v>5.16</v>
          </cell>
          <cell r="BE99">
            <v>1</v>
          </cell>
          <cell r="BF99" t="str">
            <v/>
          </cell>
          <cell r="BG99" t="str">
            <v/>
          </cell>
          <cell r="BH99">
            <v>0</v>
          </cell>
          <cell r="BI99">
            <v>0</v>
          </cell>
          <cell r="BJ99">
            <v>7.84</v>
          </cell>
          <cell r="BK99">
            <v>1</v>
          </cell>
          <cell r="BL99">
            <v>0</v>
          </cell>
          <cell r="BM99">
            <v>0</v>
          </cell>
          <cell r="BN99">
            <v>4.5999999999999996</v>
          </cell>
          <cell r="BO99">
            <v>1</v>
          </cell>
          <cell r="BP99">
            <v>0</v>
          </cell>
          <cell r="BQ99">
            <v>0</v>
          </cell>
          <cell r="BR99">
            <v>8.1</v>
          </cell>
          <cell r="BS99">
            <v>1</v>
          </cell>
          <cell r="BT99" t="str">
            <v/>
          </cell>
          <cell r="BU99" t="str">
            <v/>
          </cell>
          <cell r="BV99">
            <v>0</v>
          </cell>
          <cell r="BW99">
            <v>0</v>
          </cell>
          <cell r="BX99">
            <v>6.44</v>
          </cell>
          <cell r="BY99">
            <v>1</v>
          </cell>
          <cell r="BZ99">
            <v>0</v>
          </cell>
          <cell r="CA99">
            <v>0</v>
          </cell>
          <cell r="CB99">
            <v>6.18</v>
          </cell>
          <cell r="CC99">
            <v>1</v>
          </cell>
          <cell r="CD99">
            <v>0</v>
          </cell>
          <cell r="CE99">
            <v>0</v>
          </cell>
          <cell r="CF99">
            <v>5.21</v>
          </cell>
          <cell r="CG99">
            <v>1</v>
          </cell>
          <cell r="CH99" t="str">
            <v/>
          </cell>
          <cell r="CI99" t="str">
            <v/>
          </cell>
          <cell r="CJ99">
            <v>0</v>
          </cell>
          <cell r="CK99">
            <v>0</v>
          </cell>
          <cell r="CL99">
            <v>9.18</v>
          </cell>
          <cell r="CM99">
            <v>1</v>
          </cell>
          <cell r="CN99">
            <v>0</v>
          </cell>
          <cell r="CO99">
            <v>0</v>
          </cell>
          <cell r="CP99">
            <v>6.02</v>
          </cell>
          <cell r="CQ99">
            <v>1</v>
          </cell>
          <cell r="CR99">
            <v>0</v>
          </cell>
          <cell r="CS99">
            <v>0</v>
          </cell>
          <cell r="CT99">
            <v>5.68</v>
          </cell>
          <cell r="CU99">
            <v>1</v>
          </cell>
          <cell r="CV99" t="str">
            <v/>
          </cell>
          <cell r="CW99" t="str">
            <v/>
          </cell>
          <cell r="CX99">
            <v>0</v>
          </cell>
          <cell r="CY99">
            <v>0</v>
          </cell>
          <cell r="CZ99">
            <v>8.4499999999999993</v>
          </cell>
          <cell r="DA99">
            <v>1</v>
          </cell>
          <cell r="DB99">
            <v>0</v>
          </cell>
          <cell r="DC99">
            <v>0</v>
          </cell>
          <cell r="DD99">
            <v>7</v>
          </cell>
          <cell r="DE99">
            <v>1</v>
          </cell>
          <cell r="DF99">
            <v>0</v>
          </cell>
          <cell r="DG99">
            <v>0</v>
          </cell>
          <cell r="DH99">
            <v>5.32</v>
          </cell>
          <cell r="DI99">
            <v>1</v>
          </cell>
          <cell r="DJ99" t="str">
            <v/>
          </cell>
          <cell r="DK99" t="str">
            <v/>
          </cell>
          <cell r="DL99">
            <v>0</v>
          </cell>
          <cell r="DM99">
            <v>0</v>
          </cell>
          <cell r="DN99">
            <v>9.18</v>
          </cell>
          <cell r="DO99">
            <v>1</v>
          </cell>
          <cell r="DP99">
            <v>0</v>
          </cell>
          <cell r="DQ99">
            <v>0</v>
          </cell>
          <cell r="DR99">
            <v>5.16</v>
          </cell>
          <cell r="DS99">
            <v>1</v>
          </cell>
          <cell r="DT99">
            <v>0</v>
          </cell>
          <cell r="DU99">
            <v>0</v>
          </cell>
          <cell r="DV99">
            <v>5.41</v>
          </cell>
          <cell r="DW99">
            <v>1</v>
          </cell>
          <cell r="DX99" t="str">
            <v/>
          </cell>
          <cell r="DY99" t="str">
            <v/>
          </cell>
          <cell r="DZ99">
            <v>0</v>
          </cell>
          <cell r="EA99">
            <v>0</v>
          </cell>
          <cell r="EB99">
            <v>9.0299999999999994</v>
          </cell>
          <cell r="EC99">
            <v>1</v>
          </cell>
          <cell r="ED99">
            <v>0</v>
          </cell>
          <cell r="EE99">
            <v>0</v>
          </cell>
          <cell r="EF99">
            <v>6.82</v>
          </cell>
          <cell r="EG99">
            <v>1</v>
          </cell>
          <cell r="EH99">
            <v>0</v>
          </cell>
          <cell r="EI99">
            <v>0</v>
          </cell>
          <cell r="EJ99">
            <v>5.14</v>
          </cell>
          <cell r="EK99">
            <v>1</v>
          </cell>
          <cell r="EL99" t="str">
            <v/>
          </cell>
          <cell r="EM99" t="str">
            <v/>
          </cell>
          <cell r="EN99">
            <v>0</v>
          </cell>
          <cell r="EO99">
            <v>0</v>
          </cell>
          <cell r="EP99">
            <v>8.65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6.29</v>
          </cell>
          <cell r="EY99">
            <v>1</v>
          </cell>
          <cell r="EZ99" t="str">
            <v/>
          </cell>
          <cell r="FA99" t="str">
            <v/>
          </cell>
          <cell r="FB99">
            <v>0</v>
          </cell>
          <cell r="FC99">
            <v>0</v>
          </cell>
          <cell r="FD99">
            <v>9.34</v>
          </cell>
          <cell r="FE99">
            <v>1</v>
          </cell>
          <cell r="FF99">
            <v>0</v>
          </cell>
          <cell r="FG99">
            <v>0</v>
          </cell>
          <cell r="FH99">
            <v>6.86</v>
          </cell>
          <cell r="FI99">
            <v>1</v>
          </cell>
          <cell r="FJ99">
            <v>0</v>
          </cell>
          <cell r="FK99">
            <v>0</v>
          </cell>
          <cell r="FL99">
            <v>9.82</v>
          </cell>
          <cell r="FM99">
            <v>1</v>
          </cell>
          <cell r="FN99" t="str">
            <v/>
          </cell>
          <cell r="FO99" t="str">
            <v/>
          </cell>
          <cell r="FP99">
            <v>7.59</v>
          </cell>
          <cell r="FQ99">
            <v>1</v>
          </cell>
          <cell r="FR99">
            <v>9.3800000000000008</v>
          </cell>
          <cell r="FS99">
            <v>1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8.15</v>
          </cell>
          <cell r="GA99">
            <v>1</v>
          </cell>
          <cell r="GB99" t="str">
            <v/>
          </cell>
          <cell r="GC99" t="str">
            <v/>
          </cell>
          <cell r="GD99">
            <v>9.59</v>
          </cell>
          <cell r="GE99">
            <v>1</v>
          </cell>
          <cell r="GF99">
            <v>6.04</v>
          </cell>
          <cell r="GG99">
            <v>1</v>
          </cell>
          <cell r="GH99">
            <v>0</v>
          </cell>
          <cell r="GI99">
            <v>0</v>
          </cell>
          <cell r="GJ99">
            <v>2.44</v>
          </cell>
          <cell r="GK99">
            <v>1</v>
          </cell>
          <cell r="GL99">
            <v>0</v>
          </cell>
          <cell r="GM99">
            <v>0</v>
          </cell>
          <cell r="GN99">
            <v>8.16</v>
          </cell>
          <cell r="GO99">
            <v>1</v>
          </cell>
          <cell r="GP99" t="str">
            <v/>
          </cell>
          <cell r="GQ99" t="str">
            <v/>
          </cell>
          <cell r="GR99">
            <v>0</v>
          </cell>
          <cell r="GS99">
            <v>0</v>
          </cell>
          <cell r="GT99">
            <v>9.14</v>
          </cell>
          <cell r="GU99">
            <v>1</v>
          </cell>
          <cell r="GV99">
            <v>0</v>
          </cell>
          <cell r="GW99">
            <v>0</v>
          </cell>
          <cell r="GX99">
            <v>8.1999999999999993</v>
          </cell>
          <cell r="GY99">
            <v>1</v>
          </cell>
          <cell r="GZ99">
            <v>0</v>
          </cell>
          <cell r="HA99">
            <v>0</v>
          </cell>
          <cell r="HB99">
            <v>6.12</v>
          </cell>
          <cell r="HC99">
            <v>1</v>
          </cell>
          <cell r="HD99" t="str">
            <v/>
          </cell>
          <cell r="HE99" t="str">
            <v/>
          </cell>
          <cell r="HF99">
            <v>0</v>
          </cell>
          <cell r="HG99">
            <v>0</v>
          </cell>
          <cell r="HH99">
            <v>9.2799999999999994</v>
          </cell>
          <cell r="HI99">
            <v>1</v>
          </cell>
          <cell r="HJ99">
            <v>0</v>
          </cell>
          <cell r="HK99">
            <v>0</v>
          </cell>
          <cell r="HL99">
            <v>6.31</v>
          </cell>
          <cell r="HM99">
            <v>1</v>
          </cell>
          <cell r="HN99">
            <v>0</v>
          </cell>
          <cell r="HO99">
            <v>0</v>
          </cell>
          <cell r="HP99">
            <v>5.88</v>
          </cell>
          <cell r="HQ99">
            <v>1</v>
          </cell>
          <cell r="HR99" t="str">
            <v/>
          </cell>
          <cell r="HS99" t="str">
            <v/>
          </cell>
          <cell r="HT99">
            <v>0</v>
          </cell>
          <cell r="HU99">
            <v>0</v>
          </cell>
          <cell r="HV99">
            <v>6.8</v>
          </cell>
          <cell r="HW99">
            <v>1</v>
          </cell>
          <cell r="HX99">
            <v>0</v>
          </cell>
          <cell r="HY99">
            <v>0</v>
          </cell>
          <cell r="HZ99">
            <v>6.28</v>
          </cell>
          <cell r="IA99">
            <v>1</v>
          </cell>
          <cell r="IB99">
            <v>6.66</v>
          </cell>
          <cell r="IC99">
            <v>1</v>
          </cell>
          <cell r="ID99">
            <v>0</v>
          </cell>
          <cell r="IE99">
            <v>0</v>
          </cell>
          <cell r="IF99" t="str">
            <v/>
          </cell>
          <cell r="IG99" t="str">
            <v/>
          </cell>
          <cell r="IH99">
            <v>0</v>
          </cell>
          <cell r="II99">
            <v>0</v>
          </cell>
          <cell r="IJ99">
            <v>8.32</v>
          </cell>
          <cell r="IK99">
            <v>1</v>
          </cell>
          <cell r="IL99">
            <v>0</v>
          </cell>
          <cell r="IM99">
            <v>0</v>
          </cell>
          <cell r="IN99">
            <v>6.6</v>
          </cell>
          <cell r="IO99">
            <v>1</v>
          </cell>
          <cell r="IP99">
            <v>0</v>
          </cell>
          <cell r="IQ99">
            <v>0</v>
          </cell>
          <cell r="IR99">
            <v>6.87</v>
          </cell>
          <cell r="IS99">
            <v>1</v>
          </cell>
          <cell r="IT99" t="str">
            <v/>
          </cell>
          <cell r="IU99" t="str">
            <v/>
          </cell>
          <cell r="IV99">
            <v>0</v>
          </cell>
          <cell r="IW99">
            <v>0</v>
          </cell>
          <cell r="IX99">
            <v>9.06</v>
          </cell>
          <cell r="IY99">
            <v>1</v>
          </cell>
          <cell r="IZ99">
            <v>0</v>
          </cell>
          <cell r="JA99">
            <v>0</v>
          </cell>
          <cell r="JB99">
            <v>7.58</v>
          </cell>
          <cell r="JC99">
            <v>1</v>
          </cell>
          <cell r="JD99">
            <v>0</v>
          </cell>
          <cell r="JE99">
            <v>0</v>
          </cell>
          <cell r="JF99">
            <v>7.07</v>
          </cell>
          <cell r="JG99">
            <v>1</v>
          </cell>
          <cell r="JH99" t="str">
            <v/>
          </cell>
          <cell r="JI99" t="str">
            <v/>
          </cell>
          <cell r="JJ99">
            <v>0</v>
          </cell>
          <cell r="JK99">
            <v>0</v>
          </cell>
          <cell r="JL99">
            <v>8.56</v>
          </cell>
          <cell r="JM99">
            <v>1</v>
          </cell>
          <cell r="JN99">
            <v>0</v>
          </cell>
          <cell r="JO99">
            <v>0</v>
          </cell>
          <cell r="JP99">
            <v>9.02</v>
          </cell>
          <cell r="JQ99">
            <v>1</v>
          </cell>
          <cell r="JR99">
            <v>0</v>
          </cell>
          <cell r="JS99">
            <v>0</v>
          </cell>
          <cell r="JT99">
            <v>8.2200000000000006</v>
          </cell>
          <cell r="JU99">
            <v>1</v>
          </cell>
          <cell r="JV99" t="str">
            <v/>
          </cell>
          <cell r="JW99" t="str">
            <v/>
          </cell>
          <cell r="JX99">
            <v>0</v>
          </cell>
          <cell r="JY99">
            <v>0</v>
          </cell>
          <cell r="JZ99">
            <v>8.81</v>
          </cell>
          <cell r="KA99">
            <v>1</v>
          </cell>
          <cell r="KB99">
            <v>0</v>
          </cell>
          <cell r="KC99">
            <v>0</v>
          </cell>
          <cell r="KD99">
            <v>7.91</v>
          </cell>
          <cell r="KE99">
            <v>1</v>
          </cell>
          <cell r="KF99">
            <v>0</v>
          </cell>
          <cell r="KG99">
            <v>0</v>
          </cell>
          <cell r="KH99">
            <v>6.9</v>
          </cell>
          <cell r="KI99">
            <v>1</v>
          </cell>
          <cell r="KJ99" t="str">
            <v/>
          </cell>
          <cell r="KK99" t="str">
            <v/>
          </cell>
          <cell r="KL99">
            <v>0</v>
          </cell>
          <cell r="KM99">
            <v>0</v>
          </cell>
          <cell r="KN99">
            <v>10.19</v>
          </cell>
          <cell r="KO99">
            <v>1</v>
          </cell>
          <cell r="KP99">
            <v>0</v>
          </cell>
          <cell r="KQ99">
            <v>0</v>
          </cell>
          <cell r="KR99">
            <v>7.72</v>
          </cell>
          <cell r="KS99">
            <v>1</v>
          </cell>
          <cell r="KT99">
            <v>0</v>
          </cell>
          <cell r="KU99">
            <v>0</v>
          </cell>
          <cell r="KV99">
            <v>7.53</v>
          </cell>
          <cell r="KW99">
            <v>1</v>
          </cell>
          <cell r="KX99" t="str">
            <v/>
          </cell>
          <cell r="KY99" t="str">
            <v/>
          </cell>
          <cell r="KZ99">
            <v>8.2899999999999991</v>
          </cell>
          <cell r="LA99">
            <v>1</v>
          </cell>
          <cell r="LB99">
            <v>0</v>
          </cell>
          <cell r="LC99">
            <v>0</v>
          </cell>
          <cell r="LD99">
            <v>6.39</v>
          </cell>
          <cell r="LE99">
            <v>1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  <cell r="LJ99">
            <v>17.8</v>
          </cell>
          <cell r="LK99">
            <v>2</v>
          </cell>
          <cell r="LL99" t="str">
            <v/>
          </cell>
          <cell r="LM99" t="str">
            <v/>
          </cell>
          <cell r="LN99">
            <v>0</v>
          </cell>
          <cell r="LO99">
            <v>0</v>
          </cell>
          <cell r="LP99">
            <v>8.8699999999999992</v>
          </cell>
          <cell r="LQ99">
            <v>1</v>
          </cell>
          <cell r="LR99">
            <v>0</v>
          </cell>
          <cell r="LS99">
            <v>0</v>
          </cell>
          <cell r="LT99">
            <v>6.94</v>
          </cell>
          <cell r="LU99">
            <v>1</v>
          </cell>
          <cell r="LV99">
            <v>0</v>
          </cell>
          <cell r="LW99">
            <v>0</v>
          </cell>
          <cell r="LX99">
            <v>8.44</v>
          </cell>
          <cell r="LY99">
            <v>1</v>
          </cell>
          <cell r="LZ99" t="str">
            <v/>
          </cell>
          <cell r="MA99" t="str">
            <v/>
          </cell>
          <cell r="MB99">
            <v>0</v>
          </cell>
          <cell r="MC99">
            <v>0</v>
          </cell>
          <cell r="MD99">
            <v>9.14</v>
          </cell>
          <cell r="ME99">
            <v>1</v>
          </cell>
          <cell r="MF99">
            <v>0</v>
          </cell>
          <cell r="MG99">
            <v>0</v>
          </cell>
          <cell r="MH99">
            <v>8.67</v>
          </cell>
          <cell r="MI99">
            <v>1</v>
          </cell>
          <cell r="MJ99">
            <v>0</v>
          </cell>
          <cell r="MK99">
            <v>0</v>
          </cell>
          <cell r="ML99">
            <v>7.68</v>
          </cell>
          <cell r="MM99">
            <v>1</v>
          </cell>
          <cell r="MN99" t="str">
            <v/>
          </cell>
          <cell r="MO99" t="str">
            <v/>
          </cell>
          <cell r="MP99">
            <v>0</v>
          </cell>
          <cell r="MQ99">
            <v>0</v>
          </cell>
          <cell r="MR99">
            <v>9.44</v>
          </cell>
          <cell r="MS99">
            <v>1</v>
          </cell>
          <cell r="MT99">
            <v>0</v>
          </cell>
          <cell r="MU99">
            <v>0</v>
          </cell>
          <cell r="MV99">
            <v>7.69</v>
          </cell>
          <cell r="MW99">
            <v>1</v>
          </cell>
          <cell r="MX99">
            <v>0</v>
          </cell>
          <cell r="MY99">
            <v>0</v>
          </cell>
          <cell r="MZ99">
            <v>7.25</v>
          </cell>
          <cell r="NA99">
            <v>1</v>
          </cell>
          <cell r="NB99" t="str">
            <v/>
          </cell>
          <cell r="NC99" t="str">
            <v/>
          </cell>
          <cell r="ND99">
            <v>0</v>
          </cell>
          <cell r="NE99">
            <v>0</v>
          </cell>
          <cell r="NF99">
            <v>9.8699999999999992</v>
          </cell>
          <cell r="NG99">
            <v>1</v>
          </cell>
          <cell r="NH99">
            <v>0</v>
          </cell>
          <cell r="NI99">
            <v>0</v>
          </cell>
          <cell r="NJ99">
            <v>7.98</v>
          </cell>
          <cell r="NK99">
            <v>1</v>
          </cell>
          <cell r="NL99">
            <v>0</v>
          </cell>
          <cell r="NM99">
            <v>0</v>
          </cell>
          <cell r="NN99">
            <v>7.79</v>
          </cell>
          <cell r="NO99">
            <v>1</v>
          </cell>
          <cell r="NP99" t="str">
            <v/>
          </cell>
          <cell r="NQ99" t="str">
            <v/>
          </cell>
          <cell r="NR99">
            <v>0</v>
          </cell>
          <cell r="NS99">
            <v>0</v>
          </cell>
          <cell r="NT99">
            <v>7.07</v>
          </cell>
          <cell r="NU99">
            <v>1</v>
          </cell>
          <cell r="NV99">
            <v>0</v>
          </cell>
          <cell r="NW99">
            <v>0</v>
          </cell>
          <cell r="NX99">
            <v>10.07</v>
          </cell>
          <cell r="NY99">
            <v>1</v>
          </cell>
          <cell r="NZ99">
            <v>0</v>
          </cell>
          <cell r="OA99">
            <v>0</v>
          </cell>
          <cell r="OB99">
            <v>9.61</v>
          </cell>
          <cell r="OC99">
            <v>1</v>
          </cell>
          <cell r="OD99" t="str">
            <v/>
          </cell>
          <cell r="OE99" t="str">
            <v/>
          </cell>
          <cell r="OF99">
            <v>0</v>
          </cell>
          <cell r="OG99">
            <v>0</v>
          </cell>
          <cell r="OH99">
            <v>10.5</v>
          </cell>
          <cell r="OI99">
            <v>1</v>
          </cell>
          <cell r="OJ99">
            <v>0</v>
          </cell>
          <cell r="OK99">
            <v>0</v>
          </cell>
          <cell r="OL99">
            <v>7.08</v>
          </cell>
          <cell r="OM99">
            <v>1</v>
          </cell>
          <cell r="ON99">
            <v>0</v>
          </cell>
          <cell r="OO99">
            <v>0</v>
          </cell>
          <cell r="OP99">
            <v>5.15</v>
          </cell>
          <cell r="OQ99">
            <v>1</v>
          </cell>
          <cell r="OR99" t="str">
            <v/>
          </cell>
          <cell r="OS99" t="str">
            <v/>
          </cell>
          <cell r="OT99">
            <v>0</v>
          </cell>
          <cell r="OU99">
            <v>0</v>
          </cell>
          <cell r="OV99">
            <v>9.01</v>
          </cell>
          <cell r="OW99">
            <v>1</v>
          </cell>
          <cell r="OX99">
            <v>0</v>
          </cell>
          <cell r="OY99">
            <v>0</v>
          </cell>
          <cell r="OZ99">
            <v>8.64</v>
          </cell>
          <cell r="PA99">
            <v>1</v>
          </cell>
          <cell r="PB99">
            <v>0</v>
          </cell>
          <cell r="PC99">
            <v>0</v>
          </cell>
          <cell r="PD99">
            <v>6.03</v>
          </cell>
          <cell r="PE99">
            <v>1</v>
          </cell>
          <cell r="PF99" t="str">
            <v/>
          </cell>
          <cell r="PG99" t="str">
            <v/>
          </cell>
          <cell r="PH99">
            <v>0</v>
          </cell>
          <cell r="PI99">
            <v>0</v>
          </cell>
          <cell r="PJ99">
            <v>9.0500000000000007</v>
          </cell>
          <cell r="PK99">
            <v>1</v>
          </cell>
          <cell r="PL99">
            <v>0</v>
          </cell>
          <cell r="PM99">
            <v>0</v>
          </cell>
          <cell r="PN99">
            <v>5.7</v>
          </cell>
          <cell r="PO99">
            <v>1</v>
          </cell>
          <cell r="PP99">
            <v>0</v>
          </cell>
          <cell r="PQ99">
            <v>0</v>
          </cell>
          <cell r="PR99">
            <v>7.93</v>
          </cell>
          <cell r="PS99">
            <v>1</v>
          </cell>
          <cell r="PT99" t="str">
            <v/>
          </cell>
          <cell r="PU99" t="str">
            <v/>
          </cell>
          <cell r="PV99">
            <v>0</v>
          </cell>
          <cell r="PW99">
            <v>0</v>
          </cell>
          <cell r="PX99">
            <v>8.7200000000000006</v>
          </cell>
          <cell r="PY99">
            <v>1</v>
          </cell>
          <cell r="PZ99">
            <v>0</v>
          </cell>
          <cell r="QA99">
            <v>0</v>
          </cell>
          <cell r="QB99">
            <v>9.52</v>
          </cell>
          <cell r="QC99">
            <v>1</v>
          </cell>
          <cell r="QD99">
            <v>0</v>
          </cell>
          <cell r="QE99">
            <v>0</v>
          </cell>
          <cell r="QF99">
            <v>7.37</v>
          </cell>
          <cell r="QG99">
            <v>1</v>
          </cell>
          <cell r="QH99" t="str">
            <v/>
          </cell>
          <cell r="QI99" t="str">
            <v/>
          </cell>
          <cell r="QJ99">
            <v>0</v>
          </cell>
          <cell r="QK99">
            <v>0</v>
          </cell>
          <cell r="QL99">
            <v>10.09</v>
          </cell>
          <cell r="QM99">
            <v>1</v>
          </cell>
          <cell r="QN99">
            <v>0</v>
          </cell>
          <cell r="QO99">
            <v>0</v>
          </cell>
          <cell r="QP99">
            <v>7.13</v>
          </cell>
          <cell r="QQ99">
            <v>1</v>
          </cell>
          <cell r="QR99">
            <v>0</v>
          </cell>
          <cell r="QS99">
            <v>0</v>
          </cell>
          <cell r="QT99">
            <v>6</v>
          </cell>
          <cell r="QU99">
            <v>1</v>
          </cell>
          <cell r="QV99" t="str">
            <v/>
          </cell>
          <cell r="QW99" t="str">
            <v/>
          </cell>
          <cell r="QX99">
            <v>0</v>
          </cell>
          <cell r="QY99">
            <v>0</v>
          </cell>
          <cell r="QZ99">
            <v>9.83</v>
          </cell>
          <cell r="RA99">
            <v>1</v>
          </cell>
          <cell r="RB99">
            <v>0</v>
          </cell>
          <cell r="RC99">
            <v>0</v>
          </cell>
          <cell r="RD99">
            <v>7.07</v>
          </cell>
          <cell r="RE99">
            <v>1</v>
          </cell>
          <cell r="RF99">
            <v>0</v>
          </cell>
          <cell r="RG99">
            <v>0</v>
          </cell>
          <cell r="RH99">
            <v>4.42</v>
          </cell>
          <cell r="RI99">
            <v>1</v>
          </cell>
          <cell r="RJ99" t="str">
            <v/>
          </cell>
          <cell r="RK99" t="str">
            <v/>
          </cell>
          <cell r="RL99">
            <v>0</v>
          </cell>
          <cell r="RM99">
            <v>0</v>
          </cell>
          <cell r="RN99">
            <v>9.64</v>
          </cell>
          <cell r="RO99">
            <v>1</v>
          </cell>
          <cell r="RP99">
            <v>0</v>
          </cell>
          <cell r="RQ99">
            <v>0</v>
          </cell>
          <cell r="RR99">
            <v>6.12</v>
          </cell>
          <cell r="RS99">
            <v>1</v>
          </cell>
          <cell r="RT99">
            <v>0</v>
          </cell>
          <cell r="RU99">
            <v>0</v>
          </cell>
          <cell r="RV99">
            <v>3.89</v>
          </cell>
          <cell r="RW99">
            <v>1</v>
          </cell>
          <cell r="RX99" t="str">
            <v/>
          </cell>
          <cell r="RY99" t="str">
            <v/>
          </cell>
          <cell r="RZ99">
            <v>0</v>
          </cell>
          <cell r="SA99">
            <v>0</v>
          </cell>
          <cell r="SB99">
            <v>8.2100000000000009</v>
          </cell>
          <cell r="SC99">
            <v>1</v>
          </cell>
          <cell r="SD99">
            <v>0</v>
          </cell>
          <cell r="SE99">
            <v>0</v>
          </cell>
          <cell r="SF99">
            <v>8.68</v>
          </cell>
          <cell r="SG99">
            <v>1</v>
          </cell>
          <cell r="SH99">
            <v>0</v>
          </cell>
          <cell r="SI99">
            <v>0</v>
          </cell>
          <cell r="SJ99">
            <v>5.3</v>
          </cell>
          <cell r="SK99">
            <v>1</v>
          </cell>
          <cell r="SL99" t="str">
            <v/>
          </cell>
          <cell r="SM99" t="str">
            <v/>
          </cell>
          <cell r="SN99">
            <v>0</v>
          </cell>
          <cell r="SO99">
            <v>0</v>
          </cell>
          <cell r="SP99">
            <v>10.3</v>
          </cell>
          <cell r="SQ99">
            <v>1</v>
          </cell>
          <cell r="SR99">
            <v>0</v>
          </cell>
          <cell r="SS99">
            <v>0</v>
          </cell>
          <cell r="ST99">
            <v>6.51</v>
          </cell>
          <cell r="SU99">
            <v>1</v>
          </cell>
          <cell r="SV99">
            <v>0</v>
          </cell>
          <cell r="SW99">
            <v>0</v>
          </cell>
          <cell r="SX99">
            <v>11.28</v>
          </cell>
          <cell r="SY99">
            <v>1</v>
          </cell>
          <cell r="SZ99" t="str">
            <v/>
          </cell>
          <cell r="TA99" t="str">
            <v/>
          </cell>
          <cell r="TB99">
            <v>0</v>
          </cell>
          <cell r="TC99">
            <v>0</v>
          </cell>
          <cell r="TD99">
            <v>9.0299999999999994</v>
          </cell>
          <cell r="TE99">
            <v>1</v>
          </cell>
          <cell r="TF99">
            <v>0</v>
          </cell>
          <cell r="TG99">
            <v>0</v>
          </cell>
          <cell r="TH99">
            <v>7.67</v>
          </cell>
          <cell r="TI99">
            <v>1</v>
          </cell>
          <cell r="TJ99">
            <v>0</v>
          </cell>
          <cell r="TK99">
            <v>0</v>
          </cell>
          <cell r="TL99">
            <v>7.07</v>
          </cell>
          <cell r="TM99">
            <v>1</v>
          </cell>
          <cell r="TN99" t="str">
            <v/>
          </cell>
          <cell r="TO99" t="str">
            <v/>
          </cell>
          <cell r="TP99">
            <v>0</v>
          </cell>
          <cell r="TQ99">
            <v>0</v>
          </cell>
          <cell r="TR99">
            <v>8.7100000000000009</v>
          </cell>
          <cell r="TS99">
            <v>1</v>
          </cell>
          <cell r="TT99">
            <v>0</v>
          </cell>
          <cell r="TU99">
            <v>0</v>
          </cell>
          <cell r="TV99">
            <v>7.65</v>
          </cell>
          <cell r="TW99">
            <v>1</v>
          </cell>
          <cell r="TX99">
            <v>0</v>
          </cell>
          <cell r="TY99">
            <v>0</v>
          </cell>
          <cell r="TZ99">
            <v>10.28</v>
          </cell>
          <cell r="UA99">
            <v>1</v>
          </cell>
          <cell r="UB99" t="str">
            <v/>
          </cell>
          <cell r="UC99" t="str">
            <v/>
          </cell>
          <cell r="UD99">
            <v>0</v>
          </cell>
          <cell r="UE99">
            <v>0</v>
          </cell>
          <cell r="UF99">
            <v>9.8699999999999992</v>
          </cell>
          <cell r="UG99">
            <v>1</v>
          </cell>
          <cell r="UH99">
            <v>0</v>
          </cell>
          <cell r="UI99">
            <v>0</v>
          </cell>
          <cell r="UJ99">
            <v>8.17</v>
          </cell>
          <cell r="UK99">
            <v>1</v>
          </cell>
          <cell r="UL99">
            <v>0</v>
          </cell>
          <cell r="UM99">
            <v>0</v>
          </cell>
          <cell r="UN99">
            <v>7.33</v>
          </cell>
          <cell r="UO99">
            <v>1</v>
          </cell>
          <cell r="UP99" t="str">
            <v/>
          </cell>
          <cell r="UQ99" t="str">
            <v/>
          </cell>
          <cell r="UR99">
            <v>0</v>
          </cell>
          <cell r="US99">
            <v>0</v>
          </cell>
          <cell r="UT99">
            <v>10.130000000000001</v>
          </cell>
          <cell r="UU99">
            <v>1</v>
          </cell>
          <cell r="UV99">
            <v>0</v>
          </cell>
          <cell r="UW99">
            <v>0</v>
          </cell>
          <cell r="UX99">
            <v>8.26</v>
          </cell>
          <cell r="UY99">
            <v>1</v>
          </cell>
          <cell r="UZ99">
            <v>0</v>
          </cell>
          <cell r="VA99">
            <v>0</v>
          </cell>
          <cell r="VB99">
            <v>6.99</v>
          </cell>
          <cell r="VC99">
            <v>1</v>
          </cell>
          <cell r="VD99" t="str">
            <v/>
          </cell>
          <cell r="VE99" t="str">
            <v/>
          </cell>
          <cell r="VF99">
            <v>0</v>
          </cell>
          <cell r="VG99">
            <v>0</v>
          </cell>
          <cell r="VH99">
            <v>8.59</v>
          </cell>
          <cell r="VI99">
            <v>1</v>
          </cell>
          <cell r="VJ99">
            <v>0</v>
          </cell>
          <cell r="VK99">
            <v>0</v>
          </cell>
          <cell r="VL99">
            <v>9.6</v>
          </cell>
          <cell r="VM99">
            <v>1</v>
          </cell>
          <cell r="VN99">
            <v>0</v>
          </cell>
          <cell r="VO99">
            <v>0</v>
          </cell>
          <cell r="VP99">
            <v>7.33</v>
          </cell>
          <cell r="VQ99">
            <v>1</v>
          </cell>
          <cell r="VR99" t="str">
            <v/>
          </cell>
          <cell r="VS99" t="str">
            <v/>
          </cell>
          <cell r="VT99">
            <v>0</v>
          </cell>
          <cell r="VU99">
            <v>0</v>
          </cell>
          <cell r="VV99">
            <v>7.2</v>
          </cell>
          <cell r="VW99">
            <v>1</v>
          </cell>
          <cell r="VX99">
            <v>0</v>
          </cell>
          <cell r="VY99">
            <v>0</v>
          </cell>
          <cell r="VZ99">
            <v>8.08</v>
          </cell>
          <cell r="WA99">
            <v>1</v>
          </cell>
          <cell r="WB99">
            <v>0</v>
          </cell>
          <cell r="WC99">
            <v>0</v>
          </cell>
          <cell r="WD99">
            <v>6.46</v>
          </cell>
          <cell r="WE99">
            <v>1</v>
          </cell>
          <cell r="WF99" t="str">
            <v/>
          </cell>
          <cell r="WG99" t="str">
            <v/>
          </cell>
          <cell r="WH99">
            <v>0</v>
          </cell>
          <cell r="WI99">
            <v>0</v>
          </cell>
          <cell r="WJ99">
            <v>9.77</v>
          </cell>
          <cell r="WK99">
            <v>1</v>
          </cell>
          <cell r="WL99">
            <v>0</v>
          </cell>
          <cell r="WM99">
            <v>0</v>
          </cell>
          <cell r="WN99">
            <v>8.94</v>
          </cell>
          <cell r="WO99">
            <v>1</v>
          </cell>
          <cell r="WP99">
            <v>0</v>
          </cell>
          <cell r="WQ99">
            <v>0</v>
          </cell>
          <cell r="WR99">
            <v>8.5500000000000007</v>
          </cell>
          <cell r="WS99">
            <v>1</v>
          </cell>
          <cell r="WT99" t="str">
            <v/>
          </cell>
          <cell r="WU99" t="str">
            <v/>
          </cell>
          <cell r="WV99">
            <v>0</v>
          </cell>
          <cell r="WW99">
            <v>0</v>
          </cell>
          <cell r="WX99">
            <v>8.6199999999999992</v>
          </cell>
          <cell r="WY99">
            <v>1</v>
          </cell>
          <cell r="WZ99">
            <v>0</v>
          </cell>
          <cell r="XA99">
            <v>0</v>
          </cell>
          <cell r="XB99">
            <v>7.88</v>
          </cell>
          <cell r="XC99">
            <v>1</v>
          </cell>
          <cell r="XD99">
            <v>0</v>
          </cell>
          <cell r="XE99">
            <v>0</v>
          </cell>
          <cell r="XF99">
            <v>6.13</v>
          </cell>
          <cell r="XG99">
            <v>1</v>
          </cell>
          <cell r="XH99" t="str">
            <v/>
          </cell>
          <cell r="XI99" t="str">
            <v/>
          </cell>
          <cell r="XJ99">
            <v>0</v>
          </cell>
          <cell r="XK99">
            <v>0</v>
          </cell>
          <cell r="XL99">
            <v>9.2100000000000009</v>
          </cell>
          <cell r="XM99">
            <v>1</v>
          </cell>
          <cell r="XN99">
            <v>0</v>
          </cell>
          <cell r="XO99">
            <v>0</v>
          </cell>
          <cell r="XP99">
            <v>9.16</v>
          </cell>
          <cell r="XQ99">
            <v>1</v>
          </cell>
          <cell r="XR99">
            <v>0</v>
          </cell>
          <cell r="XS99">
            <v>0</v>
          </cell>
          <cell r="XT99">
            <v>8.5399999999999991</v>
          </cell>
          <cell r="XU99">
            <v>1</v>
          </cell>
          <cell r="XV99" t="str">
            <v/>
          </cell>
          <cell r="XW99" t="str">
            <v/>
          </cell>
          <cell r="XX99">
            <v>0</v>
          </cell>
          <cell r="XY99">
            <v>0</v>
          </cell>
          <cell r="XZ99">
            <v>8.32</v>
          </cell>
          <cell r="YA99">
            <v>1</v>
          </cell>
          <cell r="YB99">
            <v>0</v>
          </cell>
          <cell r="YC99">
            <v>0</v>
          </cell>
          <cell r="YD99">
            <v>10.51</v>
          </cell>
          <cell r="YE99">
            <v>1</v>
          </cell>
          <cell r="YF99">
            <v>0</v>
          </cell>
          <cell r="YG99">
            <v>0</v>
          </cell>
          <cell r="YH99">
            <v>7.52</v>
          </cell>
          <cell r="YI99">
            <v>1</v>
          </cell>
          <cell r="YJ99" t="str">
            <v/>
          </cell>
          <cell r="YK99" t="str">
            <v/>
          </cell>
          <cell r="YL99">
            <v>0</v>
          </cell>
          <cell r="YM99">
            <v>0</v>
          </cell>
          <cell r="YN99">
            <v>9.41</v>
          </cell>
          <cell r="YO99">
            <v>1</v>
          </cell>
          <cell r="YP99">
            <v>0</v>
          </cell>
          <cell r="YQ99">
            <v>0</v>
          </cell>
          <cell r="YR99">
            <v>9.1999999999999993</v>
          </cell>
          <cell r="YS99">
            <v>1</v>
          </cell>
          <cell r="YT99">
            <v>0</v>
          </cell>
          <cell r="YU99">
            <v>0</v>
          </cell>
          <cell r="YV99">
            <v>8.7100000000000009</v>
          </cell>
          <cell r="YW99">
            <v>1</v>
          </cell>
          <cell r="YX99" t="str">
            <v/>
          </cell>
          <cell r="YY99" t="str">
            <v/>
          </cell>
          <cell r="YZ99">
            <v>0</v>
          </cell>
          <cell r="ZA99">
            <v>0</v>
          </cell>
          <cell r="ZB99">
            <v>9.49</v>
          </cell>
          <cell r="ZC99">
            <v>1</v>
          </cell>
          <cell r="ZD99">
            <v>0</v>
          </cell>
          <cell r="ZE99">
            <v>0</v>
          </cell>
          <cell r="ZF99">
            <v>9.9499999999999993</v>
          </cell>
          <cell r="ZG99">
            <v>1</v>
          </cell>
          <cell r="ZH99">
            <v>0</v>
          </cell>
          <cell r="ZI99">
            <v>0</v>
          </cell>
          <cell r="ZJ99">
            <v>10.02</v>
          </cell>
          <cell r="ZK99">
            <v>1</v>
          </cell>
          <cell r="ZL99" t="str">
            <v/>
          </cell>
          <cell r="ZM99" t="str">
            <v/>
          </cell>
          <cell r="ZN99">
            <v>0</v>
          </cell>
          <cell r="ZO99">
            <v>0</v>
          </cell>
          <cell r="ZP99">
            <v>10.18</v>
          </cell>
          <cell r="ZQ99">
            <v>1</v>
          </cell>
          <cell r="ZR99">
            <v>0</v>
          </cell>
          <cell r="ZS99">
            <v>0</v>
          </cell>
          <cell r="ZT99">
            <v>7.83</v>
          </cell>
          <cell r="ZU99">
            <v>1</v>
          </cell>
          <cell r="ZV99">
            <v>0</v>
          </cell>
          <cell r="ZW99">
            <v>0</v>
          </cell>
          <cell r="ZX99">
            <v>6.34</v>
          </cell>
          <cell r="ZY99">
            <v>1</v>
          </cell>
          <cell r="ZZ99" t="str">
            <v/>
          </cell>
          <cell r="AAA99" t="str">
            <v/>
          </cell>
          <cell r="AAB99">
            <v>0</v>
          </cell>
          <cell r="AAC99">
            <v>0</v>
          </cell>
          <cell r="AAD99">
            <v>8.92</v>
          </cell>
          <cell r="AAE99">
            <v>1</v>
          </cell>
          <cell r="AAF99">
            <v>0</v>
          </cell>
          <cell r="AAG99">
            <v>0</v>
          </cell>
          <cell r="AAH99">
            <v>8.75</v>
          </cell>
          <cell r="AAI99">
            <v>1</v>
          </cell>
          <cell r="AAJ99">
            <v>0</v>
          </cell>
          <cell r="AAK99">
            <v>0</v>
          </cell>
          <cell r="AAL99">
            <v>4.55</v>
          </cell>
          <cell r="AAM99">
            <v>1</v>
          </cell>
          <cell r="AAN99" t="str">
            <v/>
          </cell>
          <cell r="AAO99" t="str">
            <v/>
          </cell>
          <cell r="AAP99">
            <v>0</v>
          </cell>
          <cell r="AAQ99">
            <v>0</v>
          </cell>
          <cell r="AAR99">
            <v>9.0500000000000007</v>
          </cell>
          <cell r="AAS99">
            <v>1</v>
          </cell>
          <cell r="AAT99">
            <v>0</v>
          </cell>
          <cell r="AAU99">
            <v>0</v>
          </cell>
          <cell r="AAV99">
            <v>8.42</v>
          </cell>
          <cell r="AAW99">
            <v>1</v>
          </cell>
          <cell r="AAX99">
            <v>0</v>
          </cell>
          <cell r="AAY99">
            <v>0</v>
          </cell>
          <cell r="AAZ99">
            <v>8.93</v>
          </cell>
          <cell r="ABA99">
            <v>1</v>
          </cell>
          <cell r="ABB99" t="str">
            <v/>
          </cell>
          <cell r="ABC99" t="str">
            <v/>
          </cell>
          <cell r="ABD99">
            <v>0</v>
          </cell>
          <cell r="ABE99">
            <v>0</v>
          </cell>
          <cell r="ABF99">
            <v>0</v>
          </cell>
          <cell r="ABG99">
            <v>0</v>
          </cell>
          <cell r="ABH99">
            <v>0</v>
          </cell>
          <cell r="ABI99">
            <v>0</v>
          </cell>
          <cell r="ABJ99">
            <v>0</v>
          </cell>
          <cell r="ABK99">
            <v>0</v>
          </cell>
          <cell r="ABM99">
            <v>1234.9000000000005</v>
          </cell>
          <cell r="ABN99">
            <v>157</v>
          </cell>
          <cell r="ABO99">
            <v>156</v>
          </cell>
          <cell r="ABP99">
            <v>1.0064102564102564</v>
          </cell>
        </row>
        <row r="100">
          <cell r="A100" t="str">
            <v>LAFAYETTE</v>
          </cell>
          <cell r="B100" t="str">
            <v>LAFAYETTE</v>
          </cell>
          <cell r="C100" t="str">
            <v>BROOKLYN</v>
          </cell>
          <cell r="D100">
            <v>0</v>
          </cell>
          <cell r="E100">
            <v>0</v>
          </cell>
          <cell r="F100">
            <v>8.16</v>
          </cell>
          <cell r="G100">
            <v>1</v>
          </cell>
          <cell r="H100">
            <v>5.67</v>
          </cell>
          <cell r="I100">
            <v>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3.13</v>
          </cell>
          <cell r="O100">
            <v>1</v>
          </cell>
          <cell r="P100" t="str">
            <v/>
          </cell>
          <cell r="Q100" t="str">
            <v/>
          </cell>
          <cell r="R100">
            <v>6.56</v>
          </cell>
          <cell r="S100">
            <v>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12.98</v>
          </cell>
          <cell r="AC100">
            <v>2</v>
          </cell>
          <cell r="AD100" t="str">
            <v/>
          </cell>
          <cell r="AE100" t="str">
            <v/>
          </cell>
          <cell r="AF100">
            <v>6.56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12.98</v>
          </cell>
          <cell r="AQ100">
            <v>2</v>
          </cell>
          <cell r="AR100" t="str">
            <v/>
          </cell>
          <cell r="AS100" t="str">
            <v/>
          </cell>
          <cell r="AT100">
            <v>6.07</v>
          </cell>
          <cell r="AU100">
            <v>1</v>
          </cell>
          <cell r="AV100">
            <v>0</v>
          </cell>
          <cell r="AW100">
            <v>0</v>
          </cell>
          <cell r="AX100">
            <v>7.54</v>
          </cell>
          <cell r="AY100">
            <v>1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5.88</v>
          </cell>
          <cell r="BE100">
            <v>1</v>
          </cell>
          <cell r="BF100" t="str">
            <v/>
          </cell>
          <cell r="BG100" t="str">
            <v/>
          </cell>
          <cell r="BH100">
            <v>5.66</v>
          </cell>
          <cell r="BI100">
            <v>1</v>
          </cell>
          <cell r="BJ100">
            <v>0</v>
          </cell>
          <cell r="BK100">
            <v>0</v>
          </cell>
          <cell r="BL100">
            <v>6.41</v>
          </cell>
          <cell r="BM100">
            <v>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6.42</v>
          </cell>
          <cell r="BS100">
            <v>1</v>
          </cell>
          <cell r="BT100" t="str">
            <v/>
          </cell>
          <cell r="BU100" t="str">
            <v/>
          </cell>
          <cell r="BV100">
            <v>6.9</v>
          </cell>
          <cell r="BW100">
            <v>1</v>
          </cell>
          <cell r="BX100">
            <v>0</v>
          </cell>
          <cell r="BY100">
            <v>0</v>
          </cell>
          <cell r="BZ100">
            <v>6.5</v>
          </cell>
          <cell r="CA100">
            <v>1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7.64</v>
          </cell>
          <cell r="CG100">
            <v>1</v>
          </cell>
          <cell r="CH100" t="str">
            <v/>
          </cell>
          <cell r="CI100" t="str">
            <v/>
          </cell>
          <cell r="CJ100">
            <v>6.83</v>
          </cell>
          <cell r="CK100">
            <v>1</v>
          </cell>
          <cell r="CL100">
            <v>0</v>
          </cell>
          <cell r="CM100">
            <v>0</v>
          </cell>
          <cell r="CN100">
            <v>7.59</v>
          </cell>
          <cell r="CO100">
            <v>1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7.55</v>
          </cell>
          <cell r="CU100">
            <v>1</v>
          </cell>
          <cell r="CV100" t="str">
            <v/>
          </cell>
          <cell r="CW100" t="str">
            <v/>
          </cell>
          <cell r="CX100">
            <v>6.89</v>
          </cell>
          <cell r="CY100">
            <v>1</v>
          </cell>
          <cell r="CZ100">
            <v>0</v>
          </cell>
          <cell r="DA100">
            <v>0</v>
          </cell>
          <cell r="DB100">
            <v>8.49</v>
          </cell>
          <cell r="DC100">
            <v>1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6.59</v>
          </cell>
          <cell r="DI100">
            <v>1</v>
          </cell>
          <cell r="DJ100" t="str">
            <v/>
          </cell>
          <cell r="DK100" t="str">
            <v/>
          </cell>
          <cell r="DL100">
            <v>7.19</v>
          </cell>
          <cell r="DM100">
            <v>1</v>
          </cell>
          <cell r="DN100">
            <v>0</v>
          </cell>
          <cell r="DO100">
            <v>0</v>
          </cell>
          <cell r="DP100">
            <v>6.44</v>
          </cell>
          <cell r="DQ100">
            <v>1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6.87</v>
          </cell>
          <cell r="DW100">
            <v>1</v>
          </cell>
          <cell r="DX100" t="str">
            <v/>
          </cell>
          <cell r="DY100" t="str">
            <v/>
          </cell>
          <cell r="DZ100">
            <v>4.5599999999999996</v>
          </cell>
          <cell r="EA100">
            <v>1</v>
          </cell>
          <cell r="EB100">
            <v>0</v>
          </cell>
          <cell r="EC100">
            <v>0</v>
          </cell>
          <cell r="ED100">
            <v>6.93</v>
          </cell>
          <cell r="EE100">
            <v>1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6.71</v>
          </cell>
          <cell r="EK100">
            <v>1</v>
          </cell>
          <cell r="EL100" t="str">
            <v/>
          </cell>
          <cell r="EM100" t="str">
            <v/>
          </cell>
          <cell r="EN100">
            <v>7.9</v>
          </cell>
          <cell r="EO100">
            <v>1</v>
          </cell>
          <cell r="EP100">
            <v>0</v>
          </cell>
          <cell r="EQ100">
            <v>0</v>
          </cell>
          <cell r="ER100">
            <v>6.64</v>
          </cell>
          <cell r="ES100">
            <v>1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 t="str">
            <v/>
          </cell>
          <cell r="FA100" t="str">
            <v/>
          </cell>
          <cell r="FB100">
            <v>14.56</v>
          </cell>
          <cell r="FC100">
            <v>2</v>
          </cell>
          <cell r="FD100">
            <v>0</v>
          </cell>
          <cell r="FE100">
            <v>0</v>
          </cell>
          <cell r="FF100">
            <v>8</v>
          </cell>
          <cell r="FG100">
            <v>1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6.69</v>
          </cell>
          <cell r="FM100">
            <v>1</v>
          </cell>
          <cell r="FN100" t="str">
            <v/>
          </cell>
          <cell r="FO100" t="str">
            <v/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7.82</v>
          </cell>
          <cell r="FU100">
            <v>1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8.5399999999999991</v>
          </cell>
          <cell r="GA100">
            <v>1</v>
          </cell>
          <cell r="GB100" t="str">
            <v/>
          </cell>
          <cell r="GC100" t="str">
            <v/>
          </cell>
          <cell r="GD100">
            <v>6.64</v>
          </cell>
          <cell r="GE100">
            <v>1</v>
          </cell>
          <cell r="GF100">
            <v>0</v>
          </cell>
          <cell r="GG100">
            <v>0</v>
          </cell>
          <cell r="GH100">
            <v>7.86</v>
          </cell>
          <cell r="GI100">
            <v>1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5.96</v>
          </cell>
          <cell r="GO100">
            <v>1</v>
          </cell>
          <cell r="GP100" t="str">
            <v/>
          </cell>
          <cell r="GQ100" t="str">
            <v/>
          </cell>
          <cell r="GR100">
            <v>6.24</v>
          </cell>
          <cell r="GS100">
            <v>1</v>
          </cell>
          <cell r="GT100">
            <v>0</v>
          </cell>
          <cell r="GU100">
            <v>0</v>
          </cell>
          <cell r="GV100">
            <v>7.69</v>
          </cell>
          <cell r="GW100">
            <v>1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6.52</v>
          </cell>
          <cell r="HC100">
            <v>1</v>
          </cell>
          <cell r="HD100" t="str">
            <v/>
          </cell>
          <cell r="HE100" t="str">
            <v/>
          </cell>
          <cell r="HF100">
            <v>7.3</v>
          </cell>
          <cell r="HG100">
            <v>1</v>
          </cell>
          <cell r="HH100">
            <v>0</v>
          </cell>
          <cell r="HI100">
            <v>0</v>
          </cell>
          <cell r="HJ100">
            <v>3.94</v>
          </cell>
          <cell r="HK100">
            <v>1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8.41</v>
          </cell>
          <cell r="HQ100">
            <v>1</v>
          </cell>
          <cell r="HR100" t="str">
            <v/>
          </cell>
          <cell r="HS100" t="str">
            <v/>
          </cell>
          <cell r="HT100">
            <v>7.13</v>
          </cell>
          <cell r="HU100">
            <v>1</v>
          </cell>
          <cell r="HV100">
            <v>0</v>
          </cell>
          <cell r="HW100">
            <v>0</v>
          </cell>
          <cell r="HX100">
            <v>6.37</v>
          </cell>
          <cell r="HY100">
            <v>1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6.19</v>
          </cell>
          <cell r="IE100">
            <v>1</v>
          </cell>
          <cell r="IF100" t="str">
            <v/>
          </cell>
          <cell r="IG100" t="str">
            <v/>
          </cell>
          <cell r="IH100">
            <v>7.16</v>
          </cell>
          <cell r="II100">
            <v>1</v>
          </cell>
          <cell r="IJ100">
            <v>0</v>
          </cell>
          <cell r="IK100">
            <v>0</v>
          </cell>
          <cell r="IL100">
            <v>7.65</v>
          </cell>
          <cell r="IM100">
            <v>1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5.94</v>
          </cell>
          <cell r="IS100">
            <v>1</v>
          </cell>
          <cell r="IT100" t="str">
            <v/>
          </cell>
          <cell r="IU100" t="str">
            <v/>
          </cell>
          <cell r="IV100">
            <v>8.6300000000000008</v>
          </cell>
          <cell r="IW100">
            <v>1</v>
          </cell>
          <cell r="IX100">
            <v>0</v>
          </cell>
          <cell r="IY100">
            <v>0</v>
          </cell>
          <cell r="IZ100">
            <v>7.23</v>
          </cell>
          <cell r="JA100">
            <v>1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8.08</v>
          </cell>
          <cell r="JG100">
            <v>1</v>
          </cell>
          <cell r="JH100" t="str">
            <v/>
          </cell>
          <cell r="JI100" t="str">
            <v/>
          </cell>
          <cell r="JJ100">
            <v>6.43</v>
          </cell>
          <cell r="JK100">
            <v>1</v>
          </cell>
          <cell r="JL100">
            <v>0</v>
          </cell>
          <cell r="JM100">
            <v>0</v>
          </cell>
          <cell r="JN100">
            <v>8.8699999999999992</v>
          </cell>
          <cell r="JO100">
            <v>1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7.7</v>
          </cell>
          <cell r="JU100">
            <v>1</v>
          </cell>
          <cell r="JV100" t="str">
            <v/>
          </cell>
          <cell r="JW100" t="str">
            <v/>
          </cell>
          <cell r="JX100">
            <v>8.92</v>
          </cell>
          <cell r="JY100">
            <v>1</v>
          </cell>
          <cell r="JZ100">
            <v>0</v>
          </cell>
          <cell r="KA100">
            <v>0</v>
          </cell>
          <cell r="KB100">
            <v>7.46</v>
          </cell>
          <cell r="KC100">
            <v>1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9.02</v>
          </cell>
          <cell r="KI100">
            <v>1</v>
          </cell>
          <cell r="KJ100" t="str">
            <v/>
          </cell>
          <cell r="KK100" t="str">
            <v/>
          </cell>
          <cell r="KL100">
            <v>7.51</v>
          </cell>
          <cell r="KM100">
            <v>1</v>
          </cell>
          <cell r="KN100">
            <v>0</v>
          </cell>
          <cell r="KO100">
            <v>0</v>
          </cell>
          <cell r="KP100">
            <v>8.68</v>
          </cell>
          <cell r="KQ100">
            <v>1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8.85</v>
          </cell>
          <cell r="KW100">
            <v>1</v>
          </cell>
          <cell r="KX100" t="str">
            <v/>
          </cell>
          <cell r="KY100" t="str">
            <v/>
          </cell>
          <cell r="KZ100">
            <v>20.100000000000001</v>
          </cell>
          <cell r="LA100">
            <v>2</v>
          </cell>
          <cell r="LB100">
            <v>0</v>
          </cell>
          <cell r="LC100">
            <v>0</v>
          </cell>
          <cell r="LD100">
            <v>18.579999999999998</v>
          </cell>
          <cell r="LE100">
            <v>2</v>
          </cell>
          <cell r="LF100">
            <v>0</v>
          </cell>
          <cell r="LG100">
            <v>0</v>
          </cell>
          <cell r="LH100">
            <v>8.61</v>
          </cell>
          <cell r="LI100">
            <v>1</v>
          </cell>
          <cell r="LJ100">
            <v>0</v>
          </cell>
          <cell r="LK100">
            <v>0</v>
          </cell>
          <cell r="LL100" t="str">
            <v/>
          </cell>
          <cell r="LM100" t="str">
            <v/>
          </cell>
          <cell r="LN100">
            <v>7.67</v>
          </cell>
          <cell r="LO100">
            <v>1</v>
          </cell>
          <cell r="LP100">
            <v>0</v>
          </cell>
          <cell r="LQ100">
            <v>0</v>
          </cell>
          <cell r="LR100">
            <v>8.02</v>
          </cell>
          <cell r="LS100">
            <v>1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6.76</v>
          </cell>
          <cell r="LY100">
            <v>1</v>
          </cell>
          <cell r="LZ100" t="str">
            <v/>
          </cell>
          <cell r="MA100" t="str">
            <v/>
          </cell>
          <cell r="MB100">
            <v>6.94</v>
          </cell>
          <cell r="MC100">
            <v>1</v>
          </cell>
          <cell r="MD100">
            <v>9.44</v>
          </cell>
          <cell r="ME100">
            <v>1</v>
          </cell>
          <cell r="MF100">
            <v>5</v>
          </cell>
          <cell r="MG100">
            <v>1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8.5</v>
          </cell>
          <cell r="MM100">
            <v>1</v>
          </cell>
          <cell r="MN100" t="str">
            <v/>
          </cell>
          <cell r="MO100" t="str">
            <v/>
          </cell>
          <cell r="MP100">
            <v>8.49</v>
          </cell>
          <cell r="MQ100">
            <v>1</v>
          </cell>
          <cell r="MR100">
            <v>0</v>
          </cell>
          <cell r="MS100">
            <v>0</v>
          </cell>
          <cell r="MT100">
            <v>7.95</v>
          </cell>
          <cell r="MU100">
            <v>1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6.69</v>
          </cell>
          <cell r="NA100">
            <v>1</v>
          </cell>
          <cell r="NB100" t="str">
            <v/>
          </cell>
          <cell r="NC100" t="str">
            <v/>
          </cell>
          <cell r="ND100">
            <v>8.64</v>
          </cell>
          <cell r="NE100">
            <v>1</v>
          </cell>
          <cell r="NF100">
            <v>0</v>
          </cell>
          <cell r="NG100">
            <v>0</v>
          </cell>
          <cell r="NH100">
            <v>9.49</v>
          </cell>
          <cell r="NI100">
            <v>1</v>
          </cell>
          <cell r="NJ100">
            <v>0</v>
          </cell>
          <cell r="NK100">
            <v>0</v>
          </cell>
          <cell r="NL100">
            <v>0</v>
          </cell>
          <cell r="NM100">
            <v>0</v>
          </cell>
          <cell r="NN100">
            <v>6.95</v>
          </cell>
          <cell r="NO100">
            <v>1</v>
          </cell>
          <cell r="NP100" t="str">
            <v/>
          </cell>
          <cell r="NQ100" t="str">
            <v/>
          </cell>
          <cell r="NR100">
            <v>7.16</v>
          </cell>
          <cell r="NS100">
            <v>1</v>
          </cell>
          <cell r="NT100">
            <v>0</v>
          </cell>
          <cell r="NU100">
            <v>0</v>
          </cell>
          <cell r="NV100">
            <v>9.6</v>
          </cell>
          <cell r="NW100">
            <v>1</v>
          </cell>
          <cell r="NX100">
            <v>0</v>
          </cell>
          <cell r="NY100">
            <v>0</v>
          </cell>
          <cell r="NZ100">
            <v>0</v>
          </cell>
          <cell r="OA100">
            <v>0</v>
          </cell>
          <cell r="OB100">
            <v>7.91</v>
          </cell>
          <cell r="OC100">
            <v>1</v>
          </cell>
          <cell r="OD100" t="str">
            <v/>
          </cell>
          <cell r="OE100" t="str">
            <v/>
          </cell>
          <cell r="OF100">
            <v>10.4</v>
          </cell>
          <cell r="OG100">
            <v>1</v>
          </cell>
          <cell r="OH100">
            <v>0</v>
          </cell>
          <cell r="OI100">
            <v>0</v>
          </cell>
          <cell r="OJ100">
            <v>8.0399999999999991</v>
          </cell>
          <cell r="OK100">
            <v>1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15.89</v>
          </cell>
          <cell r="OQ100">
            <v>2</v>
          </cell>
          <cell r="OR100" t="str">
            <v/>
          </cell>
          <cell r="OS100" t="str">
            <v/>
          </cell>
          <cell r="OT100">
            <v>8.1</v>
          </cell>
          <cell r="OU100">
            <v>1</v>
          </cell>
          <cell r="OV100">
            <v>0</v>
          </cell>
          <cell r="OW100">
            <v>0</v>
          </cell>
          <cell r="OX100">
            <v>6.13</v>
          </cell>
          <cell r="OY100">
            <v>1</v>
          </cell>
          <cell r="OZ100">
            <v>0</v>
          </cell>
          <cell r="PA100">
            <v>0</v>
          </cell>
          <cell r="PB100">
            <v>0</v>
          </cell>
          <cell r="PC100">
            <v>0</v>
          </cell>
          <cell r="PD100">
            <v>8.65</v>
          </cell>
          <cell r="PE100">
            <v>1</v>
          </cell>
          <cell r="PF100" t="str">
            <v/>
          </cell>
          <cell r="PG100" t="str">
            <v/>
          </cell>
          <cell r="PH100">
            <v>7.61</v>
          </cell>
          <cell r="PI100">
            <v>1</v>
          </cell>
          <cell r="PJ100">
            <v>0</v>
          </cell>
          <cell r="PK100">
            <v>0</v>
          </cell>
          <cell r="PL100">
            <v>8.51</v>
          </cell>
          <cell r="PM100">
            <v>1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6.66</v>
          </cell>
          <cell r="PS100">
            <v>1</v>
          </cell>
          <cell r="PT100" t="str">
            <v/>
          </cell>
          <cell r="PU100" t="str">
            <v/>
          </cell>
          <cell r="PV100">
            <v>9.75</v>
          </cell>
          <cell r="PW100">
            <v>1</v>
          </cell>
          <cell r="PX100">
            <v>0</v>
          </cell>
          <cell r="PY100">
            <v>0</v>
          </cell>
          <cell r="PZ100">
            <v>8.32</v>
          </cell>
          <cell r="QA100">
            <v>1</v>
          </cell>
          <cell r="QB100">
            <v>0</v>
          </cell>
          <cell r="QC100">
            <v>0</v>
          </cell>
          <cell r="QD100">
            <v>0</v>
          </cell>
          <cell r="QE100">
            <v>0</v>
          </cell>
          <cell r="QF100">
            <v>8.99</v>
          </cell>
          <cell r="QG100">
            <v>1</v>
          </cell>
          <cell r="QH100" t="str">
            <v/>
          </cell>
          <cell r="QI100" t="str">
            <v/>
          </cell>
          <cell r="QJ100">
            <v>8.89</v>
          </cell>
          <cell r="QK100">
            <v>1</v>
          </cell>
          <cell r="QL100">
            <v>0</v>
          </cell>
          <cell r="QM100">
            <v>0</v>
          </cell>
          <cell r="QN100">
            <v>9.25</v>
          </cell>
          <cell r="QO100">
            <v>1</v>
          </cell>
          <cell r="QP100">
            <v>0</v>
          </cell>
          <cell r="QQ100">
            <v>0</v>
          </cell>
          <cell r="QR100">
            <v>0</v>
          </cell>
          <cell r="QS100">
            <v>0</v>
          </cell>
          <cell r="QT100">
            <v>8.0399999999999991</v>
          </cell>
          <cell r="QU100">
            <v>1</v>
          </cell>
          <cell r="QV100" t="str">
            <v/>
          </cell>
          <cell r="QW100" t="str">
            <v/>
          </cell>
          <cell r="QX100">
            <v>7.63</v>
          </cell>
          <cell r="QY100">
            <v>1</v>
          </cell>
          <cell r="QZ100">
            <v>0</v>
          </cell>
          <cell r="RA100">
            <v>0</v>
          </cell>
          <cell r="RB100">
            <v>8.27</v>
          </cell>
          <cell r="RC100">
            <v>1</v>
          </cell>
          <cell r="RD100">
            <v>0</v>
          </cell>
          <cell r="RE100">
            <v>0</v>
          </cell>
          <cell r="RF100">
            <v>0</v>
          </cell>
          <cell r="RG100">
            <v>0</v>
          </cell>
          <cell r="RH100">
            <v>9.23</v>
          </cell>
          <cell r="RI100">
            <v>1</v>
          </cell>
          <cell r="RJ100" t="str">
            <v/>
          </cell>
          <cell r="RK100" t="str">
            <v/>
          </cell>
          <cell r="RL100">
            <v>8.8699999999999992</v>
          </cell>
          <cell r="RM100">
            <v>1</v>
          </cell>
          <cell r="RN100">
            <v>0</v>
          </cell>
          <cell r="RO100">
            <v>0</v>
          </cell>
          <cell r="RP100">
            <v>0</v>
          </cell>
          <cell r="RQ100">
            <v>0</v>
          </cell>
          <cell r="RR100">
            <v>0</v>
          </cell>
          <cell r="RS100">
            <v>0</v>
          </cell>
          <cell r="RT100">
            <v>0</v>
          </cell>
          <cell r="RU100">
            <v>0</v>
          </cell>
          <cell r="RV100">
            <v>7.85</v>
          </cell>
          <cell r="RW100">
            <v>1</v>
          </cell>
          <cell r="RX100" t="str">
            <v/>
          </cell>
          <cell r="RY100" t="str">
            <v/>
          </cell>
          <cell r="RZ100">
            <v>8.7899999999999991</v>
          </cell>
          <cell r="SA100">
            <v>1</v>
          </cell>
          <cell r="SB100">
            <v>0</v>
          </cell>
          <cell r="SC100">
            <v>0</v>
          </cell>
          <cell r="SD100">
            <v>7.08</v>
          </cell>
          <cell r="SE100">
            <v>1</v>
          </cell>
          <cell r="SF100">
            <v>0</v>
          </cell>
          <cell r="SG100">
            <v>0</v>
          </cell>
          <cell r="SH100">
            <v>0</v>
          </cell>
          <cell r="SI100">
            <v>0</v>
          </cell>
          <cell r="SJ100">
            <v>9.1199999999999992</v>
          </cell>
          <cell r="SK100">
            <v>1</v>
          </cell>
          <cell r="SL100" t="str">
            <v/>
          </cell>
          <cell r="SM100" t="str">
            <v/>
          </cell>
          <cell r="SN100">
            <v>8.9499999999999993</v>
          </cell>
          <cell r="SO100">
            <v>1</v>
          </cell>
          <cell r="SP100">
            <v>0</v>
          </cell>
          <cell r="SQ100">
            <v>0</v>
          </cell>
          <cell r="SR100">
            <v>7.27</v>
          </cell>
          <cell r="SS100">
            <v>1</v>
          </cell>
          <cell r="ST100">
            <v>0</v>
          </cell>
          <cell r="SU100">
            <v>0</v>
          </cell>
          <cell r="SV100">
            <v>0</v>
          </cell>
          <cell r="SW100">
            <v>0</v>
          </cell>
          <cell r="SX100">
            <v>10.4</v>
          </cell>
          <cell r="SY100">
            <v>1</v>
          </cell>
          <cell r="SZ100" t="str">
            <v/>
          </cell>
          <cell r="TA100" t="str">
            <v/>
          </cell>
          <cell r="TB100">
            <v>7.64</v>
          </cell>
          <cell r="TC100">
            <v>1</v>
          </cell>
          <cell r="TD100">
            <v>0</v>
          </cell>
          <cell r="TE100">
            <v>0</v>
          </cell>
          <cell r="TF100">
            <v>7.57</v>
          </cell>
          <cell r="TG100">
            <v>1</v>
          </cell>
          <cell r="TH100">
            <v>0</v>
          </cell>
          <cell r="TI100">
            <v>0</v>
          </cell>
          <cell r="TJ100">
            <v>0</v>
          </cell>
          <cell r="TK100">
            <v>0</v>
          </cell>
          <cell r="TL100">
            <v>8.34</v>
          </cell>
          <cell r="TM100">
            <v>1</v>
          </cell>
          <cell r="TN100" t="str">
            <v/>
          </cell>
          <cell r="TO100" t="str">
            <v/>
          </cell>
          <cell r="TP100">
            <v>8.18</v>
          </cell>
          <cell r="TQ100">
            <v>1</v>
          </cell>
          <cell r="TR100">
            <v>0</v>
          </cell>
          <cell r="TS100">
            <v>0</v>
          </cell>
          <cell r="TT100">
            <v>7.36</v>
          </cell>
          <cell r="TU100">
            <v>1</v>
          </cell>
          <cell r="TV100">
            <v>0</v>
          </cell>
          <cell r="TW100">
            <v>0</v>
          </cell>
          <cell r="TX100">
            <v>0</v>
          </cell>
          <cell r="TY100">
            <v>0</v>
          </cell>
          <cell r="TZ100">
            <v>16.260000000000002</v>
          </cell>
          <cell r="UA100">
            <v>2</v>
          </cell>
          <cell r="UB100" t="str">
            <v/>
          </cell>
          <cell r="UC100" t="str">
            <v/>
          </cell>
          <cell r="UD100">
            <v>7.63</v>
          </cell>
          <cell r="UE100">
            <v>1</v>
          </cell>
          <cell r="UF100">
            <v>0</v>
          </cell>
          <cell r="UG100">
            <v>0</v>
          </cell>
          <cell r="UH100">
            <v>8.0500000000000007</v>
          </cell>
          <cell r="UI100">
            <v>1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7.54</v>
          </cell>
          <cell r="UO100">
            <v>1</v>
          </cell>
          <cell r="UP100" t="str">
            <v/>
          </cell>
          <cell r="UQ100" t="str">
            <v/>
          </cell>
          <cell r="UR100">
            <v>7.48</v>
          </cell>
          <cell r="US100">
            <v>1</v>
          </cell>
          <cell r="UT100">
            <v>0</v>
          </cell>
          <cell r="UU100">
            <v>0</v>
          </cell>
          <cell r="UV100">
            <v>6.97</v>
          </cell>
          <cell r="UW100">
            <v>1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7.79</v>
          </cell>
          <cell r="VC100">
            <v>1</v>
          </cell>
          <cell r="VD100" t="str">
            <v/>
          </cell>
          <cell r="VE100" t="str">
            <v/>
          </cell>
          <cell r="VF100">
            <v>9.08</v>
          </cell>
          <cell r="VG100">
            <v>1</v>
          </cell>
          <cell r="VH100">
            <v>0</v>
          </cell>
          <cell r="VI100">
            <v>0</v>
          </cell>
          <cell r="VJ100">
            <v>8.34</v>
          </cell>
          <cell r="VK100">
            <v>1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1</v>
          </cell>
          <cell r="VR100" t="str">
            <v/>
          </cell>
          <cell r="VS100" t="str">
            <v/>
          </cell>
          <cell r="VT100">
            <v>7.32</v>
          </cell>
          <cell r="VU100">
            <v>1</v>
          </cell>
          <cell r="VV100">
            <v>0</v>
          </cell>
          <cell r="VW100">
            <v>0</v>
          </cell>
          <cell r="VX100">
            <v>8.14</v>
          </cell>
          <cell r="VY100">
            <v>1</v>
          </cell>
          <cell r="VZ100">
            <v>0</v>
          </cell>
          <cell r="WA100">
            <v>0</v>
          </cell>
          <cell r="WB100">
            <v>0</v>
          </cell>
          <cell r="WC100">
            <v>0</v>
          </cell>
          <cell r="WD100">
            <v>8.6300000000000008</v>
          </cell>
          <cell r="WE100">
            <v>1</v>
          </cell>
          <cell r="WF100" t="str">
            <v/>
          </cell>
          <cell r="WG100" t="str">
            <v/>
          </cell>
          <cell r="WH100">
            <v>7.63</v>
          </cell>
          <cell r="WI100">
            <v>1</v>
          </cell>
          <cell r="WJ100">
            <v>0</v>
          </cell>
          <cell r="WK100">
            <v>0</v>
          </cell>
          <cell r="WL100">
            <v>8.9499999999999993</v>
          </cell>
          <cell r="WM100">
            <v>1</v>
          </cell>
          <cell r="WN100">
            <v>0</v>
          </cell>
          <cell r="WO100">
            <v>0</v>
          </cell>
          <cell r="WP100">
            <v>0</v>
          </cell>
          <cell r="WQ100">
            <v>0</v>
          </cell>
          <cell r="WR100">
            <v>7.46</v>
          </cell>
          <cell r="WS100">
            <v>1</v>
          </cell>
          <cell r="WT100" t="str">
            <v/>
          </cell>
          <cell r="WU100" t="str">
            <v/>
          </cell>
          <cell r="WV100">
            <v>7.44</v>
          </cell>
          <cell r="WW100">
            <v>1</v>
          </cell>
          <cell r="WX100">
            <v>0</v>
          </cell>
          <cell r="WY100">
            <v>0</v>
          </cell>
          <cell r="WZ100">
            <v>7.09</v>
          </cell>
          <cell r="XA100">
            <v>1</v>
          </cell>
          <cell r="XB100">
            <v>0</v>
          </cell>
          <cell r="XC100">
            <v>0</v>
          </cell>
          <cell r="XD100">
            <v>0</v>
          </cell>
          <cell r="XE100">
            <v>0</v>
          </cell>
          <cell r="XF100">
            <v>8.2100000000000009</v>
          </cell>
          <cell r="XG100">
            <v>1</v>
          </cell>
          <cell r="XH100" t="str">
            <v/>
          </cell>
          <cell r="XI100" t="str">
            <v/>
          </cell>
          <cell r="XJ100">
            <v>7.22</v>
          </cell>
          <cell r="XK100">
            <v>1</v>
          </cell>
          <cell r="XL100">
            <v>0</v>
          </cell>
          <cell r="XM100">
            <v>0</v>
          </cell>
          <cell r="XN100">
            <v>7.96</v>
          </cell>
          <cell r="XO100">
            <v>1</v>
          </cell>
          <cell r="XP100">
            <v>0</v>
          </cell>
          <cell r="XQ100">
            <v>0</v>
          </cell>
          <cell r="XR100">
            <v>0</v>
          </cell>
          <cell r="XS100">
            <v>0</v>
          </cell>
          <cell r="XT100">
            <v>8.4700000000000006</v>
          </cell>
          <cell r="XU100">
            <v>1</v>
          </cell>
          <cell r="XV100" t="str">
            <v/>
          </cell>
          <cell r="XW100" t="str">
            <v/>
          </cell>
          <cell r="XX100">
            <v>8.17</v>
          </cell>
          <cell r="XY100">
            <v>1</v>
          </cell>
          <cell r="XZ100">
            <v>0</v>
          </cell>
          <cell r="YA100">
            <v>0</v>
          </cell>
          <cell r="YB100">
            <v>7.17</v>
          </cell>
          <cell r="YC100">
            <v>1</v>
          </cell>
          <cell r="YD100">
            <v>0</v>
          </cell>
          <cell r="YE100">
            <v>0</v>
          </cell>
          <cell r="YF100">
            <v>0</v>
          </cell>
          <cell r="YG100">
            <v>0</v>
          </cell>
          <cell r="YH100">
            <v>8.39</v>
          </cell>
          <cell r="YI100">
            <v>1</v>
          </cell>
          <cell r="YJ100" t="str">
            <v/>
          </cell>
          <cell r="YK100" t="str">
            <v/>
          </cell>
          <cell r="YL100">
            <v>6.03</v>
          </cell>
          <cell r="YM100">
            <v>1</v>
          </cell>
          <cell r="YN100">
            <v>0</v>
          </cell>
          <cell r="YO100">
            <v>0</v>
          </cell>
          <cell r="YP100">
            <v>8.1999999999999993</v>
          </cell>
          <cell r="YQ100">
            <v>1</v>
          </cell>
          <cell r="YR100">
            <v>0</v>
          </cell>
          <cell r="YS100">
            <v>0</v>
          </cell>
          <cell r="YT100">
            <v>0</v>
          </cell>
          <cell r="YU100">
            <v>0</v>
          </cell>
          <cell r="YV100">
            <v>17.46</v>
          </cell>
          <cell r="YW100">
            <v>2</v>
          </cell>
          <cell r="YX100" t="str">
            <v/>
          </cell>
          <cell r="YY100" t="str">
            <v/>
          </cell>
          <cell r="YZ100">
            <v>7.64</v>
          </cell>
          <cell r="ZA100">
            <v>1</v>
          </cell>
          <cell r="ZB100">
            <v>0</v>
          </cell>
          <cell r="ZC100">
            <v>0</v>
          </cell>
          <cell r="ZD100">
            <v>7.48</v>
          </cell>
          <cell r="ZE100">
            <v>1</v>
          </cell>
          <cell r="ZF100">
            <v>0</v>
          </cell>
          <cell r="ZG100">
            <v>0</v>
          </cell>
          <cell r="ZH100">
            <v>0</v>
          </cell>
          <cell r="ZI100">
            <v>0</v>
          </cell>
          <cell r="ZJ100">
            <v>7.86</v>
          </cell>
          <cell r="ZK100">
            <v>1</v>
          </cell>
          <cell r="ZL100" t="str">
            <v/>
          </cell>
          <cell r="ZM100" t="str">
            <v/>
          </cell>
          <cell r="ZN100">
            <v>6.72</v>
          </cell>
          <cell r="ZO100">
            <v>1</v>
          </cell>
          <cell r="ZP100">
            <v>0</v>
          </cell>
          <cell r="ZQ100">
            <v>0</v>
          </cell>
          <cell r="ZR100">
            <v>7.71</v>
          </cell>
          <cell r="ZS100">
            <v>1</v>
          </cell>
          <cell r="ZT100">
            <v>0</v>
          </cell>
          <cell r="ZU100">
            <v>0</v>
          </cell>
          <cell r="ZV100">
            <v>0</v>
          </cell>
          <cell r="ZW100">
            <v>0</v>
          </cell>
          <cell r="ZX100">
            <v>7.25</v>
          </cell>
          <cell r="ZY100">
            <v>1</v>
          </cell>
          <cell r="ZZ100" t="str">
            <v/>
          </cell>
          <cell r="AAA100" t="str">
            <v/>
          </cell>
          <cell r="AAB100">
            <v>8.4</v>
          </cell>
          <cell r="AAC100">
            <v>1</v>
          </cell>
          <cell r="AAD100">
            <v>0</v>
          </cell>
          <cell r="AAE100">
            <v>0</v>
          </cell>
          <cell r="AAF100">
            <v>7.73</v>
          </cell>
          <cell r="AAG100">
            <v>1</v>
          </cell>
          <cell r="AAH100">
            <v>0</v>
          </cell>
          <cell r="AAI100">
            <v>0</v>
          </cell>
          <cell r="AAJ100">
            <v>0</v>
          </cell>
          <cell r="AAK100">
            <v>0</v>
          </cell>
          <cell r="AAL100">
            <v>8.23</v>
          </cell>
          <cell r="AAM100">
            <v>1</v>
          </cell>
          <cell r="AAN100" t="str">
            <v/>
          </cell>
          <cell r="AAO100" t="str">
            <v/>
          </cell>
          <cell r="AAP100">
            <v>6.13</v>
          </cell>
          <cell r="AAQ100">
            <v>1</v>
          </cell>
          <cell r="AAR100">
            <v>0</v>
          </cell>
          <cell r="AAS100">
            <v>0</v>
          </cell>
          <cell r="AAT100">
            <v>6.35</v>
          </cell>
          <cell r="AAU100">
            <v>1</v>
          </cell>
          <cell r="AAV100">
            <v>2.4300000000000002</v>
          </cell>
          <cell r="AAW100">
            <v>1</v>
          </cell>
          <cell r="AAX100">
            <v>0</v>
          </cell>
          <cell r="AAY100">
            <v>0</v>
          </cell>
          <cell r="AAZ100">
            <v>6.29</v>
          </cell>
          <cell r="ABA100">
            <v>1</v>
          </cell>
          <cell r="ABB100" t="str">
            <v/>
          </cell>
          <cell r="ABC100" t="str">
            <v/>
          </cell>
          <cell r="ABD100">
            <v>0</v>
          </cell>
          <cell r="ABE100">
            <v>0</v>
          </cell>
          <cell r="ABF100">
            <v>0</v>
          </cell>
          <cell r="ABG100">
            <v>0</v>
          </cell>
          <cell r="ABH100">
            <v>0</v>
          </cell>
          <cell r="ABI100">
            <v>0</v>
          </cell>
          <cell r="ABJ100">
            <v>0</v>
          </cell>
          <cell r="ABK100">
            <v>0</v>
          </cell>
          <cell r="ABM100">
            <v>1213.8100000000009</v>
          </cell>
          <cell r="ABN100">
            <v>161</v>
          </cell>
          <cell r="ABO100">
            <v>153</v>
          </cell>
          <cell r="ABP100">
            <v>1.0522875816993464</v>
          </cell>
        </row>
        <row r="101">
          <cell r="A101" t="str">
            <v>MARCY</v>
          </cell>
          <cell r="B101" t="str">
            <v>MARCY</v>
          </cell>
          <cell r="C101" t="str">
            <v>BROOKLYN</v>
          </cell>
          <cell r="D101">
            <v>16.52</v>
          </cell>
          <cell r="E101">
            <v>2</v>
          </cell>
          <cell r="F101">
            <v>0</v>
          </cell>
          <cell r="G101">
            <v>0</v>
          </cell>
          <cell r="H101">
            <v>16.329999999999998</v>
          </cell>
          <cell r="I101">
            <v>2</v>
          </cell>
          <cell r="J101">
            <v>0</v>
          </cell>
          <cell r="K101">
            <v>0</v>
          </cell>
          <cell r="L101">
            <v>7.68</v>
          </cell>
          <cell r="M101">
            <v>1</v>
          </cell>
          <cell r="N101">
            <v>0</v>
          </cell>
          <cell r="O101">
            <v>0</v>
          </cell>
          <cell r="P101" t="str">
            <v/>
          </cell>
          <cell r="Q101" t="str">
            <v/>
          </cell>
          <cell r="R101">
            <v>18.23</v>
          </cell>
          <cell r="S101">
            <v>2</v>
          </cell>
          <cell r="T101">
            <v>0</v>
          </cell>
          <cell r="U101">
            <v>0</v>
          </cell>
          <cell r="V101">
            <v>15.26</v>
          </cell>
          <cell r="W101">
            <v>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/>
          </cell>
          <cell r="AE101" t="str">
            <v/>
          </cell>
          <cell r="AF101">
            <v>18.23</v>
          </cell>
          <cell r="AG101">
            <v>2</v>
          </cell>
          <cell r="AH101">
            <v>0</v>
          </cell>
          <cell r="AI101">
            <v>0</v>
          </cell>
          <cell r="AJ101">
            <v>15.26</v>
          </cell>
          <cell r="AK101">
            <v>2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 t="str">
            <v/>
          </cell>
          <cell r="AS101" t="str">
            <v/>
          </cell>
          <cell r="AT101">
            <v>19.5</v>
          </cell>
          <cell r="AU101">
            <v>2</v>
          </cell>
          <cell r="AV101">
            <v>0</v>
          </cell>
          <cell r="AW101">
            <v>0</v>
          </cell>
          <cell r="AX101">
            <v>15.7</v>
          </cell>
          <cell r="AY101">
            <v>2</v>
          </cell>
          <cell r="AZ101">
            <v>0</v>
          </cell>
          <cell r="BA101">
            <v>0</v>
          </cell>
          <cell r="BB101">
            <v>8.15</v>
          </cell>
          <cell r="BC101">
            <v>1</v>
          </cell>
          <cell r="BD101">
            <v>0</v>
          </cell>
          <cell r="BE101">
            <v>0</v>
          </cell>
          <cell r="BF101" t="str">
            <v/>
          </cell>
          <cell r="BG101" t="str">
            <v/>
          </cell>
          <cell r="BH101">
            <v>17.13</v>
          </cell>
          <cell r="BI101">
            <v>2</v>
          </cell>
          <cell r="BJ101">
            <v>0</v>
          </cell>
          <cell r="BK101">
            <v>0</v>
          </cell>
          <cell r="BL101">
            <v>16.36</v>
          </cell>
          <cell r="BM101">
            <v>2</v>
          </cell>
          <cell r="BN101">
            <v>0</v>
          </cell>
          <cell r="BO101">
            <v>0</v>
          </cell>
          <cell r="BP101">
            <v>7.3</v>
          </cell>
          <cell r="BQ101">
            <v>1</v>
          </cell>
          <cell r="BR101">
            <v>0</v>
          </cell>
          <cell r="BS101">
            <v>0</v>
          </cell>
          <cell r="BT101" t="str">
            <v/>
          </cell>
          <cell r="BU101" t="str">
            <v/>
          </cell>
          <cell r="BV101">
            <v>16.350000000000001</v>
          </cell>
          <cell r="BW101">
            <v>2</v>
          </cell>
          <cell r="BX101">
            <v>0</v>
          </cell>
          <cell r="BY101">
            <v>0</v>
          </cell>
          <cell r="BZ101">
            <v>13.51</v>
          </cell>
          <cell r="CA101">
            <v>2</v>
          </cell>
          <cell r="CB101">
            <v>0</v>
          </cell>
          <cell r="CC101">
            <v>0</v>
          </cell>
          <cell r="CD101">
            <v>7.17</v>
          </cell>
          <cell r="CE101">
            <v>1</v>
          </cell>
          <cell r="CF101">
            <v>0</v>
          </cell>
          <cell r="CG101">
            <v>0</v>
          </cell>
          <cell r="CH101" t="str">
            <v/>
          </cell>
          <cell r="CI101" t="str">
            <v/>
          </cell>
          <cell r="CJ101">
            <v>17.350000000000001</v>
          </cell>
          <cell r="CK101">
            <v>2</v>
          </cell>
          <cell r="CL101">
            <v>0</v>
          </cell>
          <cell r="CM101">
            <v>0</v>
          </cell>
          <cell r="CN101">
            <v>14.68</v>
          </cell>
          <cell r="CO101">
            <v>2</v>
          </cell>
          <cell r="CP101">
            <v>0</v>
          </cell>
          <cell r="CQ101">
            <v>0</v>
          </cell>
          <cell r="CR101">
            <v>8.48</v>
          </cell>
          <cell r="CS101">
            <v>1</v>
          </cell>
          <cell r="CT101">
            <v>0</v>
          </cell>
          <cell r="CU101">
            <v>0</v>
          </cell>
          <cell r="CV101" t="str">
            <v/>
          </cell>
          <cell r="CW101" t="str">
            <v/>
          </cell>
          <cell r="CX101">
            <v>15.17</v>
          </cell>
          <cell r="CY101">
            <v>2</v>
          </cell>
          <cell r="CZ101">
            <v>0</v>
          </cell>
          <cell r="DA101">
            <v>0</v>
          </cell>
          <cell r="DB101">
            <v>14.06</v>
          </cell>
          <cell r="DC101">
            <v>2</v>
          </cell>
          <cell r="DD101">
            <v>0</v>
          </cell>
          <cell r="DE101">
            <v>0</v>
          </cell>
          <cell r="DF101">
            <v>6.72</v>
          </cell>
          <cell r="DG101">
            <v>1</v>
          </cell>
          <cell r="DH101">
            <v>0</v>
          </cell>
          <cell r="DI101">
            <v>0</v>
          </cell>
          <cell r="DJ101" t="str">
            <v/>
          </cell>
          <cell r="DK101" t="str">
            <v/>
          </cell>
          <cell r="DL101">
            <v>15.67</v>
          </cell>
          <cell r="DM101">
            <v>2</v>
          </cell>
          <cell r="DN101">
            <v>0</v>
          </cell>
          <cell r="DO101">
            <v>0</v>
          </cell>
          <cell r="DP101">
            <v>15.9</v>
          </cell>
          <cell r="DQ101">
            <v>2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9.19</v>
          </cell>
          <cell r="DW101">
            <v>1</v>
          </cell>
          <cell r="DX101" t="str">
            <v/>
          </cell>
          <cell r="DY101" t="str">
            <v/>
          </cell>
          <cell r="DZ101">
            <v>14.81</v>
          </cell>
          <cell r="EA101">
            <v>2</v>
          </cell>
          <cell r="EB101">
            <v>0</v>
          </cell>
          <cell r="EC101">
            <v>0</v>
          </cell>
          <cell r="ED101">
            <v>15.38</v>
          </cell>
          <cell r="EE101">
            <v>2</v>
          </cell>
          <cell r="EF101">
            <v>0</v>
          </cell>
          <cell r="EG101">
            <v>0</v>
          </cell>
          <cell r="EH101">
            <v>8.1199999999999992</v>
          </cell>
          <cell r="EI101">
            <v>1</v>
          </cell>
          <cell r="EJ101">
            <v>0</v>
          </cell>
          <cell r="EK101">
            <v>0</v>
          </cell>
          <cell r="EL101" t="str">
            <v/>
          </cell>
          <cell r="EM101" t="str">
            <v/>
          </cell>
          <cell r="EN101">
            <v>15.06</v>
          </cell>
          <cell r="EO101">
            <v>2</v>
          </cell>
          <cell r="EP101">
            <v>0</v>
          </cell>
          <cell r="EQ101">
            <v>0</v>
          </cell>
          <cell r="ER101">
            <v>15.2</v>
          </cell>
          <cell r="ES101">
            <v>2</v>
          </cell>
          <cell r="ET101">
            <v>0</v>
          </cell>
          <cell r="EU101">
            <v>0</v>
          </cell>
          <cell r="EV101">
            <v>7.53</v>
          </cell>
          <cell r="EW101">
            <v>1</v>
          </cell>
          <cell r="EX101">
            <v>0</v>
          </cell>
          <cell r="EY101">
            <v>0</v>
          </cell>
          <cell r="EZ101" t="str">
            <v/>
          </cell>
          <cell r="FA101" t="str">
            <v/>
          </cell>
          <cell r="FB101">
            <v>17.18</v>
          </cell>
          <cell r="FC101">
            <v>2</v>
          </cell>
          <cell r="FD101">
            <v>0</v>
          </cell>
          <cell r="FE101">
            <v>0</v>
          </cell>
          <cell r="FF101">
            <v>14.16</v>
          </cell>
          <cell r="FG101">
            <v>2</v>
          </cell>
          <cell r="FH101">
            <v>0</v>
          </cell>
          <cell r="FI101">
            <v>0</v>
          </cell>
          <cell r="FJ101">
            <v>8.73</v>
          </cell>
          <cell r="FK101">
            <v>1</v>
          </cell>
          <cell r="FL101">
            <v>0</v>
          </cell>
          <cell r="FM101">
            <v>0</v>
          </cell>
          <cell r="FN101" t="str">
            <v/>
          </cell>
          <cell r="FO101" t="str">
            <v/>
          </cell>
          <cell r="FP101">
            <v>18.36</v>
          </cell>
          <cell r="FQ101">
            <v>2</v>
          </cell>
          <cell r="FR101">
            <v>0</v>
          </cell>
          <cell r="FS101">
            <v>0</v>
          </cell>
          <cell r="FT101">
            <v>16.62</v>
          </cell>
          <cell r="FU101">
            <v>2</v>
          </cell>
          <cell r="FV101">
            <v>0</v>
          </cell>
          <cell r="FW101">
            <v>0</v>
          </cell>
          <cell r="FX101">
            <v>8.61</v>
          </cell>
          <cell r="FY101">
            <v>1</v>
          </cell>
          <cell r="FZ101">
            <v>0</v>
          </cell>
          <cell r="GA101">
            <v>0</v>
          </cell>
          <cell r="GB101" t="str">
            <v/>
          </cell>
          <cell r="GC101" t="str">
            <v/>
          </cell>
          <cell r="GD101">
            <v>18.600000000000001</v>
          </cell>
          <cell r="GE101">
            <v>2</v>
          </cell>
          <cell r="GF101">
            <v>0</v>
          </cell>
          <cell r="GG101">
            <v>0</v>
          </cell>
          <cell r="GH101">
            <v>15.42</v>
          </cell>
          <cell r="GI101">
            <v>2</v>
          </cell>
          <cell r="GJ101">
            <v>0</v>
          </cell>
          <cell r="GK101">
            <v>0</v>
          </cell>
          <cell r="GL101">
            <v>7.99</v>
          </cell>
          <cell r="GM101">
            <v>1</v>
          </cell>
          <cell r="GN101">
            <v>0</v>
          </cell>
          <cell r="GO101">
            <v>0</v>
          </cell>
          <cell r="GP101" t="str">
            <v/>
          </cell>
          <cell r="GQ101" t="str">
            <v/>
          </cell>
          <cell r="GR101">
            <v>16.38</v>
          </cell>
          <cell r="GS101">
            <v>2</v>
          </cell>
          <cell r="GT101">
            <v>0</v>
          </cell>
          <cell r="GU101">
            <v>0</v>
          </cell>
          <cell r="GV101">
            <v>16.489999999999998</v>
          </cell>
          <cell r="GW101">
            <v>2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7.41</v>
          </cell>
          <cell r="HC101">
            <v>1</v>
          </cell>
          <cell r="HD101" t="str">
            <v/>
          </cell>
          <cell r="HE101" t="str">
            <v/>
          </cell>
          <cell r="HF101">
            <v>15.73</v>
          </cell>
          <cell r="HG101">
            <v>2</v>
          </cell>
          <cell r="HH101">
            <v>0</v>
          </cell>
          <cell r="HI101">
            <v>0</v>
          </cell>
          <cell r="HJ101">
            <v>14.4</v>
          </cell>
          <cell r="HK101">
            <v>2</v>
          </cell>
          <cell r="HL101">
            <v>0</v>
          </cell>
          <cell r="HM101">
            <v>0</v>
          </cell>
          <cell r="HN101">
            <v>6.15</v>
          </cell>
          <cell r="HO101">
            <v>1</v>
          </cell>
          <cell r="HP101">
            <v>0</v>
          </cell>
          <cell r="HQ101">
            <v>0</v>
          </cell>
          <cell r="HR101" t="str">
            <v/>
          </cell>
          <cell r="HS101" t="str">
            <v/>
          </cell>
          <cell r="HT101">
            <v>15.48</v>
          </cell>
          <cell r="HU101">
            <v>2</v>
          </cell>
          <cell r="HV101">
            <v>0</v>
          </cell>
          <cell r="HW101">
            <v>0</v>
          </cell>
          <cell r="HX101">
            <v>17.32</v>
          </cell>
          <cell r="HY101">
            <v>2</v>
          </cell>
          <cell r="HZ101">
            <v>0</v>
          </cell>
          <cell r="IA101">
            <v>0</v>
          </cell>
          <cell r="IB101">
            <v>7.6</v>
          </cell>
          <cell r="IC101">
            <v>1</v>
          </cell>
          <cell r="ID101">
            <v>0</v>
          </cell>
          <cell r="IE101">
            <v>0</v>
          </cell>
          <cell r="IF101" t="str">
            <v/>
          </cell>
          <cell r="IG101" t="str">
            <v/>
          </cell>
          <cell r="IH101">
            <v>18.21</v>
          </cell>
          <cell r="II101">
            <v>2</v>
          </cell>
          <cell r="IJ101">
            <v>0</v>
          </cell>
          <cell r="IK101">
            <v>0</v>
          </cell>
          <cell r="IL101">
            <v>16.079999999999998</v>
          </cell>
          <cell r="IM101">
            <v>2</v>
          </cell>
          <cell r="IN101">
            <v>0</v>
          </cell>
          <cell r="IO101">
            <v>0</v>
          </cell>
          <cell r="IP101">
            <v>8.3699999999999992</v>
          </cell>
          <cell r="IQ101">
            <v>1</v>
          </cell>
          <cell r="IR101">
            <v>0</v>
          </cell>
          <cell r="IS101">
            <v>0</v>
          </cell>
          <cell r="IT101" t="str">
            <v/>
          </cell>
          <cell r="IU101" t="str">
            <v/>
          </cell>
          <cell r="IV101">
            <v>17.73</v>
          </cell>
          <cell r="IW101">
            <v>2</v>
          </cell>
          <cell r="IX101">
            <v>0</v>
          </cell>
          <cell r="IY101">
            <v>0</v>
          </cell>
          <cell r="IZ101">
            <v>18.059999999999999</v>
          </cell>
          <cell r="JA101">
            <v>2</v>
          </cell>
          <cell r="JB101">
            <v>0</v>
          </cell>
          <cell r="JC101">
            <v>0</v>
          </cell>
          <cell r="JD101">
            <v>8.7100000000000009</v>
          </cell>
          <cell r="JE101">
            <v>1</v>
          </cell>
          <cell r="JF101">
            <v>0</v>
          </cell>
          <cell r="JG101">
            <v>0</v>
          </cell>
          <cell r="JH101" t="str">
            <v/>
          </cell>
          <cell r="JI101" t="str">
            <v/>
          </cell>
          <cell r="JJ101">
            <v>19.36</v>
          </cell>
          <cell r="JK101">
            <v>2</v>
          </cell>
          <cell r="JL101">
            <v>0</v>
          </cell>
          <cell r="JM101">
            <v>0</v>
          </cell>
          <cell r="JN101">
            <v>17.809999999999999</v>
          </cell>
          <cell r="JO101">
            <v>2</v>
          </cell>
          <cell r="JP101">
            <v>0</v>
          </cell>
          <cell r="JQ101">
            <v>0</v>
          </cell>
          <cell r="JR101">
            <v>7.6</v>
          </cell>
          <cell r="JS101">
            <v>1</v>
          </cell>
          <cell r="JT101">
            <v>0</v>
          </cell>
          <cell r="JU101">
            <v>0</v>
          </cell>
          <cell r="JV101" t="str">
            <v/>
          </cell>
          <cell r="JW101" t="str">
            <v/>
          </cell>
          <cell r="JX101">
            <v>19.59</v>
          </cell>
          <cell r="JY101">
            <v>2</v>
          </cell>
          <cell r="JZ101">
            <v>0</v>
          </cell>
          <cell r="KA101">
            <v>0</v>
          </cell>
          <cell r="KB101">
            <v>17.34</v>
          </cell>
          <cell r="KC101">
            <v>2</v>
          </cell>
          <cell r="KD101">
            <v>0</v>
          </cell>
          <cell r="KE101">
            <v>0</v>
          </cell>
          <cell r="KF101">
            <v>6.95</v>
          </cell>
          <cell r="KG101">
            <v>1</v>
          </cell>
          <cell r="KH101">
            <v>0</v>
          </cell>
          <cell r="KI101">
            <v>0</v>
          </cell>
          <cell r="KJ101" t="str">
            <v/>
          </cell>
          <cell r="KK101" t="str">
            <v/>
          </cell>
          <cell r="KL101">
            <v>21.81</v>
          </cell>
          <cell r="KM101">
            <v>2</v>
          </cell>
          <cell r="KN101">
            <v>0</v>
          </cell>
          <cell r="KO101">
            <v>0</v>
          </cell>
          <cell r="KP101">
            <v>16.87</v>
          </cell>
          <cell r="KQ101">
            <v>2</v>
          </cell>
          <cell r="KR101">
            <v>0</v>
          </cell>
          <cell r="KS101">
            <v>0</v>
          </cell>
          <cell r="KT101">
            <v>8.52</v>
          </cell>
          <cell r="KU101">
            <v>1</v>
          </cell>
          <cell r="KV101">
            <v>0</v>
          </cell>
          <cell r="KW101">
            <v>0</v>
          </cell>
          <cell r="KX101" t="str">
            <v/>
          </cell>
          <cell r="KY101" t="str">
            <v/>
          </cell>
          <cell r="KZ101">
            <v>0</v>
          </cell>
          <cell r="LA101">
            <v>0</v>
          </cell>
          <cell r="LB101">
            <v>8.31</v>
          </cell>
          <cell r="LC101">
            <v>1</v>
          </cell>
          <cell r="LD101">
            <v>0</v>
          </cell>
          <cell r="LE101">
            <v>0</v>
          </cell>
          <cell r="LF101">
            <v>7.3</v>
          </cell>
          <cell r="LG101">
            <v>1</v>
          </cell>
          <cell r="LH101">
            <v>0</v>
          </cell>
          <cell r="LI101">
            <v>0</v>
          </cell>
          <cell r="LJ101">
            <v>7.2</v>
          </cell>
          <cell r="LK101">
            <v>1</v>
          </cell>
          <cell r="LL101" t="str">
            <v/>
          </cell>
          <cell r="LM101" t="str">
            <v/>
          </cell>
          <cell r="LN101">
            <v>21.38</v>
          </cell>
          <cell r="LO101">
            <v>2</v>
          </cell>
          <cell r="LP101">
            <v>0</v>
          </cell>
          <cell r="LQ101">
            <v>0</v>
          </cell>
          <cell r="LR101">
            <v>18.14</v>
          </cell>
          <cell r="LS101">
            <v>2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8.24</v>
          </cell>
          <cell r="LY101">
            <v>1</v>
          </cell>
          <cell r="LZ101" t="str">
            <v/>
          </cell>
          <cell r="MA101" t="str">
            <v/>
          </cell>
          <cell r="MB101">
            <v>19.66</v>
          </cell>
          <cell r="MC101">
            <v>2</v>
          </cell>
          <cell r="MD101">
            <v>0</v>
          </cell>
          <cell r="ME101">
            <v>0</v>
          </cell>
          <cell r="MF101">
            <v>17.8</v>
          </cell>
          <cell r="MG101">
            <v>2</v>
          </cell>
          <cell r="MH101">
            <v>0</v>
          </cell>
          <cell r="MI101">
            <v>0</v>
          </cell>
          <cell r="MJ101">
            <v>8.9600000000000009</v>
          </cell>
          <cell r="MK101">
            <v>1</v>
          </cell>
          <cell r="ML101">
            <v>0</v>
          </cell>
          <cell r="MM101">
            <v>0</v>
          </cell>
          <cell r="MN101" t="str">
            <v/>
          </cell>
          <cell r="MO101" t="str">
            <v/>
          </cell>
          <cell r="MP101">
            <v>15.55</v>
          </cell>
          <cell r="MQ101">
            <v>2</v>
          </cell>
          <cell r="MR101">
            <v>0</v>
          </cell>
          <cell r="MS101">
            <v>0</v>
          </cell>
          <cell r="MT101">
            <v>18.989999999999998</v>
          </cell>
          <cell r="MU101">
            <v>2</v>
          </cell>
          <cell r="MV101">
            <v>0</v>
          </cell>
          <cell r="MW101">
            <v>0</v>
          </cell>
          <cell r="MX101">
            <v>8.19</v>
          </cell>
          <cell r="MY101">
            <v>1</v>
          </cell>
          <cell r="MZ101">
            <v>0</v>
          </cell>
          <cell r="NA101">
            <v>0</v>
          </cell>
          <cell r="NB101" t="str">
            <v/>
          </cell>
          <cell r="NC101" t="str">
            <v/>
          </cell>
          <cell r="ND101">
            <v>20.8</v>
          </cell>
          <cell r="NE101">
            <v>2</v>
          </cell>
          <cell r="NF101">
            <v>0</v>
          </cell>
          <cell r="NG101">
            <v>0</v>
          </cell>
          <cell r="NH101">
            <v>20.93</v>
          </cell>
          <cell r="NI101">
            <v>2</v>
          </cell>
          <cell r="NJ101">
            <v>0</v>
          </cell>
          <cell r="NK101">
            <v>0</v>
          </cell>
          <cell r="NL101">
            <v>9.18</v>
          </cell>
          <cell r="NM101">
            <v>1</v>
          </cell>
          <cell r="NN101">
            <v>0</v>
          </cell>
          <cell r="NO101">
            <v>0</v>
          </cell>
          <cell r="NP101" t="str">
            <v/>
          </cell>
          <cell r="NQ101" t="str">
            <v/>
          </cell>
          <cell r="NR101">
            <v>20.65</v>
          </cell>
          <cell r="NS101">
            <v>2</v>
          </cell>
          <cell r="NT101">
            <v>0</v>
          </cell>
          <cell r="NU101">
            <v>0</v>
          </cell>
          <cell r="NV101">
            <v>20.11</v>
          </cell>
          <cell r="NW101">
            <v>2</v>
          </cell>
          <cell r="NX101">
            <v>0</v>
          </cell>
          <cell r="NY101">
            <v>0</v>
          </cell>
          <cell r="NZ101">
            <v>10.050000000000001</v>
          </cell>
          <cell r="OA101">
            <v>1</v>
          </cell>
          <cell r="OB101">
            <v>0</v>
          </cell>
          <cell r="OC101">
            <v>0</v>
          </cell>
          <cell r="OD101" t="str">
            <v/>
          </cell>
          <cell r="OE101" t="str">
            <v/>
          </cell>
          <cell r="OF101">
            <v>22.03</v>
          </cell>
          <cell r="OG101">
            <v>2</v>
          </cell>
          <cell r="OH101">
            <v>0</v>
          </cell>
          <cell r="OI101">
            <v>0</v>
          </cell>
          <cell r="OJ101">
            <v>19.59</v>
          </cell>
          <cell r="OK101">
            <v>2</v>
          </cell>
          <cell r="OL101">
            <v>0</v>
          </cell>
          <cell r="OM101">
            <v>0</v>
          </cell>
          <cell r="ON101">
            <v>10</v>
          </cell>
          <cell r="OO101">
            <v>1</v>
          </cell>
          <cell r="OP101">
            <v>0</v>
          </cell>
          <cell r="OQ101">
            <v>0</v>
          </cell>
          <cell r="OR101" t="str">
            <v/>
          </cell>
          <cell r="OS101" t="str">
            <v/>
          </cell>
          <cell r="OT101">
            <v>26.33</v>
          </cell>
          <cell r="OU101">
            <v>2</v>
          </cell>
          <cell r="OV101">
            <v>0</v>
          </cell>
          <cell r="OW101">
            <v>0</v>
          </cell>
          <cell r="OX101">
            <v>18.98</v>
          </cell>
          <cell r="OY101">
            <v>2</v>
          </cell>
          <cell r="OZ101">
            <v>0</v>
          </cell>
          <cell r="PA101">
            <v>0</v>
          </cell>
          <cell r="PB101">
            <v>9.82</v>
          </cell>
          <cell r="PC101">
            <v>1</v>
          </cell>
          <cell r="PD101">
            <v>0</v>
          </cell>
          <cell r="PE101">
            <v>0</v>
          </cell>
          <cell r="PF101" t="str">
            <v/>
          </cell>
          <cell r="PG101" t="str">
            <v/>
          </cell>
          <cell r="PH101">
            <v>12.74</v>
          </cell>
          <cell r="PI101">
            <v>2</v>
          </cell>
          <cell r="PJ101">
            <v>0</v>
          </cell>
          <cell r="PK101">
            <v>0</v>
          </cell>
          <cell r="PL101">
            <v>16.739999999999998</v>
          </cell>
          <cell r="PM101">
            <v>2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9.6199999999999992</v>
          </cell>
          <cell r="PS101">
            <v>1</v>
          </cell>
          <cell r="PT101" t="str">
            <v/>
          </cell>
          <cell r="PU101" t="str">
            <v/>
          </cell>
          <cell r="PV101">
            <v>21.85</v>
          </cell>
          <cell r="PW101">
            <v>2</v>
          </cell>
          <cell r="PX101">
            <v>0</v>
          </cell>
          <cell r="PY101">
            <v>0</v>
          </cell>
          <cell r="PZ101">
            <v>17.489999999999998</v>
          </cell>
          <cell r="QA101">
            <v>2</v>
          </cell>
          <cell r="QB101">
            <v>0</v>
          </cell>
          <cell r="QC101">
            <v>0</v>
          </cell>
          <cell r="QD101">
            <v>0</v>
          </cell>
          <cell r="QE101">
            <v>0</v>
          </cell>
          <cell r="QF101">
            <v>20.14</v>
          </cell>
          <cell r="QG101">
            <v>2</v>
          </cell>
          <cell r="QH101" t="str">
            <v/>
          </cell>
          <cell r="QI101" t="str">
            <v/>
          </cell>
          <cell r="QJ101">
            <v>14.41</v>
          </cell>
          <cell r="QK101">
            <v>2</v>
          </cell>
          <cell r="QL101">
            <v>0</v>
          </cell>
          <cell r="QM101">
            <v>0</v>
          </cell>
          <cell r="QN101">
            <v>14.22</v>
          </cell>
          <cell r="QO101">
            <v>2</v>
          </cell>
          <cell r="QP101">
            <v>0</v>
          </cell>
          <cell r="QQ101">
            <v>0</v>
          </cell>
          <cell r="QR101">
            <v>8.16</v>
          </cell>
          <cell r="QS101">
            <v>1</v>
          </cell>
          <cell r="QT101">
            <v>0</v>
          </cell>
          <cell r="QU101">
            <v>0</v>
          </cell>
          <cell r="QV101" t="str">
            <v/>
          </cell>
          <cell r="QW101" t="str">
            <v/>
          </cell>
          <cell r="QX101">
            <v>18.190000000000001</v>
          </cell>
          <cell r="QY101">
            <v>2</v>
          </cell>
          <cell r="QZ101">
            <v>0</v>
          </cell>
          <cell r="RA101">
            <v>0</v>
          </cell>
          <cell r="RB101">
            <v>17.21</v>
          </cell>
          <cell r="RC101">
            <v>2</v>
          </cell>
          <cell r="RD101">
            <v>0</v>
          </cell>
          <cell r="RE101">
            <v>0</v>
          </cell>
          <cell r="RF101">
            <v>9.02</v>
          </cell>
          <cell r="RG101">
            <v>1</v>
          </cell>
          <cell r="RH101">
            <v>0</v>
          </cell>
          <cell r="RI101">
            <v>0</v>
          </cell>
          <cell r="RJ101" t="str">
            <v/>
          </cell>
          <cell r="RK101" t="str">
            <v/>
          </cell>
          <cell r="RL101">
            <v>19.5</v>
          </cell>
          <cell r="RM101">
            <v>2</v>
          </cell>
          <cell r="RN101">
            <v>0</v>
          </cell>
          <cell r="RO101">
            <v>0</v>
          </cell>
          <cell r="RP101">
            <v>18.36</v>
          </cell>
          <cell r="RQ101">
            <v>2</v>
          </cell>
          <cell r="RR101">
            <v>0</v>
          </cell>
          <cell r="RS101">
            <v>0</v>
          </cell>
          <cell r="RT101">
            <v>10.23</v>
          </cell>
          <cell r="RU101">
            <v>1</v>
          </cell>
          <cell r="RV101">
            <v>0</v>
          </cell>
          <cell r="RW101">
            <v>0</v>
          </cell>
          <cell r="RX101" t="str">
            <v/>
          </cell>
          <cell r="RY101" t="str">
            <v/>
          </cell>
          <cell r="RZ101">
            <v>18.87</v>
          </cell>
          <cell r="SA101">
            <v>2</v>
          </cell>
          <cell r="SB101">
            <v>0</v>
          </cell>
          <cell r="SC101">
            <v>0</v>
          </cell>
          <cell r="SD101">
            <v>17.23</v>
          </cell>
          <cell r="SE101">
            <v>2</v>
          </cell>
          <cell r="SF101">
            <v>0</v>
          </cell>
          <cell r="SG101">
            <v>0</v>
          </cell>
          <cell r="SH101">
            <v>0</v>
          </cell>
          <cell r="SI101">
            <v>0</v>
          </cell>
          <cell r="SJ101">
            <v>0</v>
          </cell>
          <cell r="SK101">
            <v>0</v>
          </cell>
          <cell r="SL101" t="str">
            <v/>
          </cell>
          <cell r="SM101" t="str">
            <v/>
          </cell>
          <cell r="SN101">
            <v>20.62</v>
          </cell>
          <cell r="SO101">
            <v>2</v>
          </cell>
          <cell r="SP101">
            <v>0</v>
          </cell>
          <cell r="SQ101">
            <v>0</v>
          </cell>
          <cell r="SR101">
            <v>19.04</v>
          </cell>
          <cell r="SS101">
            <v>2</v>
          </cell>
          <cell r="ST101">
            <v>0</v>
          </cell>
          <cell r="SU101">
            <v>0</v>
          </cell>
          <cell r="SV101">
            <v>10.1</v>
          </cell>
          <cell r="SW101">
            <v>1</v>
          </cell>
          <cell r="SX101">
            <v>0</v>
          </cell>
          <cell r="SY101">
            <v>0</v>
          </cell>
          <cell r="SZ101" t="str">
            <v/>
          </cell>
          <cell r="TA101" t="str">
            <v/>
          </cell>
          <cell r="TB101">
            <v>20.23</v>
          </cell>
          <cell r="TC101">
            <v>2</v>
          </cell>
          <cell r="TD101">
            <v>0</v>
          </cell>
          <cell r="TE101">
            <v>0</v>
          </cell>
          <cell r="TF101">
            <v>19.23</v>
          </cell>
          <cell r="TG101">
            <v>2</v>
          </cell>
          <cell r="TH101">
            <v>0</v>
          </cell>
          <cell r="TI101">
            <v>0</v>
          </cell>
          <cell r="TJ101">
            <v>8.91</v>
          </cell>
          <cell r="TK101">
            <v>1</v>
          </cell>
          <cell r="TL101">
            <v>0</v>
          </cell>
          <cell r="TM101">
            <v>0</v>
          </cell>
          <cell r="TN101" t="str">
            <v/>
          </cell>
          <cell r="TO101" t="str">
            <v/>
          </cell>
          <cell r="TP101">
            <v>18.489999999999998</v>
          </cell>
          <cell r="TQ101">
            <v>2</v>
          </cell>
          <cell r="TR101">
            <v>0</v>
          </cell>
          <cell r="TS101">
            <v>0</v>
          </cell>
          <cell r="TT101">
            <v>17.59</v>
          </cell>
          <cell r="TU101">
            <v>2</v>
          </cell>
          <cell r="TV101">
            <v>0</v>
          </cell>
          <cell r="TW101">
            <v>0</v>
          </cell>
          <cell r="TX101">
            <v>7.9</v>
          </cell>
          <cell r="TY101">
            <v>1</v>
          </cell>
          <cell r="TZ101">
            <v>0</v>
          </cell>
          <cell r="UA101">
            <v>0</v>
          </cell>
          <cell r="UB101" t="str">
            <v/>
          </cell>
          <cell r="UC101" t="str">
            <v/>
          </cell>
          <cell r="UD101">
            <v>17.309999999999999</v>
          </cell>
          <cell r="UE101">
            <v>2</v>
          </cell>
          <cell r="UF101">
            <v>0</v>
          </cell>
          <cell r="UG101">
            <v>0</v>
          </cell>
          <cell r="UH101">
            <v>17.21</v>
          </cell>
          <cell r="UI101">
            <v>2</v>
          </cell>
          <cell r="UJ101">
            <v>0</v>
          </cell>
          <cell r="UK101">
            <v>0</v>
          </cell>
          <cell r="UL101">
            <v>10.57</v>
          </cell>
          <cell r="UM101">
            <v>1</v>
          </cell>
          <cell r="UN101">
            <v>0</v>
          </cell>
          <cell r="UO101">
            <v>0</v>
          </cell>
          <cell r="UP101" t="str">
            <v/>
          </cell>
          <cell r="UQ101" t="str">
            <v/>
          </cell>
          <cell r="UR101">
            <v>16.12</v>
          </cell>
          <cell r="US101">
            <v>2</v>
          </cell>
          <cell r="UT101">
            <v>0</v>
          </cell>
          <cell r="UU101">
            <v>0</v>
          </cell>
          <cell r="UV101">
            <v>18.149999999999999</v>
          </cell>
          <cell r="UW101">
            <v>2</v>
          </cell>
          <cell r="UX101">
            <v>0</v>
          </cell>
          <cell r="UY101">
            <v>0</v>
          </cell>
          <cell r="UZ101">
            <v>8.01</v>
          </cell>
          <cell r="VA101">
            <v>1</v>
          </cell>
          <cell r="VB101">
            <v>8.6</v>
          </cell>
          <cell r="VC101">
            <v>1</v>
          </cell>
          <cell r="VD101" t="str">
            <v/>
          </cell>
          <cell r="VE101" t="str">
            <v/>
          </cell>
          <cell r="VF101">
            <v>17.350000000000001</v>
          </cell>
          <cell r="VG101">
            <v>2</v>
          </cell>
          <cell r="VH101">
            <v>0</v>
          </cell>
          <cell r="VI101">
            <v>0</v>
          </cell>
          <cell r="VJ101">
            <v>17.87</v>
          </cell>
          <cell r="VK101">
            <v>2</v>
          </cell>
          <cell r="VL101">
            <v>0</v>
          </cell>
          <cell r="VM101">
            <v>0</v>
          </cell>
          <cell r="VN101">
            <v>8.2799999999999994</v>
          </cell>
          <cell r="VO101">
            <v>1</v>
          </cell>
          <cell r="VP101">
            <v>0</v>
          </cell>
          <cell r="VQ101">
            <v>0</v>
          </cell>
          <cell r="VR101" t="str">
            <v/>
          </cell>
          <cell r="VS101" t="str">
            <v/>
          </cell>
          <cell r="VT101">
            <v>20.03</v>
          </cell>
          <cell r="VU101">
            <v>2</v>
          </cell>
          <cell r="VV101">
            <v>0</v>
          </cell>
          <cell r="VW101">
            <v>0</v>
          </cell>
          <cell r="VX101">
            <v>14.95</v>
          </cell>
          <cell r="VY101">
            <v>2</v>
          </cell>
          <cell r="VZ101">
            <v>0</v>
          </cell>
          <cell r="WA101">
            <v>0</v>
          </cell>
          <cell r="WB101">
            <v>7.73</v>
          </cell>
          <cell r="WC101">
            <v>1</v>
          </cell>
          <cell r="WD101">
            <v>0</v>
          </cell>
          <cell r="WE101">
            <v>0</v>
          </cell>
          <cell r="WF101" t="str">
            <v/>
          </cell>
          <cell r="WG101" t="str">
            <v/>
          </cell>
          <cell r="WH101">
            <v>20.57</v>
          </cell>
          <cell r="WI101">
            <v>2</v>
          </cell>
          <cell r="WJ101">
            <v>0</v>
          </cell>
          <cell r="WK101">
            <v>0</v>
          </cell>
          <cell r="WL101">
            <v>17.93</v>
          </cell>
          <cell r="WM101">
            <v>2</v>
          </cell>
          <cell r="WN101">
            <v>0</v>
          </cell>
          <cell r="WO101">
            <v>0</v>
          </cell>
          <cell r="WP101">
            <v>15.44</v>
          </cell>
          <cell r="WQ101">
            <v>2</v>
          </cell>
          <cell r="WR101">
            <v>0</v>
          </cell>
          <cell r="WS101">
            <v>0</v>
          </cell>
          <cell r="WT101" t="str">
            <v/>
          </cell>
          <cell r="WU101" t="str">
            <v/>
          </cell>
          <cell r="WV101">
            <v>16.57</v>
          </cell>
          <cell r="WW101">
            <v>2</v>
          </cell>
          <cell r="WX101">
            <v>0</v>
          </cell>
          <cell r="WY101">
            <v>0</v>
          </cell>
          <cell r="WZ101">
            <v>14.51</v>
          </cell>
          <cell r="XA101">
            <v>2</v>
          </cell>
          <cell r="XB101">
            <v>0</v>
          </cell>
          <cell r="XC101">
            <v>0</v>
          </cell>
          <cell r="XD101">
            <v>14.64</v>
          </cell>
          <cell r="XE101">
            <v>2</v>
          </cell>
          <cell r="XF101">
            <v>0</v>
          </cell>
          <cell r="XG101">
            <v>0</v>
          </cell>
          <cell r="XH101" t="str">
            <v/>
          </cell>
          <cell r="XI101" t="str">
            <v/>
          </cell>
          <cell r="XJ101">
            <v>17.98</v>
          </cell>
          <cell r="XK101">
            <v>2</v>
          </cell>
          <cell r="XL101">
            <v>0</v>
          </cell>
          <cell r="XM101">
            <v>0</v>
          </cell>
          <cell r="XN101">
            <v>15.59</v>
          </cell>
          <cell r="XO101">
            <v>2</v>
          </cell>
          <cell r="XP101">
            <v>0</v>
          </cell>
          <cell r="XQ101">
            <v>0</v>
          </cell>
          <cell r="XR101">
            <v>12.14</v>
          </cell>
          <cell r="XS101">
            <v>2</v>
          </cell>
          <cell r="XT101">
            <v>0</v>
          </cell>
          <cell r="XU101">
            <v>0</v>
          </cell>
          <cell r="XV101" t="str">
            <v/>
          </cell>
          <cell r="XW101" t="str">
            <v/>
          </cell>
          <cell r="XX101">
            <v>20.03</v>
          </cell>
          <cell r="XY101">
            <v>2</v>
          </cell>
          <cell r="XZ101">
            <v>0</v>
          </cell>
          <cell r="YA101">
            <v>0</v>
          </cell>
          <cell r="YB101">
            <v>17.63</v>
          </cell>
          <cell r="YC101">
            <v>2</v>
          </cell>
          <cell r="YD101">
            <v>0</v>
          </cell>
          <cell r="YE101">
            <v>0</v>
          </cell>
          <cell r="YF101">
            <v>14.83</v>
          </cell>
          <cell r="YG101">
            <v>2</v>
          </cell>
          <cell r="YH101">
            <v>0</v>
          </cell>
          <cell r="YI101">
            <v>0</v>
          </cell>
          <cell r="YJ101" t="str">
            <v/>
          </cell>
          <cell r="YK101" t="str">
            <v/>
          </cell>
          <cell r="YL101">
            <v>17.34</v>
          </cell>
          <cell r="YM101">
            <v>2</v>
          </cell>
          <cell r="YN101">
            <v>0</v>
          </cell>
          <cell r="YO101">
            <v>0</v>
          </cell>
          <cell r="YP101">
            <v>15.25</v>
          </cell>
          <cell r="YQ101">
            <v>2</v>
          </cell>
          <cell r="YR101">
            <v>0</v>
          </cell>
          <cell r="YS101">
            <v>0</v>
          </cell>
          <cell r="YT101">
            <v>13.15</v>
          </cell>
          <cell r="YU101">
            <v>2</v>
          </cell>
          <cell r="YV101">
            <v>0</v>
          </cell>
          <cell r="YW101">
            <v>0</v>
          </cell>
          <cell r="YX101" t="str">
            <v/>
          </cell>
          <cell r="YY101" t="str">
            <v/>
          </cell>
          <cell r="YZ101">
            <v>18.579999999999998</v>
          </cell>
          <cell r="ZA101">
            <v>2</v>
          </cell>
          <cell r="ZB101">
            <v>0</v>
          </cell>
          <cell r="ZC101">
            <v>0</v>
          </cell>
          <cell r="ZD101">
            <v>16.059999999999999</v>
          </cell>
          <cell r="ZE101">
            <v>2</v>
          </cell>
          <cell r="ZF101">
            <v>0</v>
          </cell>
          <cell r="ZG101">
            <v>0</v>
          </cell>
          <cell r="ZH101">
            <v>13.43</v>
          </cell>
          <cell r="ZI101">
            <v>2</v>
          </cell>
          <cell r="ZJ101">
            <v>0</v>
          </cell>
          <cell r="ZK101">
            <v>0</v>
          </cell>
          <cell r="ZL101" t="str">
            <v/>
          </cell>
          <cell r="ZM101" t="str">
            <v/>
          </cell>
          <cell r="ZN101">
            <v>17.239999999999998</v>
          </cell>
          <cell r="ZO101">
            <v>2</v>
          </cell>
          <cell r="ZP101">
            <v>0</v>
          </cell>
          <cell r="ZQ101">
            <v>0</v>
          </cell>
          <cell r="ZR101">
            <v>15.38</v>
          </cell>
          <cell r="ZS101">
            <v>2</v>
          </cell>
          <cell r="ZT101">
            <v>0</v>
          </cell>
          <cell r="ZU101">
            <v>0</v>
          </cell>
          <cell r="ZV101">
            <v>13.87</v>
          </cell>
          <cell r="ZW101">
            <v>2</v>
          </cell>
          <cell r="ZX101">
            <v>0</v>
          </cell>
          <cell r="ZY101">
            <v>0</v>
          </cell>
          <cell r="ZZ101" t="str">
            <v/>
          </cell>
          <cell r="AAA101" t="str">
            <v/>
          </cell>
          <cell r="AAB101">
            <v>17.02</v>
          </cell>
          <cell r="AAC101">
            <v>2</v>
          </cell>
          <cell r="AAD101">
            <v>0</v>
          </cell>
          <cell r="AAE101">
            <v>0</v>
          </cell>
          <cell r="AAF101">
            <v>13.91</v>
          </cell>
          <cell r="AAG101">
            <v>2</v>
          </cell>
          <cell r="AAH101">
            <v>0</v>
          </cell>
          <cell r="AAI101">
            <v>0</v>
          </cell>
          <cell r="AAJ101">
            <v>7.56</v>
          </cell>
          <cell r="AAK101">
            <v>2</v>
          </cell>
          <cell r="AAL101">
            <v>0</v>
          </cell>
          <cell r="AAM101">
            <v>0</v>
          </cell>
          <cell r="AAN101" t="str">
            <v/>
          </cell>
          <cell r="AAO101" t="str">
            <v/>
          </cell>
          <cell r="AAP101">
            <v>18.95</v>
          </cell>
          <cell r="AAQ101">
            <v>2</v>
          </cell>
          <cell r="AAR101">
            <v>0</v>
          </cell>
          <cell r="AAS101">
            <v>0</v>
          </cell>
          <cell r="AAT101">
            <v>14.41</v>
          </cell>
          <cell r="AAU101">
            <v>2</v>
          </cell>
          <cell r="AAV101">
            <v>0</v>
          </cell>
          <cell r="AAW101">
            <v>0</v>
          </cell>
          <cell r="AAX101">
            <v>0</v>
          </cell>
          <cell r="AAY101">
            <v>0</v>
          </cell>
          <cell r="AAZ101">
            <v>0</v>
          </cell>
          <cell r="ABA101">
            <v>0</v>
          </cell>
          <cell r="ABB101" t="str">
            <v/>
          </cell>
          <cell r="ABC101" t="str">
            <v/>
          </cell>
          <cell r="ABD101">
            <v>0</v>
          </cell>
          <cell r="ABE101">
            <v>0</v>
          </cell>
          <cell r="ABF101">
            <v>0</v>
          </cell>
          <cell r="ABG101">
            <v>0</v>
          </cell>
          <cell r="ABH101">
            <v>0</v>
          </cell>
          <cell r="ABI101">
            <v>0</v>
          </cell>
          <cell r="ABJ101">
            <v>0</v>
          </cell>
          <cell r="ABK101">
            <v>0</v>
          </cell>
          <cell r="ABM101">
            <v>2254.1099999999988</v>
          </cell>
          <cell r="ABN101">
            <v>264</v>
          </cell>
          <cell r="ABO101">
            <v>153</v>
          </cell>
          <cell r="ABP101">
            <v>1.7254901960784315</v>
          </cell>
        </row>
        <row r="102">
          <cell r="A102" t="str">
            <v>ROOSEVELT I</v>
          </cell>
          <cell r="B102" t="str">
            <v>ROOSEVELT II</v>
          </cell>
          <cell r="C102" t="str">
            <v>BROOKLYN</v>
          </cell>
          <cell r="D102">
            <v>6.72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13.37</v>
          </cell>
          <cell r="M102">
            <v>2</v>
          </cell>
          <cell r="N102">
            <v>0</v>
          </cell>
          <cell r="O102">
            <v>0</v>
          </cell>
          <cell r="P102" t="str">
            <v/>
          </cell>
          <cell r="Q102" t="str">
            <v/>
          </cell>
          <cell r="R102">
            <v>0</v>
          </cell>
          <cell r="S102">
            <v>0</v>
          </cell>
          <cell r="T102">
            <v>6.08</v>
          </cell>
          <cell r="U102">
            <v>1</v>
          </cell>
          <cell r="V102">
            <v>0</v>
          </cell>
          <cell r="W102">
            <v>0</v>
          </cell>
          <cell r="X102">
            <v>8.44</v>
          </cell>
          <cell r="Y102">
            <v>1</v>
          </cell>
          <cell r="Z102">
            <v>8.18</v>
          </cell>
          <cell r="AA102">
            <v>1</v>
          </cell>
          <cell r="AB102">
            <v>4.84</v>
          </cell>
          <cell r="AC102">
            <v>1</v>
          </cell>
          <cell r="AD102" t="str">
            <v/>
          </cell>
          <cell r="AE102" t="str">
            <v/>
          </cell>
          <cell r="AF102">
            <v>0</v>
          </cell>
          <cell r="AG102">
            <v>0</v>
          </cell>
          <cell r="AH102">
            <v>6.08</v>
          </cell>
          <cell r="AI102">
            <v>1</v>
          </cell>
          <cell r="AJ102">
            <v>0</v>
          </cell>
          <cell r="AK102">
            <v>0</v>
          </cell>
          <cell r="AL102">
            <v>8.44</v>
          </cell>
          <cell r="AM102">
            <v>1</v>
          </cell>
          <cell r="AN102">
            <v>8.18</v>
          </cell>
          <cell r="AO102">
            <v>1</v>
          </cell>
          <cell r="AP102">
            <v>4.84</v>
          </cell>
          <cell r="AQ102">
            <v>1</v>
          </cell>
          <cell r="AR102" t="str">
            <v/>
          </cell>
          <cell r="AS102" t="str">
            <v/>
          </cell>
          <cell r="AT102">
            <v>4.8499999999999996</v>
          </cell>
          <cell r="AU102">
            <v>1</v>
          </cell>
          <cell r="AV102">
            <v>6.19</v>
          </cell>
          <cell r="AW102">
            <v>1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6.23</v>
          </cell>
          <cell r="BC102">
            <v>1</v>
          </cell>
          <cell r="BD102">
            <v>2.89</v>
          </cell>
          <cell r="BE102">
            <v>1</v>
          </cell>
          <cell r="BF102" t="str">
            <v/>
          </cell>
          <cell r="BG102" t="str">
            <v/>
          </cell>
          <cell r="BH102">
            <v>5.08</v>
          </cell>
          <cell r="BI102">
            <v>1</v>
          </cell>
          <cell r="BJ102">
            <v>4.05</v>
          </cell>
          <cell r="BK102">
            <v>1</v>
          </cell>
          <cell r="BL102">
            <v>0</v>
          </cell>
          <cell r="BM102">
            <v>0</v>
          </cell>
          <cell r="BN102">
            <v>5.95</v>
          </cell>
          <cell r="BO102">
            <v>1</v>
          </cell>
          <cell r="BP102">
            <v>0</v>
          </cell>
          <cell r="BQ102">
            <v>0</v>
          </cell>
          <cell r="BR102">
            <v>5.67</v>
          </cell>
          <cell r="BS102">
            <v>1</v>
          </cell>
          <cell r="BT102" t="str">
            <v/>
          </cell>
          <cell r="BU102" t="str">
            <v/>
          </cell>
          <cell r="BV102">
            <v>5.19</v>
          </cell>
          <cell r="BW102">
            <v>1</v>
          </cell>
          <cell r="BX102">
            <v>5.19</v>
          </cell>
          <cell r="BY102">
            <v>1</v>
          </cell>
          <cell r="BZ102">
            <v>0</v>
          </cell>
          <cell r="CA102">
            <v>0</v>
          </cell>
          <cell r="CB102">
            <v>5.77</v>
          </cell>
          <cell r="CC102">
            <v>1</v>
          </cell>
          <cell r="CD102">
            <v>0</v>
          </cell>
          <cell r="CE102">
            <v>0</v>
          </cell>
          <cell r="CF102">
            <v>5.61</v>
          </cell>
          <cell r="CG102">
            <v>1</v>
          </cell>
          <cell r="CH102" t="str">
            <v/>
          </cell>
          <cell r="CI102" t="str">
            <v/>
          </cell>
          <cell r="CJ102">
            <v>6.82</v>
          </cell>
          <cell r="CK102">
            <v>1</v>
          </cell>
          <cell r="CL102">
            <v>0</v>
          </cell>
          <cell r="CM102">
            <v>0</v>
          </cell>
          <cell r="CN102">
            <v>14.83</v>
          </cell>
          <cell r="CO102">
            <v>2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5.47</v>
          </cell>
          <cell r="CU102">
            <v>1</v>
          </cell>
          <cell r="CV102" t="str">
            <v/>
          </cell>
          <cell r="CW102" t="str">
            <v/>
          </cell>
          <cell r="CX102">
            <v>6.73</v>
          </cell>
          <cell r="CY102">
            <v>1</v>
          </cell>
          <cell r="CZ102">
            <v>0</v>
          </cell>
          <cell r="DA102">
            <v>0</v>
          </cell>
          <cell r="DB102">
            <v>5.01</v>
          </cell>
          <cell r="DC102">
            <v>1</v>
          </cell>
          <cell r="DD102">
            <v>8.2200000000000006</v>
          </cell>
          <cell r="DE102">
            <v>1</v>
          </cell>
          <cell r="DF102">
            <v>0</v>
          </cell>
          <cell r="DG102">
            <v>0</v>
          </cell>
          <cell r="DH102">
            <v>5.66</v>
          </cell>
          <cell r="DI102">
            <v>1</v>
          </cell>
          <cell r="DJ102" t="str">
            <v/>
          </cell>
          <cell r="DK102" t="str">
            <v/>
          </cell>
          <cell r="DL102">
            <v>6.84</v>
          </cell>
          <cell r="DM102">
            <v>1</v>
          </cell>
          <cell r="DN102">
            <v>0</v>
          </cell>
          <cell r="DO102">
            <v>0</v>
          </cell>
          <cell r="DP102">
            <v>5.14</v>
          </cell>
          <cell r="DQ102">
            <v>1</v>
          </cell>
          <cell r="DR102">
            <v>5.35</v>
          </cell>
          <cell r="DS102">
            <v>1</v>
          </cell>
          <cell r="DT102">
            <v>0</v>
          </cell>
          <cell r="DU102">
            <v>0</v>
          </cell>
          <cell r="DV102">
            <v>6.35</v>
          </cell>
          <cell r="DW102">
            <v>1</v>
          </cell>
          <cell r="DX102" t="str">
            <v/>
          </cell>
          <cell r="DY102" t="str">
            <v/>
          </cell>
          <cell r="DZ102">
            <v>6.81</v>
          </cell>
          <cell r="EA102">
            <v>1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5.81</v>
          </cell>
          <cell r="EG102">
            <v>1</v>
          </cell>
          <cell r="EH102">
            <v>7.18</v>
          </cell>
          <cell r="EI102">
            <v>1</v>
          </cell>
          <cell r="EJ102">
            <v>4.79</v>
          </cell>
          <cell r="EK102">
            <v>1</v>
          </cell>
          <cell r="EL102" t="str">
            <v/>
          </cell>
          <cell r="EM102" t="str">
            <v/>
          </cell>
          <cell r="EN102">
            <v>0</v>
          </cell>
          <cell r="EO102">
            <v>0</v>
          </cell>
          <cell r="EP102">
            <v>6.14</v>
          </cell>
          <cell r="EQ102">
            <v>1</v>
          </cell>
          <cell r="ER102">
            <v>0</v>
          </cell>
          <cell r="ES102">
            <v>0</v>
          </cell>
          <cell r="ET102">
            <v>5.96</v>
          </cell>
          <cell r="EU102">
            <v>1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 t="str">
            <v/>
          </cell>
          <cell r="FA102" t="str">
            <v/>
          </cell>
          <cell r="FB102">
            <v>0</v>
          </cell>
          <cell r="FC102">
            <v>0</v>
          </cell>
          <cell r="FD102">
            <v>7.79</v>
          </cell>
          <cell r="FE102">
            <v>1</v>
          </cell>
          <cell r="FF102">
            <v>0</v>
          </cell>
          <cell r="FG102">
            <v>0</v>
          </cell>
          <cell r="FH102">
            <v>8.64</v>
          </cell>
          <cell r="FI102">
            <v>1</v>
          </cell>
          <cell r="FJ102">
            <v>0</v>
          </cell>
          <cell r="FK102">
            <v>0</v>
          </cell>
          <cell r="FL102">
            <v>7.4</v>
          </cell>
          <cell r="FM102">
            <v>1</v>
          </cell>
          <cell r="FN102" t="str">
            <v/>
          </cell>
          <cell r="FO102" t="str">
            <v/>
          </cell>
          <cell r="FP102">
            <v>0</v>
          </cell>
          <cell r="FQ102">
            <v>0</v>
          </cell>
          <cell r="FR102">
            <v>14.92</v>
          </cell>
          <cell r="FS102">
            <v>2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12.82</v>
          </cell>
          <cell r="FY102">
            <v>2</v>
          </cell>
          <cell r="FZ102">
            <v>0</v>
          </cell>
          <cell r="GA102">
            <v>0</v>
          </cell>
          <cell r="GB102" t="str">
            <v/>
          </cell>
          <cell r="GC102" t="str">
            <v/>
          </cell>
          <cell r="GD102">
            <v>6.68</v>
          </cell>
          <cell r="GE102">
            <v>1</v>
          </cell>
          <cell r="GF102">
            <v>6.06</v>
          </cell>
          <cell r="GG102">
            <v>1</v>
          </cell>
          <cell r="GH102">
            <v>0</v>
          </cell>
          <cell r="GI102">
            <v>0</v>
          </cell>
          <cell r="GJ102">
            <v>6.31</v>
          </cell>
          <cell r="GK102">
            <v>1</v>
          </cell>
          <cell r="GL102">
            <v>0</v>
          </cell>
          <cell r="GM102">
            <v>0</v>
          </cell>
          <cell r="GN102">
            <v>7.47</v>
          </cell>
          <cell r="GO102">
            <v>1</v>
          </cell>
          <cell r="GP102" t="str">
            <v/>
          </cell>
          <cell r="GQ102" t="str">
            <v/>
          </cell>
          <cell r="GR102">
            <v>0</v>
          </cell>
          <cell r="GS102">
            <v>0</v>
          </cell>
          <cell r="GT102">
            <v>6.03</v>
          </cell>
          <cell r="GU102">
            <v>1</v>
          </cell>
          <cell r="GV102">
            <v>0</v>
          </cell>
          <cell r="GW102">
            <v>0</v>
          </cell>
          <cell r="GX102">
            <v>6.55</v>
          </cell>
          <cell r="GY102">
            <v>1</v>
          </cell>
          <cell r="GZ102">
            <v>0</v>
          </cell>
          <cell r="HA102">
            <v>0</v>
          </cell>
          <cell r="HB102">
            <v>8.7799999999999994</v>
          </cell>
          <cell r="HC102">
            <v>1</v>
          </cell>
          <cell r="HD102" t="str">
            <v/>
          </cell>
          <cell r="HE102" t="str">
            <v/>
          </cell>
          <cell r="HF102">
            <v>0</v>
          </cell>
          <cell r="HG102">
            <v>0</v>
          </cell>
          <cell r="HH102">
            <v>6.9</v>
          </cell>
          <cell r="HI102">
            <v>1</v>
          </cell>
          <cell r="HJ102">
            <v>0</v>
          </cell>
          <cell r="HK102">
            <v>0</v>
          </cell>
          <cell r="HL102">
            <v>8.32</v>
          </cell>
          <cell r="HM102">
            <v>1</v>
          </cell>
          <cell r="HN102">
            <v>0</v>
          </cell>
          <cell r="HO102">
            <v>0</v>
          </cell>
          <cell r="HP102">
            <v>8.02</v>
          </cell>
          <cell r="HQ102">
            <v>1</v>
          </cell>
          <cell r="HR102" t="str">
            <v/>
          </cell>
          <cell r="HS102" t="str">
            <v/>
          </cell>
          <cell r="HT102">
            <v>0</v>
          </cell>
          <cell r="HU102">
            <v>0</v>
          </cell>
          <cell r="HV102">
            <v>5.52</v>
          </cell>
          <cell r="HW102">
            <v>1</v>
          </cell>
          <cell r="HX102">
            <v>0</v>
          </cell>
          <cell r="HY102">
            <v>0</v>
          </cell>
          <cell r="HZ102">
            <v>7.28</v>
          </cell>
          <cell r="IA102">
            <v>1</v>
          </cell>
          <cell r="IB102">
            <v>0</v>
          </cell>
          <cell r="IC102">
            <v>0</v>
          </cell>
          <cell r="ID102">
            <v>8.44</v>
          </cell>
          <cell r="IE102">
            <v>1</v>
          </cell>
          <cell r="IF102" t="str">
            <v/>
          </cell>
          <cell r="IG102" t="str">
            <v/>
          </cell>
          <cell r="IH102">
            <v>0</v>
          </cell>
          <cell r="II102">
            <v>0</v>
          </cell>
          <cell r="IJ102">
            <v>15.02</v>
          </cell>
          <cell r="IK102">
            <v>2</v>
          </cell>
          <cell r="IL102">
            <v>0</v>
          </cell>
          <cell r="IM102">
            <v>0</v>
          </cell>
          <cell r="IN102">
            <v>7.56</v>
          </cell>
          <cell r="IO102">
            <v>1</v>
          </cell>
          <cell r="IP102">
            <v>0</v>
          </cell>
          <cell r="IQ102">
            <v>0</v>
          </cell>
          <cell r="IR102">
            <v>6.93</v>
          </cell>
          <cell r="IS102">
            <v>1</v>
          </cell>
          <cell r="IT102" t="str">
            <v/>
          </cell>
          <cell r="IU102" t="str">
            <v/>
          </cell>
          <cell r="IV102">
            <v>0</v>
          </cell>
          <cell r="IW102">
            <v>0</v>
          </cell>
          <cell r="IX102">
            <v>7.11</v>
          </cell>
          <cell r="IY102">
            <v>1</v>
          </cell>
          <cell r="IZ102">
            <v>0</v>
          </cell>
          <cell r="JA102">
            <v>0</v>
          </cell>
          <cell r="JB102">
            <v>7.38</v>
          </cell>
          <cell r="JC102">
            <v>1</v>
          </cell>
          <cell r="JD102">
            <v>0</v>
          </cell>
          <cell r="JE102">
            <v>0</v>
          </cell>
          <cell r="JF102">
            <v>6.97</v>
          </cell>
          <cell r="JG102">
            <v>1</v>
          </cell>
          <cell r="JH102" t="str">
            <v/>
          </cell>
          <cell r="JI102" t="str">
            <v/>
          </cell>
          <cell r="JJ102">
            <v>6.49</v>
          </cell>
          <cell r="JK102">
            <v>1</v>
          </cell>
          <cell r="JL102">
            <v>6.4</v>
          </cell>
          <cell r="JM102">
            <v>1</v>
          </cell>
          <cell r="JN102">
            <v>0</v>
          </cell>
          <cell r="JO102">
            <v>0</v>
          </cell>
          <cell r="JP102">
            <v>10.51</v>
          </cell>
          <cell r="JQ102">
            <v>1</v>
          </cell>
          <cell r="JR102">
            <v>0</v>
          </cell>
          <cell r="JS102">
            <v>0</v>
          </cell>
          <cell r="JT102">
            <v>5.99</v>
          </cell>
          <cell r="JU102">
            <v>1</v>
          </cell>
          <cell r="JV102" t="str">
            <v/>
          </cell>
          <cell r="JW102" t="str">
            <v/>
          </cell>
          <cell r="JX102">
            <v>6.59</v>
          </cell>
          <cell r="JY102">
            <v>1</v>
          </cell>
          <cell r="JZ102">
            <v>0</v>
          </cell>
          <cell r="KA102">
            <v>0</v>
          </cell>
          <cell r="KB102">
            <v>7.21</v>
          </cell>
          <cell r="KC102">
            <v>1</v>
          </cell>
          <cell r="KD102">
            <v>6.82</v>
          </cell>
          <cell r="KE102">
            <v>1</v>
          </cell>
          <cell r="KF102">
            <v>0</v>
          </cell>
          <cell r="KG102">
            <v>0</v>
          </cell>
          <cell r="KH102">
            <v>7.37</v>
          </cell>
          <cell r="KI102">
            <v>1</v>
          </cell>
          <cell r="KJ102" t="str">
            <v/>
          </cell>
          <cell r="KK102" t="str">
            <v/>
          </cell>
          <cell r="KL102">
            <v>5.76</v>
          </cell>
          <cell r="KM102">
            <v>1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9.3000000000000007</v>
          </cell>
          <cell r="KS102">
            <v>1</v>
          </cell>
          <cell r="KT102">
            <v>0</v>
          </cell>
          <cell r="KU102">
            <v>0</v>
          </cell>
          <cell r="KV102">
            <v>13.85</v>
          </cell>
          <cell r="KW102">
            <v>2</v>
          </cell>
          <cell r="KX102" t="str">
            <v/>
          </cell>
          <cell r="KY102" t="str">
            <v/>
          </cell>
          <cell r="KZ102">
            <v>0</v>
          </cell>
          <cell r="LA102">
            <v>0</v>
          </cell>
          <cell r="LB102">
            <v>7.56</v>
          </cell>
          <cell r="LC102">
            <v>1</v>
          </cell>
          <cell r="LD102">
            <v>7.64</v>
          </cell>
          <cell r="LE102">
            <v>1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  <cell r="LJ102">
            <v>9.1300000000000008</v>
          </cell>
          <cell r="LK102">
            <v>1</v>
          </cell>
          <cell r="LL102" t="str">
            <v/>
          </cell>
          <cell r="LM102" t="str">
            <v/>
          </cell>
          <cell r="LN102">
            <v>7.46</v>
          </cell>
          <cell r="LO102">
            <v>1</v>
          </cell>
          <cell r="LP102">
            <v>0</v>
          </cell>
          <cell r="LQ102">
            <v>0</v>
          </cell>
          <cell r="LR102">
            <v>17.03</v>
          </cell>
          <cell r="LS102">
            <v>2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7.41</v>
          </cell>
          <cell r="LY102">
            <v>1</v>
          </cell>
          <cell r="LZ102" t="str">
            <v/>
          </cell>
          <cell r="MA102" t="str">
            <v/>
          </cell>
          <cell r="MB102">
            <v>13.46</v>
          </cell>
          <cell r="MC102">
            <v>2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5.41</v>
          </cell>
          <cell r="MI102">
            <v>1</v>
          </cell>
          <cell r="MJ102">
            <v>0</v>
          </cell>
          <cell r="MK102">
            <v>0</v>
          </cell>
          <cell r="ML102">
            <v>7.33</v>
          </cell>
          <cell r="MM102">
            <v>1</v>
          </cell>
          <cell r="MN102" t="str">
            <v/>
          </cell>
          <cell r="MO102" t="str">
            <v/>
          </cell>
          <cell r="MP102">
            <v>7.74</v>
          </cell>
          <cell r="MQ102">
            <v>1</v>
          </cell>
          <cell r="MR102">
            <v>8.6300000000000008</v>
          </cell>
          <cell r="MS102">
            <v>1</v>
          </cell>
          <cell r="MT102">
            <v>0</v>
          </cell>
          <cell r="MU102">
            <v>0</v>
          </cell>
          <cell r="MV102">
            <v>6.81</v>
          </cell>
          <cell r="MW102">
            <v>1</v>
          </cell>
          <cell r="MX102">
            <v>0</v>
          </cell>
          <cell r="MY102">
            <v>0</v>
          </cell>
          <cell r="MZ102">
            <v>8.1300000000000008</v>
          </cell>
          <cell r="NA102">
            <v>1</v>
          </cell>
          <cell r="NB102" t="str">
            <v/>
          </cell>
          <cell r="NC102" t="str">
            <v/>
          </cell>
          <cell r="ND102">
            <v>8.7100000000000009</v>
          </cell>
          <cell r="NE102">
            <v>1</v>
          </cell>
          <cell r="NF102">
            <v>7.35</v>
          </cell>
          <cell r="NG102">
            <v>1</v>
          </cell>
          <cell r="NH102">
            <v>0</v>
          </cell>
          <cell r="NI102">
            <v>0</v>
          </cell>
          <cell r="NJ102">
            <v>7.51</v>
          </cell>
          <cell r="NK102">
            <v>1</v>
          </cell>
          <cell r="NL102">
            <v>0</v>
          </cell>
          <cell r="NM102">
            <v>0</v>
          </cell>
          <cell r="NN102">
            <v>15.15</v>
          </cell>
          <cell r="NO102">
            <v>2</v>
          </cell>
          <cell r="NP102" t="str">
            <v/>
          </cell>
          <cell r="NQ102" t="str">
            <v/>
          </cell>
          <cell r="NR102">
            <v>0</v>
          </cell>
          <cell r="NS102">
            <v>0</v>
          </cell>
          <cell r="NT102">
            <v>7.52</v>
          </cell>
          <cell r="NU102">
            <v>1</v>
          </cell>
          <cell r="NV102">
            <v>0</v>
          </cell>
          <cell r="NW102">
            <v>0</v>
          </cell>
          <cell r="NX102">
            <v>7.12</v>
          </cell>
          <cell r="NY102">
            <v>1</v>
          </cell>
          <cell r="NZ102">
            <v>0</v>
          </cell>
          <cell r="OA102">
            <v>0</v>
          </cell>
          <cell r="OB102">
            <v>13.37</v>
          </cell>
          <cell r="OC102">
            <v>2</v>
          </cell>
          <cell r="OD102" t="str">
            <v/>
          </cell>
          <cell r="OE102" t="str">
            <v/>
          </cell>
          <cell r="OF102">
            <v>0</v>
          </cell>
          <cell r="OG102">
            <v>0</v>
          </cell>
          <cell r="OH102">
            <v>6.93</v>
          </cell>
          <cell r="OI102">
            <v>1</v>
          </cell>
          <cell r="OJ102">
            <v>7.84</v>
          </cell>
          <cell r="OK102">
            <v>1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15.64</v>
          </cell>
          <cell r="OQ102">
            <v>2</v>
          </cell>
          <cell r="OR102" t="str">
            <v/>
          </cell>
          <cell r="OS102" t="str">
            <v/>
          </cell>
          <cell r="OT102">
            <v>0</v>
          </cell>
          <cell r="OU102">
            <v>0</v>
          </cell>
          <cell r="OV102">
            <v>8.16</v>
          </cell>
          <cell r="OW102">
            <v>1</v>
          </cell>
          <cell r="OX102">
            <v>0</v>
          </cell>
          <cell r="OY102">
            <v>0</v>
          </cell>
          <cell r="OZ102">
            <v>8.36</v>
          </cell>
          <cell r="PA102">
            <v>1</v>
          </cell>
          <cell r="PB102">
            <v>0</v>
          </cell>
          <cell r="PC102">
            <v>0</v>
          </cell>
          <cell r="PD102">
            <v>8.43</v>
          </cell>
          <cell r="PE102">
            <v>1</v>
          </cell>
          <cell r="PF102" t="str">
            <v/>
          </cell>
          <cell r="PG102" t="str">
            <v/>
          </cell>
          <cell r="PH102">
            <v>0</v>
          </cell>
          <cell r="PI102">
            <v>0</v>
          </cell>
          <cell r="PJ102">
            <v>9.11</v>
          </cell>
          <cell r="PK102">
            <v>1</v>
          </cell>
          <cell r="PL102">
            <v>0</v>
          </cell>
          <cell r="PM102">
            <v>0</v>
          </cell>
          <cell r="PN102">
            <v>8.07</v>
          </cell>
          <cell r="PO102">
            <v>1</v>
          </cell>
          <cell r="PP102">
            <v>0</v>
          </cell>
          <cell r="PQ102">
            <v>0</v>
          </cell>
          <cell r="PR102">
            <v>8.33</v>
          </cell>
          <cell r="PS102">
            <v>1</v>
          </cell>
          <cell r="PT102" t="str">
            <v/>
          </cell>
          <cell r="PU102" t="str">
            <v/>
          </cell>
          <cell r="PV102">
            <v>0</v>
          </cell>
          <cell r="PW102">
            <v>0</v>
          </cell>
          <cell r="PX102">
            <v>15.45</v>
          </cell>
          <cell r="PY102">
            <v>2</v>
          </cell>
          <cell r="PZ102">
            <v>0</v>
          </cell>
          <cell r="QA102">
            <v>0</v>
          </cell>
          <cell r="QB102">
            <v>8.99</v>
          </cell>
          <cell r="QC102">
            <v>1</v>
          </cell>
          <cell r="QD102">
            <v>0</v>
          </cell>
          <cell r="QE102">
            <v>0</v>
          </cell>
          <cell r="QF102">
            <v>8.75</v>
          </cell>
          <cell r="QG102">
            <v>1</v>
          </cell>
          <cell r="QH102" t="str">
            <v/>
          </cell>
          <cell r="QI102" t="str">
            <v/>
          </cell>
          <cell r="QJ102">
            <v>0</v>
          </cell>
          <cell r="QK102">
            <v>0</v>
          </cell>
          <cell r="QL102">
            <v>5.71</v>
          </cell>
          <cell r="QM102">
            <v>1</v>
          </cell>
          <cell r="QN102">
            <v>0</v>
          </cell>
          <cell r="QO102">
            <v>0</v>
          </cell>
          <cell r="QP102">
            <v>7.72</v>
          </cell>
          <cell r="QQ102">
            <v>1</v>
          </cell>
          <cell r="QR102">
            <v>7.45</v>
          </cell>
          <cell r="QS102">
            <v>1</v>
          </cell>
          <cell r="QT102">
            <v>0</v>
          </cell>
          <cell r="QU102">
            <v>0</v>
          </cell>
          <cell r="QV102" t="str">
            <v/>
          </cell>
          <cell r="QW102" t="str">
            <v/>
          </cell>
          <cell r="QX102">
            <v>8.67</v>
          </cell>
          <cell r="QY102">
            <v>1</v>
          </cell>
          <cell r="QZ102">
            <v>8.98</v>
          </cell>
          <cell r="RA102">
            <v>1</v>
          </cell>
          <cell r="RB102">
            <v>0</v>
          </cell>
          <cell r="RC102">
            <v>0</v>
          </cell>
          <cell r="RD102">
            <v>6.35</v>
          </cell>
          <cell r="RE102">
            <v>1</v>
          </cell>
          <cell r="RF102">
            <v>0</v>
          </cell>
          <cell r="RG102">
            <v>0</v>
          </cell>
          <cell r="RH102">
            <v>8.67</v>
          </cell>
          <cell r="RI102">
            <v>1</v>
          </cell>
          <cell r="RJ102" t="str">
            <v/>
          </cell>
          <cell r="RK102" t="str">
            <v/>
          </cell>
          <cell r="RL102">
            <v>0</v>
          </cell>
          <cell r="RM102">
            <v>0</v>
          </cell>
          <cell r="RN102">
            <v>7.44</v>
          </cell>
          <cell r="RO102">
            <v>1</v>
          </cell>
          <cell r="RP102">
            <v>0</v>
          </cell>
          <cell r="RQ102">
            <v>0</v>
          </cell>
          <cell r="RR102">
            <v>7.97</v>
          </cell>
          <cell r="RS102">
            <v>1</v>
          </cell>
          <cell r="RT102">
            <v>0</v>
          </cell>
          <cell r="RU102">
            <v>0</v>
          </cell>
          <cell r="RV102">
            <v>15.24</v>
          </cell>
          <cell r="RW102">
            <v>2</v>
          </cell>
          <cell r="RX102" t="str">
            <v/>
          </cell>
          <cell r="RY102" t="str">
            <v/>
          </cell>
          <cell r="RZ102">
            <v>0</v>
          </cell>
          <cell r="SA102">
            <v>0</v>
          </cell>
          <cell r="SB102">
            <v>8.44</v>
          </cell>
          <cell r="SC102">
            <v>1</v>
          </cell>
          <cell r="SD102">
            <v>0</v>
          </cell>
          <cell r="SE102">
            <v>0</v>
          </cell>
          <cell r="SF102">
            <v>8.8000000000000007</v>
          </cell>
          <cell r="SG102">
            <v>1</v>
          </cell>
          <cell r="SH102">
            <v>0</v>
          </cell>
          <cell r="SI102">
            <v>0</v>
          </cell>
          <cell r="SJ102">
            <v>8.5</v>
          </cell>
          <cell r="SK102">
            <v>1</v>
          </cell>
          <cell r="SL102" t="str">
            <v/>
          </cell>
          <cell r="SM102" t="str">
            <v/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16.02</v>
          </cell>
          <cell r="SS102">
            <v>2</v>
          </cell>
          <cell r="ST102">
            <v>5.95</v>
          </cell>
          <cell r="SU102">
            <v>1</v>
          </cell>
          <cell r="SV102">
            <v>0</v>
          </cell>
          <cell r="SW102">
            <v>0</v>
          </cell>
          <cell r="SX102">
            <v>7.56</v>
          </cell>
          <cell r="SY102">
            <v>1</v>
          </cell>
          <cell r="SZ102" t="str">
            <v/>
          </cell>
          <cell r="TA102" t="str">
            <v/>
          </cell>
          <cell r="TB102">
            <v>0</v>
          </cell>
          <cell r="TC102">
            <v>0</v>
          </cell>
          <cell r="TD102">
            <v>8.51</v>
          </cell>
          <cell r="TE102">
            <v>1</v>
          </cell>
          <cell r="TF102">
            <v>0</v>
          </cell>
          <cell r="TG102">
            <v>0</v>
          </cell>
          <cell r="TH102">
            <v>7.79</v>
          </cell>
          <cell r="TI102">
            <v>1</v>
          </cell>
          <cell r="TJ102">
            <v>0</v>
          </cell>
          <cell r="TK102">
            <v>0</v>
          </cell>
          <cell r="TL102">
            <v>9.1999999999999993</v>
          </cell>
          <cell r="TM102">
            <v>1</v>
          </cell>
          <cell r="TN102" t="str">
            <v/>
          </cell>
          <cell r="TO102" t="str">
            <v/>
          </cell>
          <cell r="TP102">
            <v>0</v>
          </cell>
          <cell r="TQ102">
            <v>0</v>
          </cell>
          <cell r="TR102">
            <v>8.43</v>
          </cell>
          <cell r="TS102">
            <v>1</v>
          </cell>
          <cell r="TT102">
            <v>0</v>
          </cell>
          <cell r="TU102">
            <v>0</v>
          </cell>
          <cell r="TV102">
            <v>6.05</v>
          </cell>
          <cell r="TW102">
            <v>1</v>
          </cell>
          <cell r="TX102">
            <v>0</v>
          </cell>
          <cell r="TY102">
            <v>0</v>
          </cell>
          <cell r="TZ102">
            <v>7.61</v>
          </cell>
          <cell r="UA102">
            <v>1</v>
          </cell>
          <cell r="UB102" t="str">
            <v/>
          </cell>
          <cell r="UC102" t="str">
            <v/>
          </cell>
          <cell r="UD102">
            <v>0</v>
          </cell>
          <cell r="UE102">
            <v>0</v>
          </cell>
          <cell r="UF102">
            <v>16.52</v>
          </cell>
          <cell r="UG102">
            <v>2</v>
          </cell>
          <cell r="UH102">
            <v>0</v>
          </cell>
          <cell r="UI102">
            <v>0</v>
          </cell>
          <cell r="UJ102">
            <v>6.95</v>
          </cell>
          <cell r="UK102">
            <v>1</v>
          </cell>
          <cell r="UL102">
            <v>0</v>
          </cell>
          <cell r="UM102">
            <v>0</v>
          </cell>
          <cell r="UN102">
            <v>9.56</v>
          </cell>
          <cell r="UO102">
            <v>1</v>
          </cell>
          <cell r="UP102" t="str">
            <v/>
          </cell>
          <cell r="UQ102" t="str">
            <v/>
          </cell>
          <cell r="UR102">
            <v>0</v>
          </cell>
          <cell r="US102">
            <v>0</v>
          </cell>
          <cell r="UT102">
            <v>7.68</v>
          </cell>
          <cell r="UU102">
            <v>1</v>
          </cell>
          <cell r="UV102">
            <v>0</v>
          </cell>
          <cell r="UW102">
            <v>0</v>
          </cell>
          <cell r="UX102">
            <v>7.42</v>
          </cell>
          <cell r="UY102">
            <v>1</v>
          </cell>
          <cell r="UZ102">
            <v>0</v>
          </cell>
          <cell r="VA102">
            <v>0</v>
          </cell>
          <cell r="VB102">
            <v>6.76</v>
          </cell>
          <cell r="VC102">
            <v>1</v>
          </cell>
          <cell r="VD102" t="str">
            <v/>
          </cell>
          <cell r="VE102" t="str">
            <v/>
          </cell>
          <cell r="VF102">
            <v>0</v>
          </cell>
          <cell r="VG102">
            <v>0</v>
          </cell>
          <cell r="VH102">
            <v>6.56</v>
          </cell>
          <cell r="VI102">
            <v>1</v>
          </cell>
          <cell r="VJ102">
            <v>7.93</v>
          </cell>
          <cell r="VK102">
            <v>1</v>
          </cell>
          <cell r="VL102">
            <v>8.52</v>
          </cell>
          <cell r="VM102">
            <v>1</v>
          </cell>
          <cell r="VN102">
            <v>0</v>
          </cell>
          <cell r="VO102">
            <v>0</v>
          </cell>
          <cell r="VP102">
            <v>7.33</v>
          </cell>
          <cell r="VQ102">
            <v>1</v>
          </cell>
          <cell r="VR102" t="str">
            <v/>
          </cell>
          <cell r="VS102" t="str">
            <v/>
          </cell>
          <cell r="VT102">
            <v>0</v>
          </cell>
          <cell r="VU102">
            <v>0</v>
          </cell>
          <cell r="VV102">
            <v>0</v>
          </cell>
          <cell r="VW102">
            <v>0</v>
          </cell>
          <cell r="VX102">
            <v>0</v>
          </cell>
          <cell r="VY102">
            <v>0</v>
          </cell>
          <cell r="VZ102">
            <v>7.56</v>
          </cell>
          <cell r="WA102">
            <v>1</v>
          </cell>
          <cell r="WB102">
            <v>0</v>
          </cell>
          <cell r="WC102">
            <v>0</v>
          </cell>
          <cell r="WD102">
            <v>7.5</v>
          </cell>
          <cell r="WE102">
            <v>1</v>
          </cell>
          <cell r="WF102" t="str">
            <v/>
          </cell>
          <cell r="WG102" t="str">
            <v/>
          </cell>
          <cell r="WH102">
            <v>0</v>
          </cell>
          <cell r="WI102">
            <v>0</v>
          </cell>
          <cell r="WJ102">
            <v>11.93</v>
          </cell>
          <cell r="WK102">
            <v>2</v>
          </cell>
          <cell r="WL102">
            <v>0</v>
          </cell>
          <cell r="WM102">
            <v>0</v>
          </cell>
          <cell r="WN102">
            <v>8.1999999999999993</v>
          </cell>
          <cell r="WO102">
            <v>1</v>
          </cell>
          <cell r="WP102">
            <v>0</v>
          </cell>
          <cell r="WQ102">
            <v>0</v>
          </cell>
          <cell r="WR102">
            <v>7.98</v>
          </cell>
          <cell r="WS102">
            <v>1</v>
          </cell>
          <cell r="WT102" t="str">
            <v/>
          </cell>
          <cell r="WU102" t="str">
            <v/>
          </cell>
          <cell r="WV102">
            <v>0</v>
          </cell>
          <cell r="WW102">
            <v>0</v>
          </cell>
          <cell r="WX102">
            <v>6.24</v>
          </cell>
          <cell r="WY102">
            <v>1</v>
          </cell>
          <cell r="WZ102">
            <v>0</v>
          </cell>
          <cell r="XA102">
            <v>0</v>
          </cell>
          <cell r="XB102">
            <v>7.39</v>
          </cell>
          <cell r="XC102">
            <v>1</v>
          </cell>
          <cell r="XD102">
            <v>0</v>
          </cell>
          <cell r="XE102">
            <v>0</v>
          </cell>
          <cell r="XF102">
            <v>8.15</v>
          </cell>
          <cell r="XG102">
            <v>1</v>
          </cell>
          <cell r="XH102" t="str">
            <v/>
          </cell>
          <cell r="XI102" t="str">
            <v/>
          </cell>
          <cell r="XJ102">
            <v>0</v>
          </cell>
          <cell r="XK102">
            <v>0</v>
          </cell>
          <cell r="XL102">
            <v>14.73</v>
          </cell>
          <cell r="XM102">
            <v>2</v>
          </cell>
          <cell r="XN102">
            <v>0</v>
          </cell>
          <cell r="XO102">
            <v>0</v>
          </cell>
          <cell r="XP102">
            <v>7.68</v>
          </cell>
          <cell r="XQ102">
            <v>1</v>
          </cell>
          <cell r="XR102">
            <v>0</v>
          </cell>
          <cell r="XS102">
            <v>0</v>
          </cell>
          <cell r="XT102">
            <v>8.61</v>
          </cell>
          <cell r="XU102">
            <v>1</v>
          </cell>
          <cell r="XV102" t="str">
            <v/>
          </cell>
          <cell r="XW102" t="str">
            <v/>
          </cell>
          <cell r="XX102">
            <v>0</v>
          </cell>
          <cell r="XY102">
            <v>0</v>
          </cell>
          <cell r="XZ102">
            <v>7.46</v>
          </cell>
          <cell r="YA102">
            <v>1</v>
          </cell>
          <cell r="YB102">
            <v>0</v>
          </cell>
          <cell r="YC102">
            <v>0</v>
          </cell>
          <cell r="YD102">
            <v>7.97</v>
          </cell>
          <cell r="YE102">
            <v>1</v>
          </cell>
          <cell r="YF102">
            <v>0</v>
          </cell>
          <cell r="YG102">
            <v>0</v>
          </cell>
          <cell r="YH102">
            <v>11.1</v>
          </cell>
          <cell r="YI102">
            <v>2</v>
          </cell>
          <cell r="YJ102" t="str">
            <v/>
          </cell>
          <cell r="YK102" t="str">
            <v/>
          </cell>
          <cell r="YL102">
            <v>0</v>
          </cell>
          <cell r="YM102">
            <v>0</v>
          </cell>
          <cell r="YN102">
            <v>6.15</v>
          </cell>
          <cell r="YO102">
            <v>1</v>
          </cell>
          <cell r="YP102">
            <v>0</v>
          </cell>
          <cell r="YQ102">
            <v>0</v>
          </cell>
          <cell r="YR102">
            <v>6.6</v>
          </cell>
          <cell r="YS102">
            <v>1</v>
          </cell>
          <cell r="YT102">
            <v>0</v>
          </cell>
          <cell r="YU102">
            <v>0</v>
          </cell>
          <cell r="YV102">
            <v>9.09</v>
          </cell>
          <cell r="YW102">
            <v>1</v>
          </cell>
          <cell r="YX102" t="str">
            <v/>
          </cell>
          <cell r="YY102" t="str">
            <v/>
          </cell>
          <cell r="YZ102">
            <v>14.48</v>
          </cell>
          <cell r="ZA102">
            <v>2</v>
          </cell>
          <cell r="ZB102">
            <v>4.91</v>
          </cell>
          <cell r="ZC102">
            <v>1</v>
          </cell>
          <cell r="ZD102">
            <v>0</v>
          </cell>
          <cell r="ZE102">
            <v>0</v>
          </cell>
          <cell r="ZF102">
            <v>6.66</v>
          </cell>
          <cell r="ZG102">
            <v>1</v>
          </cell>
          <cell r="ZH102">
            <v>0</v>
          </cell>
          <cell r="ZI102">
            <v>0</v>
          </cell>
          <cell r="ZJ102">
            <v>6.45</v>
          </cell>
          <cell r="ZK102">
            <v>1</v>
          </cell>
          <cell r="ZL102" t="str">
            <v/>
          </cell>
          <cell r="ZM102" t="str">
            <v/>
          </cell>
          <cell r="ZN102">
            <v>0</v>
          </cell>
          <cell r="ZO102">
            <v>0</v>
          </cell>
          <cell r="ZP102">
            <v>7.03</v>
          </cell>
          <cell r="ZQ102">
            <v>1</v>
          </cell>
          <cell r="ZR102">
            <v>7</v>
          </cell>
          <cell r="ZS102">
            <v>1</v>
          </cell>
          <cell r="ZT102">
            <v>6.8</v>
          </cell>
          <cell r="ZU102">
            <v>1</v>
          </cell>
          <cell r="ZV102">
            <v>0</v>
          </cell>
          <cell r="ZW102">
            <v>0</v>
          </cell>
          <cell r="ZX102">
            <v>10.39</v>
          </cell>
          <cell r="ZY102">
            <v>2</v>
          </cell>
          <cell r="ZZ102" t="str">
            <v/>
          </cell>
          <cell r="AAA102" t="str">
            <v/>
          </cell>
          <cell r="AAB102">
            <v>0</v>
          </cell>
          <cell r="AAC102">
            <v>0</v>
          </cell>
          <cell r="AAD102">
            <v>7.35</v>
          </cell>
          <cell r="AAE102">
            <v>1</v>
          </cell>
          <cell r="AAF102">
            <v>7.03</v>
          </cell>
          <cell r="AAG102">
            <v>1</v>
          </cell>
          <cell r="AAH102">
            <v>7.38</v>
          </cell>
          <cell r="AAI102">
            <v>1</v>
          </cell>
          <cell r="AAJ102">
            <v>0</v>
          </cell>
          <cell r="AAK102">
            <v>0</v>
          </cell>
          <cell r="AAL102">
            <v>5.21</v>
          </cell>
          <cell r="AAM102">
            <v>1</v>
          </cell>
          <cell r="AAN102" t="str">
            <v/>
          </cell>
          <cell r="AAO102" t="str">
            <v/>
          </cell>
          <cell r="AAP102">
            <v>6.29</v>
          </cell>
          <cell r="AAQ102">
            <v>1</v>
          </cell>
          <cell r="AAR102">
            <v>0</v>
          </cell>
          <cell r="AAS102">
            <v>0</v>
          </cell>
          <cell r="AAT102">
            <v>5.66</v>
          </cell>
          <cell r="AAU102">
            <v>1</v>
          </cell>
          <cell r="AAV102">
            <v>6.1</v>
          </cell>
          <cell r="AAW102">
            <v>1</v>
          </cell>
          <cell r="AAX102">
            <v>0</v>
          </cell>
          <cell r="AAY102">
            <v>0</v>
          </cell>
          <cell r="AAZ102">
            <v>7.15</v>
          </cell>
          <cell r="ABA102">
            <v>1</v>
          </cell>
          <cell r="ABB102" t="str">
            <v/>
          </cell>
          <cell r="ABC102" t="str">
            <v/>
          </cell>
          <cell r="ABD102">
            <v>0</v>
          </cell>
          <cell r="ABE102">
            <v>0</v>
          </cell>
          <cell r="ABF102">
            <v>0</v>
          </cell>
          <cell r="ABG102">
            <v>0</v>
          </cell>
          <cell r="ABH102">
            <v>0</v>
          </cell>
          <cell r="ABI102">
            <v>0</v>
          </cell>
          <cell r="ABJ102">
            <v>0</v>
          </cell>
          <cell r="ABK102">
            <v>0</v>
          </cell>
          <cell r="ABM102">
            <v>1359.1900000000003</v>
          </cell>
          <cell r="ABN102">
            <v>191</v>
          </cell>
          <cell r="ABO102">
            <v>171</v>
          </cell>
          <cell r="ABP102">
            <v>1.1169590643274854</v>
          </cell>
        </row>
        <row r="103">
          <cell r="A103" t="str">
            <v>COOPER PARK</v>
          </cell>
          <cell r="B103" t="str">
            <v>COOPER PARK</v>
          </cell>
          <cell r="C103" t="str">
            <v>BROOKLYN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16.989999999999998</v>
          </cell>
          <cell r="I103">
            <v>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7.78</v>
          </cell>
          <cell r="O103">
            <v>1</v>
          </cell>
          <cell r="P103" t="str">
            <v/>
          </cell>
          <cell r="Q103" t="str">
            <v/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7.79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/>
          </cell>
          <cell r="AE103" t="str">
            <v/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7.79</v>
          </cell>
          <cell r="AK103">
            <v>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 t="str">
            <v/>
          </cell>
          <cell r="AS103" t="str">
            <v/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6.44</v>
          </cell>
          <cell r="AY103">
            <v>1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7.8</v>
          </cell>
          <cell r="BE103">
            <v>1</v>
          </cell>
          <cell r="BF103" t="str">
            <v/>
          </cell>
          <cell r="BG103" t="str">
            <v/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5.19</v>
          </cell>
          <cell r="BM103">
            <v>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8.1999999999999993</v>
          </cell>
          <cell r="BS103">
            <v>1</v>
          </cell>
          <cell r="BT103" t="str">
            <v/>
          </cell>
          <cell r="BU103" t="str">
            <v/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6.46</v>
          </cell>
          <cell r="CA103">
            <v>1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7.46</v>
          </cell>
          <cell r="CG103">
            <v>1</v>
          </cell>
          <cell r="CH103" t="str">
            <v/>
          </cell>
          <cell r="CI103" t="str">
            <v/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8</v>
          </cell>
          <cell r="CO103">
            <v>1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1</v>
          </cell>
          <cell r="CV103" t="str">
            <v/>
          </cell>
          <cell r="CW103" t="str">
            <v/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6.83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6.65</v>
          </cell>
          <cell r="DI103">
            <v>1</v>
          </cell>
          <cell r="DJ103" t="str">
            <v/>
          </cell>
          <cell r="DK103" t="str">
            <v/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16.34</v>
          </cell>
          <cell r="DW103">
            <v>2</v>
          </cell>
          <cell r="DX103" t="str">
            <v/>
          </cell>
          <cell r="DY103" t="str">
            <v/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7.3</v>
          </cell>
          <cell r="EE103">
            <v>1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4.03</v>
          </cell>
          <cell r="EK103">
            <v>1</v>
          </cell>
          <cell r="EL103" t="str">
            <v/>
          </cell>
          <cell r="EM103" t="str">
            <v/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7.7</v>
          </cell>
          <cell r="EY103">
            <v>1</v>
          </cell>
          <cell r="EZ103" t="str">
            <v/>
          </cell>
          <cell r="FA103" t="str">
            <v/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5.76</v>
          </cell>
          <cell r="FG103">
            <v>1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8.2100000000000009</v>
          </cell>
          <cell r="FM103">
            <v>1</v>
          </cell>
          <cell r="FN103" t="str">
            <v/>
          </cell>
          <cell r="FO103" t="str">
            <v/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5.52</v>
          </cell>
          <cell r="FU103">
            <v>1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7.37</v>
          </cell>
          <cell r="GA103">
            <v>1</v>
          </cell>
          <cell r="GB103" t="str">
            <v/>
          </cell>
          <cell r="GC103" t="str">
            <v/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5.52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7.37</v>
          </cell>
          <cell r="GO103">
            <v>1</v>
          </cell>
          <cell r="GP103" t="str">
            <v/>
          </cell>
          <cell r="GQ103" t="str">
            <v/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9.5399999999999991</v>
          </cell>
          <cell r="GW103">
            <v>1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6.39</v>
          </cell>
          <cell r="HC103">
            <v>1</v>
          </cell>
          <cell r="HD103" t="str">
            <v/>
          </cell>
          <cell r="HE103" t="str">
            <v/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6.69</v>
          </cell>
          <cell r="HK103">
            <v>1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9.77</v>
          </cell>
          <cell r="HQ103">
            <v>1</v>
          </cell>
          <cell r="HR103" t="str">
            <v/>
          </cell>
          <cell r="HS103" t="str">
            <v/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7.92</v>
          </cell>
          <cell r="HY103">
            <v>1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7.11</v>
          </cell>
          <cell r="IE103">
            <v>1</v>
          </cell>
          <cell r="IF103" t="str">
            <v/>
          </cell>
          <cell r="IG103" t="str">
            <v/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9.31</v>
          </cell>
          <cell r="IM103">
            <v>1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8.56</v>
          </cell>
          <cell r="IS103">
            <v>1</v>
          </cell>
          <cell r="IT103" t="str">
            <v/>
          </cell>
          <cell r="IU103" t="str">
            <v/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7.51</v>
          </cell>
          <cell r="JA103">
            <v>1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7.57</v>
          </cell>
          <cell r="JG103">
            <v>1</v>
          </cell>
          <cell r="JH103" t="str">
            <v/>
          </cell>
          <cell r="JI103" t="str">
            <v/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7.72</v>
          </cell>
          <cell r="JO103">
            <v>1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6.24</v>
          </cell>
          <cell r="JU103">
            <v>1</v>
          </cell>
          <cell r="JV103" t="str">
            <v/>
          </cell>
          <cell r="JW103" t="str">
            <v/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8.08</v>
          </cell>
          <cell r="KC103">
            <v>1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7.08</v>
          </cell>
          <cell r="KI103">
            <v>1</v>
          </cell>
          <cell r="KJ103" t="str">
            <v/>
          </cell>
          <cell r="KK103" t="str">
            <v/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9.85</v>
          </cell>
          <cell r="KQ103">
            <v>1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8.4</v>
          </cell>
          <cell r="KW103">
            <v>1</v>
          </cell>
          <cell r="KX103" t="str">
            <v/>
          </cell>
          <cell r="KY103" t="str">
            <v/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9.49</v>
          </cell>
          <cell r="LE103">
            <v>1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>
            <v>0</v>
          </cell>
          <cell r="LK103">
            <v>0</v>
          </cell>
          <cell r="LL103" t="str">
            <v/>
          </cell>
          <cell r="LM103" t="str">
            <v/>
          </cell>
          <cell r="LN103">
            <v>0</v>
          </cell>
          <cell r="LO103">
            <v>0</v>
          </cell>
          <cell r="LP103">
            <v>0</v>
          </cell>
          <cell r="LQ103">
            <v>0</v>
          </cell>
          <cell r="LR103">
            <v>8.02</v>
          </cell>
          <cell r="LS103">
            <v>1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8.9</v>
          </cell>
          <cell r="LY103">
            <v>1</v>
          </cell>
          <cell r="LZ103" t="str">
            <v/>
          </cell>
          <cell r="MA103" t="str">
            <v/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8.27</v>
          </cell>
          <cell r="MG103">
            <v>1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9.43</v>
          </cell>
          <cell r="MM103">
            <v>1</v>
          </cell>
          <cell r="MN103" t="str">
            <v/>
          </cell>
          <cell r="MO103" t="str">
            <v/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7.49</v>
          </cell>
          <cell r="MU103">
            <v>1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9.2799999999999994</v>
          </cell>
          <cell r="NA103">
            <v>1</v>
          </cell>
          <cell r="NB103" t="str">
            <v/>
          </cell>
          <cell r="NC103" t="str">
            <v/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8.7799999999999994</v>
          </cell>
          <cell r="NI103">
            <v>1</v>
          </cell>
          <cell r="NJ103">
            <v>0</v>
          </cell>
          <cell r="NK103">
            <v>0</v>
          </cell>
          <cell r="NL103">
            <v>0</v>
          </cell>
          <cell r="NM103">
            <v>0</v>
          </cell>
          <cell r="NN103">
            <v>10.55</v>
          </cell>
          <cell r="NO103">
            <v>1</v>
          </cell>
          <cell r="NP103" t="str">
            <v/>
          </cell>
          <cell r="NQ103" t="str">
            <v/>
          </cell>
          <cell r="NR103">
            <v>0</v>
          </cell>
          <cell r="NS103">
            <v>0</v>
          </cell>
          <cell r="NT103">
            <v>0</v>
          </cell>
          <cell r="NU103">
            <v>0</v>
          </cell>
          <cell r="NV103">
            <v>8.9600000000000009</v>
          </cell>
          <cell r="NW103">
            <v>1</v>
          </cell>
          <cell r="NX103">
            <v>0</v>
          </cell>
          <cell r="NY103">
            <v>0</v>
          </cell>
          <cell r="NZ103">
            <v>0</v>
          </cell>
          <cell r="OA103">
            <v>0</v>
          </cell>
          <cell r="OB103">
            <v>9.08</v>
          </cell>
          <cell r="OC103">
            <v>1</v>
          </cell>
          <cell r="OD103" t="str">
            <v/>
          </cell>
          <cell r="OE103" t="str">
            <v/>
          </cell>
          <cell r="OF103">
            <v>0</v>
          </cell>
          <cell r="OG103">
            <v>0</v>
          </cell>
          <cell r="OH103">
            <v>0</v>
          </cell>
          <cell r="OI103">
            <v>0</v>
          </cell>
          <cell r="OJ103">
            <v>9.41</v>
          </cell>
          <cell r="OK103">
            <v>1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16.78</v>
          </cell>
          <cell r="OQ103">
            <v>1</v>
          </cell>
          <cell r="OR103" t="str">
            <v/>
          </cell>
          <cell r="OS103" t="str">
            <v/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8.33</v>
          </cell>
          <cell r="OY103">
            <v>1</v>
          </cell>
          <cell r="OZ103">
            <v>0</v>
          </cell>
          <cell r="PA103">
            <v>0</v>
          </cell>
          <cell r="PB103">
            <v>0</v>
          </cell>
          <cell r="PC103">
            <v>0</v>
          </cell>
          <cell r="PD103">
            <v>6.01</v>
          </cell>
          <cell r="PE103">
            <v>1</v>
          </cell>
          <cell r="PF103" t="str">
            <v/>
          </cell>
          <cell r="PG103" t="str">
            <v/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8.51</v>
          </cell>
          <cell r="PM103">
            <v>1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7.48</v>
          </cell>
          <cell r="PS103">
            <v>1</v>
          </cell>
          <cell r="PT103" t="str">
            <v/>
          </cell>
          <cell r="PU103" t="str">
            <v/>
          </cell>
          <cell r="PV103">
            <v>0</v>
          </cell>
          <cell r="PW103">
            <v>0</v>
          </cell>
          <cell r="PX103">
            <v>0</v>
          </cell>
          <cell r="PY103">
            <v>0</v>
          </cell>
          <cell r="PZ103">
            <v>9.69</v>
          </cell>
          <cell r="QA103">
            <v>1</v>
          </cell>
          <cell r="QB103">
            <v>0</v>
          </cell>
          <cell r="QC103">
            <v>0</v>
          </cell>
          <cell r="QD103">
            <v>0</v>
          </cell>
          <cell r="QE103">
            <v>0</v>
          </cell>
          <cell r="QF103">
            <v>7.34</v>
          </cell>
          <cell r="QG103">
            <v>1</v>
          </cell>
          <cell r="QH103" t="str">
            <v/>
          </cell>
          <cell r="QI103" t="str">
            <v/>
          </cell>
          <cell r="QJ103">
            <v>0</v>
          </cell>
          <cell r="QK103">
            <v>0</v>
          </cell>
          <cell r="QL103">
            <v>0</v>
          </cell>
          <cell r="QM103">
            <v>0</v>
          </cell>
          <cell r="QN103">
            <v>6.6</v>
          </cell>
          <cell r="QO103">
            <v>1</v>
          </cell>
          <cell r="QP103">
            <v>0</v>
          </cell>
          <cell r="QQ103">
            <v>0</v>
          </cell>
          <cell r="QR103">
            <v>0</v>
          </cell>
          <cell r="QS103">
            <v>0</v>
          </cell>
          <cell r="QT103">
            <v>9.5</v>
          </cell>
          <cell r="QU103">
            <v>1</v>
          </cell>
          <cell r="QV103" t="str">
            <v/>
          </cell>
          <cell r="QW103" t="str">
            <v/>
          </cell>
          <cell r="QX103">
            <v>0</v>
          </cell>
          <cell r="QY103">
            <v>0</v>
          </cell>
          <cell r="QZ103">
            <v>0</v>
          </cell>
          <cell r="RA103">
            <v>0</v>
          </cell>
          <cell r="RB103">
            <v>9.59</v>
          </cell>
          <cell r="RC103">
            <v>1</v>
          </cell>
          <cell r="RD103">
            <v>0</v>
          </cell>
          <cell r="RE103">
            <v>0</v>
          </cell>
          <cell r="RF103">
            <v>0</v>
          </cell>
          <cell r="RG103">
            <v>0</v>
          </cell>
          <cell r="RH103">
            <v>9</v>
          </cell>
          <cell r="RI103">
            <v>1</v>
          </cell>
          <cell r="RJ103" t="str">
            <v/>
          </cell>
          <cell r="RK103" t="str">
            <v/>
          </cell>
          <cell r="RL103">
            <v>0</v>
          </cell>
          <cell r="RM103">
            <v>0</v>
          </cell>
          <cell r="RN103">
            <v>0</v>
          </cell>
          <cell r="RO103">
            <v>0</v>
          </cell>
          <cell r="RP103">
            <v>9.19</v>
          </cell>
          <cell r="RQ103">
            <v>1</v>
          </cell>
          <cell r="RR103">
            <v>0</v>
          </cell>
          <cell r="RS103">
            <v>0</v>
          </cell>
          <cell r="RT103">
            <v>0</v>
          </cell>
          <cell r="RU103">
            <v>0</v>
          </cell>
          <cell r="RV103">
            <v>9.3000000000000007</v>
          </cell>
          <cell r="RW103">
            <v>1</v>
          </cell>
          <cell r="RX103" t="str">
            <v/>
          </cell>
          <cell r="RY103" t="str">
            <v/>
          </cell>
          <cell r="RZ103">
            <v>0</v>
          </cell>
          <cell r="SA103">
            <v>0</v>
          </cell>
          <cell r="SB103">
            <v>0</v>
          </cell>
          <cell r="SC103">
            <v>0</v>
          </cell>
          <cell r="SD103">
            <v>10.01</v>
          </cell>
          <cell r="SE103">
            <v>1</v>
          </cell>
          <cell r="SF103">
            <v>0</v>
          </cell>
          <cell r="SG103">
            <v>0</v>
          </cell>
          <cell r="SH103">
            <v>0</v>
          </cell>
          <cell r="SI103">
            <v>0</v>
          </cell>
          <cell r="SJ103">
            <v>8.4700000000000006</v>
          </cell>
          <cell r="SK103">
            <v>1</v>
          </cell>
          <cell r="SL103" t="str">
            <v/>
          </cell>
          <cell r="SM103" t="str">
            <v/>
          </cell>
          <cell r="SN103">
            <v>0</v>
          </cell>
          <cell r="SO103">
            <v>0</v>
          </cell>
          <cell r="SP103">
            <v>0</v>
          </cell>
          <cell r="SQ103">
            <v>0</v>
          </cell>
          <cell r="SR103">
            <v>8.94</v>
          </cell>
          <cell r="SS103">
            <v>1</v>
          </cell>
          <cell r="ST103">
            <v>0</v>
          </cell>
          <cell r="SU103">
            <v>0</v>
          </cell>
          <cell r="SV103">
            <v>0</v>
          </cell>
          <cell r="SW103">
            <v>0</v>
          </cell>
          <cell r="SX103">
            <v>10.52</v>
          </cell>
          <cell r="SY103">
            <v>1</v>
          </cell>
          <cell r="SZ103" t="str">
            <v/>
          </cell>
          <cell r="TA103" t="str">
            <v/>
          </cell>
          <cell r="TB103">
            <v>0</v>
          </cell>
          <cell r="TC103">
            <v>0</v>
          </cell>
          <cell r="TD103">
            <v>0</v>
          </cell>
          <cell r="TE103">
            <v>0</v>
          </cell>
          <cell r="TF103">
            <v>6.57</v>
          </cell>
          <cell r="TG103">
            <v>1</v>
          </cell>
          <cell r="TH103">
            <v>0</v>
          </cell>
          <cell r="TI103">
            <v>0</v>
          </cell>
          <cell r="TJ103">
            <v>0</v>
          </cell>
          <cell r="TK103">
            <v>0</v>
          </cell>
          <cell r="TL103">
            <v>9.8699999999999992</v>
          </cell>
          <cell r="TM103">
            <v>1</v>
          </cell>
          <cell r="TN103" t="str">
            <v/>
          </cell>
          <cell r="TO103" t="str">
            <v/>
          </cell>
          <cell r="TP103">
            <v>0</v>
          </cell>
          <cell r="TQ103">
            <v>0</v>
          </cell>
          <cell r="TR103">
            <v>0</v>
          </cell>
          <cell r="TS103">
            <v>0</v>
          </cell>
          <cell r="TT103">
            <v>8.18</v>
          </cell>
          <cell r="TU103">
            <v>1</v>
          </cell>
          <cell r="TV103">
            <v>0</v>
          </cell>
          <cell r="TW103">
            <v>0</v>
          </cell>
          <cell r="TX103">
            <v>0</v>
          </cell>
          <cell r="TY103">
            <v>0</v>
          </cell>
          <cell r="TZ103">
            <v>5.53</v>
          </cell>
          <cell r="UA103">
            <v>1</v>
          </cell>
          <cell r="UB103" t="str">
            <v/>
          </cell>
          <cell r="UC103" t="str">
            <v/>
          </cell>
          <cell r="UD103">
            <v>0</v>
          </cell>
          <cell r="UE103">
            <v>0</v>
          </cell>
          <cell r="UF103">
            <v>0</v>
          </cell>
          <cell r="UG103">
            <v>0</v>
          </cell>
          <cell r="UH103">
            <v>6.69</v>
          </cell>
          <cell r="UI103">
            <v>1</v>
          </cell>
          <cell r="UJ103">
            <v>0</v>
          </cell>
          <cell r="UK103">
            <v>0</v>
          </cell>
          <cell r="UL103">
            <v>0</v>
          </cell>
          <cell r="UM103">
            <v>0</v>
          </cell>
          <cell r="UN103">
            <v>8.2200000000000006</v>
          </cell>
          <cell r="UO103">
            <v>1</v>
          </cell>
          <cell r="UP103" t="str">
            <v/>
          </cell>
          <cell r="UQ103" t="str">
            <v/>
          </cell>
          <cell r="UR103">
            <v>0</v>
          </cell>
          <cell r="US103">
            <v>0</v>
          </cell>
          <cell r="UT103">
            <v>0</v>
          </cell>
          <cell r="UU103">
            <v>0</v>
          </cell>
          <cell r="UV103">
            <v>8.19</v>
          </cell>
          <cell r="UW103">
            <v>1</v>
          </cell>
          <cell r="UX103">
            <v>0</v>
          </cell>
          <cell r="UY103">
            <v>0</v>
          </cell>
          <cell r="UZ103">
            <v>0</v>
          </cell>
          <cell r="VA103">
            <v>0</v>
          </cell>
          <cell r="VB103">
            <v>0</v>
          </cell>
          <cell r="VC103">
            <v>0</v>
          </cell>
          <cell r="VD103" t="str">
            <v/>
          </cell>
          <cell r="VE103" t="str">
            <v/>
          </cell>
          <cell r="VF103">
            <v>0</v>
          </cell>
          <cell r="VG103">
            <v>0</v>
          </cell>
          <cell r="VH103">
            <v>0</v>
          </cell>
          <cell r="VI103">
            <v>0</v>
          </cell>
          <cell r="VJ103">
            <v>14.99</v>
          </cell>
          <cell r="VK103">
            <v>2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5.59</v>
          </cell>
          <cell r="VQ103">
            <v>1</v>
          </cell>
          <cell r="VR103" t="str">
            <v/>
          </cell>
          <cell r="VS103" t="str">
            <v/>
          </cell>
          <cell r="VT103">
            <v>0</v>
          </cell>
          <cell r="VU103">
            <v>0</v>
          </cell>
          <cell r="VV103">
            <v>0</v>
          </cell>
          <cell r="VW103">
            <v>0</v>
          </cell>
          <cell r="VX103">
            <v>7.92</v>
          </cell>
          <cell r="VY103">
            <v>1</v>
          </cell>
          <cell r="VZ103">
            <v>0</v>
          </cell>
          <cell r="WA103">
            <v>0</v>
          </cell>
          <cell r="WB103">
            <v>0</v>
          </cell>
          <cell r="WC103">
            <v>0</v>
          </cell>
          <cell r="WD103">
            <v>7.25</v>
          </cell>
          <cell r="WE103">
            <v>1</v>
          </cell>
          <cell r="WF103" t="str">
            <v/>
          </cell>
          <cell r="WG103" t="str">
            <v/>
          </cell>
          <cell r="WH103">
            <v>0</v>
          </cell>
          <cell r="WI103">
            <v>0</v>
          </cell>
          <cell r="WJ103">
            <v>0</v>
          </cell>
          <cell r="WK103">
            <v>0</v>
          </cell>
          <cell r="WL103">
            <v>7.78</v>
          </cell>
          <cell r="WM103">
            <v>1</v>
          </cell>
          <cell r="WN103">
            <v>0</v>
          </cell>
          <cell r="WO103">
            <v>0</v>
          </cell>
          <cell r="WP103">
            <v>0</v>
          </cell>
          <cell r="WQ103">
            <v>0</v>
          </cell>
          <cell r="WR103">
            <v>8.25</v>
          </cell>
          <cell r="WS103">
            <v>1</v>
          </cell>
          <cell r="WT103" t="str">
            <v/>
          </cell>
          <cell r="WU103" t="str">
            <v/>
          </cell>
          <cell r="WV103">
            <v>0</v>
          </cell>
          <cell r="WW103">
            <v>0</v>
          </cell>
          <cell r="WX103">
            <v>0</v>
          </cell>
          <cell r="WY103">
            <v>0</v>
          </cell>
          <cell r="WZ103">
            <v>7.98</v>
          </cell>
          <cell r="XA103">
            <v>1</v>
          </cell>
          <cell r="XB103">
            <v>0</v>
          </cell>
          <cell r="XC103">
            <v>0</v>
          </cell>
          <cell r="XD103">
            <v>0</v>
          </cell>
          <cell r="XE103">
            <v>0</v>
          </cell>
          <cell r="XF103">
            <v>6.54</v>
          </cell>
          <cell r="XG103">
            <v>1</v>
          </cell>
          <cell r="XH103" t="str">
            <v/>
          </cell>
          <cell r="XI103" t="str">
            <v/>
          </cell>
          <cell r="XJ103">
            <v>0</v>
          </cell>
          <cell r="XK103">
            <v>0</v>
          </cell>
          <cell r="XL103">
            <v>0</v>
          </cell>
          <cell r="XM103">
            <v>0</v>
          </cell>
          <cell r="XN103">
            <v>10.52</v>
          </cell>
          <cell r="XO103">
            <v>1</v>
          </cell>
          <cell r="XP103">
            <v>0</v>
          </cell>
          <cell r="XQ103">
            <v>0</v>
          </cell>
          <cell r="XR103">
            <v>0</v>
          </cell>
          <cell r="XS103">
            <v>0</v>
          </cell>
          <cell r="XT103">
            <v>7.64</v>
          </cell>
          <cell r="XU103">
            <v>1</v>
          </cell>
          <cell r="XV103" t="str">
            <v/>
          </cell>
          <cell r="XW103" t="str">
            <v/>
          </cell>
          <cell r="XX103">
            <v>0</v>
          </cell>
          <cell r="XY103">
            <v>0</v>
          </cell>
          <cell r="XZ103">
            <v>0</v>
          </cell>
          <cell r="YA103">
            <v>0</v>
          </cell>
          <cell r="YB103">
            <v>7.3</v>
          </cell>
          <cell r="YC103">
            <v>1</v>
          </cell>
          <cell r="YD103">
            <v>0</v>
          </cell>
          <cell r="YE103">
            <v>0</v>
          </cell>
          <cell r="YF103">
            <v>0</v>
          </cell>
          <cell r="YG103">
            <v>0</v>
          </cell>
          <cell r="YH103">
            <v>7.65</v>
          </cell>
          <cell r="YI103">
            <v>1</v>
          </cell>
          <cell r="YJ103" t="str">
            <v/>
          </cell>
          <cell r="YK103" t="str">
            <v/>
          </cell>
          <cell r="YL103">
            <v>0</v>
          </cell>
          <cell r="YM103">
            <v>0</v>
          </cell>
          <cell r="YN103">
            <v>0</v>
          </cell>
          <cell r="YO103">
            <v>0</v>
          </cell>
          <cell r="YP103">
            <v>7.88</v>
          </cell>
          <cell r="YQ103">
            <v>1</v>
          </cell>
          <cell r="YR103">
            <v>0</v>
          </cell>
          <cell r="YS103">
            <v>0</v>
          </cell>
          <cell r="YT103">
            <v>7.72</v>
          </cell>
          <cell r="YU103">
            <v>1</v>
          </cell>
          <cell r="YV103">
            <v>6.7</v>
          </cell>
          <cell r="YW103">
            <v>1</v>
          </cell>
          <cell r="YX103" t="str">
            <v/>
          </cell>
          <cell r="YY103" t="str">
            <v/>
          </cell>
          <cell r="YZ103">
            <v>0</v>
          </cell>
          <cell r="ZA103">
            <v>0</v>
          </cell>
          <cell r="ZB103">
            <v>0</v>
          </cell>
          <cell r="ZC103">
            <v>0</v>
          </cell>
          <cell r="ZD103">
            <v>6.48</v>
          </cell>
          <cell r="ZE103">
            <v>1</v>
          </cell>
          <cell r="ZF103">
            <v>0</v>
          </cell>
          <cell r="ZG103">
            <v>0</v>
          </cell>
          <cell r="ZH103">
            <v>0</v>
          </cell>
          <cell r="ZI103">
            <v>0</v>
          </cell>
          <cell r="ZJ103">
            <v>8.16</v>
          </cell>
          <cell r="ZK103">
            <v>1</v>
          </cell>
          <cell r="ZL103" t="str">
            <v/>
          </cell>
          <cell r="ZM103" t="str">
            <v/>
          </cell>
          <cell r="ZN103">
            <v>0</v>
          </cell>
          <cell r="ZO103">
            <v>0</v>
          </cell>
          <cell r="ZP103">
            <v>7.76</v>
          </cell>
          <cell r="ZQ103">
            <v>1</v>
          </cell>
          <cell r="ZR103">
            <v>8.68</v>
          </cell>
          <cell r="ZS103">
            <v>1</v>
          </cell>
          <cell r="ZT103">
            <v>0</v>
          </cell>
          <cell r="ZU103">
            <v>0</v>
          </cell>
          <cell r="ZV103">
            <v>0</v>
          </cell>
          <cell r="ZW103">
            <v>0</v>
          </cell>
          <cell r="ZX103">
            <v>5.16</v>
          </cell>
          <cell r="ZY103">
            <v>1</v>
          </cell>
          <cell r="ZZ103" t="str">
            <v/>
          </cell>
          <cell r="AAA103" t="str">
            <v/>
          </cell>
          <cell r="AAB103">
            <v>0</v>
          </cell>
          <cell r="AAC103">
            <v>0</v>
          </cell>
          <cell r="AAD103">
            <v>0</v>
          </cell>
          <cell r="AAE103">
            <v>0</v>
          </cell>
          <cell r="AAF103">
            <v>7.73</v>
          </cell>
          <cell r="AAG103">
            <v>1</v>
          </cell>
          <cell r="AAH103">
            <v>0</v>
          </cell>
          <cell r="AAI103">
            <v>0</v>
          </cell>
          <cell r="AAJ103">
            <v>0</v>
          </cell>
          <cell r="AAK103">
            <v>0</v>
          </cell>
          <cell r="AAL103">
            <v>7.18</v>
          </cell>
          <cell r="AAM103">
            <v>1</v>
          </cell>
          <cell r="AAN103" t="str">
            <v/>
          </cell>
          <cell r="AAO103" t="str">
            <v/>
          </cell>
          <cell r="AAP103">
            <v>0</v>
          </cell>
          <cell r="AAQ103">
            <v>0</v>
          </cell>
          <cell r="AAR103">
            <v>0</v>
          </cell>
          <cell r="AAS103">
            <v>0</v>
          </cell>
          <cell r="AAT103">
            <v>8.02</v>
          </cell>
          <cell r="AAU103">
            <v>1</v>
          </cell>
          <cell r="AAV103">
            <v>0</v>
          </cell>
          <cell r="AAW103">
            <v>0</v>
          </cell>
          <cell r="AAX103">
            <v>7.53</v>
          </cell>
          <cell r="AAY103">
            <v>1</v>
          </cell>
          <cell r="AAZ103">
            <v>4.3600000000000003</v>
          </cell>
          <cell r="ABA103">
            <v>1</v>
          </cell>
          <cell r="ABB103" t="str">
            <v/>
          </cell>
          <cell r="ABC103" t="str">
            <v/>
          </cell>
          <cell r="ABD103">
            <v>0</v>
          </cell>
          <cell r="ABE103">
            <v>0</v>
          </cell>
          <cell r="ABF103">
            <v>0</v>
          </cell>
          <cell r="ABG103">
            <v>0</v>
          </cell>
          <cell r="ABH103">
            <v>0</v>
          </cell>
          <cell r="ABI103">
            <v>0</v>
          </cell>
          <cell r="ABJ103">
            <v>0</v>
          </cell>
          <cell r="ABK103">
            <v>0</v>
          </cell>
          <cell r="ABM103">
            <v>815.17999999999984</v>
          </cell>
          <cell r="ABN103">
            <v>104</v>
          </cell>
          <cell r="ABO103">
            <v>101</v>
          </cell>
          <cell r="ABP103">
            <v>1.0297029702970297</v>
          </cell>
        </row>
        <row r="104">
          <cell r="A104" t="str">
            <v>STUYVESANT GARDENS I</v>
          </cell>
          <cell r="B104" t="str">
            <v>STUYVESANT GARDENS I</v>
          </cell>
          <cell r="C104" t="str">
            <v>BROOKLYN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5.2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 t="str">
            <v/>
          </cell>
          <cell r="Q104" t="str">
            <v/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8.25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 t="str">
            <v/>
          </cell>
          <cell r="AE104" t="str">
            <v/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8.25</v>
          </cell>
          <cell r="AK104">
            <v>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 t="str">
            <v/>
          </cell>
          <cell r="AS104" t="str">
            <v/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7.32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 t="str">
            <v/>
          </cell>
          <cell r="BG104" t="str">
            <v/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4.63</v>
          </cell>
          <cell r="BO104">
            <v>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 t="str">
            <v/>
          </cell>
          <cell r="BU104" t="str">
            <v/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4.1900000000000004</v>
          </cell>
          <cell r="CA104">
            <v>1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 t="str">
            <v/>
          </cell>
          <cell r="CI104" t="str">
            <v/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8.24</v>
          </cell>
          <cell r="CQ104">
            <v>1</v>
          </cell>
          <cell r="CR104">
            <v>0</v>
          </cell>
          <cell r="CS104">
            <v>0</v>
          </cell>
          <cell r="CT104">
            <v>7.81</v>
          </cell>
          <cell r="CU104">
            <v>1</v>
          </cell>
          <cell r="CV104" t="str">
            <v/>
          </cell>
          <cell r="CW104" t="str">
            <v/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5.82</v>
          </cell>
          <cell r="DC104">
            <v>1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 t="str">
            <v/>
          </cell>
          <cell r="DK104" t="str">
            <v/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5.4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 t="str">
            <v/>
          </cell>
          <cell r="DY104" t="str">
            <v/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7.64</v>
          </cell>
          <cell r="EE104">
            <v>1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 t="str">
            <v/>
          </cell>
          <cell r="EM104" t="str">
            <v/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5.83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 t="str">
            <v/>
          </cell>
          <cell r="FA104" t="str">
            <v/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6.5</v>
          </cell>
          <cell r="FG104">
            <v>1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 t="str">
            <v/>
          </cell>
          <cell r="FO104" t="str">
            <v/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6.82</v>
          </cell>
          <cell r="FU104">
            <v>1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 t="str">
            <v/>
          </cell>
          <cell r="GC104" t="str">
            <v/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7.76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 t="str">
            <v/>
          </cell>
          <cell r="GQ104" t="str">
            <v/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7.64</v>
          </cell>
          <cell r="GW104">
            <v>1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 t="str">
            <v/>
          </cell>
          <cell r="HE104" t="str">
            <v/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8.64</v>
          </cell>
          <cell r="HK104">
            <v>1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 t="str">
            <v/>
          </cell>
          <cell r="HS104" t="str">
            <v/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7.05</v>
          </cell>
          <cell r="HY104">
            <v>1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 t="str">
            <v/>
          </cell>
          <cell r="IG104" t="str">
            <v/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9.42</v>
          </cell>
          <cell r="IM104">
            <v>1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 t="str">
            <v/>
          </cell>
          <cell r="IU104" t="str">
            <v/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17.8</v>
          </cell>
          <cell r="JA104">
            <v>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 t="str">
            <v/>
          </cell>
          <cell r="JI104" t="str">
            <v/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8.3699999999999992</v>
          </cell>
          <cell r="JO104">
            <v>1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 t="str">
            <v/>
          </cell>
          <cell r="JW104" t="str">
            <v/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9.31</v>
          </cell>
          <cell r="KC104">
            <v>1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 t="str">
            <v/>
          </cell>
          <cell r="KK104" t="str">
            <v/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10</v>
          </cell>
          <cell r="KQ104">
            <v>1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 t="str">
            <v/>
          </cell>
          <cell r="KY104" t="str">
            <v/>
          </cell>
          <cell r="KZ104">
            <v>0</v>
          </cell>
          <cell r="LA104">
            <v>0</v>
          </cell>
          <cell r="LB104">
            <v>15.12</v>
          </cell>
          <cell r="LC104">
            <v>2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19.059999999999999</v>
          </cell>
          <cell r="LI104">
            <v>3</v>
          </cell>
          <cell r="LJ104">
            <v>0</v>
          </cell>
          <cell r="LK104">
            <v>0</v>
          </cell>
          <cell r="LL104" t="str">
            <v/>
          </cell>
          <cell r="LM104" t="str">
            <v/>
          </cell>
          <cell r="LN104">
            <v>0</v>
          </cell>
          <cell r="LO104">
            <v>0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10.029999999999999</v>
          </cell>
          <cell r="LU104">
            <v>1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 t="str">
            <v/>
          </cell>
          <cell r="MA104" t="str">
            <v/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9.26</v>
          </cell>
          <cell r="MI104">
            <v>1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 t="str">
            <v/>
          </cell>
          <cell r="MO104" t="str">
            <v/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7.93</v>
          </cell>
          <cell r="MU104">
            <v>1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 t="str">
            <v/>
          </cell>
          <cell r="NC104" t="str">
            <v/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I104">
            <v>0</v>
          </cell>
          <cell r="NJ104">
            <v>0</v>
          </cell>
          <cell r="NK104">
            <v>0</v>
          </cell>
          <cell r="NL104">
            <v>0</v>
          </cell>
          <cell r="NM104">
            <v>0</v>
          </cell>
          <cell r="NN104">
            <v>0</v>
          </cell>
          <cell r="NO104">
            <v>0</v>
          </cell>
          <cell r="NP104" t="str">
            <v/>
          </cell>
          <cell r="NQ104" t="str">
            <v/>
          </cell>
          <cell r="NR104">
            <v>0</v>
          </cell>
          <cell r="NS104">
            <v>0</v>
          </cell>
          <cell r="NT104">
            <v>0</v>
          </cell>
          <cell r="NU104">
            <v>0</v>
          </cell>
          <cell r="NV104">
            <v>0</v>
          </cell>
          <cell r="NW104">
            <v>0</v>
          </cell>
          <cell r="NX104">
            <v>0</v>
          </cell>
          <cell r="NY104">
            <v>0</v>
          </cell>
          <cell r="NZ104">
            <v>0</v>
          </cell>
          <cell r="OA104">
            <v>0</v>
          </cell>
          <cell r="OB104">
            <v>2.35</v>
          </cell>
          <cell r="OC104">
            <v>1</v>
          </cell>
          <cell r="OD104" t="str">
            <v/>
          </cell>
          <cell r="OE104" t="str">
            <v/>
          </cell>
          <cell r="OF104">
            <v>0</v>
          </cell>
          <cell r="OG104">
            <v>0</v>
          </cell>
          <cell r="OH104">
            <v>0</v>
          </cell>
          <cell r="OI104">
            <v>0</v>
          </cell>
          <cell r="OJ104">
            <v>0</v>
          </cell>
          <cell r="OK104">
            <v>0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 t="str">
            <v/>
          </cell>
          <cell r="OS104" t="str">
            <v/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0</v>
          </cell>
          <cell r="PA104">
            <v>0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 t="str">
            <v/>
          </cell>
          <cell r="PG104" t="str">
            <v/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9.4499999999999993</v>
          </cell>
          <cell r="PM104">
            <v>1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 t="str">
            <v/>
          </cell>
          <cell r="PU104" t="str">
            <v/>
          </cell>
          <cell r="PV104">
            <v>0</v>
          </cell>
          <cell r="PW104">
            <v>0</v>
          </cell>
          <cell r="PX104">
            <v>0</v>
          </cell>
          <cell r="PY104">
            <v>0</v>
          </cell>
          <cell r="PZ104">
            <v>0</v>
          </cell>
          <cell r="QA104">
            <v>0</v>
          </cell>
          <cell r="QB104">
            <v>0</v>
          </cell>
          <cell r="QC104">
            <v>0</v>
          </cell>
          <cell r="QD104">
            <v>0</v>
          </cell>
          <cell r="QE104">
            <v>0</v>
          </cell>
          <cell r="QF104">
            <v>10.16</v>
          </cell>
          <cell r="QG104">
            <v>1</v>
          </cell>
          <cell r="QH104" t="str">
            <v/>
          </cell>
          <cell r="QI104" t="str">
            <v/>
          </cell>
          <cell r="QJ104">
            <v>0</v>
          </cell>
          <cell r="QK104">
            <v>0</v>
          </cell>
          <cell r="QL104">
            <v>0</v>
          </cell>
          <cell r="QM104">
            <v>0</v>
          </cell>
          <cell r="QN104">
            <v>0</v>
          </cell>
          <cell r="QO104">
            <v>0</v>
          </cell>
          <cell r="QP104">
            <v>8.3699999999999992</v>
          </cell>
          <cell r="QQ104">
            <v>1</v>
          </cell>
          <cell r="QR104">
            <v>0</v>
          </cell>
          <cell r="QS104">
            <v>0</v>
          </cell>
          <cell r="QT104">
            <v>0</v>
          </cell>
          <cell r="QU104">
            <v>0</v>
          </cell>
          <cell r="QV104" t="str">
            <v/>
          </cell>
          <cell r="QW104" t="str">
            <v/>
          </cell>
          <cell r="QX104">
            <v>0</v>
          </cell>
          <cell r="QY104">
            <v>0</v>
          </cell>
          <cell r="QZ104">
            <v>0</v>
          </cell>
          <cell r="RA104">
            <v>0</v>
          </cell>
          <cell r="RB104">
            <v>0</v>
          </cell>
          <cell r="RC104">
            <v>0</v>
          </cell>
          <cell r="RD104">
            <v>0</v>
          </cell>
          <cell r="RE104">
            <v>0</v>
          </cell>
          <cell r="RF104">
            <v>0</v>
          </cell>
          <cell r="RG104">
            <v>0</v>
          </cell>
          <cell r="RH104">
            <v>7.07</v>
          </cell>
          <cell r="RI104">
            <v>1</v>
          </cell>
          <cell r="RJ104" t="str">
            <v/>
          </cell>
          <cell r="RK104" t="str">
            <v/>
          </cell>
          <cell r="RL104">
            <v>0</v>
          </cell>
          <cell r="RM104">
            <v>0</v>
          </cell>
          <cell r="RN104">
            <v>0</v>
          </cell>
          <cell r="RO104">
            <v>0</v>
          </cell>
          <cell r="RP104">
            <v>0</v>
          </cell>
          <cell r="RQ104">
            <v>0</v>
          </cell>
          <cell r="RR104">
            <v>0</v>
          </cell>
          <cell r="RS104">
            <v>0</v>
          </cell>
          <cell r="RT104">
            <v>6.03</v>
          </cell>
          <cell r="RU104">
            <v>1</v>
          </cell>
          <cell r="RV104">
            <v>0</v>
          </cell>
          <cell r="RW104">
            <v>0</v>
          </cell>
          <cell r="RX104" t="str">
            <v/>
          </cell>
          <cell r="RY104" t="str">
            <v/>
          </cell>
          <cell r="RZ104">
            <v>0</v>
          </cell>
          <cell r="SA104">
            <v>0</v>
          </cell>
          <cell r="SB104">
            <v>0</v>
          </cell>
          <cell r="SC104">
            <v>0</v>
          </cell>
          <cell r="SD104">
            <v>0</v>
          </cell>
          <cell r="SE104">
            <v>0</v>
          </cell>
          <cell r="SF104">
            <v>0</v>
          </cell>
          <cell r="SG104">
            <v>0</v>
          </cell>
          <cell r="SH104">
            <v>9.75</v>
          </cell>
          <cell r="SI104">
            <v>1</v>
          </cell>
          <cell r="SJ104">
            <v>0</v>
          </cell>
          <cell r="SK104">
            <v>0</v>
          </cell>
          <cell r="SL104" t="str">
            <v/>
          </cell>
          <cell r="SM104" t="str">
            <v/>
          </cell>
          <cell r="SN104">
            <v>0</v>
          </cell>
          <cell r="SO104">
            <v>0</v>
          </cell>
          <cell r="SP104">
            <v>0</v>
          </cell>
          <cell r="SQ104">
            <v>0</v>
          </cell>
          <cell r="SR104">
            <v>0</v>
          </cell>
          <cell r="SS104">
            <v>0</v>
          </cell>
          <cell r="ST104">
            <v>6.88</v>
          </cell>
          <cell r="SU104">
            <v>1</v>
          </cell>
          <cell r="SV104">
            <v>0</v>
          </cell>
          <cell r="SW104">
            <v>0</v>
          </cell>
          <cell r="SX104">
            <v>0</v>
          </cell>
          <cell r="SY104">
            <v>0</v>
          </cell>
          <cell r="SZ104" t="str">
            <v/>
          </cell>
          <cell r="TA104" t="str">
            <v/>
          </cell>
          <cell r="TB104">
            <v>0</v>
          </cell>
          <cell r="TC104">
            <v>0</v>
          </cell>
          <cell r="TD104">
            <v>0</v>
          </cell>
          <cell r="TE104">
            <v>0</v>
          </cell>
          <cell r="TF104">
            <v>8.7899999999999991</v>
          </cell>
          <cell r="TG104">
            <v>1</v>
          </cell>
          <cell r="TH104">
            <v>0</v>
          </cell>
          <cell r="TI104">
            <v>0</v>
          </cell>
          <cell r="TJ104">
            <v>0</v>
          </cell>
          <cell r="TK104">
            <v>0</v>
          </cell>
          <cell r="TL104">
            <v>0</v>
          </cell>
          <cell r="TM104">
            <v>0</v>
          </cell>
          <cell r="TN104" t="str">
            <v/>
          </cell>
          <cell r="TO104" t="str">
            <v/>
          </cell>
          <cell r="TP104">
            <v>0</v>
          </cell>
          <cell r="TQ104">
            <v>0</v>
          </cell>
          <cell r="TR104">
            <v>0</v>
          </cell>
          <cell r="TS104">
            <v>0</v>
          </cell>
          <cell r="TT104">
            <v>10.119999999999999</v>
          </cell>
          <cell r="TU104">
            <v>1</v>
          </cell>
          <cell r="TV104">
            <v>0</v>
          </cell>
          <cell r="TW104">
            <v>0</v>
          </cell>
          <cell r="TX104">
            <v>0</v>
          </cell>
          <cell r="TY104">
            <v>0</v>
          </cell>
          <cell r="TZ104">
            <v>0</v>
          </cell>
          <cell r="UA104">
            <v>0</v>
          </cell>
          <cell r="UB104" t="str">
            <v/>
          </cell>
          <cell r="UC104" t="str">
            <v/>
          </cell>
          <cell r="UD104">
            <v>0</v>
          </cell>
          <cell r="UE104">
            <v>0</v>
          </cell>
          <cell r="UF104">
            <v>0</v>
          </cell>
          <cell r="UG104">
            <v>0</v>
          </cell>
          <cell r="UH104">
            <v>8.25</v>
          </cell>
          <cell r="UI104">
            <v>1</v>
          </cell>
          <cell r="UJ104">
            <v>0</v>
          </cell>
          <cell r="UK104">
            <v>0</v>
          </cell>
          <cell r="UL104">
            <v>0</v>
          </cell>
          <cell r="UM104">
            <v>0</v>
          </cell>
          <cell r="UN104">
            <v>0</v>
          </cell>
          <cell r="UO104">
            <v>0</v>
          </cell>
          <cell r="UP104" t="str">
            <v/>
          </cell>
          <cell r="UQ104" t="str">
            <v/>
          </cell>
          <cell r="UR104">
            <v>0</v>
          </cell>
          <cell r="US104">
            <v>0</v>
          </cell>
          <cell r="UT104">
            <v>0</v>
          </cell>
          <cell r="UU104">
            <v>0</v>
          </cell>
          <cell r="UV104">
            <v>10.42</v>
          </cell>
          <cell r="UW104">
            <v>1</v>
          </cell>
          <cell r="UX104">
            <v>0</v>
          </cell>
          <cell r="UY104">
            <v>0</v>
          </cell>
          <cell r="UZ104">
            <v>0</v>
          </cell>
          <cell r="VA104">
            <v>0</v>
          </cell>
          <cell r="VB104">
            <v>0</v>
          </cell>
          <cell r="VC104">
            <v>0</v>
          </cell>
          <cell r="VD104" t="str">
            <v/>
          </cell>
          <cell r="VE104" t="str">
            <v/>
          </cell>
          <cell r="VF104">
            <v>0</v>
          </cell>
          <cell r="VG104">
            <v>0</v>
          </cell>
          <cell r="VH104">
            <v>0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 t="str">
            <v/>
          </cell>
          <cell r="VS104" t="str">
            <v/>
          </cell>
          <cell r="VT104">
            <v>0</v>
          </cell>
          <cell r="VU104">
            <v>0</v>
          </cell>
          <cell r="VV104">
            <v>10.26</v>
          </cell>
          <cell r="VW104">
            <v>1</v>
          </cell>
          <cell r="VX104">
            <v>0</v>
          </cell>
          <cell r="VY104">
            <v>0</v>
          </cell>
          <cell r="VZ104">
            <v>0</v>
          </cell>
          <cell r="WA104">
            <v>0</v>
          </cell>
          <cell r="WB104">
            <v>0</v>
          </cell>
          <cell r="WC104">
            <v>0</v>
          </cell>
          <cell r="WD104">
            <v>0</v>
          </cell>
          <cell r="WE104">
            <v>0</v>
          </cell>
          <cell r="WF104" t="str">
            <v/>
          </cell>
          <cell r="WG104" t="str">
            <v/>
          </cell>
          <cell r="WH104">
            <v>0</v>
          </cell>
          <cell r="WI104">
            <v>0</v>
          </cell>
          <cell r="WJ104">
            <v>0</v>
          </cell>
          <cell r="WK104">
            <v>0</v>
          </cell>
          <cell r="WL104">
            <v>7.48</v>
          </cell>
          <cell r="WM104">
            <v>1</v>
          </cell>
          <cell r="WN104">
            <v>0</v>
          </cell>
          <cell r="WO104">
            <v>0</v>
          </cell>
          <cell r="WP104">
            <v>0</v>
          </cell>
          <cell r="WQ104">
            <v>0</v>
          </cell>
          <cell r="WR104">
            <v>0</v>
          </cell>
          <cell r="WS104">
            <v>0</v>
          </cell>
          <cell r="WT104" t="str">
            <v/>
          </cell>
          <cell r="WU104" t="str">
            <v/>
          </cell>
          <cell r="WV104">
            <v>0</v>
          </cell>
          <cell r="WW104">
            <v>0</v>
          </cell>
          <cell r="WX104">
            <v>0</v>
          </cell>
          <cell r="WY104">
            <v>0</v>
          </cell>
          <cell r="WZ104">
            <v>8.73</v>
          </cell>
          <cell r="XA104">
            <v>1</v>
          </cell>
          <cell r="XB104">
            <v>0</v>
          </cell>
          <cell r="XC104">
            <v>0</v>
          </cell>
          <cell r="XD104">
            <v>0</v>
          </cell>
          <cell r="XE104">
            <v>0</v>
          </cell>
          <cell r="XF104">
            <v>0</v>
          </cell>
          <cell r="XG104">
            <v>0</v>
          </cell>
          <cell r="XH104" t="str">
            <v/>
          </cell>
          <cell r="XI104" t="str">
            <v/>
          </cell>
          <cell r="XJ104">
            <v>0</v>
          </cell>
          <cell r="XK104">
            <v>0</v>
          </cell>
          <cell r="XL104">
            <v>0</v>
          </cell>
          <cell r="XM104">
            <v>0</v>
          </cell>
          <cell r="XN104">
            <v>7.8</v>
          </cell>
          <cell r="XO104">
            <v>1</v>
          </cell>
          <cell r="XP104">
            <v>0</v>
          </cell>
          <cell r="XQ104">
            <v>0</v>
          </cell>
          <cell r="XR104">
            <v>0</v>
          </cell>
          <cell r="XS104">
            <v>0</v>
          </cell>
          <cell r="XT104">
            <v>0</v>
          </cell>
          <cell r="XU104">
            <v>0</v>
          </cell>
          <cell r="XV104" t="str">
            <v/>
          </cell>
          <cell r="XW104" t="str">
            <v/>
          </cell>
          <cell r="XX104">
            <v>0</v>
          </cell>
          <cell r="XY104">
            <v>0</v>
          </cell>
          <cell r="XZ104">
            <v>0</v>
          </cell>
          <cell r="YA104">
            <v>0</v>
          </cell>
          <cell r="YB104">
            <v>9.67</v>
          </cell>
          <cell r="YC104">
            <v>1</v>
          </cell>
          <cell r="YD104">
            <v>0</v>
          </cell>
          <cell r="YE104">
            <v>0</v>
          </cell>
          <cell r="YF104">
            <v>0</v>
          </cell>
          <cell r="YG104">
            <v>0</v>
          </cell>
          <cell r="YH104">
            <v>0</v>
          </cell>
          <cell r="YI104">
            <v>0</v>
          </cell>
          <cell r="YJ104" t="str">
            <v/>
          </cell>
          <cell r="YK104" t="str">
            <v/>
          </cell>
          <cell r="YL104">
            <v>0</v>
          </cell>
          <cell r="YM104">
            <v>0</v>
          </cell>
          <cell r="YN104">
            <v>0</v>
          </cell>
          <cell r="YO104">
            <v>0</v>
          </cell>
          <cell r="YP104">
            <v>9.11</v>
          </cell>
          <cell r="YQ104">
            <v>1</v>
          </cell>
          <cell r="YR104">
            <v>0</v>
          </cell>
          <cell r="YS104">
            <v>0</v>
          </cell>
          <cell r="YT104">
            <v>0</v>
          </cell>
          <cell r="YU104">
            <v>0</v>
          </cell>
          <cell r="YV104">
            <v>0</v>
          </cell>
          <cell r="YW104">
            <v>0</v>
          </cell>
          <cell r="YX104" t="str">
            <v/>
          </cell>
          <cell r="YY104" t="str">
            <v/>
          </cell>
          <cell r="YZ104">
            <v>0</v>
          </cell>
          <cell r="ZA104">
            <v>0</v>
          </cell>
          <cell r="ZB104">
            <v>0</v>
          </cell>
          <cell r="ZC104">
            <v>0</v>
          </cell>
          <cell r="ZD104">
            <v>8.77</v>
          </cell>
          <cell r="ZE104">
            <v>1</v>
          </cell>
          <cell r="ZF104">
            <v>0</v>
          </cell>
          <cell r="ZG104">
            <v>0</v>
          </cell>
          <cell r="ZH104">
            <v>0</v>
          </cell>
          <cell r="ZI104">
            <v>0</v>
          </cell>
          <cell r="ZJ104">
            <v>0</v>
          </cell>
          <cell r="ZK104">
            <v>0</v>
          </cell>
          <cell r="ZL104" t="str">
            <v/>
          </cell>
          <cell r="ZM104" t="str">
            <v/>
          </cell>
          <cell r="ZN104">
            <v>0</v>
          </cell>
          <cell r="ZO104">
            <v>0</v>
          </cell>
          <cell r="ZP104">
            <v>0</v>
          </cell>
          <cell r="ZQ104">
            <v>0</v>
          </cell>
          <cell r="ZR104">
            <v>8.6300000000000008</v>
          </cell>
          <cell r="ZS104">
            <v>1</v>
          </cell>
          <cell r="ZT104">
            <v>0</v>
          </cell>
          <cell r="ZU104">
            <v>0</v>
          </cell>
          <cell r="ZV104">
            <v>0</v>
          </cell>
          <cell r="ZW104">
            <v>0</v>
          </cell>
          <cell r="ZX104">
            <v>0</v>
          </cell>
          <cell r="ZY104">
            <v>0</v>
          </cell>
          <cell r="ZZ104" t="str">
            <v/>
          </cell>
          <cell r="AAA104" t="str">
            <v/>
          </cell>
          <cell r="AAB104">
            <v>0</v>
          </cell>
          <cell r="AAC104">
            <v>0</v>
          </cell>
          <cell r="AAD104">
            <v>0</v>
          </cell>
          <cell r="AAE104">
            <v>0</v>
          </cell>
          <cell r="AAF104">
            <v>0</v>
          </cell>
          <cell r="AAG104">
            <v>1</v>
          </cell>
          <cell r="AAH104">
            <v>0</v>
          </cell>
          <cell r="AAI104">
            <v>0</v>
          </cell>
          <cell r="AAJ104">
            <v>0</v>
          </cell>
          <cell r="AAK104">
            <v>0</v>
          </cell>
          <cell r="AAL104">
            <v>0</v>
          </cell>
          <cell r="AAM104">
            <v>0</v>
          </cell>
          <cell r="AAN104" t="str">
            <v/>
          </cell>
          <cell r="AAO104" t="str">
            <v/>
          </cell>
          <cell r="AAP104">
            <v>0</v>
          </cell>
          <cell r="AAQ104">
            <v>0</v>
          </cell>
          <cell r="AAR104">
            <v>0</v>
          </cell>
          <cell r="AAS104">
            <v>0</v>
          </cell>
          <cell r="AAT104">
            <v>6.85</v>
          </cell>
          <cell r="AAU104">
            <v>1</v>
          </cell>
          <cell r="AAV104">
            <v>0</v>
          </cell>
          <cell r="AAW104">
            <v>0</v>
          </cell>
          <cell r="AAX104">
            <v>0</v>
          </cell>
          <cell r="AAY104">
            <v>0</v>
          </cell>
          <cell r="AAZ104">
            <v>0</v>
          </cell>
          <cell r="ABA104">
            <v>0</v>
          </cell>
          <cell r="ABB104" t="str">
            <v/>
          </cell>
          <cell r="ABC104" t="str">
            <v/>
          </cell>
          <cell r="ABD104">
            <v>0</v>
          </cell>
          <cell r="ABE104">
            <v>0</v>
          </cell>
          <cell r="ABF104">
            <v>0</v>
          </cell>
          <cell r="ABG104">
            <v>0</v>
          </cell>
          <cell r="ABH104">
            <v>0</v>
          </cell>
          <cell r="ABI104">
            <v>0</v>
          </cell>
          <cell r="ABJ104">
            <v>0</v>
          </cell>
          <cell r="ABK104">
            <v>0</v>
          </cell>
          <cell r="ABM104">
            <v>414.23000000000008</v>
          </cell>
          <cell r="ABN104">
            <v>54</v>
          </cell>
          <cell r="ABO104">
            <v>50</v>
          </cell>
          <cell r="ABP104">
            <v>1.08</v>
          </cell>
        </row>
        <row r="105">
          <cell r="A105" t="str">
            <v>SUMNER</v>
          </cell>
          <cell r="B105" t="str">
            <v>SUMNER</v>
          </cell>
          <cell r="C105" t="str">
            <v>BROOKLYN</v>
          </cell>
          <cell r="D105">
            <v>0</v>
          </cell>
          <cell r="E105">
            <v>0</v>
          </cell>
          <cell r="F105">
            <v>20.09</v>
          </cell>
          <cell r="G105">
            <v>3</v>
          </cell>
          <cell r="H105">
            <v>0</v>
          </cell>
          <cell r="I105">
            <v>0</v>
          </cell>
          <cell r="J105">
            <v>5.78</v>
          </cell>
          <cell r="K105">
            <v>1</v>
          </cell>
          <cell r="L105">
            <v>13.86</v>
          </cell>
          <cell r="M105">
            <v>2</v>
          </cell>
          <cell r="N105">
            <v>0</v>
          </cell>
          <cell r="O105">
            <v>0</v>
          </cell>
          <cell r="P105" t="str">
            <v/>
          </cell>
          <cell r="Q105" t="str">
            <v/>
          </cell>
          <cell r="R105">
            <v>0</v>
          </cell>
          <cell r="S105">
            <v>0</v>
          </cell>
          <cell r="T105">
            <v>14.37</v>
          </cell>
          <cell r="U105">
            <v>2</v>
          </cell>
          <cell r="V105">
            <v>0</v>
          </cell>
          <cell r="W105">
            <v>0</v>
          </cell>
          <cell r="X105">
            <v>6.08</v>
          </cell>
          <cell r="Y105">
            <v>1</v>
          </cell>
          <cell r="Z105">
            <v>9.3800000000000008</v>
          </cell>
          <cell r="AA105">
            <v>2</v>
          </cell>
          <cell r="AB105">
            <v>0</v>
          </cell>
          <cell r="AC105">
            <v>0</v>
          </cell>
          <cell r="AD105" t="str">
            <v/>
          </cell>
          <cell r="AE105" t="str">
            <v/>
          </cell>
          <cell r="AF105">
            <v>0</v>
          </cell>
          <cell r="AG105">
            <v>0</v>
          </cell>
          <cell r="AH105">
            <v>14.37</v>
          </cell>
          <cell r="AI105">
            <v>2</v>
          </cell>
          <cell r="AJ105">
            <v>0</v>
          </cell>
          <cell r="AK105">
            <v>0</v>
          </cell>
          <cell r="AL105">
            <v>6.08</v>
          </cell>
          <cell r="AM105">
            <v>1</v>
          </cell>
          <cell r="AN105">
            <v>9.3800000000000008</v>
          </cell>
          <cell r="AO105">
            <v>2</v>
          </cell>
          <cell r="AP105">
            <v>0</v>
          </cell>
          <cell r="AQ105">
            <v>0</v>
          </cell>
          <cell r="AR105" t="str">
            <v/>
          </cell>
          <cell r="AS105" t="str">
            <v/>
          </cell>
          <cell r="AT105">
            <v>0</v>
          </cell>
          <cell r="AU105">
            <v>0</v>
          </cell>
          <cell r="AV105">
            <v>11.94</v>
          </cell>
          <cell r="AW105">
            <v>2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11.3</v>
          </cell>
          <cell r="BC105">
            <v>2</v>
          </cell>
          <cell r="BD105">
            <v>0</v>
          </cell>
          <cell r="BE105">
            <v>0</v>
          </cell>
          <cell r="BF105" t="str">
            <v/>
          </cell>
          <cell r="BG105" t="str">
            <v/>
          </cell>
          <cell r="BH105">
            <v>0</v>
          </cell>
          <cell r="BI105">
            <v>0</v>
          </cell>
          <cell r="BJ105">
            <v>14.18</v>
          </cell>
          <cell r="BK105">
            <v>2</v>
          </cell>
          <cell r="BL105">
            <v>7.6</v>
          </cell>
          <cell r="BM105">
            <v>1</v>
          </cell>
          <cell r="BN105">
            <v>0</v>
          </cell>
          <cell r="BO105">
            <v>0</v>
          </cell>
          <cell r="BP105">
            <v>10.14</v>
          </cell>
          <cell r="BQ105">
            <v>2</v>
          </cell>
          <cell r="BR105">
            <v>0</v>
          </cell>
          <cell r="BS105">
            <v>0</v>
          </cell>
          <cell r="BT105" t="str">
            <v/>
          </cell>
          <cell r="BU105" t="str">
            <v/>
          </cell>
          <cell r="BV105">
            <v>0</v>
          </cell>
          <cell r="BW105">
            <v>0</v>
          </cell>
          <cell r="BX105">
            <v>12.29</v>
          </cell>
          <cell r="BY105">
            <v>2</v>
          </cell>
          <cell r="BZ105">
            <v>0</v>
          </cell>
          <cell r="CA105">
            <v>0</v>
          </cell>
          <cell r="CB105">
            <v>6.85</v>
          </cell>
          <cell r="CC105">
            <v>1</v>
          </cell>
          <cell r="CD105">
            <v>10.36</v>
          </cell>
          <cell r="CE105">
            <v>2</v>
          </cell>
          <cell r="CF105">
            <v>0</v>
          </cell>
          <cell r="CG105">
            <v>0</v>
          </cell>
          <cell r="CH105" t="str">
            <v/>
          </cell>
          <cell r="CI105" t="str">
            <v/>
          </cell>
          <cell r="CJ105">
            <v>0</v>
          </cell>
          <cell r="CK105">
            <v>0</v>
          </cell>
          <cell r="CL105">
            <v>14</v>
          </cell>
          <cell r="CM105">
            <v>2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12.47</v>
          </cell>
          <cell r="CS105">
            <v>2</v>
          </cell>
          <cell r="CT105">
            <v>0</v>
          </cell>
          <cell r="CU105">
            <v>0</v>
          </cell>
          <cell r="CV105" t="str">
            <v/>
          </cell>
          <cell r="CW105" t="str">
            <v/>
          </cell>
          <cell r="CX105">
            <v>0</v>
          </cell>
          <cell r="CY105">
            <v>0</v>
          </cell>
          <cell r="CZ105">
            <v>14.71</v>
          </cell>
          <cell r="DA105">
            <v>2</v>
          </cell>
          <cell r="DB105">
            <v>8.85</v>
          </cell>
          <cell r="DC105">
            <v>1</v>
          </cell>
          <cell r="DD105">
            <v>0</v>
          </cell>
          <cell r="DE105">
            <v>0</v>
          </cell>
          <cell r="DF105">
            <v>11.48</v>
          </cell>
          <cell r="DG105">
            <v>2</v>
          </cell>
          <cell r="DH105">
            <v>0</v>
          </cell>
          <cell r="DI105">
            <v>0</v>
          </cell>
          <cell r="DJ105" t="str">
            <v/>
          </cell>
          <cell r="DK105" t="str">
            <v/>
          </cell>
          <cell r="DL105">
            <v>0</v>
          </cell>
          <cell r="DM105">
            <v>0</v>
          </cell>
          <cell r="DN105">
            <v>12.82</v>
          </cell>
          <cell r="DO105">
            <v>2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9.26</v>
          </cell>
          <cell r="DU105">
            <v>2</v>
          </cell>
          <cell r="DV105">
            <v>0</v>
          </cell>
          <cell r="DW105">
            <v>0</v>
          </cell>
          <cell r="DX105" t="str">
            <v/>
          </cell>
          <cell r="DY105" t="str">
            <v/>
          </cell>
          <cell r="DZ105">
            <v>0</v>
          </cell>
          <cell r="EA105">
            <v>0</v>
          </cell>
          <cell r="EB105">
            <v>13.8</v>
          </cell>
          <cell r="EC105">
            <v>2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18.190000000000001</v>
          </cell>
          <cell r="EI105">
            <v>3</v>
          </cell>
          <cell r="EJ105">
            <v>0</v>
          </cell>
          <cell r="EK105">
            <v>0</v>
          </cell>
          <cell r="EL105" t="str">
            <v/>
          </cell>
          <cell r="EM105" t="str">
            <v/>
          </cell>
          <cell r="EN105">
            <v>0</v>
          </cell>
          <cell r="EO105">
            <v>0</v>
          </cell>
          <cell r="EP105">
            <v>13.37</v>
          </cell>
          <cell r="EQ105">
            <v>2</v>
          </cell>
          <cell r="ER105">
            <v>0</v>
          </cell>
          <cell r="ES105">
            <v>0</v>
          </cell>
          <cell r="ET105">
            <v>3.63</v>
          </cell>
          <cell r="EU105">
            <v>1</v>
          </cell>
          <cell r="EV105">
            <v>9.76</v>
          </cell>
          <cell r="EW105">
            <v>2</v>
          </cell>
          <cell r="EX105">
            <v>0</v>
          </cell>
          <cell r="EY105">
            <v>0</v>
          </cell>
          <cell r="EZ105" t="str">
            <v/>
          </cell>
          <cell r="FA105" t="str">
            <v/>
          </cell>
          <cell r="FB105">
            <v>0</v>
          </cell>
          <cell r="FC105">
            <v>0</v>
          </cell>
          <cell r="FD105">
            <v>13.82</v>
          </cell>
          <cell r="FE105">
            <v>2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10.8</v>
          </cell>
          <cell r="FK105">
            <v>2</v>
          </cell>
          <cell r="FL105">
            <v>5.64</v>
          </cell>
          <cell r="FM105">
            <v>1</v>
          </cell>
          <cell r="FN105" t="str">
            <v/>
          </cell>
          <cell r="FO105" t="str">
            <v/>
          </cell>
          <cell r="FP105">
            <v>0</v>
          </cell>
          <cell r="FQ105">
            <v>0</v>
          </cell>
          <cell r="FR105">
            <v>13.65</v>
          </cell>
          <cell r="FS105">
            <v>2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11.13</v>
          </cell>
          <cell r="FY105">
            <v>2</v>
          </cell>
          <cell r="FZ105">
            <v>7.44</v>
          </cell>
          <cell r="GA105">
            <v>1</v>
          </cell>
          <cell r="GB105" t="str">
            <v/>
          </cell>
          <cell r="GC105" t="str">
            <v/>
          </cell>
          <cell r="GD105">
            <v>0</v>
          </cell>
          <cell r="GE105">
            <v>0</v>
          </cell>
          <cell r="GF105">
            <v>11.76</v>
          </cell>
          <cell r="GG105">
            <v>2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11.87</v>
          </cell>
          <cell r="GM105">
            <v>2</v>
          </cell>
          <cell r="GN105">
            <v>0</v>
          </cell>
          <cell r="GO105">
            <v>0</v>
          </cell>
          <cell r="GP105" t="str">
            <v/>
          </cell>
          <cell r="GQ105" t="str">
            <v/>
          </cell>
          <cell r="GR105">
            <v>0</v>
          </cell>
          <cell r="GS105">
            <v>0</v>
          </cell>
          <cell r="GT105">
            <v>14.86</v>
          </cell>
          <cell r="GU105">
            <v>2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12.93</v>
          </cell>
          <cell r="HC105">
            <v>2</v>
          </cell>
          <cell r="HD105" t="str">
            <v/>
          </cell>
          <cell r="HE105" t="str">
            <v/>
          </cell>
          <cell r="HF105">
            <v>0</v>
          </cell>
          <cell r="HG105">
            <v>0</v>
          </cell>
          <cell r="HH105">
            <v>11.69</v>
          </cell>
          <cell r="HI105">
            <v>2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19.350000000000001</v>
          </cell>
          <cell r="HO105">
            <v>3</v>
          </cell>
          <cell r="HP105">
            <v>0</v>
          </cell>
          <cell r="HQ105">
            <v>0</v>
          </cell>
          <cell r="HR105" t="str">
            <v/>
          </cell>
          <cell r="HS105" t="str">
            <v/>
          </cell>
          <cell r="HT105">
            <v>0</v>
          </cell>
          <cell r="HU105">
            <v>0</v>
          </cell>
          <cell r="HV105">
            <v>13.65</v>
          </cell>
          <cell r="HW105">
            <v>2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11.89</v>
          </cell>
          <cell r="IC105">
            <v>2</v>
          </cell>
          <cell r="ID105">
            <v>4.37</v>
          </cell>
          <cell r="IE105">
            <v>1</v>
          </cell>
          <cell r="IF105" t="str">
            <v/>
          </cell>
          <cell r="IG105" t="str">
            <v/>
          </cell>
          <cell r="IH105">
            <v>0</v>
          </cell>
          <cell r="II105">
            <v>0</v>
          </cell>
          <cell r="IJ105">
            <v>14.01</v>
          </cell>
          <cell r="IK105">
            <v>2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14.5</v>
          </cell>
          <cell r="IQ105">
            <v>2</v>
          </cell>
          <cell r="IR105">
            <v>7.5</v>
          </cell>
          <cell r="IS105">
            <v>1</v>
          </cell>
          <cell r="IT105" t="str">
            <v/>
          </cell>
          <cell r="IU105" t="str">
            <v/>
          </cell>
          <cell r="IV105">
            <v>0</v>
          </cell>
          <cell r="IW105">
            <v>0</v>
          </cell>
          <cell r="IX105">
            <v>14.91</v>
          </cell>
          <cell r="IY105">
            <v>2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13.26</v>
          </cell>
          <cell r="JE105">
            <v>2</v>
          </cell>
          <cell r="JF105">
            <v>0</v>
          </cell>
          <cell r="JG105">
            <v>0</v>
          </cell>
          <cell r="JH105" t="str">
            <v/>
          </cell>
          <cell r="JI105" t="str">
            <v/>
          </cell>
          <cell r="JJ105">
            <v>0</v>
          </cell>
          <cell r="JK105">
            <v>0</v>
          </cell>
          <cell r="JL105">
            <v>14.35</v>
          </cell>
          <cell r="JM105">
            <v>2</v>
          </cell>
          <cell r="JN105">
            <v>0</v>
          </cell>
          <cell r="JO105">
            <v>0</v>
          </cell>
          <cell r="JP105">
            <v>7.14</v>
          </cell>
          <cell r="JQ105">
            <v>1</v>
          </cell>
          <cell r="JR105">
            <v>12.87</v>
          </cell>
          <cell r="JS105">
            <v>2</v>
          </cell>
          <cell r="JT105">
            <v>0</v>
          </cell>
          <cell r="JU105">
            <v>0</v>
          </cell>
          <cell r="JV105" t="str">
            <v/>
          </cell>
          <cell r="JW105" t="str">
            <v/>
          </cell>
          <cell r="JX105">
            <v>0</v>
          </cell>
          <cell r="JY105">
            <v>0</v>
          </cell>
          <cell r="JZ105">
            <v>14.11</v>
          </cell>
          <cell r="KA105">
            <v>2</v>
          </cell>
          <cell r="KB105">
            <v>6.94</v>
          </cell>
          <cell r="KC105">
            <v>1</v>
          </cell>
          <cell r="KD105">
            <v>0</v>
          </cell>
          <cell r="KE105">
            <v>0</v>
          </cell>
          <cell r="KF105">
            <v>10.85</v>
          </cell>
          <cell r="KG105">
            <v>2</v>
          </cell>
          <cell r="KH105">
            <v>0</v>
          </cell>
          <cell r="KI105">
            <v>0</v>
          </cell>
          <cell r="KJ105" t="str">
            <v/>
          </cell>
          <cell r="KK105" t="str">
            <v/>
          </cell>
          <cell r="KL105">
            <v>0</v>
          </cell>
          <cell r="KM105">
            <v>0</v>
          </cell>
          <cell r="KN105">
            <v>17.170000000000002</v>
          </cell>
          <cell r="KO105">
            <v>2</v>
          </cell>
          <cell r="KP105">
            <v>6.52</v>
          </cell>
          <cell r="KQ105">
            <v>1</v>
          </cell>
          <cell r="KR105">
            <v>0</v>
          </cell>
          <cell r="KS105">
            <v>0</v>
          </cell>
          <cell r="KT105">
            <v>12.77</v>
          </cell>
          <cell r="KU105">
            <v>2</v>
          </cell>
          <cell r="KV105">
            <v>0</v>
          </cell>
          <cell r="KW105">
            <v>0</v>
          </cell>
          <cell r="KX105" t="str">
            <v/>
          </cell>
          <cell r="KY105" t="str">
            <v/>
          </cell>
          <cell r="KZ105">
            <v>8.33</v>
          </cell>
          <cell r="LA105">
            <v>1</v>
          </cell>
          <cell r="LB105">
            <v>0</v>
          </cell>
          <cell r="LC105">
            <v>0</v>
          </cell>
          <cell r="LD105">
            <v>10.02</v>
          </cell>
          <cell r="LE105">
            <v>1</v>
          </cell>
          <cell r="LF105">
            <v>0</v>
          </cell>
          <cell r="LG105">
            <v>0</v>
          </cell>
          <cell r="LH105">
            <v>8.84</v>
          </cell>
          <cell r="LI105">
            <v>1</v>
          </cell>
          <cell r="LJ105">
            <v>0</v>
          </cell>
          <cell r="LK105">
            <v>0</v>
          </cell>
          <cell r="LL105" t="str">
            <v/>
          </cell>
          <cell r="LM105" t="str">
            <v/>
          </cell>
          <cell r="LN105">
            <v>0</v>
          </cell>
          <cell r="LO105">
            <v>0</v>
          </cell>
          <cell r="LP105">
            <v>15.28</v>
          </cell>
          <cell r="LQ105">
            <v>2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12.73</v>
          </cell>
          <cell r="LW105">
            <v>2</v>
          </cell>
          <cell r="LX105">
            <v>7.06</v>
          </cell>
          <cell r="LY105">
            <v>1</v>
          </cell>
          <cell r="LZ105" t="str">
            <v/>
          </cell>
          <cell r="MA105" t="str">
            <v/>
          </cell>
          <cell r="MB105">
            <v>0</v>
          </cell>
          <cell r="MC105">
            <v>0</v>
          </cell>
          <cell r="MD105">
            <v>16.63</v>
          </cell>
          <cell r="ME105">
            <v>2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12.45</v>
          </cell>
          <cell r="MK105">
            <v>2</v>
          </cell>
          <cell r="ML105">
            <v>0</v>
          </cell>
          <cell r="MM105">
            <v>0</v>
          </cell>
          <cell r="MN105" t="str">
            <v/>
          </cell>
          <cell r="MO105" t="str">
            <v/>
          </cell>
          <cell r="MP105">
            <v>0</v>
          </cell>
          <cell r="MQ105">
            <v>0</v>
          </cell>
          <cell r="MR105">
            <v>14.19</v>
          </cell>
          <cell r="MS105">
            <v>2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14.15</v>
          </cell>
          <cell r="MY105">
            <v>2</v>
          </cell>
          <cell r="MZ105">
            <v>9.93</v>
          </cell>
          <cell r="NA105">
            <v>1</v>
          </cell>
          <cell r="NB105" t="str">
            <v/>
          </cell>
          <cell r="NC105" t="str">
            <v/>
          </cell>
          <cell r="ND105">
            <v>0</v>
          </cell>
          <cell r="NE105">
            <v>0</v>
          </cell>
          <cell r="NF105">
            <v>15.43</v>
          </cell>
          <cell r="NG105">
            <v>2</v>
          </cell>
          <cell r="NH105">
            <v>0</v>
          </cell>
          <cell r="NI105">
            <v>0</v>
          </cell>
          <cell r="NJ105">
            <v>0</v>
          </cell>
          <cell r="NK105">
            <v>0</v>
          </cell>
          <cell r="NL105">
            <v>14.28</v>
          </cell>
          <cell r="NM105">
            <v>2</v>
          </cell>
          <cell r="NN105">
            <v>0</v>
          </cell>
          <cell r="NO105">
            <v>0</v>
          </cell>
          <cell r="NP105" t="str">
            <v/>
          </cell>
          <cell r="NQ105" t="str">
            <v/>
          </cell>
          <cell r="NR105">
            <v>8.7799999999999994</v>
          </cell>
          <cell r="NS105">
            <v>1</v>
          </cell>
          <cell r="NT105">
            <v>18.28</v>
          </cell>
          <cell r="NU105">
            <v>2</v>
          </cell>
          <cell r="NV105">
            <v>0</v>
          </cell>
          <cell r="NW105">
            <v>0</v>
          </cell>
          <cell r="NX105">
            <v>0</v>
          </cell>
          <cell r="NY105">
            <v>0</v>
          </cell>
          <cell r="NZ105">
            <v>12.54</v>
          </cell>
          <cell r="OA105">
            <v>2</v>
          </cell>
          <cell r="OB105">
            <v>5.88</v>
          </cell>
          <cell r="OC105">
            <v>1</v>
          </cell>
          <cell r="OD105" t="str">
            <v/>
          </cell>
          <cell r="OE105" t="str">
            <v/>
          </cell>
          <cell r="OF105">
            <v>0</v>
          </cell>
          <cell r="OG105">
            <v>0</v>
          </cell>
          <cell r="OH105">
            <v>16.64</v>
          </cell>
          <cell r="OI105">
            <v>2</v>
          </cell>
          <cell r="OJ105">
            <v>0</v>
          </cell>
          <cell r="OK105">
            <v>0</v>
          </cell>
          <cell r="OL105">
            <v>0</v>
          </cell>
          <cell r="OM105">
            <v>0</v>
          </cell>
          <cell r="ON105">
            <v>15.18</v>
          </cell>
          <cell r="OO105">
            <v>2</v>
          </cell>
          <cell r="OP105">
            <v>7.69</v>
          </cell>
          <cell r="OQ105">
            <v>1</v>
          </cell>
          <cell r="OR105" t="str">
            <v/>
          </cell>
          <cell r="OS105" t="str">
            <v/>
          </cell>
          <cell r="OT105">
            <v>0</v>
          </cell>
          <cell r="OU105">
            <v>0</v>
          </cell>
          <cell r="OV105">
            <v>16.47</v>
          </cell>
          <cell r="OW105">
            <v>2</v>
          </cell>
          <cell r="OX105">
            <v>0</v>
          </cell>
          <cell r="OY105">
            <v>0</v>
          </cell>
          <cell r="OZ105">
            <v>0</v>
          </cell>
          <cell r="PA105">
            <v>0</v>
          </cell>
          <cell r="PB105">
            <v>12.81</v>
          </cell>
          <cell r="PC105">
            <v>2</v>
          </cell>
          <cell r="PD105">
            <v>0</v>
          </cell>
          <cell r="PE105">
            <v>0</v>
          </cell>
          <cell r="PF105" t="str">
            <v/>
          </cell>
          <cell r="PG105" t="str">
            <v/>
          </cell>
          <cell r="PH105">
            <v>0</v>
          </cell>
          <cell r="PI105">
            <v>0</v>
          </cell>
          <cell r="PJ105">
            <v>16.16</v>
          </cell>
          <cell r="PK105">
            <v>2</v>
          </cell>
          <cell r="PL105">
            <v>0</v>
          </cell>
          <cell r="PM105">
            <v>0</v>
          </cell>
          <cell r="PN105">
            <v>7.62</v>
          </cell>
          <cell r="PO105">
            <v>1</v>
          </cell>
          <cell r="PP105">
            <v>15.34</v>
          </cell>
          <cell r="PQ105">
            <v>2</v>
          </cell>
          <cell r="PR105">
            <v>0</v>
          </cell>
          <cell r="PS105">
            <v>0</v>
          </cell>
          <cell r="PT105" t="str">
            <v/>
          </cell>
          <cell r="PU105" t="str">
            <v/>
          </cell>
          <cell r="PV105">
            <v>0</v>
          </cell>
          <cell r="PW105">
            <v>0</v>
          </cell>
          <cell r="PX105">
            <v>15.07</v>
          </cell>
          <cell r="PY105">
            <v>2</v>
          </cell>
          <cell r="PZ105">
            <v>0</v>
          </cell>
          <cell r="QA105">
            <v>0</v>
          </cell>
          <cell r="QB105">
            <v>0</v>
          </cell>
          <cell r="QC105">
            <v>0</v>
          </cell>
          <cell r="QD105">
            <v>14.88</v>
          </cell>
          <cell r="QE105">
            <v>2</v>
          </cell>
          <cell r="QF105">
            <v>9.14</v>
          </cell>
          <cell r="QG105">
            <v>1</v>
          </cell>
          <cell r="QH105" t="str">
            <v/>
          </cell>
          <cell r="QI105" t="str">
            <v/>
          </cell>
          <cell r="QJ105">
            <v>0</v>
          </cell>
          <cell r="QK105">
            <v>0</v>
          </cell>
          <cell r="QL105">
            <v>13.29</v>
          </cell>
          <cell r="QM105">
            <v>2</v>
          </cell>
          <cell r="QN105">
            <v>0</v>
          </cell>
          <cell r="QO105">
            <v>0</v>
          </cell>
          <cell r="QP105">
            <v>0</v>
          </cell>
          <cell r="QQ105">
            <v>0</v>
          </cell>
          <cell r="QR105">
            <v>7.98</v>
          </cell>
          <cell r="QS105">
            <v>2</v>
          </cell>
          <cell r="QT105">
            <v>0</v>
          </cell>
          <cell r="QU105">
            <v>0</v>
          </cell>
          <cell r="QV105" t="str">
            <v/>
          </cell>
          <cell r="QW105" t="str">
            <v/>
          </cell>
          <cell r="QX105">
            <v>0</v>
          </cell>
          <cell r="QY105">
            <v>0</v>
          </cell>
          <cell r="QZ105">
            <v>16.72</v>
          </cell>
          <cell r="RA105">
            <v>2</v>
          </cell>
          <cell r="RB105">
            <v>0</v>
          </cell>
          <cell r="RC105">
            <v>0</v>
          </cell>
          <cell r="RD105">
            <v>7.68</v>
          </cell>
          <cell r="RE105">
            <v>1</v>
          </cell>
          <cell r="RF105">
            <v>16.66</v>
          </cell>
          <cell r="RG105">
            <v>2</v>
          </cell>
          <cell r="RH105">
            <v>0</v>
          </cell>
          <cell r="RI105">
            <v>0</v>
          </cell>
          <cell r="RJ105" t="str">
            <v/>
          </cell>
          <cell r="RK105" t="str">
            <v/>
          </cell>
          <cell r="RL105">
            <v>0</v>
          </cell>
          <cell r="RM105">
            <v>0</v>
          </cell>
          <cell r="RN105">
            <v>14.18</v>
          </cell>
          <cell r="RO105">
            <v>2</v>
          </cell>
          <cell r="RP105">
            <v>0</v>
          </cell>
          <cell r="RQ105">
            <v>0</v>
          </cell>
          <cell r="RR105">
            <v>8.9700000000000006</v>
          </cell>
          <cell r="RS105">
            <v>1</v>
          </cell>
          <cell r="RT105">
            <v>16.04</v>
          </cell>
          <cell r="RU105">
            <v>2</v>
          </cell>
          <cell r="RV105">
            <v>0</v>
          </cell>
          <cell r="RW105">
            <v>0</v>
          </cell>
          <cell r="RX105" t="str">
            <v/>
          </cell>
          <cell r="RY105" t="str">
            <v/>
          </cell>
          <cell r="RZ105">
            <v>0</v>
          </cell>
          <cell r="SA105">
            <v>0</v>
          </cell>
          <cell r="SB105">
            <v>15.97</v>
          </cell>
          <cell r="SC105">
            <v>2</v>
          </cell>
          <cell r="SD105">
            <v>0</v>
          </cell>
          <cell r="SE105">
            <v>0</v>
          </cell>
          <cell r="SF105">
            <v>0</v>
          </cell>
          <cell r="SG105">
            <v>0</v>
          </cell>
          <cell r="SH105">
            <v>13.03</v>
          </cell>
          <cell r="SI105">
            <v>2</v>
          </cell>
          <cell r="SJ105">
            <v>6.86</v>
          </cell>
          <cell r="SK105">
            <v>1</v>
          </cell>
          <cell r="SL105" t="str">
            <v/>
          </cell>
          <cell r="SM105" t="str">
            <v/>
          </cell>
          <cell r="SN105">
            <v>0</v>
          </cell>
          <cell r="SO105">
            <v>0</v>
          </cell>
          <cell r="SP105">
            <v>15.2</v>
          </cell>
          <cell r="SQ105">
            <v>2</v>
          </cell>
          <cell r="SR105">
            <v>0</v>
          </cell>
          <cell r="SS105">
            <v>0</v>
          </cell>
          <cell r="ST105">
            <v>0</v>
          </cell>
          <cell r="SU105">
            <v>0</v>
          </cell>
          <cell r="SV105">
            <v>13.82</v>
          </cell>
          <cell r="SW105">
            <v>2</v>
          </cell>
          <cell r="SX105">
            <v>0</v>
          </cell>
          <cell r="SY105">
            <v>0</v>
          </cell>
          <cell r="SZ105" t="str">
            <v/>
          </cell>
          <cell r="TA105" t="str">
            <v/>
          </cell>
          <cell r="TB105">
            <v>7.61</v>
          </cell>
          <cell r="TC105">
            <v>1</v>
          </cell>
          <cell r="TD105">
            <v>16</v>
          </cell>
          <cell r="TE105">
            <v>2</v>
          </cell>
          <cell r="TF105">
            <v>0</v>
          </cell>
          <cell r="TG105">
            <v>0</v>
          </cell>
          <cell r="TH105">
            <v>0</v>
          </cell>
          <cell r="TI105">
            <v>0</v>
          </cell>
          <cell r="TJ105">
            <v>17.88</v>
          </cell>
          <cell r="TK105">
            <v>3</v>
          </cell>
          <cell r="TL105">
            <v>0</v>
          </cell>
          <cell r="TM105">
            <v>0</v>
          </cell>
          <cell r="TN105" t="str">
            <v/>
          </cell>
          <cell r="TO105" t="str">
            <v/>
          </cell>
          <cell r="TP105">
            <v>0</v>
          </cell>
          <cell r="TQ105">
            <v>0</v>
          </cell>
          <cell r="TR105">
            <v>16.489999999999998</v>
          </cell>
          <cell r="TS105">
            <v>2</v>
          </cell>
          <cell r="TT105">
            <v>0</v>
          </cell>
          <cell r="TU105">
            <v>0</v>
          </cell>
          <cell r="TV105">
            <v>0</v>
          </cell>
          <cell r="TW105">
            <v>0</v>
          </cell>
          <cell r="TX105">
            <v>13.48</v>
          </cell>
          <cell r="TY105">
            <v>2</v>
          </cell>
          <cell r="TZ105">
            <v>4.34</v>
          </cell>
          <cell r="UA105">
            <v>1</v>
          </cell>
          <cell r="UB105" t="str">
            <v/>
          </cell>
          <cell r="UC105" t="str">
            <v/>
          </cell>
          <cell r="UD105">
            <v>0</v>
          </cell>
          <cell r="UE105">
            <v>0</v>
          </cell>
          <cell r="UF105">
            <v>14.9</v>
          </cell>
          <cell r="UG105">
            <v>2</v>
          </cell>
          <cell r="UH105">
            <v>0</v>
          </cell>
          <cell r="UI105">
            <v>0</v>
          </cell>
          <cell r="UJ105">
            <v>0</v>
          </cell>
          <cell r="UK105">
            <v>0</v>
          </cell>
          <cell r="UL105">
            <v>13.2</v>
          </cell>
          <cell r="UM105">
            <v>2</v>
          </cell>
          <cell r="UN105">
            <v>6.9</v>
          </cell>
          <cell r="UO105">
            <v>1</v>
          </cell>
          <cell r="UP105" t="str">
            <v/>
          </cell>
          <cell r="UQ105" t="str">
            <v/>
          </cell>
          <cell r="UR105">
            <v>0</v>
          </cell>
          <cell r="US105">
            <v>0</v>
          </cell>
          <cell r="UT105">
            <v>13.8</v>
          </cell>
          <cell r="UU105">
            <v>2</v>
          </cell>
          <cell r="UV105">
            <v>0</v>
          </cell>
          <cell r="UW105">
            <v>0</v>
          </cell>
          <cell r="UX105">
            <v>0</v>
          </cell>
          <cell r="UY105">
            <v>0</v>
          </cell>
          <cell r="UZ105">
            <v>14.07</v>
          </cell>
          <cell r="VA105">
            <v>2</v>
          </cell>
          <cell r="VB105">
            <v>0</v>
          </cell>
          <cell r="VC105">
            <v>0</v>
          </cell>
          <cell r="VD105" t="str">
            <v/>
          </cell>
          <cell r="VE105" t="str">
            <v/>
          </cell>
          <cell r="VF105">
            <v>0</v>
          </cell>
          <cell r="VG105">
            <v>0</v>
          </cell>
          <cell r="VH105">
            <v>15.09</v>
          </cell>
          <cell r="VI105">
            <v>2</v>
          </cell>
          <cell r="VJ105">
            <v>0</v>
          </cell>
          <cell r="VK105">
            <v>0</v>
          </cell>
          <cell r="VL105">
            <v>7.62</v>
          </cell>
          <cell r="VM105">
            <v>1</v>
          </cell>
          <cell r="VN105">
            <v>16.16</v>
          </cell>
          <cell r="VO105">
            <v>2</v>
          </cell>
          <cell r="VP105">
            <v>0</v>
          </cell>
          <cell r="VQ105">
            <v>0</v>
          </cell>
          <cell r="VR105" t="str">
            <v/>
          </cell>
          <cell r="VS105" t="str">
            <v/>
          </cell>
          <cell r="VT105">
            <v>0</v>
          </cell>
          <cell r="VU105">
            <v>0</v>
          </cell>
          <cell r="VV105">
            <v>16.84</v>
          </cell>
          <cell r="VW105">
            <v>2</v>
          </cell>
          <cell r="VX105">
            <v>0</v>
          </cell>
          <cell r="VY105">
            <v>0</v>
          </cell>
          <cell r="VZ105">
            <v>0</v>
          </cell>
          <cell r="WA105">
            <v>0</v>
          </cell>
          <cell r="WB105">
            <v>12.04</v>
          </cell>
          <cell r="WC105">
            <v>2</v>
          </cell>
          <cell r="WD105">
            <v>7.61</v>
          </cell>
          <cell r="WE105">
            <v>1</v>
          </cell>
          <cell r="WF105" t="str">
            <v/>
          </cell>
          <cell r="WG105" t="str">
            <v/>
          </cell>
          <cell r="WH105">
            <v>0</v>
          </cell>
          <cell r="WI105">
            <v>0</v>
          </cell>
          <cell r="WJ105">
            <v>14.78</v>
          </cell>
          <cell r="WK105">
            <v>2</v>
          </cell>
          <cell r="WL105">
            <v>0</v>
          </cell>
          <cell r="WM105">
            <v>0</v>
          </cell>
          <cell r="WN105">
            <v>0</v>
          </cell>
          <cell r="WO105">
            <v>0</v>
          </cell>
          <cell r="WP105">
            <v>13.04</v>
          </cell>
          <cell r="WQ105">
            <v>2</v>
          </cell>
          <cell r="WR105">
            <v>7.1</v>
          </cell>
          <cell r="WS105">
            <v>1</v>
          </cell>
          <cell r="WT105" t="str">
            <v/>
          </cell>
          <cell r="WU105" t="str">
            <v/>
          </cell>
          <cell r="WV105">
            <v>0</v>
          </cell>
          <cell r="WW105">
            <v>0</v>
          </cell>
          <cell r="WX105">
            <v>14.56</v>
          </cell>
          <cell r="WY105">
            <v>2</v>
          </cell>
          <cell r="WZ105">
            <v>0</v>
          </cell>
          <cell r="XA105">
            <v>0</v>
          </cell>
          <cell r="XB105">
            <v>0</v>
          </cell>
          <cell r="XC105">
            <v>0</v>
          </cell>
          <cell r="XD105">
            <v>11.2</v>
          </cell>
          <cell r="XE105">
            <v>2</v>
          </cell>
          <cell r="XF105">
            <v>6.21</v>
          </cell>
          <cell r="XG105">
            <v>1</v>
          </cell>
          <cell r="XH105" t="str">
            <v/>
          </cell>
          <cell r="XI105" t="str">
            <v/>
          </cell>
          <cell r="XJ105">
            <v>0</v>
          </cell>
          <cell r="XK105">
            <v>0</v>
          </cell>
          <cell r="XL105">
            <v>13.49</v>
          </cell>
          <cell r="XM105">
            <v>2</v>
          </cell>
          <cell r="XN105">
            <v>0</v>
          </cell>
          <cell r="XO105">
            <v>0</v>
          </cell>
          <cell r="XP105">
            <v>0</v>
          </cell>
          <cell r="XQ105">
            <v>0</v>
          </cell>
          <cell r="XR105">
            <v>12.95</v>
          </cell>
          <cell r="XS105">
            <v>2</v>
          </cell>
          <cell r="XT105">
            <v>0</v>
          </cell>
          <cell r="XU105">
            <v>0</v>
          </cell>
          <cell r="XV105" t="str">
            <v/>
          </cell>
          <cell r="XW105" t="str">
            <v/>
          </cell>
          <cell r="XX105">
            <v>0</v>
          </cell>
          <cell r="XY105">
            <v>0</v>
          </cell>
          <cell r="XZ105">
            <v>14.73</v>
          </cell>
          <cell r="YA105">
            <v>2</v>
          </cell>
          <cell r="YB105">
            <v>0</v>
          </cell>
          <cell r="YC105">
            <v>0</v>
          </cell>
          <cell r="YD105">
            <v>0</v>
          </cell>
          <cell r="YE105">
            <v>0</v>
          </cell>
          <cell r="YF105">
            <v>13.24</v>
          </cell>
          <cell r="YG105">
            <v>2</v>
          </cell>
          <cell r="YH105">
            <v>6.37</v>
          </cell>
          <cell r="YI105">
            <v>1</v>
          </cell>
          <cell r="YJ105" t="str">
            <v/>
          </cell>
          <cell r="YK105" t="str">
            <v/>
          </cell>
          <cell r="YL105">
            <v>0</v>
          </cell>
          <cell r="YM105">
            <v>0</v>
          </cell>
          <cell r="YN105">
            <v>16.63</v>
          </cell>
          <cell r="YO105">
            <v>2</v>
          </cell>
          <cell r="YP105">
            <v>6.4</v>
          </cell>
          <cell r="YQ105">
            <v>1</v>
          </cell>
          <cell r="YR105">
            <v>0</v>
          </cell>
          <cell r="YS105">
            <v>0</v>
          </cell>
          <cell r="YT105">
            <v>0</v>
          </cell>
          <cell r="YU105">
            <v>0</v>
          </cell>
          <cell r="YV105">
            <v>0</v>
          </cell>
          <cell r="YW105">
            <v>0</v>
          </cell>
          <cell r="YX105" t="str">
            <v/>
          </cell>
          <cell r="YY105" t="str">
            <v/>
          </cell>
          <cell r="YZ105">
            <v>0</v>
          </cell>
          <cell r="ZA105">
            <v>0</v>
          </cell>
          <cell r="ZB105">
            <v>19.73</v>
          </cell>
          <cell r="ZC105">
            <v>2</v>
          </cell>
          <cell r="ZD105">
            <v>0</v>
          </cell>
          <cell r="ZE105">
            <v>0</v>
          </cell>
          <cell r="ZF105">
            <v>0</v>
          </cell>
          <cell r="ZG105">
            <v>0</v>
          </cell>
          <cell r="ZH105">
            <v>12.67</v>
          </cell>
          <cell r="ZI105">
            <v>2</v>
          </cell>
          <cell r="ZJ105">
            <v>0</v>
          </cell>
          <cell r="ZK105">
            <v>0</v>
          </cell>
          <cell r="ZL105" t="str">
            <v/>
          </cell>
          <cell r="ZM105" t="str">
            <v/>
          </cell>
          <cell r="ZN105">
            <v>0</v>
          </cell>
          <cell r="ZO105">
            <v>0</v>
          </cell>
          <cell r="ZP105">
            <v>16.690000000000001</v>
          </cell>
          <cell r="ZQ105">
            <v>2</v>
          </cell>
          <cell r="ZR105">
            <v>0</v>
          </cell>
          <cell r="ZS105">
            <v>0</v>
          </cell>
          <cell r="ZT105">
            <v>0</v>
          </cell>
          <cell r="ZU105">
            <v>0</v>
          </cell>
          <cell r="ZV105">
            <v>12.45</v>
          </cell>
          <cell r="ZW105">
            <v>2</v>
          </cell>
          <cell r="ZX105">
            <v>7.38</v>
          </cell>
          <cell r="ZY105">
            <v>1</v>
          </cell>
          <cell r="ZZ105" t="str">
            <v/>
          </cell>
          <cell r="AAA105" t="str">
            <v/>
          </cell>
          <cell r="AAB105">
            <v>0</v>
          </cell>
          <cell r="AAC105">
            <v>0</v>
          </cell>
          <cell r="AAD105">
            <v>11.06</v>
          </cell>
          <cell r="AAE105">
            <v>1</v>
          </cell>
          <cell r="AAF105">
            <v>0</v>
          </cell>
          <cell r="AAG105">
            <v>0</v>
          </cell>
          <cell r="AAH105">
            <v>0</v>
          </cell>
          <cell r="AAI105">
            <v>0</v>
          </cell>
          <cell r="AAJ105">
            <v>14.45</v>
          </cell>
          <cell r="AAK105">
            <v>2</v>
          </cell>
          <cell r="AAL105">
            <v>0</v>
          </cell>
          <cell r="AAM105">
            <v>0</v>
          </cell>
          <cell r="AAN105" t="str">
            <v/>
          </cell>
          <cell r="AAO105" t="str">
            <v/>
          </cell>
          <cell r="AAP105">
            <v>0</v>
          </cell>
          <cell r="AAQ105">
            <v>0</v>
          </cell>
          <cell r="AAR105">
            <v>12.56</v>
          </cell>
          <cell r="AAS105">
            <v>2</v>
          </cell>
          <cell r="AAT105">
            <v>8.32</v>
          </cell>
          <cell r="AAU105">
            <v>1</v>
          </cell>
          <cell r="AAV105">
            <v>0</v>
          </cell>
          <cell r="AAW105">
            <v>0</v>
          </cell>
          <cell r="AAX105">
            <v>13.83</v>
          </cell>
          <cell r="AAY105">
            <v>2</v>
          </cell>
          <cell r="AAZ105">
            <v>5.49</v>
          </cell>
          <cell r="ABA105">
            <v>1</v>
          </cell>
          <cell r="ABB105" t="str">
            <v/>
          </cell>
          <cell r="ABC105" t="str">
            <v/>
          </cell>
          <cell r="ABD105">
            <v>0</v>
          </cell>
          <cell r="ABE105">
            <v>0</v>
          </cell>
          <cell r="ABF105">
            <v>0</v>
          </cell>
          <cell r="ABG105">
            <v>0</v>
          </cell>
          <cell r="ABH105">
            <v>0</v>
          </cell>
          <cell r="ABI105">
            <v>0</v>
          </cell>
          <cell r="ABJ105">
            <v>0</v>
          </cell>
          <cell r="ABK105">
            <v>0</v>
          </cell>
          <cell r="ABM105">
            <v>1685.6999999999998</v>
          </cell>
          <cell r="ABN105">
            <v>244</v>
          </cell>
          <cell r="ABO105">
            <v>140</v>
          </cell>
          <cell r="ABP105">
            <v>1.7428571428571429</v>
          </cell>
        </row>
        <row r="106">
          <cell r="A106" t="str">
            <v>TOMPKINS</v>
          </cell>
          <cell r="B106" t="str">
            <v>TOMPKINS</v>
          </cell>
          <cell r="C106" t="str">
            <v>BROOKLYN</v>
          </cell>
          <cell r="D106">
            <v>4.9800000000000004</v>
          </cell>
          <cell r="E106">
            <v>1</v>
          </cell>
          <cell r="F106">
            <v>5.46</v>
          </cell>
          <cell r="G106">
            <v>1</v>
          </cell>
          <cell r="H106">
            <v>6.64</v>
          </cell>
          <cell r="I106">
            <v>1</v>
          </cell>
          <cell r="J106">
            <v>0</v>
          </cell>
          <cell r="K106">
            <v>0</v>
          </cell>
          <cell r="L106">
            <v>8.33</v>
          </cell>
          <cell r="M106">
            <v>1</v>
          </cell>
          <cell r="N106">
            <v>8.84</v>
          </cell>
          <cell r="O106">
            <v>1</v>
          </cell>
          <cell r="P106" t="str">
            <v/>
          </cell>
          <cell r="Q106" t="str">
            <v/>
          </cell>
          <cell r="R106">
            <v>8.0399999999999991</v>
          </cell>
          <cell r="S106">
            <v>1</v>
          </cell>
          <cell r="T106">
            <v>0</v>
          </cell>
          <cell r="U106">
            <v>0</v>
          </cell>
          <cell r="V106">
            <v>9.14</v>
          </cell>
          <cell r="W106">
            <v>1</v>
          </cell>
          <cell r="X106">
            <v>0</v>
          </cell>
          <cell r="Y106">
            <v>0</v>
          </cell>
          <cell r="Z106">
            <v>9.07</v>
          </cell>
          <cell r="AA106">
            <v>1</v>
          </cell>
          <cell r="AB106">
            <v>0</v>
          </cell>
          <cell r="AC106">
            <v>0</v>
          </cell>
          <cell r="AD106" t="str">
            <v/>
          </cell>
          <cell r="AE106" t="str">
            <v/>
          </cell>
          <cell r="AF106">
            <v>8.0399999999999991</v>
          </cell>
          <cell r="AG106">
            <v>1</v>
          </cell>
          <cell r="AH106">
            <v>0</v>
          </cell>
          <cell r="AI106">
            <v>0</v>
          </cell>
          <cell r="AJ106">
            <v>9.14</v>
          </cell>
          <cell r="AK106">
            <v>1</v>
          </cell>
          <cell r="AL106">
            <v>0</v>
          </cell>
          <cell r="AM106">
            <v>0</v>
          </cell>
          <cell r="AN106">
            <v>9.07</v>
          </cell>
          <cell r="AO106">
            <v>1</v>
          </cell>
          <cell r="AP106">
            <v>0</v>
          </cell>
          <cell r="AQ106">
            <v>0</v>
          </cell>
          <cell r="AR106" t="str">
            <v/>
          </cell>
          <cell r="AS106" t="str">
            <v/>
          </cell>
          <cell r="AT106">
            <v>10.34</v>
          </cell>
          <cell r="AU106">
            <v>1</v>
          </cell>
          <cell r="AV106">
            <v>0</v>
          </cell>
          <cell r="AW106">
            <v>0</v>
          </cell>
          <cell r="AX106">
            <v>6.4</v>
          </cell>
          <cell r="AY106">
            <v>1</v>
          </cell>
          <cell r="AZ106">
            <v>0</v>
          </cell>
          <cell r="BA106">
            <v>0</v>
          </cell>
          <cell r="BB106">
            <v>8.69</v>
          </cell>
          <cell r="BC106">
            <v>1</v>
          </cell>
          <cell r="BD106">
            <v>0</v>
          </cell>
          <cell r="BE106">
            <v>0</v>
          </cell>
          <cell r="BF106" t="str">
            <v/>
          </cell>
          <cell r="BG106" t="str">
            <v/>
          </cell>
          <cell r="BH106">
            <v>8.1300000000000008</v>
          </cell>
          <cell r="BI106">
            <v>1</v>
          </cell>
          <cell r="BJ106">
            <v>0</v>
          </cell>
          <cell r="BK106">
            <v>0</v>
          </cell>
          <cell r="BL106">
            <v>9.02</v>
          </cell>
          <cell r="BM106">
            <v>1</v>
          </cell>
          <cell r="BN106">
            <v>0</v>
          </cell>
          <cell r="BO106">
            <v>0</v>
          </cell>
          <cell r="BP106">
            <v>9.86</v>
          </cell>
          <cell r="BQ106">
            <v>1</v>
          </cell>
          <cell r="BR106">
            <v>0</v>
          </cell>
          <cell r="BS106">
            <v>0</v>
          </cell>
          <cell r="BT106" t="str">
            <v/>
          </cell>
          <cell r="BU106" t="str">
            <v/>
          </cell>
          <cell r="BV106">
            <v>8.2799999999999994</v>
          </cell>
          <cell r="BW106">
            <v>1</v>
          </cell>
          <cell r="BX106">
            <v>0</v>
          </cell>
          <cell r="BY106">
            <v>0</v>
          </cell>
          <cell r="BZ106">
            <v>8.89</v>
          </cell>
          <cell r="CA106">
            <v>1</v>
          </cell>
          <cell r="CB106">
            <v>0</v>
          </cell>
          <cell r="CC106">
            <v>0</v>
          </cell>
          <cell r="CD106">
            <v>9.2200000000000006</v>
          </cell>
          <cell r="CE106">
            <v>1</v>
          </cell>
          <cell r="CF106">
            <v>0</v>
          </cell>
          <cell r="CG106">
            <v>0</v>
          </cell>
          <cell r="CH106" t="str">
            <v/>
          </cell>
          <cell r="CI106" t="str">
            <v/>
          </cell>
          <cell r="CJ106">
            <v>7.9</v>
          </cell>
          <cell r="CK106">
            <v>1</v>
          </cell>
          <cell r="CL106">
            <v>0</v>
          </cell>
          <cell r="CM106">
            <v>0</v>
          </cell>
          <cell r="CN106">
            <v>15.41</v>
          </cell>
          <cell r="CO106">
            <v>2</v>
          </cell>
          <cell r="CP106">
            <v>0</v>
          </cell>
          <cell r="CQ106">
            <v>0</v>
          </cell>
          <cell r="CR106">
            <v>4.29</v>
          </cell>
          <cell r="CS106">
            <v>1</v>
          </cell>
          <cell r="CT106">
            <v>0</v>
          </cell>
          <cell r="CU106">
            <v>0</v>
          </cell>
          <cell r="CV106" t="str">
            <v/>
          </cell>
          <cell r="CW106" t="str">
            <v/>
          </cell>
          <cell r="CX106">
            <v>8.1</v>
          </cell>
          <cell r="CY106">
            <v>1</v>
          </cell>
          <cell r="CZ106">
            <v>0</v>
          </cell>
          <cell r="DA106">
            <v>0</v>
          </cell>
          <cell r="DB106">
            <v>6.7</v>
          </cell>
          <cell r="DC106">
            <v>1</v>
          </cell>
          <cell r="DD106">
            <v>0</v>
          </cell>
          <cell r="DE106">
            <v>0</v>
          </cell>
          <cell r="DF106">
            <v>7.46</v>
          </cell>
          <cell r="DG106">
            <v>1</v>
          </cell>
          <cell r="DH106">
            <v>0</v>
          </cell>
          <cell r="DI106">
            <v>0</v>
          </cell>
          <cell r="DJ106" t="str">
            <v/>
          </cell>
          <cell r="DK106" t="str">
            <v/>
          </cell>
          <cell r="DL106">
            <v>7.45</v>
          </cell>
          <cell r="DM106">
            <v>1</v>
          </cell>
          <cell r="DN106">
            <v>0</v>
          </cell>
          <cell r="DO106">
            <v>0</v>
          </cell>
          <cell r="DP106">
            <v>9.19</v>
          </cell>
          <cell r="DQ106">
            <v>1</v>
          </cell>
          <cell r="DR106">
            <v>0</v>
          </cell>
          <cell r="DS106">
            <v>0</v>
          </cell>
          <cell r="DT106">
            <v>7.04</v>
          </cell>
          <cell r="DU106">
            <v>1</v>
          </cell>
          <cell r="DV106">
            <v>0</v>
          </cell>
          <cell r="DW106">
            <v>0</v>
          </cell>
          <cell r="DX106" t="str">
            <v/>
          </cell>
          <cell r="DY106" t="str">
            <v/>
          </cell>
          <cell r="DZ106">
            <v>8.16</v>
          </cell>
          <cell r="EA106">
            <v>1</v>
          </cell>
          <cell r="EB106">
            <v>0</v>
          </cell>
          <cell r="EC106">
            <v>0</v>
          </cell>
          <cell r="ED106">
            <v>9.23</v>
          </cell>
          <cell r="EE106">
            <v>1</v>
          </cell>
          <cell r="EF106">
            <v>0</v>
          </cell>
          <cell r="EG106">
            <v>0</v>
          </cell>
          <cell r="EH106">
            <v>7.54</v>
          </cell>
          <cell r="EI106">
            <v>1</v>
          </cell>
          <cell r="EJ106">
            <v>0</v>
          </cell>
          <cell r="EK106">
            <v>0</v>
          </cell>
          <cell r="EL106" t="str">
            <v/>
          </cell>
          <cell r="EM106" t="str">
            <v/>
          </cell>
          <cell r="EN106">
            <v>8.83</v>
          </cell>
          <cell r="EO106">
            <v>1</v>
          </cell>
          <cell r="EP106">
            <v>0</v>
          </cell>
          <cell r="EQ106">
            <v>0</v>
          </cell>
          <cell r="ER106">
            <v>7.62</v>
          </cell>
          <cell r="ES106">
            <v>1</v>
          </cell>
          <cell r="ET106">
            <v>0</v>
          </cell>
          <cell r="EU106">
            <v>0</v>
          </cell>
          <cell r="EV106">
            <v>8.4600000000000009</v>
          </cell>
          <cell r="EW106">
            <v>1</v>
          </cell>
          <cell r="EX106">
            <v>0</v>
          </cell>
          <cell r="EY106">
            <v>0</v>
          </cell>
          <cell r="EZ106" t="str">
            <v/>
          </cell>
          <cell r="FA106" t="str">
            <v/>
          </cell>
          <cell r="FB106">
            <v>8.4600000000000009</v>
          </cell>
          <cell r="FC106">
            <v>1</v>
          </cell>
          <cell r="FD106">
            <v>0</v>
          </cell>
          <cell r="FE106">
            <v>0</v>
          </cell>
          <cell r="FF106">
            <v>8.85</v>
          </cell>
          <cell r="FG106">
            <v>1</v>
          </cell>
          <cell r="FH106">
            <v>0</v>
          </cell>
          <cell r="FI106">
            <v>0</v>
          </cell>
          <cell r="FJ106">
            <v>7.85</v>
          </cell>
          <cell r="FK106">
            <v>1</v>
          </cell>
          <cell r="FL106">
            <v>0</v>
          </cell>
          <cell r="FM106">
            <v>0</v>
          </cell>
          <cell r="FN106" t="str">
            <v/>
          </cell>
          <cell r="FO106" t="str">
            <v/>
          </cell>
          <cell r="FP106">
            <v>9.86</v>
          </cell>
          <cell r="FQ106">
            <v>1</v>
          </cell>
          <cell r="FR106">
            <v>0</v>
          </cell>
          <cell r="FS106">
            <v>0</v>
          </cell>
          <cell r="FT106">
            <v>9.7899999999999991</v>
          </cell>
          <cell r="FU106">
            <v>1</v>
          </cell>
          <cell r="FV106">
            <v>0</v>
          </cell>
          <cell r="FW106">
            <v>0</v>
          </cell>
          <cell r="FX106">
            <v>18.66</v>
          </cell>
          <cell r="FY106">
            <v>2</v>
          </cell>
          <cell r="FZ106">
            <v>0</v>
          </cell>
          <cell r="GA106">
            <v>0</v>
          </cell>
          <cell r="GB106" t="str">
            <v/>
          </cell>
          <cell r="GC106" t="str">
            <v/>
          </cell>
          <cell r="GD106">
            <v>7.06</v>
          </cell>
          <cell r="GE106">
            <v>1</v>
          </cell>
          <cell r="GF106">
            <v>0</v>
          </cell>
          <cell r="GG106">
            <v>0</v>
          </cell>
          <cell r="GH106">
            <v>5.9</v>
          </cell>
          <cell r="GI106">
            <v>1</v>
          </cell>
          <cell r="GJ106">
            <v>0</v>
          </cell>
          <cell r="GK106">
            <v>0</v>
          </cell>
          <cell r="GL106">
            <v>7.24</v>
          </cell>
          <cell r="GM106">
            <v>1</v>
          </cell>
          <cell r="GN106">
            <v>0</v>
          </cell>
          <cell r="GO106">
            <v>0</v>
          </cell>
          <cell r="GP106" t="str">
            <v/>
          </cell>
          <cell r="GQ106" t="str">
            <v/>
          </cell>
          <cell r="GR106">
            <v>9.2799999999999994</v>
          </cell>
          <cell r="GS106">
            <v>1</v>
          </cell>
          <cell r="GT106">
            <v>0</v>
          </cell>
          <cell r="GU106">
            <v>0</v>
          </cell>
          <cell r="GV106">
            <v>8.6999999999999993</v>
          </cell>
          <cell r="GW106">
            <v>1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8.2899999999999991</v>
          </cell>
          <cell r="HC106">
            <v>1</v>
          </cell>
          <cell r="HD106" t="str">
            <v/>
          </cell>
          <cell r="HE106" t="str">
            <v/>
          </cell>
          <cell r="HF106">
            <v>9.23</v>
          </cell>
          <cell r="HG106">
            <v>1</v>
          </cell>
          <cell r="HH106">
            <v>0</v>
          </cell>
          <cell r="HI106">
            <v>0</v>
          </cell>
          <cell r="HJ106">
            <v>10.11</v>
          </cell>
          <cell r="HK106">
            <v>1</v>
          </cell>
          <cell r="HL106">
            <v>0</v>
          </cell>
          <cell r="HM106">
            <v>0</v>
          </cell>
          <cell r="HN106">
            <v>7.02</v>
          </cell>
          <cell r="HO106">
            <v>1</v>
          </cell>
          <cell r="HP106">
            <v>0</v>
          </cell>
          <cell r="HQ106">
            <v>0</v>
          </cell>
          <cell r="HR106" t="str">
            <v/>
          </cell>
          <cell r="HS106" t="str">
            <v/>
          </cell>
          <cell r="HT106">
            <v>9.74</v>
          </cell>
          <cell r="HU106">
            <v>1</v>
          </cell>
          <cell r="HV106">
            <v>0</v>
          </cell>
          <cell r="HW106">
            <v>0</v>
          </cell>
          <cell r="HX106">
            <v>9.98</v>
          </cell>
          <cell r="HY106">
            <v>1</v>
          </cell>
          <cell r="HZ106">
            <v>0</v>
          </cell>
          <cell r="IA106">
            <v>0</v>
          </cell>
          <cell r="IB106">
            <v>7.51</v>
          </cell>
          <cell r="IC106">
            <v>1</v>
          </cell>
          <cell r="ID106">
            <v>0</v>
          </cell>
          <cell r="IE106">
            <v>0</v>
          </cell>
          <cell r="IF106" t="str">
            <v/>
          </cell>
          <cell r="IG106" t="str">
            <v/>
          </cell>
          <cell r="IH106">
            <v>6.57</v>
          </cell>
          <cell r="II106">
            <v>1</v>
          </cell>
          <cell r="IJ106">
            <v>0</v>
          </cell>
          <cell r="IK106">
            <v>0</v>
          </cell>
          <cell r="IL106">
            <v>9.42</v>
          </cell>
          <cell r="IM106">
            <v>1</v>
          </cell>
          <cell r="IN106">
            <v>0</v>
          </cell>
          <cell r="IO106">
            <v>0</v>
          </cell>
          <cell r="IP106">
            <v>8.02</v>
          </cell>
          <cell r="IQ106">
            <v>1</v>
          </cell>
          <cell r="IR106">
            <v>0</v>
          </cell>
          <cell r="IS106">
            <v>0</v>
          </cell>
          <cell r="IT106" t="str">
            <v/>
          </cell>
          <cell r="IU106" t="str">
            <v/>
          </cell>
          <cell r="IV106">
            <v>11.42</v>
          </cell>
          <cell r="IW106">
            <v>1</v>
          </cell>
          <cell r="IX106">
            <v>0</v>
          </cell>
          <cell r="IY106">
            <v>0</v>
          </cell>
          <cell r="IZ106">
            <v>10.119999999999999</v>
          </cell>
          <cell r="JA106">
            <v>1</v>
          </cell>
          <cell r="JB106">
            <v>0</v>
          </cell>
          <cell r="JC106">
            <v>0</v>
          </cell>
          <cell r="JD106">
            <v>9.5399999999999991</v>
          </cell>
          <cell r="JE106">
            <v>1</v>
          </cell>
          <cell r="JF106">
            <v>0</v>
          </cell>
          <cell r="JG106">
            <v>0</v>
          </cell>
          <cell r="JH106" t="str">
            <v/>
          </cell>
          <cell r="JI106" t="str">
            <v/>
          </cell>
          <cell r="JJ106">
            <v>7.69</v>
          </cell>
          <cell r="JK106">
            <v>1</v>
          </cell>
          <cell r="JL106">
            <v>0</v>
          </cell>
          <cell r="JM106">
            <v>0</v>
          </cell>
          <cell r="JN106">
            <v>10.09</v>
          </cell>
          <cell r="JO106">
            <v>1</v>
          </cell>
          <cell r="JP106">
            <v>0</v>
          </cell>
          <cell r="JQ106">
            <v>0</v>
          </cell>
          <cell r="JR106">
            <v>10.27</v>
          </cell>
          <cell r="JS106">
            <v>1</v>
          </cell>
          <cell r="JT106">
            <v>0</v>
          </cell>
          <cell r="JU106">
            <v>0</v>
          </cell>
          <cell r="JV106" t="str">
            <v/>
          </cell>
          <cell r="JW106" t="str">
            <v/>
          </cell>
          <cell r="JX106">
            <v>10.33</v>
          </cell>
          <cell r="JY106">
            <v>1</v>
          </cell>
          <cell r="JZ106">
            <v>0</v>
          </cell>
          <cell r="KA106">
            <v>0</v>
          </cell>
          <cell r="KB106">
            <v>9.5299999999999994</v>
          </cell>
          <cell r="KC106">
            <v>1</v>
          </cell>
          <cell r="KD106">
            <v>0</v>
          </cell>
          <cell r="KE106">
            <v>0</v>
          </cell>
          <cell r="KF106">
            <v>9.1</v>
          </cell>
          <cell r="KG106">
            <v>1</v>
          </cell>
          <cell r="KH106">
            <v>0</v>
          </cell>
          <cell r="KI106">
            <v>0</v>
          </cell>
          <cell r="KJ106" t="str">
            <v/>
          </cell>
          <cell r="KK106" t="str">
            <v/>
          </cell>
          <cell r="KL106">
            <v>9.6999999999999993</v>
          </cell>
          <cell r="KM106">
            <v>1</v>
          </cell>
          <cell r="KN106">
            <v>9.56</v>
          </cell>
          <cell r="KO106">
            <v>1</v>
          </cell>
          <cell r="KP106">
            <v>0</v>
          </cell>
          <cell r="KQ106">
            <v>0</v>
          </cell>
          <cell r="KR106">
            <v>9.31</v>
          </cell>
          <cell r="KS106">
            <v>1</v>
          </cell>
          <cell r="KT106">
            <v>0</v>
          </cell>
          <cell r="KU106">
            <v>0</v>
          </cell>
          <cell r="KV106">
            <v>9.81</v>
          </cell>
          <cell r="KW106">
            <v>1</v>
          </cell>
          <cell r="KX106" t="str">
            <v/>
          </cell>
          <cell r="KY106" t="str">
            <v/>
          </cell>
          <cell r="KZ106">
            <v>12.98</v>
          </cell>
          <cell r="LA106">
            <v>2</v>
          </cell>
          <cell r="LB106">
            <v>0</v>
          </cell>
          <cell r="LC106">
            <v>0</v>
          </cell>
          <cell r="LD106">
            <v>13.1</v>
          </cell>
          <cell r="LE106">
            <v>2</v>
          </cell>
          <cell r="LF106">
            <v>7.35</v>
          </cell>
          <cell r="LG106">
            <v>1</v>
          </cell>
          <cell r="LH106">
            <v>0</v>
          </cell>
          <cell r="LI106">
            <v>0</v>
          </cell>
          <cell r="LJ106">
            <v>7.43</v>
          </cell>
          <cell r="LK106">
            <v>1</v>
          </cell>
          <cell r="LL106" t="str">
            <v/>
          </cell>
          <cell r="LM106" t="str">
            <v/>
          </cell>
          <cell r="LN106">
            <v>0</v>
          </cell>
          <cell r="LO106">
            <v>0</v>
          </cell>
          <cell r="LP106">
            <v>11.47</v>
          </cell>
          <cell r="LQ106">
            <v>1</v>
          </cell>
          <cell r="LR106">
            <v>10.02</v>
          </cell>
          <cell r="LS106">
            <v>1</v>
          </cell>
          <cell r="LT106">
            <v>0</v>
          </cell>
          <cell r="LU106">
            <v>0</v>
          </cell>
          <cell r="LV106">
            <v>8.69</v>
          </cell>
          <cell r="LW106">
            <v>1</v>
          </cell>
          <cell r="LX106">
            <v>9.07</v>
          </cell>
          <cell r="LY106">
            <v>1</v>
          </cell>
          <cell r="LZ106" t="str">
            <v/>
          </cell>
          <cell r="MA106" t="str">
            <v/>
          </cell>
          <cell r="MB106">
            <v>8.23</v>
          </cell>
          <cell r="MC106">
            <v>1</v>
          </cell>
          <cell r="MD106">
            <v>0</v>
          </cell>
          <cell r="ME106">
            <v>0</v>
          </cell>
          <cell r="MF106">
            <v>7.86</v>
          </cell>
          <cell r="MG106">
            <v>1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 t="str">
            <v/>
          </cell>
          <cell r="MO106" t="str">
            <v/>
          </cell>
          <cell r="MP106">
            <v>10.06</v>
          </cell>
          <cell r="MQ106">
            <v>1</v>
          </cell>
          <cell r="MR106">
            <v>9.09</v>
          </cell>
          <cell r="MS106">
            <v>1</v>
          </cell>
          <cell r="MT106">
            <v>7.68</v>
          </cell>
          <cell r="MU106">
            <v>1</v>
          </cell>
          <cell r="MV106">
            <v>0</v>
          </cell>
          <cell r="MW106">
            <v>0</v>
          </cell>
          <cell r="MX106">
            <v>8.4600000000000009</v>
          </cell>
          <cell r="MY106">
            <v>1</v>
          </cell>
          <cell r="MZ106">
            <v>0</v>
          </cell>
          <cell r="NA106">
            <v>0</v>
          </cell>
          <cell r="NB106" t="str">
            <v/>
          </cell>
          <cell r="NC106" t="str">
            <v/>
          </cell>
          <cell r="ND106">
            <v>9.94</v>
          </cell>
          <cell r="NE106">
            <v>1</v>
          </cell>
          <cell r="NF106">
            <v>0</v>
          </cell>
          <cell r="NG106">
            <v>0</v>
          </cell>
          <cell r="NH106">
            <v>6.86</v>
          </cell>
          <cell r="NI106">
            <v>1</v>
          </cell>
          <cell r="NJ106">
            <v>8.66</v>
          </cell>
          <cell r="NK106">
            <v>1</v>
          </cell>
          <cell r="NL106">
            <v>8.5</v>
          </cell>
          <cell r="NM106">
            <v>1</v>
          </cell>
          <cell r="NN106">
            <v>0</v>
          </cell>
          <cell r="NO106">
            <v>0</v>
          </cell>
          <cell r="NP106" t="str">
            <v/>
          </cell>
          <cell r="NQ106" t="str">
            <v/>
          </cell>
          <cell r="NR106">
            <v>8.85</v>
          </cell>
          <cell r="NS106">
            <v>1</v>
          </cell>
          <cell r="NT106">
            <v>7.73</v>
          </cell>
          <cell r="NU106">
            <v>1</v>
          </cell>
          <cell r="NV106">
            <v>8.24</v>
          </cell>
          <cell r="NW106">
            <v>1</v>
          </cell>
          <cell r="NX106">
            <v>0</v>
          </cell>
          <cell r="NY106">
            <v>0</v>
          </cell>
          <cell r="NZ106">
            <v>9.6300000000000008</v>
          </cell>
          <cell r="OA106">
            <v>1</v>
          </cell>
          <cell r="OB106">
            <v>0</v>
          </cell>
          <cell r="OC106">
            <v>0</v>
          </cell>
          <cell r="OD106" t="str">
            <v/>
          </cell>
          <cell r="OE106" t="str">
            <v/>
          </cell>
          <cell r="OF106">
            <v>9.5</v>
          </cell>
          <cell r="OG106">
            <v>1</v>
          </cell>
          <cell r="OH106">
            <v>10.66</v>
          </cell>
          <cell r="OI106">
            <v>1</v>
          </cell>
          <cell r="OJ106">
            <v>7.7</v>
          </cell>
          <cell r="OK106">
            <v>1</v>
          </cell>
          <cell r="OL106">
            <v>0</v>
          </cell>
          <cell r="OM106">
            <v>0</v>
          </cell>
          <cell r="ON106">
            <v>7.66</v>
          </cell>
          <cell r="OO106">
            <v>1</v>
          </cell>
          <cell r="OP106">
            <v>7.59</v>
          </cell>
          <cell r="OQ106">
            <v>1</v>
          </cell>
          <cell r="OR106" t="str">
            <v/>
          </cell>
          <cell r="OS106" t="str">
            <v/>
          </cell>
          <cell r="OT106">
            <v>13.74</v>
          </cell>
          <cell r="OU106">
            <v>2</v>
          </cell>
          <cell r="OV106">
            <v>0</v>
          </cell>
          <cell r="OW106">
            <v>0</v>
          </cell>
          <cell r="OX106">
            <v>5.83</v>
          </cell>
          <cell r="OY106">
            <v>1</v>
          </cell>
          <cell r="OZ106">
            <v>0</v>
          </cell>
          <cell r="PA106">
            <v>0</v>
          </cell>
          <cell r="PB106">
            <v>8.1300000000000008</v>
          </cell>
          <cell r="PC106">
            <v>1</v>
          </cell>
          <cell r="PD106">
            <v>0</v>
          </cell>
          <cell r="PE106">
            <v>0</v>
          </cell>
          <cell r="PF106" t="str">
            <v/>
          </cell>
          <cell r="PG106" t="str">
            <v/>
          </cell>
          <cell r="PH106">
            <v>9.32</v>
          </cell>
          <cell r="PI106">
            <v>1</v>
          </cell>
          <cell r="PJ106">
            <v>0</v>
          </cell>
          <cell r="PK106">
            <v>0</v>
          </cell>
          <cell r="PL106">
            <v>9.35</v>
          </cell>
          <cell r="PM106">
            <v>1</v>
          </cell>
          <cell r="PN106">
            <v>8.85</v>
          </cell>
          <cell r="PO106">
            <v>1</v>
          </cell>
          <cell r="PP106">
            <v>8.4</v>
          </cell>
          <cell r="PQ106">
            <v>1</v>
          </cell>
          <cell r="PR106">
            <v>0</v>
          </cell>
          <cell r="PS106">
            <v>0</v>
          </cell>
          <cell r="PT106" t="str">
            <v/>
          </cell>
          <cell r="PU106" t="str">
            <v/>
          </cell>
          <cell r="PV106">
            <v>10.55</v>
          </cell>
          <cell r="PW106">
            <v>1</v>
          </cell>
          <cell r="PX106">
            <v>0</v>
          </cell>
          <cell r="PY106">
            <v>0</v>
          </cell>
          <cell r="PZ106">
            <v>8.5399999999999991</v>
          </cell>
          <cell r="QA106">
            <v>1</v>
          </cell>
          <cell r="QB106">
            <v>0</v>
          </cell>
          <cell r="QC106">
            <v>0</v>
          </cell>
          <cell r="QD106">
            <v>16.39</v>
          </cell>
          <cell r="QE106">
            <v>2</v>
          </cell>
          <cell r="QF106">
            <v>0</v>
          </cell>
          <cell r="QG106">
            <v>0</v>
          </cell>
          <cell r="QH106" t="str">
            <v/>
          </cell>
          <cell r="QI106" t="str">
            <v/>
          </cell>
          <cell r="QJ106">
            <v>19.45</v>
          </cell>
          <cell r="QK106">
            <v>2</v>
          </cell>
          <cell r="QL106">
            <v>0</v>
          </cell>
          <cell r="QM106">
            <v>0</v>
          </cell>
          <cell r="QN106">
            <v>9.73</v>
          </cell>
          <cell r="QO106">
            <v>1</v>
          </cell>
          <cell r="QP106">
            <v>0</v>
          </cell>
          <cell r="QQ106">
            <v>0</v>
          </cell>
          <cell r="QR106">
            <v>7.33</v>
          </cell>
          <cell r="QS106">
            <v>1</v>
          </cell>
          <cell r="QT106">
            <v>0</v>
          </cell>
          <cell r="QU106">
            <v>0</v>
          </cell>
          <cell r="QV106" t="str">
            <v/>
          </cell>
          <cell r="QW106" t="str">
            <v/>
          </cell>
          <cell r="QX106">
            <v>15.98</v>
          </cell>
          <cell r="QY106">
            <v>2</v>
          </cell>
          <cell r="QZ106">
            <v>0</v>
          </cell>
          <cell r="RA106">
            <v>0</v>
          </cell>
          <cell r="RB106">
            <v>6.56</v>
          </cell>
          <cell r="RC106">
            <v>1</v>
          </cell>
          <cell r="RD106">
            <v>0</v>
          </cell>
          <cell r="RE106">
            <v>0</v>
          </cell>
          <cell r="RF106">
            <v>14.14</v>
          </cell>
          <cell r="RG106">
            <v>2</v>
          </cell>
          <cell r="RH106">
            <v>0</v>
          </cell>
          <cell r="RI106">
            <v>0</v>
          </cell>
          <cell r="RJ106" t="str">
            <v/>
          </cell>
          <cell r="RK106" t="str">
            <v/>
          </cell>
          <cell r="RL106">
            <v>8.5399999999999991</v>
          </cell>
          <cell r="RM106">
            <v>1</v>
          </cell>
          <cell r="RN106">
            <v>0</v>
          </cell>
          <cell r="RO106">
            <v>0</v>
          </cell>
          <cell r="RP106">
            <v>9.83</v>
          </cell>
          <cell r="RQ106">
            <v>1</v>
          </cell>
          <cell r="RR106">
            <v>0</v>
          </cell>
          <cell r="RS106">
            <v>0</v>
          </cell>
          <cell r="RT106">
            <v>16.13</v>
          </cell>
          <cell r="RU106">
            <v>2</v>
          </cell>
          <cell r="RV106">
            <v>0</v>
          </cell>
          <cell r="RW106">
            <v>0</v>
          </cell>
          <cell r="RX106" t="str">
            <v/>
          </cell>
          <cell r="RY106" t="str">
            <v/>
          </cell>
          <cell r="RZ106">
            <v>9.24</v>
          </cell>
          <cell r="SA106">
            <v>1</v>
          </cell>
          <cell r="SB106">
            <v>0</v>
          </cell>
          <cell r="SC106">
            <v>0</v>
          </cell>
          <cell r="SD106">
            <v>9.23</v>
          </cell>
          <cell r="SE106">
            <v>1</v>
          </cell>
          <cell r="SF106">
            <v>0</v>
          </cell>
          <cell r="SG106">
            <v>0</v>
          </cell>
          <cell r="SH106">
            <v>10.93</v>
          </cell>
          <cell r="SI106">
            <v>1</v>
          </cell>
          <cell r="SJ106">
            <v>0</v>
          </cell>
          <cell r="SK106">
            <v>0</v>
          </cell>
          <cell r="SL106" t="str">
            <v/>
          </cell>
          <cell r="SM106" t="str">
            <v/>
          </cell>
          <cell r="SN106">
            <v>20.41</v>
          </cell>
          <cell r="SO106">
            <v>2</v>
          </cell>
          <cell r="SP106">
            <v>0</v>
          </cell>
          <cell r="SQ106">
            <v>0</v>
          </cell>
          <cell r="SR106">
            <v>7.83</v>
          </cell>
          <cell r="SS106">
            <v>1</v>
          </cell>
          <cell r="ST106">
            <v>0</v>
          </cell>
          <cell r="SU106">
            <v>0</v>
          </cell>
          <cell r="SV106">
            <v>13.87</v>
          </cell>
          <cell r="SW106">
            <v>2</v>
          </cell>
          <cell r="SX106">
            <v>0</v>
          </cell>
          <cell r="SY106">
            <v>0</v>
          </cell>
          <cell r="SZ106" t="str">
            <v/>
          </cell>
          <cell r="TA106" t="str">
            <v/>
          </cell>
          <cell r="TB106">
            <v>7.84</v>
          </cell>
          <cell r="TC106">
            <v>1</v>
          </cell>
          <cell r="TD106">
            <v>0</v>
          </cell>
          <cell r="TE106">
            <v>0</v>
          </cell>
          <cell r="TF106">
            <v>8.7799999999999994</v>
          </cell>
          <cell r="TG106">
            <v>1</v>
          </cell>
          <cell r="TH106">
            <v>8.1999999999999993</v>
          </cell>
          <cell r="TI106">
            <v>1</v>
          </cell>
          <cell r="TJ106">
            <v>6.45</v>
          </cell>
          <cell r="TK106">
            <v>1</v>
          </cell>
          <cell r="TL106">
            <v>7.9</v>
          </cell>
          <cell r="TM106">
            <v>1</v>
          </cell>
          <cell r="TN106" t="str">
            <v/>
          </cell>
          <cell r="TO106" t="str">
            <v/>
          </cell>
          <cell r="TP106">
            <v>0</v>
          </cell>
          <cell r="TQ106">
            <v>0</v>
          </cell>
          <cell r="TR106">
            <v>0</v>
          </cell>
          <cell r="TS106">
            <v>0</v>
          </cell>
          <cell r="TT106">
            <v>8.1300000000000008</v>
          </cell>
          <cell r="TU106">
            <v>1</v>
          </cell>
          <cell r="TV106">
            <v>0</v>
          </cell>
          <cell r="TW106">
            <v>0</v>
          </cell>
          <cell r="TX106">
            <v>8.65</v>
          </cell>
          <cell r="TY106">
            <v>1</v>
          </cell>
          <cell r="TZ106">
            <v>0</v>
          </cell>
          <cell r="UA106">
            <v>0</v>
          </cell>
          <cell r="UB106" t="str">
            <v/>
          </cell>
          <cell r="UC106" t="str">
            <v/>
          </cell>
          <cell r="UD106">
            <v>8.08</v>
          </cell>
          <cell r="UE106">
            <v>1</v>
          </cell>
          <cell r="UF106">
            <v>0</v>
          </cell>
          <cell r="UG106">
            <v>0</v>
          </cell>
          <cell r="UH106">
            <v>9.7799999999999994</v>
          </cell>
          <cell r="UI106">
            <v>1</v>
          </cell>
          <cell r="UJ106">
            <v>0</v>
          </cell>
          <cell r="UK106">
            <v>0</v>
          </cell>
          <cell r="UL106">
            <v>6.83</v>
          </cell>
          <cell r="UM106">
            <v>1</v>
          </cell>
          <cell r="UN106">
            <v>11.09</v>
          </cell>
          <cell r="UO106">
            <v>1</v>
          </cell>
          <cell r="UP106" t="str">
            <v/>
          </cell>
          <cell r="UQ106" t="str">
            <v/>
          </cell>
          <cell r="UR106">
            <v>8.15</v>
          </cell>
          <cell r="US106">
            <v>1</v>
          </cell>
          <cell r="UT106">
            <v>7.14</v>
          </cell>
          <cell r="UU106">
            <v>1</v>
          </cell>
          <cell r="UV106">
            <v>6.76</v>
          </cell>
          <cell r="UW106">
            <v>1</v>
          </cell>
          <cell r="UX106">
            <v>0</v>
          </cell>
          <cell r="UY106">
            <v>0</v>
          </cell>
          <cell r="UZ106">
            <v>6.72</v>
          </cell>
          <cell r="VA106">
            <v>1</v>
          </cell>
          <cell r="VB106">
            <v>0</v>
          </cell>
          <cell r="VC106">
            <v>0</v>
          </cell>
          <cell r="VD106" t="str">
            <v/>
          </cell>
          <cell r="VE106" t="str">
            <v/>
          </cell>
          <cell r="VF106">
            <v>7.54</v>
          </cell>
          <cell r="VG106">
            <v>1</v>
          </cell>
          <cell r="VH106">
            <v>0</v>
          </cell>
          <cell r="VI106">
            <v>0</v>
          </cell>
          <cell r="VJ106">
            <v>0</v>
          </cell>
          <cell r="VK106">
            <v>0</v>
          </cell>
          <cell r="VL106">
            <v>18.600000000000001</v>
          </cell>
          <cell r="VM106">
            <v>2</v>
          </cell>
          <cell r="VN106">
            <v>4.8499999999999996</v>
          </cell>
          <cell r="VO106">
            <v>1</v>
          </cell>
          <cell r="VP106">
            <v>0</v>
          </cell>
          <cell r="VQ106">
            <v>0</v>
          </cell>
          <cell r="VR106" t="str">
            <v/>
          </cell>
          <cell r="VS106" t="str">
            <v/>
          </cell>
          <cell r="VT106">
            <v>9.6999999999999993</v>
          </cell>
          <cell r="VU106">
            <v>1</v>
          </cell>
          <cell r="VV106">
            <v>0</v>
          </cell>
          <cell r="VW106">
            <v>0</v>
          </cell>
          <cell r="VX106">
            <v>8.34</v>
          </cell>
          <cell r="VY106">
            <v>1</v>
          </cell>
          <cell r="VZ106">
            <v>4.6500000000000004</v>
          </cell>
          <cell r="WA106">
            <v>1</v>
          </cell>
          <cell r="WB106">
            <v>6.72</v>
          </cell>
          <cell r="WC106">
            <v>1</v>
          </cell>
          <cell r="WD106">
            <v>0</v>
          </cell>
          <cell r="WE106">
            <v>0</v>
          </cell>
          <cell r="WF106" t="str">
            <v/>
          </cell>
          <cell r="WG106" t="str">
            <v/>
          </cell>
          <cell r="WH106">
            <v>9.44</v>
          </cell>
          <cell r="WI106">
            <v>1</v>
          </cell>
          <cell r="WJ106">
            <v>0</v>
          </cell>
          <cell r="WK106">
            <v>0</v>
          </cell>
          <cell r="WL106">
            <v>9.2200000000000006</v>
          </cell>
          <cell r="WM106">
            <v>1</v>
          </cell>
          <cell r="WN106">
            <v>0</v>
          </cell>
          <cell r="WO106">
            <v>0</v>
          </cell>
          <cell r="WP106">
            <v>18.36</v>
          </cell>
          <cell r="WQ106">
            <v>2</v>
          </cell>
          <cell r="WR106">
            <v>0</v>
          </cell>
          <cell r="WS106">
            <v>0</v>
          </cell>
          <cell r="WT106" t="str">
            <v/>
          </cell>
          <cell r="WU106" t="str">
            <v/>
          </cell>
          <cell r="WV106">
            <v>7.88</v>
          </cell>
          <cell r="WW106">
            <v>1</v>
          </cell>
          <cell r="WX106">
            <v>0</v>
          </cell>
          <cell r="WY106">
            <v>0</v>
          </cell>
          <cell r="WZ106">
            <v>8.1199999999999992</v>
          </cell>
          <cell r="XA106">
            <v>1</v>
          </cell>
          <cell r="XB106">
            <v>0</v>
          </cell>
          <cell r="XC106">
            <v>0</v>
          </cell>
          <cell r="XD106">
            <v>8.7899999999999991</v>
          </cell>
          <cell r="XE106">
            <v>1</v>
          </cell>
          <cell r="XF106">
            <v>11.22</v>
          </cell>
          <cell r="XG106">
            <v>2</v>
          </cell>
          <cell r="XH106" t="str">
            <v/>
          </cell>
          <cell r="XI106" t="str">
            <v/>
          </cell>
          <cell r="XJ106">
            <v>6.01</v>
          </cell>
          <cell r="XK106">
            <v>1</v>
          </cell>
          <cell r="XL106">
            <v>0</v>
          </cell>
          <cell r="XM106">
            <v>0</v>
          </cell>
          <cell r="XN106">
            <v>0</v>
          </cell>
          <cell r="XO106">
            <v>0</v>
          </cell>
          <cell r="XP106">
            <v>0</v>
          </cell>
          <cell r="XQ106">
            <v>0</v>
          </cell>
          <cell r="XR106">
            <v>8.98</v>
          </cell>
          <cell r="XS106">
            <v>1</v>
          </cell>
          <cell r="XT106">
            <v>0</v>
          </cell>
          <cell r="XU106">
            <v>0</v>
          </cell>
          <cell r="XV106" t="str">
            <v/>
          </cell>
          <cell r="XW106" t="str">
            <v/>
          </cell>
          <cell r="XX106">
            <v>7.57</v>
          </cell>
          <cell r="XY106">
            <v>1</v>
          </cell>
          <cell r="XZ106">
            <v>0</v>
          </cell>
          <cell r="YA106">
            <v>0</v>
          </cell>
          <cell r="YB106">
            <v>7.69</v>
          </cell>
          <cell r="YC106">
            <v>1</v>
          </cell>
          <cell r="YD106">
            <v>0</v>
          </cell>
          <cell r="YE106">
            <v>0</v>
          </cell>
          <cell r="YF106">
            <v>14.05</v>
          </cell>
          <cell r="YG106">
            <v>2</v>
          </cell>
          <cell r="YH106">
            <v>0</v>
          </cell>
          <cell r="YI106">
            <v>0</v>
          </cell>
          <cell r="YJ106" t="str">
            <v/>
          </cell>
          <cell r="YK106" t="str">
            <v/>
          </cell>
          <cell r="YL106">
            <v>7.91</v>
          </cell>
          <cell r="YM106">
            <v>1</v>
          </cell>
          <cell r="YN106">
            <v>0</v>
          </cell>
          <cell r="YO106">
            <v>0</v>
          </cell>
          <cell r="YP106">
            <v>9.23</v>
          </cell>
          <cell r="YQ106">
            <v>1</v>
          </cell>
          <cell r="YR106">
            <v>0</v>
          </cell>
          <cell r="YS106">
            <v>0</v>
          </cell>
          <cell r="YT106">
            <v>18.47</v>
          </cell>
          <cell r="YU106">
            <v>2</v>
          </cell>
          <cell r="YV106">
            <v>0</v>
          </cell>
          <cell r="YW106">
            <v>0</v>
          </cell>
          <cell r="YX106" t="str">
            <v/>
          </cell>
          <cell r="YY106" t="str">
            <v/>
          </cell>
          <cell r="YZ106">
            <v>9.14</v>
          </cell>
          <cell r="ZA106">
            <v>1</v>
          </cell>
          <cell r="ZB106">
            <v>0</v>
          </cell>
          <cell r="ZC106">
            <v>0</v>
          </cell>
          <cell r="ZD106">
            <v>10.37</v>
          </cell>
          <cell r="ZE106">
            <v>1</v>
          </cell>
          <cell r="ZF106">
            <v>0</v>
          </cell>
          <cell r="ZG106">
            <v>0</v>
          </cell>
          <cell r="ZH106">
            <v>15.59</v>
          </cell>
          <cell r="ZI106">
            <v>2</v>
          </cell>
          <cell r="ZJ106">
            <v>0</v>
          </cell>
          <cell r="ZK106">
            <v>0</v>
          </cell>
          <cell r="ZL106" t="str">
            <v/>
          </cell>
          <cell r="ZM106" t="str">
            <v/>
          </cell>
          <cell r="ZN106">
            <v>8.19</v>
          </cell>
          <cell r="ZO106">
            <v>1</v>
          </cell>
          <cell r="ZP106">
            <v>0</v>
          </cell>
          <cell r="ZQ106">
            <v>0</v>
          </cell>
          <cell r="ZR106">
            <v>8.66</v>
          </cell>
          <cell r="ZS106">
            <v>1</v>
          </cell>
          <cell r="ZT106">
            <v>0</v>
          </cell>
          <cell r="ZU106">
            <v>0</v>
          </cell>
          <cell r="ZV106">
            <v>15.93</v>
          </cell>
          <cell r="ZW106">
            <v>2</v>
          </cell>
          <cell r="ZX106">
            <v>0</v>
          </cell>
          <cell r="ZY106">
            <v>0</v>
          </cell>
          <cell r="ZZ106" t="str">
            <v/>
          </cell>
          <cell r="AAA106" t="str">
            <v/>
          </cell>
          <cell r="AAB106">
            <v>7.81</v>
          </cell>
          <cell r="AAC106">
            <v>1</v>
          </cell>
          <cell r="AAD106">
            <v>3.2</v>
          </cell>
          <cell r="AAE106">
            <v>1</v>
          </cell>
          <cell r="AAF106">
            <v>8.1300000000000008</v>
          </cell>
          <cell r="AAG106">
            <v>1</v>
          </cell>
          <cell r="AAH106">
            <v>0</v>
          </cell>
          <cell r="AAI106">
            <v>0</v>
          </cell>
          <cell r="AAJ106">
            <v>6.43</v>
          </cell>
          <cell r="AAK106">
            <v>1</v>
          </cell>
          <cell r="AAL106">
            <v>0</v>
          </cell>
          <cell r="AAM106">
            <v>0</v>
          </cell>
          <cell r="AAN106" t="str">
            <v/>
          </cell>
          <cell r="AAO106" t="str">
            <v/>
          </cell>
          <cell r="AAP106">
            <v>8.17</v>
          </cell>
          <cell r="AAQ106">
            <v>1</v>
          </cell>
          <cell r="AAR106">
            <v>0</v>
          </cell>
          <cell r="AAS106">
            <v>0</v>
          </cell>
          <cell r="AAT106">
            <v>6.82</v>
          </cell>
          <cell r="AAU106">
            <v>1</v>
          </cell>
          <cell r="AAV106">
            <v>8.0299999999999994</v>
          </cell>
          <cell r="AAW106">
            <v>1</v>
          </cell>
          <cell r="AAX106">
            <v>5.65</v>
          </cell>
          <cell r="AAY106">
            <v>1</v>
          </cell>
          <cell r="AAZ106">
            <v>0</v>
          </cell>
          <cell r="ABA106">
            <v>0</v>
          </cell>
          <cell r="ABB106" t="str">
            <v/>
          </cell>
          <cell r="ABC106" t="str">
            <v/>
          </cell>
          <cell r="ABD106">
            <v>0</v>
          </cell>
          <cell r="ABE106">
            <v>0</v>
          </cell>
          <cell r="ABF106">
            <v>0</v>
          </cell>
          <cell r="ABG106">
            <v>0</v>
          </cell>
          <cell r="ABH106">
            <v>0</v>
          </cell>
          <cell r="ABI106">
            <v>0</v>
          </cell>
          <cell r="ABJ106">
            <v>0</v>
          </cell>
          <cell r="ABK106">
            <v>0</v>
          </cell>
          <cell r="ABM106">
            <v>1580.2400000000009</v>
          </cell>
          <cell r="ABN106">
            <v>191</v>
          </cell>
          <cell r="ABO106">
            <v>172</v>
          </cell>
          <cell r="ABP106">
            <v>1.1104651162790697</v>
          </cell>
        </row>
        <row r="107">
          <cell r="A107" t="str">
            <v>BUSHWICK</v>
          </cell>
          <cell r="B107" t="str">
            <v>BUSHWICK</v>
          </cell>
          <cell r="C107" t="str">
            <v>BROOKLYN</v>
          </cell>
          <cell r="D107">
            <v>7.23</v>
          </cell>
          <cell r="E107">
            <v>1</v>
          </cell>
          <cell r="F107">
            <v>7.89</v>
          </cell>
          <cell r="G107">
            <v>1</v>
          </cell>
          <cell r="H107">
            <v>5.94</v>
          </cell>
          <cell r="I107">
            <v>1</v>
          </cell>
          <cell r="J107">
            <v>11.25</v>
          </cell>
          <cell r="K107">
            <v>2</v>
          </cell>
          <cell r="L107">
            <v>0</v>
          </cell>
          <cell r="M107">
            <v>0</v>
          </cell>
          <cell r="N107">
            <v>9.2100000000000009</v>
          </cell>
          <cell r="O107">
            <v>1</v>
          </cell>
          <cell r="P107" t="str">
            <v/>
          </cell>
          <cell r="Q107" t="str">
            <v/>
          </cell>
          <cell r="R107">
            <v>6.52</v>
          </cell>
          <cell r="S107">
            <v>1</v>
          </cell>
          <cell r="T107">
            <v>0</v>
          </cell>
          <cell r="U107">
            <v>0</v>
          </cell>
          <cell r="V107">
            <v>8.32</v>
          </cell>
          <cell r="W107">
            <v>1</v>
          </cell>
          <cell r="X107">
            <v>7.26</v>
          </cell>
          <cell r="Y107">
            <v>1</v>
          </cell>
          <cell r="Z107">
            <v>0</v>
          </cell>
          <cell r="AA107">
            <v>0</v>
          </cell>
          <cell r="AB107">
            <v>4.72</v>
          </cell>
          <cell r="AC107">
            <v>1</v>
          </cell>
          <cell r="AD107" t="str">
            <v/>
          </cell>
          <cell r="AE107" t="str">
            <v/>
          </cell>
          <cell r="AF107">
            <v>6.52</v>
          </cell>
          <cell r="AG107">
            <v>1</v>
          </cell>
          <cell r="AH107">
            <v>0</v>
          </cell>
          <cell r="AI107">
            <v>0</v>
          </cell>
          <cell r="AJ107">
            <v>8.32</v>
          </cell>
          <cell r="AK107">
            <v>1</v>
          </cell>
          <cell r="AL107">
            <v>7.26</v>
          </cell>
          <cell r="AM107">
            <v>1</v>
          </cell>
          <cell r="AN107">
            <v>0</v>
          </cell>
          <cell r="AO107">
            <v>0</v>
          </cell>
          <cell r="AP107">
            <v>4.72</v>
          </cell>
          <cell r="AQ107">
            <v>1</v>
          </cell>
          <cell r="AR107" t="str">
            <v/>
          </cell>
          <cell r="AS107" t="str">
            <v/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19.13</v>
          </cell>
          <cell r="AY107">
            <v>3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7.72</v>
          </cell>
          <cell r="BE107">
            <v>1</v>
          </cell>
          <cell r="BF107" t="str">
            <v/>
          </cell>
          <cell r="BG107" t="str">
            <v/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12.75</v>
          </cell>
          <cell r="BM107">
            <v>2</v>
          </cell>
          <cell r="BN107">
            <v>0</v>
          </cell>
          <cell r="BO107">
            <v>0</v>
          </cell>
          <cell r="BP107">
            <v>8.83</v>
          </cell>
          <cell r="BQ107">
            <v>1</v>
          </cell>
          <cell r="BR107">
            <v>7.84</v>
          </cell>
          <cell r="BS107">
            <v>1</v>
          </cell>
          <cell r="BT107" t="str">
            <v/>
          </cell>
          <cell r="BU107" t="str">
            <v/>
          </cell>
          <cell r="BV107">
            <v>7.51</v>
          </cell>
          <cell r="BW107">
            <v>1</v>
          </cell>
          <cell r="BX107">
            <v>0</v>
          </cell>
          <cell r="BY107">
            <v>0</v>
          </cell>
          <cell r="BZ107">
            <v>9.8699999999999992</v>
          </cell>
          <cell r="CA107">
            <v>2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16.59</v>
          </cell>
          <cell r="CG107">
            <v>2</v>
          </cell>
          <cell r="CH107" t="str">
            <v/>
          </cell>
          <cell r="CI107" t="str">
            <v/>
          </cell>
          <cell r="CJ107">
            <v>7.43</v>
          </cell>
          <cell r="CK107">
            <v>1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7.14</v>
          </cell>
          <cell r="CQ107">
            <v>1</v>
          </cell>
          <cell r="CR107">
            <v>14.03</v>
          </cell>
          <cell r="CS107">
            <v>2</v>
          </cell>
          <cell r="CT107">
            <v>5.69</v>
          </cell>
          <cell r="CU107">
            <v>1</v>
          </cell>
          <cell r="CV107" t="str">
            <v/>
          </cell>
          <cell r="CW107" t="str">
            <v/>
          </cell>
          <cell r="CX107">
            <v>6.95</v>
          </cell>
          <cell r="CY107">
            <v>1</v>
          </cell>
          <cell r="CZ107">
            <v>0</v>
          </cell>
          <cell r="DA107">
            <v>0</v>
          </cell>
          <cell r="DB107">
            <v>6.78</v>
          </cell>
          <cell r="DC107">
            <v>1</v>
          </cell>
          <cell r="DD107">
            <v>6.41</v>
          </cell>
          <cell r="DE107">
            <v>1</v>
          </cell>
          <cell r="DF107">
            <v>0</v>
          </cell>
          <cell r="DG107">
            <v>0</v>
          </cell>
          <cell r="DH107">
            <v>5.83</v>
          </cell>
          <cell r="DI107">
            <v>1</v>
          </cell>
          <cell r="DJ107" t="str">
            <v/>
          </cell>
          <cell r="DK107" t="str">
            <v/>
          </cell>
          <cell r="DL107">
            <v>7.05</v>
          </cell>
          <cell r="DM107">
            <v>1</v>
          </cell>
          <cell r="DN107">
            <v>0</v>
          </cell>
          <cell r="DO107">
            <v>0</v>
          </cell>
          <cell r="DP107">
            <v>8.11</v>
          </cell>
          <cell r="DQ107">
            <v>1</v>
          </cell>
          <cell r="DR107">
            <v>14.64</v>
          </cell>
          <cell r="DS107">
            <v>2</v>
          </cell>
          <cell r="DT107">
            <v>0</v>
          </cell>
          <cell r="DU107">
            <v>0</v>
          </cell>
          <cell r="DV107">
            <v>7.88</v>
          </cell>
          <cell r="DW107">
            <v>1</v>
          </cell>
          <cell r="DX107" t="str">
            <v/>
          </cell>
          <cell r="DY107" t="str">
            <v/>
          </cell>
          <cell r="DZ107">
            <v>6.25</v>
          </cell>
          <cell r="EA107">
            <v>1</v>
          </cell>
          <cell r="EB107">
            <v>0</v>
          </cell>
          <cell r="EC107">
            <v>0</v>
          </cell>
          <cell r="ED107">
            <v>8.24</v>
          </cell>
          <cell r="EE107">
            <v>1</v>
          </cell>
          <cell r="EF107">
            <v>5.33</v>
          </cell>
          <cell r="EG107">
            <v>1</v>
          </cell>
          <cell r="EH107">
            <v>0</v>
          </cell>
          <cell r="EI107">
            <v>0</v>
          </cell>
          <cell r="EJ107">
            <v>6.5</v>
          </cell>
          <cell r="EK107">
            <v>1</v>
          </cell>
          <cell r="EL107" t="str">
            <v/>
          </cell>
          <cell r="EM107" t="str">
            <v/>
          </cell>
          <cell r="EN107">
            <v>6.96</v>
          </cell>
          <cell r="EO107">
            <v>1</v>
          </cell>
          <cell r="EP107">
            <v>0</v>
          </cell>
          <cell r="EQ107">
            <v>0</v>
          </cell>
          <cell r="ER107">
            <v>16.829999999999998</v>
          </cell>
          <cell r="ES107">
            <v>2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6.71</v>
          </cell>
          <cell r="EY107">
            <v>1</v>
          </cell>
          <cell r="EZ107" t="str">
            <v/>
          </cell>
          <cell r="FA107" t="str">
            <v/>
          </cell>
          <cell r="FB107">
            <v>6.62</v>
          </cell>
          <cell r="FC107">
            <v>1</v>
          </cell>
          <cell r="FD107">
            <v>5.77</v>
          </cell>
          <cell r="FE107">
            <v>1</v>
          </cell>
          <cell r="FF107">
            <v>7.52</v>
          </cell>
          <cell r="FG107">
            <v>1</v>
          </cell>
          <cell r="FH107">
            <v>7.91</v>
          </cell>
          <cell r="FI107">
            <v>1</v>
          </cell>
          <cell r="FJ107">
            <v>4.41</v>
          </cell>
          <cell r="FK107">
            <v>1</v>
          </cell>
          <cell r="FL107">
            <v>3.79</v>
          </cell>
          <cell r="FM107">
            <v>1</v>
          </cell>
          <cell r="FN107" t="str">
            <v/>
          </cell>
          <cell r="FO107" t="str">
            <v/>
          </cell>
          <cell r="FP107">
            <v>3.95</v>
          </cell>
          <cell r="FQ107">
            <v>1</v>
          </cell>
          <cell r="FR107">
            <v>8.08</v>
          </cell>
          <cell r="FS107">
            <v>1</v>
          </cell>
          <cell r="FT107">
            <v>6.6</v>
          </cell>
          <cell r="FU107">
            <v>1</v>
          </cell>
          <cell r="FV107">
            <v>0</v>
          </cell>
          <cell r="FW107">
            <v>0</v>
          </cell>
          <cell r="FX107">
            <v>8.36</v>
          </cell>
          <cell r="FY107">
            <v>1</v>
          </cell>
          <cell r="FZ107">
            <v>4</v>
          </cell>
          <cell r="GA107">
            <v>1</v>
          </cell>
          <cell r="GB107" t="str">
            <v/>
          </cell>
          <cell r="GC107" t="str">
            <v/>
          </cell>
          <cell r="GD107">
            <v>0</v>
          </cell>
          <cell r="GE107">
            <v>0</v>
          </cell>
          <cell r="GF107">
            <v>18.25</v>
          </cell>
          <cell r="GG107">
            <v>2</v>
          </cell>
          <cell r="GH107">
            <v>1.86</v>
          </cell>
          <cell r="GI107">
            <v>1</v>
          </cell>
          <cell r="GJ107">
            <v>0</v>
          </cell>
          <cell r="GK107">
            <v>0</v>
          </cell>
          <cell r="GL107">
            <v>7.33</v>
          </cell>
          <cell r="GM107">
            <v>1</v>
          </cell>
          <cell r="GN107">
            <v>6.37</v>
          </cell>
          <cell r="GO107">
            <v>1</v>
          </cell>
          <cell r="GP107" t="str">
            <v/>
          </cell>
          <cell r="GQ107" t="str">
            <v/>
          </cell>
          <cell r="GR107">
            <v>9.11</v>
          </cell>
          <cell r="GS107">
            <v>1</v>
          </cell>
          <cell r="GT107">
            <v>0</v>
          </cell>
          <cell r="GU107">
            <v>0</v>
          </cell>
          <cell r="GV107">
            <v>11.3</v>
          </cell>
          <cell r="GW107">
            <v>2</v>
          </cell>
          <cell r="GX107">
            <v>7.17</v>
          </cell>
          <cell r="GY107">
            <v>1</v>
          </cell>
          <cell r="GZ107">
            <v>0</v>
          </cell>
          <cell r="HA107">
            <v>0</v>
          </cell>
          <cell r="HB107">
            <v>8.27</v>
          </cell>
          <cell r="HC107">
            <v>1</v>
          </cell>
          <cell r="HD107" t="str">
            <v/>
          </cell>
          <cell r="HE107" t="str">
            <v/>
          </cell>
          <cell r="HF107">
            <v>7.95</v>
          </cell>
          <cell r="HG107">
            <v>1</v>
          </cell>
          <cell r="HH107">
            <v>2.97</v>
          </cell>
          <cell r="HI107">
            <v>1</v>
          </cell>
          <cell r="HJ107">
            <v>7.9</v>
          </cell>
          <cell r="HK107">
            <v>1</v>
          </cell>
          <cell r="HL107">
            <v>8.64</v>
          </cell>
          <cell r="HM107">
            <v>1</v>
          </cell>
          <cell r="HN107">
            <v>0</v>
          </cell>
          <cell r="HO107">
            <v>0</v>
          </cell>
          <cell r="HP107">
            <v>5.51</v>
          </cell>
          <cell r="HQ107">
            <v>1</v>
          </cell>
          <cell r="HR107" t="str">
            <v/>
          </cell>
          <cell r="HS107" t="str">
            <v/>
          </cell>
          <cell r="HT107">
            <v>9.1199999999999992</v>
          </cell>
          <cell r="HU107">
            <v>1</v>
          </cell>
          <cell r="HV107">
            <v>0</v>
          </cell>
          <cell r="HW107">
            <v>0</v>
          </cell>
          <cell r="HX107">
            <v>6.9</v>
          </cell>
          <cell r="HY107">
            <v>1</v>
          </cell>
          <cell r="HZ107">
            <v>12.18</v>
          </cell>
          <cell r="IA107">
            <v>2</v>
          </cell>
          <cell r="IB107">
            <v>5.77</v>
          </cell>
          <cell r="IC107">
            <v>1</v>
          </cell>
          <cell r="ID107">
            <v>0</v>
          </cell>
          <cell r="IE107">
            <v>0</v>
          </cell>
          <cell r="IF107" t="str">
            <v/>
          </cell>
          <cell r="IG107" t="str">
            <v/>
          </cell>
          <cell r="IH107">
            <v>9.0399999999999991</v>
          </cell>
          <cell r="II107">
            <v>1</v>
          </cell>
          <cell r="IJ107">
            <v>0</v>
          </cell>
          <cell r="IK107">
            <v>0</v>
          </cell>
          <cell r="IL107">
            <v>5.96</v>
          </cell>
          <cell r="IM107">
            <v>1</v>
          </cell>
          <cell r="IN107">
            <v>12.53</v>
          </cell>
          <cell r="IO107">
            <v>2</v>
          </cell>
          <cell r="IP107">
            <v>0</v>
          </cell>
          <cell r="IQ107">
            <v>0</v>
          </cell>
          <cell r="IR107">
            <v>8.2100000000000009</v>
          </cell>
          <cell r="IS107">
            <v>1</v>
          </cell>
          <cell r="IT107" t="str">
            <v/>
          </cell>
          <cell r="IU107" t="str">
            <v/>
          </cell>
          <cell r="IV107">
            <v>10.63</v>
          </cell>
          <cell r="IW107">
            <v>1</v>
          </cell>
          <cell r="IX107">
            <v>0</v>
          </cell>
          <cell r="IY107">
            <v>0</v>
          </cell>
          <cell r="IZ107">
            <v>9.61</v>
          </cell>
          <cell r="JA107">
            <v>2</v>
          </cell>
          <cell r="JB107">
            <v>10</v>
          </cell>
          <cell r="JC107">
            <v>1</v>
          </cell>
          <cell r="JD107">
            <v>0</v>
          </cell>
          <cell r="JE107">
            <v>0</v>
          </cell>
          <cell r="JF107">
            <v>7.67</v>
          </cell>
          <cell r="JG107">
            <v>1</v>
          </cell>
          <cell r="JH107" t="str">
            <v/>
          </cell>
          <cell r="JI107" t="str">
            <v/>
          </cell>
          <cell r="JJ107">
            <v>9.2799999999999994</v>
          </cell>
          <cell r="JK107">
            <v>1</v>
          </cell>
          <cell r="JL107">
            <v>0</v>
          </cell>
          <cell r="JM107">
            <v>0</v>
          </cell>
          <cell r="JN107">
            <v>7.42</v>
          </cell>
          <cell r="JO107">
            <v>1</v>
          </cell>
          <cell r="JP107">
            <v>16.670000000000002</v>
          </cell>
          <cell r="JQ107">
            <v>2</v>
          </cell>
          <cell r="JR107">
            <v>0</v>
          </cell>
          <cell r="JS107">
            <v>0</v>
          </cell>
          <cell r="JT107">
            <v>6.52</v>
          </cell>
          <cell r="JU107">
            <v>1</v>
          </cell>
          <cell r="JV107" t="str">
            <v/>
          </cell>
          <cell r="JW107" t="str">
            <v/>
          </cell>
          <cell r="JX107">
            <v>14.26</v>
          </cell>
          <cell r="JY107">
            <v>2</v>
          </cell>
          <cell r="JZ107">
            <v>0</v>
          </cell>
          <cell r="KA107">
            <v>0</v>
          </cell>
          <cell r="KB107">
            <v>7.49</v>
          </cell>
          <cell r="KC107">
            <v>1</v>
          </cell>
          <cell r="KD107">
            <v>8.6300000000000008</v>
          </cell>
          <cell r="KE107">
            <v>1</v>
          </cell>
          <cell r="KF107">
            <v>0</v>
          </cell>
          <cell r="KG107">
            <v>0</v>
          </cell>
          <cell r="KH107">
            <v>8.4499999999999993</v>
          </cell>
          <cell r="KI107">
            <v>1</v>
          </cell>
          <cell r="KJ107" t="str">
            <v/>
          </cell>
          <cell r="KK107" t="str">
            <v/>
          </cell>
          <cell r="KL107">
            <v>8.74</v>
          </cell>
          <cell r="KM107">
            <v>1</v>
          </cell>
          <cell r="KN107">
            <v>6.55</v>
          </cell>
          <cell r="KO107">
            <v>1</v>
          </cell>
          <cell r="KP107">
            <v>8.67</v>
          </cell>
          <cell r="KQ107">
            <v>1</v>
          </cell>
          <cell r="KR107">
            <v>10.28</v>
          </cell>
          <cell r="KS107">
            <v>1</v>
          </cell>
          <cell r="KT107">
            <v>0</v>
          </cell>
          <cell r="KU107">
            <v>0</v>
          </cell>
          <cell r="KV107">
            <v>7.66</v>
          </cell>
          <cell r="KW107">
            <v>1</v>
          </cell>
          <cell r="KX107" t="str">
            <v/>
          </cell>
          <cell r="KY107" t="str">
            <v/>
          </cell>
          <cell r="KZ107">
            <v>0</v>
          </cell>
          <cell r="LA107">
            <v>0</v>
          </cell>
          <cell r="LB107">
            <v>7.2</v>
          </cell>
          <cell r="LC107">
            <v>1</v>
          </cell>
          <cell r="LD107">
            <v>0</v>
          </cell>
          <cell r="LE107">
            <v>0</v>
          </cell>
          <cell r="LF107">
            <v>8.8800000000000008</v>
          </cell>
          <cell r="LG107">
            <v>1</v>
          </cell>
          <cell r="LH107">
            <v>0</v>
          </cell>
          <cell r="LI107">
            <v>0</v>
          </cell>
          <cell r="LJ107">
            <v>6.52</v>
          </cell>
          <cell r="LK107">
            <v>1</v>
          </cell>
          <cell r="LL107" t="str">
            <v/>
          </cell>
          <cell r="LM107" t="str">
            <v/>
          </cell>
          <cell r="LN107">
            <v>11.62</v>
          </cell>
          <cell r="LO107">
            <v>2</v>
          </cell>
          <cell r="LP107">
            <v>0</v>
          </cell>
          <cell r="LQ107">
            <v>0</v>
          </cell>
          <cell r="LR107">
            <v>7.35</v>
          </cell>
          <cell r="LS107">
            <v>1</v>
          </cell>
          <cell r="LT107">
            <v>9.8699999999999992</v>
          </cell>
          <cell r="LU107">
            <v>1</v>
          </cell>
          <cell r="LV107">
            <v>0</v>
          </cell>
          <cell r="LW107">
            <v>0</v>
          </cell>
          <cell r="LX107">
            <v>7.21</v>
          </cell>
          <cell r="LY107">
            <v>1</v>
          </cell>
          <cell r="LZ107" t="str">
            <v/>
          </cell>
          <cell r="MA107" t="str">
            <v/>
          </cell>
          <cell r="MB107">
            <v>13.98</v>
          </cell>
          <cell r="MC107">
            <v>2</v>
          </cell>
          <cell r="MD107">
            <v>0</v>
          </cell>
          <cell r="ME107">
            <v>0</v>
          </cell>
          <cell r="MF107">
            <v>8.4600000000000009</v>
          </cell>
          <cell r="MG107">
            <v>1</v>
          </cell>
          <cell r="MH107">
            <v>3.45</v>
          </cell>
          <cell r="MI107">
            <v>1</v>
          </cell>
          <cell r="MJ107">
            <v>10.050000000000001</v>
          </cell>
          <cell r="MK107">
            <v>1</v>
          </cell>
          <cell r="ML107">
            <v>8.9499999999999993</v>
          </cell>
          <cell r="MM107">
            <v>1</v>
          </cell>
          <cell r="MN107" t="str">
            <v/>
          </cell>
          <cell r="MO107" t="str">
            <v/>
          </cell>
          <cell r="MP107">
            <v>10.27</v>
          </cell>
          <cell r="MQ107">
            <v>1</v>
          </cell>
          <cell r="MR107">
            <v>4.38</v>
          </cell>
          <cell r="MS107">
            <v>1</v>
          </cell>
          <cell r="MT107">
            <v>8.1999999999999993</v>
          </cell>
          <cell r="MU107">
            <v>1</v>
          </cell>
          <cell r="MV107">
            <v>10.93</v>
          </cell>
          <cell r="MW107">
            <v>1</v>
          </cell>
          <cell r="MX107">
            <v>0</v>
          </cell>
          <cell r="MY107">
            <v>0</v>
          </cell>
          <cell r="MZ107">
            <v>6.76</v>
          </cell>
          <cell r="NA107">
            <v>1</v>
          </cell>
          <cell r="NB107" t="str">
            <v/>
          </cell>
          <cell r="NC107" t="str">
            <v/>
          </cell>
          <cell r="ND107">
            <v>7.48</v>
          </cell>
          <cell r="NE107">
            <v>1</v>
          </cell>
          <cell r="NF107">
            <v>8.89</v>
          </cell>
          <cell r="NG107">
            <v>1</v>
          </cell>
          <cell r="NH107">
            <v>7.43</v>
          </cell>
          <cell r="NI107">
            <v>1</v>
          </cell>
          <cell r="NJ107">
            <v>9.56</v>
          </cell>
          <cell r="NK107">
            <v>1</v>
          </cell>
          <cell r="NL107">
            <v>3.92</v>
          </cell>
          <cell r="NM107">
            <v>1</v>
          </cell>
          <cell r="NN107">
            <v>9.32</v>
          </cell>
          <cell r="NO107">
            <v>1</v>
          </cell>
          <cell r="NP107" t="str">
            <v/>
          </cell>
          <cell r="NQ107" t="str">
            <v/>
          </cell>
          <cell r="NR107">
            <v>9.5299999999999994</v>
          </cell>
          <cell r="NS107">
            <v>1</v>
          </cell>
          <cell r="NT107">
            <v>3.3</v>
          </cell>
          <cell r="NU107">
            <v>1</v>
          </cell>
          <cell r="NV107">
            <v>7.45</v>
          </cell>
          <cell r="NW107">
            <v>1</v>
          </cell>
          <cell r="NX107">
            <v>9.6999999999999993</v>
          </cell>
          <cell r="NY107">
            <v>1</v>
          </cell>
          <cell r="NZ107">
            <v>0</v>
          </cell>
          <cell r="OA107">
            <v>0</v>
          </cell>
          <cell r="OB107">
            <v>8.1999999999999993</v>
          </cell>
          <cell r="OC107">
            <v>1</v>
          </cell>
          <cell r="OD107" t="str">
            <v/>
          </cell>
          <cell r="OE107" t="str">
            <v/>
          </cell>
          <cell r="OF107">
            <v>4.6100000000000003</v>
          </cell>
          <cell r="OG107">
            <v>1</v>
          </cell>
          <cell r="OH107">
            <v>18.010000000000002</v>
          </cell>
          <cell r="OI107">
            <v>2</v>
          </cell>
          <cell r="OJ107">
            <v>6.8</v>
          </cell>
          <cell r="OK107">
            <v>1</v>
          </cell>
          <cell r="OL107">
            <v>6.17</v>
          </cell>
          <cell r="OM107">
            <v>1</v>
          </cell>
          <cell r="ON107">
            <v>0</v>
          </cell>
          <cell r="OO107">
            <v>0</v>
          </cell>
          <cell r="OP107">
            <v>6.98</v>
          </cell>
          <cell r="OQ107">
            <v>1</v>
          </cell>
          <cell r="OR107" t="str">
            <v/>
          </cell>
          <cell r="OS107" t="str">
            <v/>
          </cell>
          <cell r="OT107">
            <v>0</v>
          </cell>
          <cell r="OU107">
            <v>0</v>
          </cell>
          <cell r="OV107">
            <v>11.09</v>
          </cell>
          <cell r="OW107">
            <v>1</v>
          </cell>
          <cell r="OX107">
            <v>15.73</v>
          </cell>
          <cell r="OY107">
            <v>2</v>
          </cell>
          <cell r="OZ107">
            <v>8.56</v>
          </cell>
          <cell r="PA107">
            <v>1</v>
          </cell>
          <cell r="PB107">
            <v>0</v>
          </cell>
          <cell r="PC107">
            <v>0</v>
          </cell>
          <cell r="PD107">
            <v>7.87</v>
          </cell>
          <cell r="PE107">
            <v>1</v>
          </cell>
          <cell r="PF107" t="str">
            <v/>
          </cell>
          <cell r="PG107" t="str">
            <v/>
          </cell>
          <cell r="PH107">
            <v>9.02</v>
          </cell>
          <cell r="PI107">
            <v>1</v>
          </cell>
          <cell r="PJ107">
            <v>5.75</v>
          </cell>
          <cell r="PK107">
            <v>0</v>
          </cell>
          <cell r="PL107">
            <v>8.31</v>
          </cell>
          <cell r="PM107">
            <v>1</v>
          </cell>
          <cell r="PN107">
            <v>8.6300000000000008</v>
          </cell>
          <cell r="PO107">
            <v>1</v>
          </cell>
          <cell r="PP107">
            <v>0</v>
          </cell>
          <cell r="PQ107">
            <v>0</v>
          </cell>
          <cell r="PR107">
            <v>7.73</v>
          </cell>
          <cell r="PS107">
            <v>1</v>
          </cell>
          <cell r="PT107" t="str">
            <v/>
          </cell>
          <cell r="PU107" t="str">
            <v/>
          </cell>
          <cell r="PV107">
            <v>6.84</v>
          </cell>
          <cell r="PW107">
            <v>1</v>
          </cell>
          <cell r="PX107">
            <v>9.66</v>
          </cell>
          <cell r="PY107">
            <v>1</v>
          </cell>
          <cell r="PZ107">
            <v>8.7799999999999994</v>
          </cell>
          <cell r="QA107">
            <v>1</v>
          </cell>
          <cell r="QB107">
            <v>10.14</v>
          </cell>
          <cell r="QC107">
            <v>1</v>
          </cell>
          <cell r="QD107">
            <v>0</v>
          </cell>
          <cell r="QE107">
            <v>0</v>
          </cell>
          <cell r="QF107">
            <v>5.12</v>
          </cell>
          <cell r="QG107">
            <v>1</v>
          </cell>
          <cell r="QH107" t="str">
            <v/>
          </cell>
          <cell r="QI107" t="str">
            <v/>
          </cell>
          <cell r="QJ107">
            <v>10.19</v>
          </cell>
          <cell r="QK107">
            <v>1</v>
          </cell>
          <cell r="QL107">
            <v>8.17</v>
          </cell>
          <cell r="QM107">
            <v>1</v>
          </cell>
          <cell r="QN107">
            <v>12.77</v>
          </cell>
          <cell r="QO107">
            <v>2</v>
          </cell>
          <cell r="QP107">
            <v>5.96</v>
          </cell>
          <cell r="QQ107">
            <v>1</v>
          </cell>
          <cell r="QR107">
            <v>0</v>
          </cell>
          <cell r="QS107">
            <v>0</v>
          </cell>
          <cell r="QT107">
            <v>8.74</v>
          </cell>
          <cell r="QU107">
            <v>1</v>
          </cell>
          <cell r="QV107" t="str">
            <v/>
          </cell>
          <cell r="QW107" t="str">
            <v/>
          </cell>
          <cell r="QX107">
            <v>7.06</v>
          </cell>
          <cell r="QY107">
            <v>1</v>
          </cell>
          <cell r="QZ107">
            <v>0</v>
          </cell>
          <cell r="RA107">
            <v>0</v>
          </cell>
          <cell r="RB107">
            <v>15.56</v>
          </cell>
          <cell r="RC107">
            <v>2</v>
          </cell>
          <cell r="RD107">
            <v>6.74</v>
          </cell>
          <cell r="RE107">
            <v>1</v>
          </cell>
          <cell r="RF107">
            <v>0</v>
          </cell>
          <cell r="RG107">
            <v>0</v>
          </cell>
          <cell r="RH107">
            <v>9.39</v>
          </cell>
          <cell r="RI107">
            <v>1</v>
          </cell>
          <cell r="RJ107" t="str">
            <v/>
          </cell>
          <cell r="RK107" t="str">
            <v/>
          </cell>
          <cell r="RL107">
            <v>7.47</v>
          </cell>
          <cell r="RM107">
            <v>1</v>
          </cell>
          <cell r="RN107">
            <v>7.33</v>
          </cell>
          <cell r="RO107">
            <v>1</v>
          </cell>
          <cell r="RP107">
            <v>8.66</v>
          </cell>
          <cell r="RQ107">
            <v>0</v>
          </cell>
          <cell r="RR107">
            <v>7.09</v>
          </cell>
          <cell r="RS107">
            <v>1</v>
          </cell>
          <cell r="RT107">
            <v>0</v>
          </cell>
          <cell r="RU107">
            <v>0</v>
          </cell>
          <cell r="RV107">
            <v>7.56</v>
          </cell>
          <cell r="RW107">
            <v>1</v>
          </cell>
          <cell r="RX107" t="str">
            <v/>
          </cell>
          <cell r="RY107" t="str">
            <v/>
          </cell>
          <cell r="RZ107">
            <v>5.48</v>
          </cell>
          <cell r="SA107">
            <v>1</v>
          </cell>
          <cell r="SB107">
            <v>6.01</v>
          </cell>
          <cell r="SC107">
            <v>1</v>
          </cell>
          <cell r="SD107">
            <v>7.66</v>
          </cell>
          <cell r="SE107">
            <v>1</v>
          </cell>
          <cell r="SF107">
            <v>6.14</v>
          </cell>
          <cell r="SG107">
            <v>1</v>
          </cell>
          <cell r="SH107">
            <v>0</v>
          </cell>
          <cell r="SI107">
            <v>0</v>
          </cell>
          <cell r="SJ107">
            <v>10.02</v>
          </cell>
          <cell r="SK107">
            <v>1</v>
          </cell>
          <cell r="SL107" t="str">
            <v/>
          </cell>
          <cell r="SM107" t="str">
            <v/>
          </cell>
          <cell r="SN107">
            <v>0</v>
          </cell>
          <cell r="SO107">
            <v>0</v>
          </cell>
          <cell r="SP107">
            <v>0</v>
          </cell>
          <cell r="SQ107">
            <v>0</v>
          </cell>
          <cell r="SR107">
            <v>18.309999999999999</v>
          </cell>
          <cell r="SS107">
            <v>2</v>
          </cell>
          <cell r="ST107">
            <v>8.25</v>
          </cell>
          <cell r="SU107">
            <v>1</v>
          </cell>
          <cell r="SV107">
            <v>0</v>
          </cell>
          <cell r="SW107">
            <v>0</v>
          </cell>
          <cell r="SX107">
            <v>11.18</v>
          </cell>
          <cell r="SY107">
            <v>1</v>
          </cell>
          <cell r="SZ107" t="str">
            <v/>
          </cell>
          <cell r="TA107" t="str">
            <v/>
          </cell>
          <cell r="TB107">
            <v>6.02</v>
          </cell>
          <cell r="TC107">
            <v>0</v>
          </cell>
          <cell r="TD107">
            <v>5.03</v>
          </cell>
          <cell r="TE107">
            <v>1</v>
          </cell>
          <cell r="TF107">
            <v>8.09</v>
          </cell>
          <cell r="TG107">
            <v>1</v>
          </cell>
          <cell r="TH107">
            <v>6.53</v>
          </cell>
          <cell r="TI107">
            <v>1</v>
          </cell>
          <cell r="TJ107">
            <v>0</v>
          </cell>
          <cell r="TK107">
            <v>0</v>
          </cell>
          <cell r="TL107">
            <v>7.78</v>
          </cell>
          <cell r="TM107">
            <v>1</v>
          </cell>
          <cell r="TN107" t="str">
            <v/>
          </cell>
          <cell r="TO107" t="str">
            <v/>
          </cell>
          <cell r="TP107">
            <v>5.97</v>
          </cell>
          <cell r="TQ107">
            <v>1</v>
          </cell>
          <cell r="TR107">
            <v>0</v>
          </cell>
          <cell r="TS107">
            <v>0</v>
          </cell>
          <cell r="TT107">
            <v>7.42</v>
          </cell>
          <cell r="TU107">
            <v>1</v>
          </cell>
          <cell r="TV107">
            <v>0</v>
          </cell>
          <cell r="TW107">
            <v>0</v>
          </cell>
          <cell r="TX107">
            <v>6.62</v>
          </cell>
          <cell r="TY107">
            <v>1</v>
          </cell>
          <cell r="TZ107">
            <v>5.99</v>
          </cell>
          <cell r="UA107">
            <v>1</v>
          </cell>
          <cell r="UB107" t="str">
            <v/>
          </cell>
          <cell r="UC107" t="str">
            <v/>
          </cell>
          <cell r="UD107">
            <v>8.9499999999999993</v>
          </cell>
          <cell r="UE107">
            <v>1</v>
          </cell>
          <cell r="UF107">
            <v>3.96</v>
          </cell>
          <cell r="UG107">
            <v>1</v>
          </cell>
          <cell r="UH107">
            <v>8.2799999999999994</v>
          </cell>
          <cell r="UI107">
            <v>1</v>
          </cell>
          <cell r="UJ107">
            <v>9.48</v>
          </cell>
          <cell r="UK107">
            <v>1</v>
          </cell>
          <cell r="UL107">
            <v>2.25</v>
          </cell>
          <cell r="UM107">
            <v>1</v>
          </cell>
          <cell r="UN107">
            <v>7.35</v>
          </cell>
          <cell r="UO107">
            <v>1</v>
          </cell>
          <cell r="UP107" t="str">
            <v/>
          </cell>
          <cell r="UQ107" t="str">
            <v/>
          </cell>
          <cell r="UR107">
            <v>9.85</v>
          </cell>
          <cell r="US107">
            <v>1</v>
          </cell>
          <cell r="UT107">
            <v>3.4</v>
          </cell>
          <cell r="UU107">
            <v>1</v>
          </cell>
          <cell r="UV107">
            <v>7.87</v>
          </cell>
          <cell r="UW107">
            <v>1</v>
          </cell>
          <cell r="UX107">
            <v>8.25</v>
          </cell>
          <cell r="UY107">
            <v>1</v>
          </cell>
          <cell r="UZ107">
            <v>2.95</v>
          </cell>
          <cell r="VA107">
            <v>1</v>
          </cell>
          <cell r="VB107">
            <v>7.11</v>
          </cell>
          <cell r="VC107">
            <v>1</v>
          </cell>
          <cell r="VD107" t="str">
            <v/>
          </cell>
          <cell r="VE107" t="str">
            <v/>
          </cell>
          <cell r="VF107">
            <v>9.16</v>
          </cell>
          <cell r="VG107">
            <v>1</v>
          </cell>
          <cell r="VH107">
            <v>3.23</v>
          </cell>
          <cell r="VI107">
            <v>1</v>
          </cell>
          <cell r="VJ107">
            <v>7.23</v>
          </cell>
          <cell r="VK107">
            <v>1</v>
          </cell>
          <cell r="VL107">
            <v>9.3800000000000008</v>
          </cell>
          <cell r="VM107">
            <v>1</v>
          </cell>
          <cell r="VN107">
            <v>4.12</v>
          </cell>
          <cell r="VO107">
            <v>1</v>
          </cell>
          <cell r="VP107">
            <v>7.11</v>
          </cell>
          <cell r="VQ107">
            <v>1</v>
          </cell>
          <cell r="VR107" t="str">
            <v/>
          </cell>
          <cell r="VS107" t="str">
            <v/>
          </cell>
          <cell r="VT107">
            <v>8.81</v>
          </cell>
          <cell r="VU107">
            <v>1</v>
          </cell>
          <cell r="VV107">
            <v>2.95</v>
          </cell>
          <cell r="VW107">
            <v>1</v>
          </cell>
          <cell r="VX107">
            <v>6.63</v>
          </cell>
          <cell r="VY107">
            <v>1</v>
          </cell>
          <cell r="VZ107">
            <v>9.48</v>
          </cell>
          <cell r="WA107">
            <v>1</v>
          </cell>
          <cell r="WB107">
            <v>2.58</v>
          </cell>
          <cell r="WC107">
            <v>1</v>
          </cell>
          <cell r="WD107">
            <v>6.83</v>
          </cell>
          <cell r="WE107">
            <v>1</v>
          </cell>
          <cell r="WF107" t="str">
            <v/>
          </cell>
          <cell r="WG107" t="str">
            <v/>
          </cell>
          <cell r="WH107">
            <v>8.89</v>
          </cell>
          <cell r="WI107">
            <v>1</v>
          </cell>
          <cell r="WJ107">
            <v>3.58</v>
          </cell>
          <cell r="WK107">
            <v>1</v>
          </cell>
          <cell r="WL107">
            <v>7.61</v>
          </cell>
          <cell r="WM107">
            <v>1</v>
          </cell>
          <cell r="WN107">
            <v>8.06</v>
          </cell>
          <cell r="WO107">
            <v>1</v>
          </cell>
          <cell r="WP107">
            <v>2.57</v>
          </cell>
          <cell r="WQ107">
            <v>1</v>
          </cell>
          <cell r="WR107">
            <v>7.57</v>
          </cell>
          <cell r="WS107">
            <v>1</v>
          </cell>
          <cell r="WT107" t="str">
            <v/>
          </cell>
          <cell r="WU107" t="str">
            <v/>
          </cell>
          <cell r="WV107">
            <v>6.82</v>
          </cell>
          <cell r="WW107">
            <v>1</v>
          </cell>
          <cell r="WX107">
            <v>0</v>
          </cell>
          <cell r="WY107">
            <v>0</v>
          </cell>
          <cell r="WZ107">
            <v>14.59</v>
          </cell>
          <cell r="XA107">
            <v>2</v>
          </cell>
          <cell r="XB107">
            <v>6.68</v>
          </cell>
          <cell r="XC107">
            <v>1</v>
          </cell>
          <cell r="XD107">
            <v>1.84</v>
          </cell>
          <cell r="XE107">
            <v>1</v>
          </cell>
          <cell r="XF107">
            <v>7.14</v>
          </cell>
          <cell r="XG107">
            <v>1</v>
          </cell>
          <cell r="XH107" t="str">
            <v/>
          </cell>
          <cell r="XI107" t="str">
            <v/>
          </cell>
          <cell r="XJ107">
            <v>5.96</v>
          </cell>
          <cell r="XK107">
            <v>1</v>
          </cell>
          <cell r="XL107">
            <v>3.04</v>
          </cell>
          <cell r="XM107">
            <v>1</v>
          </cell>
          <cell r="XN107">
            <v>8.42</v>
          </cell>
          <cell r="XO107">
            <v>1</v>
          </cell>
          <cell r="XP107">
            <v>18.62</v>
          </cell>
          <cell r="XQ107">
            <v>2</v>
          </cell>
          <cell r="XR107">
            <v>2.48</v>
          </cell>
          <cell r="XS107">
            <v>1</v>
          </cell>
          <cell r="XT107">
            <v>5.72</v>
          </cell>
          <cell r="XU107">
            <v>1</v>
          </cell>
          <cell r="XV107" t="str">
            <v/>
          </cell>
          <cell r="XW107" t="str">
            <v/>
          </cell>
          <cell r="XX107">
            <v>7.95</v>
          </cell>
          <cell r="XY107">
            <v>1</v>
          </cell>
          <cell r="XZ107">
            <v>2.94</v>
          </cell>
          <cell r="YA107">
            <v>1</v>
          </cell>
          <cell r="YB107">
            <v>7.49</v>
          </cell>
          <cell r="YC107">
            <v>1</v>
          </cell>
          <cell r="YD107">
            <v>9.25</v>
          </cell>
          <cell r="YE107">
            <v>1</v>
          </cell>
          <cell r="YF107">
            <v>3.18</v>
          </cell>
          <cell r="YG107">
            <v>1</v>
          </cell>
          <cell r="YH107">
            <v>7.64</v>
          </cell>
          <cell r="YI107">
            <v>1</v>
          </cell>
          <cell r="YJ107" t="str">
            <v/>
          </cell>
          <cell r="YK107" t="str">
            <v/>
          </cell>
          <cell r="YL107">
            <v>9.65</v>
          </cell>
          <cell r="YM107">
            <v>1</v>
          </cell>
          <cell r="YN107">
            <v>4.29</v>
          </cell>
          <cell r="YO107">
            <v>1</v>
          </cell>
          <cell r="YP107">
            <v>6.92</v>
          </cell>
          <cell r="YQ107">
            <v>1</v>
          </cell>
          <cell r="YR107">
            <v>9.77</v>
          </cell>
          <cell r="YS107">
            <v>1</v>
          </cell>
          <cell r="YT107">
            <v>3.82</v>
          </cell>
          <cell r="YU107">
            <v>1</v>
          </cell>
          <cell r="YV107">
            <v>8.73</v>
          </cell>
          <cell r="YW107">
            <v>1</v>
          </cell>
          <cell r="YX107" t="str">
            <v/>
          </cell>
          <cell r="YY107" t="str">
            <v/>
          </cell>
          <cell r="YZ107">
            <v>7.77</v>
          </cell>
          <cell r="ZA107">
            <v>1</v>
          </cell>
          <cell r="ZB107">
            <v>4.63</v>
          </cell>
          <cell r="ZC107">
            <v>1</v>
          </cell>
          <cell r="ZD107">
            <v>9.73</v>
          </cell>
          <cell r="ZE107">
            <v>1</v>
          </cell>
          <cell r="ZF107">
            <v>15.85</v>
          </cell>
          <cell r="ZG107">
            <v>2</v>
          </cell>
          <cell r="ZH107">
            <v>3.73</v>
          </cell>
          <cell r="ZI107">
            <v>1</v>
          </cell>
          <cell r="ZJ107">
            <v>6.33</v>
          </cell>
          <cell r="ZK107">
            <v>1</v>
          </cell>
          <cell r="ZL107" t="str">
            <v/>
          </cell>
          <cell r="ZM107" t="str">
            <v/>
          </cell>
          <cell r="ZN107">
            <v>8.16</v>
          </cell>
          <cell r="ZO107">
            <v>1</v>
          </cell>
          <cell r="ZP107">
            <v>6.08</v>
          </cell>
          <cell r="ZQ107">
            <v>1</v>
          </cell>
          <cell r="ZR107">
            <v>7.58</v>
          </cell>
          <cell r="ZS107">
            <v>1</v>
          </cell>
          <cell r="ZT107">
            <v>7.83</v>
          </cell>
          <cell r="ZU107">
            <v>1</v>
          </cell>
          <cell r="ZV107">
            <v>4.58</v>
          </cell>
          <cell r="ZW107">
            <v>1</v>
          </cell>
          <cell r="ZX107">
            <v>6.47</v>
          </cell>
          <cell r="ZY107">
            <v>1</v>
          </cell>
          <cell r="ZZ107" t="str">
            <v/>
          </cell>
          <cell r="AAA107" t="str">
            <v/>
          </cell>
          <cell r="AAB107">
            <v>7.38</v>
          </cell>
          <cell r="AAC107">
            <v>1</v>
          </cell>
          <cell r="AAD107">
            <v>4.3499999999999996</v>
          </cell>
          <cell r="AAE107">
            <v>1</v>
          </cell>
          <cell r="AAF107">
            <v>0</v>
          </cell>
          <cell r="AAG107">
            <v>1</v>
          </cell>
          <cell r="AAH107">
            <v>10.220000000000001</v>
          </cell>
          <cell r="AAI107">
            <v>2</v>
          </cell>
          <cell r="AAJ107">
            <v>3.19</v>
          </cell>
          <cell r="AAK107">
            <v>1</v>
          </cell>
          <cell r="AAL107">
            <v>7.29</v>
          </cell>
          <cell r="AAM107">
            <v>1</v>
          </cell>
          <cell r="AAN107" t="str">
            <v/>
          </cell>
          <cell r="AAO107" t="str">
            <v/>
          </cell>
          <cell r="AAP107">
            <v>5.71</v>
          </cell>
          <cell r="AAQ107">
            <v>1</v>
          </cell>
          <cell r="AAR107">
            <v>0</v>
          </cell>
          <cell r="AAS107">
            <v>0</v>
          </cell>
          <cell r="AAT107">
            <v>8.44</v>
          </cell>
          <cell r="AAU107">
            <v>1</v>
          </cell>
          <cell r="AAV107">
            <v>4.92</v>
          </cell>
          <cell r="AAW107">
            <v>1</v>
          </cell>
          <cell r="AAX107">
            <v>0</v>
          </cell>
          <cell r="AAY107">
            <v>0</v>
          </cell>
          <cell r="AAZ107">
            <v>6.21</v>
          </cell>
          <cell r="ABA107">
            <v>1</v>
          </cell>
          <cell r="ABB107" t="str">
            <v/>
          </cell>
          <cell r="ABC107" t="str">
            <v/>
          </cell>
          <cell r="ABD107">
            <v>0</v>
          </cell>
          <cell r="ABE107">
            <v>0</v>
          </cell>
          <cell r="ABF107">
            <v>0</v>
          </cell>
          <cell r="ABG107">
            <v>0</v>
          </cell>
          <cell r="ABH107">
            <v>0</v>
          </cell>
          <cell r="ABI107">
            <v>0</v>
          </cell>
          <cell r="ABJ107">
            <v>0</v>
          </cell>
          <cell r="ABK107">
            <v>0</v>
          </cell>
          <cell r="ABM107">
            <v>1892.7699999999995</v>
          </cell>
          <cell r="ABN107">
            <v>266</v>
          </cell>
          <cell r="ABO107">
            <v>239</v>
          </cell>
          <cell r="ABP107">
            <v>1.112970711297071</v>
          </cell>
        </row>
        <row r="108">
          <cell r="A108" t="str">
            <v>TAYLOR STREET-WYTHE AVENUE</v>
          </cell>
          <cell r="B108" t="str">
            <v>TAYLOR STREET-WYTHE AVENUE</v>
          </cell>
          <cell r="C108" t="str">
            <v>BROOKLYN</v>
          </cell>
          <cell r="D108">
            <v>0</v>
          </cell>
          <cell r="E108">
            <v>0</v>
          </cell>
          <cell r="F108">
            <v>8.44</v>
          </cell>
          <cell r="G108">
            <v>1</v>
          </cell>
          <cell r="H108">
            <v>6.57</v>
          </cell>
          <cell r="I108">
            <v>1</v>
          </cell>
          <cell r="J108">
            <v>8.08</v>
          </cell>
          <cell r="K108">
            <v>1</v>
          </cell>
          <cell r="L108">
            <v>0</v>
          </cell>
          <cell r="M108">
            <v>0</v>
          </cell>
          <cell r="N108">
            <v>4.46</v>
          </cell>
          <cell r="O108">
            <v>1</v>
          </cell>
          <cell r="P108" t="str">
            <v/>
          </cell>
          <cell r="Q108" t="str">
            <v/>
          </cell>
          <cell r="R108">
            <v>0</v>
          </cell>
          <cell r="S108">
            <v>0</v>
          </cell>
          <cell r="T108">
            <v>8.7200000000000006</v>
          </cell>
          <cell r="U108">
            <v>1</v>
          </cell>
          <cell r="V108">
            <v>0</v>
          </cell>
          <cell r="W108">
            <v>0</v>
          </cell>
          <cell r="X108">
            <v>12.76</v>
          </cell>
          <cell r="Y108">
            <v>2</v>
          </cell>
          <cell r="Z108">
            <v>0</v>
          </cell>
          <cell r="AA108">
            <v>0</v>
          </cell>
          <cell r="AB108">
            <v>5.24</v>
          </cell>
          <cell r="AC108">
            <v>1</v>
          </cell>
          <cell r="AD108" t="str">
            <v/>
          </cell>
          <cell r="AE108" t="str">
            <v/>
          </cell>
          <cell r="AF108">
            <v>0</v>
          </cell>
          <cell r="AG108">
            <v>0</v>
          </cell>
          <cell r="AH108">
            <v>8.7200000000000006</v>
          </cell>
          <cell r="AI108">
            <v>1</v>
          </cell>
          <cell r="AJ108">
            <v>0</v>
          </cell>
          <cell r="AK108">
            <v>0</v>
          </cell>
          <cell r="AL108">
            <v>12.76</v>
          </cell>
          <cell r="AM108">
            <v>2</v>
          </cell>
          <cell r="AN108">
            <v>0</v>
          </cell>
          <cell r="AO108">
            <v>0</v>
          </cell>
          <cell r="AP108">
            <v>5.24</v>
          </cell>
          <cell r="AQ108">
            <v>1</v>
          </cell>
          <cell r="AR108" t="str">
            <v/>
          </cell>
          <cell r="AS108" t="str">
            <v/>
          </cell>
          <cell r="AT108">
            <v>0</v>
          </cell>
          <cell r="AU108">
            <v>0</v>
          </cell>
          <cell r="AV108">
            <v>6.54</v>
          </cell>
          <cell r="AW108">
            <v>1</v>
          </cell>
          <cell r="AX108">
            <v>0</v>
          </cell>
          <cell r="AY108">
            <v>0</v>
          </cell>
          <cell r="AZ108">
            <v>6.32</v>
          </cell>
          <cell r="BA108">
            <v>1</v>
          </cell>
          <cell r="BB108">
            <v>0</v>
          </cell>
          <cell r="BC108">
            <v>0</v>
          </cell>
          <cell r="BD108">
            <v>6.69</v>
          </cell>
          <cell r="BE108">
            <v>1</v>
          </cell>
          <cell r="BF108" t="str">
            <v/>
          </cell>
          <cell r="BG108" t="str">
            <v/>
          </cell>
          <cell r="BH108">
            <v>0</v>
          </cell>
          <cell r="BI108">
            <v>0</v>
          </cell>
          <cell r="BJ108">
            <v>8.42</v>
          </cell>
          <cell r="BK108">
            <v>1</v>
          </cell>
          <cell r="BL108">
            <v>0</v>
          </cell>
          <cell r="BM108">
            <v>0</v>
          </cell>
          <cell r="BN108">
            <v>6.77</v>
          </cell>
          <cell r="BO108">
            <v>1</v>
          </cell>
          <cell r="BP108">
            <v>0</v>
          </cell>
          <cell r="BQ108">
            <v>0</v>
          </cell>
          <cell r="BR108">
            <v>7.64</v>
          </cell>
          <cell r="BS108">
            <v>1</v>
          </cell>
          <cell r="BT108" t="str">
            <v/>
          </cell>
          <cell r="BU108" t="str">
            <v/>
          </cell>
          <cell r="BV108">
            <v>0</v>
          </cell>
          <cell r="BW108">
            <v>0</v>
          </cell>
          <cell r="BX108">
            <v>15.54</v>
          </cell>
          <cell r="BY108">
            <v>2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14.53</v>
          </cell>
          <cell r="CG108">
            <v>2</v>
          </cell>
          <cell r="CH108" t="str">
            <v/>
          </cell>
          <cell r="CI108" t="str">
            <v/>
          </cell>
          <cell r="CJ108">
            <v>0</v>
          </cell>
          <cell r="CK108">
            <v>0</v>
          </cell>
          <cell r="CL108">
            <v>8.73</v>
          </cell>
          <cell r="CM108">
            <v>1</v>
          </cell>
          <cell r="CN108">
            <v>0</v>
          </cell>
          <cell r="CO108">
            <v>0</v>
          </cell>
          <cell r="CP108">
            <v>6.93</v>
          </cell>
          <cell r="CQ108">
            <v>1</v>
          </cell>
          <cell r="CR108">
            <v>0</v>
          </cell>
          <cell r="CS108">
            <v>0</v>
          </cell>
          <cell r="CT108">
            <v>7.24</v>
          </cell>
          <cell r="CU108">
            <v>1</v>
          </cell>
          <cell r="CV108" t="str">
            <v/>
          </cell>
          <cell r="CW108" t="str">
            <v/>
          </cell>
          <cell r="CX108">
            <v>6.62</v>
          </cell>
          <cell r="CY108">
            <v>1</v>
          </cell>
          <cell r="CZ108">
            <v>6.96</v>
          </cell>
          <cell r="DA108">
            <v>1</v>
          </cell>
          <cell r="DB108">
            <v>0</v>
          </cell>
          <cell r="DC108">
            <v>0</v>
          </cell>
          <cell r="DD108">
            <v>6.78</v>
          </cell>
          <cell r="DE108">
            <v>1</v>
          </cell>
          <cell r="DF108">
            <v>0</v>
          </cell>
          <cell r="DG108">
            <v>0</v>
          </cell>
          <cell r="DH108">
            <v>4.8</v>
          </cell>
          <cell r="DI108">
            <v>1</v>
          </cell>
          <cell r="DJ108" t="str">
            <v/>
          </cell>
          <cell r="DK108" t="str">
            <v/>
          </cell>
          <cell r="DL108">
            <v>0</v>
          </cell>
          <cell r="DM108">
            <v>0</v>
          </cell>
          <cell r="DN108">
            <v>6.69</v>
          </cell>
          <cell r="DO108">
            <v>1</v>
          </cell>
          <cell r="DP108">
            <v>0</v>
          </cell>
          <cell r="DQ108">
            <v>0</v>
          </cell>
          <cell r="DR108">
            <v>7.78</v>
          </cell>
          <cell r="DS108">
            <v>1</v>
          </cell>
          <cell r="DT108">
            <v>0</v>
          </cell>
          <cell r="DU108">
            <v>0</v>
          </cell>
          <cell r="DV108">
            <v>6.04</v>
          </cell>
          <cell r="DW108">
            <v>1</v>
          </cell>
          <cell r="DX108" t="str">
            <v/>
          </cell>
          <cell r="DY108" t="str">
            <v/>
          </cell>
          <cell r="DZ108">
            <v>0</v>
          </cell>
          <cell r="EA108">
            <v>0</v>
          </cell>
          <cell r="EB108">
            <v>12.76</v>
          </cell>
          <cell r="EC108">
            <v>2</v>
          </cell>
          <cell r="ED108">
            <v>0</v>
          </cell>
          <cell r="EE108">
            <v>0</v>
          </cell>
          <cell r="EF108">
            <v>6.24</v>
          </cell>
          <cell r="EG108">
            <v>1</v>
          </cell>
          <cell r="EH108">
            <v>0</v>
          </cell>
          <cell r="EI108">
            <v>0</v>
          </cell>
          <cell r="EJ108">
            <v>7.25</v>
          </cell>
          <cell r="EK108">
            <v>1</v>
          </cell>
          <cell r="EL108" t="str">
            <v/>
          </cell>
          <cell r="EM108" t="str">
            <v/>
          </cell>
          <cell r="EN108">
            <v>0</v>
          </cell>
          <cell r="EO108">
            <v>0</v>
          </cell>
          <cell r="EP108">
            <v>9.1300000000000008</v>
          </cell>
          <cell r="EQ108">
            <v>1</v>
          </cell>
          <cell r="ER108">
            <v>0</v>
          </cell>
          <cell r="ES108">
            <v>0</v>
          </cell>
          <cell r="ET108">
            <v>7.57</v>
          </cell>
          <cell r="EU108">
            <v>1</v>
          </cell>
          <cell r="EV108">
            <v>0</v>
          </cell>
          <cell r="EW108">
            <v>0</v>
          </cell>
          <cell r="EX108">
            <v>6.22</v>
          </cell>
          <cell r="EY108">
            <v>1</v>
          </cell>
          <cell r="EZ108" t="str">
            <v/>
          </cell>
          <cell r="FA108" t="str">
            <v/>
          </cell>
          <cell r="FB108">
            <v>0</v>
          </cell>
          <cell r="FC108">
            <v>0</v>
          </cell>
          <cell r="FD108">
            <v>7.92</v>
          </cell>
          <cell r="FE108">
            <v>1</v>
          </cell>
          <cell r="FF108">
            <v>0</v>
          </cell>
          <cell r="FG108">
            <v>0</v>
          </cell>
          <cell r="FH108">
            <v>8.57</v>
          </cell>
          <cell r="FI108">
            <v>1</v>
          </cell>
          <cell r="FJ108">
            <v>0</v>
          </cell>
          <cell r="FK108">
            <v>0</v>
          </cell>
          <cell r="FL108">
            <v>7.01</v>
          </cell>
          <cell r="FM108">
            <v>1</v>
          </cell>
          <cell r="FN108" t="str">
            <v/>
          </cell>
          <cell r="FO108" t="str">
            <v/>
          </cell>
          <cell r="FP108">
            <v>0</v>
          </cell>
          <cell r="FQ108">
            <v>0</v>
          </cell>
          <cell r="FR108">
            <v>6.74</v>
          </cell>
          <cell r="FS108">
            <v>1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9.24</v>
          </cell>
          <cell r="FY108">
            <v>1</v>
          </cell>
          <cell r="FZ108">
            <v>6.63</v>
          </cell>
          <cell r="GA108">
            <v>1</v>
          </cell>
          <cell r="GB108" t="str">
            <v/>
          </cell>
          <cell r="GC108" t="str">
            <v/>
          </cell>
          <cell r="GD108">
            <v>0</v>
          </cell>
          <cell r="GE108">
            <v>0</v>
          </cell>
          <cell r="GF108">
            <v>9.0399999999999991</v>
          </cell>
          <cell r="GG108">
            <v>1</v>
          </cell>
          <cell r="GH108">
            <v>0</v>
          </cell>
          <cell r="GI108">
            <v>0</v>
          </cell>
          <cell r="GJ108">
            <v>7.54</v>
          </cell>
          <cell r="GK108">
            <v>1</v>
          </cell>
          <cell r="GL108">
            <v>0</v>
          </cell>
          <cell r="GM108">
            <v>0</v>
          </cell>
          <cell r="GN108">
            <v>8.0500000000000007</v>
          </cell>
          <cell r="GO108">
            <v>1</v>
          </cell>
          <cell r="GP108" t="str">
            <v/>
          </cell>
          <cell r="GQ108" t="str">
            <v/>
          </cell>
          <cell r="GR108">
            <v>7.3</v>
          </cell>
          <cell r="GS108">
            <v>1</v>
          </cell>
          <cell r="GT108">
            <v>9.09</v>
          </cell>
          <cell r="GU108">
            <v>1</v>
          </cell>
          <cell r="GV108">
            <v>0</v>
          </cell>
          <cell r="GW108">
            <v>0</v>
          </cell>
          <cell r="GX108">
            <v>8.94</v>
          </cell>
          <cell r="GY108">
            <v>1</v>
          </cell>
          <cell r="GZ108">
            <v>0</v>
          </cell>
          <cell r="HA108">
            <v>0</v>
          </cell>
          <cell r="HB108">
            <v>14.7</v>
          </cell>
          <cell r="HC108">
            <v>2</v>
          </cell>
          <cell r="HD108" t="str">
            <v/>
          </cell>
          <cell r="HE108" t="str">
            <v/>
          </cell>
          <cell r="HF108">
            <v>0</v>
          </cell>
          <cell r="HG108">
            <v>0</v>
          </cell>
          <cell r="HH108">
            <v>7.93</v>
          </cell>
          <cell r="HI108">
            <v>1</v>
          </cell>
          <cell r="HJ108">
            <v>0</v>
          </cell>
          <cell r="HK108">
            <v>0</v>
          </cell>
          <cell r="HL108">
            <v>8.43</v>
          </cell>
          <cell r="HM108">
            <v>1</v>
          </cell>
          <cell r="HN108">
            <v>0</v>
          </cell>
          <cell r="HO108">
            <v>0</v>
          </cell>
          <cell r="HP108">
            <v>7.45</v>
          </cell>
          <cell r="HQ108">
            <v>1</v>
          </cell>
          <cell r="HR108" t="str">
            <v/>
          </cell>
          <cell r="HS108" t="str">
            <v/>
          </cell>
          <cell r="HT108">
            <v>0</v>
          </cell>
          <cell r="HU108">
            <v>0</v>
          </cell>
          <cell r="HV108">
            <v>7.92</v>
          </cell>
          <cell r="HW108">
            <v>1</v>
          </cell>
          <cell r="HX108">
            <v>0</v>
          </cell>
          <cell r="HY108">
            <v>0</v>
          </cell>
          <cell r="HZ108">
            <v>6.46</v>
          </cell>
          <cell r="IA108">
            <v>1</v>
          </cell>
          <cell r="IB108">
            <v>0</v>
          </cell>
          <cell r="IC108">
            <v>0</v>
          </cell>
          <cell r="ID108">
            <v>8.68</v>
          </cell>
          <cell r="IE108">
            <v>1</v>
          </cell>
          <cell r="IF108" t="str">
            <v/>
          </cell>
          <cell r="IG108" t="str">
            <v/>
          </cell>
          <cell r="IH108">
            <v>0</v>
          </cell>
          <cell r="II108">
            <v>0</v>
          </cell>
          <cell r="IJ108">
            <v>5.43</v>
          </cell>
          <cell r="IK108">
            <v>1</v>
          </cell>
          <cell r="IL108">
            <v>0</v>
          </cell>
          <cell r="IM108">
            <v>0</v>
          </cell>
          <cell r="IN108">
            <v>8.06</v>
          </cell>
          <cell r="IO108">
            <v>1</v>
          </cell>
          <cell r="IP108">
            <v>0</v>
          </cell>
          <cell r="IQ108">
            <v>0</v>
          </cell>
          <cell r="IR108">
            <v>4.92</v>
          </cell>
          <cell r="IS108">
            <v>1</v>
          </cell>
          <cell r="IT108" t="str">
            <v/>
          </cell>
          <cell r="IU108" t="str">
            <v/>
          </cell>
          <cell r="IV108">
            <v>0</v>
          </cell>
          <cell r="IW108">
            <v>0</v>
          </cell>
          <cell r="IX108">
            <v>9.36</v>
          </cell>
          <cell r="IY108">
            <v>1</v>
          </cell>
          <cell r="IZ108">
            <v>0</v>
          </cell>
          <cell r="JA108">
            <v>0</v>
          </cell>
          <cell r="JB108">
            <v>7.57</v>
          </cell>
          <cell r="JC108">
            <v>1</v>
          </cell>
          <cell r="JD108">
            <v>0</v>
          </cell>
          <cell r="JE108">
            <v>0</v>
          </cell>
          <cell r="JF108">
            <v>8.48</v>
          </cell>
          <cell r="JG108">
            <v>1</v>
          </cell>
          <cell r="JH108" t="str">
            <v/>
          </cell>
          <cell r="JI108" t="str">
            <v/>
          </cell>
          <cell r="JJ108">
            <v>0</v>
          </cell>
          <cell r="JK108">
            <v>0</v>
          </cell>
          <cell r="JL108">
            <v>8.5500000000000007</v>
          </cell>
          <cell r="JM108">
            <v>1</v>
          </cell>
          <cell r="JN108">
            <v>0</v>
          </cell>
          <cell r="JO108">
            <v>0</v>
          </cell>
          <cell r="JP108">
            <v>14.91</v>
          </cell>
          <cell r="JQ108">
            <v>2</v>
          </cell>
          <cell r="JR108">
            <v>0</v>
          </cell>
          <cell r="JS108">
            <v>0</v>
          </cell>
          <cell r="JT108">
            <v>8.5</v>
          </cell>
          <cell r="JU108">
            <v>1</v>
          </cell>
          <cell r="JV108" t="str">
            <v/>
          </cell>
          <cell r="JW108" t="str">
            <v/>
          </cell>
          <cell r="JX108">
            <v>0</v>
          </cell>
          <cell r="JY108">
            <v>0</v>
          </cell>
          <cell r="JZ108">
            <v>7.61</v>
          </cell>
          <cell r="KA108">
            <v>1</v>
          </cell>
          <cell r="KB108">
            <v>0</v>
          </cell>
          <cell r="KC108">
            <v>0</v>
          </cell>
          <cell r="KD108">
            <v>13.3</v>
          </cell>
          <cell r="KE108">
            <v>2</v>
          </cell>
          <cell r="KF108">
            <v>0</v>
          </cell>
          <cell r="KG108">
            <v>0</v>
          </cell>
          <cell r="KH108">
            <v>6.72</v>
          </cell>
          <cell r="KI108">
            <v>1</v>
          </cell>
          <cell r="KJ108" t="str">
            <v/>
          </cell>
          <cell r="KK108" t="str">
            <v/>
          </cell>
          <cell r="KL108">
            <v>0</v>
          </cell>
          <cell r="KM108">
            <v>0</v>
          </cell>
          <cell r="KN108">
            <v>8.52</v>
          </cell>
          <cell r="KO108">
            <v>1</v>
          </cell>
          <cell r="KP108">
            <v>0</v>
          </cell>
          <cell r="KQ108">
            <v>0</v>
          </cell>
          <cell r="KR108">
            <v>7.5</v>
          </cell>
          <cell r="KS108">
            <v>1</v>
          </cell>
          <cell r="KT108">
            <v>0</v>
          </cell>
          <cell r="KU108">
            <v>0</v>
          </cell>
          <cell r="KV108">
            <v>9.65</v>
          </cell>
          <cell r="KW108">
            <v>1</v>
          </cell>
          <cell r="KX108" t="str">
            <v/>
          </cell>
          <cell r="KY108" t="str">
            <v/>
          </cell>
          <cell r="KZ108">
            <v>8.1300000000000008</v>
          </cell>
          <cell r="LA108">
            <v>1</v>
          </cell>
          <cell r="LB108">
            <v>0</v>
          </cell>
          <cell r="LC108">
            <v>0</v>
          </cell>
          <cell r="LD108">
            <v>9.11</v>
          </cell>
          <cell r="LE108">
            <v>1</v>
          </cell>
          <cell r="LF108">
            <v>0</v>
          </cell>
          <cell r="LG108">
            <v>0</v>
          </cell>
          <cell r="LH108">
            <v>8.86</v>
          </cell>
          <cell r="LI108">
            <v>1</v>
          </cell>
          <cell r="LJ108">
            <v>0</v>
          </cell>
          <cell r="LK108">
            <v>0</v>
          </cell>
          <cell r="LL108" t="str">
            <v/>
          </cell>
          <cell r="LM108" t="str">
            <v/>
          </cell>
          <cell r="LN108">
            <v>0</v>
          </cell>
          <cell r="LO108">
            <v>0</v>
          </cell>
          <cell r="LP108">
            <v>7.28</v>
          </cell>
          <cell r="LQ108">
            <v>1</v>
          </cell>
          <cell r="LR108">
            <v>0</v>
          </cell>
          <cell r="LS108">
            <v>0</v>
          </cell>
          <cell r="LT108">
            <v>11.08</v>
          </cell>
          <cell r="LU108">
            <v>1</v>
          </cell>
          <cell r="LV108">
            <v>7.34</v>
          </cell>
          <cell r="LW108">
            <v>1</v>
          </cell>
          <cell r="LX108">
            <v>7.38</v>
          </cell>
          <cell r="LY108">
            <v>1</v>
          </cell>
          <cell r="LZ108" t="str">
            <v/>
          </cell>
          <cell r="MA108" t="str">
            <v/>
          </cell>
          <cell r="MB108">
            <v>0</v>
          </cell>
          <cell r="MC108">
            <v>0</v>
          </cell>
          <cell r="MD108">
            <v>6.19</v>
          </cell>
          <cell r="ME108">
            <v>1</v>
          </cell>
          <cell r="MF108">
            <v>0</v>
          </cell>
          <cell r="MG108">
            <v>0</v>
          </cell>
          <cell r="MH108">
            <v>8.91</v>
          </cell>
          <cell r="MI108">
            <v>1</v>
          </cell>
          <cell r="MJ108">
            <v>0</v>
          </cell>
          <cell r="MK108">
            <v>0</v>
          </cell>
          <cell r="ML108">
            <v>7.35</v>
          </cell>
          <cell r="MM108">
            <v>1</v>
          </cell>
          <cell r="MN108" t="str">
            <v/>
          </cell>
          <cell r="MO108" t="str">
            <v/>
          </cell>
          <cell r="MP108">
            <v>0</v>
          </cell>
          <cell r="MQ108">
            <v>0</v>
          </cell>
          <cell r="MR108">
            <v>10.4</v>
          </cell>
          <cell r="MS108">
            <v>1</v>
          </cell>
          <cell r="MT108">
            <v>0</v>
          </cell>
          <cell r="MU108">
            <v>0</v>
          </cell>
          <cell r="MV108">
            <v>6.95</v>
          </cell>
          <cell r="MW108">
            <v>1</v>
          </cell>
          <cell r="MX108">
            <v>0</v>
          </cell>
          <cell r="MY108">
            <v>0</v>
          </cell>
          <cell r="MZ108">
            <v>9.4700000000000006</v>
          </cell>
          <cell r="NA108">
            <v>1</v>
          </cell>
          <cell r="NB108" t="str">
            <v/>
          </cell>
          <cell r="NC108" t="str">
            <v/>
          </cell>
          <cell r="ND108">
            <v>0</v>
          </cell>
          <cell r="NE108">
            <v>0</v>
          </cell>
          <cell r="NF108">
            <v>7.23</v>
          </cell>
          <cell r="NG108">
            <v>1</v>
          </cell>
          <cell r="NH108">
            <v>0</v>
          </cell>
          <cell r="NI108">
            <v>0</v>
          </cell>
          <cell r="NJ108">
            <v>13.05</v>
          </cell>
          <cell r="NK108">
            <v>2</v>
          </cell>
          <cell r="NL108">
            <v>0</v>
          </cell>
          <cell r="NM108">
            <v>0</v>
          </cell>
          <cell r="NN108">
            <v>6.82</v>
          </cell>
          <cell r="NO108">
            <v>1</v>
          </cell>
          <cell r="NP108" t="str">
            <v/>
          </cell>
          <cell r="NQ108" t="str">
            <v/>
          </cell>
          <cell r="NR108">
            <v>0</v>
          </cell>
          <cell r="NS108">
            <v>0</v>
          </cell>
          <cell r="NT108">
            <v>5.61</v>
          </cell>
          <cell r="NU108">
            <v>1</v>
          </cell>
          <cell r="NV108">
            <v>0</v>
          </cell>
          <cell r="NW108">
            <v>0</v>
          </cell>
          <cell r="NX108">
            <v>5.46</v>
          </cell>
          <cell r="NY108">
            <v>1</v>
          </cell>
          <cell r="NZ108">
            <v>0</v>
          </cell>
          <cell r="OA108">
            <v>0</v>
          </cell>
          <cell r="OB108">
            <v>7.44</v>
          </cell>
          <cell r="OC108">
            <v>1</v>
          </cell>
          <cell r="OD108" t="str">
            <v/>
          </cell>
          <cell r="OE108" t="str">
            <v/>
          </cell>
          <cell r="OF108">
            <v>0</v>
          </cell>
          <cell r="OG108">
            <v>0</v>
          </cell>
          <cell r="OH108">
            <v>11.65</v>
          </cell>
          <cell r="OI108">
            <v>1</v>
          </cell>
          <cell r="OJ108">
            <v>0</v>
          </cell>
          <cell r="OK108">
            <v>0</v>
          </cell>
          <cell r="OL108">
            <v>8.3800000000000008</v>
          </cell>
          <cell r="OM108">
            <v>1</v>
          </cell>
          <cell r="ON108">
            <v>0</v>
          </cell>
          <cell r="OO108">
            <v>0</v>
          </cell>
          <cell r="OP108">
            <v>9.2200000000000006</v>
          </cell>
          <cell r="OQ108">
            <v>1</v>
          </cell>
          <cell r="OR108" t="str">
            <v/>
          </cell>
          <cell r="OS108" t="str">
            <v/>
          </cell>
          <cell r="OT108">
            <v>0</v>
          </cell>
          <cell r="OU108">
            <v>0</v>
          </cell>
          <cell r="OV108">
            <v>7.32</v>
          </cell>
          <cell r="OW108">
            <v>1</v>
          </cell>
          <cell r="OX108">
            <v>0</v>
          </cell>
          <cell r="OY108">
            <v>0</v>
          </cell>
          <cell r="OZ108">
            <v>7.69</v>
          </cell>
          <cell r="PA108">
            <v>1</v>
          </cell>
          <cell r="PB108">
            <v>0</v>
          </cell>
          <cell r="PC108">
            <v>0</v>
          </cell>
          <cell r="PD108">
            <v>4.37</v>
          </cell>
          <cell r="PE108">
            <v>1</v>
          </cell>
          <cell r="PF108" t="str">
            <v/>
          </cell>
          <cell r="PG108" t="str">
            <v/>
          </cell>
          <cell r="PH108">
            <v>0</v>
          </cell>
          <cell r="PI108">
            <v>0</v>
          </cell>
          <cell r="PJ108">
            <v>4.51</v>
          </cell>
          <cell r="PK108">
            <v>1</v>
          </cell>
          <cell r="PL108">
            <v>0</v>
          </cell>
          <cell r="PM108">
            <v>0</v>
          </cell>
          <cell r="PN108">
            <v>4.78</v>
          </cell>
          <cell r="PO108">
            <v>1</v>
          </cell>
          <cell r="PP108">
            <v>0</v>
          </cell>
          <cell r="PQ108">
            <v>0</v>
          </cell>
          <cell r="PR108">
            <v>6.6</v>
          </cell>
          <cell r="PS108">
            <v>1</v>
          </cell>
          <cell r="PT108" t="str">
            <v/>
          </cell>
          <cell r="PU108" t="str">
            <v/>
          </cell>
          <cell r="PV108">
            <v>0</v>
          </cell>
          <cell r="PW108">
            <v>0</v>
          </cell>
          <cell r="PX108">
            <v>4.43</v>
          </cell>
          <cell r="PY108">
            <v>1</v>
          </cell>
          <cell r="PZ108">
            <v>0</v>
          </cell>
          <cell r="QA108">
            <v>0</v>
          </cell>
          <cell r="QB108">
            <v>0</v>
          </cell>
          <cell r="QC108">
            <v>0</v>
          </cell>
          <cell r="QD108">
            <v>0</v>
          </cell>
          <cell r="QE108">
            <v>0</v>
          </cell>
          <cell r="QF108">
            <v>6.8</v>
          </cell>
          <cell r="QG108">
            <v>1</v>
          </cell>
          <cell r="QH108" t="str">
            <v/>
          </cell>
          <cell r="QI108" t="str">
            <v/>
          </cell>
          <cell r="QJ108">
            <v>0</v>
          </cell>
          <cell r="QK108">
            <v>0</v>
          </cell>
          <cell r="QL108">
            <v>4.78</v>
          </cell>
          <cell r="QM108">
            <v>1</v>
          </cell>
          <cell r="QN108">
            <v>0</v>
          </cell>
          <cell r="QO108">
            <v>0</v>
          </cell>
          <cell r="QP108">
            <v>0</v>
          </cell>
          <cell r="QQ108">
            <v>0</v>
          </cell>
          <cell r="QR108">
            <v>0</v>
          </cell>
          <cell r="QS108">
            <v>0</v>
          </cell>
          <cell r="QT108">
            <v>6.93</v>
          </cell>
          <cell r="QU108">
            <v>1</v>
          </cell>
          <cell r="QV108" t="str">
            <v/>
          </cell>
          <cell r="QW108" t="str">
            <v/>
          </cell>
          <cell r="QX108">
            <v>0</v>
          </cell>
          <cell r="QY108">
            <v>0</v>
          </cell>
          <cell r="QZ108">
            <v>0</v>
          </cell>
          <cell r="RA108">
            <v>0</v>
          </cell>
          <cell r="RB108">
            <v>0</v>
          </cell>
          <cell r="RC108">
            <v>0</v>
          </cell>
          <cell r="RD108">
            <v>0</v>
          </cell>
          <cell r="RE108">
            <v>0</v>
          </cell>
          <cell r="RF108">
            <v>0</v>
          </cell>
          <cell r="RG108">
            <v>0</v>
          </cell>
          <cell r="RH108">
            <v>6.51</v>
          </cell>
          <cell r="RI108">
            <v>1</v>
          </cell>
          <cell r="RJ108" t="str">
            <v/>
          </cell>
          <cell r="RK108" t="str">
            <v/>
          </cell>
          <cell r="RL108">
            <v>0</v>
          </cell>
          <cell r="RM108">
            <v>0</v>
          </cell>
          <cell r="RN108">
            <v>4.72</v>
          </cell>
          <cell r="RO108">
            <v>1</v>
          </cell>
          <cell r="RP108">
            <v>7.63</v>
          </cell>
          <cell r="RQ108">
            <v>0</v>
          </cell>
          <cell r="RR108">
            <v>0</v>
          </cell>
          <cell r="RS108">
            <v>0</v>
          </cell>
          <cell r="RT108">
            <v>0</v>
          </cell>
          <cell r="RU108">
            <v>0</v>
          </cell>
          <cell r="RV108">
            <v>6.52</v>
          </cell>
          <cell r="RW108">
            <v>1</v>
          </cell>
          <cell r="RX108" t="str">
            <v/>
          </cell>
          <cell r="RY108" t="str">
            <v/>
          </cell>
          <cell r="RZ108">
            <v>0</v>
          </cell>
          <cell r="SA108">
            <v>0</v>
          </cell>
          <cell r="SB108">
            <v>0</v>
          </cell>
          <cell r="SC108">
            <v>0</v>
          </cell>
          <cell r="SD108">
            <v>0</v>
          </cell>
          <cell r="SE108">
            <v>0</v>
          </cell>
          <cell r="SF108">
            <v>4.79</v>
          </cell>
          <cell r="SG108">
            <v>1</v>
          </cell>
          <cell r="SH108">
            <v>0</v>
          </cell>
          <cell r="SI108">
            <v>0</v>
          </cell>
          <cell r="SJ108">
            <v>6.93</v>
          </cell>
          <cell r="SK108">
            <v>1</v>
          </cell>
          <cell r="SL108" t="str">
            <v/>
          </cell>
          <cell r="SM108" t="str">
            <v/>
          </cell>
          <cell r="SN108">
            <v>0</v>
          </cell>
          <cell r="SO108">
            <v>0</v>
          </cell>
          <cell r="SP108">
            <v>5.92</v>
          </cell>
          <cell r="SQ108">
            <v>1</v>
          </cell>
          <cell r="SR108">
            <v>0</v>
          </cell>
          <cell r="SS108">
            <v>0</v>
          </cell>
          <cell r="ST108">
            <v>0</v>
          </cell>
          <cell r="SU108">
            <v>0</v>
          </cell>
          <cell r="SV108">
            <v>0</v>
          </cell>
          <cell r="SW108">
            <v>0</v>
          </cell>
          <cell r="SX108">
            <v>8.0399999999999991</v>
          </cell>
          <cell r="SY108">
            <v>1</v>
          </cell>
          <cell r="SZ108" t="str">
            <v/>
          </cell>
          <cell r="TA108" t="str">
            <v/>
          </cell>
          <cell r="TB108">
            <v>0</v>
          </cell>
          <cell r="TC108">
            <v>0</v>
          </cell>
          <cell r="TD108">
            <v>5.08</v>
          </cell>
          <cell r="TE108">
            <v>1</v>
          </cell>
          <cell r="TF108">
            <v>0</v>
          </cell>
          <cell r="TG108">
            <v>0</v>
          </cell>
          <cell r="TH108">
            <v>0</v>
          </cell>
          <cell r="TI108">
            <v>0</v>
          </cell>
          <cell r="TJ108">
            <v>0</v>
          </cell>
          <cell r="TK108">
            <v>0</v>
          </cell>
          <cell r="TL108">
            <v>7.32</v>
          </cell>
          <cell r="TM108">
            <v>1</v>
          </cell>
          <cell r="TN108" t="str">
            <v/>
          </cell>
          <cell r="TO108" t="str">
            <v/>
          </cell>
          <cell r="TP108">
            <v>0</v>
          </cell>
          <cell r="TQ108">
            <v>0</v>
          </cell>
          <cell r="TR108">
            <v>5.23</v>
          </cell>
          <cell r="TS108">
            <v>1</v>
          </cell>
          <cell r="TT108">
            <v>0</v>
          </cell>
          <cell r="TU108">
            <v>0</v>
          </cell>
          <cell r="TV108">
            <v>0</v>
          </cell>
          <cell r="TW108">
            <v>0</v>
          </cell>
          <cell r="TX108">
            <v>0</v>
          </cell>
          <cell r="TY108">
            <v>0</v>
          </cell>
          <cell r="TZ108">
            <v>5.72</v>
          </cell>
          <cell r="UA108">
            <v>1</v>
          </cell>
          <cell r="UB108" t="str">
            <v/>
          </cell>
          <cell r="UC108" t="str">
            <v/>
          </cell>
          <cell r="UD108">
            <v>0</v>
          </cell>
          <cell r="UE108">
            <v>0</v>
          </cell>
          <cell r="UF108">
            <v>5.52</v>
          </cell>
          <cell r="UG108">
            <v>1</v>
          </cell>
          <cell r="UH108">
            <v>0</v>
          </cell>
          <cell r="UI108">
            <v>0</v>
          </cell>
          <cell r="UJ108">
            <v>0</v>
          </cell>
          <cell r="UK108">
            <v>0</v>
          </cell>
          <cell r="UL108">
            <v>0</v>
          </cell>
          <cell r="UM108">
            <v>0</v>
          </cell>
          <cell r="UN108">
            <v>8.19</v>
          </cell>
          <cell r="UO108">
            <v>1</v>
          </cell>
          <cell r="UP108" t="str">
            <v/>
          </cell>
          <cell r="UQ108" t="str">
            <v/>
          </cell>
          <cell r="UR108">
            <v>2.29</v>
          </cell>
          <cell r="US108">
            <v>1</v>
          </cell>
          <cell r="UT108">
            <v>0</v>
          </cell>
          <cell r="UU108">
            <v>0</v>
          </cell>
          <cell r="UV108">
            <v>0</v>
          </cell>
          <cell r="UW108">
            <v>0</v>
          </cell>
          <cell r="UX108">
            <v>3.76</v>
          </cell>
          <cell r="UY108">
            <v>1</v>
          </cell>
          <cell r="UZ108">
            <v>0</v>
          </cell>
          <cell r="VA108">
            <v>0</v>
          </cell>
          <cell r="VB108">
            <v>0</v>
          </cell>
          <cell r="VC108">
            <v>0</v>
          </cell>
          <cell r="VD108" t="str">
            <v/>
          </cell>
          <cell r="VE108" t="str">
            <v/>
          </cell>
          <cell r="VF108">
            <v>0</v>
          </cell>
          <cell r="VG108">
            <v>0</v>
          </cell>
          <cell r="VH108">
            <v>5.55</v>
          </cell>
          <cell r="VI108">
            <v>1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7.24</v>
          </cell>
          <cell r="VQ108">
            <v>1</v>
          </cell>
          <cell r="VR108" t="str">
            <v/>
          </cell>
          <cell r="VS108" t="str">
            <v/>
          </cell>
          <cell r="VT108">
            <v>0</v>
          </cell>
          <cell r="VU108">
            <v>0</v>
          </cell>
          <cell r="VV108">
            <v>5.78</v>
          </cell>
          <cell r="VW108">
            <v>1</v>
          </cell>
          <cell r="VX108">
            <v>0</v>
          </cell>
          <cell r="VY108">
            <v>0</v>
          </cell>
          <cell r="VZ108">
            <v>0</v>
          </cell>
          <cell r="WA108">
            <v>0</v>
          </cell>
          <cell r="WB108">
            <v>0</v>
          </cell>
          <cell r="WC108">
            <v>0</v>
          </cell>
          <cell r="WD108">
            <v>5.85</v>
          </cell>
          <cell r="WE108">
            <v>1</v>
          </cell>
          <cell r="WF108" t="str">
            <v/>
          </cell>
          <cell r="WG108" t="str">
            <v/>
          </cell>
          <cell r="WH108">
            <v>0</v>
          </cell>
          <cell r="WI108">
            <v>0</v>
          </cell>
          <cell r="WJ108">
            <v>5.44</v>
          </cell>
          <cell r="WK108">
            <v>1</v>
          </cell>
          <cell r="WL108">
            <v>0</v>
          </cell>
          <cell r="WM108">
            <v>0</v>
          </cell>
          <cell r="WN108">
            <v>0</v>
          </cell>
          <cell r="WO108">
            <v>0</v>
          </cell>
          <cell r="WP108">
            <v>0</v>
          </cell>
          <cell r="WQ108">
            <v>0</v>
          </cell>
          <cell r="WR108">
            <v>6.57</v>
          </cell>
          <cell r="WS108">
            <v>1</v>
          </cell>
          <cell r="WT108" t="str">
            <v/>
          </cell>
          <cell r="WU108" t="str">
            <v/>
          </cell>
          <cell r="WV108">
            <v>0</v>
          </cell>
          <cell r="WW108">
            <v>0</v>
          </cell>
          <cell r="WX108">
            <v>4.74</v>
          </cell>
          <cell r="WY108">
            <v>1</v>
          </cell>
          <cell r="WZ108">
            <v>0</v>
          </cell>
          <cell r="XA108">
            <v>0</v>
          </cell>
          <cell r="XB108">
            <v>0</v>
          </cell>
          <cell r="XC108">
            <v>0</v>
          </cell>
          <cell r="XD108">
            <v>0</v>
          </cell>
          <cell r="XE108">
            <v>0</v>
          </cell>
          <cell r="XF108">
            <v>5.32</v>
          </cell>
          <cell r="XG108">
            <v>1</v>
          </cell>
          <cell r="XH108" t="str">
            <v/>
          </cell>
          <cell r="XI108" t="str">
            <v/>
          </cell>
          <cell r="XJ108">
            <v>0</v>
          </cell>
          <cell r="XK108">
            <v>0</v>
          </cell>
          <cell r="XL108">
            <v>5.68</v>
          </cell>
          <cell r="XM108">
            <v>1</v>
          </cell>
          <cell r="XN108">
            <v>0</v>
          </cell>
          <cell r="XO108">
            <v>0</v>
          </cell>
          <cell r="XP108">
            <v>0</v>
          </cell>
          <cell r="XQ108">
            <v>0</v>
          </cell>
          <cell r="XR108">
            <v>0</v>
          </cell>
          <cell r="XS108">
            <v>0</v>
          </cell>
          <cell r="XT108">
            <v>7.2</v>
          </cell>
          <cell r="XU108">
            <v>1</v>
          </cell>
          <cell r="XV108" t="str">
            <v/>
          </cell>
          <cell r="XW108" t="str">
            <v/>
          </cell>
          <cell r="XX108">
            <v>0</v>
          </cell>
          <cell r="XY108">
            <v>0</v>
          </cell>
          <cell r="XZ108">
            <v>6.55</v>
          </cell>
          <cell r="YA108">
            <v>1</v>
          </cell>
          <cell r="YB108">
            <v>0</v>
          </cell>
          <cell r="YC108">
            <v>0</v>
          </cell>
          <cell r="YD108">
            <v>0</v>
          </cell>
          <cell r="YE108">
            <v>0</v>
          </cell>
          <cell r="YF108">
            <v>0</v>
          </cell>
          <cell r="YG108">
            <v>0</v>
          </cell>
          <cell r="YH108">
            <v>5.96</v>
          </cell>
          <cell r="YI108">
            <v>1</v>
          </cell>
          <cell r="YJ108" t="str">
            <v/>
          </cell>
          <cell r="YK108" t="str">
            <v/>
          </cell>
          <cell r="YL108">
            <v>0</v>
          </cell>
          <cell r="YM108">
            <v>0</v>
          </cell>
          <cell r="YN108">
            <v>4.9000000000000004</v>
          </cell>
          <cell r="YO108">
            <v>1</v>
          </cell>
          <cell r="YP108">
            <v>0</v>
          </cell>
          <cell r="YQ108">
            <v>0</v>
          </cell>
          <cell r="YR108">
            <v>0</v>
          </cell>
          <cell r="YS108">
            <v>0</v>
          </cell>
          <cell r="YT108">
            <v>0</v>
          </cell>
          <cell r="YU108">
            <v>0</v>
          </cell>
          <cell r="YV108">
            <v>6.64</v>
          </cell>
          <cell r="YW108">
            <v>1</v>
          </cell>
          <cell r="YX108" t="str">
            <v/>
          </cell>
          <cell r="YY108" t="str">
            <v/>
          </cell>
          <cell r="YZ108">
            <v>0</v>
          </cell>
          <cell r="ZA108">
            <v>0</v>
          </cell>
          <cell r="ZB108">
            <v>5.05</v>
          </cell>
          <cell r="ZC108">
            <v>1</v>
          </cell>
          <cell r="ZD108">
            <v>0</v>
          </cell>
          <cell r="ZE108">
            <v>0</v>
          </cell>
          <cell r="ZF108">
            <v>0</v>
          </cell>
          <cell r="ZG108">
            <v>0</v>
          </cell>
          <cell r="ZH108">
            <v>0</v>
          </cell>
          <cell r="ZI108">
            <v>0</v>
          </cell>
          <cell r="ZJ108">
            <v>6.79</v>
          </cell>
          <cell r="ZK108">
            <v>1</v>
          </cell>
          <cell r="ZL108" t="str">
            <v/>
          </cell>
          <cell r="ZM108" t="str">
            <v/>
          </cell>
          <cell r="ZN108">
            <v>0</v>
          </cell>
          <cell r="ZO108">
            <v>0</v>
          </cell>
          <cell r="ZP108">
            <v>5.45</v>
          </cell>
          <cell r="ZQ108">
            <v>1</v>
          </cell>
          <cell r="ZR108">
            <v>0</v>
          </cell>
          <cell r="ZS108">
            <v>0</v>
          </cell>
          <cell r="ZT108">
            <v>0</v>
          </cell>
          <cell r="ZU108">
            <v>0</v>
          </cell>
          <cell r="ZV108">
            <v>0</v>
          </cell>
          <cell r="ZW108">
            <v>0</v>
          </cell>
          <cell r="ZX108">
            <v>6.68</v>
          </cell>
          <cell r="ZY108">
            <v>1</v>
          </cell>
          <cell r="ZZ108" t="str">
            <v/>
          </cell>
          <cell r="AAA108" t="str">
            <v/>
          </cell>
          <cell r="AAB108">
            <v>0</v>
          </cell>
          <cell r="AAC108">
            <v>0</v>
          </cell>
          <cell r="AAD108">
            <v>4.88</v>
          </cell>
          <cell r="AAE108">
            <v>1</v>
          </cell>
          <cell r="AAF108">
            <v>0</v>
          </cell>
          <cell r="AAG108">
            <v>0</v>
          </cell>
          <cell r="AAH108">
            <v>0</v>
          </cell>
          <cell r="AAI108">
            <v>0</v>
          </cell>
          <cell r="AAJ108">
            <v>0</v>
          </cell>
          <cell r="AAK108">
            <v>0</v>
          </cell>
          <cell r="AAL108">
            <v>7.29</v>
          </cell>
          <cell r="AAM108">
            <v>1</v>
          </cell>
          <cell r="AAN108" t="str">
            <v/>
          </cell>
          <cell r="AAO108" t="str">
            <v/>
          </cell>
          <cell r="AAP108">
            <v>0</v>
          </cell>
          <cell r="AAQ108">
            <v>0</v>
          </cell>
          <cell r="AAR108">
            <v>3.98</v>
          </cell>
          <cell r="AAS108">
            <v>1</v>
          </cell>
          <cell r="AAT108">
            <v>0</v>
          </cell>
          <cell r="AAU108">
            <v>0</v>
          </cell>
          <cell r="AAV108">
            <v>0</v>
          </cell>
          <cell r="AAW108">
            <v>0</v>
          </cell>
          <cell r="AAX108">
            <v>0</v>
          </cell>
          <cell r="AAY108">
            <v>0</v>
          </cell>
          <cell r="AAZ108">
            <v>6.54</v>
          </cell>
          <cell r="ABA108">
            <v>1</v>
          </cell>
          <cell r="ABB108" t="str">
            <v/>
          </cell>
          <cell r="ABC108" t="str">
            <v/>
          </cell>
          <cell r="ABD108">
            <v>0</v>
          </cell>
          <cell r="ABE108">
            <v>0</v>
          </cell>
          <cell r="ABF108">
            <v>0</v>
          </cell>
          <cell r="ABG108">
            <v>0</v>
          </cell>
          <cell r="ABH108">
            <v>0</v>
          </cell>
          <cell r="ABI108">
            <v>0</v>
          </cell>
          <cell r="ABJ108">
            <v>0</v>
          </cell>
          <cell r="ABK108">
            <v>0</v>
          </cell>
          <cell r="ABM108">
            <v>1023.6700000000002</v>
          </cell>
          <cell r="ABN108">
            <v>146</v>
          </cell>
          <cell r="ABO108">
            <v>137</v>
          </cell>
          <cell r="ABP108">
            <v>1.0656934306569343</v>
          </cell>
        </row>
        <row r="109">
          <cell r="A109" t="str">
            <v>ALBANY</v>
          </cell>
          <cell r="B109" t="str">
            <v>ALBANY</v>
          </cell>
          <cell r="C109" t="str">
            <v>BROOKLYN</v>
          </cell>
          <cell r="D109">
            <v>8.07</v>
          </cell>
          <cell r="E109">
            <v>1</v>
          </cell>
          <cell r="F109">
            <v>0</v>
          </cell>
          <cell r="G109">
            <v>0</v>
          </cell>
          <cell r="H109">
            <v>8.65</v>
          </cell>
          <cell r="I109">
            <v>1</v>
          </cell>
          <cell r="J109">
            <v>0</v>
          </cell>
          <cell r="K109">
            <v>0</v>
          </cell>
          <cell r="L109">
            <v>7.81</v>
          </cell>
          <cell r="M109">
            <v>1</v>
          </cell>
          <cell r="N109">
            <v>0</v>
          </cell>
          <cell r="O109">
            <v>0</v>
          </cell>
          <cell r="P109" t="str">
            <v/>
          </cell>
          <cell r="Q109" t="str">
            <v/>
          </cell>
          <cell r="R109">
            <v>8.5399999999999991</v>
          </cell>
          <cell r="S109">
            <v>1</v>
          </cell>
          <cell r="T109">
            <v>8.4600000000000009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7.78</v>
          </cell>
          <cell r="AA109">
            <v>1</v>
          </cell>
          <cell r="AB109">
            <v>0</v>
          </cell>
          <cell r="AC109">
            <v>0</v>
          </cell>
          <cell r="AD109" t="str">
            <v/>
          </cell>
          <cell r="AE109" t="str">
            <v/>
          </cell>
          <cell r="AF109">
            <v>8.5399999999999991</v>
          </cell>
          <cell r="AG109">
            <v>1</v>
          </cell>
          <cell r="AH109">
            <v>8.4600000000000009</v>
          </cell>
          <cell r="AI109">
            <v>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7.78</v>
          </cell>
          <cell r="AO109">
            <v>1</v>
          </cell>
          <cell r="AP109">
            <v>0</v>
          </cell>
          <cell r="AQ109">
            <v>0</v>
          </cell>
          <cell r="AR109" t="str">
            <v/>
          </cell>
          <cell r="AS109" t="str">
            <v/>
          </cell>
          <cell r="AT109">
            <v>7.13</v>
          </cell>
          <cell r="AU109">
            <v>1</v>
          </cell>
          <cell r="AV109">
            <v>0</v>
          </cell>
          <cell r="AW109">
            <v>0</v>
          </cell>
          <cell r="AX109">
            <v>7.87</v>
          </cell>
          <cell r="AY109">
            <v>1</v>
          </cell>
          <cell r="AZ109">
            <v>0</v>
          </cell>
          <cell r="BA109">
            <v>0</v>
          </cell>
          <cell r="BB109">
            <v>6.18</v>
          </cell>
          <cell r="BC109">
            <v>1</v>
          </cell>
          <cell r="BD109">
            <v>0</v>
          </cell>
          <cell r="BE109">
            <v>0</v>
          </cell>
          <cell r="BF109" t="str">
            <v/>
          </cell>
          <cell r="BG109" t="str">
            <v/>
          </cell>
          <cell r="BH109">
            <v>7.18</v>
          </cell>
          <cell r="BI109">
            <v>1</v>
          </cell>
          <cell r="BJ109">
            <v>0</v>
          </cell>
          <cell r="BK109">
            <v>0</v>
          </cell>
          <cell r="BL109">
            <v>4.95</v>
          </cell>
          <cell r="BM109">
            <v>1</v>
          </cell>
          <cell r="BN109">
            <v>0</v>
          </cell>
          <cell r="BO109">
            <v>0</v>
          </cell>
          <cell r="BP109">
            <v>6.87</v>
          </cell>
          <cell r="BQ109">
            <v>1</v>
          </cell>
          <cell r="BR109">
            <v>0</v>
          </cell>
          <cell r="BS109">
            <v>0</v>
          </cell>
          <cell r="BT109" t="str">
            <v/>
          </cell>
          <cell r="BU109" t="str">
            <v/>
          </cell>
          <cell r="BV109">
            <v>7.35</v>
          </cell>
          <cell r="BW109">
            <v>1</v>
          </cell>
          <cell r="BX109">
            <v>0</v>
          </cell>
          <cell r="BY109">
            <v>0</v>
          </cell>
          <cell r="BZ109">
            <v>8.51</v>
          </cell>
          <cell r="CA109">
            <v>1</v>
          </cell>
          <cell r="CB109">
            <v>0</v>
          </cell>
          <cell r="CC109">
            <v>0</v>
          </cell>
          <cell r="CD109">
            <v>7.97</v>
          </cell>
          <cell r="CE109">
            <v>1</v>
          </cell>
          <cell r="CF109">
            <v>0</v>
          </cell>
          <cell r="CG109">
            <v>0</v>
          </cell>
          <cell r="CH109" t="str">
            <v/>
          </cell>
          <cell r="CI109" t="str">
            <v/>
          </cell>
          <cell r="CJ109">
            <v>7.41</v>
          </cell>
          <cell r="CK109">
            <v>1</v>
          </cell>
          <cell r="CL109">
            <v>0</v>
          </cell>
          <cell r="CM109">
            <v>0</v>
          </cell>
          <cell r="CN109">
            <v>7.11</v>
          </cell>
          <cell r="CO109">
            <v>1</v>
          </cell>
          <cell r="CP109">
            <v>0</v>
          </cell>
          <cell r="CQ109">
            <v>0</v>
          </cell>
          <cell r="CR109">
            <v>7.7</v>
          </cell>
          <cell r="CS109">
            <v>1</v>
          </cell>
          <cell r="CT109">
            <v>0</v>
          </cell>
          <cell r="CU109">
            <v>0</v>
          </cell>
          <cell r="CV109" t="str">
            <v/>
          </cell>
          <cell r="CW109" t="str">
            <v/>
          </cell>
          <cell r="CX109">
            <v>5.62</v>
          </cell>
          <cell r="CY109">
            <v>1</v>
          </cell>
          <cell r="CZ109">
            <v>0</v>
          </cell>
          <cell r="DA109">
            <v>0</v>
          </cell>
          <cell r="DB109">
            <v>7.1</v>
          </cell>
          <cell r="DC109">
            <v>1</v>
          </cell>
          <cell r="DD109">
            <v>0</v>
          </cell>
          <cell r="DE109">
            <v>0</v>
          </cell>
          <cell r="DF109">
            <v>8.16</v>
          </cell>
          <cell r="DG109">
            <v>1</v>
          </cell>
          <cell r="DH109">
            <v>0</v>
          </cell>
          <cell r="DI109">
            <v>0</v>
          </cell>
          <cell r="DJ109" t="str">
            <v/>
          </cell>
          <cell r="DK109" t="str">
            <v/>
          </cell>
          <cell r="DL109">
            <v>7.48</v>
          </cell>
          <cell r="DM109">
            <v>1</v>
          </cell>
          <cell r="DN109">
            <v>0</v>
          </cell>
          <cell r="DO109">
            <v>0</v>
          </cell>
          <cell r="DP109">
            <v>6.18</v>
          </cell>
          <cell r="DQ109">
            <v>1</v>
          </cell>
          <cell r="DR109">
            <v>0</v>
          </cell>
          <cell r="DS109">
            <v>0</v>
          </cell>
          <cell r="DT109">
            <v>9.14</v>
          </cell>
          <cell r="DU109">
            <v>1</v>
          </cell>
          <cell r="DV109">
            <v>0</v>
          </cell>
          <cell r="DW109">
            <v>0</v>
          </cell>
          <cell r="DX109" t="str">
            <v/>
          </cell>
          <cell r="DY109" t="str">
            <v/>
          </cell>
          <cell r="DZ109">
            <v>8.23</v>
          </cell>
          <cell r="EA109">
            <v>1</v>
          </cell>
          <cell r="EB109">
            <v>0</v>
          </cell>
          <cell r="EC109">
            <v>0</v>
          </cell>
          <cell r="ED109">
            <v>8.52</v>
          </cell>
          <cell r="EE109">
            <v>1</v>
          </cell>
          <cell r="EF109">
            <v>0</v>
          </cell>
          <cell r="EG109">
            <v>0</v>
          </cell>
          <cell r="EH109">
            <v>6.14</v>
          </cell>
          <cell r="EI109">
            <v>1</v>
          </cell>
          <cell r="EJ109">
            <v>0</v>
          </cell>
          <cell r="EK109">
            <v>0</v>
          </cell>
          <cell r="EL109" t="str">
            <v/>
          </cell>
          <cell r="EM109" t="str">
            <v/>
          </cell>
          <cell r="EN109">
            <v>8.31</v>
          </cell>
          <cell r="EO109">
            <v>1</v>
          </cell>
          <cell r="EP109">
            <v>0</v>
          </cell>
          <cell r="EQ109">
            <v>0</v>
          </cell>
          <cell r="ER109">
            <v>5.37</v>
          </cell>
          <cell r="ES109">
            <v>1</v>
          </cell>
          <cell r="ET109">
            <v>0</v>
          </cell>
          <cell r="EU109">
            <v>0</v>
          </cell>
          <cell r="EV109">
            <v>9.66</v>
          </cell>
          <cell r="EW109">
            <v>1</v>
          </cell>
          <cell r="EX109">
            <v>0</v>
          </cell>
          <cell r="EY109">
            <v>0</v>
          </cell>
          <cell r="EZ109" t="str">
            <v/>
          </cell>
          <cell r="FA109" t="str">
            <v/>
          </cell>
          <cell r="FB109">
            <v>5.91</v>
          </cell>
          <cell r="FC109">
            <v>1</v>
          </cell>
          <cell r="FD109">
            <v>0</v>
          </cell>
          <cell r="FE109">
            <v>0</v>
          </cell>
          <cell r="FF109">
            <v>8.26</v>
          </cell>
          <cell r="FG109">
            <v>1</v>
          </cell>
          <cell r="FH109">
            <v>0</v>
          </cell>
          <cell r="FI109">
            <v>0</v>
          </cell>
          <cell r="FJ109">
            <v>9.1199999999999992</v>
          </cell>
          <cell r="FK109">
            <v>1</v>
          </cell>
          <cell r="FL109">
            <v>0</v>
          </cell>
          <cell r="FM109">
            <v>0</v>
          </cell>
          <cell r="FN109" t="str">
            <v/>
          </cell>
          <cell r="FO109" t="str">
            <v/>
          </cell>
          <cell r="FP109">
            <v>7.69</v>
          </cell>
          <cell r="FQ109">
            <v>1</v>
          </cell>
          <cell r="FR109">
            <v>0</v>
          </cell>
          <cell r="FS109">
            <v>0</v>
          </cell>
          <cell r="FT109">
            <v>8.09</v>
          </cell>
          <cell r="FU109">
            <v>1</v>
          </cell>
          <cell r="FV109">
            <v>0</v>
          </cell>
          <cell r="FW109">
            <v>0</v>
          </cell>
          <cell r="FX109">
            <v>14.23</v>
          </cell>
          <cell r="FY109">
            <v>2</v>
          </cell>
          <cell r="FZ109">
            <v>0</v>
          </cell>
          <cell r="GA109">
            <v>0</v>
          </cell>
          <cell r="GB109" t="str">
            <v/>
          </cell>
          <cell r="GC109" t="str">
            <v/>
          </cell>
          <cell r="GD109">
            <v>6.72</v>
          </cell>
          <cell r="GE109">
            <v>1</v>
          </cell>
          <cell r="GF109">
            <v>0</v>
          </cell>
          <cell r="GG109">
            <v>0</v>
          </cell>
          <cell r="GH109">
            <v>3.9</v>
          </cell>
          <cell r="GI109">
            <v>1</v>
          </cell>
          <cell r="GJ109">
            <v>0</v>
          </cell>
          <cell r="GK109">
            <v>0</v>
          </cell>
          <cell r="GL109">
            <v>6.28</v>
          </cell>
          <cell r="GM109">
            <v>1</v>
          </cell>
          <cell r="GN109">
            <v>0</v>
          </cell>
          <cell r="GO109">
            <v>0</v>
          </cell>
          <cell r="GP109" t="str">
            <v/>
          </cell>
          <cell r="GQ109" t="str">
            <v/>
          </cell>
          <cell r="GR109">
            <v>8.64</v>
          </cell>
          <cell r="GS109">
            <v>1</v>
          </cell>
          <cell r="GT109">
            <v>0</v>
          </cell>
          <cell r="GU109">
            <v>0</v>
          </cell>
          <cell r="GV109">
            <v>6.36</v>
          </cell>
          <cell r="GW109">
            <v>1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6.2</v>
          </cell>
          <cell r="HC109">
            <v>1</v>
          </cell>
          <cell r="HD109" t="str">
            <v/>
          </cell>
          <cell r="HE109" t="str">
            <v/>
          </cell>
          <cell r="HF109">
            <v>6.9</v>
          </cell>
          <cell r="HG109">
            <v>1</v>
          </cell>
          <cell r="HH109">
            <v>0</v>
          </cell>
          <cell r="HI109">
            <v>0</v>
          </cell>
          <cell r="HJ109">
            <v>8.66</v>
          </cell>
          <cell r="HK109">
            <v>1</v>
          </cell>
          <cell r="HL109">
            <v>0</v>
          </cell>
          <cell r="HM109">
            <v>0</v>
          </cell>
          <cell r="HN109">
            <v>8.0299999999999994</v>
          </cell>
          <cell r="HO109">
            <v>1</v>
          </cell>
          <cell r="HP109">
            <v>0</v>
          </cell>
          <cell r="HQ109">
            <v>0</v>
          </cell>
          <cell r="HR109" t="str">
            <v/>
          </cell>
          <cell r="HS109" t="str">
            <v/>
          </cell>
          <cell r="HT109">
            <v>9.44</v>
          </cell>
          <cell r="HU109">
            <v>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6.58</v>
          </cell>
          <cell r="IA109">
            <v>1</v>
          </cell>
          <cell r="IB109">
            <v>8.91</v>
          </cell>
          <cell r="IC109">
            <v>1</v>
          </cell>
          <cell r="ID109">
            <v>0</v>
          </cell>
          <cell r="IE109">
            <v>0</v>
          </cell>
          <cell r="IF109" t="str">
            <v/>
          </cell>
          <cell r="IG109" t="str">
            <v/>
          </cell>
          <cell r="IH109">
            <v>8.35</v>
          </cell>
          <cell r="II109">
            <v>1</v>
          </cell>
          <cell r="IJ109">
            <v>0</v>
          </cell>
          <cell r="IK109">
            <v>0</v>
          </cell>
          <cell r="IL109">
            <v>9.85</v>
          </cell>
          <cell r="IM109">
            <v>1</v>
          </cell>
          <cell r="IN109">
            <v>0</v>
          </cell>
          <cell r="IO109">
            <v>0</v>
          </cell>
          <cell r="IP109">
            <v>7.57</v>
          </cell>
          <cell r="IQ109">
            <v>1</v>
          </cell>
          <cell r="IR109">
            <v>0</v>
          </cell>
          <cell r="IS109">
            <v>0</v>
          </cell>
          <cell r="IT109" t="str">
            <v/>
          </cell>
          <cell r="IU109" t="str">
            <v/>
          </cell>
          <cell r="IV109">
            <v>8.8800000000000008</v>
          </cell>
          <cell r="IW109">
            <v>1</v>
          </cell>
          <cell r="IX109">
            <v>0</v>
          </cell>
          <cell r="IY109">
            <v>0</v>
          </cell>
          <cell r="IZ109">
            <v>7.97</v>
          </cell>
          <cell r="JA109">
            <v>1</v>
          </cell>
          <cell r="JB109">
            <v>0</v>
          </cell>
          <cell r="JC109">
            <v>0</v>
          </cell>
          <cell r="JD109">
            <v>9.85</v>
          </cell>
          <cell r="JE109">
            <v>1</v>
          </cell>
          <cell r="JF109">
            <v>0</v>
          </cell>
          <cell r="JG109">
            <v>0</v>
          </cell>
          <cell r="JH109" t="str">
            <v/>
          </cell>
          <cell r="JI109" t="str">
            <v/>
          </cell>
          <cell r="JJ109">
            <v>8.4499999999999993</v>
          </cell>
          <cell r="JK109">
            <v>1</v>
          </cell>
          <cell r="JL109">
            <v>0</v>
          </cell>
          <cell r="JM109">
            <v>0</v>
          </cell>
          <cell r="JN109">
            <v>8.3800000000000008</v>
          </cell>
          <cell r="JO109">
            <v>1</v>
          </cell>
          <cell r="JP109">
            <v>0</v>
          </cell>
          <cell r="JQ109">
            <v>0</v>
          </cell>
          <cell r="JR109">
            <v>8.49</v>
          </cell>
          <cell r="JS109">
            <v>1</v>
          </cell>
          <cell r="JT109">
            <v>0</v>
          </cell>
          <cell r="JU109">
            <v>0</v>
          </cell>
          <cell r="JV109" t="str">
            <v/>
          </cell>
          <cell r="JW109" t="str">
            <v/>
          </cell>
          <cell r="JX109">
            <v>6.4</v>
          </cell>
          <cell r="JY109">
            <v>1</v>
          </cell>
          <cell r="JZ109">
            <v>0</v>
          </cell>
          <cell r="KA109">
            <v>0</v>
          </cell>
          <cell r="KB109">
            <v>8.27</v>
          </cell>
          <cell r="KC109">
            <v>1</v>
          </cell>
          <cell r="KD109">
            <v>0</v>
          </cell>
          <cell r="KE109">
            <v>0</v>
          </cell>
          <cell r="KF109">
            <v>7.86</v>
          </cell>
          <cell r="KG109">
            <v>1</v>
          </cell>
          <cell r="KH109">
            <v>0</v>
          </cell>
          <cell r="KI109">
            <v>0</v>
          </cell>
          <cell r="KJ109" t="str">
            <v/>
          </cell>
          <cell r="KK109" t="str">
            <v/>
          </cell>
          <cell r="KL109">
            <v>8.49</v>
          </cell>
          <cell r="KM109">
            <v>1</v>
          </cell>
          <cell r="KN109">
            <v>0</v>
          </cell>
          <cell r="KO109">
            <v>0</v>
          </cell>
          <cell r="KP109">
            <v>8.56</v>
          </cell>
          <cell r="KQ109">
            <v>1</v>
          </cell>
          <cell r="KR109">
            <v>0</v>
          </cell>
          <cell r="KS109">
            <v>0</v>
          </cell>
          <cell r="KT109">
            <v>8.59</v>
          </cell>
          <cell r="KU109">
            <v>1</v>
          </cell>
          <cell r="KV109">
            <v>0</v>
          </cell>
          <cell r="KW109">
            <v>0</v>
          </cell>
          <cell r="KX109" t="str">
            <v/>
          </cell>
          <cell r="KY109" t="str">
            <v/>
          </cell>
          <cell r="KZ109">
            <v>10.130000000000001</v>
          </cell>
          <cell r="LA109">
            <v>1</v>
          </cell>
          <cell r="LB109">
            <v>9.91</v>
          </cell>
          <cell r="LC109">
            <v>1</v>
          </cell>
          <cell r="LD109">
            <v>0</v>
          </cell>
          <cell r="LE109">
            <v>0</v>
          </cell>
          <cell r="LF109">
            <v>4.16</v>
          </cell>
          <cell r="LG109">
            <v>1</v>
          </cell>
          <cell r="LH109">
            <v>0</v>
          </cell>
          <cell r="LI109">
            <v>0</v>
          </cell>
          <cell r="LJ109">
            <v>11.2</v>
          </cell>
          <cell r="LK109">
            <v>1</v>
          </cell>
          <cell r="LL109" t="str">
            <v/>
          </cell>
          <cell r="LM109" t="str">
            <v/>
          </cell>
          <cell r="LN109">
            <v>9.02</v>
          </cell>
          <cell r="LO109">
            <v>1</v>
          </cell>
          <cell r="LP109">
            <v>0</v>
          </cell>
          <cell r="LQ109">
            <v>0</v>
          </cell>
          <cell r="LR109">
            <v>10.41</v>
          </cell>
          <cell r="LS109">
            <v>1</v>
          </cell>
          <cell r="LT109">
            <v>0</v>
          </cell>
          <cell r="LU109">
            <v>0</v>
          </cell>
          <cell r="LV109">
            <v>10.65</v>
          </cell>
          <cell r="LW109">
            <v>1</v>
          </cell>
          <cell r="LX109">
            <v>0</v>
          </cell>
          <cell r="LY109">
            <v>0</v>
          </cell>
          <cell r="LZ109" t="str">
            <v/>
          </cell>
          <cell r="MA109" t="str">
            <v/>
          </cell>
          <cell r="MB109">
            <v>9.66</v>
          </cell>
          <cell r="MC109">
            <v>1</v>
          </cell>
          <cell r="MD109">
            <v>0</v>
          </cell>
          <cell r="ME109">
            <v>0</v>
          </cell>
          <cell r="MF109">
            <v>8.4499999999999993</v>
          </cell>
          <cell r="MG109">
            <v>1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 t="str">
            <v/>
          </cell>
          <cell r="MO109" t="str">
            <v/>
          </cell>
          <cell r="MP109">
            <v>9.3000000000000007</v>
          </cell>
          <cell r="MQ109">
            <v>1</v>
          </cell>
          <cell r="MR109">
            <v>9.86</v>
          </cell>
          <cell r="MS109">
            <v>1</v>
          </cell>
          <cell r="MT109">
            <v>9.74</v>
          </cell>
          <cell r="MU109">
            <v>1</v>
          </cell>
          <cell r="MV109">
            <v>0</v>
          </cell>
          <cell r="MW109">
            <v>0</v>
          </cell>
          <cell r="MX109">
            <v>8.74</v>
          </cell>
          <cell r="MY109">
            <v>1</v>
          </cell>
          <cell r="MZ109">
            <v>0</v>
          </cell>
          <cell r="NA109">
            <v>0</v>
          </cell>
          <cell r="NB109" t="str">
            <v/>
          </cell>
          <cell r="NC109" t="str">
            <v/>
          </cell>
          <cell r="ND109">
            <v>9.6</v>
          </cell>
          <cell r="NE109">
            <v>1</v>
          </cell>
          <cell r="NF109">
            <v>0</v>
          </cell>
          <cell r="NG109">
            <v>0</v>
          </cell>
          <cell r="NH109">
            <v>9.77</v>
          </cell>
          <cell r="NI109">
            <v>1</v>
          </cell>
          <cell r="NJ109">
            <v>0</v>
          </cell>
          <cell r="NK109">
            <v>0</v>
          </cell>
          <cell r="NL109">
            <v>9.82</v>
          </cell>
          <cell r="NM109">
            <v>1</v>
          </cell>
          <cell r="NN109">
            <v>0</v>
          </cell>
          <cell r="NO109">
            <v>0</v>
          </cell>
          <cell r="NP109" t="str">
            <v/>
          </cell>
          <cell r="NQ109" t="str">
            <v/>
          </cell>
          <cell r="NR109">
            <v>10.01</v>
          </cell>
          <cell r="NS109">
            <v>1</v>
          </cell>
          <cell r="NT109">
            <v>0</v>
          </cell>
          <cell r="NU109">
            <v>0</v>
          </cell>
          <cell r="NV109">
            <v>9.5299999999999994</v>
          </cell>
          <cell r="NW109">
            <v>1</v>
          </cell>
          <cell r="NX109">
            <v>0</v>
          </cell>
          <cell r="NY109">
            <v>0</v>
          </cell>
          <cell r="NZ109">
            <v>4.66</v>
          </cell>
          <cell r="OA109">
            <v>1</v>
          </cell>
          <cell r="OB109">
            <v>0</v>
          </cell>
          <cell r="OC109">
            <v>0</v>
          </cell>
          <cell r="OD109" t="str">
            <v/>
          </cell>
          <cell r="OE109" t="str">
            <v/>
          </cell>
          <cell r="OF109">
            <v>11.12</v>
          </cell>
          <cell r="OG109">
            <v>1</v>
          </cell>
          <cell r="OH109">
            <v>0</v>
          </cell>
          <cell r="OI109">
            <v>0</v>
          </cell>
          <cell r="OJ109">
            <v>7.84</v>
          </cell>
          <cell r="OK109">
            <v>1</v>
          </cell>
          <cell r="OL109">
            <v>0</v>
          </cell>
          <cell r="OM109">
            <v>0</v>
          </cell>
          <cell r="ON109">
            <v>10.07</v>
          </cell>
          <cell r="OO109">
            <v>1</v>
          </cell>
          <cell r="OP109">
            <v>0</v>
          </cell>
          <cell r="OQ109">
            <v>0</v>
          </cell>
          <cell r="OR109" t="str">
            <v/>
          </cell>
          <cell r="OS109" t="str">
            <v/>
          </cell>
          <cell r="OT109">
            <v>8.02</v>
          </cell>
          <cell r="OU109">
            <v>1</v>
          </cell>
          <cell r="OV109">
            <v>0</v>
          </cell>
          <cell r="OW109">
            <v>0</v>
          </cell>
          <cell r="OX109">
            <v>10.18</v>
          </cell>
          <cell r="OY109">
            <v>1</v>
          </cell>
          <cell r="OZ109">
            <v>0</v>
          </cell>
          <cell r="PA109">
            <v>0</v>
          </cell>
          <cell r="PB109">
            <v>3.64</v>
          </cell>
          <cell r="PC109">
            <v>1</v>
          </cell>
          <cell r="PD109">
            <v>0</v>
          </cell>
          <cell r="PE109">
            <v>0</v>
          </cell>
          <cell r="PF109" t="str">
            <v/>
          </cell>
          <cell r="PG109" t="str">
            <v/>
          </cell>
          <cell r="PH109">
            <v>9.2100000000000009</v>
          </cell>
          <cell r="PI109">
            <v>1</v>
          </cell>
          <cell r="PJ109">
            <v>0</v>
          </cell>
          <cell r="PK109">
            <v>0</v>
          </cell>
          <cell r="PL109">
            <v>10.38</v>
          </cell>
          <cell r="PM109">
            <v>1</v>
          </cell>
          <cell r="PN109">
            <v>0</v>
          </cell>
          <cell r="PO109">
            <v>0</v>
          </cell>
          <cell r="PP109">
            <v>8.0299999999999994</v>
          </cell>
          <cell r="PQ109">
            <v>1</v>
          </cell>
          <cell r="PR109">
            <v>0</v>
          </cell>
          <cell r="PS109">
            <v>0</v>
          </cell>
          <cell r="PT109" t="str">
            <v/>
          </cell>
          <cell r="PU109" t="str">
            <v/>
          </cell>
          <cell r="PV109">
            <v>10.6</v>
          </cell>
          <cell r="PW109">
            <v>1</v>
          </cell>
          <cell r="PX109">
            <v>0</v>
          </cell>
          <cell r="PY109">
            <v>0</v>
          </cell>
          <cell r="PZ109">
            <v>8.75</v>
          </cell>
          <cell r="QA109">
            <v>1</v>
          </cell>
          <cell r="QB109">
            <v>0</v>
          </cell>
          <cell r="QC109">
            <v>0</v>
          </cell>
          <cell r="QD109">
            <v>10.9</v>
          </cell>
          <cell r="QE109">
            <v>1</v>
          </cell>
          <cell r="QF109">
            <v>0</v>
          </cell>
          <cell r="QG109">
            <v>0</v>
          </cell>
          <cell r="QH109" t="str">
            <v/>
          </cell>
          <cell r="QI109" t="str">
            <v/>
          </cell>
          <cell r="QJ109">
            <v>9.52</v>
          </cell>
          <cell r="QK109">
            <v>1</v>
          </cell>
          <cell r="QL109">
            <v>0</v>
          </cell>
          <cell r="QM109">
            <v>0</v>
          </cell>
          <cell r="QN109">
            <v>9.41</v>
          </cell>
          <cell r="QO109">
            <v>1</v>
          </cell>
          <cell r="QP109">
            <v>0</v>
          </cell>
          <cell r="QQ109">
            <v>0</v>
          </cell>
          <cell r="QR109">
            <v>7.92</v>
          </cell>
          <cell r="QS109">
            <v>1</v>
          </cell>
          <cell r="QT109">
            <v>7.25</v>
          </cell>
          <cell r="QU109">
            <v>1</v>
          </cell>
          <cell r="QV109" t="str">
            <v/>
          </cell>
          <cell r="QW109" t="str">
            <v/>
          </cell>
          <cell r="QX109">
            <v>8.99</v>
          </cell>
          <cell r="QY109">
            <v>1</v>
          </cell>
          <cell r="QZ109">
            <v>0</v>
          </cell>
          <cell r="RA109">
            <v>0</v>
          </cell>
          <cell r="RB109">
            <v>7.41</v>
          </cell>
          <cell r="RC109">
            <v>1</v>
          </cell>
          <cell r="RD109">
            <v>0</v>
          </cell>
          <cell r="RE109">
            <v>0</v>
          </cell>
          <cell r="RF109">
            <v>7.86</v>
          </cell>
          <cell r="RG109">
            <v>1</v>
          </cell>
          <cell r="RH109">
            <v>0</v>
          </cell>
          <cell r="RI109">
            <v>0</v>
          </cell>
          <cell r="RJ109" t="str">
            <v/>
          </cell>
          <cell r="RK109" t="str">
            <v/>
          </cell>
          <cell r="RL109">
            <v>7.66</v>
          </cell>
          <cell r="RM109">
            <v>1</v>
          </cell>
          <cell r="RN109">
            <v>0</v>
          </cell>
          <cell r="RO109">
            <v>0</v>
          </cell>
          <cell r="RP109">
            <v>9.41</v>
          </cell>
          <cell r="RQ109">
            <v>1</v>
          </cell>
          <cell r="RR109">
            <v>0</v>
          </cell>
          <cell r="RS109">
            <v>0</v>
          </cell>
          <cell r="RT109">
            <v>8.5399999999999991</v>
          </cell>
          <cell r="RU109">
            <v>1</v>
          </cell>
          <cell r="RV109">
            <v>0</v>
          </cell>
          <cell r="RW109">
            <v>0</v>
          </cell>
          <cell r="RX109" t="str">
            <v/>
          </cell>
          <cell r="RY109" t="str">
            <v/>
          </cell>
          <cell r="RZ109">
            <v>10.54</v>
          </cell>
          <cell r="SA109">
            <v>1</v>
          </cell>
          <cell r="SB109">
            <v>0</v>
          </cell>
          <cell r="SC109">
            <v>0</v>
          </cell>
          <cell r="SD109">
            <v>9.02</v>
          </cell>
          <cell r="SE109">
            <v>1</v>
          </cell>
          <cell r="SF109">
            <v>0</v>
          </cell>
          <cell r="SG109">
            <v>0</v>
          </cell>
          <cell r="SH109">
            <v>10.34</v>
          </cell>
          <cell r="SI109">
            <v>1</v>
          </cell>
          <cell r="SJ109">
            <v>0</v>
          </cell>
          <cell r="SK109">
            <v>0</v>
          </cell>
          <cell r="SL109" t="str">
            <v/>
          </cell>
          <cell r="SM109" t="str">
            <v/>
          </cell>
          <cell r="SN109">
            <v>10.119999999999999</v>
          </cell>
          <cell r="SO109">
            <v>1</v>
          </cell>
          <cell r="SP109">
            <v>0</v>
          </cell>
          <cell r="SQ109">
            <v>0</v>
          </cell>
          <cell r="SR109">
            <v>9.3699999999999992</v>
          </cell>
          <cell r="SS109">
            <v>1</v>
          </cell>
          <cell r="ST109">
            <v>0</v>
          </cell>
          <cell r="SU109">
            <v>0</v>
          </cell>
          <cell r="SV109">
            <v>7.45</v>
          </cell>
          <cell r="SW109">
            <v>1</v>
          </cell>
          <cell r="SX109">
            <v>0</v>
          </cell>
          <cell r="SY109">
            <v>0</v>
          </cell>
          <cell r="SZ109" t="str">
            <v/>
          </cell>
          <cell r="TA109" t="str">
            <v/>
          </cell>
          <cell r="TB109">
            <v>7.91</v>
          </cell>
          <cell r="TC109">
            <v>1</v>
          </cell>
          <cell r="TD109">
            <v>0</v>
          </cell>
          <cell r="TE109">
            <v>0</v>
          </cell>
          <cell r="TF109">
            <v>8.9499999999999993</v>
          </cell>
          <cell r="TG109">
            <v>1</v>
          </cell>
          <cell r="TH109">
            <v>0</v>
          </cell>
          <cell r="TI109">
            <v>0</v>
          </cell>
          <cell r="TJ109">
            <v>10.66</v>
          </cell>
          <cell r="TK109">
            <v>1</v>
          </cell>
          <cell r="TL109">
            <v>0</v>
          </cell>
          <cell r="TM109">
            <v>0</v>
          </cell>
          <cell r="TN109" t="str">
            <v/>
          </cell>
          <cell r="TO109" t="str">
            <v/>
          </cell>
          <cell r="TP109">
            <v>8.66</v>
          </cell>
          <cell r="TQ109">
            <v>1</v>
          </cell>
          <cell r="TR109">
            <v>0</v>
          </cell>
          <cell r="TS109">
            <v>0</v>
          </cell>
          <cell r="TT109">
            <v>10.34</v>
          </cell>
          <cell r="TU109">
            <v>1</v>
          </cell>
          <cell r="TV109">
            <v>0</v>
          </cell>
          <cell r="TW109">
            <v>0</v>
          </cell>
          <cell r="TX109">
            <v>6.81</v>
          </cell>
          <cell r="TY109">
            <v>1</v>
          </cell>
          <cell r="TZ109">
            <v>0</v>
          </cell>
          <cell r="UA109">
            <v>0</v>
          </cell>
          <cell r="UB109" t="str">
            <v/>
          </cell>
          <cell r="UC109" t="str">
            <v/>
          </cell>
          <cell r="UD109">
            <v>7.44</v>
          </cell>
          <cell r="UE109">
            <v>1</v>
          </cell>
          <cell r="UF109">
            <v>0</v>
          </cell>
          <cell r="UG109">
            <v>0</v>
          </cell>
          <cell r="UH109">
            <v>0</v>
          </cell>
          <cell r="UI109">
            <v>0</v>
          </cell>
          <cell r="UJ109">
            <v>10.4</v>
          </cell>
          <cell r="UK109">
            <v>1</v>
          </cell>
          <cell r="UL109">
            <v>10.37</v>
          </cell>
          <cell r="UM109">
            <v>1</v>
          </cell>
          <cell r="UN109">
            <v>0</v>
          </cell>
          <cell r="UO109">
            <v>0</v>
          </cell>
          <cell r="UP109" t="str">
            <v/>
          </cell>
          <cell r="UQ109" t="str">
            <v/>
          </cell>
          <cell r="UR109">
            <v>8.64</v>
          </cell>
          <cell r="US109">
            <v>1</v>
          </cell>
          <cell r="UT109">
            <v>0</v>
          </cell>
          <cell r="UU109">
            <v>0</v>
          </cell>
          <cell r="UV109">
            <v>6.33</v>
          </cell>
          <cell r="UW109">
            <v>1</v>
          </cell>
          <cell r="UX109">
            <v>9.0500000000000007</v>
          </cell>
          <cell r="UY109">
            <v>1</v>
          </cell>
          <cell r="UZ109">
            <v>4.21</v>
          </cell>
          <cell r="VA109">
            <v>1</v>
          </cell>
          <cell r="VB109">
            <v>0</v>
          </cell>
          <cell r="VC109">
            <v>0</v>
          </cell>
          <cell r="VD109" t="str">
            <v/>
          </cell>
          <cell r="VE109" t="str">
            <v/>
          </cell>
          <cell r="VF109">
            <v>3.9</v>
          </cell>
          <cell r="VG109">
            <v>1</v>
          </cell>
          <cell r="VH109">
            <v>0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2.97</v>
          </cell>
          <cell r="VO109">
            <v>1</v>
          </cell>
          <cell r="VP109">
            <v>0</v>
          </cell>
          <cell r="VQ109">
            <v>0</v>
          </cell>
          <cell r="VR109" t="str">
            <v/>
          </cell>
          <cell r="VS109" t="str">
            <v/>
          </cell>
          <cell r="VT109">
            <v>0</v>
          </cell>
          <cell r="VU109">
            <v>0</v>
          </cell>
          <cell r="VV109">
            <v>0</v>
          </cell>
          <cell r="VW109">
            <v>0</v>
          </cell>
          <cell r="VX109">
            <v>0</v>
          </cell>
          <cell r="VY109">
            <v>0</v>
          </cell>
          <cell r="VZ109">
            <v>0</v>
          </cell>
          <cell r="WA109">
            <v>0</v>
          </cell>
          <cell r="WB109">
            <v>0</v>
          </cell>
          <cell r="WC109">
            <v>0</v>
          </cell>
          <cell r="WD109">
            <v>0</v>
          </cell>
          <cell r="WE109">
            <v>0</v>
          </cell>
          <cell r="WF109" t="str">
            <v/>
          </cell>
          <cell r="WG109" t="str">
            <v/>
          </cell>
          <cell r="WH109">
            <v>0</v>
          </cell>
          <cell r="WI109">
            <v>0</v>
          </cell>
          <cell r="WJ109">
            <v>0</v>
          </cell>
          <cell r="WK109">
            <v>0</v>
          </cell>
          <cell r="WL109">
            <v>15.27</v>
          </cell>
          <cell r="WM109">
            <v>2</v>
          </cell>
          <cell r="WN109">
            <v>0</v>
          </cell>
          <cell r="WO109">
            <v>0</v>
          </cell>
          <cell r="WP109">
            <v>14.18</v>
          </cell>
          <cell r="WQ109">
            <v>2</v>
          </cell>
          <cell r="WR109">
            <v>0</v>
          </cell>
          <cell r="WS109">
            <v>0</v>
          </cell>
          <cell r="WT109" t="str">
            <v/>
          </cell>
          <cell r="WU109" t="str">
            <v/>
          </cell>
          <cell r="WV109">
            <v>5.05</v>
          </cell>
          <cell r="WW109">
            <v>1</v>
          </cell>
          <cell r="WX109">
            <v>0</v>
          </cell>
          <cell r="WY109">
            <v>0</v>
          </cell>
          <cell r="WZ109">
            <v>6.61</v>
          </cell>
          <cell r="XA109">
            <v>1</v>
          </cell>
          <cell r="XB109">
            <v>0</v>
          </cell>
          <cell r="XC109">
            <v>0</v>
          </cell>
          <cell r="XD109">
            <v>9.27</v>
          </cell>
          <cell r="XE109">
            <v>1</v>
          </cell>
          <cell r="XF109">
            <v>0</v>
          </cell>
          <cell r="XG109">
            <v>0</v>
          </cell>
          <cell r="XH109" t="str">
            <v/>
          </cell>
          <cell r="XI109" t="str">
            <v/>
          </cell>
          <cell r="XJ109">
            <v>8.6</v>
          </cell>
          <cell r="XK109">
            <v>1</v>
          </cell>
          <cell r="XL109">
            <v>0</v>
          </cell>
          <cell r="XM109">
            <v>0</v>
          </cell>
          <cell r="XN109">
            <v>8.59</v>
          </cell>
          <cell r="XO109">
            <v>1</v>
          </cell>
          <cell r="XP109">
            <v>0</v>
          </cell>
          <cell r="XQ109">
            <v>0</v>
          </cell>
          <cell r="XR109">
            <v>9.59</v>
          </cell>
          <cell r="XS109">
            <v>1</v>
          </cell>
          <cell r="XT109">
            <v>0</v>
          </cell>
          <cell r="XU109">
            <v>0</v>
          </cell>
          <cell r="XV109" t="str">
            <v/>
          </cell>
          <cell r="XW109" t="str">
            <v/>
          </cell>
          <cell r="XX109">
            <v>9.56</v>
          </cell>
          <cell r="XY109">
            <v>1</v>
          </cell>
          <cell r="XZ109">
            <v>0</v>
          </cell>
          <cell r="YA109">
            <v>0</v>
          </cell>
          <cell r="YB109">
            <v>10.11</v>
          </cell>
          <cell r="YC109">
            <v>1</v>
          </cell>
          <cell r="YD109">
            <v>0</v>
          </cell>
          <cell r="YE109">
            <v>0</v>
          </cell>
          <cell r="YF109">
            <v>8.15</v>
          </cell>
          <cell r="YG109">
            <v>1</v>
          </cell>
          <cell r="YH109">
            <v>0</v>
          </cell>
          <cell r="YI109">
            <v>0</v>
          </cell>
          <cell r="YJ109" t="str">
            <v/>
          </cell>
          <cell r="YK109" t="str">
            <v/>
          </cell>
          <cell r="YL109">
            <v>8.51</v>
          </cell>
          <cell r="YM109">
            <v>1</v>
          </cell>
          <cell r="YN109">
            <v>0</v>
          </cell>
          <cell r="YO109">
            <v>0</v>
          </cell>
          <cell r="YP109">
            <v>0</v>
          </cell>
          <cell r="YQ109">
            <v>0</v>
          </cell>
          <cell r="YR109">
            <v>0</v>
          </cell>
          <cell r="YS109">
            <v>0</v>
          </cell>
          <cell r="YT109">
            <v>3.23</v>
          </cell>
          <cell r="YU109">
            <v>1</v>
          </cell>
          <cell r="YV109">
            <v>0</v>
          </cell>
          <cell r="YW109">
            <v>0</v>
          </cell>
          <cell r="YX109" t="str">
            <v/>
          </cell>
          <cell r="YY109" t="str">
            <v/>
          </cell>
          <cell r="YZ109">
            <v>0</v>
          </cell>
          <cell r="ZA109">
            <v>0</v>
          </cell>
          <cell r="ZB109">
            <v>0</v>
          </cell>
          <cell r="ZC109">
            <v>0</v>
          </cell>
          <cell r="ZD109">
            <v>17.89</v>
          </cell>
          <cell r="ZE109">
            <v>2</v>
          </cell>
          <cell r="ZF109">
            <v>0</v>
          </cell>
          <cell r="ZG109">
            <v>0</v>
          </cell>
          <cell r="ZH109">
            <v>7.12</v>
          </cell>
          <cell r="ZI109">
            <v>1</v>
          </cell>
          <cell r="ZJ109">
            <v>0</v>
          </cell>
          <cell r="ZK109">
            <v>0</v>
          </cell>
          <cell r="ZL109" t="str">
            <v/>
          </cell>
          <cell r="ZM109" t="str">
            <v/>
          </cell>
          <cell r="ZN109">
            <v>8.09</v>
          </cell>
          <cell r="ZO109">
            <v>1</v>
          </cell>
          <cell r="ZP109">
            <v>0</v>
          </cell>
          <cell r="ZQ109">
            <v>0</v>
          </cell>
          <cell r="ZR109">
            <v>0</v>
          </cell>
          <cell r="ZS109">
            <v>0</v>
          </cell>
          <cell r="ZT109">
            <v>11.49</v>
          </cell>
          <cell r="ZU109">
            <v>1</v>
          </cell>
          <cell r="ZV109">
            <v>8.31</v>
          </cell>
          <cell r="ZW109">
            <v>1</v>
          </cell>
          <cell r="ZX109">
            <v>0</v>
          </cell>
          <cell r="ZY109">
            <v>0</v>
          </cell>
          <cell r="ZZ109" t="str">
            <v/>
          </cell>
          <cell r="AAA109" t="str">
            <v/>
          </cell>
          <cell r="AAB109">
            <v>6.54</v>
          </cell>
          <cell r="AAC109">
            <v>1</v>
          </cell>
          <cell r="AAD109">
            <v>0</v>
          </cell>
          <cell r="AAE109">
            <v>0</v>
          </cell>
          <cell r="AAF109">
            <v>8.9700000000000006</v>
          </cell>
          <cell r="AAG109">
            <v>1</v>
          </cell>
          <cell r="AAH109">
            <v>0</v>
          </cell>
          <cell r="AAI109">
            <v>0</v>
          </cell>
          <cell r="AAJ109">
            <v>7.1</v>
          </cell>
          <cell r="AAK109">
            <v>1</v>
          </cell>
          <cell r="AAL109">
            <v>0</v>
          </cell>
          <cell r="AAM109">
            <v>0</v>
          </cell>
          <cell r="AAN109" t="str">
            <v/>
          </cell>
          <cell r="AAO109" t="str">
            <v/>
          </cell>
          <cell r="AAP109">
            <v>6.87</v>
          </cell>
          <cell r="AAQ109">
            <v>1</v>
          </cell>
          <cell r="AAR109">
            <v>0</v>
          </cell>
          <cell r="AAS109">
            <v>0</v>
          </cell>
          <cell r="AAT109">
            <v>8.06</v>
          </cell>
          <cell r="AAU109">
            <v>1</v>
          </cell>
          <cell r="AAV109">
            <v>0</v>
          </cell>
          <cell r="AAW109">
            <v>0</v>
          </cell>
          <cell r="AAX109">
            <v>6.13</v>
          </cell>
          <cell r="AAY109">
            <v>1</v>
          </cell>
          <cell r="AAZ109">
            <v>0</v>
          </cell>
          <cell r="ABA109">
            <v>0</v>
          </cell>
          <cell r="ABB109" t="str">
            <v/>
          </cell>
          <cell r="ABC109" t="str">
            <v/>
          </cell>
          <cell r="ABD109">
            <v>0</v>
          </cell>
          <cell r="ABE109">
            <v>0</v>
          </cell>
          <cell r="ABF109">
            <v>0</v>
          </cell>
          <cell r="ABG109">
            <v>0</v>
          </cell>
          <cell r="ABH109">
            <v>0</v>
          </cell>
          <cell r="ABI109">
            <v>0</v>
          </cell>
          <cell r="ABJ109">
            <v>0</v>
          </cell>
          <cell r="ABK109">
            <v>0</v>
          </cell>
          <cell r="ABM109">
            <v>1270.2099999999991</v>
          </cell>
          <cell r="ABN109">
            <v>156</v>
          </cell>
          <cell r="ABO109">
            <v>152</v>
          </cell>
          <cell r="ABP109">
            <v>1.0263157894736843</v>
          </cell>
        </row>
        <row r="110">
          <cell r="A110" t="str">
            <v>CYPRESS HILLS</v>
          </cell>
          <cell r="B110" t="str">
            <v>CYPRESS HILLS</v>
          </cell>
          <cell r="C110" t="str">
            <v>BROOKLYN</v>
          </cell>
          <cell r="D110">
            <v>7.68</v>
          </cell>
          <cell r="E110">
            <v>1</v>
          </cell>
          <cell r="F110">
            <v>12.86</v>
          </cell>
          <cell r="G110">
            <v>2</v>
          </cell>
          <cell r="H110">
            <v>0</v>
          </cell>
          <cell r="I110">
            <v>0</v>
          </cell>
          <cell r="J110">
            <v>11</v>
          </cell>
          <cell r="K110">
            <v>2</v>
          </cell>
          <cell r="L110">
            <v>0</v>
          </cell>
          <cell r="M110">
            <v>0</v>
          </cell>
          <cell r="N110">
            <v>11.27</v>
          </cell>
          <cell r="O110">
            <v>2</v>
          </cell>
          <cell r="P110" t="str">
            <v/>
          </cell>
          <cell r="Q110" t="str">
            <v/>
          </cell>
          <cell r="R110">
            <v>0</v>
          </cell>
          <cell r="S110">
            <v>0</v>
          </cell>
          <cell r="T110">
            <v>10.45</v>
          </cell>
          <cell r="U110">
            <v>2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15.94</v>
          </cell>
          <cell r="AA110">
            <v>2</v>
          </cell>
          <cell r="AB110">
            <v>0</v>
          </cell>
          <cell r="AC110">
            <v>0</v>
          </cell>
          <cell r="AD110" t="str">
            <v/>
          </cell>
          <cell r="AE110" t="str">
            <v/>
          </cell>
          <cell r="AF110">
            <v>0</v>
          </cell>
          <cell r="AG110">
            <v>0</v>
          </cell>
          <cell r="AH110">
            <v>10.45</v>
          </cell>
          <cell r="AI110">
            <v>2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15.94</v>
          </cell>
          <cell r="AO110">
            <v>2</v>
          </cell>
          <cell r="AP110">
            <v>0</v>
          </cell>
          <cell r="AQ110">
            <v>0</v>
          </cell>
          <cell r="AR110" t="str">
            <v/>
          </cell>
          <cell r="AS110" t="str">
            <v/>
          </cell>
          <cell r="AT110">
            <v>0</v>
          </cell>
          <cell r="AU110">
            <v>0</v>
          </cell>
          <cell r="AV110">
            <v>13.07</v>
          </cell>
          <cell r="AW110">
            <v>2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11.73</v>
          </cell>
          <cell r="BC110">
            <v>2</v>
          </cell>
          <cell r="BD110">
            <v>0</v>
          </cell>
          <cell r="BE110">
            <v>0</v>
          </cell>
          <cell r="BF110" t="str">
            <v/>
          </cell>
          <cell r="BG110" t="str">
            <v/>
          </cell>
          <cell r="BH110">
            <v>0</v>
          </cell>
          <cell r="BI110">
            <v>0</v>
          </cell>
          <cell r="BJ110">
            <v>13.52</v>
          </cell>
          <cell r="BK110">
            <v>2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13.44</v>
          </cell>
          <cell r="BQ110">
            <v>2</v>
          </cell>
          <cell r="BR110">
            <v>0</v>
          </cell>
          <cell r="BS110">
            <v>0</v>
          </cell>
          <cell r="BT110" t="str">
            <v/>
          </cell>
          <cell r="BU110" t="str">
            <v/>
          </cell>
          <cell r="BV110">
            <v>0</v>
          </cell>
          <cell r="BW110">
            <v>0</v>
          </cell>
          <cell r="BX110">
            <v>12.49</v>
          </cell>
          <cell r="BY110">
            <v>2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5.24</v>
          </cell>
          <cell r="CE110">
            <v>1</v>
          </cell>
          <cell r="CF110">
            <v>0</v>
          </cell>
          <cell r="CG110">
            <v>0</v>
          </cell>
          <cell r="CH110" t="str">
            <v/>
          </cell>
          <cell r="CI110" t="str">
            <v/>
          </cell>
          <cell r="CJ110">
            <v>0</v>
          </cell>
          <cell r="CK110">
            <v>0</v>
          </cell>
          <cell r="CL110">
            <v>11.31</v>
          </cell>
          <cell r="CM110">
            <v>2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13.35</v>
          </cell>
          <cell r="CS110">
            <v>2</v>
          </cell>
          <cell r="CT110">
            <v>0</v>
          </cell>
          <cell r="CU110">
            <v>0</v>
          </cell>
          <cell r="CV110" t="str">
            <v/>
          </cell>
          <cell r="CW110" t="str">
            <v/>
          </cell>
          <cell r="CX110">
            <v>0</v>
          </cell>
          <cell r="CY110">
            <v>0</v>
          </cell>
          <cell r="CZ110">
            <v>10.92</v>
          </cell>
          <cell r="DA110">
            <v>2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11.57</v>
          </cell>
          <cell r="DG110">
            <v>2</v>
          </cell>
          <cell r="DH110">
            <v>0</v>
          </cell>
          <cell r="DI110">
            <v>0</v>
          </cell>
          <cell r="DJ110" t="str">
            <v/>
          </cell>
          <cell r="DK110" t="str">
            <v/>
          </cell>
          <cell r="DL110">
            <v>0</v>
          </cell>
          <cell r="DM110">
            <v>0</v>
          </cell>
          <cell r="DN110">
            <v>10.72</v>
          </cell>
          <cell r="DO110">
            <v>2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12.46</v>
          </cell>
          <cell r="DU110">
            <v>2</v>
          </cell>
          <cell r="DV110">
            <v>0</v>
          </cell>
          <cell r="DW110">
            <v>0</v>
          </cell>
          <cell r="DX110" t="str">
            <v/>
          </cell>
          <cell r="DY110" t="str">
            <v/>
          </cell>
          <cell r="DZ110">
            <v>0</v>
          </cell>
          <cell r="EA110">
            <v>0</v>
          </cell>
          <cell r="EB110">
            <v>9.32</v>
          </cell>
          <cell r="EC110">
            <v>2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13.73</v>
          </cell>
          <cell r="EI110">
            <v>2</v>
          </cell>
          <cell r="EJ110">
            <v>0</v>
          </cell>
          <cell r="EK110">
            <v>0</v>
          </cell>
          <cell r="EL110" t="str">
            <v/>
          </cell>
          <cell r="EM110" t="str">
            <v/>
          </cell>
          <cell r="EN110">
            <v>0</v>
          </cell>
          <cell r="EO110">
            <v>0</v>
          </cell>
          <cell r="EP110">
            <v>11.7</v>
          </cell>
          <cell r="EQ110">
            <v>2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10.66</v>
          </cell>
          <cell r="EW110">
            <v>2</v>
          </cell>
          <cell r="EX110">
            <v>0</v>
          </cell>
          <cell r="EY110">
            <v>0</v>
          </cell>
          <cell r="EZ110" t="str">
            <v/>
          </cell>
          <cell r="FA110" t="str">
            <v/>
          </cell>
          <cell r="FB110">
            <v>0</v>
          </cell>
          <cell r="FC110">
            <v>0</v>
          </cell>
          <cell r="FD110">
            <v>11.05</v>
          </cell>
          <cell r="FE110">
            <v>2</v>
          </cell>
          <cell r="FF110">
            <v>5.46</v>
          </cell>
          <cell r="FG110">
            <v>1</v>
          </cell>
          <cell r="FH110">
            <v>0</v>
          </cell>
          <cell r="FI110">
            <v>0</v>
          </cell>
          <cell r="FJ110">
            <v>22.86</v>
          </cell>
          <cell r="FK110">
            <v>2</v>
          </cell>
          <cell r="FL110">
            <v>0</v>
          </cell>
          <cell r="FM110">
            <v>0</v>
          </cell>
          <cell r="FN110" t="str">
            <v/>
          </cell>
          <cell r="FO110" t="str">
            <v/>
          </cell>
          <cell r="FP110">
            <v>0</v>
          </cell>
          <cell r="FQ110">
            <v>0</v>
          </cell>
          <cell r="FR110">
            <v>12.01</v>
          </cell>
          <cell r="FS110">
            <v>2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15.04</v>
          </cell>
          <cell r="GA110">
            <v>2</v>
          </cell>
          <cell r="GB110" t="str">
            <v/>
          </cell>
          <cell r="GC110" t="str">
            <v/>
          </cell>
          <cell r="GD110">
            <v>0</v>
          </cell>
          <cell r="GE110">
            <v>0</v>
          </cell>
          <cell r="GF110">
            <v>13.28</v>
          </cell>
          <cell r="GG110">
            <v>2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11.34</v>
          </cell>
          <cell r="GM110">
            <v>2</v>
          </cell>
          <cell r="GN110">
            <v>0</v>
          </cell>
          <cell r="GO110">
            <v>0</v>
          </cell>
          <cell r="GP110" t="str">
            <v/>
          </cell>
          <cell r="GQ110" t="str">
            <v/>
          </cell>
          <cell r="GR110">
            <v>0</v>
          </cell>
          <cell r="GS110">
            <v>0</v>
          </cell>
          <cell r="GT110">
            <v>11.54</v>
          </cell>
          <cell r="GU110">
            <v>2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13.67</v>
          </cell>
          <cell r="HC110">
            <v>2</v>
          </cell>
          <cell r="HD110" t="str">
            <v/>
          </cell>
          <cell r="HE110" t="str">
            <v/>
          </cell>
          <cell r="HF110">
            <v>0</v>
          </cell>
          <cell r="HG110">
            <v>0</v>
          </cell>
          <cell r="HH110">
            <v>14.28</v>
          </cell>
          <cell r="HI110">
            <v>2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18.16</v>
          </cell>
          <cell r="HO110">
            <v>3</v>
          </cell>
          <cell r="HP110">
            <v>0</v>
          </cell>
          <cell r="HQ110">
            <v>0</v>
          </cell>
          <cell r="HR110" t="str">
            <v/>
          </cell>
          <cell r="HS110" t="str">
            <v/>
          </cell>
          <cell r="HT110">
            <v>0</v>
          </cell>
          <cell r="HU110">
            <v>0</v>
          </cell>
          <cell r="HV110">
            <v>13.79</v>
          </cell>
          <cell r="HW110">
            <v>2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12.15</v>
          </cell>
          <cell r="IC110">
            <v>2</v>
          </cell>
          <cell r="ID110">
            <v>0</v>
          </cell>
          <cell r="IE110">
            <v>0</v>
          </cell>
          <cell r="IF110" t="str">
            <v/>
          </cell>
          <cell r="IG110" t="str">
            <v/>
          </cell>
          <cell r="IH110">
            <v>0</v>
          </cell>
          <cell r="II110">
            <v>0</v>
          </cell>
          <cell r="IJ110">
            <v>13.81</v>
          </cell>
          <cell r="IK110">
            <v>2</v>
          </cell>
          <cell r="IL110">
            <v>6.42</v>
          </cell>
          <cell r="IM110">
            <v>1</v>
          </cell>
          <cell r="IN110">
            <v>0</v>
          </cell>
          <cell r="IO110">
            <v>0</v>
          </cell>
          <cell r="IP110">
            <v>10.7</v>
          </cell>
          <cell r="IQ110">
            <v>2</v>
          </cell>
          <cell r="IR110">
            <v>0</v>
          </cell>
          <cell r="IS110">
            <v>0</v>
          </cell>
          <cell r="IT110" t="str">
            <v/>
          </cell>
          <cell r="IU110" t="str">
            <v/>
          </cell>
          <cell r="IV110">
            <v>0</v>
          </cell>
          <cell r="IW110">
            <v>0</v>
          </cell>
          <cell r="IX110">
            <v>11.56</v>
          </cell>
          <cell r="IY110">
            <v>2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12.6</v>
          </cell>
          <cell r="JE110">
            <v>2</v>
          </cell>
          <cell r="JF110">
            <v>0</v>
          </cell>
          <cell r="JG110">
            <v>0</v>
          </cell>
          <cell r="JH110" t="str">
            <v/>
          </cell>
          <cell r="JI110" t="str">
            <v/>
          </cell>
          <cell r="JJ110">
            <v>0</v>
          </cell>
          <cell r="JK110">
            <v>0</v>
          </cell>
          <cell r="JL110">
            <v>17.489999999999998</v>
          </cell>
          <cell r="JM110">
            <v>3</v>
          </cell>
          <cell r="JN110">
            <v>0</v>
          </cell>
          <cell r="JO110">
            <v>0</v>
          </cell>
          <cell r="JP110">
            <v>13.36</v>
          </cell>
          <cell r="JQ110">
            <v>2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 t="str">
            <v/>
          </cell>
          <cell r="JW110" t="str">
            <v/>
          </cell>
          <cell r="JX110">
            <v>10.49</v>
          </cell>
          <cell r="JY110">
            <v>2</v>
          </cell>
          <cell r="JZ110">
            <v>5.63</v>
          </cell>
          <cell r="KA110">
            <v>1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19.28</v>
          </cell>
          <cell r="KG110">
            <v>3</v>
          </cell>
          <cell r="KH110">
            <v>0</v>
          </cell>
          <cell r="KI110">
            <v>0</v>
          </cell>
          <cell r="KJ110" t="str">
            <v/>
          </cell>
          <cell r="KK110" t="str">
            <v/>
          </cell>
          <cell r="KL110">
            <v>0</v>
          </cell>
          <cell r="KM110">
            <v>0</v>
          </cell>
          <cell r="KN110">
            <v>4.0199999999999996</v>
          </cell>
          <cell r="KO110">
            <v>1</v>
          </cell>
          <cell r="KP110">
            <v>11.59</v>
          </cell>
          <cell r="KQ110">
            <v>2</v>
          </cell>
          <cell r="KR110">
            <v>0</v>
          </cell>
          <cell r="KS110">
            <v>0</v>
          </cell>
          <cell r="KT110">
            <v>12.93</v>
          </cell>
          <cell r="KU110">
            <v>2</v>
          </cell>
          <cell r="KV110">
            <v>0</v>
          </cell>
          <cell r="KW110">
            <v>0</v>
          </cell>
          <cell r="KX110" t="str">
            <v/>
          </cell>
          <cell r="KY110" t="str">
            <v/>
          </cell>
          <cell r="KZ110">
            <v>0</v>
          </cell>
          <cell r="LA110">
            <v>0</v>
          </cell>
          <cell r="LB110">
            <v>9.3800000000000008</v>
          </cell>
          <cell r="LC110">
            <v>2</v>
          </cell>
          <cell r="LD110">
            <v>10.76</v>
          </cell>
          <cell r="LE110">
            <v>2</v>
          </cell>
          <cell r="LF110">
            <v>5.03</v>
          </cell>
          <cell r="LG110">
            <v>1</v>
          </cell>
          <cell r="LH110">
            <v>12.27</v>
          </cell>
          <cell r="LI110">
            <v>2</v>
          </cell>
          <cell r="LJ110">
            <v>6</v>
          </cell>
          <cell r="LK110">
            <v>1</v>
          </cell>
          <cell r="LL110" t="str">
            <v/>
          </cell>
          <cell r="LM110" t="str">
            <v/>
          </cell>
          <cell r="LN110">
            <v>0</v>
          </cell>
          <cell r="LO110">
            <v>0</v>
          </cell>
          <cell r="LP110">
            <v>13.28</v>
          </cell>
          <cell r="LQ110">
            <v>2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13.56</v>
          </cell>
          <cell r="LW110">
            <v>2</v>
          </cell>
          <cell r="LX110">
            <v>5.72</v>
          </cell>
          <cell r="LY110">
            <v>1</v>
          </cell>
          <cell r="LZ110" t="str">
            <v/>
          </cell>
          <cell r="MA110" t="str">
            <v/>
          </cell>
          <cell r="MB110">
            <v>0</v>
          </cell>
          <cell r="MC110">
            <v>0</v>
          </cell>
          <cell r="MD110">
            <v>17.32</v>
          </cell>
          <cell r="ME110">
            <v>3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9.17</v>
          </cell>
          <cell r="MK110">
            <v>2</v>
          </cell>
          <cell r="ML110">
            <v>0</v>
          </cell>
          <cell r="MM110">
            <v>0</v>
          </cell>
          <cell r="MN110" t="str">
            <v/>
          </cell>
          <cell r="MO110" t="str">
            <v/>
          </cell>
          <cell r="MP110">
            <v>0</v>
          </cell>
          <cell r="MQ110">
            <v>0</v>
          </cell>
          <cell r="MR110">
            <v>17.79</v>
          </cell>
          <cell r="MS110">
            <v>3</v>
          </cell>
          <cell r="MT110">
            <v>6.31</v>
          </cell>
          <cell r="MU110">
            <v>1</v>
          </cell>
          <cell r="MV110">
            <v>5.3</v>
          </cell>
          <cell r="MW110">
            <v>1</v>
          </cell>
          <cell r="MX110">
            <v>5.9</v>
          </cell>
          <cell r="MY110">
            <v>1</v>
          </cell>
          <cell r="MZ110">
            <v>4.57</v>
          </cell>
          <cell r="NA110">
            <v>1</v>
          </cell>
          <cell r="NB110" t="str">
            <v/>
          </cell>
          <cell r="NC110" t="str">
            <v/>
          </cell>
          <cell r="ND110">
            <v>0</v>
          </cell>
          <cell r="NE110">
            <v>0</v>
          </cell>
          <cell r="NF110">
            <v>13.24</v>
          </cell>
          <cell r="NG110">
            <v>2</v>
          </cell>
          <cell r="NH110">
            <v>0</v>
          </cell>
          <cell r="NI110">
            <v>0</v>
          </cell>
          <cell r="NJ110">
            <v>6.37</v>
          </cell>
          <cell r="NK110">
            <v>1</v>
          </cell>
          <cell r="NL110">
            <v>14.79</v>
          </cell>
          <cell r="NM110">
            <v>2</v>
          </cell>
          <cell r="NN110">
            <v>0</v>
          </cell>
          <cell r="NO110">
            <v>0</v>
          </cell>
          <cell r="NP110" t="str">
            <v/>
          </cell>
          <cell r="NQ110" t="str">
            <v/>
          </cell>
          <cell r="NR110">
            <v>0</v>
          </cell>
          <cell r="NS110">
            <v>0</v>
          </cell>
          <cell r="NT110">
            <v>15.71</v>
          </cell>
          <cell r="NU110">
            <v>2</v>
          </cell>
          <cell r="NV110">
            <v>5.51</v>
          </cell>
          <cell r="NW110">
            <v>1</v>
          </cell>
          <cell r="NX110">
            <v>0</v>
          </cell>
          <cell r="NY110">
            <v>0</v>
          </cell>
          <cell r="NZ110">
            <v>13.09</v>
          </cell>
          <cell r="OA110">
            <v>2</v>
          </cell>
          <cell r="OB110">
            <v>0</v>
          </cell>
          <cell r="OC110">
            <v>0</v>
          </cell>
          <cell r="OD110" t="str">
            <v/>
          </cell>
          <cell r="OE110" t="str">
            <v/>
          </cell>
          <cell r="OF110">
            <v>0</v>
          </cell>
          <cell r="OG110">
            <v>0</v>
          </cell>
          <cell r="OH110">
            <v>16.97</v>
          </cell>
          <cell r="OI110">
            <v>2</v>
          </cell>
          <cell r="OJ110">
            <v>7.37</v>
          </cell>
          <cell r="OK110">
            <v>1</v>
          </cell>
          <cell r="OL110">
            <v>0</v>
          </cell>
          <cell r="OM110">
            <v>0</v>
          </cell>
          <cell r="ON110">
            <v>12.63</v>
          </cell>
          <cell r="OO110">
            <v>2</v>
          </cell>
          <cell r="OP110">
            <v>0</v>
          </cell>
          <cell r="OQ110">
            <v>0</v>
          </cell>
          <cell r="OR110" t="str">
            <v/>
          </cell>
          <cell r="OS110" t="str">
            <v/>
          </cell>
          <cell r="OT110">
            <v>6.78</v>
          </cell>
          <cell r="OU110">
            <v>1</v>
          </cell>
          <cell r="OV110">
            <v>13.4</v>
          </cell>
          <cell r="OW110">
            <v>2</v>
          </cell>
          <cell r="OX110">
            <v>0</v>
          </cell>
          <cell r="OY110">
            <v>0</v>
          </cell>
          <cell r="OZ110">
            <v>0</v>
          </cell>
          <cell r="PA110">
            <v>0</v>
          </cell>
          <cell r="PB110">
            <v>12.05</v>
          </cell>
          <cell r="PC110">
            <v>2</v>
          </cell>
          <cell r="PD110">
            <v>0</v>
          </cell>
          <cell r="PE110">
            <v>0</v>
          </cell>
          <cell r="PF110" t="str">
            <v/>
          </cell>
          <cell r="PG110" t="str">
            <v/>
          </cell>
          <cell r="PH110">
            <v>0</v>
          </cell>
          <cell r="PI110">
            <v>0</v>
          </cell>
          <cell r="PJ110">
            <v>13.86</v>
          </cell>
          <cell r="PK110">
            <v>2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13.43</v>
          </cell>
          <cell r="PQ110">
            <v>2</v>
          </cell>
          <cell r="PR110">
            <v>0</v>
          </cell>
          <cell r="PS110">
            <v>0</v>
          </cell>
          <cell r="PT110" t="str">
            <v/>
          </cell>
          <cell r="PU110" t="str">
            <v/>
          </cell>
          <cell r="PV110">
            <v>0</v>
          </cell>
          <cell r="PW110">
            <v>0</v>
          </cell>
          <cell r="PX110">
            <v>14.49</v>
          </cell>
          <cell r="PY110">
            <v>2</v>
          </cell>
          <cell r="PZ110">
            <v>0</v>
          </cell>
          <cell r="QA110">
            <v>0</v>
          </cell>
          <cell r="QB110">
            <v>0</v>
          </cell>
          <cell r="QC110">
            <v>0</v>
          </cell>
          <cell r="QD110">
            <v>17.46</v>
          </cell>
          <cell r="QE110">
            <v>2</v>
          </cell>
          <cell r="QF110">
            <v>6.52</v>
          </cell>
          <cell r="QG110">
            <v>1</v>
          </cell>
          <cell r="QH110" t="str">
            <v/>
          </cell>
          <cell r="QI110" t="str">
            <v/>
          </cell>
          <cell r="QJ110">
            <v>0</v>
          </cell>
          <cell r="QK110">
            <v>0</v>
          </cell>
          <cell r="QL110">
            <v>14.78</v>
          </cell>
          <cell r="QM110">
            <v>2</v>
          </cell>
          <cell r="QN110">
            <v>0</v>
          </cell>
          <cell r="QO110">
            <v>0</v>
          </cell>
          <cell r="QP110">
            <v>0</v>
          </cell>
          <cell r="QQ110">
            <v>0</v>
          </cell>
          <cell r="QR110">
            <v>15.17</v>
          </cell>
          <cell r="QS110">
            <v>2</v>
          </cell>
          <cell r="QT110">
            <v>7.53</v>
          </cell>
          <cell r="QU110">
            <v>1</v>
          </cell>
          <cell r="QV110" t="str">
            <v/>
          </cell>
          <cell r="QW110" t="str">
            <v/>
          </cell>
          <cell r="QX110">
            <v>0</v>
          </cell>
          <cell r="QY110">
            <v>0</v>
          </cell>
          <cell r="QZ110">
            <v>16.829999999999998</v>
          </cell>
          <cell r="RA110">
            <v>2</v>
          </cell>
          <cell r="RB110">
            <v>0</v>
          </cell>
          <cell r="RC110">
            <v>0</v>
          </cell>
          <cell r="RD110">
            <v>0</v>
          </cell>
          <cell r="RE110">
            <v>0</v>
          </cell>
          <cell r="RF110">
            <v>15.78</v>
          </cell>
          <cell r="RG110">
            <v>2</v>
          </cell>
          <cell r="RH110">
            <v>0</v>
          </cell>
          <cell r="RI110">
            <v>6</v>
          </cell>
          <cell r="RJ110" t="str">
            <v/>
          </cell>
          <cell r="RK110" t="str">
            <v/>
          </cell>
          <cell r="RL110">
            <v>17.149999999999999</v>
          </cell>
          <cell r="RM110">
            <v>3</v>
          </cell>
          <cell r="RN110">
            <v>0</v>
          </cell>
          <cell r="RO110">
            <v>0</v>
          </cell>
          <cell r="RP110">
            <v>0</v>
          </cell>
          <cell r="RQ110">
            <v>0</v>
          </cell>
          <cell r="RR110">
            <v>0</v>
          </cell>
          <cell r="RS110">
            <v>0</v>
          </cell>
          <cell r="RT110">
            <v>14.49</v>
          </cell>
          <cell r="RU110">
            <v>2</v>
          </cell>
          <cell r="RV110">
            <v>0</v>
          </cell>
          <cell r="RW110">
            <v>0</v>
          </cell>
          <cell r="RX110" t="str">
            <v/>
          </cell>
          <cell r="RY110" t="str">
            <v/>
          </cell>
          <cell r="RZ110">
            <v>14.41</v>
          </cell>
          <cell r="SA110">
            <v>2</v>
          </cell>
          <cell r="SB110">
            <v>0</v>
          </cell>
          <cell r="SC110">
            <v>0</v>
          </cell>
          <cell r="SD110">
            <v>8.1300000000000008</v>
          </cell>
          <cell r="SE110">
            <v>1</v>
          </cell>
          <cell r="SF110">
            <v>0</v>
          </cell>
          <cell r="SG110">
            <v>0</v>
          </cell>
          <cell r="SH110">
            <v>12.58</v>
          </cell>
          <cell r="SI110">
            <v>2</v>
          </cell>
          <cell r="SJ110">
            <v>6.45</v>
          </cell>
          <cell r="SK110">
            <v>1</v>
          </cell>
          <cell r="SL110" t="str">
            <v/>
          </cell>
          <cell r="SM110" t="str">
            <v/>
          </cell>
          <cell r="SN110">
            <v>6.43</v>
          </cell>
          <cell r="SO110">
            <v>1</v>
          </cell>
          <cell r="SP110">
            <v>0</v>
          </cell>
          <cell r="SQ110">
            <v>0</v>
          </cell>
          <cell r="SR110">
            <v>10.79</v>
          </cell>
          <cell r="SS110">
            <v>2</v>
          </cell>
          <cell r="ST110">
            <v>0</v>
          </cell>
          <cell r="SU110">
            <v>0</v>
          </cell>
          <cell r="SV110">
            <v>0</v>
          </cell>
          <cell r="SW110">
            <v>0</v>
          </cell>
          <cell r="SX110">
            <v>14.9</v>
          </cell>
          <cell r="SY110">
            <v>2</v>
          </cell>
          <cell r="SZ110" t="str">
            <v/>
          </cell>
          <cell r="TA110" t="str">
            <v/>
          </cell>
          <cell r="TB110">
            <v>0</v>
          </cell>
          <cell r="TC110">
            <v>0</v>
          </cell>
          <cell r="TD110">
            <v>15.8</v>
          </cell>
          <cell r="TE110">
            <v>2</v>
          </cell>
          <cell r="TF110">
            <v>0</v>
          </cell>
          <cell r="TG110">
            <v>0</v>
          </cell>
          <cell r="TH110">
            <v>0</v>
          </cell>
          <cell r="TI110">
            <v>0</v>
          </cell>
          <cell r="TJ110">
            <v>12.85</v>
          </cell>
          <cell r="TK110">
            <v>2</v>
          </cell>
          <cell r="TL110">
            <v>0</v>
          </cell>
          <cell r="TM110">
            <v>0</v>
          </cell>
          <cell r="TN110" t="str">
            <v/>
          </cell>
          <cell r="TO110" t="str">
            <v/>
          </cell>
          <cell r="TP110">
            <v>0</v>
          </cell>
          <cell r="TQ110">
            <v>0</v>
          </cell>
          <cell r="TR110">
            <v>15.55</v>
          </cell>
          <cell r="TS110">
            <v>2</v>
          </cell>
          <cell r="TT110">
            <v>6.65</v>
          </cell>
          <cell r="TU110">
            <v>1</v>
          </cell>
          <cell r="TV110">
            <v>0</v>
          </cell>
          <cell r="TW110">
            <v>0</v>
          </cell>
          <cell r="TX110">
            <v>14.23</v>
          </cell>
          <cell r="TY110">
            <v>2</v>
          </cell>
          <cell r="TZ110">
            <v>0</v>
          </cell>
          <cell r="UA110">
            <v>0</v>
          </cell>
          <cell r="UB110" t="str">
            <v/>
          </cell>
          <cell r="UC110" t="str">
            <v/>
          </cell>
          <cell r="UD110">
            <v>0</v>
          </cell>
          <cell r="UE110">
            <v>0</v>
          </cell>
          <cell r="UF110">
            <v>14.79</v>
          </cell>
          <cell r="UG110">
            <v>2</v>
          </cell>
          <cell r="UH110">
            <v>0</v>
          </cell>
          <cell r="UI110">
            <v>0</v>
          </cell>
          <cell r="UJ110">
            <v>0</v>
          </cell>
          <cell r="UK110">
            <v>0</v>
          </cell>
          <cell r="UL110">
            <v>13.26</v>
          </cell>
          <cell r="UM110">
            <v>2</v>
          </cell>
          <cell r="UN110">
            <v>0</v>
          </cell>
          <cell r="UO110">
            <v>0</v>
          </cell>
          <cell r="UP110" t="str">
            <v/>
          </cell>
          <cell r="UQ110" t="str">
            <v/>
          </cell>
          <cell r="UR110">
            <v>20.11</v>
          </cell>
          <cell r="US110">
            <v>3</v>
          </cell>
          <cell r="UT110">
            <v>0</v>
          </cell>
          <cell r="UU110">
            <v>0</v>
          </cell>
          <cell r="UV110">
            <v>0</v>
          </cell>
          <cell r="UW110">
            <v>0</v>
          </cell>
          <cell r="UX110">
            <v>0</v>
          </cell>
          <cell r="UY110">
            <v>0</v>
          </cell>
          <cell r="UZ110">
            <v>12.75</v>
          </cell>
          <cell r="VA110">
            <v>2</v>
          </cell>
          <cell r="VB110">
            <v>6.63</v>
          </cell>
          <cell r="VC110">
            <v>1</v>
          </cell>
          <cell r="VD110" t="str">
            <v/>
          </cell>
          <cell r="VE110" t="str">
            <v/>
          </cell>
          <cell r="VF110">
            <v>0</v>
          </cell>
          <cell r="VG110">
            <v>0</v>
          </cell>
          <cell r="VH110">
            <v>16.21</v>
          </cell>
          <cell r="VI110">
            <v>2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14.45</v>
          </cell>
          <cell r="VO110">
            <v>2</v>
          </cell>
          <cell r="VP110">
            <v>0</v>
          </cell>
          <cell r="VQ110">
            <v>0</v>
          </cell>
          <cell r="VR110" t="str">
            <v/>
          </cell>
          <cell r="VS110" t="str">
            <v/>
          </cell>
          <cell r="VT110">
            <v>0</v>
          </cell>
          <cell r="VU110">
            <v>0</v>
          </cell>
          <cell r="VV110">
            <v>11.86</v>
          </cell>
          <cell r="VW110">
            <v>2</v>
          </cell>
          <cell r="VX110">
            <v>0</v>
          </cell>
          <cell r="VY110">
            <v>0</v>
          </cell>
          <cell r="VZ110">
            <v>0</v>
          </cell>
          <cell r="WA110">
            <v>0</v>
          </cell>
          <cell r="WB110">
            <v>16.12</v>
          </cell>
          <cell r="WC110">
            <v>2</v>
          </cell>
          <cell r="WD110">
            <v>0</v>
          </cell>
          <cell r="WE110">
            <v>0</v>
          </cell>
          <cell r="WF110" t="str">
            <v/>
          </cell>
          <cell r="WG110" t="str">
            <v/>
          </cell>
          <cell r="WH110">
            <v>0</v>
          </cell>
          <cell r="WI110">
            <v>0</v>
          </cell>
          <cell r="WJ110">
            <v>15.06</v>
          </cell>
          <cell r="WK110">
            <v>2</v>
          </cell>
          <cell r="WL110">
            <v>0</v>
          </cell>
          <cell r="WM110">
            <v>0</v>
          </cell>
          <cell r="WN110">
            <v>7.47</v>
          </cell>
          <cell r="WO110">
            <v>1</v>
          </cell>
          <cell r="WP110">
            <v>16</v>
          </cell>
          <cell r="WQ110">
            <v>2</v>
          </cell>
          <cell r="WR110">
            <v>0</v>
          </cell>
          <cell r="WS110">
            <v>0</v>
          </cell>
          <cell r="WT110" t="str">
            <v/>
          </cell>
          <cell r="WU110" t="str">
            <v/>
          </cell>
          <cell r="WV110">
            <v>0</v>
          </cell>
          <cell r="WW110">
            <v>0</v>
          </cell>
          <cell r="WX110">
            <v>16.04</v>
          </cell>
          <cell r="WY110">
            <v>2</v>
          </cell>
          <cell r="WZ110">
            <v>0</v>
          </cell>
          <cell r="XA110">
            <v>0</v>
          </cell>
          <cell r="XB110">
            <v>0</v>
          </cell>
          <cell r="XC110">
            <v>0</v>
          </cell>
          <cell r="XD110">
            <v>13.8</v>
          </cell>
          <cell r="XE110">
            <v>2</v>
          </cell>
          <cell r="XF110">
            <v>0</v>
          </cell>
          <cell r="XG110">
            <v>0</v>
          </cell>
          <cell r="XH110" t="str">
            <v/>
          </cell>
          <cell r="XI110" t="str">
            <v/>
          </cell>
          <cell r="XJ110">
            <v>6.82</v>
          </cell>
          <cell r="XK110">
            <v>1</v>
          </cell>
          <cell r="XL110">
            <v>13.32</v>
          </cell>
          <cell r="XM110">
            <v>2</v>
          </cell>
          <cell r="XN110">
            <v>0</v>
          </cell>
          <cell r="XO110">
            <v>0</v>
          </cell>
          <cell r="XP110">
            <v>0</v>
          </cell>
          <cell r="XQ110">
            <v>0</v>
          </cell>
          <cell r="XR110">
            <v>13.65</v>
          </cell>
          <cell r="XS110">
            <v>2</v>
          </cell>
          <cell r="XT110">
            <v>0</v>
          </cell>
          <cell r="XU110">
            <v>0</v>
          </cell>
          <cell r="XV110" t="str">
            <v/>
          </cell>
          <cell r="XW110" t="str">
            <v/>
          </cell>
          <cell r="XX110">
            <v>7.2</v>
          </cell>
          <cell r="XY110">
            <v>1</v>
          </cell>
          <cell r="XZ110">
            <v>12.49</v>
          </cell>
          <cell r="YA110">
            <v>2</v>
          </cell>
          <cell r="YB110">
            <v>0</v>
          </cell>
          <cell r="YC110">
            <v>0</v>
          </cell>
          <cell r="YD110">
            <v>0</v>
          </cell>
          <cell r="YE110">
            <v>0</v>
          </cell>
          <cell r="YF110">
            <v>12.42</v>
          </cell>
          <cell r="YG110">
            <v>2</v>
          </cell>
          <cell r="YH110">
            <v>0</v>
          </cell>
          <cell r="YI110">
            <v>0</v>
          </cell>
          <cell r="YJ110" t="str">
            <v/>
          </cell>
          <cell r="YK110" t="str">
            <v/>
          </cell>
          <cell r="YL110">
            <v>0</v>
          </cell>
          <cell r="YM110">
            <v>0</v>
          </cell>
          <cell r="YN110">
            <v>13.7</v>
          </cell>
          <cell r="YO110">
            <v>2</v>
          </cell>
          <cell r="YP110">
            <v>0</v>
          </cell>
          <cell r="YQ110">
            <v>0</v>
          </cell>
          <cell r="YR110">
            <v>0</v>
          </cell>
          <cell r="YS110">
            <v>0</v>
          </cell>
          <cell r="YT110">
            <v>14.6</v>
          </cell>
          <cell r="YU110">
            <v>2</v>
          </cell>
          <cell r="YV110">
            <v>0</v>
          </cell>
          <cell r="YW110">
            <v>0</v>
          </cell>
          <cell r="YX110" t="str">
            <v/>
          </cell>
          <cell r="YY110" t="str">
            <v/>
          </cell>
          <cell r="YZ110">
            <v>6.92</v>
          </cell>
          <cell r="ZA110">
            <v>1</v>
          </cell>
          <cell r="ZB110">
            <v>14.46</v>
          </cell>
          <cell r="ZC110">
            <v>2</v>
          </cell>
          <cell r="ZD110">
            <v>0</v>
          </cell>
          <cell r="ZE110">
            <v>0</v>
          </cell>
          <cell r="ZF110">
            <v>0</v>
          </cell>
          <cell r="ZG110">
            <v>0</v>
          </cell>
          <cell r="ZH110">
            <v>17.760000000000002</v>
          </cell>
          <cell r="ZI110">
            <v>2</v>
          </cell>
          <cell r="ZJ110">
            <v>0</v>
          </cell>
          <cell r="ZK110">
            <v>0</v>
          </cell>
          <cell r="ZL110" t="str">
            <v/>
          </cell>
          <cell r="ZM110" t="str">
            <v/>
          </cell>
          <cell r="ZN110">
            <v>6.74</v>
          </cell>
          <cell r="ZO110">
            <v>1</v>
          </cell>
          <cell r="ZP110">
            <v>13.52</v>
          </cell>
          <cell r="ZQ110">
            <v>2</v>
          </cell>
          <cell r="ZR110">
            <v>0</v>
          </cell>
          <cell r="ZS110">
            <v>0</v>
          </cell>
          <cell r="ZT110">
            <v>0</v>
          </cell>
          <cell r="ZU110">
            <v>0</v>
          </cell>
          <cell r="ZV110">
            <v>12.35</v>
          </cell>
          <cell r="ZW110">
            <v>2</v>
          </cell>
          <cell r="ZX110">
            <v>5.19</v>
          </cell>
          <cell r="ZY110">
            <v>1</v>
          </cell>
          <cell r="ZZ110" t="str">
            <v/>
          </cell>
          <cell r="AAA110" t="str">
            <v/>
          </cell>
          <cell r="AAB110">
            <v>0</v>
          </cell>
          <cell r="AAC110">
            <v>0</v>
          </cell>
          <cell r="AAD110">
            <v>13.08</v>
          </cell>
          <cell r="AAE110">
            <v>2</v>
          </cell>
          <cell r="AAF110">
            <v>0</v>
          </cell>
          <cell r="AAG110">
            <v>0</v>
          </cell>
          <cell r="AAH110">
            <v>0</v>
          </cell>
          <cell r="AAI110">
            <v>0</v>
          </cell>
          <cell r="AAJ110">
            <v>12.84</v>
          </cell>
          <cell r="AAK110">
            <v>2</v>
          </cell>
          <cell r="AAL110">
            <v>0</v>
          </cell>
          <cell r="AAM110">
            <v>0</v>
          </cell>
          <cell r="AAN110" t="str">
            <v/>
          </cell>
          <cell r="AAO110" t="str">
            <v/>
          </cell>
          <cell r="AAP110">
            <v>13.53</v>
          </cell>
          <cell r="AAQ110">
            <v>2</v>
          </cell>
          <cell r="AAR110">
            <v>6.14</v>
          </cell>
          <cell r="AAS110">
            <v>1</v>
          </cell>
          <cell r="AAT110">
            <v>0</v>
          </cell>
          <cell r="AAU110">
            <v>0</v>
          </cell>
          <cell r="AAV110">
            <v>0</v>
          </cell>
          <cell r="AAW110">
            <v>0</v>
          </cell>
          <cell r="AAX110">
            <v>12.45</v>
          </cell>
          <cell r="AAY110">
            <v>2</v>
          </cell>
          <cell r="AAZ110">
            <v>0</v>
          </cell>
          <cell r="ABA110">
            <v>0</v>
          </cell>
          <cell r="ABB110" t="str">
            <v/>
          </cell>
          <cell r="ABC110" t="str">
            <v/>
          </cell>
          <cell r="ABD110">
            <v>0</v>
          </cell>
          <cell r="ABE110">
            <v>0</v>
          </cell>
          <cell r="ABF110">
            <v>0</v>
          </cell>
          <cell r="ABG110">
            <v>0</v>
          </cell>
          <cell r="ABH110">
            <v>0</v>
          </cell>
          <cell r="ABI110">
            <v>0</v>
          </cell>
          <cell r="ABJ110">
            <v>0</v>
          </cell>
          <cell r="ABK110">
            <v>0</v>
          </cell>
          <cell r="ABM110">
            <v>1615.5899999999997</v>
          </cell>
          <cell r="ABN110">
            <v>252</v>
          </cell>
          <cell r="ABO110">
            <v>136</v>
          </cell>
          <cell r="ABP110">
            <v>1.8529411764705883</v>
          </cell>
        </row>
        <row r="111">
          <cell r="A111" t="str">
            <v>PINK</v>
          </cell>
          <cell r="B111" t="str">
            <v>PINK</v>
          </cell>
          <cell r="C111" t="str">
            <v>BROOKLYN</v>
          </cell>
          <cell r="D111">
            <v>8.44</v>
          </cell>
          <cell r="E111">
            <v>1</v>
          </cell>
          <cell r="F111">
            <v>12.91</v>
          </cell>
          <cell r="G111">
            <v>2</v>
          </cell>
          <cell r="H111">
            <v>2.85</v>
          </cell>
          <cell r="I111">
            <v>1</v>
          </cell>
          <cell r="J111">
            <v>0</v>
          </cell>
          <cell r="K111">
            <v>0</v>
          </cell>
          <cell r="L111">
            <v>6.28</v>
          </cell>
          <cell r="M111">
            <v>1</v>
          </cell>
          <cell r="N111">
            <v>0</v>
          </cell>
          <cell r="O111">
            <v>0</v>
          </cell>
          <cell r="P111" t="str">
            <v/>
          </cell>
          <cell r="Q111" t="str">
            <v/>
          </cell>
          <cell r="R111">
            <v>9.94</v>
          </cell>
          <cell r="S111">
            <v>1</v>
          </cell>
          <cell r="T111">
            <v>7.17</v>
          </cell>
          <cell r="U111">
            <v>1</v>
          </cell>
          <cell r="V111">
            <v>8.06</v>
          </cell>
          <cell r="W111">
            <v>1</v>
          </cell>
          <cell r="X111">
            <v>6.23</v>
          </cell>
          <cell r="Y111">
            <v>1</v>
          </cell>
          <cell r="Z111">
            <v>8.8699999999999992</v>
          </cell>
          <cell r="AA111">
            <v>1</v>
          </cell>
          <cell r="AB111">
            <v>0</v>
          </cell>
          <cell r="AC111">
            <v>0</v>
          </cell>
          <cell r="AD111" t="str">
            <v/>
          </cell>
          <cell r="AE111" t="str">
            <v/>
          </cell>
          <cell r="AF111">
            <v>9.94</v>
          </cell>
          <cell r="AG111">
            <v>1</v>
          </cell>
          <cell r="AH111">
            <v>7.17</v>
          </cell>
          <cell r="AI111">
            <v>1</v>
          </cell>
          <cell r="AJ111">
            <v>8.06</v>
          </cell>
          <cell r="AK111">
            <v>1</v>
          </cell>
          <cell r="AL111">
            <v>6.23</v>
          </cell>
          <cell r="AM111">
            <v>1</v>
          </cell>
          <cell r="AN111">
            <v>8.8699999999999992</v>
          </cell>
          <cell r="AO111">
            <v>1</v>
          </cell>
          <cell r="AP111">
            <v>0</v>
          </cell>
          <cell r="AQ111">
            <v>0</v>
          </cell>
          <cell r="AR111" t="str">
            <v/>
          </cell>
          <cell r="AS111" t="str">
            <v/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16.07</v>
          </cell>
          <cell r="AY111">
            <v>3</v>
          </cell>
          <cell r="AZ111">
            <v>10.14</v>
          </cell>
          <cell r="BA111">
            <v>1</v>
          </cell>
          <cell r="BB111">
            <v>8.8699999999999992</v>
          </cell>
          <cell r="BC111">
            <v>1</v>
          </cell>
          <cell r="BD111">
            <v>7.11</v>
          </cell>
          <cell r="BE111">
            <v>1</v>
          </cell>
          <cell r="BF111" t="str">
            <v/>
          </cell>
          <cell r="BG111" t="str">
            <v/>
          </cell>
          <cell r="BH111">
            <v>0</v>
          </cell>
          <cell r="BI111">
            <v>0</v>
          </cell>
          <cell r="BJ111">
            <v>8.51</v>
          </cell>
          <cell r="BK111">
            <v>1</v>
          </cell>
          <cell r="BL111">
            <v>10.24</v>
          </cell>
          <cell r="BM111">
            <v>1</v>
          </cell>
          <cell r="BN111">
            <v>0</v>
          </cell>
          <cell r="BO111">
            <v>0</v>
          </cell>
          <cell r="BP111">
            <v>6.71</v>
          </cell>
          <cell r="BQ111">
            <v>1</v>
          </cell>
          <cell r="BR111">
            <v>0</v>
          </cell>
          <cell r="BS111">
            <v>0</v>
          </cell>
          <cell r="BT111" t="str">
            <v/>
          </cell>
          <cell r="BU111" t="str">
            <v/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16.5</v>
          </cell>
          <cell r="CA111">
            <v>2</v>
          </cell>
          <cell r="CB111">
            <v>0</v>
          </cell>
          <cell r="CC111">
            <v>0</v>
          </cell>
          <cell r="CD111">
            <v>17.420000000000002</v>
          </cell>
          <cell r="CE111">
            <v>2</v>
          </cell>
          <cell r="CF111">
            <v>0</v>
          </cell>
          <cell r="CG111">
            <v>0</v>
          </cell>
          <cell r="CH111" t="str">
            <v/>
          </cell>
          <cell r="CI111" t="str">
            <v/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18.07</v>
          </cell>
          <cell r="CO111">
            <v>2</v>
          </cell>
          <cell r="CP111">
            <v>0</v>
          </cell>
          <cell r="CQ111">
            <v>0</v>
          </cell>
          <cell r="CR111">
            <v>8.1300000000000008</v>
          </cell>
          <cell r="CS111">
            <v>1</v>
          </cell>
          <cell r="CT111">
            <v>0</v>
          </cell>
          <cell r="CU111">
            <v>0</v>
          </cell>
          <cell r="CV111" t="str">
            <v/>
          </cell>
          <cell r="CW111" t="str">
            <v/>
          </cell>
          <cell r="CX111">
            <v>8.75</v>
          </cell>
          <cell r="CY111">
            <v>1</v>
          </cell>
          <cell r="CZ111">
            <v>8.6199999999999992</v>
          </cell>
          <cell r="DA111">
            <v>1</v>
          </cell>
          <cell r="DB111">
            <v>7.81</v>
          </cell>
          <cell r="DC111">
            <v>1</v>
          </cell>
          <cell r="DD111">
            <v>7.35</v>
          </cell>
          <cell r="DE111">
            <v>1</v>
          </cell>
          <cell r="DF111">
            <v>6.1</v>
          </cell>
          <cell r="DG111">
            <v>1</v>
          </cell>
          <cell r="DH111">
            <v>0</v>
          </cell>
          <cell r="DI111">
            <v>0</v>
          </cell>
          <cell r="DJ111" t="str">
            <v/>
          </cell>
          <cell r="DK111" t="str">
            <v/>
          </cell>
          <cell r="DL111">
            <v>7.97</v>
          </cell>
          <cell r="DM111">
            <v>1</v>
          </cell>
          <cell r="DN111">
            <v>5.44</v>
          </cell>
          <cell r="DO111">
            <v>1</v>
          </cell>
          <cell r="DP111">
            <v>6.38</v>
          </cell>
          <cell r="DQ111">
            <v>1</v>
          </cell>
          <cell r="DR111">
            <v>0</v>
          </cell>
          <cell r="DS111">
            <v>0</v>
          </cell>
          <cell r="DT111">
            <v>10.79</v>
          </cell>
          <cell r="DU111">
            <v>2</v>
          </cell>
          <cell r="DV111">
            <v>0</v>
          </cell>
          <cell r="DW111">
            <v>0</v>
          </cell>
          <cell r="DX111" t="str">
            <v/>
          </cell>
          <cell r="DY111" t="str">
            <v/>
          </cell>
          <cell r="DZ111">
            <v>6.9</v>
          </cell>
          <cell r="EA111">
            <v>1</v>
          </cell>
          <cell r="EB111">
            <v>0</v>
          </cell>
          <cell r="EC111">
            <v>0</v>
          </cell>
          <cell r="ED111">
            <v>8.1</v>
          </cell>
          <cell r="EE111">
            <v>1</v>
          </cell>
          <cell r="EF111">
            <v>14.57</v>
          </cell>
          <cell r="EG111">
            <v>2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 t="str">
            <v/>
          </cell>
          <cell r="EM111" t="str">
            <v/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7.92</v>
          </cell>
          <cell r="ES111">
            <v>1</v>
          </cell>
          <cell r="ET111">
            <v>17.84</v>
          </cell>
          <cell r="EU111">
            <v>2</v>
          </cell>
          <cell r="EV111">
            <v>6.26</v>
          </cell>
          <cell r="EW111">
            <v>1</v>
          </cell>
          <cell r="EX111">
            <v>8.7899999999999991</v>
          </cell>
          <cell r="EY111">
            <v>1</v>
          </cell>
          <cell r="EZ111" t="str">
            <v/>
          </cell>
          <cell r="FA111" t="str">
            <v/>
          </cell>
          <cell r="FB111">
            <v>6.25</v>
          </cell>
          <cell r="FC111">
            <v>1</v>
          </cell>
          <cell r="FD111">
            <v>0</v>
          </cell>
          <cell r="FE111">
            <v>0</v>
          </cell>
          <cell r="FF111">
            <v>5.89</v>
          </cell>
          <cell r="FG111">
            <v>1</v>
          </cell>
          <cell r="FH111">
            <v>8.58</v>
          </cell>
          <cell r="FI111">
            <v>1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 t="str">
            <v/>
          </cell>
          <cell r="FO111" t="str">
            <v/>
          </cell>
          <cell r="FP111">
            <v>8.25</v>
          </cell>
          <cell r="FQ111">
            <v>1</v>
          </cell>
          <cell r="FR111">
            <v>9.9</v>
          </cell>
          <cell r="FS111">
            <v>1</v>
          </cell>
          <cell r="FT111">
            <v>8.0299999999999994</v>
          </cell>
          <cell r="FU111">
            <v>1</v>
          </cell>
          <cell r="FV111">
            <v>0</v>
          </cell>
          <cell r="FW111">
            <v>0</v>
          </cell>
          <cell r="FX111">
            <v>13.34</v>
          </cell>
          <cell r="FY111">
            <v>2</v>
          </cell>
          <cell r="FZ111">
            <v>0</v>
          </cell>
          <cell r="GA111">
            <v>0</v>
          </cell>
          <cell r="GB111" t="str">
            <v/>
          </cell>
          <cell r="GC111" t="str">
            <v/>
          </cell>
          <cell r="GD111">
            <v>0</v>
          </cell>
          <cell r="GE111">
            <v>0</v>
          </cell>
          <cell r="GF111">
            <v>6.31</v>
          </cell>
          <cell r="GG111">
            <v>1</v>
          </cell>
          <cell r="GH111">
            <v>4.49</v>
          </cell>
          <cell r="GI111">
            <v>1</v>
          </cell>
          <cell r="GJ111">
            <v>14.28</v>
          </cell>
          <cell r="GK111">
            <v>2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 t="str">
            <v/>
          </cell>
          <cell r="GQ111" t="str">
            <v/>
          </cell>
          <cell r="GR111">
            <v>0</v>
          </cell>
          <cell r="GS111">
            <v>0</v>
          </cell>
          <cell r="GT111">
            <v>8.2899999999999991</v>
          </cell>
          <cell r="GU111">
            <v>1</v>
          </cell>
          <cell r="GV111">
            <v>10.64</v>
          </cell>
          <cell r="GW111">
            <v>1</v>
          </cell>
          <cell r="GX111">
            <v>15.2</v>
          </cell>
          <cell r="GY111">
            <v>2</v>
          </cell>
          <cell r="GZ111">
            <v>0</v>
          </cell>
          <cell r="HA111">
            <v>0</v>
          </cell>
          <cell r="HB111">
            <v>6.46</v>
          </cell>
          <cell r="HC111">
            <v>1</v>
          </cell>
          <cell r="HD111" t="str">
            <v/>
          </cell>
          <cell r="HE111" t="str">
            <v/>
          </cell>
          <cell r="HF111">
            <v>0</v>
          </cell>
          <cell r="HG111">
            <v>0</v>
          </cell>
          <cell r="HH111">
            <v>8.6300000000000008</v>
          </cell>
          <cell r="HI111">
            <v>1</v>
          </cell>
          <cell r="HJ111">
            <v>9.14</v>
          </cell>
          <cell r="HK111">
            <v>1</v>
          </cell>
          <cell r="HL111">
            <v>10.24</v>
          </cell>
          <cell r="HM111">
            <v>1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 t="str">
            <v/>
          </cell>
          <cell r="HS111" t="str">
            <v/>
          </cell>
          <cell r="HT111">
            <v>0</v>
          </cell>
          <cell r="HU111">
            <v>0</v>
          </cell>
          <cell r="HV111">
            <v>7.92</v>
          </cell>
          <cell r="HW111">
            <v>1</v>
          </cell>
          <cell r="HX111">
            <v>8.08</v>
          </cell>
          <cell r="HY111">
            <v>1</v>
          </cell>
          <cell r="HZ111">
            <v>13.74</v>
          </cell>
          <cell r="IA111">
            <v>2</v>
          </cell>
          <cell r="IB111">
            <v>7.82</v>
          </cell>
          <cell r="IC111">
            <v>1</v>
          </cell>
          <cell r="ID111">
            <v>0</v>
          </cell>
          <cell r="IE111">
            <v>0</v>
          </cell>
          <cell r="IF111" t="str">
            <v/>
          </cell>
          <cell r="IG111" t="str">
            <v/>
          </cell>
          <cell r="IH111">
            <v>0</v>
          </cell>
          <cell r="II111">
            <v>0</v>
          </cell>
          <cell r="IJ111">
            <v>7.93</v>
          </cell>
          <cell r="IK111">
            <v>1</v>
          </cell>
          <cell r="IL111">
            <v>10.4</v>
          </cell>
          <cell r="IM111">
            <v>1</v>
          </cell>
          <cell r="IN111">
            <v>7.07</v>
          </cell>
          <cell r="IO111">
            <v>1</v>
          </cell>
          <cell r="IP111">
            <v>6.43</v>
          </cell>
          <cell r="IQ111">
            <v>1</v>
          </cell>
          <cell r="IR111">
            <v>0</v>
          </cell>
          <cell r="IS111">
            <v>0</v>
          </cell>
          <cell r="IT111" t="str">
            <v/>
          </cell>
          <cell r="IU111" t="str">
            <v/>
          </cell>
          <cell r="IV111">
            <v>0</v>
          </cell>
          <cell r="IW111">
            <v>0</v>
          </cell>
          <cell r="IX111">
            <v>18.02</v>
          </cell>
          <cell r="IY111">
            <v>2</v>
          </cell>
          <cell r="IZ111">
            <v>0</v>
          </cell>
          <cell r="JA111">
            <v>0</v>
          </cell>
          <cell r="JB111">
            <v>17.75</v>
          </cell>
          <cell r="JC111">
            <v>2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 t="str">
            <v/>
          </cell>
          <cell r="JI111" t="str">
            <v/>
          </cell>
          <cell r="JJ111">
            <v>8.18</v>
          </cell>
          <cell r="JK111">
            <v>1</v>
          </cell>
          <cell r="JL111">
            <v>12.2</v>
          </cell>
          <cell r="JM111">
            <v>1</v>
          </cell>
          <cell r="JN111">
            <v>13.92</v>
          </cell>
          <cell r="JO111">
            <v>2</v>
          </cell>
          <cell r="JP111">
            <v>0</v>
          </cell>
          <cell r="JQ111">
            <v>0</v>
          </cell>
          <cell r="JR111">
            <v>6.69</v>
          </cell>
          <cell r="JS111">
            <v>1</v>
          </cell>
          <cell r="JT111">
            <v>0</v>
          </cell>
          <cell r="JU111">
            <v>0</v>
          </cell>
          <cell r="JV111" t="str">
            <v/>
          </cell>
          <cell r="JW111" t="str">
            <v/>
          </cell>
          <cell r="JX111">
            <v>6.94</v>
          </cell>
          <cell r="JY111">
            <v>1</v>
          </cell>
          <cell r="JZ111">
            <v>16.260000000000002</v>
          </cell>
          <cell r="KA111">
            <v>2</v>
          </cell>
          <cell r="KB111">
            <v>7.23</v>
          </cell>
          <cell r="KC111">
            <v>1</v>
          </cell>
          <cell r="KD111">
            <v>0</v>
          </cell>
          <cell r="KE111">
            <v>0</v>
          </cell>
          <cell r="KF111">
            <v>8.34</v>
          </cell>
          <cell r="KG111">
            <v>1</v>
          </cell>
          <cell r="KH111">
            <v>0</v>
          </cell>
          <cell r="KI111">
            <v>0</v>
          </cell>
          <cell r="KJ111" t="str">
            <v/>
          </cell>
          <cell r="KK111" t="str">
            <v/>
          </cell>
          <cell r="KL111">
            <v>7.46</v>
          </cell>
          <cell r="KM111">
            <v>1</v>
          </cell>
          <cell r="KN111">
            <v>7.76</v>
          </cell>
          <cell r="KO111">
            <v>1</v>
          </cell>
          <cell r="KP111">
            <v>5.88</v>
          </cell>
          <cell r="KQ111">
            <v>1</v>
          </cell>
          <cell r="KR111">
            <v>18.059999999999999</v>
          </cell>
          <cell r="KS111">
            <v>2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 t="str">
            <v/>
          </cell>
          <cell r="KY111" t="str">
            <v/>
          </cell>
          <cell r="KZ111">
            <v>0</v>
          </cell>
          <cell r="LA111">
            <v>0</v>
          </cell>
          <cell r="LB111">
            <v>20.62</v>
          </cell>
          <cell r="LC111">
            <v>2</v>
          </cell>
          <cell r="LD111">
            <v>9.49</v>
          </cell>
          <cell r="LE111">
            <v>1</v>
          </cell>
          <cell r="LF111">
            <v>7.21</v>
          </cell>
          <cell r="LG111">
            <v>1</v>
          </cell>
          <cell r="LH111">
            <v>9.5500000000000007</v>
          </cell>
          <cell r="LI111">
            <v>1</v>
          </cell>
          <cell r="LJ111">
            <v>0</v>
          </cell>
          <cell r="LK111">
            <v>0</v>
          </cell>
          <cell r="LL111" t="str">
            <v/>
          </cell>
          <cell r="LM111" t="str">
            <v/>
          </cell>
          <cell r="LN111">
            <v>8.19</v>
          </cell>
          <cell r="LO111">
            <v>1</v>
          </cell>
          <cell r="LP111">
            <v>6.67</v>
          </cell>
          <cell r="LQ111">
            <v>1</v>
          </cell>
          <cell r="LR111">
            <v>8.07</v>
          </cell>
          <cell r="LS111">
            <v>1</v>
          </cell>
          <cell r="LT111">
            <v>10.88</v>
          </cell>
          <cell r="LU111">
            <v>1</v>
          </cell>
          <cell r="LV111">
            <v>0</v>
          </cell>
          <cell r="LW111">
            <v>0</v>
          </cell>
          <cell r="LX111">
            <v>7.05</v>
          </cell>
          <cell r="LY111">
            <v>1</v>
          </cell>
          <cell r="LZ111" t="str">
            <v/>
          </cell>
          <cell r="MA111" t="str">
            <v/>
          </cell>
          <cell r="MB111">
            <v>7.67</v>
          </cell>
          <cell r="MC111">
            <v>1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19.32</v>
          </cell>
          <cell r="MI111">
            <v>2</v>
          </cell>
          <cell r="MJ111">
            <v>0</v>
          </cell>
          <cell r="MK111">
            <v>0</v>
          </cell>
          <cell r="ML111">
            <v>5.97</v>
          </cell>
          <cell r="MM111">
            <v>1</v>
          </cell>
          <cell r="MN111" t="str">
            <v/>
          </cell>
          <cell r="MO111" t="str">
            <v/>
          </cell>
          <cell r="MP111">
            <v>9.59</v>
          </cell>
          <cell r="MQ111">
            <v>1</v>
          </cell>
          <cell r="MR111">
            <v>0</v>
          </cell>
          <cell r="MS111">
            <v>0</v>
          </cell>
          <cell r="MT111">
            <v>9.09</v>
          </cell>
          <cell r="MU111">
            <v>1</v>
          </cell>
          <cell r="MV111">
            <v>10.27</v>
          </cell>
          <cell r="MW111">
            <v>1</v>
          </cell>
          <cell r="MX111">
            <v>18.41</v>
          </cell>
          <cell r="MY111">
            <v>2</v>
          </cell>
          <cell r="MZ111">
            <v>11.01</v>
          </cell>
          <cell r="NA111">
            <v>1</v>
          </cell>
          <cell r="NB111" t="str">
            <v/>
          </cell>
          <cell r="NC111" t="str">
            <v/>
          </cell>
          <cell r="ND111">
            <v>0</v>
          </cell>
          <cell r="NE111">
            <v>0</v>
          </cell>
          <cell r="NF111">
            <v>7.39</v>
          </cell>
          <cell r="NG111">
            <v>1</v>
          </cell>
          <cell r="NH111">
            <v>8.0299999999999994</v>
          </cell>
          <cell r="NI111">
            <v>1</v>
          </cell>
          <cell r="NJ111">
            <v>11.94</v>
          </cell>
          <cell r="NK111">
            <v>2</v>
          </cell>
          <cell r="NL111">
            <v>0</v>
          </cell>
          <cell r="NM111">
            <v>0</v>
          </cell>
          <cell r="NN111">
            <v>5.37</v>
          </cell>
          <cell r="NO111">
            <v>1</v>
          </cell>
          <cell r="NP111" t="str">
            <v/>
          </cell>
          <cell r="NQ111" t="str">
            <v/>
          </cell>
          <cell r="NR111">
            <v>0</v>
          </cell>
          <cell r="NS111">
            <v>0</v>
          </cell>
          <cell r="NT111">
            <v>0</v>
          </cell>
          <cell r="NU111">
            <v>0</v>
          </cell>
          <cell r="NV111">
            <v>14.46</v>
          </cell>
          <cell r="NW111">
            <v>2</v>
          </cell>
          <cell r="NX111">
            <v>9.51</v>
          </cell>
          <cell r="NY111">
            <v>1</v>
          </cell>
          <cell r="NZ111">
            <v>0</v>
          </cell>
          <cell r="OA111">
            <v>0</v>
          </cell>
          <cell r="OB111">
            <v>7.11</v>
          </cell>
          <cell r="OC111">
            <v>1</v>
          </cell>
          <cell r="OD111" t="str">
            <v/>
          </cell>
          <cell r="OE111" t="str">
            <v/>
          </cell>
          <cell r="OF111">
            <v>0</v>
          </cell>
          <cell r="OG111">
            <v>0</v>
          </cell>
          <cell r="OH111">
            <v>0</v>
          </cell>
          <cell r="OI111">
            <v>0</v>
          </cell>
          <cell r="OJ111">
            <v>8.58</v>
          </cell>
          <cell r="OK111">
            <v>1</v>
          </cell>
          <cell r="OL111">
            <v>21.14</v>
          </cell>
          <cell r="OM111">
            <v>2</v>
          </cell>
          <cell r="ON111">
            <v>6.3</v>
          </cell>
          <cell r="OO111">
            <v>1</v>
          </cell>
          <cell r="OP111">
            <v>0</v>
          </cell>
          <cell r="OQ111">
            <v>0</v>
          </cell>
          <cell r="OR111" t="str">
            <v/>
          </cell>
          <cell r="OS111" t="str">
            <v/>
          </cell>
          <cell r="OT111">
            <v>0</v>
          </cell>
          <cell r="OU111">
            <v>0</v>
          </cell>
          <cell r="OV111">
            <v>7.71</v>
          </cell>
          <cell r="OW111">
            <v>1</v>
          </cell>
          <cell r="OX111">
            <v>8.91</v>
          </cell>
          <cell r="OY111">
            <v>1</v>
          </cell>
          <cell r="OZ111">
            <v>20.190000000000001</v>
          </cell>
          <cell r="PA111">
            <v>2</v>
          </cell>
          <cell r="PB111">
            <v>7.84</v>
          </cell>
          <cell r="PC111">
            <v>1</v>
          </cell>
          <cell r="PD111">
            <v>0</v>
          </cell>
          <cell r="PE111">
            <v>0</v>
          </cell>
          <cell r="PF111" t="str">
            <v/>
          </cell>
          <cell r="PG111" t="str">
            <v/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11.49</v>
          </cell>
          <cell r="PM111">
            <v>1</v>
          </cell>
          <cell r="PN111">
            <v>18.72</v>
          </cell>
          <cell r="PO111">
            <v>2</v>
          </cell>
          <cell r="PP111">
            <v>0</v>
          </cell>
          <cell r="PQ111">
            <v>0</v>
          </cell>
          <cell r="PR111">
            <v>8.73</v>
          </cell>
          <cell r="PS111">
            <v>1</v>
          </cell>
          <cell r="PT111" t="str">
            <v/>
          </cell>
          <cell r="PU111" t="str">
            <v/>
          </cell>
          <cell r="PV111">
            <v>8.4700000000000006</v>
          </cell>
          <cell r="PW111">
            <v>1</v>
          </cell>
          <cell r="PX111">
            <v>0</v>
          </cell>
          <cell r="PY111">
            <v>0</v>
          </cell>
          <cell r="PZ111">
            <v>7.92</v>
          </cell>
          <cell r="QA111">
            <v>1</v>
          </cell>
          <cell r="QB111">
            <v>24.34</v>
          </cell>
          <cell r="QC111">
            <v>2</v>
          </cell>
          <cell r="QD111">
            <v>0</v>
          </cell>
          <cell r="QE111">
            <v>0</v>
          </cell>
          <cell r="QF111">
            <v>6.43</v>
          </cell>
          <cell r="QG111">
            <v>1</v>
          </cell>
          <cell r="QH111" t="str">
            <v/>
          </cell>
          <cell r="QI111" t="str">
            <v/>
          </cell>
          <cell r="QJ111">
            <v>0</v>
          </cell>
          <cell r="QK111">
            <v>0</v>
          </cell>
          <cell r="QL111">
            <v>9.9700000000000006</v>
          </cell>
          <cell r="QM111">
            <v>1</v>
          </cell>
          <cell r="QN111">
            <v>0</v>
          </cell>
          <cell r="QO111">
            <v>0</v>
          </cell>
          <cell r="QP111">
            <v>17.88</v>
          </cell>
          <cell r="QQ111">
            <v>2</v>
          </cell>
          <cell r="QR111">
            <v>9.9700000000000006</v>
          </cell>
          <cell r="QS111">
            <v>1</v>
          </cell>
          <cell r="QT111">
            <v>8.99</v>
          </cell>
          <cell r="QU111">
            <v>1</v>
          </cell>
          <cell r="QV111" t="str">
            <v/>
          </cell>
          <cell r="QW111" t="str">
            <v/>
          </cell>
          <cell r="QX111">
            <v>0</v>
          </cell>
          <cell r="QY111">
            <v>0</v>
          </cell>
          <cell r="QZ111">
            <v>8.23</v>
          </cell>
          <cell r="RA111">
            <v>1</v>
          </cell>
          <cell r="RB111">
            <v>0</v>
          </cell>
          <cell r="RC111">
            <v>0</v>
          </cell>
          <cell r="RD111">
            <v>18.43</v>
          </cell>
          <cell r="RE111">
            <v>2</v>
          </cell>
          <cell r="RF111">
            <v>0</v>
          </cell>
          <cell r="RG111">
            <v>0</v>
          </cell>
          <cell r="RH111">
            <v>0</v>
          </cell>
          <cell r="RI111">
            <v>0</v>
          </cell>
          <cell r="RJ111" t="str">
            <v/>
          </cell>
          <cell r="RK111" t="str">
            <v/>
          </cell>
          <cell r="RL111">
            <v>0</v>
          </cell>
          <cell r="RM111">
            <v>0</v>
          </cell>
          <cell r="RN111">
            <v>0</v>
          </cell>
          <cell r="RO111">
            <v>0</v>
          </cell>
          <cell r="RP111">
            <v>8</v>
          </cell>
          <cell r="RQ111">
            <v>1</v>
          </cell>
          <cell r="RR111">
            <v>21.42</v>
          </cell>
          <cell r="RS111">
            <v>2</v>
          </cell>
          <cell r="RT111">
            <v>0</v>
          </cell>
          <cell r="RU111">
            <v>0</v>
          </cell>
          <cell r="RV111">
            <v>7.29</v>
          </cell>
          <cell r="RW111">
            <v>1</v>
          </cell>
          <cell r="RX111" t="str">
            <v/>
          </cell>
          <cell r="RY111" t="str">
            <v/>
          </cell>
          <cell r="RZ111">
            <v>0</v>
          </cell>
          <cell r="SA111">
            <v>0</v>
          </cell>
          <cell r="SB111">
            <v>0</v>
          </cell>
          <cell r="SC111">
            <v>0</v>
          </cell>
          <cell r="SD111">
            <v>0</v>
          </cell>
          <cell r="SE111">
            <v>0</v>
          </cell>
          <cell r="SF111">
            <v>16.23</v>
          </cell>
          <cell r="SG111">
            <v>2</v>
          </cell>
          <cell r="SH111">
            <v>10.38</v>
          </cell>
          <cell r="SI111">
            <v>1</v>
          </cell>
          <cell r="SJ111">
            <v>0</v>
          </cell>
          <cell r="SK111">
            <v>0</v>
          </cell>
          <cell r="SL111" t="str">
            <v/>
          </cell>
          <cell r="SM111" t="str">
            <v/>
          </cell>
          <cell r="SN111">
            <v>21.28</v>
          </cell>
          <cell r="SO111">
            <v>2</v>
          </cell>
          <cell r="SP111">
            <v>0</v>
          </cell>
          <cell r="SQ111">
            <v>0</v>
          </cell>
          <cell r="SR111">
            <v>10.3</v>
          </cell>
          <cell r="SS111">
            <v>1</v>
          </cell>
          <cell r="ST111">
            <v>0</v>
          </cell>
          <cell r="SU111">
            <v>0</v>
          </cell>
          <cell r="SV111">
            <v>0</v>
          </cell>
          <cell r="SW111">
            <v>0</v>
          </cell>
          <cell r="SX111">
            <v>9.69</v>
          </cell>
          <cell r="SY111">
            <v>1</v>
          </cell>
          <cell r="SZ111" t="str">
            <v/>
          </cell>
          <cell r="TA111" t="str">
            <v/>
          </cell>
          <cell r="TB111">
            <v>9.2100000000000009</v>
          </cell>
          <cell r="TC111">
            <v>1</v>
          </cell>
          <cell r="TD111">
            <v>19.440000000000001</v>
          </cell>
          <cell r="TE111">
            <v>2</v>
          </cell>
          <cell r="TF111">
            <v>8.89</v>
          </cell>
          <cell r="TG111">
            <v>1</v>
          </cell>
          <cell r="TH111">
            <v>16.670000000000002</v>
          </cell>
          <cell r="TI111">
            <v>2</v>
          </cell>
          <cell r="TJ111">
            <v>0</v>
          </cell>
          <cell r="TK111">
            <v>0</v>
          </cell>
          <cell r="TL111">
            <v>0</v>
          </cell>
          <cell r="TM111">
            <v>0</v>
          </cell>
          <cell r="TN111" t="str">
            <v/>
          </cell>
          <cell r="TO111" t="str">
            <v/>
          </cell>
          <cell r="TP111">
            <v>0</v>
          </cell>
          <cell r="TQ111">
            <v>0</v>
          </cell>
          <cell r="TR111">
            <v>0</v>
          </cell>
          <cell r="TS111">
            <v>0</v>
          </cell>
          <cell r="TT111">
            <v>10.17</v>
          </cell>
          <cell r="TU111">
            <v>1</v>
          </cell>
          <cell r="TV111">
            <v>20.37</v>
          </cell>
          <cell r="TW111">
            <v>2</v>
          </cell>
          <cell r="TX111">
            <v>5.07</v>
          </cell>
          <cell r="TY111">
            <v>1</v>
          </cell>
          <cell r="TZ111">
            <v>0</v>
          </cell>
          <cell r="UA111">
            <v>0</v>
          </cell>
          <cell r="UB111" t="str">
            <v/>
          </cell>
          <cell r="UC111" t="str">
            <v/>
          </cell>
          <cell r="UD111">
            <v>0</v>
          </cell>
          <cell r="UE111">
            <v>0</v>
          </cell>
          <cell r="UF111">
            <v>0</v>
          </cell>
          <cell r="UG111">
            <v>0</v>
          </cell>
          <cell r="UH111">
            <v>10.039999999999999</v>
          </cell>
          <cell r="UI111">
            <v>1</v>
          </cell>
          <cell r="UJ111">
            <v>21.25</v>
          </cell>
          <cell r="UK111">
            <v>2</v>
          </cell>
          <cell r="UL111">
            <v>12.15</v>
          </cell>
          <cell r="UM111">
            <v>1</v>
          </cell>
          <cell r="UN111">
            <v>0</v>
          </cell>
          <cell r="UO111">
            <v>0</v>
          </cell>
          <cell r="UP111" t="str">
            <v/>
          </cell>
          <cell r="UQ111" t="str">
            <v/>
          </cell>
          <cell r="UR111">
            <v>0</v>
          </cell>
          <cell r="US111">
            <v>0</v>
          </cell>
          <cell r="UT111">
            <v>0</v>
          </cell>
          <cell r="UU111">
            <v>0</v>
          </cell>
          <cell r="UV111">
            <v>11.38</v>
          </cell>
          <cell r="UW111">
            <v>1</v>
          </cell>
          <cell r="UX111">
            <v>20.64</v>
          </cell>
          <cell r="UY111">
            <v>2</v>
          </cell>
          <cell r="UZ111">
            <v>0</v>
          </cell>
          <cell r="VA111">
            <v>0</v>
          </cell>
          <cell r="VB111">
            <v>12.2</v>
          </cell>
          <cell r="VC111">
            <v>1</v>
          </cell>
          <cell r="VD111" t="str">
            <v/>
          </cell>
          <cell r="VE111" t="str">
            <v/>
          </cell>
          <cell r="VF111">
            <v>10.52</v>
          </cell>
          <cell r="VG111">
            <v>1</v>
          </cell>
          <cell r="VH111">
            <v>0</v>
          </cell>
          <cell r="VI111">
            <v>0</v>
          </cell>
          <cell r="VJ111">
            <v>12.31</v>
          </cell>
          <cell r="VK111">
            <v>1</v>
          </cell>
          <cell r="VL111">
            <v>19.88</v>
          </cell>
          <cell r="VM111">
            <v>2</v>
          </cell>
          <cell r="VN111">
            <v>9.09</v>
          </cell>
          <cell r="VO111">
            <v>1</v>
          </cell>
          <cell r="VP111">
            <v>0</v>
          </cell>
          <cell r="VQ111">
            <v>0</v>
          </cell>
          <cell r="VR111" t="str">
            <v/>
          </cell>
          <cell r="VS111" t="str">
            <v/>
          </cell>
          <cell r="VT111">
            <v>0</v>
          </cell>
          <cell r="VU111">
            <v>0</v>
          </cell>
          <cell r="VV111">
            <v>0</v>
          </cell>
          <cell r="VW111">
            <v>0</v>
          </cell>
          <cell r="VX111">
            <v>10.46</v>
          </cell>
          <cell r="VY111">
            <v>1</v>
          </cell>
          <cell r="VZ111">
            <v>19.559999999999999</v>
          </cell>
          <cell r="WA111">
            <v>2</v>
          </cell>
          <cell r="WB111">
            <v>8.76</v>
          </cell>
          <cell r="WC111">
            <v>1</v>
          </cell>
          <cell r="WD111">
            <v>0</v>
          </cell>
          <cell r="WE111">
            <v>0</v>
          </cell>
          <cell r="WF111" t="str">
            <v/>
          </cell>
          <cell r="WG111" t="str">
            <v/>
          </cell>
          <cell r="WH111">
            <v>0</v>
          </cell>
          <cell r="WI111">
            <v>0</v>
          </cell>
          <cell r="WJ111">
            <v>0</v>
          </cell>
          <cell r="WK111">
            <v>0</v>
          </cell>
          <cell r="WL111">
            <v>8.2100000000000009</v>
          </cell>
          <cell r="WM111">
            <v>1</v>
          </cell>
          <cell r="WN111">
            <v>19.32</v>
          </cell>
          <cell r="WO111">
            <v>2</v>
          </cell>
          <cell r="WP111">
            <v>0</v>
          </cell>
          <cell r="WQ111">
            <v>0</v>
          </cell>
          <cell r="WR111">
            <v>0</v>
          </cell>
          <cell r="WS111">
            <v>0</v>
          </cell>
          <cell r="WT111" t="str">
            <v/>
          </cell>
          <cell r="WU111" t="str">
            <v/>
          </cell>
          <cell r="WV111">
            <v>0</v>
          </cell>
          <cell r="WW111">
            <v>0</v>
          </cell>
          <cell r="WX111">
            <v>9.3699999999999992</v>
          </cell>
          <cell r="WY111">
            <v>1</v>
          </cell>
          <cell r="WZ111">
            <v>6.81</v>
          </cell>
          <cell r="XA111">
            <v>1</v>
          </cell>
          <cell r="XB111">
            <v>8.09</v>
          </cell>
          <cell r="XC111">
            <v>1</v>
          </cell>
          <cell r="XD111">
            <v>0</v>
          </cell>
          <cell r="XE111">
            <v>0</v>
          </cell>
          <cell r="XF111">
            <v>0</v>
          </cell>
          <cell r="XG111">
            <v>0</v>
          </cell>
          <cell r="XH111" t="str">
            <v/>
          </cell>
          <cell r="XI111" t="str">
            <v/>
          </cell>
          <cell r="XJ111">
            <v>7.89</v>
          </cell>
          <cell r="XK111">
            <v>1</v>
          </cell>
          <cell r="XL111">
            <v>0</v>
          </cell>
          <cell r="XM111">
            <v>0</v>
          </cell>
          <cell r="XN111">
            <v>7.74</v>
          </cell>
          <cell r="XO111">
            <v>1</v>
          </cell>
          <cell r="XP111">
            <v>7.08</v>
          </cell>
          <cell r="XQ111">
            <v>1</v>
          </cell>
          <cell r="XR111">
            <v>8.07</v>
          </cell>
          <cell r="XS111">
            <v>1</v>
          </cell>
          <cell r="XT111">
            <v>0</v>
          </cell>
          <cell r="XU111">
            <v>0</v>
          </cell>
          <cell r="XV111" t="str">
            <v/>
          </cell>
          <cell r="XW111" t="str">
            <v/>
          </cell>
          <cell r="XX111">
            <v>0</v>
          </cell>
          <cell r="XY111">
            <v>0</v>
          </cell>
          <cell r="XZ111">
            <v>0</v>
          </cell>
          <cell r="YA111">
            <v>0</v>
          </cell>
          <cell r="YB111">
            <v>9.94</v>
          </cell>
          <cell r="YC111">
            <v>1</v>
          </cell>
          <cell r="YD111">
            <v>19.96</v>
          </cell>
          <cell r="YE111">
            <v>2</v>
          </cell>
          <cell r="YF111">
            <v>9.81</v>
          </cell>
          <cell r="YG111">
            <v>1</v>
          </cell>
          <cell r="YH111">
            <v>5.96</v>
          </cell>
          <cell r="YI111">
            <v>1</v>
          </cell>
          <cell r="YJ111" t="str">
            <v/>
          </cell>
          <cell r="YK111" t="str">
            <v/>
          </cell>
          <cell r="YL111">
            <v>0</v>
          </cell>
          <cell r="YM111">
            <v>0</v>
          </cell>
          <cell r="YN111">
            <v>0</v>
          </cell>
          <cell r="YO111">
            <v>0</v>
          </cell>
          <cell r="YP111">
            <v>9.58</v>
          </cell>
          <cell r="YQ111">
            <v>1</v>
          </cell>
          <cell r="YR111">
            <v>16.52</v>
          </cell>
          <cell r="YS111">
            <v>2</v>
          </cell>
          <cell r="YT111">
            <v>8.2899999999999991</v>
          </cell>
          <cell r="YU111">
            <v>1</v>
          </cell>
          <cell r="YV111">
            <v>0</v>
          </cell>
          <cell r="YW111">
            <v>0</v>
          </cell>
          <cell r="YX111" t="str">
            <v/>
          </cell>
          <cell r="YY111" t="str">
            <v/>
          </cell>
          <cell r="YZ111">
            <v>8.1999999999999993</v>
          </cell>
          <cell r="ZA111">
            <v>1</v>
          </cell>
          <cell r="ZB111">
            <v>17.05</v>
          </cell>
          <cell r="ZC111">
            <v>2</v>
          </cell>
          <cell r="ZD111">
            <v>0</v>
          </cell>
          <cell r="ZE111">
            <v>0</v>
          </cell>
          <cell r="ZF111">
            <v>13.04</v>
          </cell>
          <cell r="ZG111">
            <v>2</v>
          </cell>
          <cell r="ZH111">
            <v>0</v>
          </cell>
          <cell r="ZI111">
            <v>0</v>
          </cell>
          <cell r="ZJ111">
            <v>0</v>
          </cell>
          <cell r="ZK111">
            <v>0</v>
          </cell>
          <cell r="ZL111" t="str">
            <v/>
          </cell>
          <cell r="ZM111" t="str">
            <v/>
          </cell>
          <cell r="ZN111">
            <v>7.53</v>
          </cell>
          <cell r="ZO111">
            <v>1</v>
          </cell>
          <cell r="ZP111">
            <v>0</v>
          </cell>
          <cell r="ZQ111">
            <v>0</v>
          </cell>
          <cell r="ZR111">
            <v>7.72</v>
          </cell>
          <cell r="ZS111">
            <v>1</v>
          </cell>
          <cell r="ZT111">
            <v>20.079999999999998</v>
          </cell>
          <cell r="ZU111">
            <v>2</v>
          </cell>
          <cell r="ZV111">
            <v>3.7</v>
          </cell>
          <cell r="ZW111">
            <v>1</v>
          </cell>
          <cell r="ZX111">
            <v>0</v>
          </cell>
          <cell r="ZY111">
            <v>0</v>
          </cell>
          <cell r="ZZ111" t="str">
            <v/>
          </cell>
          <cell r="AAA111" t="str">
            <v/>
          </cell>
          <cell r="AAB111">
            <v>7.44</v>
          </cell>
          <cell r="AAC111">
            <v>1</v>
          </cell>
          <cell r="AAD111">
            <v>10.33</v>
          </cell>
          <cell r="AAE111">
            <v>1</v>
          </cell>
          <cell r="AAF111">
            <v>9.44</v>
          </cell>
          <cell r="AAG111">
            <v>1</v>
          </cell>
          <cell r="AAH111">
            <v>16.3</v>
          </cell>
          <cell r="AAI111">
            <v>2</v>
          </cell>
          <cell r="AAJ111">
            <v>0</v>
          </cell>
          <cell r="AAK111">
            <v>0</v>
          </cell>
          <cell r="AAL111">
            <v>7.4</v>
          </cell>
          <cell r="AAM111">
            <v>1</v>
          </cell>
          <cell r="AAN111" t="str">
            <v/>
          </cell>
          <cell r="AAO111" t="str">
            <v/>
          </cell>
          <cell r="AAP111">
            <v>0</v>
          </cell>
          <cell r="AAQ111">
            <v>0</v>
          </cell>
          <cell r="AAR111">
            <v>11.38</v>
          </cell>
          <cell r="AAS111">
            <v>1</v>
          </cell>
          <cell r="AAT111">
            <v>7.72</v>
          </cell>
          <cell r="AAU111">
            <v>1</v>
          </cell>
          <cell r="AAV111">
            <v>7.75</v>
          </cell>
          <cell r="AAW111">
            <v>1</v>
          </cell>
          <cell r="AAX111">
            <v>7.97</v>
          </cell>
          <cell r="AAY111">
            <v>1</v>
          </cell>
          <cell r="AAZ111">
            <v>0</v>
          </cell>
          <cell r="ABA111">
            <v>0</v>
          </cell>
          <cell r="ABB111" t="str">
            <v/>
          </cell>
          <cell r="ABC111" t="str">
            <v/>
          </cell>
          <cell r="ABD111">
            <v>0</v>
          </cell>
          <cell r="ABE111">
            <v>0</v>
          </cell>
          <cell r="ABF111">
            <v>0</v>
          </cell>
          <cell r="ABG111">
            <v>0</v>
          </cell>
          <cell r="ABH111">
            <v>0</v>
          </cell>
          <cell r="ABI111">
            <v>0</v>
          </cell>
          <cell r="ABJ111">
            <v>0</v>
          </cell>
          <cell r="ABK111">
            <v>0</v>
          </cell>
          <cell r="ABM111">
            <v>1937.8300000000011</v>
          </cell>
          <cell r="ABN111">
            <v>230</v>
          </cell>
          <cell r="ABO111">
            <v>184</v>
          </cell>
          <cell r="ABP111">
            <v>1.25</v>
          </cell>
        </row>
        <row r="112">
          <cell r="A112" t="str">
            <v>LINDEN</v>
          </cell>
          <cell r="B112" t="str">
            <v>LINDEN</v>
          </cell>
          <cell r="C112" t="str">
            <v>BROOKLYN</v>
          </cell>
          <cell r="D112">
            <v>6.74</v>
          </cell>
          <cell r="E112">
            <v>1</v>
          </cell>
          <cell r="F112">
            <v>0</v>
          </cell>
          <cell r="G112">
            <v>0</v>
          </cell>
          <cell r="H112">
            <v>7.9</v>
          </cell>
          <cell r="I112">
            <v>1</v>
          </cell>
          <cell r="J112">
            <v>6.74</v>
          </cell>
          <cell r="K112">
            <v>1</v>
          </cell>
          <cell r="L112">
            <v>0</v>
          </cell>
          <cell r="M112">
            <v>0</v>
          </cell>
          <cell r="N112">
            <v>19.39</v>
          </cell>
          <cell r="O112">
            <v>2</v>
          </cell>
          <cell r="P112" t="str">
            <v/>
          </cell>
          <cell r="Q112" t="str">
            <v/>
          </cell>
          <cell r="R112">
            <v>9.15</v>
          </cell>
          <cell r="S112">
            <v>1</v>
          </cell>
          <cell r="T112">
            <v>0</v>
          </cell>
          <cell r="U112">
            <v>0</v>
          </cell>
          <cell r="V112">
            <v>8.2200000000000006</v>
          </cell>
          <cell r="W112">
            <v>1</v>
          </cell>
          <cell r="X112">
            <v>8.82</v>
          </cell>
          <cell r="Y112">
            <v>1</v>
          </cell>
          <cell r="Z112">
            <v>0</v>
          </cell>
          <cell r="AA112">
            <v>0</v>
          </cell>
          <cell r="AB112">
            <v>7.22</v>
          </cell>
          <cell r="AC112">
            <v>1</v>
          </cell>
          <cell r="AD112" t="str">
            <v/>
          </cell>
          <cell r="AE112" t="str">
            <v/>
          </cell>
          <cell r="AF112">
            <v>9.15</v>
          </cell>
          <cell r="AG112">
            <v>1</v>
          </cell>
          <cell r="AH112">
            <v>0</v>
          </cell>
          <cell r="AI112">
            <v>0</v>
          </cell>
          <cell r="AJ112">
            <v>8.2200000000000006</v>
          </cell>
          <cell r="AK112">
            <v>1</v>
          </cell>
          <cell r="AL112">
            <v>8.82</v>
          </cell>
          <cell r="AM112">
            <v>1</v>
          </cell>
          <cell r="AN112">
            <v>0</v>
          </cell>
          <cell r="AO112">
            <v>0</v>
          </cell>
          <cell r="AP112">
            <v>7.22</v>
          </cell>
          <cell r="AQ112">
            <v>1</v>
          </cell>
          <cell r="AR112" t="str">
            <v/>
          </cell>
          <cell r="AS112" t="str">
            <v/>
          </cell>
          <cell r="AT112">
            <v>17.34</v>
          </cell>
          <cell r="AU112">
            <v>1</v>
          </cell>
          <cell r="AV112">
            <v>0</v>
          </cell>
          <cell r="AW112">
            <v>0</v>
          </cell>
          <cell r="AX112">
            <v>7.35</v>
          </cell>
          <cell r="AY112">
            <v>1</v>
          </cell>
          <cell r="AZ112">
            <v>6.6</v>
          </cell>
          <cell r="BA112">
            <v>1</v>
          </cell>
          <cell r="BB112">
            <v>0</v>
          </cell>
          <cell r="BC112">
            <v>0</v>
          </cell>
          <cell r="BD112">
            <v>8.25</v>
          </cell>
          <cell r="BE112">
            <v>1</v>
          </cell>
          <cell r="BF112" t="str">
            <v/>
          </cell>
          <cell r="BG112" t="str">
            <v/>
          </cell>
          <cell r="BH112">
            <v>11.71</v>
          </cell>
          <cell r="BI112">
            <v>2</v>
          </cell>
          <cell r="BJ112">
            <v>0</v>
          </cell>
          <cell r="BK112">
            <v>0</v>
          </cell>
          <cell r="BL112">
            <v>16.87</v>
          </cell>
          <cell r="BM112">
            <v>2</v>
          </cell>
          <cell r="BN112">
            <v>7.52</v>
          </cell>
          <cell r="BO112">
            <v>1</v>
          </cell>
          <cell r="BP112">
            <v>0</v>
          </cell>
          <cell r="BQ112">
            <v>0</v>
          </cell>
          <cell r="BR112">
            <v>5.67</v>
          </cell>
          <cell r="BS112">
            <v>1</v>
          </cell>
          <cell r="BT112" t="str">
            <v/>
          </cell>
          <cell r="BU112" t="str">
            <v/>
          </cell>
          <cell r="BV112">
            <v>6.38</v>
          </cell>
          <cell r="BW112">
            <v>1</v>
          </cell>
          <cell r="BX112">
            <v>0</v>
          </cell>
          <cell r="BY112">
            <v>0</v>
          </cell>
          <cell r="BZ112">
            <v>15.39</v>
          </cell>
          <cell r="CA112">
            <v>2</v>
          </cell>
          <cell r="CB112">
            <v>0</v>
          </cell>
          <cell r="CC112">
            <v>0</v>
          </cell>
          <cell r="CD112">
            <v>7.22</v>
          </cell>
          <cell r="CE112">
            <v>1</v>
          </cell>
          <cell r="CF112">
            <v>5.53</v>
          </cell>
          <cell r="CG112">
            <v>1</v>
          </cell>
          <cell r="CH112" t="str">
            <v/>
          </cell>
          <cell r="CI112" t="str">
            <v/>
          </cell>
          <cell r="CJ112">
            <v>7.28</v>
          </cell>
          <cell r="CK112">
            <v>1</v>
          </cell>
          <cell r="CL112">
            <v>0</v>
          </cell>
          <cell r="CM112">
            <v>0</v>
          </cell>
          <cell r="CN112">
            <v>7.75</v>
          </cell>
          <cell r="CO112">
            <v>1</v>
          </cell>
          <cell r="CP112">
            <v>0</v>
          </cell>
          <cell r="CQ112">
            <v>0</v>
          </cell>
          <cell r="CR112">
            <v>6.86</v>
          </cell>
          <cell r="CS112">
            <v>1</v>
          </cell>
          <cell r="CT112">
            <v>5.07</v>
          </cell>
          <cell r="CU112">
            <v>1</v>
          </cell>
          <cell r="CV112" t="str">
            <v/>
          </cell>
          <cell r="CW112" t="str">
            <v/>
          </cell>
          <cell r="CX112">
            <v>7</v>
          </cell>
          <cell r="CY112">
            <v>1</v>
          </cell>
          <cell r="CZ112">
            <v>0</v>
          </cell>
          <cell r="DA112">
            <v>0</v>
          </cell>
          <cell r="DB112">
            <v>7.82</v>
          </cell>
          <cell r="DC112">
            <v>1</v>
          </cell>
          <cell r="DD112">
            <v>14.14</v>
          </cell>
          <cell r="DE112">
            <v>2</v>
          </cell>
          <cell r="DF112">
            <v>0</v>
          </cell>
          <cell r="DG112">
            <v>0</v>
          </cell>
          <cell r="DH112">
            <v>6.14</v>
          </cell>
          <cell r="DI112">
            <v>1</v>
          </cell>
          <cell r="DJ112" t="str">
            <v/>
          </cell>
          <cell r="DK112" t="str">
            <v/>
          </cell>
          <cell r="DL112">
            <v>7.36</v>
          </cell>
          <cell r="DM112">
            <v>1</v>
          </cell>
          <cell r="DN112">
            <v>0</v>
          </cell>
          <cell r="DO112">
            <v>0</v>
          </cell>
          <cell r="DP112">
            <v>16.47</v>
          </cell>
          <cell r="DQ112">
            <v>2</v>
          </cell>
          <cell r="DR112">
            <v>7.86</v>
          </cell>
          <cell r="DS112">
            <v>1</v>
          </cell>
          <cell r="DT112">
            <v>0</v>
          </cell>
          <cell r="DU112">
            <v>0</v>
          </cell>
          <cell r="DV112">
            <v>12.1</v>
          </cell>
          <cell r="DW112">
            <v>2</v>
          </cell>
          <cell r="DX112" t="str">
            <v/>
          </cell>
          <cell r="DY112" t="str">
            <v/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5.95</v>
          </cell>
          <cell r="EE112">
            <v>1</v>
          </cell>
          <cell r="EF112">
            <v>7.68</v>
          </cell>
          <cell r="EG112">
            <v>1</v>
          </cell>
          <cell r="EH112">
            <v>12.85</v>
          </cell>
          <cell r="EI112">
            <v>2</v>
          </cell>
          <cell r="EJ112">
            <v>6.51</v>
          </cell>
          <cell r="EK112">
            <v>1</v>
          </cell>
          <cell r="EL112" t="str">
            <v/>
          </cell>
          <cell r="EM112" t="str">
            <v/>
          </cell>
          <cell r="EN112">
            <v>5.52</v>
          </cell>
          <cell r="EO112">
            <v>1</v>
          </cell>
          <cell r="EP112">
            <v>0</v>
          </cell>
          <cell r="EQ112">
            <v>0</v>
          </cell>
          <cell r="ER112">
            <v>8.58</v>
          </cell>
          <cell r="ES112">
            <v>1</v>
          </cell>
          <cell r="ET112">
            <v>13.63</v>
          </cell>
          <cell r="EU112">
            <v>2</v>
          </cell>
          <cell r="EV112">
            <v>0</v>
          </cell>
          <cell r="EW112">
            <v>0</v>
          </cell>
          <cell r="EX112">
            <v>8.7899999999999991</v>
          </cell>
          <cell r="EY112">
            <v>1</v>
          </cell>
          <cell r="EZ112" t="str">
            <v/>
          </cell>
          <cell r="FA112" t="str">
            <v/>
          </cell>
          <cell r="FB112">
            <v>7.84</v>
          </cell>
          <cell r="FC112">
            <v>1</v>
          </cell>
          <cell r="FD112">
            <v>0</v>
          </cell>
          <cell r="FE112">
            <v>0</v>
          </cell>
          <cell r="FF112">
            <v>12.85</v>
          </cell>
          <cell r="FG112">
            <v>2</v>
          </cell>
          <cell r="FH112">
            <v>6.4</v>
          </cell>
          <cell r="FI112">
            <v>1</v>
          </cell>
          <cell r="FJ112">
            <v>7.63</v>
          </cell>
          <cell r="FK112">
            <v>1</v>
          </cell>
          <cell r="FL112">
            <v>8.0299999999999994</v>
          </cell>
          <cell r="FM112">
            <v>1</v>
          </cell>
          <cell r="FN112" t="str">
            <v/>
          </cell>
          <cell r="FO112" t="str">
            <v/>
          </cell>
          <cell r="FP112">
            <v>7.92</v>
          </cell>
          <cell r="FQ112">
            <v>1</v>
          </cell>
          <cell r="FR112">
            <v>0</v>
          </cell>
          <cell r="FS112">
            <v>0</v>
          </cell>
          <cell r="FT112">
            <v>8.81</v>
          </cell>
          <cell r="FU112">
            <v>1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15.78</v>
          </cell>
          <cell r="GA112">
            <v>2</v>
          </cell>
          <cell r="GB112" t="str">
            <v/>
          </cell>
          <cell r="GC112" t="str">
            <v/>
          </cell>
          <cell r="GD112">
            <v>7.32</v>
          </cell>
          <cell r="GE112">
            <v>1</v>
          </cell>
          <cell r="GF112">
            <v>0</v>
          </cell>
          <cell r="GG112">
            <v>0</v>
          </cell>
          <cell r="GH112">
            <v>8.81</v>
          </cell>
          <cell r="GI112">
            <v>1</v>
          </cell>
          <cell r="GJ112">
            <v>9.33</v>
          </cell>
          <cell r="GK112">
            <v>1</v>
          </cell>
          <cell r="GL112">
            <v>6.58</v>
          </cell>
          <cell r="GM112">
            <v>1</v>
          </cell>
          <cell r="GN112">
            <v>8.07</v>
          </cell>
          <cell r="GO112">
            <v>1</v>
          </cell>
          <cell r="GP112" t="str">
            <v/>
          </cell>
          <cell r="GQ112" t="str">
            <v/>
          </cell>
          <cell r="GR112">
            <v>5.35</v>
          </cell>
          <cell r="GS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9.69</v>
          </cell>
          <cell r="GY112">
            <v>1</v>
          </cell>
          <cell r="GZ112">
            <v>0</v>
          </cell>
          <cell r="HA112">
            <v>0</v>
          </cell>
          <cell r="HB112">
            <v>6.93</v>
          </cell>
          <cell r="HC112">
            <v>1</v>
          </cell>
          <cell r="HD112" t="str">
            <v/>
          </cell>
          <cell r="HE112" t="str">
            <v/>
          </cell>
          <cell r="HF112">
            <v>13.9</v>
          </cell>
          <cell r="HG112">
            <v>2</v>
          </cell>
          <cell r="HH112">
            <v>0</v>
          </cell>
          <cell r="HI112">
            <v>0</v>
          </cell>
          <cell r="HJ112">
            <v>8.0399999999999991</v>
          </cell>
          <cell r="HK112">
            <v>1</v>
          </cell>
          <cell r="HL112">
            <v>0</v>
          </cell>
          <cell r="HM112">
            <v>0</v>
          </cell>
          <cell r="HN112">
            <v>8.48</v>
          </cell>
          <cell r="HO112">
            <v>1</v>
          </cell>
          <cell r="HP112">
            <v>5.51</v>
          </cell>
          <cell r="HQ112">
            <v>1</v>
          </cell>
          <cell r="HR112" t="str">
            <v/>
          </cell>
          <cell r="HS112" t="str">
            <v/>
          </cell>
          <cell r="HT112">
            <v>5.94</v>
          </cell>
          <cell r="HU112">
            <v>1</v>
          </cell>
          <cell r="HV112">
            <v>0</v>
          </cell>
          <cell r="HW112">
            <v>0</v>
          </cell>
          <cell r="HX112">
            <v>8.31</v>
          </cell>
          <cell r="HY112">
            <v>1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13.58</v>
          </cell>
          <cell r="IE112">
            <v>2</v>
          </cell>
          <cell r="IF112" t="str">
            <v/>
          </cell>
          <cell r="IG112" t="str">
            <v/>
          </cell>
          <cell r="IH112">
            <v>7.03</v>
          </cell>
          <cell r="II112">
            <v>1</v>
          </cell>
          <cell r="IJ112">
            <v>0</v>
          </cell>
          <cell r="IK112">
            <v>0</v>
          </cell>
          <cell r="IL112">
            <v>7.92</v>
          </cell>
          <cell r="IM112">
            <v>1</v>
          </cell>
          <cell r="IN112">
            <v>16.07</v>
          </cell>
          <cell r="IO112">
            <v>2</v>
          </cell>
          <cell r="IP112">
            <v>0</v>
          </cell>
          <cell r="IQ112">
            <v>0</v>
          </cell>
          <cell r="IR112">
            <v>7</v>
          </cell>
          <cell r="IS112">
            <v>1</v>
          </cell>
          <cell r="IT112" t="str">
            <v/>
          </cell>
          <cell r="IU112" t="str">
            <v/>
          </cell>
          <cell r="IV112">
            <v>6.68</v>
          </cell>
          <cell r="IW112">
            <v>1</v>
          </cell>
          <cell r="IX112">
            <v>7.14</v>
          </cell>
          <cell r="IY112">
            <v>1</v>
          </cell>
          <cell r="IZ112">
            <v>9.02</v>
          </cell>
          <cell r="JA112">
            <v>1</v>
          </cell>
          <cell r="JB112">
            <v>8.61</v>
          </cell>
          <cell r="JC112">
            <v>1</v>
          </cell>
          <cell r="JD112">
            <v>0</v>
          </cell>
          <cell r="JE112">
            <v>0</v>
          </cell>
          <cell r="JF112">
            <v>8.76</v>
          </cell>
          <cell r="JG112">
            <v>1</v>
          </cell>
          <cell r="JH112" t="str">
            <v/>
          </cell>
          <cell r="JI112" t="str">
            <v/>
          </cell>
          <cell r="JJ112">
            <v>7.28</v>
          </cell>
          <cell r="JK112">
            <v>1</v>
          </cell>
          <cell r="JL112">
            <v>7.6</v>
          </cell>
          <cell r="JM112">
            <v>1</v>
          </cell>
          <cell r="JN112">
            <v>9.39</v>
          </cell>
          <cell r="JO112">
            <v>1</v>
          </cell>
          <cell r="JP112">
            <v>0</v>
          </cell>
          <cell r="JQ112">
            <v>0</v>
          </cell>
          <cell r="JR112">
            <v>6.86</v>
          </cell>
          <cell r="JS112">
            <v>1</v>
          </cell>
          <cell r="JT112">
            <v>9.7200000000000006</v>
          </cell>
          <cell r="JU112">
            <v>1</v>
          </cell>
          <cell r="JV112" t="str">
            <v/>
          </cell>
          <cell r="JW112" t="str">
            <v/>
          </cell>
          <cell r="JX112">
            <v>8.6</v>
          </cell>
          <cell r="JY112">
            <v>1</v>
          </cell>
          <cell r="JZ112">
            <v>8.3800000000000008</v>
          </cell>
          <cell r="KA112">
            <v>1</v>
          </cell>
          <cell r="KB112">
            <v>8.7899999999999991</v>
          </cell>
          <cell r="KC112">
            <v>1</v>
          </cell>
          <cell r="KD112">
            <v>9.2799999999999994</v>
          </cell>
          <cell r="KE112">
            <v>1</v>
          </cell>
          <cell r="KF112">
            <v>0</v>
          </cell>
          <cell r="KG112">
            <v>0</v>
          </cell>
          <cell r="KH112">
            <v>7.35</v>
          </cell>
          <cell r="KI112">
            <v>1</v>
          </cell>
          <cell r="KJ112" t="str">
            <v/>
          </cell>
          <cell r="KK112" t="str">
            <v/>
          </cell>
          <cell r="KL112">
            <v>18</v>
          </cell>
          <cell r="KM112">
            <v>2</v>
          </cell>
          <cell r="KN112">
            <v>0</v>
          </cell>
          <cell r="KO112">
            <v>0</v>
          </cell>
          <cell r="KP112">
            <v>9.0299999999999994</v>
          </cell>
          <cell r="KQ112">
            <v>1</v>
          </cell>
          <cell r="KR112">
            <v>9.07</v>
          </cell>
          <cell r="KS112">
            <v>1</v>
          </cell>
          <cell r="KT112">
            <v>0</v>
          </cell>
          <cell r="KU112">
            <v>0</v>
          </cell>
          <cell r="KV112">
            <v>6.9</v>
          </cell>
          <cell r="KW112">
            <v>1</v>
          </cell>
          <cell r="KX112" t="str">
            <v/>
          </cell>
          <cell r="KY112" t="str">
            <v/>
          </cell>
          <cell r="KZ112">
            <v>9.14</v>
          </cell>
          <cell r="LA112">
            <v>1</v>
          </cell>
          <cell r="LB112">
            <v>0</v>
          </cell>
          <cell r="LC112">
            <v>0</v>
          </cell>
          <cell r="LD112">
            <v>9.06</v>
          </cell>
          <cell r="LE112">
            <v>1</v>
          </cell>
          <cell r="LF112">
            <v>8.06</v>
          </cell>
          <cell r="LG112">
            <v>1</v>
          </cell>
          <cell r="LH112">
            <v>8.81</v>
          </cell>
          <cell r="LI112">
            <v>1</v>
          </cell>
          <cell r="LJ112">
            <v>8.81</v>
          </cell>
          <cell r="LK112">
            <v>1</v>
          </cell>
          <cell r="LL112" t="str">
            <v/>
          </cell>
          <cell r="LM112" t="str">
            <v/>
          </cell>
          <cell r="LN112">
            <v>10.37</v>
          </cell>
          <cell r="LO112">
            <v>1</v>
          </cell>
          <cell r="LP112">
            <v>0</v>
          </cell>
          <cell r="LQ112">
            <v>0</v>
          </cell>
          <cell r="LR112">
            <v>9.6</v>
          </cell>
          <cell r="LS112">
            <v>1</v>
          </cell>
          <cell r="LT112">
            <v>18.43</v>
          </cell>
          <cell r="LU112">
            <v>2</v>
          </cell>
          <cell r="LV112">
            <v>0</v>
          </cell>
          <cell r="LW112">
            <v>0</v>
          </cell>
          <cell r="LX112">
            <v>7.91</v>
          </cell>
          <cell r="LY112">
            <v>1</v>
          </cell>
          <cell r="LZ112" t="str">
            <v/>
          </cell>
          <cell r="MA112" t="str">
            <v/>
          </cell>
          <cell r="MB112">
            <v>9.81</v>
          </cell>
          <cell r="MC112">
            <v>1</v>
          </cell>
          <cell r="MD112">
            <v>0</v>
          </cell>
          <cell r="ME112">
            <v>0</v>
          </cell>
          <cell r="MF112">
            <v>9.6</v>
          </cell>
          <cell r="MG112">
            <v>1</v>
          </cell>
          <cell r="MH112">
            <v>8.89</v>
          </cell>
          <cell r="MI112">
            <v>1</v>
          </cell>
          <cell r="MJ112">
            <v>8.0399999999999991</v>
          </cell>
          <cell r="MK112">
            <v>1</v>
          </cell>
          <cell r="ML112">
            <v>7.69</v>
          </cell>
          <cell r="MM112">
            <v>1</v>
          </cell>
          <cell r="MN112" t="str">
            <v/>
          </cell>
          <cell r="MO112" t="str">
            <v/>
          </cell>
          <cell r="MP112">
            <v>9.2100000000000009</v>
          </cell>
          <cell r="MQ112">
            <v>1</v>
          </cell>
          <cell r="MR112">
            <v>0</v>
          </cell>
          <cell r="MS112">
            <v>0</v>
          </cell>
          <cell r="MT112">
            <v>8.02</v>
          </cell>
          <cell r="MU112">
            <v>1</v>
          </cell>
          <cell r="MV112">
            <v>16.12</v>
          </cell>
          <cell r="MW112">
            <v>2</v>
          </cell>
          <cell r="MX112">
            <v>0</v>
          </cell>
          <cell r="MY112">
            <v>0</v>
          </cell>
          <cell r="MZ112">
            <v>10.57</v>
          </cell>
          <cell r="NA112">
            <v>1</v>
          </cell>
          <cell r="NB112" t="str">
            <v/>
          </cell>
          <cell r="NC112" t="str">
            <v/>
          </cell>
          <cell r="ND112">
            <v>10.37</v>
          </cell>
          <cell r="NE112">
            <v>1</v>
          </cell>
          <cell r="NF112">
            <v>0</v>
          </cell>
          <cell r="NG112">
            <v>0</v>
          </cell>
          <cell r="NH112">
            <v>17.91</v>
          </cell>
          <cell r="NI112">
            <v>2</v>
          </cell>
          <cell r="NJ112">
            <v>8.59</v>
          </cell>
          <cell r="NK112">
            <v>1</v>
          </cell>
          <cell r="NL112">
            <v>0</v>
          </cell>
          <cell r="NM112">
            <v>0</v>
          </cell>
          <cell r="NN112">
            <v>7.08</v>
          </cell>
          <cell r="NO112">
            <v>1</v>
          </cell>
          <cell r="NP112" t="str">
            <v/>
          </cell>
          <cell r="NQ112" t="str">
            <v/>
          </cell>
          <cell r="NR112">
            <v>12.87</v>
          </cell>
          <cell r="NS112">
            <v>1</v>
          </cell>
          <cell r="NT112">
            <v>0</v>
          </cell>
          <cell r="NU112">
            <v>0</v>
          </cell>
          <cell r="NV112">
            <v>8.8800000000000008</v>
          </cell>
          <cell r="NW112">
            <v>1</v>
          </cell>
          <cell r="NX112">
            <v>15.65</v>
          </cell>
          <cell r="NY112">
            <v>2</v>
          </cell>
          <cell r="NZ112">
            <v>0</v>
          </cell>
          <cell r="OA112">
            <v>0</v>
          </cell>
          <cell r="OB112">
            <v>9.17</v>
          </cell>
          <cell r="OC112">
            <v>1</v>
          </cell>
          <cell r="OD112" t="str">
            <v/>
          </cell>
          <cell r="OE112" t="str">
            <v/>
          </cell>
          <cell r="OF112">
            <v>8.39</v>
          </cell>
          <cell r="OG112">
            <v>1</v>
          </cell>
          <cell r="OH112">
            <v>0</v>
          </cell>
          <cell r="OI112">
            <v>0</v>
          </cell>
          <cell r="OJ112">
            <v>10.08</v>
          </cell>
          <cell r="OK112">
            <v>1</v>
          </cell>
          <cell r="OL112">
            <v>27.87</v>
          </cell>
          <cell r="OM112">
            <v>3</v>
          </cell>
          <cell r="ON112">
            <v>0</v>
          </cell>
          <cell r="OO112">
            <v>0</v>
          </cell>
          <cell r="OP112">
            <v>8.09</v>
          </cell>
          <cell r="OQ112">
            <v>1</v>
          </cell>
          <cell r="OR112" t="str">
            <v/>
          </cell>
          <cell r="OS112" t="str">
            <v/>
          </cell>
          <cell r="OT112">
            <v>11.1</v>
          </cell>
          <cell r="OU112">
            <v>1</v>
          </cell>
          <cell r="OV112">
            <v>0</v>
          </cell>
          <cell r="OW112">
            <v>0</v>
          </cell>
          <cell r="OX112">
            <v>14.7</v>
          </cell>
          <cell r="OY112">
            <v>2</v>
          </cell>
          <cell r="OZ112">
            <v>0</v>
          </cell>
          <cell r="PA112">
            <v>0</v>
          </cell>
          <cell r="PB112">
            <v>10.06</v>
          </cell>
          <cell r="PC112">
            <v>2</v>
          </cell>
          <cell r="PD112">
            <v>9.9</v>
          </cell>
          <cell r="PE112">
            <v>1</v>
          </cell>
          <cell r="PF112" t="str">
            <v/>
          </cell>
          <cell r="PG112" t="str">
            <v/>
          </cell>
          <cell r="PH112">
            <v>0</v>
          </cell>
          <cell r="PI112">
            <v>0</v>
          </cell>
          <cell r="PJ112">
            <v>8.56</v>
          </cell>
          <cell r="PK112">
            <v>1</v>
          </cell>
          <cell r="PL112">
            <v>4.34</v>
          </cell>
          <cell r="PM112">
            <v>1</v>
          </cell>
          <cell r="PN112">
            <v>12.55</v>
          </cell>
          <cell r="PO112">
            <v>1</v>
          </cell>
          <cell r="PP112">
            <v>0</v>
          </cell>
          <cell r="PQ112">
            <v>0</v>
          </cell>
          <cell r="PR112">
            <v>8.2899999999999991</v>
          </cell>
          <cell r="PS112">
            <v>1</v>
          </cell>
          <cell r="PT112" t="str">
            <v/>
          </cell>
          <cell r="PU112" t="str">
            <v/>
          </cell>
          <cell r="PV112">
            <v>0</v>
          </cell>
          <cell r="PW112">
            <v>0</v>
          </cell>
          <cell r="PX112">
            <v>0</v>
          </cell>
          <cell r="PY112">
            <v>0</v>
          </cell>
          <cell r="PZ112">
            <v>9.59</v>
          </cell>
          <cell r="QA112">
            <v>1</v>
          </cell>
          <cell r="QB112">
            <v>16.88</v>
          </cell>
          <cell r="QC112">
            <v>2</v>
          </cell>
          <cell r="QD112">
            <v>0</v>
          </cell>
          <cell r="QE112">
            <v>0</v>
          </cell>
          <cell r="QF112">
            <v>7.8</v>
          </cell>
          <cell r="QG112">
            <v>1</v>
          </cell>
          <cell r="QH112" t="str">
            <v/>
          </cell>
          <cell r="QI112" t="str">
            <v/>
          </cell>
          <cell r="QJ112">
            <v>7.33</v>
          </cell>
          <cell r="QK112">
            <v>1</v>
          </cell>
          <cell r="QL112">
            <v>7.67</v>
          </cell>
          <cell r="QM112">
            <v>1</v>
          </cell>
          <cell r="QN112">
            <v>9.7899999999999991</v>
          </cell>
          <cell r="QO112">
            <v>1</v>
          </cell>
          <cell r="QP112">
            <v>8.73</v>
          </cell>
          <cell r="QQ112">
            <v>1</v>
          </cell>
          <cell r="QR112">
            <v>0</v>
          </cell>
          <cell r="QS112">
            <v>0</v>
          </cell>
          <cell r="QT112">
            <v>10.6</v>
          </cell>
          <cell r="QU112">
            <v>1</v>
          </cell>
          <cell r="QV112" t="str">
            <v/>
          </cell>
          <cell r="QW112" t="str">
            <v/>
          </cell>
          <cell r="QX112">
            <v>9.2799999999999994</v>
          </cell>
          <cell r="QY112">
            <v>1</v>
          </cell>
          <cell r="QZ112">
            <v>0</v>
          </cell>
          <cell r="RA112">
            <v>0</v>
          </cell>
          <cell r="RB112">
            <v>9.48</v>
          </cell>
          <cell r="RC112">
            <v>1</v>
          </cell>
          <cell r="RD112">
            <v>17.53</v>
          </cell>
          <cell r="RE112">
            <v>2</v>
          </cell>
          <cell r="RF112">
            <v>6.83</v>
          </cell>
          <cell r="RG112">
            <v>1</v>
          </cell>
          <cell r="RH112">
            <v>8.1999999999999993</v>
          </cell>
          <cell r="RI112">
            <v>1</v>
          </cell>
          <cell r="RJ112" t="str">
            <v/>
          </cell>
          <cell r="RK112" t="str">
            <v/>
          </cell>
          <cell r="RL112">
            <v>9.49</v>
          </cell>
          <cell r="RM112">
            <v>1</v>
          </cell>
          <cell r="RN112">
            <v>0</v>
          </cell>
          <cell r="RO112">
            <v>0</v>
          </cell>
          <cell r="RP112">
            <v>8.66</v>
          </cell>
          <cell r="RQ112">
            <v>1</v>
          </cell>
          <cell r="RR112">
            <v>18.100000000000001</v>
          </cell>
          <cell r="RS112">
            <v>2</v>
          </cell>
          <cell r="RT112">
            <v>0</v>
          </cell>
          <cell r="RU112">
            <v>0</v>
          </cell>
          <cell r="RV112">
            <v>4.0999999999999996</v>
          </cell>
          <cell r="RW112">
            <v>1</v>
          </cell>
          <cell r="RX112" t="str">
            <v/>
          </cell>
          <cell r="RY112" t="str">
            <v/>
          </cell>
          <cell r="RZ112">
            <v>19.07</v>
          </cell>
          <cell r="SA112">
            <v>2</v>
          </cell>
          <cell r="SB112">
            <v>0</v>
          </cell>
          <cell r="SC112">
            <v>0</v>
          </cell>
          <cell r="SD112">
            <v>9.9700000000000006</v>
          </cell>
          <cell r="SE112">
            <v>1</v>
          </cell>
          <cell r="SF112">
            <v>19.899999999999999</v>
          </cell>
          <cell r="SG112">
            <v>2</v>
          </cell>
          <cell r="SH112">
            <v>0</v>
          </cell>
          <cell r="SI112">
            <v>0</v>
          </cell>
          <cell r="SJ112">
            <v>10.25</v>
          </cell>
          <cell r="SK112">
            <v>1</v>
          </cell>
          <cell r="SL112" t="str">
            <v/>
          </cell>
          <cell r="SM112" t="str">
            <v/>
          </cell>
          <cell r="SN112">
            <v>16.79</v>
          </cell>
          <cell r="SO112">
            <v>2</v>
          </cell>
          <cell r="SP112">
            <v>0</v>
          </cell>
          <cell r="SQ112">
            <v>0</v>
          </cell>
          <cell r="SR112">
            <v>13.81</v>
          </cell>
          <cell r="SS112">
            <v>2</v>
          </cell>
          <cell r="ST112">
            <v>6.73</v>
          </cell>
          <cell r="SU112">
            <v>1</v>
          </cell>
          <cell r="SV112">
            <v>0</v>
          </cell>
          <cell r="SW112">
            <v>0</v>
          </cell>
          <cell r="SX112">
            <v>9.58</v>
          </cell>
          <cell r="SY112">
            <v>1</v>
          </cell>
          <cell r="SZ112" t="str">
            <v/>
          </cell>
          <cell r="TA112" t="str">
            <v/>
          </cell>
          <cell r="TB112">
            <v>7.68</v>
          </cell>
          <cell r="TC112">
            <v>1</v>
          </cell>
          <cell r="TD112">
            <v>0</v>
          </cell>
          <cell r="TE112">
            <v>0</v>
          </cell>
          <cell r="TF112">
            <v>8.81</v>
          </cell>
          <cell r="TG112">
            <v>1</v>
          </cell>
          <cell r="TH112">
            <v>7.08</v>
          </cell>
          <cell r="TI112">
            <v>1</v>
          </cell>
          <cell r="TJ112">
            <v>8.85</v>
          </cell>
          <cell r="TK112">
            <v>1</v>
          </cell>
          <cell r="TL112">
            <v>9.52</v>
          </cell>
          <cell r="TM112">
            <v>1</v>
          </cell>
          <cell r="TN112" t="str">
            <v/>
          </cell>
          <cell r="TO112" t="str">
            <v/>
          </cell>
          <cell r="TP112">
            <v>8.25</v>
          </cell>
          <cell r="TQ112">
            <v>1</v>
          </cell>
          <cell r="TR112">
            <v>0</v>
          </cell>
          <cell r="TS112">
            <v>0</v>
          </cell>
          <cell r="TT112">
            <v>5.36</v>
          </cell>
          <cell r="TU112">
            <v>1</v>
          </cell>
          <cell r="TV112">
            <v>15.03</v>
          </cell>
          <cell r="TW112">
            <v>2</v>
          </cell>
          <cell r="TX112">
            <v>0</v>
          </cell>
          <cell r="TY112">
            <v>0</v>
          </cell>
          <cell r="TZ112">
            <v>7.36</v>
          </cell>
          <cell r="UA112">
            <v>1</v>
          </cell>
          <cell r="UB112" t="str">
            <v/>
          </cell>
          <cell r="UC112" t="str">
            <v/>
          </cell>
          <cell r="UD112">
            <v>9.27</v>
          </cell>
          <cell r="UE112">
            <v>1</v>
          </cell>
          <cell r="UF112">
            <v>0</v>
          </cell>
          <cell r="UG112">
            <v>0</v>
          </cell>
          <cell r="UH112">
            <v>10.25</v>
          </cell>
          <cell r="UI112">
            <v>1</v>
          </cell>
          <cell r="UJ112">
            <v>16.559999999999999</v>
          </cell>
          <cell r="UK112">
            <v>2</v>
          </cell>
          <cell r="UL112">
            <v>0</v>
          </cell>
          <cell r="UM112">
            <v>0</v>
          </cell>
          <cell r="UN112">
            <v>7.01</v>
          </cell>
          <cell r="UO112">
            <v>1</v>
          </cell>
          <cell r="UP112" t="str">
            <v/>
          </cell>
          <cell r="UQ112" t="str">
            <v/>
          </cell>
          <cell r="UR112">
            <v>8.7799999999999994</v>
          </cell>
          <cell r="US112">
            <v>1</v>
          </cell>
          <cell r="UT112">
            <v>0</v>
          </cell>
          <cell r="UU112">
            <v>0</v>
          </cell>
          <cell r="UV112">
            <v>9.0299999999999994</v>
          </cell>
          <cell r="UW112">
            <v>1</v>
          </cell>
          <cell r="UX112">
            <v>8.94</v>
          </cell>
          <cell r="UY112">
            <v>1</v>
          </cell>
          <cell r="UZ112">
            <v>0</v>
          </cell>
          <cell r="VA112">
            <v>0</v>
          </cell>
          <cell r="VB112">
            <v>14.76</v>
          </cell>
          <cell r="VC112">
            <v>2</v>
          </cell>
          <cell r="VD112" t="str">
            <v/>
          </cell>
          <cell r="VE112" t="str">
            <v/>
          </cell>
          <cell r="VF112">
            <v>5.7</v>
          </cell>
          <cell r="VG112">
            <v>1</v>
          </cell>
          <cell r="VH112">
            <v>0</v>
          </cell>
          <cell r="VI112">
            <v>0</v>
          </cell>
          <cell r="VJ112">
            <v>8.4600000000000009</v>
          </cell>
          <cell r="VK112">
            <v>1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9.6300000000000008</v>
          </cell>
          <cell r="VQ112">
            <v>1</v>
          </cell>
          <cell r="VR112" t="str">
            <v/>
          </cell>
          <cell r="VS112" t="str">
            <v/>
          </cell>
          <cell r="VT112">
            <v>9.91</v>
          </cell>
          <cell r="VU112">
            <v>1</v>
          </cell>
          <cell r="VV112">
            <v>8.51</v>
          </cell>
          <cell r="VW112">
            <v>1</v>
          </cell>
          <cell r="VX112">
            <v>9.09</v>
          </cell>
          <cell r="VY112">
            <v>1</v>
          </cell>
          <cell r="VZ112">
            <v>10.61</v>
          </cell>
          <cell r="WA112">
            <v>1</v>
          </cell>
          <cell r="WB112">
            <v>0</v>
          </cell>
          <cell r="WC112">
            <v>0</v>
          </cell>
          <cell r="WD112">
            <v>12.29</v>
          </cell>
          <cell r="WE112">
            <v>2</v>
          </cell>
          <cell r="WF112" t="str">
            <v/>
          </cell>
          <cell r="WG112" t="str">
            <v/>
          </cell>
          <cell r="WH112">
            <v>0</v>
          </cell>
          <cell r="WI112">
            <v>0</v>
          </cell>
          <cell r="WJ112">
            <v>0</v>
          </cell>
          <cell r="WK112">
            <v>0</v>
          </cell>
          <cell r="WL112">
            <v>7.78</v>
          </cell>
          <cell r="WM112">
            <v>1</v>
          </cell>
          <cell r="WN112">
            <v>9.2200000000000006</v>
          </cell>
          <cell r="WO112">
            <v>1</v>
          </cell>
          <cell r="WP112">
            <v>10.220000000000001</v>
          </cell>
          <cell r="WQ112">
            <v>1</v>
          </cell>
          <cell r="WR112">
            <v>16.399999999999999</v>
          </cell>
          <cell r="WS112">
            <v>2</v>
          </cell>
          <cell r="WT112" t="str">
            <v/>
          </cell>
          <cell r="WU112" t="str">
            <v/>
          </cell>
          <cell r="WV112">
            <v>9.7899999999999991</v>
          </cell>
          <cell r="WW112">
            <v>1</v>
          </cell>
          <cell r="WX112">
            <v>0</v>
          </cell>
          <cell r="WY112">
            <v>0</v>
          </cell>
          <cell r="WZ112">
            <v>13.59</v>
          </cell>
          <cell r="XA112">
            <v>2</v>
          </cell>
          <cell r="XB112">
            <v>9.18</v>
          </cell>
          <cell r="XC112">
            <v>1</v>
          </cell>
          <cell r="XD112">
            <v>0</v>
          </cell>
          <cell r="XE112">
            <v>0</v>
          </cell>
          <cell r="XF112">
            <v>8.7899999999999991</v>
          </cell>
          <cell r="XG112">
            <v>1</v>
          </cell>
          <cell r="XH112" t="str">
            <v/>
          </cell>
          <cell r="XI112" t="str">
            <v/>
          </cell>
          <cell r="XJ112">
            <v>7.96</v>
          </cell>
          <cell r="XK112">
            <v>1</v>
          </cell>
          <cell r="XL112">
            <v>0</v>
          </cell>
          <cell r="XM112">
            <v>0</v>
          </cell>
          <cell r="XN112">
            <v>8.92</v>
          </cell>
          <cell r="XO112">
            <v>1</v>
          </cell>
          <cell r="XP112">
            <v>13.43</v>
          </cell>
          <cell r="XQ112">
            <v>2</v>
          </cell>
          <cell r="XR112">
            <v>0</v>
          </cell>
          <cell r="XS112">
            <v>0</v>
          </cell>
          <cell r="XT112">
            <v>8.15</v>
          </cell>
          <cell r="XU112">
            <v>1</v>
          </cell>
          <cell r="XV112" t="str">
            <v/>
          </cell>
          <cell r="XW112" t="str">
            <v/>
          </cell>
          <cell r="XX112">
            <v>7.92</v>
          </cell>
          <cell r="XY112">
            <v>1</v>
          </cell>
          <cell r="XZ112">
            <v>7.55</v>
          </cell>
          <cell r="YA112">
            <v>1</v>
          </cell>
          <cell r="YB112">
            <v>8.7200000000000006</v>
          </cell>
          <cell r="YC112">
            <v>1</v>
          </cell>
          <cell r="YD112">
            <v>7.69</v>
          </cell>
          <cell r="YE112">
            <v>1</v>
          </cell>
          <cell r="YF112">
            <v>0</v>
          </cell>
          <cell r="YG112">
            <v>0</v>
          </cell>
          <cell r="YH112">
            <v>7.81</v>
          </cell>
          <cell r="YI112">
            <v>1</v>
          </cell>
          <cell r="YJ112" t="str">
            <v/>
          </cell>
          <cell r="YK112" t="str">
            <v/>
          </cell>
          <cell r="YL112">
            <v>17.28</v>
          </cell>
          <cell r="YM112">
            <v>2</v>
          </cell>
          <cell r="YN112">
            <v>0</v>
          </cell>
          <cell r="YO112">
            <v>0</v>
          </cell>
          <cell r="YP112">
            <v>8.3800000000000008</v>
          </cell>
          <cell r="YQ112">
            <v>1</v>
          </cell>
          <cell r="YR112">
            <v>6.82</v>
          </cell>
          <cell r="YS112">
            <v>1</v>
          </cell>
          <cell r="YT112">
            <v>0</v>
          </cell>
          <cell r="YU112">
            <v>0</v>
          </cell>
          <cell r="YV112">
            <v>15.17</v>
          </cell>
          <cell r="YW112">
            <v>2</v>
          </cell>
          <cell r="YX112" t="str">
            <v/>
          </cell>
          <cell r="YY112" t="str">
            <v/>
          </cell>
          <cell r="YZ112">
            <v>9.2200000000000006</v>
          </cell>
          <cell r="ZA112">
            <v>1</v>
          </cell>
          <cell r="ZB112">
            <v>0</v>
          </cell>
          <cell r="ZC112">
            <v>0</v>
          </cell>
          <cell r="ZD112">
            <v>11.52</v>
          </cell>
          <cell r="ZE112">
            <v>1</v>
          </cell>
          <cell r="ZF112">
            <v>23.52</v>
          </cell>
          <cell r="ZG112">
            <v>3</v>
          </cell>
          <cell r="ZH112">
            <v>0</v>
          </cell>
          <cell r="ZI112">
            <v>0</v>
          </cell>
          <cell r="ZJ112">
            <v>7.71</v>
          </cell>
          <cell r="ZK112">
            <v>1</v>
          </cell>
          <cell r="ZL112" t="str">
            <v/>
          </cell>
          <cell r="ZM112" t="str">
            <v/>
          </cell>
          <cell r="ZN112">
            <v>8.9</v>
          </cell>
          <cell r="ZO112">
            <v>1</v>
          </cell>
          <cell r="ZP112">
            <v>0</v>
          </cell>
          <cell r="ZQ112">
            <v>0</v>
          </cell>
          <cell r="ZR112">
            <v>8.7100000000000009</v>
          </cell>
          <cell r="ZS112">
            <v>1</v>
          </cell>
          <cell r="ZT112">
            <v>13.79</v>
          </cell>
          <cell r="ZU112">
            <v>2</v>
          </cell>
          <cell r="ZV112">
            <v>0</v>
          </cell>
          <cell r="ZW112">
            <v>0</v>
          </cell>
          <cell r="ZX112">
            <v>7.99</v>
          </cell>
          <cell r="ZY112">
            <v>1</v>
          </cell>
          <cell r="ZZ112" t="str">
            <v/>
          </cell>
          <cell r="AAA112" t="str">
            <v/>
          </cell>
          <cell r="AAB112">
            <v>8.2899999999999991</v>
          </cell>
          <cell r="AAC112">
            <v>1</v>
          </cell>
          <cell r="AAD112">
            <v>7.73</v>
          </cell>
          <cell r="AAE112">
            <v>1</v>
          </cell>
          <cell r="AAF112">
            <v>9.6199999999999992</v>
          </cell>
          <cell r="AAG112">
            <v>1</v>
          </cell>
          <cell r="AAH112">
            <v>7.23</v>
          </cell>
          <cell r="AAI112">
            <v>1</v>
          </cell>
          <cell r="AAJ112">
            <v>0</v>
          </cell>
          <cell r="AAK112">
            <v>0</v>
          </cell>
          <cell r="AAL112">
            <v>9.93</v>
          </cell>
          <cell r="AAM112">
            <v>1</v>
          </cell>
          <cell r="AAN112" t="str">
            <v/>
          </cell>
          <cell r="AAO112" t="str">
            <v/>
          </cell>
          <cell r="AAP112">
            <v>13.14</v>
          </cell>
          <cell r="AAQ112">
            <v>2</v>
          </cell>
          <cell r="AAR112">
            <v>0</v>
          </cell>
          <cell r="AAS112">
            <v>0</v>
          </cell>
          <cell r="AAT112">
            <v>7.25</v>
          </cell>
          <cell r="AAU112">
            <v>1</v>
          </cell>
          <cell r="AAV112">
            <v>0</v>
          </cell>
          <cell r="AAW112">
            <v>0</v>
          </cell>
          <cell r="AAX112">
            <v>15.16</v>
          </cell>
          <cell r="AAY112">
            <v>2</v>
          </cell>
          <cell r="AAZ112">
            <v>8.34</v>
          </cell>
          <cell r="ABA112">
            <v>1</v>
          </cell>
          <cell r="ABB112" t="str">
            <v/>
          </cell>
          <cell r="ABC112" t="str">
            <v/>
          </cell>
          <cell r="ABD112">
            <v>0</v>
          </cell>
          <cell r="ABE112">
            <v>0</v>
          </cell>
          <cell r="ABF112">
            <v>0</v>
          </cell>
          <cell r="ABG112">
            <v>0</v>
          </cell>
          <cell r="ABH112">
            <v>0</v>
          </cell>
          <cell r="ABI112">
            <v>0</v>
          </cell>
          <cell r="ABJ112">
            <v>0</v>
          </cell>
          <cell r="ABK112">
            <v>0</v>
          </cell>
          <cell r="ABM112">
            <v>2108.6699999999987</v>
          </cell>
          <cell r="ABN112">
            <v>260</v>
          </cell>
          <cell r="ABO112">
            <v>216</v>
          </cell>
          <cell r="ABP112">
            <v>1.2037037037037037</v>
          </cell>
        </row>
        <row r="113">
          <cell r="A113" t="str">
            <v>PENNSYLVANIA AVENUE-WORTMAN AVENUE</v>
          </cell>
          <cell r="B113" t="str">
            <v>PENNSYLVANIA AVENUE-WORTMAN AVENUE</v>
          </cell>
          <cell r="C113" t="str">
            <v>BROOKLYN</v>
          </cell>
          <cell r="D113">
            <v>0</v>
          </cell>
          <cell r="E113">
            <v>0</v>
          </cell>
          <cell r="F113">
            <v>6.5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 t="str">
            <v/>
          </cell>
          <cell r="Q113" t="str">
            <v/>
          </cell>
          <cell r="R113">
            <v>0</v>
          </cell>
          <cell r="S113">
            <v>0</v>
          </cell>
          <cell r="T113">
            <v>6.46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 t="str">
            <v/>
          </cell>
          <cell r="AE113" t="str">
            <v/>
          </cell>
          <cell r="AF113">
            <v>0</v>
          </cell>
          <cell r="AG113">
            <v>0</v>
          </cell>
          <cell r="AH113">
            <v>6.46</v>
          </cell>
          <cell r="AI113">
            <v>1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/>
          </cell>
          <cell r="AS113" t="str">
            <v/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5.88</v>
          </cell>
          <cell r="BE113">
            <v>1</v>
          </cell>
          <cell r="BF113" t="str">
            <v/>
          </cell>
          <cell r="BG113" t="str">
            <v/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5.96</v>
          </cell>
          <cell r="BQ113">
            <v>1</v>
          </cell>
          <cell r="BR113">
            <v>0</v>
          </cell>
          <cell r="BS113">
            <v>0</v>
          </cell>
          <cell r="BT113" t="str">
            <v/>
          </cell>
          <cell r="BU113" t="str">
            <v/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6.61</v>
          </cell>
          <cell r="CE113">
            <v>1</v>
          </cell>
          <cell r="CF113">
            <v>0</v>
          </cell>
          <cell r="CG113">
            <v>0</v>
          </cell>
          <cell r="CH113" t="str">
            <v/>
          </cell>
          <cell r="CI113" t="str">
            <v/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6.9</v>
          </cell>
          <cell r="CS113">
            <v>1</v>
          </cell>
          <cell r="CT113">
            <v>0</v>
          </cell>
          <cell r="CU113">
            <v>0</v>
          </cell>
          <cell r="CV113" t="str">
            <v/>
          </cell>
          <cell r="CW113" t="str">
            <v/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5.79</v>
          </cell>
          <cell r="DG113">
            <v>1</v>
          </cell>
          <cell r="DH113">
            <v>0</v>
          </cell>
          <cell r="DI113">
            <v>0</v>
          </cell>
          <cell r="DJ113" t="str">
            <v/>
          </cell>
          <cell r="DK113" t="str">
            <v/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5.28</v>
          </cell>
          <cell r="DQ113">
            <v>1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 t="str">
            <v/>
          </cell>
          <cell r="DY113" t="str">
            <v/>
          </cell>
          <cell r="DZ113">
            <v>0</v>
          </cell>
          <cell r="EA113">
            <v>0</v>
          </cell>
          <cell r="EB113">
            <v>6.15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4.18</v>
          </cell>
          <cell r="EK113">
            <v>1</v>
          </cell>
          <cell r="EL113" t="str">
            <v/>
          </cell>
          <cell r="EM113" t="str">
            <v/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7.69</v>
          </cell>
          <cell r="EW113">
            <v>1</v>
          </cell>
          <cell r="EX113">
            <v>0</v>
          </cell>
          <cell r="EY113">
            <v>0</v>
          </cell>
          <cell r="EZ113" t="str">
            <v/>
          </cell>
          <cell r="FA113" t="str">
            <v/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6.21</v>
          </cell>
          <cell r="FI113">
            <v>1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 t="str">
            <v/>
          </cell>
          <cell r="FO113" t="str">
            <v/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 t="str">
            <v/>
          </cell>
          <cell r="GC113" t="str">
            <v/>
          </cell>
          <cell r="GD113">
            <v>6.6</v>
          </cell>
          <cell r="GE113">
            <v>1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4.96</v>
          </cell>
          <cell r="GO113">
            <v>1</v>
          </cell>
          <cell r="GP113" t="str">
            <v/>
          </cell>
          <cell r="GQ113" t="str">
            <v/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6.13</v>
          </cell>
          <cell r="HC113">
            <v>1</v>
          </cell>
          <cell r="HD113" t="str">
            <v/>
          </cell>
          <cell r="HE113" t="str">
            <v/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6.44</v>
          </cell>
          <cell r="HQ113">
            <v>1</v>
          </cell>
          <cell r="HR113" t="str">
            <v/>
          </cell>
          <cell r="HS113" t="str">
            <v/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3.83</v>
          </cell>
          <cell r="HY113">
            <v>1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 t="str">
            <v/>
          </cell>
          <cell r="IG113" t="str">
            <v/>
          </cell>
          <cell r="IH113">
            <v>0</v>
          </cell>
          <cell r="II113">
            <v>0</v>
          </cell>
          <cell r="IJ113">
            <v>6.27</v>
          </cell>
          <cell r="IK113">
            <v>1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 t="str">
            <v/>
          </cell>
          <cell r="IU113" t="str">
            <v/>
          </cell>
          <cell r="IV113">
            <v>6.61</v>
          </cell>
          <cell r="IW113">
            <v>1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5.4</v>
          </cell>
          <cell r="JE113">
            <v>1</v>
          </cell>
          <cell r="JF113">
            <v>0</v>
          </cell>
          <cell r="JG113">
            <v>0</v>
          </cell>
          <cell r="JH113" t="str">
            <v/>
          </cell>
          <cell r="JI113" t="str">
            <v/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6.39</v>
          </cell>
          <cell r="JQ113">
            <v>1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 t="str">
            <v/>
          </cell>
          <cell r="JW113" t="str">
            <v/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6.73</v>
          </cell>
          <cell r="KC113">
            <v>1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 t="str">
            <v/>
          </cell>
          <cell r="KK113" t="str">
            <v/>
          </cell>
          <cell r="KL113">
            <v>0</v>
          </cell>
          <cell r="KM113">
            <v>0</v>
          </cell>
          <cell r="KN113">
            <v>6.04</v>
          </cell>
          <cell r="KO113">
            <v>1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7.23</v>
          </cell>
          <cell r="KW113">
            <v>1</v>
          </cell>
          <cell r="KX113" t="str">
            <v/>
          </cell>
          <cell r="KY113" t="str">
            <v/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5.36</v>
          </cell>
          <cell r="LE113">
            <v>1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  <cell r="LJ113">
            <v>0</v>
          </cell>
          <cell r="LK113">
            <v>0</v>
          </cell>
          <cell r="LL113" t="str">
            <v/>
          </cell>
          <cell r="LM113" t="str">
            <v/>
          </cell>
          <cell r="LN113">
            <v>5.9</v>
          </cell>
          <cell r="LO113">
            <v>1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6.36</v>
          </cell>
          <cell r="LY113">
            <v>1</v>
          </cell>
          <cell r="LZ113" t="str">
            <v/>
          </cell>
          <cell r="MA113" t="str">
            <v/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7.06</v>
          </cell>
          <cell r="MK113">
            <v>1</v>
          </cell>
          <cell r="ML113">
            <v>0</v>
          </cell>
          <cell r="MM113">
            <v>0</v>
          </cell>
          <cell r="MN113" t="str">
            <v/>
          </cell>
          <cell r="MO113" t="str">
            <v/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5.95</v>
          </cell>
          <cell r="MU113">
            <v>1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 t="str">
            <v/>
          </cell>
          <cell r="NC113" t="str">
            <v/>
          </cell>
          <cell r="ND113">
            <v>0</v>
          </cell>
          <cell r="NE113">
            <v>0</v>
          </cell>
          <cell r="NF113">
            <v>6.07</v>
          </cell>
          <cell r="NG113">
            <v>1</v>
          </cell>
          <cell r="NH113">
            <v>0</v>
          </cell>
          <cell r="NI113">
            <v>0</v>
          </cell>
          <cell r="NJ113">
            <v>0</v>
          </cell>
          <cell r="NK113">
            <v>0</v>
          </cell>
          <cell r="NL113">
            <v>0</v>
          </cell>
          <cell r="NM113">
            <v>0</v>
          </cell>
          <cell r="NN113">
            <v>4.47</v>
          </cell>
          <cell r="NO113">
            <v>1</v>
          </cell>
          <cell r="NP113" t="str">
            <v/>
          </cell>
          <cell r="NQ113" t="str">
            <v/>
          </cell>
          <cell r="NR113">
            <v>0</v>
          </cell>
          <cell r="NS113">
            <v>0</v>
          </cell>
          <cell r="NT113">
            <v>0</v>
          </cell>
          <cell r="NU113">
            <v>0</v>
          </cell>
          <cell r="NV113">
            <v>0</v>
          </cell>
          <cell r="NW113">
            <v>0</v>
          </cell>
          <cell r="NX113">
            <v>0</v>
          </cell>
          <cell r="NY113">
            <v>0</v>
          </cell>
          <cell r="NZ113">
            <v>7.86</v>
          </cell>
          <cell r="OA113">
            <v>1</v>
          </cell>
          <cell r="OB113">
            <v>0</v>
          </cell>
          <cell r="OC113">
            <v>0</v>
          </cell>
          <cell r="OD113" t="str">
            <v/>
          </cell>
          <cell r="OE113" t="str">
            <v/>
          </cell>
          <cell r="OF113">
            <v>0</v>
          </cell>
          <cell r="OG113">
            <v>0</v>
          </cell>
          <cell r="OH113">
            <v>0</v>
          </cell>
          <cell r="OI113">
            <v>0</v>
          </cell>
          <cell r="OJ113">
            <v>0</v>
          </cell>
          <cell r="OK113">
            <v>0</v>
          </cell>
          <cell r="OL113">
            <v>5.78</v>
          </cell>
          <cell r="OM113">
            <v>1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 t="str">
            <v/>
          </cell>
          <cell r="OS113" t="str">
            <v/>
          </cell>
          <cell r="OT113">
            <v>0</v>
          </cell>
          <cell r="OU113">
            <v>0</v>
          </cell>
          <cell r="OV113">
            <v>5.46</v>
          </cell>
          <cell r="OW113">
            <v>1</v>
          </cell>
          <cell r="OX113">
            <v>0</v>
          </cell>
          <cell r="OY113">
            <v>0</v>
          </cell>
          <cell r="OZ113">
            <v>0</v>
          </cell>
          <cell r="PA113">
            <v>0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 t="str">
            <v/>
          </cell>
          <cell r="PG113" t="str">
            <v/>
          </cell>
          <cell r="PH113">
            <v>0</v>
          </cell>
          <cell r="PI113">
            <v>0</v>
          </cell>
          <cell r="PJ113">
            <v>5.55</v>
          </cell>
          <cell r="PK113">
            <v>1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6.08</v>
          </cell>
          <cell r="PS113">
            <v>1</v>
          </cell>
          <cell r="PT113" t="str">
            <v/>
          </cell>
          <cell r="PU113" t="str">
            <v/>
          </cell>
          <cell r="PV113">
            <v>0</v>
          </cell>
          <cell r="PW113">
            <v>0</v>
          </cell>
          <cell r="PX113">
            <v>0</v>
          </cell>
          <cell r="PY113">
            <v>0</v>
          </cell>
          <cell r="PZ113">
            <v>0</v>
          </cell>
          <cell r="QA113">
            <v>0</v>
          </cell>
          <cell r="QB113">
            <v>0</v>
          </cell>
          <cell r="QC113">
            <v>0</v>
          </cell>
          <cell r="QD113">
            <v>6.71</v>
          </cell>
          <cell r="QE113">
            <v>1</v>
          </cell>
          <cell r="QF113">
            <v>0</v>
          </cell>
          <cell r="QG113">
            <v>0</v>
          </cell>
          <cell r="QH113" t="str">
            <v/>
          </cell>
          <cell r="QI113" t="str">
            <v/>
          </cell>
          <cell r="QJ113">
            <v>0</v>
          </cell>
          <cell r="QK113">
            <v>0</v>
          </cell>
          <cell r="QL113">
            <v>0</v>
          </cell>
          <cell r="QM113">
            <v>0</v>
          </cell>
          <cell r="QN113">
            <v>0</v>
          </cell>
          <cell r="QO113">
            <v>0</v>
          </cell>
          <cell r="QP113">
            <v>6.69</v>
          </cell>
          <cell r="QQ113">
            <v>1</v>
          </cell>
          <cell r="QR113">
            <v>0</v>
          </cell>
          <cell r="QS113">
            <v>0</v>
          </cell>
          <cell r="QT113">
            <v>0</v>
          </cell>
          <cell r="QU113">
            <v>0</v>
          </cell>
          <cell r="QV113" t="str">
            <v/>
          </cell>
          <cell r="QW113" t="str">
            <v/>
          </cell>
          <cell r="QX113">
            <v>0</v>
          </cell>
          <cell r="QY113">
            <v>0</v>
          </cell>
          <cell r="QZ113">
            <v>0</v>
          </cell>
          <cell r="RA113">
            <v>0</v>
          </cell>
          <cell r="RB113">
            <v>5.66</v>
          </cell>
          <cell r="RC113">
            <v>1</v>
          </cell>
          <cell r="RD113">
            <v>0</v>
          </cell>
          <cell r="RE113">
            <v>0</v>
          </cell>
          <cell r="RF113">
            <v>0</v>
          </cell>
          <cell r="RG113">
            <v>0</v>
          </cell>
          <cell r="RH113">
            <v>0</v>
          </cell>
          <cell r="RI113">
            <v>0</v>
          </cell>
          <cell r="RJ113" t="str">
            <v/>
          </cell>
          <cell r="RK113" t="str">
            <v/>
          </cell>
          <cell r="RL113">
            <v>0</v>
          </cell>
          <cell r="RM113">
            <v>0</v>
          </cell>
          <cell r="RN113">
            <v>5.64</v>
          </cell>
          <cell r="RO113">
            <v>1</v>
          </cell>
          <cell r="RP113">
            <v>0</v>
          </cell>
          <cell r="RQ113">
            <v>0</v>
          </cell>
          <cell r="RR113">
            <v>0</v>
          </cell>
          <cell r="RS113">
            <v>0</v>
          </cell>
          <cell r="RT113">
            <v>0</v>
          </cell>
          <cell r="RU113">
            <v>0</v>
          </cell>
          <cell r="RV113">
            <v>0</v>
          </cell>
          <cell r="RW113">
            <v>0</v>
          </cell>
          <cell r="RX113" t="str">
            <v/>
          </cell>
          <cell r="RY113" t="str">
            <v/>
          </cell>
          <cell r="RZ113">
            <v>7.07</v>
          </cell>
          <cell r="SA113">
            <v>1</v>
          </cell>
          <cell r="SB113">
            <v>0</v>
          </cell>
          <cell r="SC113">
            <v>0</v>
          </cell>
          <cell r="SD113">
            <v>0</v>
          </cell>
          <cell r="SE113">
            <v>0</v>
          </cell>
          <cell r="SF113">
            <v>0</v>
          </cell>
          <cell r="SG113">
            <v>0</v>
          </cell>
          <cell r="SH113">
            <v>0</v>
          </cell>
          <cell r="SI113">
            <v>0</v>
          </cell>
          <cell r="SJ113">
            <v>0</v>
          </cell>
          <cell r="SK113">
            <v>0</v>
          </cell>
          <cell r="SL113" t="str">
            <v/>
          </cell>
          <cell r="SM113" t="str">
            <v/>
          </cell>
          <cell r="SN113">
            <v>11.18</v>
          </cell>
          <cell r="SO113">
            <v>1</v>
          </cell>
          <cell r="SP113">
            <v>0</v>
          </cell>
          <cell r="SQ113">
            <v>0</v>
          </cell>
          <cell r="SR113">
            <v>0</v>
          </cell>
          <cell r="SS113">
            <v>0</v>
          </cell>
          <cell r="ST113">
            <v>0</v>
          </cell>
          <cell r="SU113">
            <v>0</v>
          </cell>
          <cell r="SV113">
            <v>0</v>
          </cell>
          <cell r="SW113">
            <v>0</v>
          </cell>
          <cell r="SX113">
            <v>5.65</v>
          </cell>
          <cell r="SY113">
            <v>1</v>
          </cell>
          <cell r="SZ113" t="str">
            <v/>
          </cell>
          <cell r="TA113" t="str">
            <v/>
          </cell>
          <cell r="TB113">
            <v>0</v>
          </cell>
          <cell r="TC113">
            <v>0</v>
          </cell>
          <cell r="TD113">
            <v>0</v>
          </cell>
          <cell r="TE113">
            <v>0</v>
          </cell>
          <cell r="TF113">
            <v>0</v>
          </cell>
          <cell r="TG113">
            <v>0</v>
          </cell>
          <cell r="TH113">
            <v>0</v>
          </cell>
          <cell r="TI113">
            <v>0</v>
          </cell>
          <cell r="TJ113">
            <v>0</v>
          </cell>
          <cell r="TK113">
            <v>0</v>
          </cell>
          <cell r="TL113">
            <v>0</v>
          </cell>
          <cell r="TM113">
            <v>0</v>
          </cell>
          <cell r="TN113" t="str">
            <v/>
          </cell>
          <cell r="TO113" t="str">
            <v/>
          </cell>
          <cell r="TP113">
            <v>0</v>
          </cell>
          <cell r="TQ113">
            <v>0</v>
          </cell>
          <cell r="TR113">
            <v>0</v>
          </cell>
          <cell r="TS113">
            <v>0</v>
          </cell>
          <cell r="TT113">
            <v>9.5500000000000007</v>
          </cell>
          <cell r="TU113">
            <v>1</v>
          </cell>
          <cell r="TV113">
            <v>0</v>
          </cell>
          <cell r="TW113">
            <v>0</v>
          </cell>
          <cell r="TX113">
            <v>0</v>
          </cell>
          <cell r="TY113">
            <v>0</v>
          </cell>
          <cell r="TZ113">
            <v>0</v>
          </cell>
          <cell r="UA113">
            <v>0</v>
          </cell>
          <cell r="UB113" t="str">
            <v/>
          </cell>
          <cell r="UC113" t="str">
            <v/>
          </cell>
          <cell r="UD113">
            <v>6.04</v>
          </cell>
          <cell r="UE113">
            <v>1</v>
          </cell>
          <cell r="UF113">
            <v>0</v>
          </cell>
          <cell r="UG113">
            <v>0</v>
          </cell>
          <cell r="UH113">
            <v>0</v>
          </cell>
          <cell r="UI113">
            <v>0</v>
          </cell>
          <cell r="UJ113">
            <v>0</v>
          </cell>
          <cell r="UK113">
            <v>0</v>
          </cell>
          <cell r="UL113">
            <v>0</v>
          </cell>
          <cell r="UM113">
            <v>0</v>
          </cell>
          <cell r="UN113">
            <v>0</v>
          </cell>
          <cell r="UO113">
            <v>0</v>
          </cell>
          <cell r="UP113" t="str">
            <v/>
          </cell>
          <cell r="UQ113" t="str">
            <v/>
          </cell>
          <cell r="UR113">
            <v>0</v>
          </cell>
          <cell r="US113">
            <v>0</v>
          </cell>
          <cell r="UT113">
            <v>6.52</v>
          </cell>
          <cell r="UU113">
            <v>1</v>
          </cell>
          <cell r="UV113">
            <v>0</v>
          </cell>
          <cell r="UW113">
            <v>0</v>
          </cell>
          <cell r="UX113">
            <v>0</v>
          </cell>
          <cell r="UY113">
            <v>0</v>
          </cell>
          <cell r="UZ113">
            <v>0</v>
          </cell>
          <cell r="VA113">
            <v>0</v>
          </cell>
          <cell r="VB113">
            <v>4.2300000000000004</v>
          </cell>
          <cell r="VC113">
            <v>1</v>
          </cell>
          <cell r="VD113" t="str">
            <v/>
          </cell>
          <cell r="VE113" t="str">
            <v/>
          </cell>
          <cell r="VF113">
            <v>0</v>
          </cell>
          <cell r="VG113">
            <v>0</v>
          </cell>
          <cell r="VH113">
            <v>0</v>
          </cell>
          <cell r="VI113">
            <v>0</v>
          </cell>
          <cell r="VJ113">
            <v>0</v>
          </cell>
          <cell r="VK113">
            <v>0</v>
          </cell>
          <cell r="VL113">
            <v>8.86</v>
          </cell>
          <cell r="VM113">
            <v>1</v>
          </cell>
          <cell r="VN113">
            <v>6.26</v>
          </cell>
          <cell r="VO113">
            <v>1</v>
          </cell>
          <cell r="VP113">
            <v>0</v>
          </cell>
          <cell r="VQ113">
            <v>0</v>
          </cell>
          <cell r="VR113" t="str">
            <v/>
          </cell>
          <cell r="VS113" t="str">
            <v/>
          </cell>
          <cell r="VT113">
            <v>0</v>
          </cell>
          <cell r="VU113">
            <v>0</v>
          </cell>
          <cell r="VV113">
            <v>0</v>
          </cell>
          <cell r="VW113">
            <v>0</v>
          </cell>
          <cell r="VX113">
            <v>0</v>
          </cell>
          <cell r="VY113">
            <v>0</v>
          </cell>
          <cell r="VZ113">
            <v>5.89</v>
          </cell>
          <cell r="WA113">
            <v>1</v>
          </cell>
          <cell r="WB113">
            <v>0</v>
          </cell>
          <cell r="WC113">
            <v>0</v>
          </cell>
          <cell r="WD113">
            <v>0</v>
          </cell>
          <cell r="WE113">
            <v>0</v>
          </cell>
          <cell r="WF113" t="str">
            <v/>
          </cell>
          <cell r="WG113" t="str">
            <v/>
          </cell>
          <cell r="WH113">
            <v>0</v>
          </cell>
          <cell r="WI113">
            <v>0</v>
          </cell>
          <cell r="WJ113">
            <v>0</v>
          </cell>
          <cell r="WK113">
            <v>0</v>
          </cell>
          <cell r="WL113">
            <v>0</v>
          </cell>
          <cell r="WM113">
            <v>0</v>
          </cell>
          <cell r="WN113">
            <v>6.11</v>
          </cell>
          <cell r="WO113">
            <v>1</v>
          </cell>
          <cell r="WP113">
            <v>0</v>
          </cell>
          <cell r="WQ113">
            <v>0</v>
          </cell>
          <cell r="WR113">
            <v>0</v>
          </cell>
          <cell r="WS113">
            <v>0</v>
          </cell>
          <cell r="WT113" t="str">
            <v/>
          </cell>
          <cell r="WU113" t="str">
            <v/>
          </cell>
          <cell r="WV113">
            <v>0</v>
          </cell>
          <cell r="WW113">
            <v>0</v>
          </cell>
          <cell r="WX113">
            <v>0</v>
          </cell>
          <cell r="WY113">
            <v>0</v>
          </cell>
          <cell r="WZ113">
            <v>0</v>
          </cell>
          <cell r="XA113">
            <v>0</v>
          </cell>
          <cell r="XB113">
            <v>6.46</v>
          </cell>
          <cell r="XC113">
            <v>1</v>
          </cell>
          <cell r="XD113">
            <v>0</v>
          </cell>
          <cell r="XE113">
            <v>0</v>
          </cell>
          <cell r="XF113">
            <v>0</v>
          </cell>
          <cell r="XG113">
            <v>0</v>
          </cell>
          <cell r="XH113" t="str">
            <v/>
          </cell>
          <cell r="XI113" t="str">
            <v/>
          </cell>
          <cell r="XJ113">
            <v>0</v>
          </cell>
          <cell r="XK113">
            <v>0</v>
          </cell>
          <cell r="XL113">
            <v>5.2</v>
          </cell>
          <cell r="XM113">
            <v>1</v>
          </cell>
          <cell r="XN113">
            <v>0</v>
          </cell>
          <cell r="XO113">
            <v>0</v>
          </cell>
          <cell r="XP113">
            <v>0</v>
          </cell>
          <cell r="XQ113">
            <v>0</v>
          </cell>
          <cell r="XR113">
            <v>0</v>
          </cell>
          <cell r="XS113">
            <v>0</v>
          </cell>
          <cell r="XT113">
            <v>0</v>
          </cell>
          <cell r="XU113">
            <v>0</v>
          </cell>
          <cell r="XV113" t="str">
            <v/>
          </cell>
          <cell r="XW113" t="str">
            <v/>
          </cell>
          <cell r="XX113">
            <v>0</v>
          </cell>
          <cell r="XY113">
            <v>0</v>
          </cell>
          <cell r="XZ113">
            <v>6.44</v>
          </cell>
          <cell r="YA113">
            <v>1</v>
          </cell>
          <cell r="YB113">
            <v>0</v>
          </cell>
          <cell r="YC113">
            <v>0</v>
          </cell>
          <cell r="YD113">
            <v>0</v>
          </cell>
          <cell r="YE113">
            <v>0</v>
          </cell>
          <cell r="YF113">
            <v>0</v>
          </cell>
          <cell r="YG113">
            <v>0</v>
          </cell>
          <cell r="YH113">
            <v>5.13</v>
          </cell>
          <cell r="YI113">
            <v>1</v>
          </cell>
          <cell r="YJ113" t="str">
            <v/>
          </cell>
          <cell r="YK113" t="str">
            <v/>
          </cell>
          <cell r="YL113">
            <v>0</v>
          </cell>
          <cell r="YM113">
            <v>0</v>
          </cell>
          <cell r="YN113">
            <v>0</v>
          </cell>
          <cell r="YO113">
            <v>0</v>
          </cell>
          <cell r="YP113">
            <v>0</v>
          </cell>
          <cell r="YQ113">
            <v>0</v>
          </cell>
          <cell r="YR113">
            <v>5.92</v>
          </cell>
          <cell r="YS113">
            <v>1</v>
          </cell>
          <cell r="YT113">
            <v>0</v>
          </cell>
          <cell r="YU113">
            <v>0</v>
          </cell>
          <cell r="YV113">
            <v>0</v>
          </cell>
          <cell r="YW113">
            <v>0</v>
          </cell>
          <cell r="YX113" t="str">
            <v/>
          </cell>
          <cell r="YY113" t="str">
            <v/>
          </cell>
          <cell r="YZ113">
            <v>0</v>
          </cell>
          <cell r="ZA113">
            <v>0</v>
          </cell>
          <cell r="ZB113">
            <v>0</v>
          </cell>
          <cell r="ZC113">
            <v>0</v>
          </cell>
          <cell r="ZD113">
            <v>6.94</v>
          </cell>
          <cell r="ZE113">
            <v>1</v>
          </cell>
          <cell r="ZF113">
            <v>0</v>
          </cell>
          <cell r="ZG113">
            <v>0</v>
          </cell>
          <cell r="ZH113">
            <v>0</v>
          </cell>
          <cell r="ZI113">
            <v>0</v>
          </cell>
          <cell r="ZJ113">
            <v>0</v>
          </cell>
          <cell r="ZK113">
            <v>0</v>
          </cell>
          <cell r="ZL113" t="str">
            <v/>
          </cell>
          <cell r="ZM113" t="str">
            <v/>
          </cell>
          <cell r="ZN113">
            <v>5.56</v>
          </cell>
          <cell r="ZO113">
            <v>1</v>
          </cell>
          <cell r="ZP113">
            <v>0</v>
          </cell>
          <cell r="ZQ113">
            <v>0</v>
          </cell>
          <cell r="ZR113">
            <v>0</v>
          </cell>
          <cell r="ZS113">
            <v>0</v>
          </cell>
          <cell r="ZT113">
            <v>0</v>
          </cell>
          <cell r="ZU113">
            <v>0</v>
          </cell>
          <cell r="ZV113">
            <v>4.28</v>
          </cell>
          <cell r="ZW113">
            <v>1</v>
          </cell>
          <cell r="ZX113">
            <v>0</v>
          </cell>
          <cell r="ZY113">
            <v>0</v>
          </cell>
          <cell r="ZZ113" t="str">
            <v/>
          </cell>
          <cell r="AAA113" t="str">
            <v/>
          </cell>
          <cell r="AAB113">
            <v>0</v>
          </cell>
          <cell r="AAC113">
            <v>0</v>
          </cell>
          <cell r="AAD113">
            <v>0</v>
          </cell>
          <cell r="AAE113">
            <v>0</v>
          </cell>
          <cell r="AAF113">
            <v>4.18</v>
          </cell>
          <cell r="AAG113">
            <v>1</v>
          </cell>
          <cell r="AAH113">
            <v>0</v>
          </cell>
          <cell r="AAI113">
            <v>0</v>
          </cell>
          <cell r="AAJ113">
            <v>0</v>
          </cell>
          <cell r="AAK113">
            <v>0</v>
          </cell>
          <cell r="AAL113">
            <v>0</v>
          </cell>
          <cell r="AAM113">
            <v>0</v>
          </cell>
          <cell r="AAN113" t="str">
            <v/>
          </cell>
          <cell r="AAO113" t="str">
            <v/>
          </cell>
          <cell r="AAP113">
            <v>0</v>
          </cell>
          <cell r="AAQ113">
            <v>0</v>
          </cell>
          <cell r="AAR113">
            <v>6.09</v>
          </cell>
          <cell r="AAS113">
            <v>1</v>
          </cell>
          <cell r="AAT113">
            <v>0</v>
          </cell>
          <cell r="AAU113">
            <v>0</v>
          </cell>
          <cell r="AAV113">
            <v>0</v>
          </cell>
          <cell r="AAW113">
            <v>0</v>
          </cell>
          <cell r="AAX113">
            <v>0</v>
          </cell>
          <cell r="AAY113">
            <v>0</v>
          </cell>
          <cell r="AAZ113">
            <v>4.95</v>
          </cell>
          <cell r="ABA113">
            <v>1</v>
          </cell>
          <cell r="ABB113" t="str">
            <v/>
          </cell>
          <cell r="ABC113" t="str">
            <v/>
          </cell>
          <cell r="ABD113">
            <v>0</v>
          </cell>
          <cell r="ABE113">
            <v>0</v>
          </cell>
          <cell r="ABF113">
            <v>0</v>
          </cell>
          <cell r="ABG113">
            <v>0</v>
          </cell>
          <cell r="ABH113">
            <v>0</v>
          </cell>
          <cell r="ABI113">
            <v>0</v>
          </cell>
          <cell r="ABJ113">
            <v>0</v>
          </cell>
          <cell r="ABK113">
            <v>0</v>
          </cell>
          <cell r="ABM113">
            <v>387.80999999999995</v>
          </cell>
          <cell r="ABN113">
            <v>63</v>
          </cell>
          <cell r="ABO113">
            <v>63</v>
          </cell>
          <cell r="ABP113">
            <v>1</v>
          </cell>
        </row>
        <row r="114">
          <cell r="A114" t="str">
            <v>ASTORIA</v>
          </cell>
          <cell r="B114" t="str">
            <v>ASTORIA</v>
          </cell>
          <cell r="C114" t="str">
            <v>QUEENS</v>
          </cell>
          <cell r="D114">
            <v>5.51</v>
          </cell>
          <cell r="E114">
            <v>1</v>
          </cell>
          <cell r="F114">
            <v>13.77</v>
          </cell>
          <cell r="G114">
            <v>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6.92</v>
          </cell>
          <cell r="M114">
            <v>1</v>
          </cell>
          <cell r="N114">
            <v>0</v>
          </cell>
          <cell r="O114">
            <v>0</v>
          </cell>
          <cell r="P114" t="str">
            <v/>
          </cell>
          <cell r="Q114" t="str">
            <v/>
          </cell>
          <cell r="R114">
            <v>20.73</v>
          </cell>
          <cell r="S114">
            <v>3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13.15</v>
          </cell>
          <cell r="Y114">
            <v>2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 t="str">
            <v/>
          </cell>
          <cell r="AE114" t="str">
            <v/>
          </cell>
          <cell r="AF114">
            <v>5.58</v>
          </cell>
          <cell r="AG114">
            <v>1</v>
          </cell>
          <cell r="AH114">
            <v>6.56</v>
          </cell>
          <cell r="AI114">
            <v>1</v>
          </cell>
          <cell r="AJ114">
            <v>6.32</v>
          </cell>
          <cell r="AK114">
            <v>1</v>
          </cell>
          <cell r="AL114">
            <v>0</v>
          </cell>
          <cell r="AM114">
            <v>0</v>
          </cell>
          <cell r="AN114">
            <v>6.55</v>
          </cell>
          <cell r="AO114">
            <v>1</v>
          </cell>
          <cell r="AP114">
            <v>12.56</v>
          </cell>
          <cell r="AQ114">
            <v>2</v>
          </cell>
          <cell r="AR114" t="str">
            <v/>
          </cell>
          <cell r="AS114" t="str">
            <v/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13.02</v>
          </cell>
          <cell r="AY114">
            <v>2</v>
          </cell>
          <cell r="AZ114">
            <v>0</v>
          </cell>
          <cell r="BA114">
            <v>0</v>
          </cell>
          <cell r="BB114">
            <v>13.02</v>
          </cell>
          <cell r="BC114">
            <v>2</v>
          </cell>
          <cell r="BD114">
            <v>0</v>
          </cell>
          <cell r="BE114">
            <v>0</v>
          </cell>
          <cell r="BF114" t="str">
            <v/>
          </cell>
          <cell r="BG114" t="str">
            <v/>
          </cell>
          <cell r="BH114">
            <v>5.95</v>
          </cell>
          <cell r="BI114">
            <v>1</v>
          </cell>
          <cell r="BJ114">
            <v>7.05</v>
          </cell>
          <cell r="BK114">
            <v>1</v>
          </cell>
          <cell r="BL114">
            <v>5.85</v>
          </cell>
          <cell r="BM114">
            <v>1</v>
          </cell>
          <cell r="BN114">
            <v>0</v>
          </cell>
          <cell r="BO114">
            <v>0</v>
          </cell>
          <cell r="BP114">
            <v>5.3</v>
          </cell>
          <cell r="BQ114">
            <v>1</v>
          </cell>
          <cell r="BR114">
            <v>5.07</v>
          </cell>
          <cell r="BS114">
            <v>1</v>
          </cell>
          <cell r="BT114" t="str">
            <v/>
          </cell>
          <cell r="BU114" t="str">
            <v/>
          </cell>
          <cell r="BV114">
            <v>6.35</v>
          </cell>
          <cell r="BW114">
            <v>1</v>
          </cell>
          <cell r="BX114">
            <v>0</v>
          </cell>
          <cell r="BY114">
            <v>0</v>
          </cell>
          <cell r="BZ114">
            <v>13.24</v>
          </cell>
          <cell r="CA114">
            <v>2</v>
          </cell>
          <cell r="CB114">
            <v>0</v>
          </cell>
          <cell r="CC114">
            <v>0</v>
          </cell>
          <cell r="CD114">
            <v>8.09</v>
          </cell>
          <cell r="CE114">
            <v>1</v>
          </cell>
          <cell r="CF114">
            <v>0</v>
          </cell>
          <cell r="CG114">
            <v>0</v>
          </cell>
          <cell r="CH114" t="str">
            <v/>
          </cell>
          <cell r="CI114" t="str">
            <v/>
          </cell>
          <cell r="CJ114">
            <v>12.89</v>
          </cell>
          <cell r="CK114">
            <v>2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6.51</v>
          </cell>
          <cell r="CQ114">
            <v>1</v>
          </cell>
          <cell r="CR114">
            <v>6.29</v>
          </cell>
          <cell r="CS114">
            <v>1</v>
          </cell>
          <cell r="CT114">
            <v>3.76</v>
          </cell>
          <cell r="CU114">
            <v>1</v>
          </cell>
          <cell r="CV114" t="str">
            <v/>
          </cell>
          <cell r="CW114" t="str">
            <v/>
          </cell>
          <cell r="CX114">
            <v>0</v>
          </cell>
          <cell r="CY114">
            <v>0</v>
          </cell>
          <cell r="CZ114">
            <v>10.7</v>
          </cell>
          <cell r="DA114">
            <v>2</v>
          </cell>
          <cell r="DB114">
            <v>6.42</v>
          </cell>
          <cell r="DC114">
            <v>1</v>
          </cell>
          <cell r="DD114">
            <v>0</v>
          </cell>
          <cell r="DE114">
            <v>0</v>
          </cell>
          <cell r="DF114">
            <v>7.2</v>
          </cell>
          <cell r="DG114">
            <v>1</v>
          </cell>
          <cell r="DH114">
            <v>6.66</v>
          </cell>
          <cell r="DI114">
            <v>1</v>
          </cell>
          <cell r="DJ114" t="str">
            <v/>
          </cell>
          <cell r="DK114" t="str">
            <v/>
          </cell>
          <cell r="DL114">
            <v>0</v>
          </cell>
          <cell r="DM114">
            <v>0</v>
          </cell>
          <cell r="DN114">
            <v>6.88</v>
          </cell>
          <cell r="DO114">
            <v>1</v>
          </cell>
          <cell r="DP114">
            <v>6.23</v>
          </cell>
          <cell r="DQ114">
            <v>1</v>
          </cell>
          <cell r="DR114">
            <v>0</v>
          </cell>
          <cell r="DS114">
            <v>0</v>
          </cell>
          <cell r="DT114">
            <v>10.199999999999999</v>
          </cell>
          <cell r="DU114">
            <v>2</v>
          </cell>
          <cell r="DV114">
            <v>14.53</v>
          </cell>
          <cell r="DW114">
            <v>2</v>
          </cell>
          <cell r="DX114" t="str">
            <v/>
          </cell>
          <cell r="DY114" t="str">
            <v/>
          </cell>
          <cell r="DZ114">
            <v>0</v>
          </cell>
          <cell r="EA114">
            <v>0</v>
          </cell>
          <cell r="EB114">
            <v>12.46</v>
          </cell>
          <cell r="EC114">
            <v>2</v>
          </cell>
          <cell r="ED114">
            <v>5.82</v>
          </cell>
          <cell r="EE114">
            <v>1</v>
          </cell>
          <cell r="EF114">
            <v>0</v>
          </cell>
          <cell r="EG114">
            <v>0</v>
          </cell>
          <cell r="EH114">
            <v>6.91</v>
          </cell>
          <cell r="EI114">
            <v>1</v>
          </cell>
          <cell r="EJ114">
            <v>6.3</v>
          </cell>
          <cell r="EK114">
            <v>1</v>
          </cell>
          <cell r="EL114" t="str">
            <v/>
          </cell>
          <cell r="EM114" t="str">
            <v/>
          </cell>
          <cell r="EN114">
            <v>5.96</v>
          </cell>
          <cell r="EO114">
            <v>1</v>
          </cell>
          <cell r="EP114">
            <v>11.34</v>
          </cell>
          <cell r="EQ114">
            <v>2</v>
          </cell>
          <cell r="ER114">
            <v>0</v>
          </cell>
          <cell r="ES114">
            <v>0</v>
          </cell>
          <cell r="ET114">
            <v>5.97</v>
          </cell>
          <cell r="EU114">
            <v>1</v>
          </cell>
          <cell r="EV114">
            <v>3.72</v>
          </cell>
          <cell r="EW114">
            <v>1</v>
          </cell>
          <cell r="EX114">
            <v>6.08</v>
          </cell>
          <cell r="EY114">
            <v>1</v>
          </cell>
          <cell r="EZ114" t="str">
            <v/>
          </cell>
          <cell r="FA114" t="str">
            <v/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6.56</v>
          </cell>
          <cell r="FG114">
            <v>1</v>
          </cell>
          <cell r="FH114">
            <v>14.7</v>
          </cell>
          <cell r="FI114">
            <v>2</v>
          </cell>
          <cell r="FJ114">
            <v>0</v>
          </cell>
          <cell r="FK114">
            <v>0</v>
          </cell>
          <cell r="FL114">
            <v>7.59</v>
          </cell>
          <cell r="FM114">
            <v>1</v>
          </cell>
          <cell r="FN114" t="str">
            <v/>
          </cell>
          <cell r="FO114" t="str">
            <v/>
          </cell>
          <cell r="FP114">
            <v>7.73</v>
          </cell>
          <cell r="FQ114">
            <v>1</v>
          </cell>
          <cell r="FR114">
            <v>4.79</v>
          </cell>
          <cell r="FS114">
            <v>1</v>
          </cell>
          <cell r="FT114">
            <v>0</v>
          </cell>
          <cell r="FU114">
            <v>0</v>
          </cell>
          <cell r="FV114">
            <v>8.52</v>
          </cell>
          <cell r="FW114">
            <v>1</v>
          </cell>
          <cell r="FX114">
            <v>0</v>
          </cell>
          <cell r="FY114">
            <v>0</v>
          </cell>
          <cell r="FZ114">
            <v>13.43</v>
          </cell>
          <cell r="GA114">
            <v>2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12.49</v>
          </cell>
          <cell r="GG114">
            <v>2</v>
          </cell>
          <cell r="GH114">
            <v>0</v>
          </cell>
          <cell r="GI114">
            <v>0</v>
          </cell>
          <cell r="GJ114">
            <v>6.34</v>
          </cell>
          <cell r="GK114">
            <v>1</v>
          </cell>
          <cell r="GL114">
            <v>0</v>
          </cell>
          <cell r="GM114">
            <v>0</v>
          </cell>
          <cell r="GN114">
            <v>5.97</v>
          </cell>
          <cell r="GO114">
            <v>1</v>
          </cell>
          <cell r="GP114" t="str">
            <v/>
          </cell>
          <cell r="GQ114" t="str">
            <v/>
          </cell>
          <cell r="GR114">
            <v>0</v>
          </cell>
          <cell r="GS114">
            <v>0</v>
          </cell>
          <cell r="GT114">
            <v>13.28</v>
          </cell>
          <cell r="GU114">
            <v>2</v>
          </cell>
          <cell r="GV114">
            <v>4.8499999999999996</v>
          </cell>
          <cell r="GW114">
            <v>1</v>
          </cell>
          <cell r="GX114">
            <v>0</v>
          </cell>
          <cell r="GY114">
            <v>0</v>
          </cell>
          <cell r="GZ114">
            <v>6.47</v>
          </cell>
          <cell r="HA114">
            <v>1</v>
          </cell>
          <cell r="HB114">
            <v>6.79</v>
          </cell>
          <cell r="HC114">
            <v>1</v>
          </cell>
          <cell r="HD114" t="str">
            <v/>
          </cell>
          <cell r="HE114" t="str">
            <v/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12.44</v>
          </cell>
          <cell r="HK114">
            <v>2</v>
          </cell>
          <cell r="HL114">
            <v>6.65</v>
          </cell>
          <cell r="HM114">
            <v>1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 t="str">
            <v/>
          </cell>
          <cell r="HS114" t="str">
            <v/>
          </cell>
          <cell r="HT114">
            <v>13.22</v>
          </cell>
          <cell r="HU114">
            <v>2</v>
          </cell>
          <cell r="HV114">
            <v>6.49</v>
          </cell>
          <cell r="HW114">
            <v>1</v>
          </cell>
          <cell r="HX114">
            <v>0</v>
          </cell>
          <cell r="HY114">
            <v>0</v>
          </cell>
          <cell r="HZ114">
            <v>7.26</v>
          </cell>
          <cell r="IA114">
            <v>1</v>
          </cell>
          <cell r="IB114">
            <v>5.41</v>
          </cell>
          <cell r="IC114">
            <v>1</v>
          </cell>
          <cell r="ID114">
            <v>0</v>
          </cell>
          <cell r="IE114">
            <v>0</v>
          </cell>
          <cell r="IF114" t="str">
            <v/>
          </cell>
          <cell r="IG114" t="str">
            <v/>
          </cell>
          <cell r="IH114">
            <v>0</v>
          </cell>
          <cell r="II114">
            <v>0</v>
          </cell>
          <cell r="IJ114">
            <v>14.01</v>
          </cell>
          <cell r="IK114">
            <v>2</v>
          </cell>
          <cell r="IL114">
            <v>6.75</v>
          </cell>
          <cell r="IM114">
            <v>1</v>
          </cell>
          <cell r="IN114">
            <v>8.1999999999999993</v>
          </cell>
          <cell r="IO114">
            <v>1</v>
          </cell>
          <cell r="IP114">
            <v>6.38</v>
          </cell>
          <cell r="IQ114">
            <v>1</v>
          </cell>
          <cell r="IR114">
            <v>7.58</v>
          </cell>
          <cell r="IS114">
            <v>1</v>
          </cell>
          <cell r="IT114" t="str">
            <v/>
          </cell>
          <cell r="IU114" t="str">
            <v/>
          </cell>
          <cell r="IV114">
            <v>0</v>
          </cell>
          <cell r="IW114">
            <v>0</v>
          </cell>
          <cell r="IX114">
            <v>7.93</v>
          </cell>
          <cell r="IY114">
            <v>1</v>
          </cell>
          <cell r="IZ114">
            <v>6.63</v>
          </cell>
          <cell r="JA114">
            <v>1</v>
          </cell>
          <cell r="JB114">
            <v>0</v>
          </cell>
          <cell r="JC114">
            <v>0</v>
          </cell>
          <cell r="JD114">
            <v>9.09</v>
          </cell>
          <cell r="JE114">
            <v>1</v>
          </cell>
          <cell r="JF114">
            <v>6.19</v>
          </cell>
          <cell r="JG114">
            <v>1</v>
          </cell>
          <cell r="JH114" t="str">
            <v/>
          </cell>
          <cell r="JI114" t="str">
            <v/>
          </cell>
          <cell r="JJ114">
            <v>13.59</v>
          </cell>
          <cell r="JK114">
            <v>2</v>
          </cell>
          <cell r="JL114">
            <v>0</v>
          </cell>
          <cell r="JM114">
            <v>0</v>
          </cell>
          <cell r="JN114">
            <v>5.75</v>
          </cell>
          <cell r="JO114">
            <v>1</v>
          </cell>
          <cell r="JP114">
            <v>5.95</v>
          </cell>
          <cell r="JQ114">
            <v>1</v>
          </cell>
          <cell r="JR114">
            <v>5.51</v>
          </cell>
          <cell r="JS114">
            <v>1</v>
          </cell>
          <cell r="JT114">
            <v>6.36</v>
          </cell>
          <cell r="JU114">
            <v>1</v>
          </cell>
          <cell r="JV114" t="str">
            <v/>
          </cell>
          <cell r="JW114" t="str">
            <v/>
          </cell>
          <cell r="JX114">
            <v>6.04</v>
          </cell>
          <cell r="JY114">
            <v>1</v>
          </cell>
          <cell r="JZ114">
            <v>5.45</v>
          </cell>
          <cell r="KA114">
            <v>1</v>
          </cell>
          <cell r="KB114">
            <v>4.8</v>
          </cell>
          <cell r="KC114">
            <v>1</v>
          </cell>
          <cell r="KD114">
            <v>6.93</v>
          </cell>
          <cell r="KE114">
            <v>1</v>
          </cell>
          <cell r="KF114">
            <v>3.42</v>
          </cell>
          <cell r="KG114">
            <v>1</v>
          </cell>
          <cell r="KH114">
            <v>0</v>
          </cell>
          <cell r="KI114">
            <v>0</v>
          </cell>
          <cell r="KJ114" t="str">
            <v/>
          </cell>
          <cell r="KK114" t="str">
            <v/>
          </cell>
          <cell r="KL114">
            <v>14.11</v>
          </cell>
          <cell r="KM114">
            <v>2</v>
          </cell>
          <cell r="KN114">
            <v>10.64</v>
          </cell>
          <cell r="KO114">
            <v>1</v>
          </cell>
          <cell r="KP114">
            <v>0</v>
          </cell>
          <cell r="KQ114">
            <v>0</v>
          </cell>
          <cell r="KR114">
            <v>7.4</v>
          </cell>
          <cell r="KS114">
            <v>1</v>
          </cell>
          <cell r="KT114">
            <v>12.23</v>
          </cell>
          <cell r="KU114">
            <v>2</v>
          </cell>
          <cell r="KV114">
            <v>5.64</v>
          </cell>
          <cell r="KW114">
            <v>1</v>
          </cell>
          <cell r="KX114" t="str">
            <v/>
          </cell>
          <cell r="KY114">
            <v>0</v>
          </cell>
          <cell r="KZ114">
            <v>8.23</v>
          </cell>
          <cell r="LA114">
            <v>1</v>
          </cell>
          <cell r="LB114">
            <v>0</v>
          </cell>
          <cell r="LC114">
            <v>0</v>
          </cell>
          <cell r="LD114">
            <v>13.56</v>
          </cell>
          <cell r="LE114">
            <v>2</v>
          </cell>
          <cell r="LF114">
            <v>0</v>
          </cell>
          <cell r="LG114">
            <v>0</v>
          </cell>
          <cell r="LH114">
            <v>7.45</v>
          </cell>
          <cell r="LI114">
            <v>1</v>
          </cell>
          <cell r="LJ114">
            <v>4.7</v>
          </cell>
          <cell r="LK114">
            <v>1</v>
          </cell>
          <cell r="LL114" t="str">
            <v/>
          </cell>
          <cell r="LM114" t="str">
            <v/>
          </cell>
          <cell r="LN114">
            <v>0</v>
          </cell>
          <cell r="LO114">
            <v>0</v>
          </cell>
          <cell r="LP114">
            <v>15.09</v>
          </cell>
          <cell r="LQ114">
            <v>2</v>
          </cell>
          <cell r="LR114">
            <v>0</v>
          </cell>
          <cell r="LS114">
            <v>0</v>
          </cell>
          <cell r="LT114">
            <v>14.13</v>
          </cell>
          <cell r="LU114">
            <v>2</v>
          </cell>
          <cell r="LV114">
            <v>0</v>
          </cell>
          <cell r="LW114">
            <v>0</v>
          </cell>
          <cell r="LX114">
            <v>6.24</v>
          </cell>
          <cell r="LY114">
            <v>1</v>
          </cell>
          <cell r="LZ114" t="str">
            <v/>
          </cell>
          <cell r="MA114" t="str">
            <v/>
          </cell>
          <cell r="MB114">
            <v>3.41</v>
          </cell>
          <cell r="MC114">
            <v>1</v>
          </cell>
          <cell r="MD114">
            <v>7.68</v>
          </cell>
          <cell r="ME114">
            <v>1</v>
          </cell>
          <cell r="MF114">
            <v>6.75</v>
          </cell>
          <cell r="MG114">
            <v>1</v>
          </cell>
          <cell r="MH114">
            <v>8.6999999999999993</v>
          </cell>
          <cell r="MI114">
            <v>1</v>
          </cell>
          <cell r="MJ114">
            <v>7.84</v>
          </cell>
          <cell r="MK114">
            <v>1</v>
          </cell>
          <cell r="ML114">
            <v>5.12</v>
          </cell>
          <cell r="MM114">
            <v>1</v>
          </cell>
          <cell r="MN114" t="str">
            <v/>
          </cell>
          <cell r="MO114" t="str">
            <v/>
          </cell>
          <cell r="MP114">
            <v>5.78</v>
          </cell>
          <cell r="MQ114">
            <v>1</v>
          </cell>
          <cell r="MR114">
            <v>0</v>
          </cell>
          <cell r="MS114">
            <v>0</v>
          </cell>
          <cell r="MT114">
            <v>6.38</v>
          </cell>
          <cell r="MU114">
            <v>1</v>
          </cell>
          <cell r="MV114">
            <v>0</v>
          </cell>
          <cell r="MW114">
            <v>0</v>
          </cell>
          <cell r="MX114">
            <v>20.73</v>
          </cell>
          <cell r="MY114">
            <v>3</v>
          </cell>
          <cell r="MZ114">
            <v>0</v>
          </cell>
          <cell r="NA114">
            <v>0</v>
          </cell>
          <cell r="NB114" t="str">
            <v/>
          </cell>
          <cell r="NC114" t="str">
            <v/>
          </cell>
          <cell r="ND114">
            <v>0</v>
          </cell>
          <cell r="NE114">
            <v>0</v>
          </cell>
          <cell r="NF114">
            <v>0</v>
          </cell>
          <cell r="NG114">
            <v>0</v>
          </cell>
          <cell r="NH114">
            <v>0</v>
          </cell>
          <cell r="NI114">
            <v>0</v>
          </cell>
          <cell r="NJ114">
            <v>0</v>
          </cell>
          <cell r="NK114">
            <v>0</v>
          </cell>
          <cell r="NL114">
            <v>0</v>
          </cell>
          <cell r="NM114">
            <v>0</v>
          </cell>
          <cell r="NN114">
            <v>0</v>
          </cell>
          <cell r="NO114">
            <v>0</v>
          </cell>
          <cell r="NP114" t="str">
            <v/>
          </cell>
          <cell r="NQ114" t="str">
            <v/>
          </cell>
          <cell r="NR114">
            <v>6.86</v>
          </cell>
          <cell r="NS114">
            <v>1</v>
          </cell>
          <cell r="NT114">
            <v>15.29</v>
          </cell>
          <cell r="NU114">
            <v>2</v>
          </cell>
          <cell r="NV114">
            <v>5.59</v>
          </cell>
          <cell r="NW114">
            <v>1</v>
          </cell>
          <cell r="NX114">
            <v>6.26</v>
          </cell>
          <cell r="NY114">
            <v>1</v>
          </cell>
          <cell r="NZ114">
            <v>6.41</v>
          </cell>
          <cell r="OA114">
            <v>1</v>
          </cell>
          <cell r="OB114">
            <v>5.77</v>
          </cell>
          <cell r="OC114">
            <v>1</v>
          </cell>
          <cell r="OD114" t="str">
            <v/>
          </cell>
          <cell r="OE114" t="str">
            <v/>
          </cell>
          <cell r="OF114">
            <v>8.0399999999999991</v>
          </cell>
          <cell r="OG114">
            <v>1</v>
          </cell>
          <cell r="OH114">
            <v>0</v>
          </cell>
          <cell r="OI114">
            <v>0</v>
          </cell>
          <cell r="OJ114">
            <v>13.59</v>
          </cell>
          <cell r="OK114">
            <v>2</v>
          </cell>
          <cell r="OL114">
            <v>0</v>
          </cell>
          <cell r="OM114">
            <v>0</v>
          </cell>
          <cell r="ON114">
            <v>5.14</v>
          </cell>
          <cell r="OO114">
            <v>1</v>
          </cell>
          <cell r="OP114">
            <v>5.56</v>
          </cell>
          <cell r="OQ114">
            <v>1</v>
          </cell>
          <cell r="OR114" t="str">
            <v/>
          </cell>
          <cell r="OS114" t="str">
            <v/>
          </cell>
          <cell r="OT114">
            <v>0</v>
          </cell>
          <cell r="OU114">
            <v>0</v>
          </cell>
          <cell r="OV114">
            <v>15.96</v>
          </cell>
          <cell r="OW114">
            <v>2</v>
          </cell>
          <cell r="OX114">
            <v>6.52</v>
          </cell>
          <cell r="OY114">
            <v>1</v>
          </cell>
          <cell r="OZ114">
            <v>0</v>
          </cell>
          <cell r="PA114">
            <v>0</v>
          </cell>
          <cell r="PB114">
            <v>7.05</v>
          </cell>
          <cell r="PC114">
            <v>1</v>
          </cell>
          <cell r="PD114">
            <v>9.59</v>
          </cell>
          <cell r="PE114">
            <v>2</v>
          </cell>
          <cell r="PF114" t="str">
            <v/>
          </cell>
          <cell r="PG114" t="str">
            <v/>
          </cell>
          <cell r="PH114">
            <v>0</v>
          </cell>
          <cell r="PI114">
            <v>0</v>
          </cell>
          <cell r="PJ114">
            <v>11.32</v>
          </cell>
          <cell r="PK114">
            <v>2</v>
          </cell>
          <cell r="PL114">
            <v>0</v>
          </cell>
          <cell r="PM114">
            <v>0</v>
          </cell>
          <cell r="PN114">
            <v>9.4499999999999993</v>
          </cell>
          <cell r="PO114">
            <v>2</v>
          </cell>
          <cell r="PP114">
            <v>0</v>
          </cell>
          <cell r="PQ114">
            <v>0</v>
          </cell>
          <cell r="PR114">
            <v>6.26</v>
          </cell>
          <cell r="PS114">
            <v>1</v>
          </cell>
          <cell r="PT114" t="str">
            <v/>
          </cell>
          <cell r="PU114" t="str">
            <v/>
          </cell>
          <cell r="PV114">
            <v>5.7</v>
          </cell>
          <cell r="PW114">
            <v>1</v>
          </cell>
          <cell r="PX114">
            <v>0</v>
          </cell>
          <cell r="PY114">
            <v>0</v>
          </cell>
          <cell r="PZ114">
            <v>5.95</v>
          </cell>
          <cell r="QA114">
            <v>1</v>
          </cell>
          <cell r="QB114">
            <v>13.73</v>
          </cell>
          <cell r="QC114">
            <v>2</v>
          </cell>
          <cell r="QD114">
            <v>0</v>
          </cell>
          <cell r="QE114">
            <v>0</v>
          </cell>
          <cell r="QF114">
            <v>0</v>
          </cell>
          <cell r="QG114">
            <v>0</v>
          </cell>
          <cell r="QH114" t="str">
            <v/>
          </cell>
          <cell r="QI114" t="str">
            <v/>
          </cell>
          <cell r="QJ114">
            <v>19.86</v>
          </cell>
          <cell r="QK114">
            <v>3</v>
          </cell>
          <cell r="QL114">
            <v>0</v>
          </cell>
          <cell r="QM114">
            <v>0</v>
          </cell>
          <cell r="QN114">
            <v>0</v>
          </cell>
          <cell r="QO114">
            <v>0</v>
          </cell>
          <cell r="QP114">
            <v>7.62</v>
          </cell>
          <cell r="QQ114">
            <v>1</v>
          </cell>
          <cell r="QR114">
            <v>0</v>
          </cell>
          <cell r="QS114">
            <v>0</v>
          </cell>
          <cell r="QT114">
            <v>4.51</v>
          </cell>
          <cell r="QU114">
            <v>1</v>
          </cell>
          <cell r="QV114" t="str">
            <v/>
          </cell>
          <cell r="QW114" t="str">
            <v/>
          </cell>
          <cell r="QX114">
            <v>0</v>
          </cell>
          <cell r="QY114">
            <v>0</v>
          </cell>
          <cell r="QZ114">
            <v>12.98</v>
          </cell>
          <cell r="RA114">
            <v>2</v>
          </cell>
          <cell r="RB114">
            <v>5.97</v>
          </cell>
          <cell r="RC114">
            <v>1</v>
          </cell>
          <cell r="RD114">
            <v>0</v>
          </cell>
          <cell r="RE114">
            <v>0</v>
          </cell>
          <cell r="RF114">
            <v>11.27</v>
          </cell>
          <cell r="RG114">
            <v>2</v>
          </cell>
          <cell r="RH114">
            <v>0</v>
          </cell>
          <cell r="RI114">
            <v>0</v>
          </cell>
          <cell r="RJ114" t="str">
            <v/>
          </cell>
          <cell r="RK114" t="str">
            <v/>
          </cell>
          <cell r="RL114">
            <v>10.57</v>
          </cell>
          <cell r="RM114">
            <v>2</v>
          </cell>
          <cell r="RN114">
            <v>12.4</v>
          </cell>
          <cell r="RO114">
            <v>1</v>
          </cell>
          <cell r="RP114">
            <v>0</v>
          </cell>
          <cell r="RQ114">
            <v>0</v>
          </cell>
          <cell r="RR114">
            <v>6.99</v>
          </cell>
          <cell r="RS114">
            <v>1</v>
          </cell>
          <cell r="RT114">
            <v>5.85</v>
          </cell>
          <cell r="RU114">
            <v>1</v>
          </cell>
          <cell r="RV114">
            <v>0</v>
          </cell>
          <cell r="RW114">
            <v>0</v>
          </cell>
          <cell r="RX114" t="str">
            <v/>
          </cell>
          <cell r="RY114" t="str">
            <v/>
          </cell>
          <cell r="RZ114">
            <v>6.14</v>
          </cell>
          <cell r="SA114">
            <v>1</v>
          </cell>
          <cell r="SB114">
            <v>7.86</v>
          </cell>
          <cell r="SC114">
            <v>1</v>
          </cell>
          <cell r="SD114">
            <v>4.8600000000000003</v>
          </cell>
          <cell r="SE114">
            <v>1</v>
          </cell>
          <cell r="SF114">
            <v>0</v>
          </cell>
          <cell r="SG114">
            <v>0</v>
          </cell>
          <cell r="SH114">
            <v>0</v>
          </cell>
          <cell r="SI114">
            <v>0</v>
          </cell>
          <cell r="SJ114">
            <v>11.93</v>
          </cell>
          <cell r="SK114">
            <v>2</v>
          </cell>
          <cell r="SL114" t="str">
            <v/>
          </cell>
          <cell r="SM114" t="str">
            <v/>
          </cell>
          <cell r="SN114">
            <v>12.81</v>
          </cell>
          <cell r="SO114">
            <v>2</v>
          </cell>
          <cell r="SP114">
            <v>0</v>
          </cell>
          <cell r="SQ114">
            <v>0</v>
          </cell>
          <cell r="SR114">
            <v>0</v>
          </cell>
          <cell r="SS114">
            <v>0</v>
          </cell>
          <cell r="ST114">
            <v>11.44</v>
          </cell>
          <cell r="SU114">
            <v>2</v>
          </cell>
          <cell r="SV114">
            <v>0</v>
          </cell>
          <cell r="SW114">
            <v>0</v>
          </cell>
          <cell r="SX114">
            <v>7.07</v>
          </cell>
          <cell r="SY114">
            <v>1</v>
          </cell>
          <cell r="SZ114" t="str">
            <v/>
          </cell>
          <cell r="TA114" t="str">
            <v/>
          </cell>
          <cell r="TB114">
            <v>8.27</v>
          </cell>
          <cell r="TC114">
            <v>1</v>
          </cell>
          <cell r="TD114">
            <v>6.55</v>
          </cell>
          <cell r="TE114">
            <v>1</v>
          </cell>
          <cell r="TF114">
            <v>0</v>
          </cell>
          <cell r="TG114">
            <v>0</v>
          </cell>
          <cell r="TH114">
            <v>0</v>
          </cell>
          <cell r="TI114">
            <v>0</v>
          </cell>
          <cell r="TJ114">
            <v>20.82</v>
          </cell>
          <cell r="TK114">
            <v>3</v>
          </cell>
          <cell r="TL114">
            <v>0</v>
          </cell>
          <cell r="TM114">
            <v>0</v>
          </cell>
          <cell r="TN114" t="str">
            <v/>
          </cell>
          <cell r="TO114" t="str">
            <v/>
          </cell>
          <cell r="TP114">
            <v>12.45</v>
          </cell>
          <cell r="TQ114">
            <v>2</v>
          </cell>
          <cell r="TR114">
            <v>5.91</v>
          </cell>
          <cell r="TS114">
            <v>1</v>
          </cell>
          <cell r="TT114">
            <v>5.78</v>
          </cell>
          <cell r="TU114">
            <v>1</v>
          </cell>
          <cell r="TV114">
            <v>0</v>
          </cell>
          <cell r="TW114">
            <v>0</v>
          </cell>
          <cell r="TX114">
            <v>6.44</v>
          </cell>
          <cell r="TY114">
            <v>1</v>
          </cell>
          <cell r="TZ114">
            <v>5.62</v>
          </cell>
          <cell r="UA114">
            <v>1</v>
          </cell>
          <cell r="UB114" t="str">
            <v/>
          </cell>
          <cell r="UC114" t="str">
            <v/>
          </cell>
          <cell r="UD114">
            <v>0</v>
          </cell>
          <cell r="UE114">
            <v>0</v>
          </cell>
          <cell r="UF114">
            <v>12.76</v>
          </cell>
          <cell r="UG114">
            <v>2</v>
          </cell>
          <cell r="UH114">
            <v>5.52</v>
          </cell>
          <cell r="UI114">
            <v>1</v>
          </cell>
          <cell r="UJ114">
            <v>7.21</v>
          </cell>
          <cell r="UK114">
            <v>1</v>
          </cell>
          <cell r="UL114">
            <v>4.34</v>
          </cell>
          <cell r="UM114">
            <v>1</v>
          </cell>
          <cell r="UN114">
            <v>6.69</v>
          </cell>
          <cell r="UO114">
            <v>1</v>
          </cell>
          <cell r="UP114" t="str">
            <v/>
          </cell>
          <cell r="UQ114" t="str">
            <v/>
          </cell>
          <cell r="UR114">
            <v>6.07</v>
          </cell>
          <cell r="US114">
            <v>1</v>
          </cell>
          <cell r="UT114">
            <v>6.84</v>
          </cell>
          <cell r="UU114">
            <v>1</v>
          </cell>
          <cell r="UV114">
            <v>5.35</v>
          </cell>
          <cell r="UW114">
            <v>1</v>
          </cell>
          <cell r="UX114">
            <v>0</v>
          </cell>
          <cell r="UY114">
            <v>0</v>
          </cell>
          <cell r="UZ114">
            <v>7</v>
          </cell>
          <cell r="VA114">
            <v>1</v>
          </cell>
          <cell r="VB114">
            <v>5.69</v>
          </cell>
          <cell r="VC114">
            <v>1</v>
          </cell>
          <cell r="VD114" t="str">
            <v/>
          </cell>
          <cell r="VE114" t="str">
            <v/>
          </cell>
          <cell r="VF114">
            <v>0</v>
          </cell>
          <cell r="VG114">
            <v>0</v>
          </cell>
          <cell r="VH114">
            <v>6.14</v>
          </cell>
          <cell r="VI114">
            <v>1</v>
          </cell>
          <cell r="VJ114">
            <v>11.73</v>
          </cell>
          <cell r="VK114">
            <v>2</v>
          </cell>
          <cell r="VL114">
            <v>6.36</v>
          </cell>
          <cell r="VM114">
            <v>1</v>
          </cell>
          <cell r="VN114">
            <v>0</v>
          </cell>
          <cell r="VO114">
            <v>0</v>
          </cell>
          <cell r="VP114">
            <v>6.58</v>
          </cell>
          <cell r="VQ114">
            <v>1</v>
          </cell>
          <cell r="VR114" t="str">
            <v/>
          </cell>
          <cell r="VS114" t="str">
            <v/>
          </cell>
          <cell r="VT114">
            <v>0</v>
          </cell>
          <cell r="VU114">
            <v>0</v>
          </cell>
          <cell r="VV114">
            <v>14.1</v>
          </cell>
          <cell r="VW114">
            <v>2</v>
          </cell>
          <cell r="VX114">
            <v>0</v>
          </cell>
          <cell r="VY114">
            <v>0</v>
          </cell>
          <cell r="VZ114">
            <v>13.64</v>
          </cell>
          <cell r="WA114">
            <v>2</v>
          </cell>
          <cell r="WB114">
            <v>0</v>
          </cell>
          <cell r="WC114">
            <v>0</v>
          </cell>
          <cell r="WD114">
            <v>5.9</v>
          </cell>
          <cell r="WE114">
            <v>1</v>
          </cell>
          <cell r="WF114" t="str">
            <v/>
          </cell>
          <cell r="WG114" t="str">
            <v/>
          </cell>
          <cell r="WH114">
            <v>9.0500000000000007</v>
          </cell>
          <cell r="WI114">
            <v>1</v>
          </cell>
          <cell r="WJ114">
            <v>5.66</v>
          </cell>
          <cell r="WK114">
            <v>1</v>
          </cell>
          <cell r="WL114">
            <v>6.37</v>
          </cell>
          <cell r="WM114">
            <v>1</v>
          </cell>
          <cell r="WN114">
            <v>0</v>
          </cell>
          <cell r="WO114">
            <v>0</v>
          </cell>
          <cell r="WP114">
            <v>8.1199999999999992</v>
          </cell>
          <cell r="WQ114">
            <v>1</v>
          </cell>
          <cell r="WR114">
            <v>0</v>
          </cell>
          <cell r="WS114">
            <v>0</v>
          </cell>
          <cell r="WT114" t="str">
            <v/>
          </cell>
          <cell r="WU114" t="str">
            <v/>
          </cell>
          <cell r="WV114">
            <v>12.6</v>
          </cell>
          <cell r="WW114">
            <v>2</v>
          </cell>
          <cell r="WX114">
            <v>0</v>
          </cell>
          <cell r="WY114">
            <v>0</v>
          </cell>
          <cell r="WZ114">
            <v>4.9000000000000004</v>
          </cell>
          <cell r="XA114">
            <v>1</v>
          </cell>
          <cell r="XB114">
            <v>13.21</v>
          </cell>
          <cell r="XC114">
            <v>2</v>
          </cell>
          <cell r="XD114">
            <v>5.46</v>
          </cell>
          <cell r="XE114">
            <v>1</v>
          </cell>
          <cell r="XF114">
            <v>0</v>
          </cell>
          <cell r="XG114">
            <v>0</v>
          </cell>
          <cell r="XH114" t="str">
            <v/>
          </cell>
          <cell r="XI114" t="str">
            <v/>
          </cell>
          <cell r="XJ114">
            <v>7.34</v>
          </cell>
          <cell r="XK114">
            <v>1</v>
          </cell>
          <cell r="XL114">
            <v>5.34</v>
          </cell>
          <cell r="XM114">
            <v>1</v>
          </cell>
          <cell r="XN114">
            <v>6.81</v>
          </cell>
          <cell r="XO114">
            <v>1</v>
          </cell>
          <cell r="XP114">
            <v>0</v>
          </cell>
          <cell r="XQ114">
            <v>0</v>
          </cell>
          <cell r="XR114">
            <v>13.05</v>
          </cell>
          <cell r="XS114">
            <v>2</v>
          </cell>
          <cell r="XT114">
            <v>0</v>
          </cell>
          <cell r="XU114">
            <v>0</v>
          </cell>
          <cell r="XV114" t="str">
            <v/>
          </cell>
          <cell r="XW114" t="str">
            <v/>
          </cell>
          <cell r="XX114">
            <v>14.64</v>
          </cell>
          <cell r="XY114">
            <v>2</v>
          </cell>
          <cell r="XZ114">
            <v>0</v>
          </cell>
          <cell r="YA114">
            <v>0</v>
          </cell>
          <cell r="YB114">
            <v>6.57</v>
          </cell>
          <cell r="YC114">
            <v>1</v>
          </cell>
          <cell r="YD114">
            <v>11.67</v>
          </cell>
          <cell r="YE114">
            <v>2</v>
          </cell>
          <cell r="YF114">
            <v>0</v>
          </cell>
          <cell r="YG114">
            <v>0</v>
          </cell>
          <cell r="YH114">
            <v>2.98</v>
          </cell>
          <cell r="YI114">
            <v>1</v>
          </cell>
          <cell r="YJ114" t="str">
            <v/>
          </cell>
          <cell r="YK114" t="str">
            <v/>
          </cell>
          <cell r="YL114">
            <v>0</v>
          </cell>
          <cell r="YM114">
            <v>0</v>
          </cell>
          <cell r="YN114">
            <v>18.88</v>
          </cell>
          <cell r="YO114">
            <v>3</v>
          </cell>
          <cell r="YP114">
            <v>0</v>
          </cell>
          <cell r="YQ114">
            <v>0</v>
          </cell>
          <cell r="YR114">
            <v>0</v>
          </cell>
          <cell r="YS114">
            <v>0</v>
          </cell>
          <cell r="YT114">
            <v>4.53</v>
          </cell>
          <cell r="YU114">
            <v>1</v>
          </cell>
          <cell r="YV114">
            <v>13.72</v>
          </cell>
          <cell r="YW114">
            <v>2</v>
          </cell>
          <cell r="YX114" t="str">
            <v/>
          </cell>
          <cell r="YY114" t="str">
            <v/>
          </cell>
          <cell r="YZ114">
            <v>0</v>
          </cell>
          <cell r="ZA114">
            <v>0</v>
          </cell>
          <cell r="ZB114">
            <v>14.76</v>
          </cell>
          <cell r="ZC114">
            <v>2</v>
          </cell>
          <cell r="ZD114">
            <v>0</v>
          </cell>
          <cell r="ZE114">
            <v>0</v>
          </cell>
          <cell r="ZF114">
            <v>13.27</v>
          </cell>
          <cell r="ZG114">
            <v>2</v>
          </cell>
          <cell r="ZH114">
            <v>0</v>
          </cell>
          <cell r="ZI114">
            <v>0</v>
          </cell>
          <cell r="ZJ114">
            <v>10.16</v>
          </cell>
          <cell r="ZK114">
            <v>2</v>
          </cell>
          <cell r="ZL114" t="str">
            <v/>
          </cell>
          <cell r="ZM114" t="str">
            <v/>
          </cell>
          <cell r="ZN114">
            <v>6.76</v>
          </cell>
          <cell r="ZO114">
            <v>1</v>
          </cell>
          <cell r="ZP114">
            <v>10.210000000000001</v>
          </cell>
          <cell r="ZQ114">
            <v>2</v>
          </cell>
          <cell r="ZR114">
            <v>5.27</v>
          </cell>
          <cell r="ZS114">
            <v>1</v>
          </cell>
          <cell r="ZT114">
            <v>0</v>
          </cell>
          <cell r="ZU114">
            <v>0</v>
          </cell>
          <cell r="ZV114">
            <v>0</v>
          </cell>
          <cell r="ZW114">
            <v>0</v>
          </cell>
          <cell r="ZX114">
            <v>12.63</v>
          </cell>
          <cell r="ZY114">
            <v>2</v>
          </cell>
          <cell r="ZZ114" t="str">
            <v/>
          </cell>
          <cell r="AAA114" t="str">
            <v/>
          </cell>
          <cell r="AAB114">
            <v>4.99</v>
          </cell>
          <cell r="AAC114">
            <v>1</v>
          </cell>
          <cell r="AAD114">
            <v>6.08</v>
          </cell>
          <cell r="AAE114">
            <v>1</v>
          </cell>
          <cell r="AAF114">
            <v>6.61</v>
          </cell>
          <cell r="AAG114">
            <v>1</v>
          </cell>
          <cell r="AAH114">
            <v>0</v>
          </cell>
          <cell r="AAI114">
            <v>0</v>
          </cell>
          <cell r="AAJ114">
            <v>5.96</v>
          </cell>
          <cell r="AAK114">
            <v>1</v>
          </cell>
          <cell r="AAL114">
            <v>0</v>
          </cell>
          <cell r="AAM114">
            <v>0</v>
          </cell>
          <cell r="AAN114" t="str">
            <v/>
          </cell>
          <cell r="AAO114" t="str">
            <v/>
          </cell>
          <cell r="AAP114">
            <v>0</v>
          </cell>
          <cell r="AAQ114">
            <v>0</v>
          </cell>
          <cell r="AAR114">
            <v>14.73</v>
          </cell>
          <cell r="AAS114">
            <v>2</v>
          </cell>
          <cell r="AAT114">
            <v>0</v>
          </cell>
          <cell r="AAU114">
            <v>0</v>
          </cell>
          <cell r="AAV114">
            <v>11.85</v>
          </cell>
          <cell r="AAW114">
            <v>2</v>
          </cell>
          <cell r="AAX114">
            <v>0</v>
          </cell>
          <cell r="AAY114">
            <v>0</v>
          </cell>
          <cell r="AAZ114">
            <v>0</v>
          </cell>
          <cell r="ABA114">
            <v>0</v>
          </cell>
          <cell r="ABB114" t="str">
            <v/>
          </cell>
          <cell r="ABC114" t="str">
            <v/>
          </cell>
          <cell r="ABD114">
            <v>0</v>
          </cell>
          <cell r="ABE114">
            <v>0</v>
          </cell>
          <cell r="ABF114">
            <v>0</v>
          </cell>
          <cell r="ABG114">
            <v>0</v>
          </cell>
          <cell r="ABH114">
            <v>0</v>
          </cell>
          <cell r="ABI114">
            <v>0</v>
          </cell>
          <cell r="ABJ114">
            <v>0</v>
          </cell>
          <cell r="ABK114">
            <v>0</v>
          </cell>
          <cell r="ABM114">
            <v>1670.8799999999994</v>
          </cell>
          <cell r="ABN114">
            <v>261</v>
          </cell>
          <cell r="ABO114">
            <v>195</v>
          </cell>
          <cell r="ABP114">
            <v>1.3384615384615384</v>
          </cell>
        </row>
        <row r="115">
          <cell r="A115" t="str">
            <v>QUEENSBRIDGE</v>
          </cell>
          <cell r="B115" t="str">
            <v>QUEENSBRIDGE SOUTH</v>
          </cell>
          <cell r="C115" t="str">
            <v>QUEENS</v>
          </cell>
          <cell r="D115">
            <v>21.07</v>
          </cell>
          <cell r="E115">
            <v>3</v>
          </cell>
          <cell r="F115">
            <v>5.46</v>
          </cell>
          <cell r="G115">
            <v>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23.02</v>
          </cell>
          <cell r="M115">
            <v>3</v>
          </cell>
          <cell r="N115">
            <v>6.76</v>
          </cell>
          <cell r="O115">
            <v>1</v>
          </cell>
          <cell r="P115" t="str">
            <v/>
          </cell>
          <cell r="Q115" t="str">
            <v/>
          </cell>
          <cell r="R115">
            <v>18.82</v>
          </cell>
          <cell r="S115">
            <v>3</v>
          </cell>
          <cell r="T115">
            <v>13.99</v>
          </cell>
          <cell r="U115">
            <v>2</v>
          </cell>
          <cell r="V115">
            <v>13.83</v>
          </cell>
          <cell r="W115">
            <v>2</v>
          </cell>
          <cell r="X115">
            <v>5.92</v>
          </cell>
          <cell r="Y115">
            <v>1</v>
          </cell>
          <cell r="Z115">
            <v>7</v>
          </cell>
          <cell r="AA115">
            <v>1</v>
          </cell>
          <cell r="AB115">
            <v>0</v>
          </cell>
          <cell r="AC115">
            <v>0</v>
          </cell>
          <cell r="AD115" t="str">
            <v/>
          </cell>
          <cell r="AE115" t="str">
            <v/>
          </cell>
          <cell r="AF115">
            <v>11.38</v>
          </cell>
          <cell r="AG115">
            <v>2</v>
          </cell>
          <cell r="AH115">
            <v>6.33</v>
          </cell>
          <cell r="AI115">
            <v>1</v>
          </cell>
          <cell r="AJ115">
            <v>6.55</v>
          </cell>
          <cell r="AK115">
            <v>1</v>
          </cell>
          <cell r="AL115">
            <v>7.2</v>
          </cell>
          <cell r="AM115">
            <v>1</v>
          </cell>
          <cell r="AN115">
            <v>6.57</v>
          </cell>
          <cell r="AO115">
            <v>1</v>
          </cell>
          <cell r="AP115">
            <v>13.02</v>
          </cell>
          <cell r="AQ115">
            <v>2</v>
          </cell>
          <cell r="AR115" t="str">
            <v/>
          </cell>
          <cell r="AS115" t="str">
            <v/>
          </cell>
          <cell r="AT115">
            <v>0</v>
          </cell>
          <cell r="AU115">
            <v>0</v>
          </cell>
          <cell r="AV115">
            <v>13.24</v>
          </cell>
          <cell r="AW115">
            <v>2</v>
          </cell>
          <cell r="AX115">
            <v>11.66</v>
          </cell>
          <cell r="AY115">
            <v>2</v>
          </cell>
          <cell r="AZ115">
            <v>16.97</v>
          </cell>
          <cell r="BA115">
            <v>3</v>
          </cell>
          <cell r="BB115">
            <v>0</v>
          </cell>
          <cell r="BC115">
            <v>0</v>
          </cell>
          <cell r="BD115">
            <v>12.18</v>
          </cell>
          <cell r="BE115">
            <v>2</v>
          </cell>
          <cell r="BF115" t="str">
            <v/>
          </cell>
          <cell r="BG115" t="str">
            <v/>
          </cell>
          <cell r="BH115">
            <v>8.56</v>
          </cell>
          <cell r="BI115">
            <v>1</v>
          </cell>
          <cell r="BJ115">
            <v>12.19</v>
          </cell>
          <cell r="BK115">
            <v>2</v>
          </cell>
          <cell r="BL115">
            <v>10.81</v>
          </cell>
          <cell r="BM115">
            <v>2</v>
          </cell>
          <cell r="BN115">
            <v>0</v>
          </cell>
          <cell r="BO115">
            <v>0</v>
          </cell>
          <cell r="BP115">
            <v>12.83</v>
          </cell>
          <cell r="BQ115">
            <v>2</v>
          </cell>
          <cell r="BR115">
            <v>10.130000000000001</v>
          </cell>
          <cell r="BS115">
            <v>2</v>
          </cell>
          <cell r="BT115" t="str">
            <v/>
          </cell>
          <cell r="BU115" t="str">
            <v/>
          </cell>
          <cell r="BV115">
            <v>10.97</v>
          </cell>
          <cell r="BW115">
            <v>2</v>
          </cell>
          <cell r="BX115">
            <v>0</v>
          </cell>
          <cell r="BY115">
            <v>0</v>
          </cell>
          <cell r="BZ115">
            <v>11.13</v>
          </cell>
          <cell r="CA115">
            <v>2</v>
          </cell>
          <cell r="CB115">
            <v>0</v>
          </cell>
          <cell r="CC115">
            <v>0</v>
          </cell>
          <cell r="CD115">
            <v>22.49</v>
          </cell>
          <cell r="CE115">
            <v>3</v>
          </cell>
          <cell r="CF115">
            <v>0</v>
          </cell>
          <cell r="CG115">
            <v>0</v>
          </cell>
          <cell r="CH115" t="str">
            <v/>
          </cell>
          <cell r="CI115" t="str">
            <v/>
          </cell>
          <cell r="CJ115">
            <v>6.47</v>
          </cell>
          <cell r="CK115">
            <v>1</v>
          </cell>
          <cell r="CL115">
            <v>13.74</v>
          </cell>
          <cell r="CM115">
            <v>2</v>
          </cell>
          <cell r="CN115">
            <v>0</v>
          </cell>
          <cell r="CO115">
            <v>0</v>
          </cell>
          <cell r="CP115">
            <v>14.56</v>
          </cell>
          <cell r="CQ115">
            <v>2</v>
          </cell>
          <cell r="CR115">
            <v>11.69</v>
          </cell>
          <cell r="CS115">
            <v>2</v>
          </cell>
          <cell r="CT115">
            <v>4.93</v>
          </cell>
          <cell r="CU115">
            <v>1</v>
          </cell>
          <cell r="CV115" t="str">
            <v/>
          </cell>
          <cell r="CW115" t="str">
            <v/>
          </cell>
          <cell r="CX115">
            <v>0</v>
          </cell>
          <cell r="CY115">
            <v>0</v>
          </cell>
          <cell r="CZ115">
            <v>22.71</v>
          </cell>
          <cell r="DA115">
            <v>4</v>
          </cell>
          <cell r="DB115">
            <v>5.12</v>
          </cell>
          <cell r="DC115">
            <v>1</v>
          </cell>
          <cell r="DD115">
            <v>11.4</v>
          </cell>
          <cell r="DE115">
            <v>2</v>
          </cell>
          <cell r="DF115">
            <v>0</v>
          </cell>
          <cell r="DG115">
            <v>0</v>
          </cell>
          <cell r="DH115">
            <v>5.16</v>
          </cell>
          <cell r="DI115">
            <v>1</v>
          </cell>
          <cell r="DJ115" t="str">
            <v/>
          </cell>
          <cell r="DK115" t="str">
            <v/>
          </cell>
          <cell r="DL115">
            <v>17.13</v>
          </cell>
          <cell r="DM115">
            <v>2</v>
          </cell>
          <cell r="DN115">
            <v>10.11</v>
          </cell>
          <cell r="DO115">
            <v>2</v>
          </cell>
          <cell r="DP115">
            <v>8.0399999999999991</v>
          </cell>
          <cell r="DQ115">
            <v>1</v>
          </cell>
          <cell r="DR115">
            <v>6.6</v>
          </cell>
          <cell r="DS115">
            <v>1</v>
          </cell>
          <cell r="DT115">
            <v>5.89</v>
          </cell>
          <cell r="DU115">
            <v>1</v>
          </cell>
          <cell r="DV115">
            <v>0</v>
          </cell>
          <cell r="DW115">
            <v>0</v>
          </cell>
          <cell r="DX115" t="str">
            <v/>
          </cell>
          <cell r="DY115" t="str">
            <v/>
          </cell>
          <cell r="DZ115">
            <v>5.44</v>
          </cell>
          <cell r="EA115">
            <v>1</v>
          </cell>
          <cell r="EB115">
            <v>6.06</v>
          </cell>
          <cell r="EC115">
            <v>1</v>
          </cell>
          <cell r="ED115">
            <v>13.57</v>
          </cell>
          <cell r="EE115">
            <v>2</v>
          </cell>
          <cell r="EF115">
            <v>6.73</v>
          </cell>
          <cell r="EG115">
            <v>1</v>
          </cell>
          <cell r="EH115">
            <v>13.81</v>
          </cell>
          <cell r="EI115">
            <v>2</v>
          </cell>
          <cell r="EJ115">
            <v>0</v>
          </cell>
          <cell r="EK115">
            <v>0</v>
          </cell>
          <cell r="EL115" t="str">
            <v/>
          </cell>
          <cell r="EM115" t="str">
            <v/>
          </cell>
          <cell r="EN115">
            <v>5.58</v>
          </cell>
          <cell r="EO115">
            <v>1</v>
          </cell>
          <cell r="EP115">
            <v>5.47</v>
          </cell>
          <cell r="EQ115">
            <v>1</v>
          </cell>
          <cell r="ER115">
            <v>12.14</v>
          </cell>
          <cell r="ES115">
            <v>2</v>
          </cell>
          <cell r="ET115">
            <v>19.78</v>
          </cell>
          <cell r="EU115">
            <v>3</v>
          </cell>
          <cell r="EV115">
            <v>0</v>
          </cell>
          <cell r="EW115">
            <v>0</v>
          </cell>
          <cell r="EX115">
            <v>8.2799999999999994</v>
          </cell>
          <cell r="EY115">
            <v>1</v>
          </cell>
          <cell r="EZ115" t="str">
            <v/>
          </cell>
          <cell r="FA115" t="str">
            <v/>
          </cell>
          <cell r="FB115">
            <v>17.68</v>
          </cell>
          <cell r="FC115">
            <v>2</v>
          </cell>
          <cell r="FD115">
            <v>0</v>
          </cell>
          <cell r="FE115">
            <v>0</v>
          </cell>
          <cell r="FF115">
            <v>17.239999999999998</v>
          </cell>
          <cell r="FG115">
            <v>2</v>
          </cell>
          <cell r="FH115">
            <v>5.62</v>
          </cell>
          <cell r="FI115">
            <v>1</v>
          </cell>
          <cell r="FJ115">
            <v>6.42</v>
          </cell>
          <cell r="FK115">
            <v>1</v>
          </cell>
          <cell r="FL115">
            <v>0</v>
          </cell>
          <cell r="FM115">
            <v>0</v>
          </cell>
          <cell r="FN115" t="str">
            <v/>
          </cell>
          <cell r="FO115" t="str">
            <v/>
          </cell>
          <cell r="FP115">
            <v>15.55</v>
          </cell>
          <cell r="FQ115">
            <v>2</v>
          </cell>
          <cell r="FR115">
            <v>0</v>
          </cell>
          <cell r="FS115">
            <v>0</v>
          </cell>
          <cell r="FT115">
            <v>14.93</v>
          </cell>
          <cell r="FU115">
            <v>2</v>
          </cell>
          <cell r="FV115">
            <v>5.26</v>
          </cell>
          <cell r="FW115">
            <v>1</v>
          </cell>
          <cell r="FX115">
            <v>15.87</v>
          </cell>
          <cell r="FY115">
            <v>2</v>
          </cell>
          <cell r="FZ115">
            <v>6.2</v>
          </cell>
          <cell r="GA115">
            <v>1</v>
          </cell>
          <cell r="GB115">
            <v>0</v>
          </cell>
          <cell r="GC115">
            <v>0</v>
          </cell>
          <cell r="GD115">
            <v>8.99</v>
          </cell>
          <cell r="GE115">
            <v>1</v>
          </cell>
          <cell r="GF115">
            <v>13.85</v>
          </cell>
          <cell r="GG115">
            <v>2</v>
          </cell>
          <cell r="GH115">
            <v>0</v>
          </cell>
          <cell r="GI115">
            <v>0</v>
          </cell>
          <cell r="GJ115">
            <v>14.96</v>
          </cell>
          <cell r="GK115">
            <v>2</v>
          </cell>
          <cell r="GL115">
            <v>0</v>
          </cell>
          <cell r="GM115">
            <v>0</v>
          </cell>
          <cell r="GN115">
            <v>3.11</v>
          </cell>
          <cell r="GO115">
            <v>1</v>
          </cell>
          <cell r="GP115" t="str">
            <v/>
          </cell>
          <cell r="GQ115" t="str">
            <v/>
          </cell>
          <cell r="GR115">
            <v>14.13</v>
          </cell>
          <cell r="GS115">
            <v>2</v>
          </cell>
          <cell r="GT115">
            <v>0</v>
          </cell>
          <cell r="GU115">
            <v>0</v>
          </cell>
          <cell r="GV115">
            <v>18.72</v>
          </cell>
          <cell r="GW115">
            <v>2</v>
          </cell>
          <cell r="GX115">
            <v>5.6</v>
          </cell>
          <cell r="GY115">
            <v>1</v>
          </cell>
          <cell r="GZ115">
            <v>0</v>
          </cell>
          <cell r="HA115">
            <v>0</v>
          </cell>
          <cell r="HB115">
            <v>18.940000000000001</v>
          </cell>
          <cell r="HC115">
            <v>2</v>
          </cell>
          <cell r="HD115" t="str">
            <v/>
          </cell>
          <cell r="HE115" t="str">
            <v/>
          </cell>
          <cell r="HF115">
            <v>7.3</v>
          </cell>
          <cell r="HG115">
            <v>1</v>
          </cell>
          <cell r="HH115">
            <v>10.98</v>
          </cell>
          <cell r="HI115">
            <v>2</v>
          </cell>
          <cell r="HJ115">
            <v>7</v>
          </cell>
          <cell r="HK115">
            <v>1</v>
          </cell>
          <cell r="HL115">
            <v>5.63</v>
          </cell>
          <cell r="HM115">
            <v>1</v>
          </cell>
          <cell r="HN115">
            <v>5.51</v>
          </cell>
          <cell r="HO115">
            <v>1</v>
          </cell>
          <cell r="HP115">
            <v>14.61</v>
          </cell>
          <cell r="HQ115">
            <v>2</v>
          </cell>
          <cell r="HR115" t="str">
            <v/>
          </cell>
          <cell r="HS115" t="str">
            <v/>
          </cell>
          <cell r="HT115">
            <v>10.94</v>
          </cell>
          <cell r="HU115">
            <v>2</v>
          </cell>
          <cell r="HV115">
            <v>0</v>
          </cell>
          <cell r="HW115">
            <v>0</v>
          </cell>
          <cell r="HX115">
            <v>23.44</v>
          </cell>
          <cell r="HY115">
            <v>3</v>
          </cell>
          <cell r="HZ115">
            <v>7.07</v>
          </cell>
          <cell r="IA115">
            <v>1</v>
          </cell>
          <cell r="IB115">
            <v>6.35</v>
          </cell>
          <cell r="IC115">
            <v>1</v>
          </cell>
          <cell r="ID115">
            <v>14.18</v>
          </cell>
          <cell r="IE115">
            <v>2</v>
          </cell>
          <cell r="IF115" t="str">
            <v/>
          </cell>
          <cell r="IG115" t="str">
            <v/>
          </cell>
          <cell r="IH115">
            <v>6.49</v>
          </cell>
          <cell r="II115">
            <v>1</v>
          </cell>
          <cell r="IJ115">
            <v>7.89</v>
          </cell>
          <cell r="IK115">
            <v>1</v>
          </cell>
          <cell r="IL115">
            <v>20.11</v>
          </cell>
          <cell r="IM115">
            <v>3</v>
          </cell>
          <cell r="IN115">
            <v>0</v>
          </cell>
          <cell r="IO115">
            <v>0</v>
          </cell>
          <cell r="IP115">
            <v>15.9</v>
          </cell>
          <cell r="IQ115">
            <v>2</v>
          </cell>
          <cell r="IR115">
            <v>6.14</v>
          </cell>
          <cell r="IS115">
            <v>1</v>
          </cell>
          <cell r="IT115" t="str">
            <v/>
          </cell>
          <cell r="IU115" t="str">
            <v/>
          </cell>
          <cell r="IV115">
            <v>13.04</v>
          </cell>
          <cell r="IW115">
            <v>2</v>
          </cell>
          <cell r="IX115">
            <v>0</v>
          </cell>
          <cell r="IY115">
            <v>0</v>
          </cell>
          <cell r="IZ115">
            <v>18.2</v>
          </cell>
          <cell r="JA115">
            <v>2</v>
          </cell>
          <cell r="JB115">
            <v>7.58</v>
          </cell>
          <cell r="JC115">
            <v>1</v>
          </cell>
          <cell r="JD115">
            <v>12.99</v>
          </cell>
          <cell r="JE115">
            <v>2</v>
          </cell>
          <cell r="JF115">
            <v>11.61</v>
          </cell>
          <cell r="JG115">
            <v>2</v>
          </cell>
          <cell r="JH115" t="str">
            <v/>
          </cell>
          <cell r="JI115" t="str">
            <v/>
          </cell>
          <cell r="JJ115">
            <v>14.23</v>
          </cell>
          <cell r="JK115">
            <v>2</v>
          </cell>
          <cell r="JL115">
            <v>7.68</v>
          </cell>
          <cell r="JM115">
            <v>1</v>
          </cell>
          <cell r="JN115">
            <v>7.25</v>
          </cell>
          <cell r="JO115">
            <v>1</v>
          </cell>
          <cell r="JP115">
            <v>10.54</v>
          </cell>
          <cell r="JQ115">
            <v>2</v>
          </cell>
          <cell r="JR115">
            <v>13.31</v>
          </cell>
          <cell r="JS115">
            <v>2</v>
          </cell>
          <cell r="JT115">
            <v>7.38</v>
          </cell>
          <cell r="JU115">
            <v>1</v>
          </cell>
          <cell r="JV115" t="str">
            <v/>
          </cell>
          <cell r="JW115" t="str">
            <v/>
          </cell>
          <cell r="JX115">
            <v>19.41</v>
          </cell>
          <cell r="JY115">
            <v>2</v>
          </cell>
          <cell r="JZ115">
            <v>8.09</v>
          </cell>
          <cell r="KA115">
            <v>1</v>
          </cell>
          <cell r="KB115">
            <v>11.83</v>
          </cell>
          <cell r="KC115">
            <v>2</v>
          </cell>
          <cell r="KD115">
            <v>13.29</v>
          </cell>
          <cell r="KE115">
            <v>2</v>
          </cell>
          <cell r="KF115">
            <v>8.9499999999999993</v>
          </cell>
          <cell r="KG115">
            <v>1</v>
          </cell>
          <cell r="KH115">
            <v>0</v>
          </cell>
          <cell r="KI115">
            <v>0</v>
          </cell>
          <cell r="KJ115" t="str">
            <v/>
          </cell>
          <cell r="KK115" t="str">
            <v/>
          </cell>
          <cell r="KL115">
            <v>18.989999999999998</v>
          </cell>
          <cell r="KM115">
            <v>3</v>
          </cell>
          <cell r="KN115">
            <v>5.3</v>
          </cell>
          <cell r="KO115">
            <v>1</v>
          </cell>
          <cell r="KP115">
            <v>14.4</v>
          </cell>
          <cell r="KQ115">
            <v>2</v>
          </cell>
          <cell r="KR115">
            <v>16.48</v>
          </cell>
          <cell r="KS115">
            <v>2</v>
          </cell>
          <cell r="KT115">
            <v>3.57</v>
          </cell>
          <cell r="KU115">
            <v>1</v>
          </cell>
          <cell r="KV115">
            <v>20.03</v>
          </cell>
          <cell r="KW115">
            <v>3</v>
          </cell>
          <cell r="KX115" t="str">
            <v/>
          </cell>
          <cell r="KY115" t="str">
            <v/>
          </cell>
          <cell r="KZ115">
            <v>7.73</v>
          </cell>
          <cell r="LA115">
            <v>1</v>
          </cell>
          <cell r="LB115">
            <v>15.57</v>
          </cell>
          <cell r="LC115">
            <v>2</v>
          </cell>
          <cell r="LD115">
            <v>10.74</v>
          </cell>
          <cell r="LE115">
            <v>2</v>
          </cell>
          <cell r="LF115">
            <v>8.02</v>
          </cell>
          <cell r="LG115">
            <v>1</v>
          </cell>
          <cell r="LH115">
            <v>12.36</v>
          </cell>
          <cell r="LI115">
            <v>2</v>
          </cell>
          <cell r="LJ115">
            <v>7.73</v>
          </cell>
          <cell r="LK115">
            <v>1</v>
          </cell>
          <cell r="LL115" t="str">
            <v/>
          </cell>
          <cell r="LM115" t="str">
            <v/>
          </cell>
          <cell r="LN115">
            <v>8.34</v>
          </cell>
          <cell r="LO115">
            <v>1</v>
          </cell>
          <cell r="LP115">
            <v>19.52</v>
          </cell>
          <cell r="LQ115">
            <v>3</v>
          </cell>
          <cell r="LR115">
            <v>11.25</v>
          </cell>
          <cell r="LS115">
            <v>2</v>
          </cell>
          <cell r="LT115">
            <v>0</v>
          </cell>
          <cell r="LU115">
            <v>0</v>
          </cell>
          <cell r="LV115">
            <v>20.100000000000001</v>
          </cell>
          <cell r="LW115">
            <v>2</v>
          </cell>
          <cell r="LX115">
            <v>0</v>
          </cell>
          <cell r="LY115">
            <v>0</v>
          </cell>
          <cell r="LZ115" t="str">
            <v/>
          </cell>
          <cell r="MA115" t="str">
            <v/>
          </cell>
          <cell r="MB115">
            <v>20.58</v>
          </cell>
          <cell r="MC115">
            <v>3</v>
          </cell>
          <cell r="MD115">
            <v>20.18</v>
          </cell>
          <cell r="ME115">
            <v>3</v>
          </cell>
          <cell r="MF115">
            <v>13.7</v>
          </cell>
          <cell r="MG115">
            <v>2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5.67</v>
          </cell>
          <cell r="MM115">
            <v>1</v>
          </cell>
          <cell r="MN115" t="str">
            <v/>
          </cell>
          <cell r="MO115" t="str">
            <v/>
          </cell>
          <cell r="MP115">
            <v>13.11</v>
          </cell>
          <cell r="MQ115">
            <v>2</v>
          </cell>
          <cell r="MR115">
            <v>20.03</v>
          </cell>
          <cell r="MS115">
            <v>3</v>
          </cell>
          <cell r="MT115">
            <v>6.38</v>
          </cell>
          <cell r="MU115">
            <v>1</v>
          </cell>
          <cell r="MV115">
            <v>7.35</v>
          </cell>
          <cell r="MW115">
            <v>1</v>
          </cell>
          <cell r="MX115">
            <v>0</v>
          </cell>
          <cell r="MY115">
            <v>0</v>
          </cell>
          <cell r="MZ115">
            <v>19.72</v>
          </cell>
          <cell r="NA115">
            <v>3</v>
          </cell>
          <cell r="NB115" t="str">
            <v/>
          </cell>
          <cell r="NC115" t="str">
            <v/>
          </cell>
          <cell r="ND115">
            <v>7.2</v>
          </cell>
          <cell r="NE115">
            <v>1</v>
          </cell>
          <cell r="NF115">
            <v>0</v>
          </cell>
          <cell r="NG115">
            <v>0</v>
          </cell>
          <cell r="NH115">
            <v>14.47</v>
          </cell>
          <cell r="NI115">
            <v>2</v>
          </cell>
          <cell r="NJ115">
            <v>8.11</v>
          </cell>
          <cell r="NK115">
            <v>1</v>
          </cell>
          <cell r="NL115">
            <v>7.59</v>
          </cell>
          <cell r="NM115">
            <v>1</v>
          </cell>
          <cell r="NN115">
            <v>0</v>
          </cell>
          <cell r="NO115">
            <v>0</v>
          </cell>
          <cell r="NP115" t="str">
            <v/>
          </cell>
          <cell r="NQ115" t="str">
            <v/>
          </cell>
          <cell r="NR115">
            <v>15.22</v>
          </cell>
          <cell r="NS115">
            <v>2</v>
          </cell>
          <cell r="NT115">
            <v>20.39</v>
          </cell>
          <cell r="NU115">
            <v>3</v>
          </cell>
          <cell r="NV115">
            <v>13.26</v>
          </cell>
          <cell r="NW115">
            <v>2</v>
          </cell>
          <cell r="NX115">
            <v>3.6</v>
          </cell>
          <cell r="NY115">
            <v>1</v>
          </cell>
          <cell r="NZ115">
            <v>12.55</v>
          </cell>
          <cell r="OA115">
            <v>2</v>
          </cell>
          <cell r="OB115">
            <v>11.04</v>
          </cell>
          <cell r="OC115">
            <v>2</v>
          </cell>
          <cell r="OD115" t="str">
            <v/>
          </cell>
          <cell r="OE115" t="str">
            <v/>
          </cell>
          <cell r="OF115">
            <v>17.53</v>
          </cell>
          <cell r="OG115">
            <v>2</v>
          </cell>
          <cell r="OH115">
            <v>6.09</v>
          </cell>
          <cell r="OI115">
            <v>1</v>
          </cell>
          <cell r="OJ115">
            <v>13.45</v>
          </cell>
          <cell r="OK115">
            <v>2</v>
          </cell>
          <cell r="OL115">
            <v>0</v>
          </cell>
          <cell r="OM115">
            <v>0</v>
          </cell>
          <cell r="ON115">
            <v>6.35</v>
          </cell>
          <cell r="OO115">
            <v>1</v>
          </cell>
          <cell r="OP115">
            <v>14.28</v>
          </cell>
          <cell r="OQ115">
            <v>2</v>
          </cell>
          <cell r="OR115" t="str">
            <v/>
          </cell>
          <cell r="OS115" t="str">
            <v/>
          </cell>
          <cell r="OT115">
            <v>20.51</v>
          </cell>
          <cell r="OU115">
            <v>3</v>
          </cell>
          <cell r="OV115">
            <v>0</v>
          </cell>
          <cell r="OW115">
            <v>0</v>
          </cell>
          <cell r="OX115">
            <v>13.35</v>
          </cell>
          <cell r="OY115">
            <v>2</v>
          </cell>
          <cell r="OZ115">
            <v>5.16</v>
          </cell>
          <cell r="PA115">
            <v>1</v>
          </cell>
          <cell r="PB115">
            <v>14.5</v>
          </cell>
          <cell r="PC115">
            <v>2</v>
          </cell>
          <cell r="PD115">
            <v>6.21</v>
          </cell>
          <cell r="PE115">
            <v>1</v>
          </cell>
          <cell r="PF115" t="str">
            <v/>
          </cell>
          <cell r="PG115" t="str">
            <v/>
          </cell>
          <cell r="PH115">
            <v>6.04</v>
          </cell>
          <cell r="PI115">
            <v>1</v>
          </cell>
          <cell r="PJ115">
            <v>0</v>
          </cell>
          <cell r="PK115">
            <v>0</v>
          </cell>
          <cell r="PL115">
            <v>21.65</v>
          </cell>
          <cell r="PM115">
            <v>3</v>
          </cell>
          <cell r="PN115">
            <v>5.32</v>
          </cell>
          <cell r="PO115">
            <v>1</v>
          </cell>
          <cell r="PP115">
            <v>6.67</v>
          </cell>
          <cell r="PQ115">
            <v>1</v>
          </cell>
          <cell r="PR115">
            <v>8.8699999999999992</v>
          </cell>
          <cell r="PS115">
            <v>1</v>
          </cell>
          <cell r="PT115" t="str">
            <v/>
          </cell>
          <cell r="PU115" t="str">
            <v/>
          </cell>
          <cell r="PV115">
            <v>18.68</v>
          </cell>
          <cell r="PW115">
            <v>2</v>
          </cell>
          <cell r="PX115">
            <v>17.829999999999998</v>
          </cell>
          <cell r="PY115">
            <v>2</v>
          </cell>
          <cell r="PZ115">
            <v>8.19</v>
          </cell>
          <cell r="QA115">
            <v>1</v>
          </cell>
          <cell r="QB115">
            <v>7.32</v>
          </cell>
          <cell r="QC115">
            <v>1</v>
          </cell>
          <cell r="QD115">
            <v>4.91</v>
          </cell>
          <cell r="QE115">
            <v>1</v>
          </cell>
          <cell r="QF115">
            <v>22.24</v>
          </cell>
          <cell r="QG115">
            <v>3</v>
          </cell>
          <cell r="QH115" t="str">
            <v/>
          </cell>
          <cell r="QI115" t="str">
            <v/>
          </cell>
          <cell r="QJ115">
            <v>20.99</v>
          </cell>
          <cell r="QK115">
            <v>3</v>
          </cell>
          <cell r="QL115">
            <v>6.61</v>
          </cell>
          <cell r="QM115">
            <v>1</v>
          </cell>
          <cell r="QN115">
            <v>0</v>
          </cell>
          <cell r="QO115">
            <v>0</v>
          </cell>
          <cell r="QP115">
            <v>9.2899999999999991</v>
          </cell>
          <cell r="QQ115">
            <v>1</v>
          </cell>
          <cell r="QR115">
            <v>21.43</v>
          </cell>
          <cell r="QS115">
            <v>3</v>
          </cell>
          <cell r="QT115">
            <v>7.21</v>
          </cell>
          <cell r="QU115">
            <v>1</v>
          </cell>
          <cell r="QV115" t="str">
            <v/>
          </cell>
          <cell r="QW115" t="str">
            <v/>
          </cell>
          <cell r="QX115">
            <v>18.32</v>
          </cell>
          <cell r="QY115">
            <v>2</v>
          </cell>
          <cell r="QZ115">
            <v>0</v>
          </cell>
          <cell r="RA115">
            <v>0</v>
          </cell>
          <cell r="RB115">
            <v>28.7</v>
          </cell>
          <cell r="RC115">
            <v>4</v>
          </cell>
          <cell r="RD115">
            <v>0</v>
          </cell>
          <cell r="RE115">
            <v>0</v>
          </cell>
          <cell r="RF115">
            <v>14</v>
          </cell>
          <cell r="RG115">
            <v>2</v>
          </cell>
          <cell r="RH115">
            <v>6.77</v>
          </cell>
          <cell r="RI115">
            <v>1</v>
          </cell>
          <cell r="RJ115" t="str">
            <v/>
          </cell>
          <cell r="RK115" t="str">
            <v/>
          </cell>
          <cell r="RL115">
            <v>0</v>
          </cell>
          <cell r="RM115">
            <v>0</v>
          </cell>
          <cell r="RN115">
            <v>20.95</v>
          </cell>
          <cell r="RO115">
            <v>3</v>
          </cell>
          <cell r="RP115">
            <v>0</v>
          </cell>
          <cell r="RQ115">
            <v>0</v>
          </cell>
          <cell r="RR115">
            <v>7.59</v>
          </cell>
          <cell r="RS115">
            <v>1</v>
          </cell>
          <cell r="RT115">
            <v>7.7</v>
          </cell>
          <cell r="RU115">
            <v>1</v>
          </cell>
          <cell r="RV115">
            <v>0</v>
          </cell>
          <cell r="RW115">
            <v>0</v>
          </cell>
          <cell r="RX115" t="str">
            <v/>
          </cell>
          <cell r="RY115" t="str">
            <v/>
          </cell>
          <cell r="RZ115">
            <v>0</v>
          </cell>
          <cell r="SA115">
            <v>0</v>
          </cell>
          <cell r="SB115">
            <v>20.48</v>
          </cell>
          <cell r="SC115">
            <v>3</v>
          </cell>
          <cell r="SD115">
            <v>13.46</v>
          </cell>
          <cell r="SE115">
            <v>2</v>
          </cell>
          <cell r="SF115">
            <v>7.94</v>
          </cell>
          <cell r="SG115">
            <v>1</v>
          </cell>
          <cell r="SH115">
            <v>8.77</v>
          </cell>
          <cell r="SI115">
            <v>1</v>
          </cell>
          <cell r="SJ115">
            <v>5.67</v>
          </cell>
          <cell r="SK115">
            <v>1</v>
          </cell>
          <cell r="SL115" t="str">
            <v/>
          </cell>
          <cell r="SM115" t="str">
            <v/>
          </cell>
          <cell r="SN115">
            <v>8.1999999999999993</v>
          </cell>
          <cell r="SO115">
            <v>1</v>
          </cell>
          <cell r="SP115">
            <v>16.68</v>
          </cell>
          <cell r="SQ115">
            <v>2</v>
          </cell>
          <cell r="SR115">
            <v>21.34</v>
          </cell>
          <cell r="SS115">
            <v>3</v>
          </cell>
          <cell r="ST115">
            <v>8.08</v>
          </cell>
          <cell r="SU115">
            <v>1</v>
          </cell>
          <cell r="SV115">
            <v>5.74</v>
          </cell>
          <cell r="SW115">
            <v>1</v>
          </cell>
          <cell r="SX115">
            <v>0</v>
          </cell>
          <cell r="SY115">
            <v>0</v>
          </cell>
          <cell r="SZ115" t="str">
            <v/>
          </cell>
          <cell r="TA115" t="str">
            <v/>
          </cell>
          <cell r="TB115">
            <v>27.67</v>
          </cell>
          <cell r="TC115">
            <v>3</v>
          </cell>
          <cell r="TD115">
            <v>11.77</v>
          </cell>
          <cell r="TE115">
            <v>2</v>
          </cell>
          <cell r="TF115">
            <v>0</v>
          </cell>
          <cell r="TG115">
            <v>0</v>
          </cell>
          <cell r="TH115">
            <v>16.850000000000001</v>
          </cell>
          <cell r="TI115">
            <v>2</v>
          </cell>
          <cell r="TJ115">
            <v>15.24</v>
          </cell>
          <cell r="TK115">
            <v>2</v>
          </cell>
          <cell r="TL115">
            <v>0</v>
          </cell>
          <cell r="TM115">
            <v>0</v>
          </cell>
          <cell r="TN115" t="str">
            <v/>
          </cell>
          <cell r="TO115" t="str">
            <v/>
          </cell>
          <cell r="TP115">
            <v>14.03</v>
          </cell>
          <cell r="TQ115">
            <v>2</v>
          </cell>
          <cell r="TR115">
            <v>19.21</v>
          </cell>
          <cell r="TS115">
            <v>3</v>
          </cell>
          <cell r="TT115">
            <v>14.31</v>
          </cell>
          <cell r="TU115">
            <v>2</v>
          </cell>
          <cell r="TV115">
            <v>0</v>
          </cell>
          <cell r="TW115">
            <v>0</v>
          </cell>
          <cell r="TX115">
            <v>7.09</v>
          </cell>
          <cell r="TY115">
            <v>1</v>
          </cell>
          <cell r="TZ115">
            <v>14.53</v>
          </cell>
          <cell r="UA115">
            <v>2</v>
          </cell>
          <cell r="UB115" t="str">
            <v/>
          </cell>
          <cell r="UC115" t="str">
            <v/>
          </cell>
          <cell r="UD115">
            <v>0</v>
          </cell>
          <cell r="UE115">
            <v>0</v>
          </cell>
          <cell r="UF115">
            <v>6.59</v>
          </cell>
          <cell r="UG115">
            <v>1</v>
          </cell>
          <cell r="UH115">
            <v>7.11</v>
          </cell>
          <cell r="UI115">
            <v>1</v>
          </cell>
          <cell r="UJ115">
            <v>8.65</v>
          </cell>
          <cell r="UK115">
            <v>1</v>
          </cell>
          <cell r="UL115">
            <v>5.88</v>
          </cell>
          <cell r="UM115">
            <v>1</v>
          </cell>
          <cell r="UN115">
            <v>20.74</v>
          </cell>
          <cell r="UO115">
            <v>3</v>
          </cell>
          <cell r="UP115" t="str">
            <v/>
          </cell>
          <cell r="UQ115" t="str">
            <v/>
          </cell>
          <cell r="UR115">
            <v>0</v>
          </cell>
          <cell r="US115">
            <v>0</v>
          </cell>
          <cell r="UT115">
            <v>17.78</v>
          </cell>
          <cell r="UU115">
            <v>3</v>
          </cell>
          <cell r="UV115">
            <v>6.82</v>
          </cell>
          <cell r="UW115">
            <v>1</v>
          </cell>
          <cell r="UX115">
            <v>14.12</v>
          </cell>
          <cell r="UY115">
            <v>2</v>
          </cell>
          <cell r="UZ115">
            <v>7.17</v>
          </cell>
          <cell r="VA115">
            <v>1</v>
          </cell>
          <cell r="VB115">
            <v>13.44</v>
          </cell>
          <cell r="VC115">
            <v>2</v>
          </cell>
          <cell r="VD115" t="str">
            <v/>
          </cell>
          <cell r="VE115" t="str">
            <v/>
          </cell>
          <cell r="VF115">
            <v>0</v>
          </cell>
          <cell r="VG115">
            <v>0</v>
          </cell>
          <cell r="VH115">
            <v>15.13</v>
          </cell>
          <cell r="VI115">
            <v>2</v>
          </cell>
          <cell r="VJ115">
            <v>17.88</v>
          </cell>
          <cell r="VK115">
            <v>2</v>
          </cell>
          <cell r="VL115">
            <v>16.37</v>
          </cell>
          <cell r="VM115">
            <v>2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 t="str">
            <v/>
          </cell>
          <cell r="VS115" t="str">
            <v/>
          </cell>
          <cell r="VT115">
            <v>14.02</v>
          </cell>
          <cell r="VU115">
            <v>2</v>
          </cell>
          <cell r="VV115">
            <v>9.75</v>
          </cell>
          <cell r="VW115">
            <v>1</v>
          </cell>
          <cell r="VX115">
            <v>0</v>
          </cell>
          <cell r="VY115">
            <v>0</v>
          </cell>
          <cell r="VZ115">
            <v>17.510000000000002</v>
          </cell>
          <cell r="WA115">
            <v>2</v>
          </cell>
          <cell r="WB115">
            <v>24.12</v>
          </cell>
          <cell r="WC115">
            <v>3</v>
          </cell>
          <cell r="WD115">
            <v>4.55</v>
          </cell>
          <cell r="WE115">
            <v>1</v>
          </cell>
          <cell r="WF115" t="str">
            <v/>
          </cell>
          <cell r="WG115" t="str">
            <v/>
          </cell>
          <cell r="WH115">
            <v>9.32</v>
          </cell>
          <cell r="WI115">
            <v>1</v>
          </cell>
          <cell r="WJ115">
            <v>15.39</v>
          </cell>
          <cell r="WK115">
            <v>2</v>
          </cell>
          <cell r="WL115">
            <v>0</v>
          </cell>
          <cell r="WM115">
            <v>0</v>
          </cell>
          <cell r="WN115">
            <v>23.07</v>
          </cell>
          <cell r="WO115">
            <v>2</v>
          </cell>
          <cell r="WP115">
            <v>0</v>
          </cell>
          <cell r="WQ115">
            <v>0</v>
          </cell>
          <cell r="WR115">
            <v>14.32</v>
          </cell>
          <cell r="WS115">
            <v>2</v>
          </cell>
          <cell r="WT115" t="str">
            <v/>
          </cell>
          <cell r="WU115" t="str">
            <v/>
          </cell>
          <cell r="WV115">
            <v>6.61</v>
          </cell>
          <cell r="WW115">
            <v>1</v>
          </cell>
          <cell r="WX115">
            <v>0</v>
          </cell>
          <cell r="WY115">
            <v>0</v>
          </cell>
          <cell r="WZ115">
            <v>14.34</v>
          </cell>
          <cell r="XA115">
            <v>2</v>
          </cell>
          <cell r="XB115">
            <v>7.91</v>
          </cell>
          <cell r="XC115">
            <v>1</v>
          </cell>
          <cell r="XD115">
            <v>14</v>
          </cell>
          <cell r="XE115">
            <v>2</v>
          </cell>
          <cell r="XF115">
            <v>11.74</v>
          </cell>
          <cell r="XG115">
            <v>2</v>
          </cell>
          <cell r="XH115" t="str">
            <v/>
          </cell>
          <cell r="XI115" t="str">
            <v/>
          </cell>
          <cell r="XJ115">
            <v>0</v>
          </cell>
          <cell r="XK115">
            <v>0</v>
          </cell>
          <cell r="XL115">
            <v>22.17</v>
          </cell>
          <cell r="XM115">
            <v>3</v>
          </cell>
          <cell r="XN115">
            <v>0</v>
          </cell>
          <cell r="XO115">
            <v>0</v>
          </cell>
          <cell r="XP115">
            <v>15.33</v>
          </cell>
          <cell r="XQ115">
            <v>2</v>
          </cell>
          <cell r="XR115">
            <v>13.36</v>
          </cell>
          <cell r="XS115">
            <v>2</v>
          </cell>
          <cell r="XT115">
            <v>18.32</v>
          </cell>
          <cell r="XU115">
            <v>2</v>
          </cell>
          <cell r="XV115" t="str">
            <v/>
          </cell>
          <cell r="XW115" t="str">
            <v/>
          </cell>
          <cell r="XX115">
            <v>5.54</v>
          </cell>
          <cell r="XY115">
            <v>1</v>
          </cell>
          <cell r="XZ115">
            <v>6.97</v>
          </cell>
          <cell r="YA115">
            <v>1</v>
          </cell>
          <cell r="YB115">
            <v>13.55</v>
          </cell>
          <cell r="YC115">
            <v>2</v>
          </cell>
          <cell r="YD115">
            <v>7.04</v>
          </cell>
          <cell r="YE115">
            <v>1</v>
          </cell>
          <cell r="YF115">
            <v>12.97</v>
          </cell>
          <cell r="YG115">
            <v>2</v>
          </cell>
          <cell r="YH115">
            <v>0</v>
          </cell>
          <cell r="YI115">
            <v>0</v>
          </cell>
          <cell r="YJ115" t="str">
            <v/>
          </cell>
          <cell r="YK115" t="str">
            <v/>
          </cell>
          <cell r="YL115">
            <v>14.1</v>
          </cell>
          <cell r="YM115">
            <v>2</v>
          </cell>
          <cell r="YN115">
            <v>6.86</v>
          </cell>
          <cell r="YO115">
            <v>1</v>
          </cell>
          <cell r="YP115">
            <v>15.39</v>
          </cell>
          <cell r="YQ115">
            <v>2</v>
          </cell>
          <cell r="YR115">
            <v>0</v>
          </cell>
          <cell r="YS115">
            <v>0</v>
          </cell>
          <cell r="YT115">
            <v>16.579999999999998</v>
          </cell>
          <cell r="YU115">
            <v>2</v>
          </cell>
          <cell r="YV115">
            <v>7.68</v>
          </cell>
          <cell r="YW115">
            <v>1</v>
          </cell>
          <cell r="YX115" t="str">
            <v/>
          </cell>
          <cell r="YY115" t="str">
            <v/>
          </cell>
          <cell r="YZ115">
            <v>25.81</v>
          </cell>
          <cell r="ZA115">
            <v>3</v>
          </cell>
          <cell r="ZB115">
            <v>7.05</v>
          </cell>
          <cell r="ZC115">
            <v>1</v>
          </cell>
          <cell r="ZD115">
            <v>16.13</v>
          </cell>
          <cell r="ZE115">
            <v>2</v>
          </cell>
          <cell r="ZF115">
            <v>6.38</v>
          </cell>
          <cell r="ZG115">
            <v>1</v>
          </cell>
          <cell r="ZH115">
            <v>6.81</v>
          </cell>
          <cell r="ZI115">
            <v>1</v>
          </cell>
          <cell r="ZJ115">
            <v>16.21</v>
          </cell>
          <cell r="ZK115">
            <v>2</v>
          </cell>
          <cell r="ZL115" t="str">
            <v/>
          </cell>
          <cell r="ZM115" t="str">
            <v/>
          </cell>
          <cell r="ZN115">
            <v>14.79</v>
          </cell>
          <cell r="ZO115">
            <v>2</v>
          </cell>
          <cell r="ZP115">
            <v>7.14</v>
          </cell>
          <cell r="ZQ115">
            <v>1</v>
          </cell>
          <cell r="ZR115">
            <v>12.55</v>
          </cell>
          <cell r="ZS115">
            <v>2</v>
          </cell>
          <cell r="ZT115">
            <v>5.89</v>
          </cell>
          <cell r="ZU115">
            <v>1</v>
          </cell>
          <cell r="ZV115">
            <v>7.08</v>
          </cell>
          <cell r="ZW115">
            <v>1</v>
          </cell>
          <cell r="ZX115">
            <v>11.5</v>
          </cell>
          <cell r="ZY115">
            <v>2</v>
          </cell>
          <cell r="ZZ115" t="str">
            <v/>
          </cell>
          <cell r="AAA115" t="str">
            <v/>
          </cell>
          <cell r="AAB115">
            <v>13.72</v>
          </cell>
          <cell r="AAC115">
            <v>2</v>
          </cell>
          <cell r="AAD115">
            <v>5.31</v>
          </cell>
          <cell r="AAE115">
            <v>1</v>
          </cell>
          <cell r="AAF115">
            <v>6.34</v>
          </cell>
          <cell r="AAG115">
            <v>1</v>
          </cell>
          <cell r="AAH115">
            <v>0</v>
          </cell>
          <cell r="AAI115">
            <v>0</v>
          </cell>
          <cell r="AAJ115">
            <v>0</v>
          </cell>
          <cell r="AAK115">
            <v>0</v>
          </cell>
          <cell r="AAL115">
            <v>0</v>
          </cell>
          <cell r="AAM115">
            <v>0</v>
          </cell>
          <cell r="AAN115" t="str">
            <v/>
          </cell>
          <cell r="AAO115" t="str">
            <v/>
          </cell>
          <cell r="AAP115">
            <v>0</v>
          </cell>
          <cell r="AAQ115">
            <v>0</v>
          </cell>
          <cell r="AAR115">
            <v>0</v>
          </cell>
          <cell r="AAS115">
            <v>0</v>
          </cell>
          <cell r="AAT115">
            <v>0</v>
          </cell>
          <cell r="AAU115">
            <v>0</v>
          </cell>
          <cell r="AAV115">
            <v>16.760000000000002</v>
          </cell>
          <cell r="AAW115">
            <v>2</v>
          </cell>
          <cell r="AAX115">
            <v>0</v>
          </cell>
          <cell r="AAY115">
            <v>0</v>
          </cell>
          <cell r="AAZ115">
            <v>14.64</v>
          </cell>
          <cell r="ABA115">
            <v>2</v>
          </cell>
          <cell r="ABB115" t="str">
            <v/>
          </cell>
          <cell r="ABC115" t="str">
            <v/>
          </cell>
          <cell r="ABD115">
            <v>0</v>
          </cell>
          <cell r="ABE115">
            <v>0</v>
          </cell>
          <cell r="ABF115">
            <v>0</v>
          </cell>
          <cell r="ABG115">
            <v>0</v>
          </cell>
          <cell r="ABH115">
            <v>0</v>
          </cell>
          <cell r="ABI115">
            <v>0</v>
          </cell>
          <cell r="ABJ115">
            <v>0</v>
          </cell>
          <cell r="ABK115">
            <v>0</v>
          </cell>
          <cell r="ABM115">
            <v>2944.8300000000008</v>
          </cell>
          <cell r="ABN115">
            <v>420</v>
          </cell>
          <cell r="ABO115">
            <v>245</v>
          </cell>
          <cell r="ABP115">
            <v>1.7142857142857142</v>
          </cell>
        </row>
        <row r="116">
          <cell r="A116" t="str">
            <v>RAVENSWOOD</v>
          </cell>
          <cell r="B116" t="str">
            <v>RAVENSWOOD</v>
          </cell>
          <cell r="C116" t="str">
            <v>QUEENS</v>
          </cell>
          <cell r="D116">
            <v>14.24</v>
          </cell>
          <cell r="E116">
            <v>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23.22</v>
          </cell>
          <cell r="M116">
            <v>3</v>
          </cell>
          <cell r="N116">
            <v>6.86</v>
          </cell>
          <cell r="O116">
            <v>1</v>
          </cell>
          <cell r="P116" t="str">
            <v/>
          </cell>
          <cell r="Q116" t="str">
            <v/>
          </cell>
          <cell r="R116">
            <v>0</v>
          </cell>
          <cell r="S116">
            <v>0</v>
          </cell>
          <cell r="T116">
            <v>17.91</v>
          </cell>
          <cell r="U116">
            <v>3</v>
          </cell>
          <cell r="V116">
            <v>7.74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17.2</v>
          </cell>
          <cell r="AC116">
            <v>3</v>
          </cell>
          <cell r="AD116" t="str">
            <v/>
          </cell>
          <cell r="AE116" t="str">
            <v/>
          </cell>
          <cell r="AF116">
            <v>0</v>
          </cell>
          <cell r="AG116">
            <v>0</v>
          </cell>
          <cell r="AH116">
            <v>14.85</v>
          </cell>
          <cell r="AI116">
            <v>2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7.62</v>
          </cell>
          <cell r="AO116">
            <v>1</v>
          </cell>
          <cell r="AP116">
            <v>12.98</v>
          </cell>
          <cell r="AQ116">
            <v>2</v>
          </cell>
          <cell r="AR116" t="str">
            <v/>
          </cell>
          <cell r="AS116" t="str">
            <v/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21.79</v>
          </cell>
          <cell r="AY116">
            <v>3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13.27</v>
          </cell>
          <cell r="BE116">
            <v>2</v>
          </cell>
          <cell r="BF116" t="str">
            <v/>
          </cell>
          <cell r="BG116" t="str">
            <v/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14.65</v>
          </cell>
          <cell r="BM116">
            <v>2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15.18</v>
          </cell>
          <cell r="BS116">
            <v>2</v>
          </cell>
          <cell r="BT116" t="str">
            <v/>
          </cell>
          <cell r="BU116" t="str">
            <v/>
          </cell>
          <cell r="BV116">
            <v>0</v>
          </cell>
          <cell r="BW116">
            <v>0</v>
          </cell>
          <cell r="BX116">
            <v>22.44</v>
          </cell>
          <cell r="BY116">
            <v>3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8.25</v>
          </cell>
          <cell r="CE116">
            <v>1</v>
          </cell>
          <cell r="CF116">
            <v>7.32</v>
          </cell>
          <cell r="CG116">
            <v>1</v>
          </cell>
          <cell r="CH116" t="str">
            <v/>
          </cell>
          <cell r="CI116" t="str">
            <v/>
          </cell>
          <cell r="CJ116">
            <v>0</v>
          </cell>
          <cell r="CK116">
            <v>0</v>
          </cell>
          <cell r="CL116">
            <v>7.99</v>
          </cell>
          <cell r="CM116">
            <v>1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7.77</v>
          </cell>
          <cell r="CS116">
            <v>1</v>
          </cell>
          <cell r="CT116">
            <v>22.57</v>
          </cell>
          <cell r="CU116">
            <v>3</v>
          </cell>
          <cell r="CV116" t="str">
            <v/>
          </cell>
          <cell r="CW116" t="str">
            <v/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20.329999999999998</v>
          </cell>
          <cell r="DC116">
            <v>3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12.77</v>
          </cell>
          <cell r="DI116">
            <v>2</v>
          </cell>
          <cell r="DJ116" t="str">
            <v/>
          </cell>
          <cell r="DK116" t="str">
            <v/>
          </cell>
          <cell r="DL116">
            <v>0</v>
          </cell>
          <cell r="DM116">
            <v>0</v>
          </cell>
          <cell r="DN116">
            <v>13.9</v>
          </cell>
          <cell r="DO116">
            <v>2</v>
          </cell>
          <cell r="DP116">
            <v>0</v>
          </cell>
          <cell r="DQ116">
            <v>0</v>
          </cell>
          <cell r="DR116">
            <v>6.47</v>
          </cell>
          <cell r="DS116">
            <v>1</v>
          </cell>
          <cell r="DT116">
            <v>11.96</v>
          </cell>
          <cell r="DU116">
            <v>2</v>
          </cell>
          <cell r="DV116">
            <v>0</v>
          </cell>
          <cell r="DW116">
            <v>0</v>
          </cell>
          <cell r="DX116" t="str">
            <v/>
          </cell>
          <cell r="DY116" t="str">
            <v/>
          </cell>
          <cell r="DZ116">
            <v>0</v>
          </cell>
          <cell r="EA116">
            <v>0</v>
          </cell>
          <cell r="EB116">
            <v>13.8</v>
          </cell>
          <cell r="EC116">
            <v>2</v>
          </cell>
          <cell r="ED116">
            <v>6.14</v>
          </cell>
          <cell r="EE116">
            <v>1</v>
          </cell>
          <cell r="EF116">
            <v>4.7300000000000004</v>
          </cell>
          <cell r="EG116">
            <v>1</v>
          </cell>
          <cell r="EH116">
            <v>5.21</v>
          </cell>
          <cell r="EI116">
            <v>1</v>
          </cell>
          <cell r="EJ116">
            <v>8.73</v>
          </cell>
          <cell r="EK116">
            <v>1</v>
          </cell>
          <cell r="EL116" t="str">
            <v/>
          </cell>
          <cell r="EM116" t="str">
            <v/>
          </cell>
          <cell r="EN116">
            <v>6.2</v>
          </cell>
          <cell r="EO116">
            <v>1</v>
          </cell>
          <cell r="EP116">
            <v>5.88</v>
          </cell>
          <cell r="EQ116">
            <v>1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12.82</v>
          </cell>
          <cell r="EW116">
            <v>2</v>
          </cell>
          <cell r="EX116">
            <v>4.4800000000000004</v>
          </cell>
          <cell r="EY116">
            <v>1</v>
          </cell>
          <cell r="EZ116" t="str">
            <v/>
          </cell>
          <cell r="FA116" t="str">
            <v/>
          </cell>
          <cell r="FB116">
            <v>0</v>
          </cell>
          <cell r="FC116">
            <v>0</v>
          </cell>
          <cell r="FD116">
            <v>20.69</v>
          </cell>
          <cell r="FE116">
            <v>3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16.170000000000002</v>
          </cell>
          <cell r="FK116">
            <v>2</v>
          </cell>
          <cell r="FL116">
            <v>0</v>
          </cell>
          <cell r="FM116">
            <v>0</v>
          </cell>
          <cell r="FN116" t="str">
            <v/>
          </cell>
          <cell r="FO116" t="str">
            <v/>
          </cell>
          <cell r="FP116">
            <v>0</v>
          </cell>
          <cell r="FQ116">
            <v>0</v>
          </cell>
          <cell r="FR116">
            <v>7.38</v>
          </cell>
          <cell r="FS116">
            <v>1</v>
          </cell>
          <cell r="FT116">
            <v>13.83</v>
          </cell>
          <cell r="FU116">
            <v>2</v>
          </cell>
          <cell r="FV116">
            <v>0</v>
          </cell>
          <cell r="FW116">
            <v>0</v>
          </cell>
          <cell r="FX116">
            <v>8.8000000000000007</v>
          </cell>
          <cell r="FY116">
            <v>1</v>
          </cell>
          <cell r="FZ116">
            <v>6.06</v>
          </cell>
          <cell r="GA116">
            <v>1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15.61</v>
          </cell>
          <cell r="GG116">
            <v>2</v>
          </cell>
          <cell r="GH116">
            <v>7.9</v>
          </cell>
          <cell r="GI116">
            <v>1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 t="str">
            <v/>
          </cell>
          <cell r="GQ116" t="str">
            <v/>
          </cell>
          <cell r="GR116">
            <v>6.61</v>
          </cell>
          <cell r="GS116">
            <v>1</v>
          </cell>
          <cell r="GT116">
            <v>14.13</v>
          </cell>
          <cell r="GU116">
            <v>2</v>
          </cell>
          <cell r="GV116">
            <v>0</v>
          </cell>
          <cell r="GW116">
            <v>0</v>
          </cell>
          <cell r="GX116">
            <v>10.050000000000001</v>
          </cell>
          <cell r="GY116">
            <v>2</v>
          </cell>
          <cell r="GZ116">
            <v>0</v>
          </cell>
          <cell r="HA116">
            <v>0</v>
          </cell>
          <cell r="HB116">
            <v>11.77</v>
          </cell>
          <cell r="HC116">
            <v>2</v>
          </cell>
          <cell r="HD116" t="str">
            <v/>
          </cell>
          <cell r="HE116" t="str">
            <v/>
          </cell>
          <cell r="HF116">
            <v>0</v>
          </cell>
          <cell r="HG116">
            <v>0</v>
          </cell>
          <cell r="HH116">
            <v>5.38</v>
          </cell>
          <cell r="HI116">
            <v>1</v>
          </cell>
          <cell r="HJ116">
            <v>7.92</v>
          </cell>
          <cell r="HK116">
            <v>1</v>
          </cell>
          <cell r="HL116">
            <v>6.26</v>
          </cell>
          <cell r="HM116">
            <v>1</v>
          </cell>
          <cell r="HN116">
            <v>0</v>
          </cell>
          <cell r="HO116">
            <v>0</v>
          </cell>
          <cell r="HP116">
            <v>22.08</v>
          </cell>
          <cell r="HQ116">
            <v>3</v>
          </cell>
          <cell r="HR116" t="str">
            <v/>
          </cell>
          <cell r="HS116" t="str">
            <v/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7.47</v>
          </cell>
          <cell r="HY116">
            <v>1</v>
          </cell>
          <cell r="HZ116">
            <v>16.36</v>
          </cell>
          <cell r="IA116">
            <v>2</v>
          </cell>
          <cell r="IB116">
            <v>0</v>
          </cell>
          <cell r="IC116">
            <v>0</v>
          </cell>
          <cell r="ID116">
            <v>7.03</v>
          </cell>
          <cell r="IE116">
            <v>1</v>
          </cell>
          <cell r="IF116" t="str">
            <v/>
          </cell>
          <cell r="IG116" t="str">
            <v/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16.02</v>
          </cell>
          <cell r="IM116">
            <v>2</v>
          </cell>
          <cell r="IN116">
            <v>0</v>
          </cell>
          <cell r="IO116">
            <v>0</v>
          </cell>
          <cell r="IP116">
            <v>7.18</v>
          </cell>
          <cell r="IQ116">
            <v>1</v>
          </cell>
          <cell r="IR116">
            <v>4.37</v>
          </cell>
          <cell r="IS116">
            <v>1</v>
          </cell>
          <cell r="IT116" t="str">
            <v/>
          </cell>
          <cell r="IU116" t="str">
            <v/>
          </cell>
          <cell r="IV116">
            <v>0</v>
          </cell>
          <cell r="IW116">
            <v>0</v>
          </cell>
          <cell r="IX116">
            <v>24.6</v>
          </cell>
          <cell r="IY116">
            <v>3</v>
          </cell>
          <cell r="IZ116">
            <v>0</v>
          </cell>
          <cell r="JA116">
            <v>0</v>
          </cell>
          <cell r="JB116">
            <v>8.09</v>
          </cell>
          <cell r="JC116">
            <v>1</v>
          </cell>
          <cell r="JD116">
            <v>0</v>
          </cell>
          <cell r="JE116">
            <v>0</v>
          </cell>
          <cell r="JF116">
            <v>8.8800000000000008</v>
          </cell>
          <cell r="JG116">
            <v>1</v>
          </cell>
          <cell r="JH116" t="str">
            <v/>
          </cell>
          <cell r="JI116" t="str">
            <v/>
          </cell>
          <cell r="JJ116">
            <v>6.44</v>
          </cell>
          <cell r="JK116">
            <v>1</v>
          </cell>
          <cell r="JL116">
            <v>11.74</v>
          </cell>
          <cell r="JM116">
            <v>2</v>
          </cell>
          <cell r="JN116">
            <v>14.22</v>
          </cell>
          <cell r="JO116">
            <v>2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13.08</v>
          </cell>
          <cell r="JU116">
            <v>2</v>
          </cell>
          <cell r="JV116" t="str">
            <v/>
          </cell>
          <cell r="JW116" t="str">
            <v/>
          </cell>
          <cell r="JX116">
            <v>0</v>
          </cell>
          <cell r="JY116">
            <v>0</v>
          </cell>
          <cell r="JZ116">
            <v>13.32</v>
          </cell>
          <cell r="KA116">
            <v>2</v>
          </cell>
          <cell r="KB116">
            <v>0</v>
          </cell>
          <cell r="KC116">
            <v>0</v>
          </cell>
          <cell r="KD116">
            <v>13.48</v>
          </cell>
          <cell r="KE116">
            <v>2</v>
          </cell>
          <cell r="KF116">
            <v>0</v>
          </cell>
          <cell r="KG116">
            <v>0</v>
          </cell>
          <cell r="KH116">
            <v>15.02</v>
          </cell>
          <cell r="KI116">
            <v>2</v>
          </cell>
          <cell r="KJ116" t="str">
            <v/>
          </cell>
          <cell r="KK116" t="str">
            <v/>
          </cell>
          <cell r="KL116">
            <v>0</v>
          </cell>
          <cell r="KM116">
            <v>0</v>
          </cell>
          <cell r="KN116">
            <v>16.53</v>
          </cell>
          <cell r="KO116">
            <v>2</v>
          </cell>
          <cell r="KP116">
            <v>13.08</v>
          </cell>
          <cell r="KQ116">
            <v>2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16.32</v>
          </cell>
          <cell r="KW116">
            <v>2</v>
          </cell>
          <cell r="KX116" t="str">
            <v/>
          </cell>
          <cell r="KY116" t="str">
            <v/>
          </cell>
          <cell r="KZ116">
            <v>4.76</v>
          </cell>
          <cell r="LA116">
            <v>1</v>
          </cell>
          <cell r="LB116">
            <v>14.22</v>
          </cell>
          <cell r="LC116">
            <v>2</v>
          </cell>
          <cell r="LD116">
            <v>0</v>
          </cell>
          <cell r="LE116">
            <v>0</v>
          </cell>
          <cell r="LF116">
            <v>12.88</v>
          </cell>
          <cell r="LG116">
            <v>2</v>
          </cell>
          <cell r="LH116">
            <v>0</v>
          </cell>
          <cell r="LI116">
            <v>0</v>
          </cell>
          <cell r="LJ116">
            <v>0</v>
          </cell>
          <cell r="LK116">
            <v>0</v>
          </cell>
          <cell r="LL116" t="str">
            <v/>
          </cell>
          <cell r="LM116" t="str">
            <v/>
          </cell>
          <cell r="LN116">
            <v>14.95</v>
          </cell>
          <cell r="LO116">
            <v>2</v>
          </cell>
          <cell r="LP116">
            <v>0</v>
          </cell>
          <cell r="LQ116">
            <v>0</v>
          </cell>
          <cell r="LR116">
            <v>16.25</v>
          </cell>
          <cell r="LS116">
            <v>2</v>
          </cell>
          <cell r="LT116">
            <v>15.46</v>
          </cell>
          <cell r="LU116">
            <v>2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 t="str">
            <v/>
          </cell>
          <cell r="MA116" t="str">
            <v/>
          </cell>
          <cell r="MB116">
            <v>14.98</v>
          </cell>
          <cell r="MC116">
            <v>2</v>
          </cell>
          <cell r="MD116">
            <v>7.25</v>
          </cell>
          <cell r="ME116">
            <v>1</v>
          </cell>
          <cell r="MF116">
            <v>5.1100000000000003</v>
          </cell>
          <cell r="MG116">
            <v>1</v>
          </cell>
          <cell r="MH116">
            <v>6.92</v>
          </cell>
          <cell r="MI116">
            <v>1</v>
          </cell>
          <cell r="MJ116">
            <v>11.78</v>
          </cell>
          <cell r="MK116">
            <v>2</v>
          </cell>
          <cell r="ML116">
            <v>9.35</v>
          </cell>
          <cell r="MM116">
            <v>2</v>
          </cell>
          <cell r="MN116" t="str">
            <v/>
          </cell>
          <cell r="MO116" t="str">
            <v/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13.84</v>
          </cell>
          <cell r="MU116">
            <v>2</v>
          </cell>
          <cell r="MV116">
            <v>16.97</v>
          </cell>
          <cell r="MW116">
            <v>2</v>
          </cell>
          <cell r="MX116">
            <v>2.15</v>
          </cell>
          <cell r="MY116">
            <v>1</v>
          </cell>
          <cell r="MZ116">
            <v>14.06</v>
          </cell>
          <cell r="NA116">
            <v>2</v>
          </cell>
          <cell r="NB116" t="str">
            <v/>
          </cell>
          <cell r="NC116" t="str">
            <v/>
          </cell>
          <cell r="ND116">
            <v>16.3</v>
          </cell>
          <cell r="NE116">
            <v>2</v>
          </cell>
          <cell r="NF116">
            <v>16.41</v>
          </cell>
          <cell r="NG116">
            <v>2</v>
          </cell>
          <cell r="NH116">
            <v>0</v>
          </cell>
          <cell r="NI116">
            <v>0</v>
          </cell>
          <cell r="NJ116">
            <v>0</v>
          </cell>
          <cell r="NK116">
            <v>0</v>
          </cell>
          <cell r="NL116">
            <v>22.27</v>
          </cell>
          <cell r="NM116">
            <v>3</v>
          </cell>
          <cell r="NN116">
            <v>0</v>
          </cell>
          <cell r="NO116">
            <v>0</v>
          </cell>
          <cell r="NP116" t="str">
            <v/>
          </cell>
          <cell r="NQ116" t="str">
            <v/>
          </cell>
          <cell r="NR116">
            <v>0</v>
          </cell>
          <cell r="NS116">
            <v>0</v>
          </cell>
          <cell r="NT116">
            <v>16.25</v>
          </cell>
          <cell r="NU116">
            <v>2</v>
          </cell>
          <cell r="NV116">
            <v>0</v>
          </cell>
          <cell r="NW116">
            <v>0</v>
          </cell>
          <cell r="NX116">
            <v>8.32</v>
          </cell>
          <cell r="NY116">
            <v>1</v>
          </cell>
          <cell r="NZ116">
            <v>9.15</v>
          </cell>
          <cell r="OA116">
            <v>1</v>
          </cell>
          <cell r="OB116">
            <v>6.65</v>
          </cell>
          <cell r="OC116">
            <v>1</v>
          </cell>
          <cell r="OD116" t="str">
            <v/>
          </cell>
          <cell r="OE116" t="str">
            <v/>
          </cell>
          <cell r="OF116">
            <v>7.24</v>
          </cell>
          <cell r="OG116">
            <v>1</v>
          </cell>
          <cell r="OH116">
            <v>16.86</v>
          </cell>
          <cell r="OI116">
            <v>2</v>
          </cell>
          <cell r="OJ116">
            <v>15.62</v>
          </cell>
          <cell r="OK116">
            <v>2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13.72</v>
          </cell>
          <cell r="OQ116">
            <v>3</v>
          </cell>
          <cell r="OR116" t="str">
            <v/>
          </cell>
          <cell r="OS116" t="str">
            <v/>
          </cell>
          <cell r="OT116">
            <v>0</v>
          </cell>
          <cell r="OU116">
            <v>0</v>
          </cell>
          <cell r="OV116">
            <v>16.98</v>
          </cell>
          <cell r="OW116">
            <v>2</v>
          </cell>
          <cell r="OX116">
            <v>0</v>
          </cell>
          <cell r="OY116">
            <v>0</v>
          </cell>
          <cell r="OZ116">
            <v>12.82</v>
          </cell>
          <cell r="PA116">
            <v>2</v>
          </cell>
          <cell r="PB116">
            <v>0</v>
          </cell>
          <cell r="PC116">
            <v>0</v>
          </cell>
          <cell r="PD116">
            <v>16.149999999999999</v>
          </cell>
          <cell r="PE116">
            <v>2</v>
          </cell>
          <cell r="PF116" t="str">
            <v/>
          </cell>
          <cell r="PG116" t="str">
            <v/>
          </cell>
          <cell r="PH116">
            <v>0</v>
          </cell>
          <cell r="PI116">
            <v>0</v>
          </cell>
          <cell r="PJ116">
            <v>15.98</v>
          </cell>
          <cell r="PK116">
            <v>2</v>
          </cell>
          <cell r="PL116">
            <v>6.84</v>
          </cell>
          <cell r="PM116">
            <v>1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25.41</v>
          </cell>
          <cell r="PS116">
            <v>3</v>
          </cell>
          <cell r="PT116" t="str">
            <v/>
          </cell>
          <cell r="PU116" t="str">
            <v/>
          </cell>
          <cell r="PV116">
            <v>0</v>
          </cell>
          <cell r="PW116">
            <v>0</v>
          </cell>
          <cell r="PX116">
            <v>0</v>
          </cell>
          <cell r="PY116">
            <v>0</v>
          </cell>
          <cell r="PZ116">
            <v>21.57</v>
          </cell>
          <cell r="QA116">
            <v>3</v>
          </cell>
          <cell r="QB116">
            <v>6.12</v>
          </cell>
          <cell r="QC116">
            <v>1</v>
          </cell>
          <cell r="QD116">
            <v>0</v>
          </cell>
          <cell r="QE116">
            <v>0</v>
          </cell>
          <cell r="QF116">
            <v>17.440000000000001</v>
          </cell>
          <cell r="QG116">
            <v>2</v>
          </cell>
          <cell r="QH116" t="str">
            <v/>
          </cell>
          <cell r="QI116" t="str">
            <v/>
          </cell>
          <cell r="QJ116">
            <v>0</v>
          </cell>
          <cell r="QK116">
            <v>0</v>
          </cell>
          <cell r="QL116">
            <v>16.96</v>
          </cell>
          <cell r="QM116">
            <v>3</v>
          </cell>
          <cell r="QN116">
            <v>7.19</v>
          </cell>
          <cell r="QO116">
            <v>1</v>
          </cell>
          <cell r="QP116">
            <v>0</v>
          </cell>
          <cell r="QQ116">
            <v>0</v>
          </cell>
          <cell r="QR116">
            <v>0</v>
          </cell>
          <cell r="QS116">
            <v>0</v>
          </cell>
          <cell r="QT116">
            <v>24.05</v>
          </cell>
          <cell r="QU116">
            <v>3</v>
          </cell>
          <cell r="QV116" t="str">
            <v/>
          </cell>
          <cell r="QW116" t="str">
            <v/>
          </cell>
          <cell r="QX116">
            <v>0</v>
          </cell>
          <cell r="QY116">
            <v>0</v>
          </cell>
          <cell r="QZ116">
            <v>14.38</v>
          </cell>
          <cell r="RA116">
            <v>2</v>
          </cell>
          <cell r="RB116">
            <v>0</v>
          </cell>
          <cell r="RC116">
            <v>0</v>
          </cell>
          <cell r="RD116">
            <v>0</v>
          </cell>
          <cell r="RE116">
            <v>0</v>
          </cell>
          <cell r="RF116">
            <v>14.09</v>
          </cell>
          <cell r="RG116">
            <v>2</v>
          </cell>
          <cell r="RH116">
            <v>8.08</v>
          </cell>
          <cell r="RI116">
            <v>1</v>
          </cell>
          <cell r="RJ116" t="str">
            <v/>
          </cell>
          <cell r="RK116" t="str">
            <v/>
          </cell>
          <cell r="RL116">
            <v>0</v>
          </cell>
          <cell r="RM116">
            <v>0</v>
          </cell>
          <cell r="RN116">
            <v>0</v>
          </cell>
          <cell r="RO116">
            <v>0</v>
          </cell>
          <cell r="RP116">
            <v>0</v>
          </cell>
          <cell r="RQ116">
            <v>0</v>
          </cell>
          <cell r="RR116">
            <v>0</v>
          </cell>
          <cell r="RS116">
            <v>0</v>
          </cell>
          <cell r="RT116">
            <v>18.37</v>
          </cell>
          <cell r="RU116">
            <v>2</v>
          </cell>
          <cell r="RV116">
            <v>0</v>
          </cell>
          <cell r="RW116">
            <v>0</v>
          </cell>
          <cell r="RX116" t="str">
            <v/>
          </cell>
          <cell r="RY116" t="str">
            <v/>
          </cell>
          <cell r="RZ116">
            <v>0</v>
          </cell>
          <cell r="SA116">
            <v>0</v>
          </cell>
          <cell r="SB116">
            <v>0</v>
          </cell>
          <cell r="SC116">
            <v>0</v>
          </cell>
          <cell r="SD116">
            <v>23.5</v>
          </cell>
          <cell r="SE116">
            <v>3</v>
          </cell>
          <cell r="SF116">
            <v>7.39</v>
          </cell>
          <cell r="SG116">
            <v>1</v>
          </cell>
          <cell r="SH116">
            <v>0</v>
          </cell>
          <cell r="SI116">
            <v>0</v>
          </cell>
          <cell r="SJ116">
            <v>18</v>
          </cell>
          <cell r="SK116">
            <v>2</v>
          </cell>
          <cell r="SL116" t="str">
            <v/>
          </cell>
          <cell r="SM116" t="str">
            <v/>
          </cell>
          <cell r="SN116">
            <v>0</v>
          </cell>
          <cell r="SO116">
            <v>0</v>
          </cell>
          <cell r="SP116">
            <v>0</v>
          </cell>
          <cell r="SQ116">
            <v>0</v>
          </cell>
          <cell r="SR116">
            <v>18.09</v>
          </cell>
          <cell r="SS116">
            <v>2</v>
          </cell>
          <cell r="ST116">
            <v>0</v>
          </cell>
          <cell r="SU116">
            <v>0</v>
          </cell>
          <cell r="SV116">
            <v>0</v>
          </cell>
          <cell r="SW116">
            <v>0</v>
          </cell>
          <cell r="SX116">
            <v>7.63</v>
          </cell>
          <cell r="SY116">
            <v>1</v>
          </cell>
          <cell r="SZ116" t="str">
            <v/>
          </cell>
          <cell r="TA116" t="str">
            <v/>
          </cell>
          <cell r="TB116">
            <v>19.170000000000002</v>
          </cell>
          <cell r="TC116">
            <v>2</v>
          </cell>
          <cell r="TD116">
            <v>0</v>
          </cell>
          <cell r="TE116">
            <v>0</v>
          </cell>
          <cell r="TF116">
            <v>12.49</v>
          </cell>
          <cell r="TG116">
            <v>2</v>
          </cell>
          <cell r="TH116">
            <v>8.85</v>
          </cell>
          <cell r="TI116">
            <v>1</v>
          </cell>
          <cell r="TJ116">
            <v>0</v>
          </cell>
          <cell r="TK116">
            <v>0</v>
          </cell>
          <cell r="TL116">
            <v>13.87</v>
          </cell>
          <cell r="TM116">
            <v>2</v>
          </cell>
          <cell r="TN116" t="str">
            <v/>
          </cell>
          <cell r="TO116" t="str">
            <v/>
          </cell>
          <cell r="TP116">
            <v>0</v>
          </cell>
          <cell r="TQ116">
            <v>0</v>
          </cell>
          <cell r="TR116">
            <v>0</v>
          </cell>
          <cell r="TS116">
            <v>0</v>
          </cell>
          <cell r="TT116">
            <v>16.850000000000001</v>
          </cell>
          <cell r="TU116">
            <v>2</v>
          </cell>
          <cell r="TV116">
            <v>0</v>
          </cell>
          <cell r="TW116">
            <v>0</v>
          </cell>
          <cell r="TX116">
            <v>0</v>
          </cell>
          <cell r="TY116">
            <v>0</v>
          </cell>
          <cell r="TZ116">
            <v>7.87</v>
          </cell>
          <cell r="UA116">
            <v>1</v>
          </cell>
          <cell r="UB116" t="str">
            <v/>
          </cell>
          <cell r="UC116" t="str">
            <v/>
          </cell>
          <cell r="UD116">
            <v>14.72</v>
          </cell>
          <cell r="UE116">
            <v>2</v>
          </cell>
          <cell r="UF116">
            <v>8.75</v>
          </cell>
          <cell r="UG116">
            <v>1</v>
          </cell>
          <cell r="UH116">
            <v>5.62</v>
          </cell>
          <cell r="UI116">
            <v>1</v>
          </cell>
          <cell r="UJ116">
            <v>16.059999999999999</v>
          </cell>
          <cell r="UK116">
            <v>2</v>
          </cell>
          <cell r="UL116">
            <v>0</v>
          </cell>
          <cell r="UM116">
            <v>0</v>
          </cell>
          <cell r="UN116">
            <v>10.76</v>
          </cell>
          <cell r="UO116">
            <v>1</v>
          </cell>
          <cell r="UP116" t="str">
            <v/>
          </cell>
          <cell r="UQ116" t="str">
            <v/>
          </cell>
          <cell r="UR116">
            <v>8</v>
          </cell>
          <cell r="US116">
            <v>1</v>
          </cell>
          <cell r="UT116">
            <v>8.8000000000000007</v>
          </cell>
          <cell r="UU116">
            <v>1</v>
          </cell>
          <cell r="UV116">
            <v>4.54</v>
          </cell>
          <cell r="UW116">
            <v>1</v>
          </cell>
          <cell r="UX116">
            <v>0</v>
          </cell>
          <cell r="UY116">
            <v>0</v>
          </cell>
          <cell r="UZ116">
            <v>14.53</v>
          </cell>
          <cell r="VA116">
            <v>2</v>
          </cell>
          <cell r="VB116">
            <v>0</v>
          </cell>
          <cell r="VC116">
            <v>0</v>
          </cell>
          <cell r="VD116" t="str">
            <v/>
          </cell>
          <cell r="VE116" t="str">
            <v/>
          </cell>
          <cell r="VF116">
            <v>8.83</v>
          </cell>
          <cell r="VG116">
            <v>1</v>
          </cell>
          <cell r="VH116">
            <v>9.0299999999999994</v>
          </cell>
          <cell r="VI116">
            <v>1</v>
          </cell>
          <cell r="VJ116">
            <v>7.36</v>
          </cell>
          <cell r="VK116">
            <v>1</v>
          </cell>
          <cell r="VL116">
            <v>9.8000000000000007</v>
          </cell>
          <cell r="VM116">
            <v>1</v>
          </cell>
          <cell r="VN116">
            <v>0</v>
          </cell>
          <cell r="VO116">
            <v>0</v>
          </cell>
          <cell r="VP116">
            <v>14.22</v>
          </cell>
          <cell r="VQ116">
            <v>2</v>
          </cell>
          <cell r="VR116" t="str">
            <v/>
          </cell>
          <cell r="VS116" t="str">
            <v/>
          </cell>
          <cell r="VT116">
            <v>0</v>
          </cell>
          <cell r="VU116">
            <v>0</v>
          </cell>
          <cell r="VV116">
            <v>16.55</v>
          </cell>
          <cell r="VW116">
            <v>2</v>
          </cell>
          <cell r="VX116">
            <v>0</v>
          </cell>
          <cell r="VY116">
            <v>0</v>
          </cell>
          <cell r="VZ116">
            <v>0</v>
          </cell>
          <cell r="WA116">
            <v>0</v>
          </cell>
          <cell r="WB116">
            <v>23.88</v>
          </cell>
          <cell r="WC116">
            <v>3</v>
          </cell>
          <cell r="WD116">
            <v>6.7</v>
          </cell>
          <cell r="WE116">
            <v>1</v>
          </cell>
          <cell r="WF116" t="str">
            <v/>
          </cell>
          <cell r="WG116" t="str">
            <v/>
          </cell>
          <cell r="WH116">
            <v>0</v>
          </cell>
          <cell r="WI116">
            <v>0</v>
          </cell>
          <cell r="WJ116">
            <v>15.98</v>
          </cell>
          <cell r="WK116">
            <v>2</v>
          </cell>
          <cell r="WL116">
            <v>7.76</v>
          </cell>
          <cell r="WM116">
            <v>1</v>
          </cell>
          <cell r="WN116">
            <v>0</v>
          </cell>
          <cell r="WO116">
            <v>0</v>
          </cell>
          <cell r="WP116">
            <v>0</v>
          </cell>
          <cell r="WQ116">
            <v>0</v>
          </cell>
          <cell r="WR116">
            <v>13.21</v>
          </cell>
          <cell r="WS116">
            <v>2</v>
          </cell>
          <cell r="WT116" t="str">
            <v/>
          </cell>
          <cell r="WU116" t="str">
            <v/>
          </cell>
          <cell r="WV116">
            <v>0</v>
          </cell>
          <cell r="WW116">
            <v>0</v>
          </cell>
          <cell r="WX116">
            <v>0</v>
          </cell>
          <cell r="WY116">
            <v>0</v>
          </cell>
          <cell r="WZ116">
            <v>24.1</v>
          </cell>
          <cell r="XA116">
            <v>3</v>
          </cell>
          <cell r="XB116">
            <v>0</v>
          </cell>
          <cell r="XC116">
            <v>0</v>
          </cell>
          <cell r="XD116">
            <v>0</v>
          </cell>
          <cell r="XE116">
            <v>0</v>
          </cell>
          <cell r="XF116">
            <v>20.94</v>
          </cell>
          <cell r="XG116">
            <v>3</v>
          </cell>
          <cell r="XH116" t="str">
            <v/>
          </cell>
          <cell r="XI116" t="str">
            <v/>
          </cell>
          <cell r="XJ116">
            <v>0</v>
          </cell>
          <cell r="XK116">
            <v>0</v>
          </cell>
          <cell r="XL116">
            <v>15.32</v>
          </cell>
          <cell r="XM116">
            <v>2</v>
          </cell>
          <cell r="XN116">
            <v>0</v>
          </cell>
          <cell r="XO116">
            <v>0</v>
          </cell>
          <cell r="XP116">
            <v>0</v>
          </cell>
          <cell r="XQ116">
            <v>0</v>
          </cell>
          <cell r="XR116">
            <v>14.16</v>
          </cell>
          <cell r="XS116">
            <v>2</v>
          </cell>
          <cell r="XT116">
            <v>7.5</v>
          </cell>
          <cell r="XU116">
            <v>1</v>
          </cell>
          <cell r="XV116" t="str">
            <v/>
          </cell>
          <cell r="XW116" t="str">
            <v/>
          </cell>
          <cell r="XX116">
            <v>14.65</v>
          </cell>
          <cell r="XY116">
            <v>2</v>
          </cell>
          <cell r="XZ116">
            <v>0</v>
          </cell>
          <cell r="YA116">
            <v>0</v>
          </cell>
          <cell r="YB116">
            <v>6.24</v>
          </cell>
          <cell r="YC116">
            <v>1</v>
          </cell>
          <cell r="YD116">
            <v>7.29</v>
          </cell>
          <cell r="YE116">
            <v>1</v>
          </cell>
          <cell r="YF116">
            <v>7.17</v>
          </cell>
          <cell r="YG116">
            <v>1</v>
          </cell>
          <cell r="YH116">
            <v>6.67</v>
          </cell>
          <cell r="YI116">
            <v>1</v>
          </cell>
          <cell r="YJ116" t="str">
            <v/>
          </cell>
          <cell r="YK116" t="str">
            <v/>
          </cell>
          <cell r="YL116">
            <v>0</v>
          </cell>
          <cell r="YM116">
            <v>0</v>
          </cell>
          <cell r="YN116">
            <v>14.44</v>
          </cell>
          <cell r="YO116">
            <v>2</v>
          </cell>
          <cell r="YP116">
            <v>7.57</v>
          </cell>
          <cell r="YQ116">
            <v>1</v>
          </cell>
          <cell r="YR116">
            <v>0</v>
          </cell>
          <cell r="YS116">
            <v>0</v>
          </cell>
          <cell r="YT116">
            <v>7.63</v>
          </cell>
          <cell r="YU116">
            <v>1</v>
          </cell>
          <cell r="YV116">
            <v>17.010000000000002</v>
          </cell>
          <cell r="YW116">
            <v>2</v>
          </cell>
          <cell r="YX116" t="str">
            <v/>
          </cell>
          <cell r="YY116" t="str">
            <v/>
          </cell>
          <cell r="YZ116">
            <v>0</v>
          </cell>
          <cell r="ZA116">
            <v>0</v>
          </cell>
          <cell r="ZB116">
            <v>24.75</v>
          </cell>
          <cell r="ZC116">
            <v>3</v>
          </cell>
          <cell r="ZD116">
            <v>0</v>
          </cell>
          <cell r="ZE116">
            <v>0</v>
          </cell>
          <cell r="ZF116">
            <v>0</v>
          </cell>
          <cell r="ZG116">
            <v>0</v>
          </cell>
          <cell r="ZH116">
            <v>14.56</v>
          </cell>
          <cell r="ZI116">
            <v>2</v>
          </cell>
          <cell r="ZJ116">
            <v>6.05</v>
          </cell>
          <cell r="ZK116">
            <v>1</v>
          </cell>
          <cell r="ZL116" t="str">
            <v/>
          </cell>
          <cell r="ZM116" t="str">
            <v/>
          </cell>
          <cell r="ZN116">
            <v>8.99</v>
          </cell>
          <cell r="ZO116">
            <v>1</v>
          </cell>
          <cell r="ZP116">
            <v>21.35</v>
          </cell>
          <cell r="ZQ116">
            <v>3</v>
          </cell>
          <cell r="ZR116">
            <v>6.91</v>
          </cell>
          <cell r="ZS116">
            <v>1</v>
          </cell>
          <cell r="ZT116">
            <v>5.62</v>
          </cell>
          <cell r="ZU116">
            <v>1</v>
          </cell>
          <cell r="ZV116">
            <v>0</v>
          </cell>
          <cell r="ZW116">
            <v>0</v>
          </cell>
          <cell r="ZX116">
            <v>13.37</v>
          </cell>
          <cell r="ZY116">
            <v>2</v>
          </cell>
          <cell r="ZZ116" t="str">
            <v/>
          </cell>
          <cell r="AAA116" t="str">
            <v/>
          </cell>
          <cell r="AAB116">
            <v>0</v>
          </cell>
          <cell r="AAC116">
            <v>0</v>
          </cell>
          <cell r="AAD116">
            <v>15.34</v>
          </cell>
          <cell r="AAE116">
            <v>2</v>
          </cell>
          <cell r="AAF116">
            <v>0</v>
          </cell>
          <cell r="AAG116">
            <v>0</v>
          </cell>
          <cell r="AAH116">
            <v>0</v>
          </cell>
          <cell r="AAI116">
            <v>0</v>
          </cell>
          <cell r="AAJ116">
            <v>0</v>
          </cell>
          <cell r="AAK116">
            <v>0</v>
          </cell>
          <cell r="AAL116">
            <v>32.880000000000003</v>
          </cell>
          <cell r="AAM116">
            <v>3</v>
          </cell>
          <cell r="AAN116" t="str">
            <v/>
          </cell>
          <cell r="AAO116" t="str">
            <v/>
          </cell>
          <cell r="AAP116">
            <v>0</v>
          </cell>
          <cell r="AAQ116">
            <v>0</v>
          </cell>
          <cell r="AAR116">
            <v>15.95</v>
          </cell>
          <cell r="AAS116">
            <v>2</v>
          </cell>
          <cell r="AAT116">
            <v>0</v>
          </cell>
          <cell r="AAU116">
            <v>0</v>
          </cell>
          <cell r="AAV116">
            <v>13.18</v>
          </cell>
          <cell r="AAW116">
            <v>2</v>
          </cell>
          <cell r="AAX116">
            <v>0</v>
          </cell>
          <cell r="AAY116">
            <v>0</v>
          </cell>
          <cell r="AAZ116">
            <v>7.35</v>
          </cell>
          <cell r="ABA116">
            <v>1</v>
          </cell>
          <cell r="ABB116" t="str">
            <v/>
          </cell>
          <cell r="ABC116" t="str">
            <v/>
          </cell>
          <cell r="ABD116">
            <v>0</v>
          </cell>
          <cell r="ABE116">
            <v>0</v>
          </cell>
          <cell r="ABF116">
            <v>0</v>
          </cell>
          <cell r="ABG116">
            <v>0</v>
          </cell>
          <cell r="ABH116">
            <v>0</v>
          </cell>
          <cell r="ABI116">
            <v>0</v>
          </cell>
          <cell r="ABJ116">
            <v>0</v>
          </cell>
          <cell r="ABK116">
            <v>0</v>
          </cell>
          <cell r="ABM116">
            <v>2119.0899999999992</v>
          </cell>
          <cell r="ABN116">
            <v>290</v>
          </cell>
          <cell r="ABO116">
            <v>169</v>
          </cell>
          <cell r="ABP116">
            <v>1.7159763313609468</v>
          </cell>
        </row>
        <row r="117">
          <cell r="A117" t="str">
            <v>WOODSIDE</v>
          </cell>
          <cell r="B117" t="str">
            <v>WOODSIDE</v>
          </cell>
          <cell r="C117" t="str">
            <v>QUEENS</v>
          </cell>
          <cell r="D117">
            <v>7.51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6.36</v>
          </cell>
          <cell r="K117">
            <v>1</v>
          </cell>
          <cell r="L117">
            <v>8.5500000000000007</v>
          </cell>
          <cell r="M117">
            <v>1</v>
          </cell>
          <cell r="N117">
            <v>0</v>
          </cell>
          <cell r="O117">
            <v>0</v>
          </cell>
          <cell r="P117" t="str">
            <v/>
          </cell>
          <cell r="Q117" t="str">
            <v/>
          </cell>
          <cell r="R117">
            <v>0</v>
          </cell>
          <cell r="S117">
            <v>0</v>
          </cell>
          <cell r="T117">
            <v>9.6999999999999993</v>
          </cell>
          <cell r="U117">
            <v>1</v>
          </cell>
          <cell r="V117">
            <v>8.61</v>
          </cell>
          <cell r="W117">
            <v>1</v>
          </cell>
          <cell r="X117">
            <v>0</v>
          </cell>
          <cell r="Y117">
            <v>0</v>
          </cell>
          <cell r="Z117">
            <v>7.96</v>
          </cell>
          <cell r="AA117">
            <v>1</v>
          </cell>
          <cell r="AB117">
            <v>0</v>
          </cell>
          <cell r="AC117">
            <v>0</v>
          </cell>
          <cell r="AD117" t="str">
            <v/>
          </cell>
          <cell r="AE117" t="str">
            <v/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8.84</v>
          </cell>
          <cell r="AK117">
            <v>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13.75</v>
          </cell>
          <cell r="AQ117">
            <v>2</v>
          </cell>
          <cell r="AR117" t="str">
            <v/>
          </cell>
          <cell r="AS117" t="str">
            <v/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4.62</v>
          </cell>
          <cell r="AY117">
            <v>1</v>
          </cell>
          <cell r="AZ117">
            <v>0</v>
          </cell>
          <cell r="BA117">
            <v>0</v>
          </cell>
          <cell r="BB117">
            <v>8.19</v>
          </cell>
          <cell r="BC117">
            <v>1</v>
          </cell>
          <cell r="BD117">
            <v>7.52</v>
          </cell>
          <cell r="BE117">
            <v>1</v>
          </cell>
          <cell r="BF117" t="str">
            <v/>
          </cell>
          <cell r="BG117" t="str">
            <v/>
          </cell>
          <cell r="BH117">
            <v>7.07</v>
          </cell>
          <cell r="BI117">
            <v>1</v>
          </cell>
          <cell r="BJ117">
            <v>9.19</v>
          </cell>
          <cell r="BK117">
            <v>1</v>
          </cell>
          <cell r="BL117">
            <v>0</v>
          </cell>
          <cell r="BM117">
            <v>0</v>
          </cell>
          <cell r="BN117">
            <v>6.03</v>
          </cell>
          <cell r="BO117">
            <v>1</v>
          </cell>
          <cell r="BP117">
            <v>0</v>
          </cell>
          <cell r="BQ117">
            <v>0</v>
          </cell>
          <cell r="BR117">
            <v>7.13</v>
          </cell>
          <cell r="BS117">
            <v>1</v>
          </cell>
          <cell r="BT117" t="str">
            <v/>
          </cell>
          <cell r="BU117" t="str">
            <v/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8.36</v>
          </cell>
          <cell r="CG117">
            <v>1</v>
          </cell>
          <cell r="CH117" t="str">
            <v/>
          </cell>
          <cell r="CI117" t="str">
            <v/>
          </cell>
          <cell r="CJ117">
            <v>0</v>
          </cell>
          <cell r="CK117">
            <v>0</v>
          </cell>
          <cell r="CL117">
            <v>9.1999999999999993</v>
          </cell>
          <cell r="CM117">
            <v>1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7.77</v>
          </cell>
          <cell r="CS117">
            <v>1</v>
          </cell>
          <cell r="CT117">
            <v>0</v>
          </cell>
          <cell r="CU117">
            <v>0</v>
          </cell>
          <cell r="CV117" t="str">
            <v/>
          </cell>
          <cell r="CW117" t="str">
            <v/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8.5</v>
          </cell>
          <cell r="DC117">
            <v>1</v>
          </cell>
          <cell r="DD117">
            <v>6.1</v>
          </cell>
          <cell r="DE117">
            <v>1</v>
          </cell>
          <cell r="DF117">
            <v>4.8600000000000003</v>
          </cell>
          <cell r="DG117">
            <v>1</v>
          </cell>
          <cell r="DH117">
            <v>0</v>
          </cell>
          <cell r="DI117">
            <v>0</v>
          </cell>
          <cell r="DJ117" t="str">
            <v/>
          </cell>
          <cell r="DK117" t="str">
            <v/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8.32</v>
          </cell>
          <cell r="DQ117">
            <v>1</v>
          </cell>
          <cell r="DR117">
            <v>4.88</v>
          </cell>
          <cell r="DS117">
            <v>1</v>
          </cell>
          <cell r="DT117">
            <v>8.2899999999999991</v>
          </cell>
          <cell r="DU117">
            <v>1</v>
          </cell>
          <cell r="DV117">
            <v>0</v>
          </cell>
          <cell r="DW117">
            <v>0</v>
          </cell>
          <cell r="DX117" t="str">
            <v/>
          </cell>
          <cell r="DY117" t="str">
            <v/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18.55</v>
          </cell>
          <cell r="EE117">
            <v>3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 t="str">
            <v/>
          </cell>
          <cell r="EM117" t="str">
            <v/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6.28</v>
          </cell>
          <cell r="ES117">
            <v>1</v>
          </cell>
          <cell r="ET117">
            <v>16.600000000000001</v>
          </cell>
          <cell r="EU117">
            <v>2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 t="str">
            <v/>
          </cell>
          <cell r="FA117" t="str">
            <v/>
          </cell>
          <cell r="FB117">
            <v>0</v>
          </cell>
          <cell r="FC117">
            <v>0</v>
          </cell>
          <cell r="FD117">
            <v>13.57</v>
          </cell>
          <cell r="FE117">
            <v>2</v>
          </cell>
          <cell r="FF117">
            <v>0</v>
          </cell>
          <cell r="FG117">
            <v>0</v>
          </cell>
          <cell r="FH117">
            <v>5.6</v>
          </cell>
          <cell r="FI117">
            <v>1</v>
          </cell>
          <cell r="FJ117">
            <v>8.34</v>
          </cell>
          <cell r="FK117">
            <v>1</v>
          </cell>
          <cell r="FL117">
            <v>0</v>
          </cell>
          <cell r="FM117">
            <v>0</v>
          </cell>
          <cell r="FN117" t="str">
            <v/>
          </cell>
          <cell r="FO117" t="str">
            <v/>
          </cell>
          <cell r="FP117">
            <v>0</v>
          </cell>
          <cell r="FQ117">
            <v>0</v>
          </cell>
          <cell r="FR117">
            <v>10.38</v>
          </cell>
          <cell r="FS117">
            <v>2</v>
          </cell>
          <cell r="FT117">
            <v>8.1</v>
          </cell>
          <cell r="FU117">
            <v>1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8.8000000000000007</v>
          </cell>
          <cell r="GA117">
            <v>1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8.07</v>
          </cell>
          <cell r="GG117">
            <v>1</v>
          </cell>
          <cell r="GH117">
            <v>7.06</v>
          </cell>
          <cell r="GI117">
            <v>1</v>
          </cell>
          <cell r="GJ117">
            <v>0</v>
          </cell>
          <cell r="GK117">
            <v>0</v>
          </cell>
          <cell r="GL117">
            <v>7.61</v>
          </cell>
          <cell r="GM117">
            <v>1</v>
          </cell>
          <cell r="GN117">
            <v>0</v>
          </cell>
          <cell r="GO117">
            <v>0</v>
          </cell>
          <cell r="GP117" t="str">
            <v/>
          </cell>
          <cell r="GQ117" t="str">
            <v/>
          </cell>
          <cell r="GR117">
            <v>0</v>
          </cell>
          <cell r="GS117">
            <v>0</v>
          </cell>
          <cell r="GT117">
            <v>17.5</v>
          </cell>
          <cell r="GU117">
            <v>2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7.02</v>
          </cell>
          <cell r="HA117">
            <v>1</v>
          </cell>
          <cell r="HB117">
            <v>0</v>
          </cell>
          <cell r="HC117">
            <v>0</v>
          </cell>
          <cell r="HD117" t="str">
            <v/>
          </cell>
          <cell r="HE117" t="str">
            <v/>
          </cell>
          <cell r="HF117">
            <v>0</v>
          </cell>
          <cell r="HG117">
            <v>0</v>
          </cell>
          <cell r="HH117">
            <v>8.1</v>
          </cell>
          <cell r="HI117">
            <v>1</v>
          </cell>
          <cell r="HJ117">
            <v>14.88</v>
          </cell>
          <cell r="HK117">
            <v>2</v>
          </cell>
          <cell r="HL117">
            <v>0</v>
          </cell>
          <cell r="HM117">
            <v>0</v>
          </cell>
          <cell r="HN117">
            <v>6.23</v>
          </cell>
          <cell r="HO117">
            <v>1</v>
          </cell>
          <cell r="HP117">
            <v>0</v>
          </cell>
          <cell r="HQ117">
            <v>0</v>
          </cell>
          <cell r="HR117" t="str">
            <v/>
          </cell>
          <cell r="HS117" t="str">
            <v/>
          </cell>
          <cell r="HT117">
            <v>0</v>
          </cell>
          <cell r="HU117">
            <v>0</v>
          </cell>
          <cell r="HV117">
            <v>11.97</v>
          </cell>
          <cell r="HW117">
            <v>2</v>
          </cell>
          <cell r="HX117">
            <v>0</v>
          </cell>
          <cell r="HY117">
            <v>0</v>
          </cell>
          <cell r="HZ117">
            <v>7.54</v>
          </cell>
          <cell r="IA117">
            <v>1</v>
          </cell>
          <cell r="IB117">
            <v>0</v>
          </cell>
          <cell r="IC117">
            <v>0</v>
          </cell>
          <cell r="ID117">
            <v>12.09</v>
          </cell>
          <cell r="IE117">
            <v>2</v>
          </cell>
          <cell r="IF117" t="str">
            <v/>
          </cell>
          <cell r="IG117" t="str">
            <v/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6.96</v>
          </cell>
          <cell r="IM117">
            <v>1</v>
          </cell>
          <cell r="IN117">
            <v>12.05</v>
          </cell>
          <cell r="IO117">
            <v>2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 t="str">
            <v/>
          </cell>
          <cell r="IU117" t="str">
            <v/>
          </cell>
          <cell r="IV117">
            <v>11.8</v>
          </cell>
          <cell r="IW117">
            <v>2</v>
          </cell>
          <cell r="IX117">
            <v>7.03</v>
          </cell>
          <cell r="IY117">
            <v>1</v>
          </cell>
          <cell r="IZ117">
            <v>0</v>
          </cell>
          <cell r="JA117">
            <v>0</v>
          </cell>
          <cell r="JB117">
            <v>6.24</v>
          </cell>
          <cell r="JC117">
            <v>1</v>
          </cell>
          <cell r="JD117">
            <v>0</v>
          </cell>
          <cell r="JE117">
            <v>0</v>
          </cell>
          <cell r="JF117">
            <v>12.16</v>
          </cell>
          <cell r="JG117">
            <v>2</v>
          </cell>
          <cell r="JH117" t="str">
            <v/>
          </cell>
          <cell r="JI117" t="str">
            <v/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13.34</v>
          </cell>
          <cell r="JO117">
            <v>2</v>
          </cell>
          <cell r="JP117">
            <v>5.88</v>
          </cell>
          <cell r="JQ117">
            <v>1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 t="str">
            <v/>
          </cell>
          <cell r="JW117" t="str">
            <v/>
          </cell>
          <cell r="JX117">
            <v>8.01</v>
          </cell>
          <cell r="JY117">
            <v>1</v>
          </cell>
          <cell r="JZ117">
            <v>13.97</v>
          </cell>
          <cell r="KA117">
            <v>2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8.49</v>
          </cell>
          <cell r="KI117">
            <v>1</v>
          </cell>
          <cell r="KJ117" t="str">
            <v/>
          </cell>
          <cell r="KK117" t="str">
            <v/>
          </cell>
          <cell r="KL117">
            <v>14.47</v>
          </cell>
          <cell r="KM117">
            <v>2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7.22</v>
          </cell>
          <cell r="KS117">
            <v>1</v>
          </cell>
          <cell r="KT117">
            <v>9.06</v>
          </cell>
          <cell r="KU117">
            <v>1</v>
          </cell>
          <cell r="KV117">
            <v>0</v>
          </cell>
          <cell r="KW117">
            <v>0</v>
          </cell>
          <cell r="KX117" t="str">
            <v/>
          </cell>
          <cell r="KY117" t="str">
            <v/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24.78</v>
          </cell>
          <cell r="LE117">
            <v>3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  <cell r="LJ117">
            <v>9.35</v>
          </cell>
          <cell r="LK117">
            <v>1</v>
          </cell>
          <cell r="LL117" t="str">
            <v/>
          </cell>
          <cell r="LM117" t="str">
            <v/>
          </cell>
          <cell r="LN117">
            <v>8.74</v>
          </cell>
          <cell r="LO117">
            <v>1</v>
          </cell>
          <cell r="LP117">
            <v>20.69</v>
          </cell>
          <cell r="LQ117">
            <v>3</v>
          </cell>
          <cell r="LR117">
            <v>8.98</v>
          </cell>
          <cell r="LS117">
            <v>1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19.27</v>
          </cell>
          <cell r="LY117">
            <v>2</v>
          </cell>
          <cell r="LZ117" t="str">
            <v/>
          </cell>
          <cell r="MA117" t="str">
            <v/>
          </cell>
          <cell r="MB117">
            <v>0</v>
          </cell>
          <cell r="MC117">
            <v>0</v>
          </cell>
          <cell r="MD117">
            <v>11.9</v>
          </cell>
          <cell r="ME117">
            <v>2</v>
          </cell>
          <cell r="MF117">
            <v>0</v>
          </cell>
          <cell r="MG117">
            <v>0</v>
          </cell>
          <cell r="MH117">
            <v>6.6</v>
          </cell>
          <cell r="MI117">
            <v>1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 t="str">
            <v/>
          </cell>
          <cell r="MO117" t="str">
            <v/>
          </cell>
          <cell r="MP117">
            <v>7.68</v>
          </cell>
          <cell r="MQ117">
            <v>1</v>
          </cell>
          <cell r="MR117">
            <v>15.33</v>
          </cell>
          <cell r="MS117">
            <v>2</v>
          </cell>
          <cell r="MT117">
            <v>0</v>
          </cell>
          <cell r="MU117">
            <v>0</v>
          </cell>
          <cell r="MV117">
            <v>6.88</v>
          </cell>
          <cell r="MW117">
            <v>1</v>
          </cell>
          <cell r="MX117">
            <v>9.65</v>
          </cell>
          <cell r="MY117">
            <v>1</v>
          </cell>
          <cell r="MZ117">
            <v>0</v>
          </cell>
          <cell r="NA117">
            <v>0</v>
          </cell>
          <cell r="NB117" t="str">
            <v/>
          </cell>
          <cell r="NC117" t="str">
            <v/>
          </cell>
          <cell r="ND117">
            <v>0</v>
          </cell>
          <cell r="NE117">
            <v>0</v>
          </cell>
          <cell r="NF117">
            <v>20.68</v>
          </cell>
          <cell r="NG117">
            <v>3</v>
          </cell>
          <cell r="NH117">
            <v>0</v>
          </cell>
          <cell r="NI117">
            <v>0</v>
          </cell>
          <cell r="NJ117">
            <v>0</v>
          </cell>
          <cell r="NK117">
            <v>0</v>
          </cell>
          <cell r="NL117">
            <v>7.5</v>
          </cell>
          <cell r="NM117">
            <v>1</v>
          </cell>
          <cell r="NN117">
            <v>0</v>
          </cell>
          <cell r="NO117">
            <v>0</v>
          </cell>
          <cell r="NP117" t="str">
            <v/>
          </cell>
          <cell r="NQ117" t="str">
            <v/>
          </cell>
          <cell r="NR117">
            <v>8.2799999999999994</v>
          </cell>
          <cell r="NS117">
            <v>1</v>
          </cell>
          <cell r="NT117">
            <v>0</v>
          </cell>
          <cell r="NU117">
            <v>0</v>
          </cell>
          <cell r="NV117">
            <v>17.05</v>
          </cell>
          <cell r="NW117">
            <v>2</v>
          </cell>
          <cell r="NX117">
            <v>0</v>
          </cell>
          <cell r="NY117">
            <v>0</v>
          </cell>
          <cell r="NZ117">
            <v>0</v>
          </cell>
          <cell r="OA117">
            <v>0</v>
          </cell>
          <cell r="OB117">
            <v>0</v>
          </cell>
          <cell r="OC117">
            <v>0</v>
          </cell>
          <cell r="OD117" t="str">
            <v/>
          </cell>
          <cell r="OE117" t="str">
            <v/>
          </cell>
          <cell r="OF117">
            <v>19.670000000000002</v>
          </cell>
          <cell r="OG117">
            <v>2</v>
          </cell>
          <cell r="OH117">
            <v>0</v>
          </cell>
          <cell r="OI117">
            <v>0</v>
          </cell>
          <cell r="OJ117">
            <v>10.01</v>
          </cell>
          <cell r="OK117">
            <v>1</v>
          </cell>
          <cell r="OL117">
            <v>7.26</v>
          </cell>
          <cell r="OM117">
            <v>1</v>
          </cell>
          <cell r="ON117">
            <v>0</v>
          </cell>
          <cell r="OO117">
            <v>0</v>
          </cell>
          <cell r="OP117">
            <v>5.64</v>
          </cell>
          <cell r="OQ117">
            <v>1</v>
          </cell>
          <cell r="OR117" t="str">
            <v/>
          </cell>
          <cell r="OS117" t="str">
            <v/>
          </cell>
          <cell r="OT117">
            <v>8.69</v>
          </cell>
          <cell r="OU117">
            <v>1</v>
          </cell>
          <cell r="OV117">
            <v>0</v>
          </cell>
          <cell r="OW117">
            <v>0</v>
          </cell>
          <cell r="OX117">
            <v>7.91</v>
          </cell>
          <cell r="OY117">
            <v>1</v>
          </cell>
          <cell r="OZ117">
            <v>0</v>
          </cell>
          <cell r="PA117">
            <v>0</v>
          </cell>
          <cell r="PB117">
            <v>10.24</v>
          </cell>
          <cell r="PC117">
            <v>1</v>
          </cell>
          <cell r="PD117">
            <v>0</v>
          </cell>
          <cell r="PE117">
            <v>0</v>
          </cell>
          <cell r="PF117" t="str">
            <v/>
          </cell>
          <cell r="PG117" t="str">
            <v/>
          </cell>
          <cell r="PH117">
            <v>0</v>
          </cell>
          <cell r="PI117">
            <v>0</v>
          </cell>
          <cell r="PJ117">
            <v>8.91</v>
          </cell>
          <cell r="PK117">
            <v>1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7.29</v>
          </cell>
          <cell r="PQ117">
            <v>1</v>
          </cell>
          <cell r="PR117">
            <v>8.44</v>
          </cell>
          <cell r="PS117">
            <v>1</v>
          </cell>
          <cell r="PT117" t="str">
            <v/>
          </cell>
          <cell r="PU117" t="str">
            <v/>
          </cell>
          <cell r="PV117">
            <v>0</v>
          </cell>
          <cell r="PW117">
            <v>0</v>
          </cell>
          <cell r="PX117">
            <v>9.8699999999999992</v>
          </cell>
          <cell r="PY117">
            <v>1</v>
          </cell>
          <cell r="PZ117">
            <v>8.5399999999999991</v>
          </cell>
          <cell r="QA117">
            <v>1</v>
          </cell>
          <cell r="QB117">
            <v>6.53</v>
          </cell>
          <cell r="QC117">
            <v>1</v>
          </cell>
          <cell r="QD117">
            <v>0</v>
          </cell>
          <cell r="QE117">
            <v>0</v>
          </cell>
          <cell r="QF117">
            <v>0</v>
          </cell>
          <cell r="QG117">
            <v>0</v>
          </cell>
          <cell r="QH117" t="str">
            <v/>
          </cell>
          <cell r="QI117" t="str">
            <v/>
          </cell>
          <cell r="QJ117">
            <v>10.85</v>
          </cell>
          <cell r="QK117">
            <v>1</v>
          </cell>
          <cell r="QL117">
            <v>11</v>
          </cell>
          <cell r="QM117">
            <v>2</v>
          </cell>
          <cell r="QN117">
            <v>0</v>
          </cell>
          <cell r="QO117">
            <v>0</v>
          </cell>
          <cell r="QP117">
            <v>9.07</v>
          </cell>
          <cell r="QQ117">
            <v>1</v>
          </cell>
          <cell r="QR117">
            <v>0</v>
          </cell>
          <cell r="QS117">
            <v>0</v>
          </cell>
          <cell r="QT117">
            <v>7.28</v>
          </cell>
          <cell r="QU117">
            <v>1</v>
          </cell>
          <cell r="QV117" t="str">
            <v/>
          </cell>
          <cell r="QW117" t="str">
            <v/>
          </cell>
          <cell r="QX117">
            <v>8.15</v>
          </cell>
          <cell r="QY117">
            <v>1</v>
          </cell>
          <cell r="QZ117">
            <v>9.1300000000000008</v>
          </cell>
          <cell r="RA117">
            <v>1</v>
          </cell>
          <cell r="RB117">
            <v>0</v>
          </cell>
          <cell r="RC117">
            <v>0</v>
          </cell>
          <cell r="RD117">
            <v>0</v>
          </cell>
          <cell r="RE117">
            <v>0</v>
          </cell>
          <cell r="RF117">
            <v>7.4</v>
          </cell>
          <cell r="RG117">
            <v>1</v>
          </cell>
          <cell r="RH117">
            <v>12.61</v>
          </cell>
          <cell r="RI117">
            <v>2</v>
          </cell>
          <cell r="RJ117" t="str">
            <v/>
          </cell>
          <cell r="RK117" t="str">
            <v/>
          </cell>
          <cell r="RL117">
            <v>0</v>
          </cell>
          <cell r="RM117">
            <v>0</v>
          </cell>
          <cell r="RN117">
            <v>7.01</v>
          </cell>
          <cell r="RO117">
            <v>1</v>
          </cell>
          <cell r="RP117">
            <v>0</v>
          </cell>
          <cell r="RQ117">
            <v>0</v>
          </cell>
          <cell r="RR117">
            <v>9.2200000000000006</v>
          </cell>
          <cell r="RS117">
            <v>1</v>
          </cell>
          <cell r="RT117">
            <v>7.49</v>
          </cell>
          <cell r="RU117">
            <v>1</v>
          </cell>
          <cell r="RV117">
            <v>0</v>
          </cell>
          <cell r="RW117">
            <v>0</v>
          </cell>
          <cell r="RX117" t="str">
            <v/>
          </cell>
          <cell r="RY117" t="str">
            <v/>
          </cell>
          <cell r="RZ117">
            <v>16.96</v>
          </cell>
          <cell r="SA117">
            <v>2</v>
          </cell>
          <cell r="SB117">
            <v>0</v>
          </cell>
          <cell r="SC117">
            <v>0</v>
          </cell>
          <cell r="SD117">
            <v>0</v>
          </cell>
          <cell r="SE117">
            <v>0</v>
          </cell>
          <cell r="SF117">
            <v>0</v>
          </cell>
          <cell r="SG117">
            <v>0</v>
          </cell>
          <cell r="SH117">
            <v>8.27</v>
          </cell>
          <cell r="SI117">
            <v>1</v>
          </cell>
          <cell r="SJ117">
            <v>8.7100000000000009</v>
          </cell>
          <cell r="SK117">
            <v>1</v>
          </cell>
          <cell r="SL117" t="str">
            <v/>
          </cell>
          <cell r="SM117" t="str">
            <v/>
          </cell>
          <cell r="SN117">
            <v>0</v>
          </cell>
          <cell r="SO117">
            <v>0</v>
          </cell>
          <cell r="SP117">
            <v>0</v>
          </cell>
          <cell r="SQ117">
            <v>0</v>
          </cell>
          <cell r="SR117">
            <v>0</v>
          </cell>
          <cell r="SS117">
            <v>0</v>
          </cell>
          <cell r="ST117">
            <v>8.93</v>
          </cell>
          <cell r="SU117">
            <v>1</v>
          </cell>
          <cell r="SV117">
            <v>0</v>
          </cell>
          <cell r="SW117">
            <v>0</v>
          </cell>
          <cell r="SX117">
            <v>0</v>
          </cell>
          <cell r="SY117">
            <v>0</v>
          </cell>
          <cell r="SZ117" t="str">
            <v/>
          </cell>
          <cell r="TA117" t="str">
            <v/>
          </cell>
          <cell r="TB117">
            <v>17</v>
          </cell>
          <cell r="TC117">
            <v>2</v>
          </cell>
          <cell r="TD117">
            <v>0</v>
          </cell>
          <cell r="TE117">
            <v>0</v>
          </cell>
          <cell r="TF117">
            <v>0</v>
          </cell>
          <cell r="TG117">
            <v>0</v>
          </cell>
          <cell r="TH117">
            <v>0</v>
          </cell>
          <cell r="TI117">
            <v>0</v>
          </cell>
          <cell r="TJ117">
            <v>0</v>
          </cell>
          <cell r="TK117">
            <v>0</v>
          </cell>
          <cell r="TL117">
            <v>7.48</v>
          </cell>
          <cell r="TM117">
            <v>1</v>
          </cell>
          <cell r="TN117" t="str">
            <v/>
          </cell>
          <cell r="TO117" t="str">
            <v/>
          </cell>
          <cell r="TP117">
            <v>0</v>
          </cell>
          <cell r="TQ117">
            <v>0</v>
          </cell>
          <cell r="TR117">
            <v>0</v>
          </cell>
          <cell r="TS117">
            <v>0</v>
          </cell>
          <cell r="TT117">
            <v>7.35</v>
          </cell>
          <cell r="TU117">
            <v>1</v>
          </cell>
          <cell r="TV117">
            <v>0</v>
          </cell>
          <cell r="TW117">
            <v>0</v>
          </cell>
          <cell r="TX117">
            <v>15.64</v>
          </cell>
          <cell r="TY117">
            <v>2</v>
          </cell>
          <cell r="TZ117">
            <v>0</v>
          </cell>
          <cell r="UA117">
            <v>0</v>
          </cell>
          <cell r="UB117" t="str">
            <v/>
          </cell>
          <cell r="UC117" t="str">
            <v/>
          </cell>
          <cell r="UD117">
            <v>15.14</v>
          </cell>
          <cell r="UE117">
            <v>2</v>
          </cell>
          <cell r="UF117">
            <v>0</v>
          </cell>
          <cell r="UG117">
            <v>0</v>
          </cell>
          <cell r="UH117">
            <v>0</v>
          </cell>
          <cell r="UI117">
            <v>0</v>
          </cell>
          <cell r="UJ117">
            <v>0</v>
          </cell>
          <cell r="UK117">
            <v>0</v>
          </cell>
          <cell r="UL117">
            <v>9.06</v>
          </cell>
          <cell r="UM117">
            <v>1</v>
          </cell>
          <cell r="UN117">
            <v>0</v>
          </cell>
          <cell r="UO117">
            <v>0</v>
          </cell>
          <cell r="UP117" t="str">
            <v/>
          </cell>
          <cell r="UQ117" t="str">
            <v/>
          </cell>
          <cell r="UR117">
            <v>0</v>
          </cell>
          <cell r="US117">
            <v>0</v>
          </cell>
          <cell r="UT117">
            <v>19</v>
          </cell>
          <cell r="UU117">
            <v>2</v>
          </cell>
          <cell r="UV117">
            <v>0</v>
          </cell>
          <cell r="UW117">
            <v>0</v>
          </cell>
          <cell r="UX117">
            <v>6.8</v>
          </cell>
          <cell r="UY117">
            <v>1</v>
          </cell>
          <cell r="UZ117">
            <v>0</v>
          </cell>
          <cell r="VA117">
            <v>0</v>
          </cell>
          <cell r="VB117">
            <v>7.55</v>
          </cell>
          <cell r="VC117">
            <v>1</v>
          </cell>
          <cell r="VD117" t="str">
            <v/>
          </cell>
          <cell r="VE117" t="str">
            <v/>
          </cell>
          <cell r="VF117">
            <v>0</v>
          </cell>
          <cell r="VG117">
            <v>0</v>
          </cell>
          <cell r="VH117">
            <v>0</v>
          </cell>
          <cell r="VI117">
            <v>0</v>
          </cell>
          <cell r="VJ117">
            <v>14.23</v>
          </cell>
          <cell r="VK117">
            <v>2</v>
          </cell>
          <cell r="VL117">
            <v>4.37</v>
          </cell>
          <cell r="VM117">
            <v>1</v>
          </cell>
          <cell r="VN117">
            <v>0</v>
          </cell>
          <cell r="VO117">
            <v>0</v>
          </cell>
          <cell r="VP117">
            <v>0</v>
          </cell>
          <cell r="VQ117">
            <v>1</v>
          </cell>
          <cell r="VR117" t="str">
            <v/>
          </cell>
          <cell r="VS117" t="str">
            <v/>
          </cell>
          <cell r="VT117">
            <v>10.34</v>
          </cell>
          <cell r="VU117">
            <v>1</v>
          </cell>
          <cell r="VV117">
            <v>7.04</v>
          </cell>
          <cell r="VW117">
            <v>1</v>
          </cell>
          <cell r="VX117">
            <v>4.91</v>
          </cell>
          <cell r="VY117">
            <v>1</v>
          </cell>
          <cell r="VZ117">
            <v>0</v>
          </cell>
          <cell r="WA117">
            <v>0</v>
          </cell>
          <cell r="WB117">
            <v>8.1</v>
          </cell>
          <cell r="WC117">
            <v>1</v>
          </cell>
          <cell r="WD117">
            <v>0</v>
          </cell>
          <cell r="WE117">
            <v>0</v>
          </cell>
          <cell r="WF117" t="str">
            <v/>
          </cell>
          <cell r="WG117" t="str">
            <v/>
          </cell>
          <cell r="WH117">
            <v>7.06</v>
          </cell>
          <cell r="WI117">
            <v>1</v>
          </cell>
          <cell r="WJ117">
            <v>0</v>
          </cell>
          <cell r="WK117">
            <v>0</v>
          </cell>
          <cell r="WL117">
            <v>9.9600000000000009</v>
          </cell>
          <cell r="WM117">
            <v>1</v>
          </cell>
          <cell r="WN117">
            <v>0</v>
          </cell>
          <cell r="WO117">
            <v>0</v>
          </cell>
          <cell r="WP117">
            <v>0</v>
          </cell>
          <cell r="WQ117">
            <v>0</v>
          </cell>
          <cell r="WR117">
            <v>7.74</v>
          </cell>
          <cell r="WS117">
            <v>1</v>
          </cell>
          <cell r="WT117" t="str">
            <v/>
          </cell>
          <cell r="WU117" t="str">
            <v/>
          </cell>
          <cell r="WV117">
            <v>0</v>
          </cell>
          <cell r="WW117">
            <v>0</v>
          </cell>
          <cell r="WX117">
            <v>19.38</v>
          </cell>
          <cell r="WY117">
            <v>3</v>
          </cell>
          <cell r="WZ117">
            <v>0</v>
          </cell>
          <cell r="XA117">
            <v>0</v>
          </cell>
          <cell r="XB117">
            <v>0</v>
          </cell>
          <cell r="XC117">
            <v>0</v>
          </cell>
          <cell r="XD117">
            <v>0</v>
          </cell>
          <cell r="XE117">
            <v>0</v>
          </cell>
          <cell r="XF117">
            <v>0</v>
          </cell>
          <cell r="XG117">
            <v>0</v>
          </cell>
          <cell r="XH117" t="str">
            <v/>
          </cell>
          <cell r="XI117" t="str">
            <v/>
          </cell>
          <cell r="XJ117">
            <v>18.38</v>
          </cell>
          <cell r="XK117">
            <v>2</v>
          </cell>
          <cell r="XL117">
            <v>0</v>
          </cell>
          <cell r="XM117">
            <v>0</v>
          </cell>
          <cell r="XN117">
            <v>0</v>
          </cell>
          <cell r="XO117">
            <v>0</v>
          </cell>
          <cell r="XP117">
            <v>0</v>
          </cell>
          <cell r="XQ117">
            <v>0</v>
          </cell>
          <cell r="XR117">
            <v>9.25</v>
          </cell>
          <cell r="XS117">
            <v>1</v>
          </cell>
          <cell r="XT117">
            <v>18.68</v>
          </cell>
          <cell r="XU117">
            <v>2</v>
          </cell>
          <cell r="XV117" t="str">
            <v/>
          </cell>
          <cell r="XW117" t="str">
            <v/>
          </cell>
          <cell r="XX117">
            <v>0</v>
          </cell>
          <cell r="XY117">
            <v>0</v>
          </cell>
          <cell r="XZ117">
            <v>0</v>
          </cell>
          <cell r="YA117">
            <v>0</v>
          </cell>
          <cell r="YB117">
            <v>8.64</v>
          </cell>
          <cell r="YC117">
            <v>1</v>
          </cell>
          <cell r="YD117">
            <v>0</v>
          </cell>
          <cell r="YE117">
            <v>0</v>
          </cell>
          <cell r="YF117">
            <v>7.04</v>
          </cell>
          <cell r="YG117">
            <v>1</v>
          </cell>
          <cell r="YH117">
            <v>0</v>
          </cell>
          <cell r="YI117">
            <v>0</v>
          </cell>
          <cell r="YJ117" t="str">
            <v/>
          </cell>
          <cell r="YK117" t="str">
            <v/>
          </cell>
          <cell r="YL117">
            <v>0</v>
          </cell>
          <cell r="YM117">
            <v>0</v>
          </cell>
          <cell r="YN117">
            <v>7.91</v>
          </cell>
          <cell r="YO117">
            <v>1</v>
          </cell>
          <cell r="YP117">
            <v>8.93</v>
          </cell>
          <cell r="YQ117">
            <v>1</v>
          </cell>
          <cell r="YR117">
            <v>0</v>
          </cell>
          <cell r="YS117">
            <v>0</v>
          </cell>
          <cell r="YT117">
            <v>0</v>
          </cell>
          <cell r="YU117">
            <v>0</v>
          </cell>
          <cell r="YV117">
            <v>9.2100000000000009</v>
          </cell>
          <cell r="YW117">
            <v>1</v>
          </cell>
          <cell r="YX117" t="str">
            <v/>
          </cell>
          <cell r="YY117" t="str">
            <v/>
          </cell>
          <cell r="YZ117">
            <v>0</v>
          </cell>
          <cell r="ZA117">
            <v>0</v>
          </cell>
          <cell r="ZB117">
            <v>20.149999999999999</v>
          </cell>
          <cell r="ZC117">
            <v>2</v>
          </cell>
          <cell r="ZD117">
            <v>0</v>
          </cell>
          <cell r="ZE117">
            <v>0</v>
          </cell>
          <cell r="ZF117">
            <v>0</v>
          </cell>
          <cell r="ZG117">
            <v>0</v>
          </cell>
          <cell r="ZH117">
            <v>7.3</v>
          </cell>
          <cell r="ZI117">
            <v>1</v>
          </cell>
          <cell r="ZJ117">
            <v>8.39</v>
          </cell>
          <cell r="ZK117">
            <v>1</v>
          </cell>
          <cell r="ZL117" t="str">
            <v/>
          </cell>
          <cell r="ZM117" t="str">
            <v/>
          </cell>
          <cell r="ZN117">
            <v>0</v>
          </cell>
          <cell r="ZO117">
            <v>0</v>
          </cell>
          <cell r="ZP117">
            <v>18.02</v>
          </cell>
          <cell r="ZQ117">
            <v>2</v>
          </cell>
          <cell r="ZR117">
            <v>0</v>
          </cell>
          <cell r="ZS117">
            <v>0</v>
          </cell>
          <cell r="ZT117">
            <v>0</v>
          </cell>
          <cell r="ZU117">
            <v>0</v>
          </cell>
          <cell r="ZV117">
            <v>7.39</v>
          </cell>
          <cell r="ZW117">
            <v>1</v>
          </cell>
          <cell r="ZX117">
            <v>9.0299999999999994</v>
          </cell>
          <cell r="ZY117">
            <v>1</v>
          </cell>
          <cell r="ZZ117" t="str">
            <v/>
          </cell>
          <cell r="AAA117" t="str">
            <v/>
          </cell>
          <cell r="AAB117">
            <v>8.2799999999999994</v>
          </cell>
          <cell r="AAC117">
            <v>1</v>
          </cell>
          <cell r="AAD117">
            <v>0</v>
          </cell>
          <cell r="AAE117">
            <v>0</v>
          </cell>
          <cell r="AAF117">
            <v>8.36</v>
          </cell>
          <cell r="AAG117">
            <v>1</v>
          </cell>
          <cell r="AAH117">
            <v>0</v>
          </cell>
          <cell r="AAI117">
            <v>0</v>
          </cell>
          <cell r="AAJ117">
            <v>7.78</v>
          </cell>
          <cell r="AAK117">
            <v>1</v>
          </cell>
          <cell r="AAL117">
            <v>0</v>
          </cell>
          <cell r="AAM117">
            <v>0</v>
          </cell>
          <cell r="AAN117" t="str">
            <v/>
          </cell>
          <cell r="AAO117" t="str">
            <v/>
          </cell>
          <cell r="AAP117">
            <v>0</v>
          </cell>
          <cell r="AAQ117">
            <v>0</v>
          </cell>
          <cell r="AAR117">
            <v>6.99</v>
          </cell>
          <cell r="AAS117">
            <v>1</v>
          </cell>
          <cell r="AAT117">
            <v>0</v>
          </cell>
          <cell r="AAU117">
            <v>0</v>
          </cell>
          <cell r="AAV117">
            <v>8.15</v>
          </cell>
          <cell r="AAW117">
            <v>1</v>
          </cell>
          <cell r="AAX117">
            <v>0</v>
          </cell>
          <cell r="AAY117">
            <v>0</v>
          </cell>
          <cell r="AAZ117">
            <v>9.02</v>
          </cell>
          <cell r="ABA117">
            <v>1</v>
          </cell>
          <cell r="ABB117" t="str">
            <v/>
          </cell>
          <cell r="ABC117" t="str">
            <v/>
          </cell>
          <cell r="ABD117">
            <v>0</v>
          </cell>
          <cell r="ABE117">
            <v>0</v>
          </cell>
          <cell r="ABF117">
            <v>0</v>
          </cell>
          <cell r="ABG117">
            <v>0</v>
          </cell>
          <cell r="ABH117">
            <v>0</v>
          </cell>
          <cell r="ABI117">
            <v>0</v>
          </cell>
          <cell r="ABJ117">
            <v>0</v>
          </cell>
          <cell r="ABK117">
            <v>0</v>
          </cell>
          <cell r="ABM117">
            <v>1397.7700000000002</v>
          </cell>
          <cell r="ABN117">
            <v>183</v>
          </cell>
          <cell r="ABO117">
            <v>142</v>
          </cell>
          <cell r="ABP117">
            <v>1.2887323943661972</v>
          </cell>
        </row>
        <row r="118">
          <cell r="A118" t="str">
            <v>LATIMER GARDENS</v>
          </cell>
          <cell r="B118" t="str">
            <v>LATIMER GARDENS</v>
          </cell>
          <cell r="C118" t="str">
            <v>QUEENS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8.59</v>
          </cell>
          <cell r="M118">
            <v>1</v>
          </cell>
          <cell r="N118">
            <v>0</v>
          </cell>
          <cell r="O118">
            <v>0</v>
          </cell>
          <cell r="P118" t="str">
            <v/>
          </cell>
          <cell r="Q118" t="str">
            <v/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7.87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/>
          </cell>
          <cell r="AE118" t="str">
            <v/>
          </cell>
          <cell r="AF118">
            <v>0</v>
          </cell>
          <cell r="AG118">
            <v>0</v>
          </cell>
          <cell r="AH118">
            <v>8.6199999999999992</v>
          </cell>
          <cell r="AI118">
            <v>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7.64</v>
          </cell>
          <cell r="AQ118">
            <v>1</v>
          </cell>
          <cell r="AR118" t="str">
            <v/>
          </cell>
          <cell r="AS118" t="str">
            <v/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7.61</v>
          </cell>
          <cell r="BA118">
            <v>1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 t="str">
            <v/>
          </cell>
          <cell r="BG118" t="str">
            <v/>
          </cell>
          <cell r="BH118">
            <v>0</v>
          </cell>
          <cell r="BI118">
            <v>0</v>
          </cell>
          <cell r="BJ118">
            <v>7.34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 t="str">
            <v/>
          </cell>
          <cell r="BU118" t="str">
            <v/>
          </cell>
          <cell r="BV118">
            <v>8.1999999999999993</v>
          </cell>
          <cell r="BW118">
            <v>1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7.59</v>
          </cell>
          <cell r="CE118">
            <v>1</v>
          </cell>
          <cell r="CF118">
            <v>0</v>
          </cell>
          <cell r="CG118">
            <v>0</v>
          </cell>
          <cell r="CH118" t="str">
            <v/>
          </cell>
          <cell r="CI118" t="str">
            <v/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8.7100000000000009</v>
          </cell>
          <cell r="CO118">
            <v>1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 t="str">
            <v/>
          </cell>
          <cell r="CW118" t="str">
            <v/>
          </cell>
          <cell r="CX118">
            <v>7.1</v>
          </cell>
          <cell r="CY118">
            <v>1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7.78</v>
          </cell>
          <cell r="DG118">
            <v>1</v>
          </cell>
          <cell r="DH118">
            <v>0</v>
          </cell>
          <cell r="DI118">
            <v>0</v>
          </cell>
          <cell r="DJ118" t="str">
            <v/>
          </cell>
          <cell r="DK118" t="str">
            <v/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9.3000000000000007</v>
          </cell>
          <cell r="DQ118">
            <v>1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 t="str">
            <v/>
          </cell>
          <cell r="DY118" t="str">
            <v/>
          </cell>
          <cell r="DZ118">
            <v>7.43</v>
          </cell>
          <cell r="EA118">
            <v>1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7.04</v>
          </cell>
          <cell r="EI118">
            <v>1</v>
          </cell>
          <cell r="EJ118">
            <v>0</v>
          </cell>
          <cell r="EK118">
            <v>0</v>
          </cell>
          <cell r="EL118" t="str">
            <v/>
          </cell>
          <cell r="EM118" t="str">
            <v/>
          </cell>
          <cell r="EN118">
            <v>0</v>
          </cell>
          <cell r="EO118">
            <v>0</v>
          </cell>
          <cell r="EP118">
            <v>10.89</v>
          </cell>
          <cell r="EQ118">
            <v>2</v>
          </cell>
          <cell r="ER118">
            <v>8.41</v>
          </cell>
          <cell r="ES118">
            <v>1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 t="str">
            <v/>
          </cell>
          <cell r="FA118" t="str">
            <v/>
          </cell>
          <cell r="FB118">
            <v>0</v>
          </cell>
          <cell r="FC118">
            <v>0</v>
          </cell>
          <cell r="FD118">
            <v>8.5500000000000007</v>
          </cell>
          <cell r="FE118">
            <v>1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 t="str">
            <v/>
          </cell>
          <cell r="FO118" t="str">
            <v/>
          </cell>
          <cell r="FP118">
            <v>9.89</v>
          </cell>
          <cell r="FQ118">
            <v>1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10.73</v>
          </cell>
          <cell r="GA118">
            <v>2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8.1</v>
          </cell>
          <cell r="GI118">
            <v>1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 t="str">
            <v/>
          </cell>
          <cell r="GQ118" t="str">
            <v/>
          </cell>
          <cell r="GR118">
            <v>7.31</v>
          </cell>
          <cell r="GS118">
            <v>1</v>
          </cell>
          <cell r="GT118">
            <v>0</v>
          </cell>
          <cell r="GU118">
            <v>0</v>
          </cell>
          <cell r="GV118">
            <v>7.76</v>
          </cell>
          <cell r="GW118">
            <v>1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7.68</v>
          </cell>
          <cell r="HC118">
            <v>1</v>
          </cell>
          <cell r="HD118" t="str">
            <v/>
          </cell>
          <cell r="HE118" t="str">
            <v/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9.4700000000000006</v>
          </cell>
          <cell r="HM118">
            <v>1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 t="str">
            <v/>
          </cell>
          <cell r="HS118" t="str">
            <v/>
          </cell>
          <cell r="HT118">
            <v>0</v>
          </cell>
          <cell r="HU118">
            <v>0</v>
          </cell>
          <cell r="HV118">
            <v>8.66</v>
          </cell>
          <cell r="HW118">
            <v>1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 t="str">
            <v/>
          </cell>
          <cell r="IG118" t="str">
            <v/>
          </cell>
          <cell r="IH118">
            <v>0</v>
          </cell>
          <cell r="II118">
            <v>0</v>
          </cell>
          <cell r="IJ118">
            <v>8.8800000000000008</v>
          </cell>
          <cell r="IK118">
            <v>1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8.17</v>
          </cell>
          <cell r="IQ118">
            <v>1</v>
          </cell>
          <cell r="IR118">
            <v>0</v>
          </cell>
          <cell r="IS118">
            <v>0</v>
          </cell>
          <cell r="IT118" t="str">
            <v/>
          </cell>
          <cell r="IU118" t="str">
            <v/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9.35</v>
          </cell>
          <cell r="JA118">
            <v>1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 t="str">
            <v/>
          </cell>
          <cell r="JI118" t="str">
            <v/>
          </cell>
          <cell r="JJ118">
            <v>0</v>
          </cell>
          <cell r="JK118">
            <v>0</v>
          </cell>
          <cell r="JL118">
            <v>8.84</v>
          </cell>
          <cell r="JM118">
            <v>1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7.97</v>
          </cell>
          <cell r="JS118">
            <v>1</v>
          </cell>
          <cell r="JT118">
            <v>0</v>
          </cell>
          <cell r="JU118">
            <v>0</v>
          </cell>
          <cell r="JV118" t="str">
            <v/>
          </cell>
          <cell r="JW118" t="str">
            <v/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9.3000000000000007</v>
          </cell>
          <cell r="KC118">
            <v>1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6.36</v>
          </cell>
          <cell r="KI118">
            <v>1</v>
          </cell>
          <cell r="KJ118" t="str">
            <v/>
          </cell>
          <cell r="KK118" t="str">
            <v/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11.04</v>
          </cell>
          <cell r="KS118">
            <v>2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 t="str">
            <v/>
          </cell>
          <cell r="KY118" t="str">
            <v/>
          </cell>
          <cell r="KZ118">
            <v>0</v>
          </cell>
          <cell r="LA118">
            <v>0</v>
          </cell>
          <cell r="LB118">
            <v>11.7</v>
          </cell>
          <cell r="LC118">
            <v>2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  <cell r="LJ118">
            <v>10.25</v>
          </cell>
          <cell r="LK118">
            <v>2</v>
          </cell>
          <cell r="LL118" t="str">
            <v/>
          </cell>
          <cell r="LM118" t="str">
            <v/>
          </cell>
          <cell r="LN118">
            <v>0</v>
          </cell>
          <cell r="LO118">
            <v>0</v>
          </cell>
          <cell r="LP118">
            <v>0</v>
          </cell>
          <cell r="LQ118">
            <v>0</v>
          </cell>
          <cell r="LR118">
            <v>11.3</v>
          </cell>
          <cell r="LS118">
            <v>2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 t="str">
            <v/>
          </cell>
          <cell r="MA118" t="str">
            <v/>
          </cell>
          <cell r="MB118">
            <v>10.01</v>
          </cell>
          <cell r="MC118">
            <v>2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8.49</v>
          </cell>
          <cell r="MK118">
            <v>1</v>
          </cell>
          <cell r="ML118">
            <v>0</v>
          </cell>
          <cell r="MM118">
            <v>0</v>
          </cell>
          <cell r="MN118" t="str">
            <v/>
          </cell>
          <cell r="MO118" t="str">
            <v/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12.08</v>
          </cell>
          <cell r="MW118">
            <v>2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 t="str">
            <v/>
          </cell>
          <cell r="NC118" t="str">
            <v/>
          </cell>
          <cell r="ND118">
            <v>7.95</v>
          </cell>
          <cell r="NE118">
            <v>1</v>
          </cell>
          <cell r="NF118">
            <v>0</v>
          </cell>
          <cell r="NG118">
            <v>0</v>
          </cell>
          <cell r="NH118">
            <v>8.4499999999999993</v>
          </cell>
          <cell r="NI118">
            <v>1</v>
          </cell>
          <cell r="NJ118">
            <v>0</v>
          </cell>
          <cell r="NK118">
            <v>0</v>
          </cell>
          <cell r="NL118">
            <v>8.5399999999999991</v>
          </cell>
          <cell r="NM118">
            <v>1</v>
          </cell>
          <cell r="NN118">
            <v>0</v>
          </cell>
          <cell r="NO118">
            <v>0</v>
          </cell>
          <cell r="NP118" t="str">
            <v/>
          </cell>
          <cell r="NQ118" t="str">
            <v/>
          </cell>
          <cell r="NR118">
            <v>0</v>
          </cell>
          <cell r="NS118">
            <v>0</v>
          </cell>
          <cell r="NT118">
            <v>10.72</v>
          </cell>
          <cell r="NU118">
            <v>1</v>
          </cell>
          <cell r="NV118">
            <v>0</v>
          </cell>
          <cell r="NW118">
            <v>0</v>
          </cell>
          <cell r="NX118">
            <v>0</v>
          </cell>
          <cell r="NY118">
            <v>0</v>
          </cell>
          <cell r="NZ118">
            <v>0</v>
          </cell>
          <cell r="OA118">
            <v>0</v>
          </cell>
          <cell r="OB118">
            <v>8.1300000000000008</v>
          </cell>
          <cell r="OC118">
            <v>1</v>
          </cell>
          <cell r="OD118" t="str">
            <v/>
          </cell>
          <cell r="OE118" t="str">
            <v/>
          </cell>
          <cell r="OF118">
            <v>0</v>
          </cell>
          <cell r="OG118">
            <v>0</v>
          </cell>
          <cell r="OH118">
            <v>0</v>
          </cell>
          <cell r="OI118">
            <v>0</v>
          </cell>
          <cell r="OJ118">
            <v>10.25</v>
          </cell>
          <cell r="OK118">
            <v>1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 t="str">
            <v/>
          </cell>
          <cell r="OS118" t="str">
            <v/>
          </cell>
          <cell r="OT118">
            <v>9.09</v>
          </cell>
          <cell r="OU118">
            <v>1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12.13</v>
          </cell>
          <cell r="PC118">
            <v>1</v>
          </cell>
          <cell r="PD118">
            <v>0</v>
          </cell>
          <cell r="PE118">
            <v>0</v>
          </cell>
          <cell r="PF118" t="str">
            <v/>
          </cell>
          <cell r="PG118" t="str">
            <v/>
          </cell>
          <cell r="PH118">
            <v>0</v>
          </cell>
          <cell r="PI118">
            <v>0</v>
          </cell>
          <cell r="PJ118">
            <v>11.53</v>
          </cell>
          <cell r="PK118">
            <v>1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9.33</v>
          </cell>
          <cell r="PS118">
            <v>1</v>
          </cell>
          <cell r="PT118" t="str">
            <v/>
          </cell>
          <cell r="PU118" t="str">
            <v/>
          </cell>
          <cell r="PV118">
            <v>0</v>
          </cell>
          <cell r="PW118">
            <v>0</v>
          </cell>
          <cell r="PX118">
            <v>0</v>
          </cell>
          <cell r="PY118">
            <v>0</v>
          </cell>
          <cell r="PZ118">
            <v>9.2799999999999994</v>
          </cell>
          <cell r="QA118">
            <v>1</v>
          </cell>
          <cell r="QB118">
            <v>0</v>
          </cell>
          <cell r="QC118">
            <v>0</v>
          </cell>
          <cell r="QD118">
            <v>0</v>
          </cell>
          <cell r="QE118">
            <v>0</v>
          </cell>
          <cell r="QF118">
            <v>7.86</v>
          </cell>
          <cell r="QG118">
            <v>1</v>
          </cell>
          <cell r="QH118" t="str">
            <v/>
          </cell>
          <cell r="QI118" t="str">
            <v/>
          </cell>
          <cell r="QJ118">
            <v>0</v>
          </cell>
          <cell r="QK118">
            <v>0</v>
          </cell>
          <cell r="QL118">
            <v>8.99</v>
          </cell>
          <cell r="QM118">
            <v>1</v>
          </cell>
          <cell r="QN118">
            <v>0</v>
          </cell>
          <cell r="QO118">
            <v>0</v>
          </cell>
          <cell r="QP118">
            <v>0</v>
          </cell>
          <cell r="QQ118">
            <v>0</v>
          </cell>
          <cell r="QR118">
            <v>0</v>
          </cell>
          <cell r="QS118">
            <v>0</v>
          </cell>
          <cell r="QT118">
            <v>9.5</v>
          </cell>
          <cell r="QU118">
            <v>1</v>
          </cell>
          <cell r="QV118" t="str">
            <v/>
          </cell>
          <cell r="QW118" t="str">
            <v/>
          </cell>
          <cell r="QX118">
            <v>0</v>
          </cell>
          <cell r="QY118">
            <v>0</v>
          </cell>
          <cell r="QZ118">
            <v>0</v>
          </cell>
          <cell r="RA118">
            <v>0</v>
          </cell>
          <cell r="RB118">
            <v>9.39</v>
          </cell>
          <cell r="RC118">
            <v>1</v>
          </cell>
          <cell r="RD118">
            <v>0</v>
          </cell>
          <cell r="RE118">
            <v>0</v>
          </cell>
          <cell r="RF118">
            <v>0</v>
          </cell>
          <cell r="RG118">
            <v>0</v>
          </cell>
          <cell r="RH118">
            <v>0</v>
          </cell>
          <cell r="RI118">
            <v>0</v>
          </cell>
          <cell r="RJ118" t="str">
            <v/>
          </cell>
          <cell r="RK118" t="str">
            <v/>
          </cell>
          <cell r="RL118">
            <v>0</v>
          </cell>
          <cell r="RM118">
            <v>0</v>
          </cell>
          <cell r="RN118">
            <v>11.39</v>
          </cell>
          <cell r="RO118">
            <v>1</v>
          </cell>
          <cell r="RP118">
            <v>0</v>
          </cell>
          <cell r="RQ118">
            <v>0</v>
          </cell>
          <cell r="RR118">
            <v>0</v>
          </cell>
          <cell r="RS118">
            <v>0</v>
          </cell>
          <cell r="RT118">
            <v>9.24</v>
          </cell>
          <cell r="RU118">
            <v>1</v>
          </cell>
          <cell r="RV118">
            <v>0</v>
          </cell>
          <cell r="RW118">
            <v>0</v>
          </cell>
          <cell r="RX118" t="str">
            <v/>
          </cell>
          <cell r="RY118" t="str">
            <v/>
          </cell>
          <cell r="RZ118">
            <v>0</v>
          </cell>
          <cell r="SA118">
            <v>0</v>
          </cell>
          <cell r="SB118">
            <v>0</v>
          </cell>
          <cell r="SC118">
            <v>0</v>
          </cell>
          <cell r="SD118">
            <v>8.39</v>
          </cell>
          <cell r="SE118">
            <v>1</v>
          </cell>
          <cell r="SF118">
            <v>0</v>
          </cell>
          <cell r="SG118">
            <v>0</v>
          </cell>
          <cell r="SH118">
            <v>0</v>
          </cell>
          <cell r="SI118">
            <v>0</v>
          </cell>
          <cell r="SJ118">
            <v>6.15</v>
          </cell>
          <cell r="SK118">
            <v>1</v>
          </cell>
          <cell r="SL118" t="str">
            <v/>
          </cell>
          <cell r="SM118" t="str">
            <v/>
          </cell>
          <cell r="SN118">
            <v>0</v>
          </cell>
          <cell r="SO118">
            <v>0</v>
          </cell>
          <cell r="SP118">
            <v>0</v>
          </cell>
          <cell r="SQ118">
            <v>0</v>
          </cell>
          <cell r="SR118">
            <v>0</v>
          </cell>
          <cell r="SS118">
            <v>0</v>
          </cell>
          <cell r="ST118">
            <v>9.0399999999999991</v>
          </cell>
          <cell r="SU118">
            <v>1</v>
          </cell>
          <cell r="SV118">
            <v>0</v>
          </cell>
          <cell r="SW118">
            <v>0</v>
          </cell>
          <cell r="SX118">
            <v>0</v>
          </cell>
          <cell r="SY118">
            <v>0</v>
          </cell>
          <cell r="SZ118" t="str">
            <v/>
          </cell>
          <cell r="TA118" t="str">
            <v/>
          </cell>
          <cell r="TB118">
            <v>0</v>
          </cell>
          <cell r="TC118">
            <v>0</v>
          </cell>
          <cell r="TD118">
            <v>0</v>
          </cell>
          <cell r="TE118">
            <v>0</v>
          </cell>
          <cell r="TF118">
            <v>0</v>
          </cell>
          <cell r="TG118">
            <v>0</v>
          </cell>
          <cell r="TH118">
            <v>0</v>
          </cell>
          <cell r="TI118">
            <v>0</v>
          </cell>
          <cell r="TJ118">
            <v>0</v>
          </cell>
          <cell r="TK118">
            <v>0</v>
          </cell>
          <cell r="TL118">
            <v>8.34</v>
          </cell>
          <cell r="TM118">
            <v>1</v>
          </cell>
          <cell r="TN118" t="str">
            <v/>
          </cell>
          <cell r="TO118" t="str">
            <v/>
          </cell>
          <cell r="TP118">
            <v>0</v>
          </cell>
          <cell r="TQ118">
            <v>0</v>
          </cell>
          <cell r="TR118">
            <v>0</v>
          </cell>
          <cell r="TS118">
            <v>0</v>
          </cell>
          <cell r="TT118">
            <v>0</v>
          </cell>
          <cell r="TU118">
            <v>0</v>
          </cell>
          <cell r="TV118">
            <v>9.36</v>
          </cell>
          <cell r="TW118">
            <v>1</v>
          </cell>
          <cell r="TX118">
            <v>0</v>
          </cell>
          <cell r="TY118">
            <v>0</v>
          </cell>
          <cell r="TZ118">
            <v>3.75</v>
          </cell>
          <cell r="UA118">
            <v>1</v>
          </cell>
          <cell r="UB118" t="str">
            <v/>
          </cell>
          <cell r="UC118" t="str">
            <v/>
          </cell>
          <cell r="UD118">
            <v>0</v>
          </cell>
          <cell r="UE118">
            <v>0</v>
          </cell>
          <cell r="UF118">
            <v>0</v>
          </cell>
          <cell r="UG118">
            <v>0</v>
          </cell>
          <cell r="UH118">
            <v>8.52</v>
          </cell>
          <cell r="UI118">
            <v>1</v>
          </cell>
          <cell r="UJ118">
            <v>0</v>
          </cell>
          <cell r="UK118">
            <v>0</v>
          </cell>
          <cell r="UL118">
            <v>0</v>
          </cell>
          <cell r="UM118">
            <v>0</v>
          </cell>
          <cell r="UN118">
            <v>0</v>
          </cell>
          <cell r="UO118">
            <v>0</v>
          </cell>
          <cell r="UP118" t="str">
            <v/>
          </cell>
          <cell r="UQ118" t="str">
            <v/>
          </cell>
          <cell r="UR118">
            <v>9.57</v>
          </cell>
          <cell r="US118">
            <v>1</v>
          </cell>
          <cell r="UT118">
            <v>0</v>
          </cell>
          <cell r="UU118">
            <v>0</v>
          </cell>
          <cell r="UV118">
            <v>0</v>
          </cell>
          <cell r="UW118">
            <v>0</v>
          </cell>
          <cell r="UX118">
            <v>0</v>
          </cell>
          <cell r="UY118">
            <v>0</v>
          </cell>
          <cell r="UZ118">
            <v>7.44</v>
          </cell>
          <cell r="VA118">
            <v>1</v>
          </cell>
          <cell r="VB118">
            <v>0</v>
          </cell>
          <cell r="VC118">
            <v>0</v>
          </cell>
          <cell r="VD118" t="str">
            <v/>
          </cell>
          <cell r="VE118" t="str">
            <v/>
          </cell>
          <cell r="VF118">
            <v>0</v>
          </cell>
          <cell r="VG118">
            <v>0</v>
          </cell>
          <cell r="VH118">
            <v>7.92</v>
          </cell>
          <cell r="VI118">
            <v>1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6.28</v>
          </cell>
          <cell r="VO118">
            <v>1</v>
          </cell>
          <cell r="VP118">
            <v>0</v>
          </cell>
          <cell r="VQ118">
            <v>0</v>
          </cell>
          <cell r="VR118" t="str">
            <v/>
          </cell>
          <cell r="VS118" t="str">
            <v/>
          </cell>
          <cell r="VT118">
            <v>0</v>
          </cell>
          <cell r="VU118">
            <v>0</v>
          </cell>
          <cell r="VV118">
            <v>9.14</v>
          </cell>
          <cell r="VW118">
            <v>1</v>
          </cell>
          <cell r="VX118">
            <v>0</v>
          </cell>
          <cell r="VY118">
            <v>0</v>
          </cell>
          <cell r="VZ118">
            <v>0</v>
          </cell>
          <cell r="WA118">
            <v>0</v>
          </cell>
          <cell r="WB118">
            <v>0</v>
          </cell>
          <cell r="WC118">
            <v>0</v>
          </cell>
          <cell r="WD118">
            <v>0</v>
          </cell>
          <cell r="WE118">
            <v>0</v>
          </cell>
          <cell r="WF118" t="str">
            <v/>
          </cell>
          <cell r="WG118" t="str">
            <v/>
          </cell>
          <cell r="WH118">
            <v>9.9</v>
          </cell>
          <cell r="WI118">
            <v>1</v>
          </cell>
          <cell r="WJ118">
            <v>0</v>
          </cell>
          <cell r="WK118">
            <v>0</v>
          </cell>
          <cell r="WL118">
            <v>0</v>
          </cell>
          <cell r="WM118">
            <v>0</v>
          </cell>
          <cell r="WN118">
            <v>0</v>
          </cell>
          <cell r="WO118">
            <v>0</v>
          </cell>
          <cell r="WP118">
            <v>9.4600000000000009</v>
          </cell>
          <cell r="WQ118">
            <v>1</v>
          </cell>
          <cell r="WR118">
            <v>0</v>
          </cell>
          <cell r="WS118">
            <v>0</v>
          </cell>
          <cell r="WT118" t="str">
            <v/>
          </cell>
          <cell r="WU118" t="str">
            <v/>
          </cell>
          <cell r="WV118">
            <v>0</v>
          </cell>
          <cell r="WW118">
            <v>0</v>
          </cell>
          <cell r="WX118">
            <v>0</v>
          </cell>
          <cell r="WY118">
            <v>0</v>
          </cell>
          <cell r="WZ118">
            <v>9.94</v>
          </cell>
          <cell r="XA118">
            <v>1</v>
          </cell>
          <cell r="XB118">
            <v>0</v>
          </cell>
          <cell r="XC118">
            <v>0</v>
          </cell>
          <cell r="XD118">
            <v>0</v>
          </cell>
          <cell r="XE118">
            <v>0</v>
          </cell>
          <cell r="XF118">
            <v>6.97</v>
          </cell>
          <cell r="XG118">
            <v>1</v>
          </cell>
          <cell r="XH118" t="str">
            <v/>
          </cell>
          <cell r="XI118" t="str">
            <v/>
          </cell>
          <cell r="XJ118">
            <v>0</v>
          </cell>
          <cell r="XK118">
            <v>0</v>
          </cell>
          <cell r="XL118">
            <v>0</v>
          </cell>
          <cell r="XM118">
            <v>0</v>
          </cell>
          <cell r="XN118">
            <v>0</v>
          </cell>
          <cell r="XO118">
            <v>0</v>
          </cell>
          <cell r="XP118">
            <v>9.2200000000000006</v>
          </cell>
          <cell r="XQ118">
            <v>1</v>
          </cell>
          <cell r="XR118">
            <v>0</v>
          </cell>
          <cell r="XS118">
            <v>0</v>
          </cell>
          <cell r="XT118">
            <v>0</v>
          </cell>
          <cell r="XU118">
            <v>0</v>
          </cell>
          <cell r="XV118" t="str">
            <v/>
          </cell>
          <cell r="XW118" t="str">
            <v/>
          </cell>
          <cell r="XX118">
            <v>11.05</v>
          </cell>
          <cell r="XY118">
            <v>1</v>
          </cell>
          <cell r="XZ118">
            <v>0</v>
          </cell>
          <cell r="YA118">
            <v>0</v>
          </cell>
          <cell r="YB118">
            <v>0</v>
          </cell>
          <cell r="YC118">
            <v>0</v>
          </cell>
          <cell r="YD118">
            <v>8.7200000000000006</v>
          </cell>
          <cell r="YE118">
            <v>1</v>
          </cell>
          <cell r="YF118">
            <v>0</v>
          </cell>
          <cell r="YG118">
            <v>0</v>
          </cell>
          <cell r="YH118">
            <v>0</v>
          </cell>
          <cell r="YI118">
            <v>0</v>
          </cell>
          <cell r="YJ118" t="str">
            <v/>
          </cell>
          <cell r="YK118" t="str">
            <v/>
          </cell>
          <cell r="YL118">
            <v>9.33</v>
          </cell>
          <cell r="YM118">
            <v>1</v>
          </cell>
          <cell r="YN118">
            <v>0</v>
          </cell>
          <cell r="YO118">
            <v>0</v>
          </cell>
          <cell r="YP118">
            <v>9.73</v>
          </cell>
          <cell r="YQ118">
            <v>1</v>
          </cell>
          <cell r="YR118">
            <v>0</v>
          </cell>
          <cell r="YS118">
            <v>0</v>
          </cell>
          <cell r="YT118">
            <v>0</v>
          </cell>
          <cell r="YU118">
            <v>0</v>
          </cell>
          <cell r="YV118">
            <v>9.5</v>
          </cell>
          <cell r="YW118">
            <v>1</v>
          </cell>
          <cell r="YX118" t="str">
            <v/>
          </cell>
          <cell r="YY118" t="str">
            <v/>
          </cell>
          <cell r="YZ118">
            <v>0</v>
          </cell>
          <cell r="ZA118">
            <v>0</v>
          </cell>
          <cell r="ZB118">
            <v>0</v>
          </cell>
          <cell r="ZC118">
            <v>0</v>
          </cell>
          <cell r="ZD118">
            <v>10.27</v>
          </cell>
          <cell r="ZE118">
            <v>1</v>
          </cell>
          <cell r="ZF118">
            <v>0</v>
          </cell>
          <cell r="ZG118">
            <v>0</v>
          </cell>
          <cell r="ZH118">
            <v>0</v>
          </cell>
          <cell r="ZI118">
            <v>0</v>
          </cell>
          <cell r="ZJ118">
            <v>8.67</v>
          </cell>
          <cell r="ZK118">
            <v>1</v>
          </cell>
          <cell r="ZL118" t="str">
            <v/>
          </cell>
          <cell r="ZM118" t="str">
            <v/>
          </cell>
          <cell r="ZN118">
            <v>0</v>
          </cell>
          <cell r="ZO118">
            <v>0</v>
          </cell>
          <cell r="ZP118">
            <v>7.49</v>
          </cell>
          <cell r="ZQ118">
            <v>1</v>
          </cell>
          <cell r="ZR118">
            <v>0</v>
          </cell>
          <cell r="ZS118">
            <v>0</v>
          </cell>
          <cell r="ZT118">
            <v>0</v>
          </cell>
          <cell r="ZU118">
            <v>0</v>
          </cell>
          <cell r="ZV118">
            <v>8.02</v>
          </cell>
          <cell r="ZW118">
            <v>1</v>
          </cell>
          <cell r="ZX118">
            <v>0</v>
          </cell>
          <cell r="ZY118">
            <v>0</v>
          </cell>
          <cell r="ZZ118" t="str">
            <v/>
          </cell>
          <cell r="AAA118" t="str">
            <v/>
          </cell>
          <cell r="AAB118">
            <v>0</v>
          </cell>
          <cell r="AAC118">
            <v>0</v>
          </cell>
          <cell r="AAD118">
            <v>9.5299999999999994</v>
          </cell>
          <cell r="AAE118">
            <v>1</v>
          </cell>
          <cell r="AAF118">
            <v>0</v>
          </cell>
          <cell r="AAG118">
            <v>0</v>
          </cell>
          <cell r="AAH118">
            <v>0</v>
          </cell>
          <cell r="AAI118">
            <v>0</v>
          </cell>
          <cell r="AAJ118">
            <v>0</v>
          </cell>
          <cell r="AAK118">
            <v>0</v>
          </cell>
          <cell r="AAL118">
            <v>9.49</v>
          </cell>
          <cell r="AAM118">
            <v>1</v>
          </cell>
          <cell r="AAN118" t="str">
            <v/>
          </cell>
          <cell r="AAO118" t="str">
            <v/>
          </cell>
          <cell r="AAP118">
            <v>0</v>
          </cell>
          <cell r="AAQ118">
            <v>0</v>
          </cell>
          <cell r="AAR118">
            <v>0</v>
          </cell>
          <cell r="AAS118">
            <v>0</v>
          </cell>
          <cell r="AAT118">
            <v>0</v>
          </cell>
          <cell r="AAU118">
            <v>0</v>
          </cell>
          <cell r="AAV118">
            <v>9.8699999999999992</v>
          </cell>
          <cell r="AAW118">
            <v>1</v>
          </cell>
          <cell r="AAX118">
            <v>0</v>
          </cell>
          <cell r="AAY118">
            <v>0</v>
          </cell>
          <cell r="AAZ118">
            <v>0</v>
          </cell>
          <cell r="ABA118">
            <v>0</v>
          </cell>
          <cell r="ABB118" t="str">
            <v/>
          </cell>
          <cell r="ABC118" t="str">
            <v/>
          </cell>
          <cell r="ABD118">
            <v>0</v>
          </cell>
          <cell r="ABE118">
            <v>0</v>
          </cell>
          <cell r="ABF118">
            <v>0</v>
          </cell>
          <cell r="ABG118">
            <v>0</v>
          </cell>
          <cell r="ABH118">
            <v>0</v>
          </cell>
          <cell r="ABI118">
            <v>0</v>
          </cell>
          <cell r="ABJ118">
            <v>0</v>
          </cell>
          <cell r="ABK118">
            <v>0</v>
          </cell>
          <cell r="ABM118">
            <v>754.84</v>
          </cell>
          <cell r="ABN118">
            <v>93</v>
          </cell>
          <cell r="ABO118">
            <v>85</v>
          </cell>
          <cell r="ABP118">
            <v>1.0941176470588236</v>
          </cell>
        </row>
        <row r="119">
          <cell r="A119" t="str">
            <v>POMONOK</v>
          </cell>
          <cell r="B119" t="str">
            <v>POMONOK</v>
          </cell>
          <cell r="C119" t="str">
            <v>QUEENS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7.92</v>
          </cell>
          <cell r="K119">
            <v>1</v>
          </cell>
          <cell r="L119">
            <v>14.72</v>
          </cell>
          <cell r="M119">
            <v>2</v>
          </cell>
          <cell r="N119">
            <v>15.43</v>
          </cell>
          <cell r="O119">
            <v>2</v>
          </cell>
          <cell r="P119" t="str">
            <v/>
          </cell>
          <cell r="Q119" t="str">
            <v/>
          </cell>
          <cell r="R119">
            <v>14.14</v>
          </cell>
          <cell r="S119">
            <v>2</v>
          </cell>
          <cell r="T119">
            <v>0</v>
          </cell>
          <cell r="U119">
            <v>0</v>
          </cell>
          <cell r="V119">
            <v>7.51</v>
          </cell>
          <cell r="W119">
            <v>1</v>
          </cell>
          <cell r="X119">
            <v>0</v>
          </cell>
          <cell r="Y119">
            <v>0</v>
          </cell>
          <cell r="Z119">
            <v>13.1</v>
          </cell>
          <cell r="AA119">
            <v>2</v>
          </cell>
          <cell r="AB119">
            <v>0</v>
          </cell>
          <cell r="AC119">
            <v>0</v>
          </cell>
          <cell r="AD119" t="str">
            <v/>
          </cell>
          <cell r="AE119" t="str">
            <v/>
          </cell>
          <cell r="AF119">
            <v>6.68</v>
          </cell>
          <cell r="AG119">
            <v>1</v>
          </cell>
          <cell r="AH119">
            <v>21.92</v>
          </cell>
          <cell r="AI119">
            <v>3</v>
          </cell>
          <cell r="AJ119">
            <v>7.25</v>
          </cell>
          <cell r="AK119">
            <v>1</v>
          </cell>
          <cell r="AL119">
            <v>6.32</v>
          </cell>
          <cell r="AM119">
            <v>1</v>
          </cell>
          <cell r="AN119">
            <v>0</v>
          </cell>
          <cell r="AO119">
            <v>0</v>
          </cell>
          <cell r="AP119">
            <v>6.16</v>
          </cell>
          <cell r="AQ119">
            <v>1</v>
          </cell>
          <cell r="AR119" t="str">
            <v/>
          </cell>
          <cell r="AS119" t="str">
            <v/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12.19</v>
          </cell>
          <cell r="AY119">
            <v>2</v>
          </cell>
          <cell r="AZ119">
            <v>11.21</v>
          </cell>
          <cell r="BA119">
            <v>2</v>
          </cell>
          <cell r="BB119">
            <v>6.34</v>
          </cell>
          <cell r="BC119">
            <v>1</v>
          </cell>
          <cell r="BD119">
            <v>0</v>
          </cell>
          <cell r="BE119">
            <v>0</v>
          </cell>
          <cell r="BF119" t="str">
            <v/>
          </cell>
          <cell r="BG119" t="str">
            <v/>
          </cell>
          <cell r="BH119">
            <v>0</v>
          </cell>
          <cell r="BI119">
            <v>0</v>
          </cell>
          <cell r="BJ119">
            <v>13.39</v>
          </cell>
          <cell r="BK119">
            <v>2</v>
          </cell>
          <cell r="BL119">
            <v>6.54</v>
          </cell>
          <cell r="BM119">
            <v>1</v>
          </cell>
          <cell r="BN119">
            <v>14.32</v>
          </cell>
          <cell r="BO119">
            <v>2</v>
          </cell>
          <cell r="BP119">
            <v>5.87</v>
          </cell>
          <cell r="BQ119">
            <v>1</v>
          </cell>
          <cell r="BR119">
            <v>0</v>
          </cell>
          <cell r="BS119">
            <v>0</v>
          </cell>
          <cell r="BT119" t="str">
            <v/>
          </cell>
          <cell r="BU119" t="str">
            <v/>
          </cell>
          <cell r="BV119">
            <v>13.77</v>
          </cell>
          <cell r="BW119">
            <v>2</v>
          </cell>
          <cell r="BX119">
            <v>7.4</v>
          </cell>
          <cell r="BY119">
            <v>1</v>
          </cell>
          <cell r="BZ119">
            <v>0</v>
          </cell>
          <cell r="CA119">
            <v>0</v>
          </cell>
          <cell r="CB119">
            <v>12.43</v>
          </cell>
          <cell r="CC119">
            <v>2</v>
          </cell>
          <cell r="CD119">
            <v>6.76</v>
          </cell>
          <cell r="CE119">
            <v>1</v>
          </cell>
          <cell r="CF119">
            <v>0</v>
          </cell>
          <cell r="CG119">
            <v>0</v>
          </cell>
          <cell r="CH119" t="str">
            <v/>
          </cell>
          <cell r="CI119" t="str">
            <v/>
          </cell>
          <cell r="CJ119">
            <v>13.86</v>
          </cell>
          <cell r="CK119">
            <v>2</v>
          </cell>
          <cell r="CL119">
            <v>12.5</v>
          </cell>
          <cell r="CM119">
            <v>2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13.59</v>
          </cell>
          <cell r="CS119">
            <v>2</v>
          </cell>
          <cell r="CT119">
            <v>0</v>
          </cell>
          <cell r="CU119">
            <v>0</v>
          </cell>
          <cell r="CV119" t="str">
            <v/>
          </cell>
          <cell r="CW119" t="str">
            <v/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6.46</v>
          </cell>
          <cell r="DC119">
            <v>1</v>
          </cell>
          <cell r="DD119">
            <v>13.67</v>
          </cell>
          <cell r="DE119">
            <v>2</v>
          </cell>
          <cell r="DF119">
            <v>7.61</v>
          </cell>
          <cell r="DG119">
            <v>1</v>
          </cell>
          <cell r="DH119">
            <v>6</v>
          </cell>
          <cell r="DI119">
            <v>1</v>
          </cell>
          <cell r="DJ119" t="str">
            <v/>
          </cell>
          <cell r="DK119" t="str">
            <v/>
          </cell>
          <cell r="DL119">
            <v>0</v>
          </cell>
          <cell r="DM119">
            <v>0</v>
          </cell>
          <cell r="DN119">
            <v>12.54</v>
          </cell>
          <cell r="DO119">
            <v>2</v>
          </cell>
          <cell r="DP119">
            <v>8.1199999999999992</v>
          </cell>
          <cell r="DQ119">
            <v>1</v>
          </cell>
          <cell r="DR119">
            <v>7.3</v>
          </cell>
          <cell r="DS119">
            <v>1</v>
          </cell>
          <cell r="DT119">
            <v>0</v>
          </cell>
          <cell r="DU119">
            <v>0</v>
          </cell>
          <cell r="DV119">
            <v>6.65</v>
          </cell>
          <cell r="DW119">
            <v>1</v>
          </cell>
          <cell r="DX119" t="str">
            <v/>
          </cell>
          <cell r="DY119" t="str">
            <v/>
          </cell>
          <cell r="DZ119">
            <v>15.36</v>
          </cell>
          <cell r="EA119">
            <v>2</v>
          </cell>
          <cell r="EB119">
            <v>0</v>
          </cell>
          <cell r="EC119">
            <v>0</v>
          </cell>
          <cell r="ED119">
            <v>16.2</v>
          </cell>
          <cell r="EE119">
            <v>2</v>
          </cell>
          <cell r="EF119">
            <v>0</v>
          </cell>
          <cell r="EG119">
            <v>0</v>
          </cell>
          <cell r="EH119">
            <v>6.61</v>
          </cell>
          <cell r="EI119">
            <v>1</v>
          </cell>
          <cell r="EJ119">
            <v>6.74</v>
          </cell>
          <cell r="EK119">
            <v>1</v>
          </cell>
          <cell r="EL119" t="str">
            <v/>
          </cell>
          <cell r="EM119" t="str">
            <v/>
          </cell>
          <cell r="EN119">
            <v>6.63</v>
          </cell>
          <cell r="EO119">
            <v>1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7.84</v>
          </cell>
          <cell r="EU119">
            <v>1</v>
          </cell>
          <cell r="EV119">
            <v>0</v>
          </cell>
          <cell r="EW119">
            <v>0</v>
          </cell>
          <cell r="EX119">
            <v>6.49</v>
          </cell>
          <cell r="EY119">
            <v>1</v>
          </cell>
          <cell r="EZ119" t="str">
            <v/>
          </cell>
          <cell r="FA119" t="str">
            <v/>
          </cell>
          <cell r="FB119">
            <v>7.16</v>
          </cell>
          <cell r="FC119">
            <v>1</v>
          </cell>
          <cell r="FD119">
            <v>14.79</v>
          </cell>
          <cell r="FE119">
            <v>2</v>
          </cell>
          <cell r="FF119">
            <v>5.97</v>
          </cell>
          <cell r="FG119">
            <v>1</v>
          </cell>
          <cell r="FH119">
            <v>6.75</v>
          </cell>
          <cell r="FI119">
            <v>1</v>
          </cell>
          <cell r="FJ119">
            <v>0</v>
          </cell>
          <cell r="FK119">
            <v>0</v>
          </cell>
          <cell r="FL119">
            <v>5.51</v>
          </cell>
          <cell r="FM119">
            <v>1</v>
          </cell>
          <cell r="FN119" t="str">
            <v/>
          </cell>
          <cell r="FO119" t="str">
            <v/>
          </cell>
          <cell r="FP119">
            <v>14.11</v>
          </cell>
          <cell r="FQ119">
            <v>2</v>
          </cell>
          <cell r="FR119">
            <v>6.45</v>
          </cell>
          <cell r="FS119">
            <v>1</v>
          </cell>
          <cell r="FT119">
            <v>6.84</v>
          </cell>
          <cell r="FU119">
            <v>1</v>
          </cell>
          <cell r="FV119">
            <v>0</v>
          </cell>
          <cell r="FW119">
            <v>0</v>
          </cell>
          <cell r="FX119">
            <v>6.29</v>
          </cell>
          <cell r="FY119">
            <v>1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14.3</v>
          </cell>
          <cell r="GE119">
            <v>2</v>
          </cell>
          <cell r="GF119">
            <v>7.82</v>
          </cell>
          <cell r="GG119">
            <v>1</v>
          </cell>
          <cell r="GH119">
            <v>6.48</v>
          </cell>
          <cell r="GI119">
            <v>1</v>
          </cell>
          <cell r="GJ119">
            <v>7.8</v>
          </cell>
          <cell r="GK119">
            <v>1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 t="str">
            <v/>
          </cell>
          <cell r="GQ119" t="str">
            <v/>
          </cell>
          <cell r="GR119">
            <v>0</v>
          </cell>
          <cell r="GS119">
            <v>0</v>
          </cell>
          <cell r="GT119">
            <v>15.65</v>
          </cell>
          <cell r="GU119">
            <v>2</v>
          </cell>
          <cell r="GV119">
            <v>0</v>
          </cell>
          <cell r="GW119">
            <v>0</v>
          </cell>
          <cell r="GX119">
            <v>7.15</v>
          </cell>
          <cell r="GY119">
            <v>1</v>
          </cell>
          <cell r="GZ119">
            <v>0</v>
          </cell>
          <cell r="HA119">
            <v>0</v>
          </cell>
          <cell r="HB119">
            <v>6.61</v>
          </cell>
          <cell r="HC119">
            <v>1</v>
          </cell>
          <cell r="HD119" t="str">
            <v/>
          </cell>
          <cell r="HE119" t="str">
            <v/>
          </cell>
          <cell r="HF119">
            <v>0</v>
          </cell>
          <cell r="HG119">
            <v>0</v>
          </cell>
          <cell r="HH119">
            <v>14.49</v>
          </cell>
          <cell r="HI119">
            <v>2</v>
          </cell>
          <cell r="HJ119">
            <v>8.24</v>
          </cell>
          <cell r="HK119">
            <v>1</v>
          </cell>
          <cell r="HL119">
            <v>5.49</v>
          </cell>
          <cell r="HM119">
            <v>1</v>
          </cell>
          <cell r="HN119">
            <v>0</v>
          </cell>
          <cell r="HO119">
            <v>0</v>
          </cell>
          <cell r="HP119">
            <v>7.66</v>
          </cell>
          <cell r="HQ119">
            <v>1</v>
          </cell>
          <cell r="HR119" t="str">
            <v/>
          </cell>
          <cell r="HS119" t="str">
            <v/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18.72</v>
          </cell>
          <cell r="IA119">
            <v>2</v>
          </cell>
          <cell r="IB119">
            <v>0</v>
          </cell>
          <cell r="IC119">
            <v>0</v>
          </cell>
          <cell r="ID119">
            <v>6.89</v>
          </cell>
          <cell r="IE119">
            <v>1</v>
          </cell>
          <cell r="IF119" t="str">
            <v/>
          </cell>
          <cell r="IG119" t="str">
            <v/>
          </cell>
          <cell r="IH119">
            <v>0</v>
          </cell>
          <cell r="II119">
            <v>0</v>
          </cell>
          <cell r="IJ119">
            <v>15.25</v>
          </cell>
          <cell r="IK119">
            <v>2</v>
          </cell>
          <cell r="IL119">
            <v>0</v>
          </cell>
          <cell r="IM119">
            <v>0</v>
          </cell>
          <cell r="IN119">
            <v>6.73</v>
          </cell>
          <cell r="IO119">
            <v>1</v>
          </cell>
          <cell r="IP119">
            <v>0</v>
          </cell>
          <cell r="IQ119">
            <v>0</v>
          </cell>
          <cell r="IR119">
            <v>7.13</v>
          </cell>
          <cell r="IS119">
            <v>1</v>
          </cell>
          <cell r="IT119" t="str">
            <v/>
          </cell>
          <cell r="IU119" t="str">
            <v/>
          </cell>
          <cell r="IV119">
            <v>0</v>
          </cell>
          <cell r="IW119">
            <v>0</v>
          </cell>
          <cell r="IX119">
            <v>14.23</v>
          </cell>
          <cell r="IY119">
            <v>2</v>
          </cell>
          <cell r="IZ119">
            <v>0</v>
          </cell>
          <cell r="JA119">
            <v>0</v>
          </cell>
          <cell r="JB119">
            <v>12.97</v>
          </cell>
          <cell r="JC119">
            <v>2</v>
          </cell>
          <cell r="JD119">
            <v>9.5500000000000007</v>
          </cell>
          <cell r="JE119">
            <v>1</v>
          </cell>
          <cell r="JF119">
            <v>0</v>
          </cell>
          <cell r="JG119">
            <v>0</v>
          </cell>
          <cell r="JH119" t="str">
            <v/>
          </cell>
          <cell r="JI119" t="str">
            <v/>
          </cell>
          <cell r="JJ119">
            <v>0</v>
          </cell>
          <cell r="JK119">
            <v>0</v>
          </cell>
          <cell r="JL119">
            <v>28.98</v>
          </cell>
          <cell r="JM119">
            <v>3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13.95</v>
          </cell>
          <cell r="JU119">
            <v>2</v>
          </cell>
          <cell r="JV119" t="str">
            <v/>
          </cell>
          <cell r="JW119" t="str">
            <v/>
          </cell>
          <cell r="JX119">
            <v>0</v>
          </cell>
          <cell r="JY119">
            <v>0</v>
          </cell>
          <cell r="JZ119">
            <v>13</v>
          </cell>
          <cell r="KA119">
            <v>2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8.2200000000000006</v>
          </cell>
          <cell r="KG119">
            <v>1</v>
          </cell>
          <cell r="KH119">
            <v>6.96</v>
          </cell>
          <cell r="KI119">
            <v>1</v>
          </cell>
          <cell r="KJ119" t="str">
            <v/>
          </cell>
          <cell r="KK119" t="str">
            <v/>
          </cell>
          <cell r="KL119">
            <v>0</v>
          </cell>
          <cell r="KM119">
            <v>0</v>
          </cell>
          <cell r="KN119">
            <v>23.63</v>
          </cell>
          <cell r="KO119">
            <v>3</v>
          </cell>
          <cell r="KP119">
            <v>13.74</v>
          </cell>
          <cell r="KQ119">
            <v>2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13.96</v>
          </cell>
          <cell r="KW119">
            <v>2</v>
          </cell>
          <cell r="KX119" t="str">
            <v/>
          </cell>
          <cell r="KY119" t="str">
            <v/>
          </cell>
          <cell r="KZ119">
            <v>7.83</v>
          </cell>
          <cell r="LA119">
            <v>1</v>
          </cell>
          <cell r="LB119">
            <v>13.89</v>
          </cell>
          <cell r="LC119">
            <v>2</v>
          </cell>
          <cell r="LD119">
            <v>0</v>
          </cell>
          <cell r="LE119">
            <v>0</v>
          </cell>
          <cell r="LF119">
            <v>7.31</v>
          </cell>
          <cell r="LG119">
            <v>1</v>
          </cell>
          <cell r="LH119">
            <v>0</v>
          </cell>
          <cell r="LI119">
            <v>0</v>
          </cell>
          <cell r="LJ119">
            <v>16.3</v>
          </cell>
          <cell r="LK119">
            <v>2</v>
          </cell>
          <cell r="LL119" t="str">
            <v/>
          </cell>
          <cell r="LM119" t="str">
            <v/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12.19</v>
          </cell>
          <cell r="LS119">
            <v>2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7.76</v>
          </cell>
          <cell r="LY119">
            <v>1</v>
          </cell>
          <cell r="LZ119" t="str">
            <v/>
          </cell>
          <cell r="MA119" t="str">
            <v/>
          </cell>
          <cell r="MB119">
            <v>14.55</v>
          </cell>
          <cell r="MC119">
            <v>1</v>
          </cell>
          <cell r="MD119">
            <v>0</v>
          </cell>
          <cell r="ME119">
            <v>0</v>
          </cell>
          <cell r="MF119">
            <v>8.35</v>
          </cell>
          <cell r="MG119">
            <v>1</v>
          </cell>
          <cell r="MH119">
            <v>9.9</v>
          </cell>
          <cell r="MI119">
            <v>1</v>
          </cell>
          <cell r="MJ119">
            <v>14.74</v>
          </cell>
          <cell r="MK119">
            <v>2</v>
          </cell>
          <cell r="ML119">
            <v>7.32</v>
          </cell>
          <cell r="MM119">
            <v>1</v>
          </cell>
          <cell r="MN119" t="str">
            <v/>
          </cell>
          <cell r="MO119" t="str">
            <v/>
          </cell>
          <cell r="MP119">
            <v>7.9</v>
          </cell>
          <cell r="MQ119">
            <v>1</v>
          </cell>
          <cell r="MR119">
            <v>14.58</v>
          </cell>
          <cell r="MS119">
            <v>2</v>
          </cell>
          <cell r="MT119">
            <v>8.65</v>
          </cell>
          <cell r="MU119">
            <v>1</v>
          </cell>
          <cell r="MV119">
            <v>8.5500000000000007</v>
          </cell>
          <cell r="MW119">
            <v>1</v>
          </cell>
          <cell r="MX119">
            <v>0</v>
          </cell>
          <cell r="MY119">
            <v>0</v>
          </cell>
          <cell r="MZ119">
            <v>7.35</v>
          </cell>
          <cell r="NA119">
            <v>1</v>
          </cell>
          <cell r="NB119" t="str">
            <v/>
          </cell>
          <cell r="NC119" t="str">
            <v/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10.02</v>
          </cell>
          <cell r="NI119">
            <v>2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 t="str">
            <v/>
          </cell>
          <cell r="NQ119" t="str">
            <v/>
          </cell>
          <cell r="NR119">
            <v>0</v>
          </cell>
          <cell r="NS119">
            <v>0</v>
          </cell>
          <cell r="NT119">
            <v>40.81</v>
          </cell>
          <cell r="NU119">
            <v>5</v>
          </cell>
          <cell r="NV119">
            <v>0</v>
          </cell>
          <cell r="NW119">
            <v>0</v>
          </cell>
          <cell r="NX119">
            <v>7.45</v>
          </cell>
          <cell r="NY119">
            <v>1</v>
          </cell>
          <cell r="NZ119">
            <v>0</v>
          </cell>
          <cell r="OA119">
            <v>0</v>
          </cell>
          <cell r="OB119">
            <v>7.25</v>
          </cell>
          <cell r="OC119">
            <v>1</v>
          </cell>
          <cell r="OD119" t="str">
            <v/>
          </cell>
          <cell r="OE119" t="str">
            <v/>
          </cell>
          <cell r="OF119">
            <v>15.5</v>
          </cell>
          <cell r="OG119">
            <v>2</v>
          </cell>
          <cell r="OH119">
            <v>0</v>
          </cell>
          <cell r="OI119">
            <v>0</v>
          </cell>
          <cell r="OJ119">
            <v>0</v>
          </cell>
          <cell r="OK119">
            <v>0</v>
          </cell>
          <cell r="OL119">
            <v>16.32</v>
          </cell>
          <cell r="OM119">
            <v>2</v>
          </cell>
          <cell r="ON119">
            <v>8.34</v>
          </cell>
          <cell r="OO119">
            <v>1</v>
          </cell>
          <cell r="OP119">
            <v>0</v>
          </cell>
          <cell r="OQ119">
            <v>0</v>
          </cell>
          <cell r="OR119" t="str">
            <v/>
          </cell>
          <cell r="OS119" t="str">
            <v/>
          </cell>
          <cell r="OT119">
            <v>5.24</v>
          </cell>
          <cell r="OU119">
            <v>1</v>
          </cell>
          <cell r="OV119">
            <v>7.76</v>
          </cell>
          <cell r="OW119">
            <v>1</v>
          </cell>
          <cell r="OX119">
            <v>25.02</v>
          </cell>
          <cell r="OY119">
            <v>3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18.16</v>
          </cell>
          <cell r="PE119">
            <v>2</v>
          </cell>
          <cell r="PF119" t="str">
            <v/>
          </cell>
          <cell r="PG119" t="str">
            <v/>
          </cell>
          <cell r="PH119">
            <v>0</v>
          </cell>
          <cell r="PI119">
            <v>0</v>
          </cell>
          <cell r="PJ119">
            <v>7.49</v>
          </cell>
          <cell r="PK119">
            <v>1</v>
          </cell>
          <cell r="PL119">
            <v>8.6199999999999992</v>
          </cell>
          <cell r="PM119">
            <v>1</v>
          </cell>
          <cell r="PN119">
            <v>0</v>
          </cell>
          <cell r="PO119">
            <v>0</v>
          </cell>
          <cell r="PP119">
            <v>7.95</v>
          </cell>
          <cell r="PQ119">
            <v>1</v>
          </cell>
          <cell r="PR119">
            <v>0</v>
          </cell>
          <cell r="PS119">
            <v>0</v>
          </cell>
          <cell r="PT119" t="str">
            <v/>
          </cell>
          <cell r="PU119" t="str">
            <v/>
          </cell>
          <cell r="PV119">
            <v>8.33</v>
          </cell>
          <cell r="PW119">
            <v>1</v>
          </cell>
          <cell r="PX119">
            <v>6.98</v>
          </cell>
          <cell r="PY119">
            <v>1</v>
          </cell>
          <cell r="PZ119">
            <v>0</v>
          </cell>
          <cell r="QA119">
            <v>0</v>
          </cell>
          <cell r="QB119">
            <v>0</v>
          </cell>
          <cell r="QC119">
            <v>0</v>
          </cell>
          <cell r="QD119">
            <v>25.19</v>
          </cell>
          <cell r="QE119">
            <v>3</v>
          </cell>
          <cell r="QF119">
            <v>16.32</v>
          </cell>
          <cell r="QG119">
            <v>2</v>
          </cell>
          <cell r="QH119" t="str">
            <v/>
          </cell>
          <cell r="QI119" t="str">
            <v/>
          </cell>
          <cell r="QJ119">
            <v>7.84</v>
          </cell>
          <cell r="QK119">
            <v>1</v>
          </cell>
          <cell r="QL119">
            <v>7.44</v>
          </cell>
          <cell r="QM119">
            <v>1</v>
          </cell>
          <cell r="QN119">
            <v>13.65</v>
          </cell>
          <cell r="QO119">
            <v>2</v>
          </cell>
          <cell r="QP119">
            <v>0</v>
          </cell>
          <cell r="QQ119">
            <v>0</v>
          </cell>
          <cell r="QR119">
            <v>0</v>
          </cell>
          <cell r="QS119">
            <v>0</v>
          </cell>
          <cell r="QT119">
            <v>9.11</v>
          </cell>
          <cell r="QU119">
            <v>1</v>
          </cell>
          <cell r="QV119" t="str">
            <v/>
          </cell>
          <cell r="QW119" t="str">
            <v/>
          </cell>
          <cell r="QX119">
            <v>8.19</v>
          </cell>
          <cell r="QY119">
            <v>1</v>
          </cell>
          <cell r="QZ119">
            <v>7.39</v>
          </cell>
          <cell r="RA119">
            <v>1</v>
          </cell>
          <cell r="RB119">
            <v>0</v>
          </cell>
          <cell r="RC119">
            <v>0</v>
          </cell>
          <cell r="RD119">
            <v>25.48</v>
          </cell>
          <cell r="RE119">
            <v>3</v>
          </cell>
          <cell r="RF119">
            <v>0</v>
          </cell>
          <cell r="RG119">
            <v>0</v>
          </cell>
          <cell r="RH119">
            <v>8.14</v>
          </cell>
          <cell r="RI119">
            <v>1</v>
          </cell>
          <cell r="RJ119" t="str">
            <v/>
          </cell>
          <cell r="RK119" t="str">
            <v/>
          </cell>
          <cell r="RL119">
            <v>8.7899999999999991</v>
          </cell>
          <cell r="RM119">
            <v>1</v>
          </cell>
          <cell r="RN119">
            <v>7.48</v>
          </cell>
          <cell r="RO119">
            <v>1</v>
          </cell>
          <cell r="RP119">
            <v>0</v>
          </cell>
          <cell r="RQ119">
            <v>0</v>
          </cell>
          <cell r="RR119">
            <v>15.61</v>
          </cell>
          <cell r="RS119">
            <v>2</v>
          </cell>
          <cell r="RT119">
            <v>16.46</v>
          </cell>
          <cell r="RU119">
            <v>2</v>
          </cell>
          <cell r="RV119">
            <v>0</v>
          </cell>
          <cell r="RW119">
            <v>0</v>
          </cell>
          <cell r="RX119" t="str">
            <v/>
          </cell>
          <cell r="RY119" t="str">
            <v/>
          </cell>
          <cell r="RZ119">
            <v>0</v>
          </cell>
          <cell r="SA119">
            <v>0</v>
          </cell>
          <cell r="SB119">
            <v>0</v>
          </cell>
          <cell r="SC119">
            <v>0</v>
          </cell>
          <cell r="SD119">
            <v>8.31</v>
          </cell>
          <cell r="SE119">
            <v>1</v>
          </cell>
          <cell r="SF119">
            <v>15.28</v>
          </cell>
          <cell r="SG119">
            <v>2</v>
          </cell>
          <cell r="SH119">
            <v>0</v>
          </cell>
          <cell r="SI119">
            <v>0</v>
          </cell>
          <cell r="SJ119">
            <v>8.42</v>
          </cell>
          <cell r="SK119">
            <v>1</v>
          </cell>
          <cell r="SL119" t="str">
            <v/>
          </cell>
          <cell r="SM119" t="str">
            <v/>
          </cell>
          <cell r="SN119">
            <v>0</v>
          </cell>
          <cell r="SO119">
            <v>0</v>
          </cell>
          <cell r="SP119">
            <v>7.38</v>
          </cell>
          <cell r="SQ119">
            <v>1</v>
          </cell>
          <cell r="SR119">
            <v>8.08</v>
          </cell>
          <cell r="SS119">
            <v>1</v>
          </cell>
          <cell r="ST119">
            <v>0</v>
          </cell>
          <cell r="SU119">
            <v>0</v>
          </cell>
          <cell r="SV119">
            <v>0</v>
          </cell>
          <cell r="SW119">
            <v>0</v>
          </cell>
          <cell r="SX119">
            <v>17.739999999999998</v>
          </cell>
          <cell r="SY119">
            <v>2</v>
          </cell>
          <cell r="SZ119" t="str">
            <v/>
          </cell>
          <cell r="TA119" t="str">
            <v/>
          </cell>
          <cell r="TB119">
            <v>18.53</v>
          </cell>
          <cell r="TC119">
            <v>2</v>
          </cell>
          <cell r="TD119">
            <v>16.8</v>
          </cell>
          <cell r="TE119">
            <v>2</v>
          </cell>
          <cell r="TF119">
            <v>8.07</v>
          </cell>
          <cell r="TG119">
            <v>1</v>
          </cell>
          <cell r="TH119">
            <v>0</v>
          </cell>
          <cell r="TI119">
            <v>0</v>
          </cell>
          <cell r="TJ119">
            <v>0</v>
          </cell>
          <cell r="TK119">
            <v>0</v>
          </cell>
          <cell r="TL119">
            <v>14.9</v>
          </cell>
          <cell r="TM119">
            <v>2</v>
          </cell>
          <cell r="TN119" t="str">
            <v/>
          </cell>
          <cell r="TO119" t="str">
            <v/>
          </cell>
          <cell r="TP119">
            <v>7.2</v>
          </cell>
          <cell r="TQ119">
            <v>1</v>
          </cell>
          <cell r="TR119">
            <v>7.05</v>
          </cell>
          <cell r="TS119">
            <v>1</v>
          </cell>
          <cell r="TT119">
            <v>0</v>
          </cell>
          <cell r="TU119">
            <v>0</v>
          </cell>
          <cell r="TV119">
            <v>6.97</v>
          </cell>
          <cell r="TW119">
            <v>1</v>
          </cell>
          <cell r="TX119">
            <v>0</v>
          </cell>
          <cell r="TY119">
            <v>0</v>
          </cell>
          <cell r="TZ119">
            <v>7.08</v>
          </cell>
          <cell r="UA119">
            <v>1</v>
          </cell>
          <cell r="UB119" t="str">
            <v/>
          </cell>
          <cell r="UC119" t="str">
            <v/>
          </cell>
          <cell r="UD119">
            <v>15.91</v>
          </cell>
          <cell r="UE119">
            <v>2</v>
          </cell>
          <cell r="UF119">
            <v>0</v>
          </cell>
          <cell r="UG119">
            <v>0</v>
          </cell>
          <cell r="UH119">
            <v>8.2200000000000006</v>
          </cell>
          <cell r="UI119">
            <v>1</v>
          </cell>
          <cell r="UJ119">
            <v>8.4499999999999993</v>
          </cell>
          <cell r="UK119">
            <v>1</v>
          </cell>
          <cell r="UL119">
            <v>0</v>
          </cell>
          <cell r="UM119">
            <v>0</v>
          </cell>
          <cell r="UN119">
            <v>9.07</v>
          </cell>
          <cell r="UO119">
            <v>1</v>
          </cell>
          <cell r="UP119" t="str">
            <v/>
          </cell>
          <cell r="UQ119" t="str">
            <v/>
          </cell>
          <cell r="UR119">
            <v>0</v>
          </cell>
          <cell r="US119">
            <v>0</v>
          </cell>
          <cell r="UT119">
            <v>31.45</v>
          </cell>
          <cell r="UU119">
            <v>4</v>
          </cell>
          <cell r="UV119">
            <v>5.87</v>
          </cell>
          <cell r="UW119">
            <v>1</v>
          </cell>
          <cell r="UX119">
            <v>0</v>
          </cell>
          <cell r="UY119">
            <v>0</v>
          </cell>
          <cell r="UZ119">
            <v>0</v>
          </cell>
          <cell r="VA119">
            <v>0</v>
          </cell>
          <cell r="VB119">
            <v>15.71</v>
          </cell>
          <cell r="VC119">
            <v>2</v>
          </cell>
          <cell r="VD119" t="str">
            <v/>
          </cell>
          <cell r="VE119" t="str">
            <v/>
          </cell>
          <cell r="VF119">
            <v>7.53</v>
          </cell>
          <cell r="VG119">
            <v>1</v>
          </cell>
          <cell r="VH119">
            <v>7.75</v>
          </cell>
          <cell r="VI119">
            <v>1</v>
          </cell>
          <cell r="VJ119">
            <v>0</v>
          </cell>
          <cell r="VK119">
            <v>0</v>
          </cell>
          <cell r="VL119">
            <v>7.15</v>
          </cell>
          <cell r="VM119">
            <v>1</v>
          </cell>
          <cell r="VN119">
            <v>0</v>
          </cell>
          <cell r="VO119">
            <v>0</v>
          </cell>
          <cell r="VP119">
            <v>17.54</v>
          </cell>
          <cell r="VQ119">
            <v>2</v>
          </cell>
          <cell r="VR119" t="str">
            <v/>
          </cell>
          <cell r="VS119" t="str">
            <v/>
          </cell>
          <cell r="VT119">
            <v>15.19</v>
          </cell>
          <cell r="VU119">
            <v>2</v>
          </cell>
          <cell r="VV119">
            <v>0</v>
          </cell>
          <cell r="VW119">
            <v>0</v>
          </cell>
          <cell r="VX119">
            <v>14.66</v>
          </cell>
          <cell r="VY119">
            <v>2</v>
          </cell>
          <cell r="VZ119">
            <v>7.16</v>
          </cell>
          <cell r="WA119">
            <v>1</v>
          </cell>
          <cell r="WB119">
            <v>0</v>
          </cell>
          <cell r="WC119">
            <v>0</v>
          </cell>
          <cell r="WD119">
            <v>0</v>
          </cell>
          <cell r="WE119">
            <v>0</v>
          </cell>
          <cell r="WF119" t="str">
            <v/>
          </cell>
          <cell r="WG119" t="str">
            <v/>
          </cell>
          <cell r="WH119">
            <v>25.73</v>
          </cell>
          <cell r="WI119">
            <v>2</v>
          </cell>
          <cell r="WJ119">
            <v>7.96</v>
          </cell>
          <cell r="WK119">
            <v>1</v>
          </cell>
          <cell r="WL119">
            <v>0</v>
          </cell>
          <cell r="WM119">
            <v>0</v>
          </cell>
          <cell r="WN119">
            <v>0</v>
          </cell>
          <cell r="WO119">
            <v>0</v>
          </cell>
          <cell r="WP119">
            <v>31.17</v>
          </cell>
          <cell r="WQ119">
            <v>4</v>
          </cell>
          <cell r="WR119">
            <v>0</v>
          </cell>
          <cell r="WS119">
            <v>0</v>
          </cell>
          <cell r="WT119" t="str">
            <v/>
          </cell>
          <cell r="WU119" t="str">
            <v/>
          </cell>
          <cell r="WV119">
            <v>0</v>
          </cell>
          <cell r="WW119">
            <v>0</v>
          </cell>
          <cell r="WX119">
            <v>8.5500000000000007</v>
          </cell>
          <cell r="WY119">
            <v>1</v>
          </cell>
          <cell r="WZ119">
            <v>16.53</v>
          </cell>
          <cell r="XA119">
            <v>2</v>
          </cell>
          <cell r="XB119">
            <v>7.69</v>
          </cell>
          <cell r="XC119">
            <v>1</v>
          </cell>
          <cell r="XD119">
            <v>0</v>
          </cell>
          <cell r="XE119">
            <v>0</v>
          </cell>
          <cell r="XF119">
            <v>11.58</v>
          </cell>
          <cell r="XG119">
            <v>2</v>
          </cell>
          <cell r="XH119" t="str">
            <v/>
          </cell>
          <cell r="XI119" t="str">
            <v/>
          </cell>
          <cell r="XJ119">
            <v>6.15</v>
          </cell>
          <cell r="XK119">
            <v>1</v>
          </cell>
          <cell r="XL119">
            <v>14.59</v>
          </cell>
          <cell r="XM119">
            <v>2</v>
          </cell>
          <cell r="XN119">
            <v>0</v>
          </cell>
          <cell r="XO119">
            <v>0</v>
          </cell>
          <cell r="XP119">
            <v>9.11</v>
          </cell>
          <cell r="XQ119">
            <v>1</v>
          </cell>
          <cell r="XR119">
            <v>7.06</v>
          </cell>
          <cell r="XS119">
            <v>1</v>
          </cell>
          <cell r="XT119">
            <v>8.09</v>
          </cell>
          <cell r="XU119">
            <v>1</v>
          </cell>
          <cell r="XV119" t="str">
            <v/>
          </cell>
          <cell r="XW119" t="str">
            <v/>
          </cell>
          <cell r="XX119">
            <v>16.760000000000002</v>
          </cell>
          <cell r="XY119">
            <v>2</v>
          </cell>
          <cell r="XZ119">
            <v>0</v>
          </cell>
          <cell r="YA119">
            <v>0</v>
          </cell>
          <cell r="YB119">
            <v>14.85</v>
          </cell>
          <cell r="YC119">
            <v>2</v>
          </cell>
          <cell r="YD119">
            <v>7.44</v>
          </cell>
          <cell r="YE119">
            <v>1</v>
          </cell>
          <cell r="YF119">
            <v>0</v>
          </cell>
          <cell r="YG119">
            <v>0</v>
          </cell>
          <cell r="YH119">
            <v>24.07</v>
          </cell>
          <cell r="YI119">
            <v>4</v>
          </cell>
          <cell r="YJ119" t="str">
            <v/>
          </cell>
          <cell r="YK119" t="str">
            <v/>
          </cell>
          <cell r="YL119">
            <v>0</v>
          </cell>
          <cell r="YM119">
            <v>0</v>
          </cell>
          <cell r="YN119">
            <v>6.72</v>
          </cell>
          <cell r="YO119">
            <v>1</v>
          </cell>
          <cell r="YP119">
            <v>0</v>
          </cell>
          <cell r="YQ119">
            <v>0</v>
          </cell>
          <cell r="YR119">
            <v>20.03</v>
          </cell>
          <cell r="YS119">
            <v>3</v>
          </cell>
          <cell r="YT119">
            <v>0</v>
          </cell>
          <cell r="YU119">
            <v>0</v>
          </cell>
          <cell r="YV119">
            <v>7.97</v>
          </cell>
          <cell r="YW119">
            <v>1</v>
          </cell>
          <cell r="YX119" t="str">
            <v/>
          </cell>
          <cell r="YY119" t="str">
            <v/>
          </cell>
          <cell r="YZ119">
            <v>15.55</v>
          </cell>
          <cell r="ZA119">
            <v>2</v>
          </cell>
          <cell r="ZB119">
            <v>7.91</v>
          </cell>
          <cell r="ZC119">
            <v>1</v>
          </cell>
          <cell r="ZD119">
            <v>0</v>
          </cell>
          <cell r="ZE119">
            <v>0</v>
          </cell>
          <cell r="ZF119">
            <v>6.64</v>
          </cell>
          <cell r="ZG119">
            <v>1</v>
          </cell>
          <cell r="ZH119">
            <v>7.73</v>
          </cell>
          <cell r="ZI119">
            <v>1</v>
          </cell>
          <cell r="ZJ119">
            <v>15.46</v>
          </cell>
          <cell r="ZK119">
            <v>2</v>
          </cell>
          <cell r="ZL119" t="str">
            <v/>
          </cell>
          <cell r="ZM119" t="str">
            <v/>
          </cell>
          <cell r="ZN119">
            <v>8.27</v>
          </cell>
          <cell r="ZO119">
            <v>1</v>
          </cell>
          <cell r="ZP119">
            <v>0</v>
          </cell>
          <cell r="ZQ119">
            <v>0</v>
          </cell>
          <cell r="ZR119">
            <v>16.850000000000001</v>
          </cell>
          <cell r="ZS119">
            <v>2</v>
          </cell>
          <cell r="ZT119">
            <v>0</v>
          </cell>
          <cell r="ZU119">
            <v>0</v>
          </cell>
          <cell r="ZV119">
            <v>13.39</v>
          </cell>
          <cell r="ZW119">
            <v>2</v>
          </cell>
          <cell r="ZX119">
            <v>0</v>
          </cell>
          <cell r="ZY119">
            <v>0</v>
          </cell>
          <cell r="ZZ119" t="str">
            <v/>
          </cell>
          <cell r="AAA119" t="str">
            <v/>
          </cell>
          <cell r="AAB119">
            <v>22.33</v>
          </cell>
          <cell r="AAC119">
            <v>3</v>
          </cell>
          <cell r="AAD119">
            <v>0</v>
          </cell>
          <cell r="AAE119">
            <v>0</v>
          </cell>
          <cell r="AAF119">
            <v>6.85</v>
          </cell>
          <cell r="AAG119">
            <v>1</v>
          </cell>
          <cell r="AAH119">
            <v>0</v>
          </cell>
          <cell r="AAI119">
            <v>0</v>
          </cell>
          <cell r="AAJ119">
            <v>6.17</v>
          </cell>
          <cell r="AAK119">
            <v>1</v>
          </cell>
          <cell r="AAL119">
            <v>16.47</v>
          </cell>
          <cell r="AAM119">
            <v>2</v>
          </cell>
          <cell r="AAN119" t="str">
            <v/>
          </cell>
          <cell r="AAO119" t="str">
            <v/>
          </cell>
          <cell r="AAP119">
            <v>0</v>
          </cell>
          <cell r="AAQ119">
            <v>0</v>
          </cell>
          <cell r="AAR119">
            <v>6.9</v>
          </cell>
          <cell r="AAS119">
            <v>1</v>
          </cell>
          <cell r="AAT119">
            <v>0</v>
          </cell>
          <cell r="AAU119">
            <v>0</v>
          </cell>
          <cell r="AAV119">
            <v>19.52</v>
          </cell>
          <cell r="AAW119">
            <v>3</v>
          </cell>
          <cell r="AAX119">
            <v>0</v>
          </cell>
          <cell r="AAY119">
            <v>0</v>
          </cell>
          <cell r="AAZ119">
            <v>7.91</v>
          </cell>
          <cell r="ABA119">
            <v>1</v>
          </cell>
          <cell r="ABB119" t="str">
            <v/>
          </cell>
          <cell r="ABC119" t="str">
            <v/>
          </cell>
          <cell r="ABD119">
            <v>0</v>
          </cell>
          <cell r="ABE119">
            <v>0</v>
          </cell>
          <cell r="ABF119">
            <v>0</v>
          </cell>
          <cell r="ABG119">
            <v>0</v>
          </cell>
          <cell r="ABH119">
            <v>0</v>
          </cell>
          <cell r="ABI119">
            <v>0</v>
          </cell>
          <cell r="ABJ119">
            <v>0</v>
          </cell>
          <cell r="ABK119">
            <v>0</v>
          </cell>
          <cell r="ABM119">
            <v>2093.98</v>
          </cell>
          <cell r="ABN119">
            <v>279</v>
          </cell>
          <cell r="ABO119">
            <v>184</v>
          </cell>
          <cell r="ABP119">
            <v>1.5163043478260869</v>
          </cell>
        </row>
        <row r="120">
          <cell r="A120" t="str">
            <v>BAISLEY PARK</v>
          </cell>
          <cell r="B120" t="str">
            <v>BAISLEY PARK</v>
          </cell>
          <cell r="C120" t="str">
            <v>QUEENS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7.23</v>
          </cell>
          <cell r="O120">
            <v>1</v>
          </cell>
          <cell r="P120" t="str">
            <v/>
          </cell>
          <cell r="Q120" t="str">
            <v/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15.27</v>
          </cell>
          <cell r="AC120">
            <v>2</v>
          </cell>
          <cell r="AD120" t="str">
            <v/>
          </cell>
          <cell r="AE120" t="str">
            <v/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7.94</v>
          </cell>
          <cell r="AQ120">
            <v>1</v>
          </cell>
          <cell r="AR120" t="str">
            <v/>
          </cell>
          <cell r="AS120" t="str">
            <v/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7.19</v>
          </cell>
          <cell r="BE120">
            <v>1</v>
          </cell>
          <cell r="BF120" t="str">
            <v/>
          </cell>
          <cell r="BG120" t="str">
            <v/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8.3000000000000007</v>
          </cell>
          <cell r="BS120">
            <v>1</v>
          </cell>
          <cell r="BT120" t="str">
            <v/>
          </cell>
          <cell r="BU120" t="str">
            <v/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15.56</v>
          </cell>
          <cell r="CG120">
            <v>2</v>
          </cell>
          <cell r="CH120" t="str">
            <v/>
          </cell>
          <cell r="CI120" t="str">
            <v/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9.02</v>
          </cell>
          <cell r="CU120">
            <v>1</v>
          </cell>
          <cell r="CV120" t="str">
            <v/>
          </cell>
          <cell r="CW120" t="str">
            <v/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7.74</v>
          </cell>
          <cell r="DI120">
            <v>1</v>
          </cell>
          <cell r="DJ120" t="str">
            <v/>
          </cell>
          <cell r="DK120" t="str">
            <v/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7.61</v>
          </cell>
          <cell r="DW120">
            <v>1</v>
          </cell>
          <cell r="DX120" t="str">
            <v/>
          </cell>
          <cell r="DY120" t="str">
            <v/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7.93</v>
          </cell>
          <cell r="EK120">
            <v>1</v>
          </cell>
          <cell r="EL120" t="str">
            <v/>
          </cell>
          <cell r="EM120" t="str">
            <v/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6.97</v>
          </cell>
          <cell r="EY120">
            <v>1</v>
          </cell>
          <cell r="EZ120" t="str">
            <v/>
          </cell>
          <cell r="FA120" t="str">
            <v/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7.72</v>
          </cell>
          <cell r="FM120">
            <v>1</v>
          </cell>
          <cell r="FN120" t="str">
            <v/>
          </cell>
          <cell r="FO120" t="str">
            <v/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16.07</v>
          </cell>
          <cell r="GA120">
            <v>2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 t="str">
            <v/>
          </cell>
          <cell r="GQ120" t="str">
            <v/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12.88</v>
          </cell>
          <cell r="HC120">
            <v>2</v>
          </cell>
          <cell r="HD120" t="str">
            <v/>
          </cell>
          <cell r="HE120" t="str">
            <v/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13.22</v>
          </cell>
          <cell r="HQ120">
            <v>2</v>
          </cell>
          <cell r="HR120" t="str">
            <v/>
          </cell>
          <cell r="HS120" t="str">
            <v/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11.63</v>
          </cell>
          <cell r="IE120">
            <v>2</v>
          </cell>
          <cell r="IF120" t="str">
            <v/>
          </cell>
          <cell r="IG120" t="str">
            <v/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4.9000000000000004</v>
          </cell>
          <cell r="IS120">
            <v>1</v>
          </cell>
          <cell r="IT120" t="str">
            <v/>
          </cell>
          <cell r="IU120" t="str">
            <v/>
          </cell>
          <cell r="IV120">
            <v>0</v>
          </cell>
          <cell r="IW120">
            <v>0</v>
          </cell>
          <cell r="IX120">
            <v>9.02</v>
          </cell>
          <cell r="IY120">
            <v>1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12.66</v>
          </cell>
          <cell r="JG120">
            <v>2</v>
          </cell>
          <cell r="JH120" t="str">
            <v/>
          </cell>
          <cell r="JI120" t="str">
            <v/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13.97</v>
          </cell>
          <cell r="JU120">
            <v>2</v>
          </cell>
          <cell r="JV120" t="str">
            <v/>
          </cell>
          <cell r="JW120" t="str">
            <v/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 t="str">
            <v/>
          </cell>
          <cell r="KK120" t="str">
            <v/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18.23</v>
          </cell>
          <cell r="KQ120">
            <v>3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9.32</v>
          </cell>
          <cell r="KW120">
            <v>1</v>
          </cell>
          <cell r="KX120" t="str">
            <v/>
          </cell>
          <cell r="KY120" t="str">
            <v/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>
            <v>8.57</v>
          </cell>
          <cell r="LK120">
            <v>1</v>
          </cell>
          <cell r="LL120" t="str">
            <v/>
          </cell>
          <cell r="LM120" t="str">
            <v/>
          </cell>
          <cell r="LN120">
            <v>0</v>
          </cell>
          <cell r="LO120">
            <v>0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9.33</v>
          </cell>
          <cell r="LU120">
            <v>1</v>
          </cell>
          <cell r="LV120">
            <v>0</v>
          </cell>
          <cell r="LW120">
            <v>0</v>
          </cell>
          <cell r="LX120">
            <v>12.28</v>
          </cell>
          <cell r="LY120">
            <v>2</v>
          </cell>
          <cell r="LZ120" t="str">
            <v/>
          </cell>
          <cell r="MA120" t="str">
            <v/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8.5399999999999991</v>
          </cell>
          <cell r="MM120">
            <v>1</v>
          </cell>
          <cell r="MN120" t="str">
            <v/>
          </cell>
          <cell r="MO120" t="str">
            <v/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20.239999999999998</v>
          </cell>
          <cell r="NA120">
            <v>3</v>
          </cell>
          <cell r="NB120" t="str">
            <v/>
          </cell>
          <cell r="NC120" t="str">
            <v/>
          </cell>
          <cell r="ND120">
            <v>16.09</v>
          </cell>
          <cell r="NE120">
            <v>2</v>
          </cell>
          <cell r="NF120">
            <v>0</v>
          </cell>
          <cell r="NG120">
            <v>0</v>
          </cell>
          <cell r="NH120">
            <v>14.18</v>
          </cell>
          <cell r="NI120">
            <v>2</v>
          </cell>
          <cell r="NJ120">
            <v>0</v>
          </cell>
          <cell r="NK120">
            <v>0</v>
          </cell>
          <cell r="NL120">
            <v>0</v>
          </cell>
          <cell r="NM120">
            <v>0</v>
          </cell>
          <cell r="NN120">
            <v>0</v>
          </cell>
          <cell r="NO120">
            <v>0</v>
          </cell>
          <cell r="NP120" t="str">
            <v/>
          </cell>
          <cell r="NQ120" t="str">
            <v/>
          </cell>
          <cell r="NR120">
            <v>0</v>
          </cell>
          <cell r="NS120">
            <v>0</v>
          </cell>
          <cell r="NT120">
            <v>0</v>
          </cell>
          <cell r="NU120">
            <v>0</v>
          </cell>
          <cell r="NV120">
            <v>0</v>
          </cell>
          <cell r="NW120">
            <v>0</v>
          </cell>
          <cell r="NX120">
            <v>0</v>
          </cell>
          <cell r="NY120">
            <v>0</v>
          </cell>
          <cell r="NZ120">
            <v>0</v>
          </cell>
          <cell r="OA120">
            <v>0</v>
          </cell>
          <cell r="OB120">
            <v>15.7</v>
          </cell>
          <cell r="OC120">
            <v>2</v>
          </cell>
          <cell r="OD120" t="str">
            <v/>
          </cell>
          <cell r="OE120" t="str">
            <v/>
          </cell>
          <cell r="OF120">
            <v>0</v>
          </cell>
          <cell r="OG120">
            <v>0</v>
          </cell>
          <cell r="OH120">
            <v>0</v>
          </cell>
          <cell r="OI120">
            <v>0</v>
          </cell>
          <cell r="OJ120">
            <v>0</v>
          </cell>
          <cell r="OK120">
            <v>0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16.36</v>
          </cell>
          <cell r="OQ120">
            <v>2</v>
          </cell>
          <cell r="OR120" t="str">
            <v/>
          </cell>
          <cell r="OS120" t="str">
            <v/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9.44</v>
          </cell>
          <cell r="PE120">
            <v>1</v>
          </cell>
          <cell r="PF120" t="str">
            <v/>
          </cell>
          <cell r="PG120" t="str">
            <v/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9.2799999999999994</v>
          </cell>
          <cell r="PO120">
            <v>1</v>
          </cell>
          <cell r="PP120">
            <v>0</v>
          </cell>
          <cell r="PQ120">
            <v>0</v>
          </cell>
          <cell r="PR120">
            <v>7.73</v>
          </cell>
          <cell r="PS120">
            <v>1</v>
          </cell>
          <cell r="PT120" t="str">
            <v/>
          </cell>
          <cell r="PU120" t="str">
            <v/>
          </cell>
          <cell r="PV120">
            <v>0</v>
          </cell>
          <cell r="PW120">
            <v>0</v>
          </cell>
          <cell r="PX120">
            <v>0</v>
          </cell>
          <cell r="PY120">
            <v>0</v>
          </cell>
          <cell r="PZ120">
            <v>0</v>
          </cell>
          <cell r="QA120">
            <v>0</v>
          </cell>
          <cell r="QB120">
            <v>0</v>
          </cell>
          <cell r="QC120">
            <v>0</v>
          </cell>
          <cell r="QD120">
            <v>0</v>
          </cell>
          <cell r="QE120">
            <v>0</v>
          </cell>
          <cell r="QF120">
            <v>8.08</v>
          </cell>
          <cell r="QG120">
            <v>1</v>
          </cell>
          <cell r="QH120" t="str">
            <v/>
          </cell>
          <cell r="QI120" t="str">
            <v/>
          </cell>
          <cell r="QJ120">
            <v>9.3699999999999992</v>
          </cell>
          <cell r="QK120">
            <v>1</v>
          </cell>
          <cell r="QL120">
            <v>0</v>
          </cell>
          <cell r="QM120">
            <v>0</v>
          </cell>
          <cell r="QN120">
            <v>0</v>
          </cell>
          <cell r="QO120">
            <v>0</v>
          </cell>
          <cell r="QP120">
            <v>0</v>
          </cell>
          <cell r="QQ120">
            <v>0</v>
          </cell>
          <cell r="QR120">
            <v>0</v>
          </cell>
          <cell r="QS120">
            <v>0</v>
          </cell>
          <cell r="QT120">
            <v>0</v>
          </cell>
          <cell r="QU120">
            <v>0</v>
          </cell>
          <cell r="QV120" t="str">
            <v/>
          </cell>
          <cell r="QW120" t="str">
            <v/>
          </cell>
          <cell r="QX120">
            <v>0</v>
          </cell>
          <cell r="QY120">
            <v>0</v>
          </cell>
          <cell r="QZ120">
            <v>0</v>
          </cell>
          <cell r="RA120">
            <v>0</v>
          </cell>
          <cell r="RB120">
            <v>0</v>
          </cell>
          <cell r="RC120">
            <v>0</v>
          </cell>
          <cell r="RD120">
            <v>0</v>
          </cell>
          <cell r="RE120">
            <v>0</v>
          </cell>
          <cell r="RF120">
            <v>0</v>
          </cell>
          <cell r="RG120">
            <v>0</v>
          </cell>
          <cell r="RH120">
            <v>0</v>
          </cell>
          <cell r="RI120">
            <v>0</v>
          </cell>
          <cell r="RJ120" t="str">
            <v/>
          </cell>
          <cell r="RK120" t="str">
            <v/>
          </cell>
          <cell r="RL120">
            <v>0</v>
          </cell>
          <cell r="RM120">
            <v>0</v>
          </cell>
          <cell r="RN120">
            <v>0</v>
          </cell>
          <cell r="RO120">
            <v>0</v>
          </cell>
          <cell r="RP120">
            <v>0</v>
          </cell>
          <cell r="RQ120">
            <v>0</v>
          </cell>
          <cell r="RR120">
            <v>0</v>
          </cell>
          <cell r="RS120">
            <v>0</v>
          </cell>
          <cell r="RT120">
            <v>0</v>
          </cell>
          <cell r="RU120">
            <v>0</v>
          </cell>
          <cell r="RV120">
            <v>0</v>
          </cell>
          <cell r="RW120">
            <v>0</v>
          </cell>
          <cell r="RX120" t="str">
            <v/>
          </cell>
          <cell r="RY120" t="str">
            <v/>
          </cell>
          <cell r="RZ120">
            <v>0</v>
          </cell>
          <cell r="SA120">
            <v>0</v>
          </cell>
          <cell r="SB120">
            <v>0</v>
          </cell>
          <cell r="SC120">
            <v>0</v>
          </cell>
          <cell r="SD120">
            <v>0</v>
          </cell>
          <cell r="SE120">
            <v>0</v>
          </cell>
          <cell r="SF120">
            <v>0</v>
          </cell>
          <cell r="SG120">
            <v>0</v>
          </cell>
          <cell r="SH120">
            <v>0</v>
          </cell>
          <cell r="SI120">
            <v>0</v>
          </cell>
          <cell r="SJ120">
            <v>7.62</v>
          </cell>
          <cell r="SK120">
            <v>1</v>
          </cell>
          <cell r="SL120" t="str">
            <v/>
          </cell>
          <cell r="SM120" t="str">
            <v/>
          </cell>
          <cell r="SN120">
            <v>0</v>
          </cell>
          <cell r="SO120">
            <v>0</v>
          </cell>
          <cell r="SP120">
            <v>0</v>
          </cell>
          <cell r="SQ120">
            <v>0</v>
          </cell>
          <cell r="SR120">
            <v>0</v>
          </cell>
          <cell r="SS120">
            <v>0</v>
          </cell>
          <cell r="ST120">
            <v>0</v>
          </cell>
          <cell r="SU120">
            <v>0</v>
          </cell>
          <cell r="SV120">
            <v>0</v>
          </cell>
          <cell r="SW120">
            <v>0</v>
          </cell>
          <cell r="SX120">
            <v>12.85</v>
          </cell>
          <cell r="SY120">
            <v>2</v>
          </cell>
          <cell r="SZ120" t="str">
            <v/>
          </cell>
          <cell r="TA120" t="str">
            <v/>
          </cell>
          <cell r="TB120">
            <v>0</v>
          </cell>
          <cell r="TC120">
            <v>0</v>
          </cell>
          <cell r="TD120">
            <v>0</v>
          </cell>
          <cell r="TE120">
            <v>0</v>
          </cell>
          <cell r="TF120">
            <v>0</v>
          </cell>
          <cell r="TG120">
            <v>0</v>
          </cell>
          <cell r="TH120">
            <v>0</v>
          </cell>
          <cell r="TI120">
            <v>0</v>
          </cell>
          <cell r="TJ120">
            <v>0</v>
          </cell>
          <cell r="TK120">
            <v>0</v>
          </cell>
          <cell r="TL120">
            <v>8.59</v>
          </cell>
          <cell r="TM120">
            <v>1</v>
          </cell>
          <cell r="TN120" t="str">
            <v/>
          </cell>
          <cell r="TO120" t="str">
            <v/>
          </cell>
          <cell r="TP120">
            <v>0</v>
          </cell>
          <cell r="TQ120">
            <v>0</v>
          </cell>
          <cell r="TR120">
            <v>0</v>
          </cell>
          <cell r="TS120">
            <v>0</v>
          </cell>
          <cell r="TT120">
            <v>0</v>
          </cell>
          <cell r="TU120">
            <v>0</v>
          </cell>
          <cell r="TV120">
            <v>4.25</v>
          </cell>
          <cell r="TW120">
            <v>1</v>
          </cell>
          <cell r="TX120">
            <v>0</v>
          </cell>
          <cell r="TY120">
            <v>0</v>
          </cell>
          <cell r="TZ120">
            <v>8.16</v>
          </cell>
          <cell r="UA120">
            <v>1</v>
          </cell>
          <cell r="UB120" t="str">
            <v/>
          </cell>
          <cell r="UC120" t="str">
            <v/>
          </cell>
          <cell r="UD120">
            <v>0</v>
          </cell>
          <cell r="UE120">
            <v>0</v>
          </cell>
          <cell r="UF120">
            <v>0</v>
          </cell>
          <cell r="UG120">
            <v>0</v>
          </cell>
          <cell r="UH120">
            <v>0</v>
          </cell>
          <cell r="UI120">
            <v>0</v>
          </cell>
          <cell r="UJ120">
            <v>0</v>
          </cell>
          <cell r="UK120">
            <v>0</v>
          </cell>
          <cell r="UL120">
            <v>0</v>
          </cell>
          <cell r="UM120">
            <v>0</v>
          </cell>
          <cell r="UN120">
            <v>14.8</v>
          </cell>
          <cell r="UO120">
            <v>2</v>
          </cell>
          <cell r="UP120" t="str">
            <v/>
          </cell>
          <cell r="UQ120" t="str">
            <v/>
          </cell>
          <cell r="UR120">
            <v>0</v>
          </cell>
          <cell r="US120">
            <v>0</v>
          </cell>
          <cell r="UT120">
            <v>0</v>
          </cell>
          <cell r="UU120">
            <v>0</v>
          </cell>
          <cell r="UV120">
            <v>0</v>
          </cell>
          <cell r="UW120">
            <v>0</v>
          </cell>
          <cell r="UX120">
            <v>0</v>
          </cell>
          <cell r="UY120">
            <v>0</v>
          </cell>
          <cell r="UZ120">
            <v>0</v>
          </cell>
          <cell r="VA120">
            <v>0</v>
          </cell>
          <cell r="VB120">
            <v>13.94</v>
          </cell>
          <cell r="VC120">
            <v>2</v>
          </cell>
          <cell r="VD120" t="str">
            <v/>
          </cell>
          <cell r="VE120" t="str">
            <v/>
          </cell>
          <cell r="VF120">
            <v>0</v>
          </cell>
          <cell r="VG120">
            <v>0</v>
          </cell>
          <cell r="VH120">
            <v>0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8.34</v>
          </cell>
          <cell r="VQ120">
            <v>1</v>
          </cell>
          <cell r="VR120" t="str">
            <v/>
          </cell>
          <cell r="VS120" t="str">
            <v/>
          </cell>
          <cell r="VT120">
            <v>0</v>
          </cell>
          <cell r="VU120">
            <v>0</v>
          </cell>
          <cell r="VV120">
            <v>0</v>
          </cell>
          <cell r="VW120">
            <v>0</v>
          </cell>
          <cell r="VX120">
            <v>0</v>
          </cell>
          <cell r="VY120">
            <v>0</v>
          </cell>
          <cell r="VZ120">
            <v>0</v>
          </cell>
          <cell r="WA120">
            <v>0</v>
          </cell>
          <cell r="WB120">
            <v>0</v>
          </cell>
          <cell r="WC120">
            <v>0</v>
          </cell>
          <cell r="WD120">
            <v>15</v>
          </cell>
          <cell r="WE120">
            <v>2</v>
          </cell>
          <cell r="WF120" t="str">
            <v/>
          </cell>
          <cell r="WG120" t="str">
            <v/>
          </cell>
          <cell r="WH120">
            <v>0</v>
          </cell>
          <cell r="WI120">
            <v>0</v>
          </cell>
          <cell r="WJ120">
            <v>0</v>
          </cell>
          <cell r="WK120">
            <v>0</v>
          </cell>
          <cell r="WL120">
            <v>0</v>
          </cell>
          <cell r="WM120">
            <v>0</v>
          </cell>
          <cell r="WN120">
            <v>0</v>
          </cell>
          <cell r="WO120">
            <v>0</v>
          </cell>
          <cell r="WP120">
            <v>6.93</v>
          </cell>
          <cell r="WQ120">
            <v>1</v>
          </cell>
          <cell r="WR120">
            <v>5.61</v>
          </cell>
          <cell r="WS120">
            <v>1</v>
          </cell>
          <cell r="WT120" t="str">
            <v/>
          </cell>
          <cell r="WU120" t="str">
            <v/>
          </cell>
          <cell r="WV120">
            <v>0</v>
          </cell>
          <cell r="WW120">
            <v>0</v>
          </cell>
          <cell r="WX120">
            <v>0</v>
          </cell>
          <cell r="WY120">
            <v>0</v>
          </cell>
          <cell r="WZ120">
            <v>0</v>
          </cell>
          <cell r="XA120">
            <v>0</v>
          </cell>
          <cell r="XB120">
            <v>0</v>
          </cell>
          <cell r="XC120">
            <v>0</v>
          </cell>
          <cell r="XD120">
            <v>0</v>
          </cell>
          <cell r="XE120">
            <v>0</v>
          </cell>
          <cell r="XF120">
            <v>7.94</v>
          </cell>
          <cell r="XG120">
            <v>1</v>
          </cell>
          <cell r="XH120" t="str">
            <v/>
          </cell>
          <cell r="XI120" t="str">
            <v/>
          </cell>
          <cell r="XJ120">
            <v>0</v>
          </cell>
          <cell r="XK120">
            <v>0</v>
          </cell>
          <cell r="XL120">
            <v>0</v>
          </cell>
          <cell r="XM120">
            <v>0</v>
          </cell>
          <cell r="XN120">
            <v>0</v>
          </cell>
          <cell r="XO120">
            <v>0</v>
          </cell>
          <cell r="XP120">
            <v>0</v>
          </cell>
          <cell r="XQ120">
            <v>0</v>
          </cell>
          <cell r="XR120">
            <v>0</v>
          </cell>
          <cell r="XS120">
            <v>0</v>
          </cell>
          <cell r="XT120">
            <v>8.5</v>
          </cell>
          <cell r="XU120">
            <v>1</v>
          </cell>
          <cell r="XV120" t="str">
            <v/>
          </cell>
          <cell r="XW120" t="str">
            <v/>
          </cell>
          <cell r="XX120">
            <v>0</v>
          </cell>
          <cell r="XY120">
            <v>0</v>
          </cell>
          <cell r="XZ120">
            <v>0</v>
          </cell>
          <cell r="YA120">
            <v>0</v>
          </cell>
          <cell r="YB120">
            <v>0</v>
          </cell>
          <cell r="YC120">
            <v>0</v>
          </cell>
          <cell r="YD120">
            <v>0</v>
          </cell>
          <cell r="YE120">
            <v>0</v>
          </cell>
          <cell r="YF120">
            <v>0</v>
          </cell>
          <cell r="YG120">
            <v>0</v>
          </cell>
          <cell r="YH120">
            <v>16</v>
          </cell>
          <cell r="YI120">
            <v>2</v>
          </cell>
          <cell r="YJ120" t="str">
            <v/>
          </cell>
          <cell r="YK120" t="str">
            <v/>
          </cell>
          <cell r="YL120">
            <v>0</v>
          </cell>
          <cell r="YM120">
            <v>0</v>
          </cell>
          <cell r="YN120">
            <v>0</v>
          </cell>
          <cell r="YO120">
            <v>0</v>
          </cell>
          <cell r="YP120">
            <v>0</v>
          </cell>
          <cell r="YQ120">
            <v>0</v>
          </cell>
          <cell r="YR120">
            <v>0</v>
          </cell>
          <cell r="YS120">
            <v>0</v>
          </cell>
          <cell r="YT120">
            <v>0</v>
          </cell>
          <cell r="YU120">
            <v>0</v>
          </cell>
          <cell r="YV120">
            <v>7</v>
          </cell>
          <cell r="YW120">
            <v>1</v>
          </cell>
          <cell r="YX120" t="str">
            <v/>
          </cell>
          <cell r="YY120" t="str">
            <v/>
          </cell>
          <cell r="YZ120">
            <v>0</v>
          </cell>
          <cell r="ZA120">
            <v>0</v>
          </cell>
          <cell r="ZB120">
            <v>0</v>
          </cell>
          <cell r="ZC120">
            <v>0</v>
          </cell>
          <cell r="ZD120">
            <v>0</v>
          </cell>
          <cell r="ZE120">
            <v>0</v>
          </cell>
          <cell r="ZF120">
            <v>0</v>
          </cell>
          <cell r="ZG120">
            <v>0</v>
          </cell>
          <cell r="ZH120">
            <v>8.1999999999999993</v>
          </cell>
          <cell r="ZI120">
            <v>1</v>
          </cell>
          <cell r="ZJ120">
            <v>8.6199999999999992</v>
          </cell>
          <cell r="ZK120">
            <v>1</v>
          </cell>
          <cell r="ZL120" t="str">
            <v/>
          </cell>
          <cell r="ZM120" t="str">
            <v/>
          </cell>
          <cell r="ZN120">
            <v>0</v>
          </cell>
          <cell r="ZO120">
            <v>0</v>
          </cell>
          <cell r="ZP120">
            <v>0</v>
          </cell>
          <cell r="ZQ120">
            <v>0</v>
          </cell>
          <cell r="ZR120">
            <v>0</v>
          </cell>
          <cell r="ZS120">
            <v>0</v>
          </cell>
          <cell r="ZT120">
            <v>0</v>
          </cell>
          <cell r="ZU120">
            <v>0</v>
          </cell>
          <cell r="ZV120">
            <v>0</v>
          </cell>
          <cell r="ZW120">
            <v>0</v>
          </cell>
          <cell r="ZX120">
            <v>8.4600000000000009</v>
          </cell>
          <cell r="ZY120">
            <v>1</v>
          </cell>
          <cell r="ZZ120" t="str">
            <v/>
          </cell>
          <cell r="AAA120" t="str">
            <v/>
          </cell>
          <cell r="AAB120">
            <v>0</v>
          </cell>
          <cell r="AAC120">
            <v>0</v>
          </cell>
          <cell r="AAD120">
            <v>0</v>
          </cell>
          <cell r="AAE120">
            <v>0</v>
          </cell>
          <cell r="AAF120">
            <v>0</v>
          </cell>
          <cell r="AAG120">
            <v>0</v>
          </cell>
          <cell r="AAH120">
            <v>0</v>
          </cell>
          <cell r="AAI120">
            <v>0</v>
          </cell>
          <cell r="AAJ120">
            <v>0</v>
          </cell>
          <cell r="AAK120">
            <v>0</v>
          </cell>
          <cell r="AAL120">
            <v>15.48</v>
          </cell>
          <cell r="AAM120">
            <v>2</v>
          </cell>
          <cell r="AAN120" t="str">
            <v/>
          </cell>
          <cell r="AAO120" t="str">
            <v/>
          </cell>
          <cell r="AAP120">
            <v>0</v>
          </cell>
          <cell r="AAQ120">
            <v>0</v>
          </cell>
          <cell r="AAR120">
            <v>0</v>
          </cell>
          <cell r="AAS120">
            <v>0</v>
          </cell>
          <cell r="AAT120">
            <v>0</v>
          </cell>
          <cell r="AAU120">
            <v>0</v>
          </cell>
          <cell r="AAV120">
            <v>6.52</v>
          </cell>
          <cell r="AAW120">
            <v>1</v>
          </cell>
          <cell r="AAX120">
            <v>0</v>
          </cell>
          <cell r="AAY120">
            <v>0</v>
          </cell>
          <cell r="AAZ120">
            <v>4.93</v>
          </cell>
          <cell r="ABA120">
            <v>1</v>
          </cell>
          <cell r="ABB120" t="str">
            <v/>
          </cell>
          <cell r="ABC120" t="str">
            <v/>
          </cell>
          <cell r="ABD120">
            <v>0</v>
          </cell>
          <cell r="ABE120">
            <v>0</v>
          </cell>
          <cell r="ABF120">
            <v>0</v>
          </cell>
          <cell r="ABG120">
            <v>0</v>
          </cell>
          <cell r="ABH120">
            <v>0</v>
          </cell>
          <cell r="ABI120">
            <v>0</v>
          </cell>
          <cell r="ABJ120">
            <v>0</v>
          </cell>
          <cell r="ABK120">
            <v>0</v>
          </cell>
          <cell r="ABM120">
            <v>593.30999999999995</v>
          </cell>
          <cell r="ABN120">
            <v>80</v>
          </cell>
          <cell r="ABO120">
            <v>57</v>
          </cell>
          <cell r="ABP120">
            <v>1.4035087719298245</v>
          </cell>
        </row>
        <row r="121">
          <cell r="A121" t="str">
            <v>SOUTH JAMAICA (Box #1 /#2)</v>
          </cell>
          <cell r="B121" t="str">
            <v>South Jamaica I</v>
          </cell>
          <cell r="C121" t="str">
            <v>QUEENS</v>
          </cell>
          <cell r="D121">
            <v>0</v>
          </cell>
          <cell r="E121">
            <v>0</v>
          </cell>
          <cell r="F121">
            <v>5.79</v>
          </cell>
          <cell r="G121">
            <v>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7.52</v>
          </cell>
          <cell r="M121">
            <v>1</v>
          </cell>
          <cell r="N121">
            <v>0</v>
          </cell>
          <cell r="O121">
            <v>0</v>
          </cell>
          <cell r="P121" t="str">
            <v/>
          </cell>
          <cell r="Q121" t="str">
            <v/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8.73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 t="str">
            <v/>
          </cell>
          <cell r="AE121" t="str">
            <v/>
          </cell>
          <cell r="AF121">
            <v>0</v>
          </cell>
          <cell r="AG121">
            <v>0</v>
          </cell>
          <cell r="AH121">
            <v>8.68</v>
          </cell>
          <cell r="AI121">
            <v>1</v>
          </cell>
          <cell r="AJ121">
            <v>4</v>
          </cell>
          <cell r="AK121">
            <v>1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7.47</v>
          </cell>
          <cell r="AQ121">
            <v>1</v>
          </cell>
          <cell r="AR121" t="str">
            <v/>
          </cell>
          <cell r="AS121" t="str">
            <v/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7.87</v>
          </cell>
          <cell r="BA121">
            <v>1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 t="str">
            <v/>
          </cell>
          <cell r="BG121" t="str">
            <v/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7.95</v>
          </cell>
          <cell r="BM121">
            <v>1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7.62</v>
          </cell>
          <cell r="BS121">
            <v>1</v>
          </cell>
          <cell r="BT121" t="str">
            <v/>
          </cell>
          <cell r="BU121" t="str">
            <v/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6.56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 t="str">
            <v/>
          </cell>
          <cell r="CI121" t="str">
            <v/>
          </cell>
          <cell r="CJ121">
            <v>0</v>
          </cell>
          <cell r="CK121">
            <v>0</v>
          </cell>
          <cell r="CL121">
            <v>8.56</v>
          </cell>
          <cell r="CM121">
            <v>1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 t="str">
            <v/>
          </cell>
          <cell r="CW121" t="str">
            <v/>
          </cell>
          <cell r="CX121">
            <v>0</v>
          </cell>
          <cell r="CY121">
            <v>0</v>
          </cell>
          <cell r="CZ121">
            <v>6.96</v>
          </cell>
          <cell r="DA121">
            <v>1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8.64</v>
          </cell>
          <cell r="DI121">
            <v>1</v>
          </cell>
          <cell r="DJ121" t="str">
            <v/>
          </cell>
          <cell r="DK121" t="str">
            <v/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8.73</v>
          </cell>
          <cell r="DS121">
            <v>1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 t="str">
            <v/>
          </cell>
          <cell r="DY121" t="str">
            <v/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7.92</v>
          </cell>
          <cell r="EG121">
            <v>1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 t="str">
            <v/>
          </cell>
          <cell r="EM121" t="str">
            <v/>
          </cell>
          <cell r="EN121">
            <v>7.89</v>
          </cell>
          <cell r="EO121">
            <v>1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7.6</v>
          </cell>
          <cell r="EU121">
            <v>1</v>
          </cell>
          <cell r="EV121">
            <v>0</v>
          </cell>
          <cell r="EW121">
            <v>0</v>
          </cell>
          <cell r="EX121">
            <v>6.28</v>
          </cell>
          <cell r="EY121">
            <v>1</v>
          </cell>
          <cell r="EZ121" t="str">
            <v/>
          </cell>
          <cell r="FA121" t="str">
            <v/>
          </cell>
          <cell r="FB121">
            <v>9.1</v>
          </cell>
          <cell r="FC121">
            <v>1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7.76</v>
          </cell>
          <cell r="FI121">
            <v>1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 t="str">
            <v/>
          </cell>
          <cell r="FO121" t="str">
            <v/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8.6199999999999992</v>
          </cell>
          <cell r="FY121">
            <v>1</v>
          </cell>
          <cell r="FZ121">
            <v>5.65</v>
          </cell>
          <cell r="GA121">
            <v>1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6.38</v>
          </cell>
          <cell r="GI121">
            <v>1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 t="str">
            <v/>
          </cell>
          <cell r="GQ121" t="str">
            <v/>
          </cell>
          <cell r="GR121">
            <v>0</v>
          </cell>
          <cell r="GS121">
            <v>0</v>
          </cell>
          <cell r="GT121">
            <v>6.52</v>
          </cell>
          <cell r="GU121">
            <v>1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6.92</v>
          </cell>
          <cell r="HA121">
            <v>1</v>
          </cell>
          <cell r="HB121">
            <v>0</v>
          </cell>
          <cell r="HC121">
            <v>0</v>
          </cell>
          <cell r="HD121" t="str">
            <v/>
          </cell>
          <cell r="HE121" t="str">
            <v/>
          </cell>
          <cell r="HF121">
            <v>7.67</v>
          </cell>
          <cell r="HG121">
            <v>1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6.99</v>
          </cell>
          <cell r="HM121">
            <v>1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 t="str">
            <v/>
          </cell>
          <cell r="HS121" t="str">
            <v/>
          </cell>
          <cell r="HT121">
            <v>7.09</v>
          </cell>
          <cell r="HU121">
            <v>1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8.81</v>
          </cell>
          <cell r="IA121">
            <v>1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 t="str">
            <v/>
          </cell>
          <cell r="IG121" t="str">
            <v/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4.3899999999999997</v>
          </cell>
          <cell r="IM121">
            <v>1</v>
          </cell>
          <cell r="IN121">
            <v>6.06</v>
          </cell>
          <cell r="IO121">
            <v>1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 t="str">
            <v/>
          </cell>
          <cell r="IU121" t="str">
            <v/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8.92</v>
          </cell>
          <cell r="JE121">
            <v>1</v>
          </cell>
          <cell r="JF121">
            <v>0</v>
          </cell>
          <cell r="JG121">
            <v>0</v>
          </cell>
          <cell r="JH121" t="str">
            <v/>
          </cell>
          <cell r="JI121" t="str">
            <v/>
          </cell>
          <cell r="JJ121">
            <v>0</v>
          </cell>
          <cell r="JK121">
            <v>0</v>
          </cell>
          <cell r="JL121">
            <v>7.86</v>
          </cell>
          <cell r="JM121">
            <v>1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6.37</v>
          </cell>
          <cell r="JU121">
            <v>1</v>
          </cell>
          <cell r="JV121" t="str">
            <v/>
          </cell>
          <cell r="JW121" t="str">
            <v/>
          </cell>
          <cell r="JX121">
            <v>0</v>
          </cell>
          <cell r="JY121">
            <v>0</v>
          </cell>
          <cell r="JZ121">
            <v>7.99</v>
          </cell>
          <cell r="KA121">
            <v>1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6.79</v>
          </cell>
          <cell r="KG121">
            <v>1</v>
          </cell>
          <cell r="KH121">
            <v>6.25</v>
          </cell>
          <cell r="KI121">
            <v>1</v>
          </cell>
          <cell r="KJ121" t="str">
            <v/>
          </cell>
          <cell r="KK121" t="str">
            <v/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 t="str">
            <v/>
          </cell>
          <cell r="KY121" t="str">
            <v/>
          </cell>
          <cell r="KZ121">
            <v>9.02</v>
          </cell>
          <cell r="LA121">
            <v>1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8.2799999999999994</v>
          </cell>
          <cell r="LI121">
            <v>1</v>
          </cell>
          <cell r="LJ121">
            <v>0</v>
          </cell>
          <cell r="LK121">
            <v>0</v>
          </cell>
          <cell r="LL121" t="str">
            <v/>
          </cell>
          <cell r="LM121" t="str">
            <v/>
          </cell>
          <cell r="LN121">
            <v>0</v>
          </cell>
          <cell r="LO121">
            <v>0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6.94</v>
          </cell>
          <cell r="LY121">
            <v>1</v>
          </cell>
          <cell r="LZ121" t="str">
            <v/>
          </cell>
          <cell r="MA121" t="str">
            <v/>
          </cell>
          <cell r="MB121">
            <v>0</v>
          </cell>
          <cell r="MC121">
            <v>0</v>
          </cell>
          <cell r="MD121">
            <v>7.59</v>
          </cell>
          <cell r="ME121">
            <v>1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 t="str">
            <v/>
          </cell>
          <cell r="MO121" t="str">
            <v/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8.09</v>
          </cell>
          <cell r="MU121">
            <v>1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 t="str">
            <v/>
          </cell>
          <cell r="NC121" t="str">
            <v/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I121">
            <v>0</v>
          </cell>
          <cell r="NJ121">
            <v>0</v>
          </cell>
          <cell r="NK121">
            <v>0</v>
          </cell>
          <cell r="NL121">
            <v>0</v>
          </cell>
          <cell r="NM121">
            <v>0</v>
          </cell>
          <cell r="NN121">
            <v>0</v>
          </cell>
          <cell r="NO121">
            <v>0</v>
          </cell>
          <cell r="NP121" t="str">
            <v/>
          </cell>
          <cell r="NQ121" t="str">
            <v/>
          </cell>
          <cell r="NR121">
            <v>0</v>
          </cell>
          <cell r="NS121">
            <v>0</v>
          </cell>
          <cell r="NT121">
            <v>0</v>
          </cell>
          <cell r="NU121">
            <v>0</v>
          </cell>
          <cell r="NV121">
            <v>0</v>
          </cell>
          <cell r="NW121">
            <v>0</v>
          </cell>
          <cell r="NX121">
            <v>8.5500000000000007</v>
          </cell>
          <cell r="NY121">
            <v>1</v>
          </cell>
          <cell r="NZ121">
            <v>0</v>
          </cell>
          <cell r="OA121">
            <v>0</v>
          </cell>
          <cell r="OB121">
            <v>0</v>
          </cell>
          <cell r="OC121">
            <v>0</v>
          </cell>
          <cell r="OD121" t="str">
            <v/>
          </cell>
          <cell r="OE121" t="str">
            <v/>
          </cell>
          <cell r="OF121">
            <v>0</v>
          </cell>
          <cell r="OG121">
            <v>0</v>
          </cell>
          <cell r="OH121">
            <v>0</v>
          </cell>
          <cell r="OI121">
            <v>0</v>
          </cell>
          <cell r="OJ121">
            <v>0</v>
          </cell>
          <cell r="OK121">
            <v>0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 t="str">
            <v/>
          </cell>
          <cell r="OS121" t="str">
            <v/>
          </cell>
          <cell r="OT121">
            <v>9.06</v>
          </cell>
          <cell r="OU121">
            <v>1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5.58</v>
          </cell>
          <cell r="PE121">
            <v>1</v>
          </cell>
          <cell r="PF121" t="str">
            <v/>
          </cell>
          <cell r="PG121" t="str">
            <v/>
          </cell>
          <cell r="PH121">
            <v>10.14</v>
          </cell>
          <cell r="PI121">
            <v>1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6.14</v>
          </cell>
          <cell r="PS121">
            <v>1</v>
          </cell>
          <cell r="PT121" t="str">
            <v/>
          </cell>
          <cell r="PU121" t="str">
            <v/>
          </cell>
          <cell r="PV121">
            <v>0</v>
          </cell>
          <cell r="PW121">
            <v>0</v>
          </cell>
          <cell r="PX121">
            <v>0</v>
          </cell>
          <cell r="PY121">
            <v>0</v>
          </cell>
          <cell r="PZ121">
            <v>0</v>
          </cell>
          <cell r="QA121">
            <v>0</v>
          </cell>
          <cell r="QB121">
            <v>16.079999999999998</v>
          </cell>
          <cell r="QC121">
            <v>2</v>
          </cell>
          <cell r="QD121">
            <v>0</v>
          </cell>
          <cell r="QE121">
            <v>0</v>
          </cell>
          <cell r="QF121">
            <v>0</v>
          </cell>
          <cell r="QG121">
            <v>0</v>
          </cell>
          <cell r="QH121" t="str">
            <v/>
          </cell>
          <cell r="QI121" t="str">
            <v/>
          </cell>
          <cell r="QJ121">
            <v>0</v>
          </cell>
          <cell r="QK121">
            <v>0</v>
          </cell>
          <cell r="QL121">
            <v>6.9</v>
          </cell>
          <cell r="QM121">
            <v>1</v>
          </cell>
          <cell r="QN121">
            <v>0</v>
          </cell>
          <cell r="QO121">
            <v>0</v>
          </cell>
          <cell r="QP121">
            <v>0</v>
          </cell>
          <cell r="QQ121">
            <v>0</v>
          </cell>
          <cell r="QR121">
            <v>0</v>
          </cell>
          <cell r="QS121">
            <v>0</v>
          </cell>
          <cell r="QT121">
            <v>0</v>
          </cell>
          <cell r="QU121">
            <v>0</v>
          </cell>
          <cell r="QV121" t="str">
            <v/>
          </cell>
          <cell r="QW121" t="str">
            <v/>
          </cell>
          <cell r="QX121">
            <v>0</v>
          </cell>
          <cell r="QY121">
            <v>0</v>
          </cell>
          <cell r="QZ121">
            <v>0</v>
          </cell>
          <cell r="RA121">
            <v>0</v>
          </cell>
          <cell r="RB121">
            <v>8.44</v>
          </cell>
          <cell r="RC121">
            <v>1</v>
          </cell>
          <cell r="RD121">
            <v>7.94</v>
          </cell>
          <cell r="RE121">
            <v>1</v>
          </cell>
          <cell r="RF121">
            <v>0</v>
          </cell>
          <cell r="RG121">
            <v>0</v>
          </cell>
          <cell r="RH121">
            <v>0</v>
          </cell>
          <cell r="RI121">
            <v>0</v>
          </cell>
          <cell r="RJ121" t="str">
            <v/>
          </cell>
          <cell r="RK121" t="str">
            <v/>
          </cell>
          <cell r="RL121">
            <v>0</v>
          </cell>
          <cell r="RM121">
            <v>0</v>
          </cell>
          <cell r="RN121">
            <v>0</v>
          </cell>
          <cell r="RO121">
            <v>0</v>
          </cell>
          <cell r="RP121">
            <v>12.4</v>
          </cell>
          <cell r="RQ121">
            <v>2</v>
          </cell>
          <cell r="RR121">
            <v>0</v>
          </cell>
          <cell r="RS121">
            <v>0</v>
          </cell>
          <cell r="RT121">
            <v>0</v>
          </cell>
          <cell r="RU121">
            <v>0</v>
          </cell>
          <cell r="RV121">
            <v>0</v>
          </cell>
          <cell r="RW121">
            <v>0</v>
          </cell>
          <cell r="RX121" t="str">
            <v/>
          </cell>
          <cell r="RY121" t="str">
            <v/>
          </cell>
          <cell r="RZ121">
            <v>0</v>
          </cell>
          <cell r="SA121">
            <v>0</v>
          </cell>
          <cell r="SB121">
            <v>0</v>
          </cell>
          <cell r="SC121">
            <v>0</v>
          </cell>
          <cell r="SD121">
            <v>7.48</v>
          </cell>
          <cell r="SE121">
            <v>1</v>
          </cell>
          <cell r="SF121">
            <v>7.31</v>
          </cell>
          <cell r="SG121">
            <v>1</v>
          </cell>
          <cell r="SH121">
            <v>0</v>
          </cell>
          <cell r="SI121">
            <v>0</v>
          </cell>
          <cell r="SJ121">
            <v>6.44</v>
          </cell>
          <cell r="SK121">
            <v>1</v>
          </cell>
          <cell r="SL121" t="str">
            <v/>
          </cell>
          <cell r="SM121" t="str">
            <v/>
          </cell>
          <cell r="SN121">
            <v>0</v>
          </cell>
          <cell r="SO121">
            <v>0</v>
          </cell>
          <cell r="SP121">
            <v>0</v>
          </cell>
          <cell r="SQ121">
            <v>0</v>
          </cell>
          <cell r="SR121">
            <v>0</v>
          </cell>
          <cell r="SS121">
            <v>0</v>
          </cell>
          <cell r="ST121">
            <v>8.35</v>
          </cell>
          <cell r="SU121">
            <v>1</v>
          </cell>
          <cell r="SV121">
            <v>0</v>
          </cell>
          <cell r="SW121">
            <v>0</v>
          </cell>
          <cell r="SX121">
            <v>0</v>
          </cell>
          <cell r="SY121">
            <v>0</v>
          </cell>
          <cell r="SZ121" t="str">
            <v/>
          </cell>
          <cell r="TA121" t="str">
            <v/>
          </cell>
          <cell r="TB121">
            <v>7.34</v>
          </cell>
          <cell r="TC121">
            <v>1</v>
          </cell>
          <cell r="TD121">
            <v>0</v>
          </cell>
          <cell r="TE121">
            <v>0</v>
          </cell>
          <cell r="TF121">
            <v>0</v>
          </cell>
          <cell r="TG121">
            <v>0</v>
          </cell>
          <cell r="TH121">
            <v>0</v>
          </cell>
          <cell r="TI121">
            <v>0</v>
          </cell>
          <cell r="TJ121">
            <v>0</v>
          </cell>
          <cell r="TK121">
            <v>0</v>
          </cell>
          <cell r="TL121">
            <v>7.41</v>
          </cell>
          <cell r="TM121">
            <v>1</v>
          </cell>
          <cell r="TN121" t="str">
            <v/>
          </cell>
          <cell r="TO121" t="str">
            <v/>
          </cell>
          <cell r="TP121">
            <v>0</v>
          </cell>
          <cell r="TQ121">
            <v>0</v>
          </cell>
          <cell r="TR121">
            <v>0</v>
          </cell>
          <cell r="TS121">
            <v>0</v>
          </cell>
          <cell r="TT121">
            <v>0</v>
          </cell>
          <cell r="TU121">
            <v>0</v>
          </cell>
          <cell r="TV121">
            <v>0</v>
          </cell>
          <cell r="TW121">
            <v>0</v>
          </cell>
          <cell r="TX121">
            <v>5.09</v>
          </cell>
          <cell r="TY121">
            <v>1</v>
          </cell>
          <cell r="TZ121">
            <v>0</v>
          </cell>
          <cell r="UA121">
            <v>0</v>
          </cell>
          <cell r="UB121" t="str">
            <v/>
          </cell>
          <cell r="UC121" t="str">
            <v/>
          </cell>
          <cell r="UD121">
            <v>0</v>
          </cell>
          <cell r="UE121">
            <v>0</v>
          </cell>
          <cell r="UF121">
            <v>6.19</v>
          </cell>
          <cell r="UG121">
            <v>1</v>
          </cell>
          <cell r="UH121">
            <v>4.51</v>
          </cell>
          <cell r="UI121">
            <v>1</v>
          </cell>
          <cell r="UJ121">
            <v>0</v>
          </cell>
          <cell r="UK121">
            <v>0</v>
          </cell>
          <cell r="UL121">
            <v>0</v>
          </cell>
          <cell r="UM121">
            <v>0</v>
          </cell>
          <cell r="UN121">
            <v>0</v>
          </cell>
          <cell r="UO121">
            <v>0</v>
          </cell>
          <cell r="UP121" t="str">
            <v/>
          </cell>
          <cell r="UQ121" t="str">
            <v/>
          </cell>
          <cell r="UR121">
            <v>0</v>
          </cell>
          <cell r="US121">
            <v>0</v>
          </cell>
          <cell r="UT121">
            <v>0</v>
          </cell>
          <cell r="UU121">
            <v>0</v>
          </cell>
          <cell r="UV121">
            <v>0</v>
          </cell>
          <cell r="UW121">
            <v>0</v>
          </cell>
          <cell r="UX121">
            <v>6.96</v>
          </cell>
          <cell r="UY121">
            <v>1</v>
          </cell>
          <cell r="UZ121">
            <v>0</v>
          </cell>
          <cell r="VA121">
            <v>0</v>
          </cell>
          <cell r="VB121">
            <v>0</v>
          </cell>
          <cell r="VC121">
            <v>0</v>
          </cell>
          <cell r="VD121" t="str">
            <v/>
          </cell>
          <cell r="VE121" t="str">
            <v/>
          </cell>
          <cell r="VF121">
            <v>0</v>
          </cell>
          <cell r="VG121">
            <v>0</v>
          </cell>
          <cell r="VH121">
            <v>0</v>
          </cell>
          <cell r="VI121">
            <v>0</v>
          </cell>
          <cell r="VJ121">
            <v>13.36</v>
          </cell>
          <cell r="VK121">
            <v>2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 t="str">
            <v/>
          </cell>
          <cell r="VS121" t="str">
            <v/>
          </cell>
          <cell r="VT121">
            <v>0</v>
          </cell>
          <cell r="VU121">
            <v>0</v>
          </cell>
          <cell r="VV121">
            <v>6.32</v>
          </cell>
          <cell r="VW121">
            <v>1</v>
          </cell>
          <cell r="VX121">
            <v>0</v>
          </cell>
          <cell r="VY121">
            <v>0</v>
          </cell>
          <cell r="VZ121">
            <v>0</v>
          </cell>
          <cell r="WA121">
            <v>0</v>
          </cell>
          <cell r="WB121">
            <v>0</v>
          </cell>
          <cell r="WC121">
            <v>0</v>
          </cell>
          <cell r="WD121">
            <v>0</v>
          </cell>
          <cell r="WE121">
            <v>0</v>
          </cell>
          <cell r="WF121" t="str">
            <v/>
          </cell>
          <cell r="WG121" t="str">
            <v/>
          </cell>
          <cell r="WH121">
            <v>7.52</v>
          </cell>
          <cell r="WI121">
            <v>1</v>
          </cell>
          <cell r="WJ121">
            <v>0</v>
          </cell>
          <cell r="WK121">
            <v>0</v>
          </cell>
          <cell r="WL121">
            <v>0</v>
          </cell>
          <cell r="WM121">
            <v>0</v>
          </cell>
          <cell r="WN121">
            <v>0</v>
          </cell>
          <cell r="WO121">
            <v>0</v>
          </cell>
          <cell r="WP121">
            <v>0</v>
          </cell>
          <cell r="WQ121">
            <v>0</v>
          </cell>
          <cell r="WR121">
            <v>6.97</v>
          </cell>
          <cell r="WS121">
            <v>1</v>
          </cell>
          <cell r="WT121" t="str">
            <v/>
          </cell>
          <cell r="WU121" t="str">
            <v/>
          </cell>
          <cell r="WV121">
            <v>0</v>
          </cell>
          <cell r="WW121">
            <v>0</v>
          </cell>
          <cell r="WX121">
            <v>0</v>
          </cell>
          <cell r="WY121">
            <v>0</v>
          </cell>
          <cell r="WZ121">
            <v>6.73</v>
          </cell>
          <cell r="XA121">
            <v>1</v>
          </cell>
          <cell r="XB121">
            <v>0</v>
          </cell>
          <cell r="XC121">
            <v>0</v>
          </cell>
          <cell r="XD121">
            <v>0</v>
          </cell>
          <cell r="XE121">
            <v>0</v>
          </cell>
          <cell r="XF121">
            <v>0</v>
          </cell>
          <cell r="XG121">
            <v>0</v>
          </cell>
          <cell r="XH121" t="str">
            <v/>
          </cell>
          <cell r="XI121" t="str">
            <v/>
          </cell>
          <cell r="XJ121">
            <v>0</v>
          </cell>
          <cell r="XK121">
            <v>0</v>
          </cell>
          <cell r="XL121">
            <v>5.96</v>
          </cell>
          <cell r="XM121">
            <v>1</v>
          </cell>
          <cell r="XN121">
            <v>6.81</v>
          </cell>
          <cell r="XO121">
            <v>1</v>
          </cell>
          <cell r="XP121">
            <v>0</v>
          </cell>
          <cell r="XQ121">
            <v>0</v>
          </cell>
          <cell r="XR121">
            <v>0</v>
          </cell>
          <cell r="XS121">
            <v>0</v>
          </cell>
          <cell r="XT121">
            <v>0</v>
          </cell>
          <cell r="XU121">
            <v>0</v>
          </cell>
          <cell r="XV121" t="str">
            <v/>
          </cell>
          <cell r="XW121" t="str">
            <v/>
          </cell>
          <cell r="XX121">
            <v>0</v>
          </cell>
          <cell r="XY121">
            <v>0</v>
          </cell>
          <cell r="XZ121">
            <v>6.79</v>
          </cell>
          <cell r="YA121">
            <v>1</v>
          </cell>
          <cell r="YB121">
            <v>0</v>
          </cell>
          <cell r="YC121">
            <v>0</v>
          </cell>
          <cell r="YD121">
            <v>0</v>
          </cell>
          <cell r="YE121">
            <v>0</v>
          </cell>
          <cell r="YF121">
            <v>0</v>
          </cell>
          <cell r="YG121">
            <v>0</v>
          </cell>
          <cell r="YH121">
            <v>8.08</v>
          </cell>
          <cell r="YI121">
            <v>1</v>
          </cell>
          <cell r="YJ121" t="str">
            <v/>
          </cell>
          <cell r="YK121" t="str">
            <v/>
          </cell>
          <cell r="YL121">
            <v>0</v>
          </cell>
          <cell r="YM121">
            <v>0</v>
          </cell>
          <cell r="YN121">
            <v>0</v>
          </cell>
          <cell r="YO121">
            <v>0</v>
          </cell>
          <cell r="YP121">
            <v>0</v>
          </cell>
          <cell r="YQ121">
            <v>0</v>
          </cell>
          <cell r="YR121">
            <v>0</v>
          </cell>
          <cell r="YS121">
            <v>0</v>
          </cell>
          <cell r="YT121">
            <v>6.6</v>
          </cell>
          <cell r="YU121">
            <v>1</v>
          </cell>
          <cell r="YV121">
            <v>5.44</v>
          </cell>
          <cell r="YW121">
            <v>1</v>
          </cell>
          <cell r="YX121" t="str">
            <v/>
          </cell>
          <cell r="YY121" t="str">
            <v/>
          </cell>
          <cell r="YZ121">
            <v>0</v>
          </cell>
          <cell r="ZA121">
            <v>0</v>
          </cell>
          <cell r="ZB121">
            <v>0</v>
          </cell>
          <cell r="ZC121">
            <v>0</v>
          </cell>
          <cell r="ZD121">
            <v>12.29</v>
          </cell>
          <cell r="ZE121">
            <v>2</v>
          </cell>
          <cell r="ZF121">
            <v>0</v>
          </cell>
          <cell r="ZG121">
            <v>0</v>
          </cell>
          <cell r="ZH121">
            <v>0</v>
          </cell>
          <cell r="ZI121">
            <v>0</v>
          </cell>
          <cell r="ZJ121">
            <v>0</v>
          </cell>
          <cell r="ZK121">
            <v>0</v>
          </cell>
          <cell r="ZL121" t="str">
            <v/>
          </cell>
          <cell r="ZM121" t="str">
            <v/>
          </cell>
          <cell r="ZN121">
            <v>0</v>
          </cell>
          <cell r="ZO121">
            <v>0</v>
          </cell>
          <cell r="ZP121">
            <v>0</v>
          </cell>
          <cell r="ZQ121">
            <v>0</v>
          </cell>
          <cell r="ZR121">
            <v>0</v>
          </cell>
          <cell r="ZS121">
            <v>0</v>
          </cell>
          <cell r="ZT121">
            <v>6.91</v>
          </cell>
          <cell r="ZU121">
            <v>1</v>
          </cell>
          <cell r="ZV121">
            <v>0</v>
          </cell>
          <cell r="ZW121">
            <v>0</v>
          </cell>
          <cell r="ZX121">
            <v>0</v>
          </cell>
          <cell r="ZY121">
            <v>0</v>
          </cell>
          <cell r="ZZ121" t="str">
            <v/>
          </cell>
          <cell r="AAA121" t="str">
            <v/>
          </cell>
          <cell r="AAB121">
            <v>0</v>
          </cell>
          <cell r="AAC121">
            <v>0</v>
          </cell>
          <cell r="AAD121">
            <v>0</v>
          </cell>
          <cell r="AAE121">
            <v>0</v>
          </cell>
          <cell r="AAF121">
            <v>7.58</v>
          </cell>
          <cell r="AAG121">
            <v>1</v>
          </cell>
          <cell r="AAH121">
            <v>0</v>
          </cell>
          <cell r="AAI121">
            <v>0</v>
          </cell>
          <cell r="AAJ121">
            <v>0</v>
          </cell>
          <cell r="AAK121">
            <v>0</v>
          </cell>
          <cell r="AAL121">
            <v>0</v>
          </cell>
          <cell r="AAM121">
            <v>0</v>
          </cell>
          <cell r="AAN121" t="str">
            <v/>
          </cell>
          <cell r="AAO121" t="str">
            <v/>
          </cell>
          <cell r="AAP121">
            <v>0</v>
          </cell>
          <cell r="AAQ121">
            <v>0</v>
          </cell>
          <cell r="AAR121">
            <v>0</v>
          </cell>
          <cell r="AAS121">
            <v>0</v>
          </cell>
          <cell r="AAT121">
            <v>0</v>
          </cell>
          <cell r="AAU121">
            <v>0</v>
          </cell>
          <cell r="AAV121">
            <v>0</v>
          </cell>
          <cell r="AAW121">
            <v>0</v>
          </cell>
          <cell r="AAX121">
            <v>0</v>
          </cell>
          <cell r="AAY121">
            <v>0</v>
          </cell>
          <cell r="AAZ121">
            <v>0</v>
          </cell>
          <cell r="ABA121">
            <v>0</v>
          </cell>
          <cell r="ABB121" t="str">
            <v/>
          </cell>
          <cell r="ABC121" t="str">
            <v/>
          </cell>
          <cell r="ABD121">
            <v>0</v>
          </cell>
          <cell r="ABE121">
            <v>0</v>
          </cell>
          <cell r="ABF121">
            <v>0</v>
          </cell>
          <cell r="ABG121">
            <v>0</v>
          </cell>
          <cell r="ABH121">
            <v>0</v>
          </cell>
          <cell r="ABI121">
            <v>0</v>
          </cell>
          <cell r="ABJ121">
            <v>0</v>
          </cell>
          <cell r="ABK121">
            <v>0</v>
          </cell>
          <cell r="ABM121">
            <v>576.49999999999989</v>
          </cell>
          <cell r="ABN121">
            <v>80</v>
          </cell>
          <cell r="ABO121">
            <v>76</v>
          </cell>
          <cell r="ABP121">
            <v>1.0526315789473684</v>
          </cell>
        </row>
        <row r="122">
          <cell r="A122" t="str">
            <v>SOUTH JAMAICA (Box #3 /#4)</v>
          </cell>
          <cell r="B122" t="str">
            <v>South Jamaica I</v>
          </cell>
          <cell r="C122" t="str">
            <v>QUEENS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7.33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 t="str">
            <v/>
          </cell>
          <cell r="Q122" t="str">
            <v/>
          </cell>
          <cell r="R122">
            <v>8.14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/>
          </cell>
          <cell r="AE122" t="str">
            <v/>
          </cell>
          <cell r="AF122">
            <v>8.85</v>
          </cell>
          <cell r="AG122">
            <v>1</v>
          </cell>
          <cell r="AH122">
            <v>0</v>
          </cell>
          <cell r="AI122">
            <v>0</v>
          </cell>
          <cell r="AJ122">
            <v>5.49</v>
          </cell>
          <cell r="AK122">
            <v>1</v>
          </cell>
          <cell r="AL122">
            <v>0</v>
          </cell>
          <cell r="AM122">
            <v>0</v>
          </cell>
          <cell r="AN122">
            <v>7.73</v>
          </cell>
          <cell r="AO122">
            <v>1</v>
          </cell>
          <cell r="AP122">
            <v>0</v>
          </cell>
          <cell r="AQ122">
            <v>0</v>
          </cell>
          <cell r="AR122" t="str">
            <v/>
          </cell>
          <cell r="AS122" t="str">
            <v/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7.68</v>
          </cell>
          <cell r="AY122">
            <v>1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 t="str">
            <v/>
          </cell>
          <cell r="BG122" t="str">
            <v/>
          </cell>
          <cell r="BH122">
            <v>6.55</v>
          </cell>
          <cell r="BI122">
            <v>1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6.58</v>
          </cell>
          <cell r="BQ122">
            <v>1</v>
          </cell>
          <cell r="BR122">
            <v>0</v>
          </cell>
          <cell r="BS122">
            <v>0</v>
          </cell>
          <cell r="BT122" t="str">
            <v/>
          </cell>
          <cell r="BU122" t="str">
            <v/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6.68</v>
          </cell>
          <cell r="CA122">
            <v>1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8.69</v>
          </cell>
          <cell r="CG122">
            <v>1</v>
          </cell>
          <cell r="CH122" t="str">
            <v/>
          </cell>
          <cell r="CI122" t="str">
            <v/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8.5</v>
          </cell>
          <cell r="CS122">
            <v>1</v>
          </cell>
          <cell r="CT122">
            <v>0</v>
          </cell>
          <cell r="CU122">
            <v>0</v>
          </cell>
          <cell r="CV122" t="str">
            <v/>
          </cell>
          <cell r="CW122" t="str">
            <v/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7.17</v>
          </cell>
          <cell r="DC122">
            <v>1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 t="str">
            <v/>
          </cell>
          <cell r="DK122" t="str">
            <v/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6.25</v>
          </cell>
          <cell r="DQ122">
            <v>1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8.35</v>
          </cell>
          <cell r="DW122">
            <v>1</v>
          </cell>
          <cell r="DX122" t="str">
            <v/>
          </cell>
          <cell r="DY122" t="str">
            <v/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7.06</v>
          </cell>
          <cell r="EE122">
            <v>1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 t="str">
            <v/>
          </cell>
          <cell r="EM122" t="str">
            <v/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6.53</v>
          </cell>
          <cell r="EW122">
            <v>1</v>
          </cell>
          <cell r="EX122">
            <v>0</v>
          </cell>
          <cell r="EY122">
            <v>0</v>
          </cell>
          <cell r="EZ122" t="str">
            <v/>
          </cell>
          <cell r="FA122" t="str">
            <v/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 t="str">
            <v/>
          </cell>
          <cell r="FO122" t="str">
            <v/>
          </cell>
          <cell r="FP122">
            <v>7.99</v>
          </cell>
          <cell r="FQ122">
            <v>1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7.92</v>
          </cell>
          <cell r="GG122">
            <v>1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 t="str">
            <v/>
          </cell>
          <cell r="GQ122" t="str">
            <v/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7.55</v>
          </cell>
          <cell r="HC122">
            <v>1</v>
          </cell>
          <cell r="HD122" t="str">
            <v/>
          </cell>
          <cell r="HE122" t="str">
            <v/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 t="str">
            <v/>
          </cell>
          <cell r="HS122" t="str">
            <v/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 t="str">
            <v/>
          </cell>
          <cell r="IG122" t="str">
            <v/>
          </cell>
          <cell r="IH122">
            <v>0</v>
          </cell>
          <cell r="II122">
            <v>0</v>
          </cell>
          <cell r="IJ122">
            <v>16.84</v>
          </cell>
          <cell r="IK122">
            <v>2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 t="str">
            <v/>
          </cell>
          <cell r="IU122" t="str">
            <v/>
          </cell>
          <cell r="IV122">
            <v>0</v>
          </cell>
          <cell r="IW122">
            <v>0</v>
          </cell>
          <cell r="IX122">
            <v>8.49</v>
          </cell>
          <cell r="IY122">
            <v>1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8.7899999999999991</v>
          </cell>
          <cell r="JE122">
            <v>1</v>
          </cell>
          <cell r="JF122">
            <v>0</v>
          </cell>
          <cell r="JG122">
            <v>0</v>
          </cell>
          <cell r="JH122" t="str">
            <v/>
          </cell>
          <cell r="JI122" t="str">
            <v/>
          </cell>
          <cell r="JJ122">
            <v>0</v>
          </cell>
          <cell r="JK122">
            <v>0</v>
          </cell>
          <cell r="JL122">
            <v>7.83</v>
          </cell>
          <cell r="JM122">
            <v>1</v>
          </cell>
          <cell r="JN122">
            <v>0</v>
          </cell>
          <cell r="JO122">
            <v>0</v>
          </cell>
          <cell r="JP122">
            <v>7.21</v>
          </cell>
          <cell r="JQ122">
            <v>1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 t="str">
            <v/>
          </cell>
          <cell r="JW122" t="str">
            <v/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9.5500000000000007</v>
          </cell>
          <cell r="KI122">
            <v>1</v>
          </cell>
          <cell r="KJ122" t="str">
            <v/>
          </cell>
          <cell r="KK122" t="str">
            <v/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7.78</v>
          </cell>
          <cell r="KQ122">
            <v>1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 t="str">
            <v/>
          </cell>
          <cell r="KY122" t="str">
            <v/>
          </cell>
          <cell r="KZ122">
            <v>0</v>
          </cell>
          <cell r="LA122">
            <v>0</v>
          </cell>
          <cell r="LB122">
            <v>8.8699999999999992</v>
          </cell>
          <cell r="LC122">
            <v>1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7.87</v>
          </cell>
          <cell r="LI122">
            <v>1</v>
          </cell>
          <cell r="LJ122">
            <v>0</v>
          </cell>
          <cell r="LK122">
            <v>0</v>
          </cell>
          <cell r="LL122" t="str">
            <v/>
          </cell>
          <cell r="LM122" t="str">
            <v/>
          </cell>
          <cell r="LN122">
            <v>9.24</v>
          </cell>
          <cell r="LO122">
            <v>1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17.170000000000002</v>
          </cell>
          <cell r="LW122">
            <v>2</v>
          </cell>
          <cell r="LX122">
            <v>0</v>
          </cell>
          <cell r="LY122">
            <v>0</v>
          </cell>
          <cell r="LZ122" t="str">
            <v/>
          </cell>
          <cell r="MA122" t="str">
            <v/>
          </cell>
          <cell r="MB122">
            <v>0</v>
          </cell>
          <cell r="MC122">
            <v>0</v>
          </cell>
          <cell r="MD122">
            <v>8.18</v>
          </cell>
          <cell r="ME122">
            <v>1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8.16</v>
          </cell>
          <cell r="MK122">
            <v>1</v>
          </cell>
          <cell r="ML122">
            <v>0</v>
          </cell>
          <cell r="MM122">
            <v>0</v>
          </cell>
          <cell r="MN122" t="str">
            <v/>
          </cell>
          <cell r="MO122" t="str">
            <v/>
          </cell>
          <cell r="MP122">
            <v>8.42</v>
          </cell>
          <cell r="MQ122">
            <v>1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8.76</v>
          </cell>
          <cell r="MW122">
            <v>1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 t="str">
            <v/>
          </cell>
          <cell r="NC122" t="str">
            <v/>
          </cell>
          <cell r="ND122">
            <v>0</v>
          </cell>
          <cell r="NE122">
            <v>0</v>
          </cell>
          <cell r="NF122">
            <v>6.9</v>
          </cell>
          <cell r="NG122">
            <v>1</v>
          </cell>
          <cell r="NH122">
            <v>0</v>
          </cell>
          <cell r="NI122">
            <v>0</v>
          </cell>
          <cell r="NJ122">
            <v>0</v>
          </cell>
          <cell r="NK122">
            <v>0</v>
          </cell>
          <cell r="NL122">
            <v>0</v>
          </cell>
          <cell r="NM122">
            <v>0</v>
          </cell>
          <cell r="NN122">
            <v>0</v>
          </cell>
          <cell r="NO122">
            <v>0</v>
          </cell>
          <cell r="NP122" t="str">
            <v/>
          </cell>
          <cell r="NQ122" t="str">
            <v/>
          </cell>
          <cell r="NR122">
            <v>0</v>
          </cell>
          <cell r="NS122">
            <v>0</v>
          </cell>
          <cell r="NT122">
            <v>0</v>
          </cell>
          <cell r="NU122">
            <v>0</v>
          </cell>
          <cell r="NV122">
            <v>0</v>
          </cell>
          <cell r="NW122">
            <v>0</v>
          </cell>
          <cell r="NX122">
            <v>16.84</v>
          </cell>
          <cell r="NY122">
            <v>2</v>
          </cell>
          <cell r="NZ122">
            <v>0</v>
          </cell>
          <cell r="OA122">
            <v>0</v>
          </cell>
          <cell r="OB122">
            <v>0</v>
          </cell>
          <cell r="OC122">
            <v>0</v>
          </cell>
          <cell r="OD122" t="str">
            <v/>
          </cell>
          <cell r="OE122" t="str">
            <v/>
          </cell>
          <cell r="OF122">
            <v>0</v>
          </cell>
          <cell r="OG122">
            <v>0</v>
          </cell>
          <cell r="OH122">
            <v>0</v>
          </cell>
          <cell r="OI122">
            <v>0</v>
          </cell>
          <cell r="OJ122">
            <v>17.23</v>
          </cell>
          <cell r="OK122">
            <v>2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 t="str">
            <v/>
          </cell>
          <cell r="OS122" t="str">
            <v/>
          </cell>
          <cell r="OT122">
            <v>0</v>
          </cell>
          <cell r="OU122">
            <v>0</v>
          </cell>
          <cell r="OV122">
            <v>15.21</v>
          </cell>
          <cell r="OW122">
            <v>2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8.4600000000000009</v>
          </cell>
          <cell r="PE122">
            <v>1</v>
          </cell>
          <cell r="PF122" t="str">
            <v/>
          </cell>
          <cell r="PG122" t="str">
            <v/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7.78</v>
          </cell>
          <cell r="PM122">
            <v>1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6.86</v>
          </cell>
          <cell r="PS122">
            <v>1</v>
          </cell>
          <cell r="PT122" t="str">
            <v/>
          </cell>
          <cell r="PU122" t="str">
            <v/>
          </cell>
          <cell r="PV122">
            <v>0</v>
          </cell>
          <cell r="PW122">
            <v>0</v>
          </cell>
          <cell r="PX122">
            <v>0</v>
          </cell>
          <cell r="PY122">
            <v>0</v>
          </cell>
          <cell r="PZ122">
            <v>0</v>
          </cell>
          <cell r="QA122">
            <v>0</v>
          </cell>
          <cell r="QB122">
            <v>0</v>
          </cell>
          <cell r="QC122">
            <v>0</v>
          </cell>
          <cell r="QD122">
            <v>9.43</v>
          </cell>
          <cell r="QE122">
            <v>1</v>
          </cell>
          <cell r="QF122">
            <v>0</v>
          </cell>
          <cell r="QG122">
            <v>0</v>
          </cell>
          <cell r="QH122" t="str">
            <v/>
          </cell>
          <cell r="QI122" t="str">
            <v/>
          </cell>
          <cell r="QJ122">
            <v>0</v>
          </cell>
          <cell r="QK122">
            <v>0</v>
          </cell>
          <cell r="QL122">
            <v>0</v>
          </cell>
          <cell r="QM122">
            <v>0</v>
          </cell>
          <cell r="QN122">
            <v>0</v>
          </cell>
          <cell r="QO122">
            <v>0</v>
          </cell>
          <cell r="QP122">
            <v>8.7100000000000009</v>
          </cell>
          <cell r="QQ122">
            <v>1</v>
          </cell>
          <cell r="QR122">
            <v>0</v>
          </cell>
          <cell r="QS122">
            <v>0</v>
          </cell>
          <cell r="QT122">
            <v>0</v>
          </cell>
          <cell r="QU122">
            <v>0</v>
          </cell>
          <cell r="QV122" t="str">
            <v/>
          </cell>
          <cell r="QW122" t="str">
            <v/>
          </cell>
          <cell r="QX122">
            <v>0</v>
          </cell>
          <cell r="QY122">
            <v>0</v>
          </cell>
          <cell r="QZ122">
            <v>0</v>
          </cell>
          <cell r="RA122">
            <v>0</v>
          </cell>
          <cell r="RB122">
            <v>6.84</v>
          </cell>
          <cell r="RC122">
            <v>1</v>
          </cell>
          <cell r="RD122">
            <v>8.31</v>
          </cell>
          <cell r="RE122">
            <v>1</v>
          </cell>
          <cell r="RF122">
            <v>0</v>
          </cell>
          <cell r="RG122">
            <v>0</v>
          </cell>
          <cell r="RH122">
            <v>0</v>
          </cell>
          <cell r="RI122">
            <v>0</v>
          </cell>
          <cell r="RJ122" t="str">
            <v/>
          </cell>
          <cell r="RK122" t="str">
            <v/>
          </cell>
          <cell r="RL122">
            <v>8.51</v>
          </cell>
          <cell r="RM122">
            <v>1</v>
          </cell>
          <cell r="RN122">
            <v>0</v>
          </cell>
          <cell r="RO122">
            <v>0</v>
          </cell>
          <cell r="RP122">
            <v>0</v>
          </cell>
          <cell r="RQ122">
            <v>0</v>
          </cell>
          <cell r="RR122">
            <v>0</v>
          </cell>
          <cell r="RS122">
            <v>0</v>
          </cell>
          <cell r="RT122">
            <v>0</v>
          </cell>
          <cell r="RU122">
            <v>0</v>
          </cell>
          <cell r="RV122">
            <v>0</v>
          </cell>
          <cell r="RW122">
            <v>0</v>
          </cell>
          <cell r="RX122" t="str">
            <v/>
          </cell>
          <cell r="RY122" t="str">
            <v/>
          </cell>
          <cell r="RZ122">
            <v>8.2200000000000006</v>
          </cell>
          <cell r="SA122">
            <v>1</v>
          </cell>
          <cell r="SB122">
            <v>0</v>
          </cell>
          <cell r="SC122">
            <v>0</v>
          </cell>
          <cell r="SD122">
            <v>0</v>
          </cell>
          <cell r="SE122">
            <v>0</v>
          </cell>
          <cell r="SF122">
            <v>0</v>
          </cell>
          <cell r="SG122">
            <v>0</v>
          </cell>
          <cell r="SH122">
            <v>7.69</v>
          </cell>
          <cell r="SI122">
            <v>1</v>
          </cell>
          <cell r="SJ122">
            <v>0</v>
          </cell>
          <cell r="SK122">
            <v>0</v>
          </cell>
          <cell r="SL122" t="str">
            <v/>
          </cell>
          <cell r="SM122" t="str">
            <v/>
          </cell>
          <cell r="SN122">
            <v>0</v>
          </cell>
          <cell r="SO122">
            <v>0</v>
          </cell>
          <cell r="SP122">
            <v>0</v>
          </cell>
          <cell r="SQ122">
            <v>0</v>
          </cell>
          <cell r="SR122">
            <v>0</v>
          </cell>
          <cell r="SS122">
            <v>0</v>
          </cell>
          <cell r="ST122">
            <v>7.78</v>
          </cell>
          <cell r="SU122">
            <v>1</v>
          </cell>
          <cell r="SV122">
            <v>0</v>
          </cell>
          <cell r="SW122">
            <v>0</v>
          </cell>
          <cell r="SX122">
            <v>0</v>
          </cell>
          <cell r="SY122">
            <v>0</v>
          </cell>
          <cell r="SZ122" t="str">
            <v/>
          </cell>
          <cell r="TA122" t="str">
            <v/>
          </cell>
          <cell r="TB122">
            <v>0</v>
          </cell>
          <cell r="TC122">
            <v>0</v>
          </cell>
          <cell r="TD122">
            <v>7.91</v>
          </cell>
          <cell r="TE122">
            <v>1</v>
          </cell>
          <cell r="TF122">
            <v>0</v>
          </cell>
          <cell r="TG122">
            <v>0</v>
          </cell>
          <cell r="TH122">
            <v>0</v>
          </cell>
          <cell r="TI122">
            <v>0</v>
          </cell>
          <cell r="TJ122">
            <v>0</v>
          </cell>
          <cell r="TK122">
            <v>0</v>
          </cell>
          <cell r="TL122">
            <v>9.14</v>
          </cell>
          <cell r="TM122">
            <v>1</v>
          </cell>
          <cell r="TN122" t="str">
            <v/>
          </cell>
          <cell r="TO122" t="str">
            <v/>
          </cell>
          <cell r="TP122">
            <v>0</v>
          </cell>
          <cell r="TQ122">
            <v>0</v>
          </cell>
          <cell r="TR122">
            <v>0</v>
          </cell>
          <cell r="TS122">
            <v>0</v>
          </cell>
          <cell r="TT122">
            <v>7.55</v>
          </cell>
          <cell r="TU122">
            <v>1</v>
          </cell>
          <cell r="TV122">
            <v>0</v>
          </cell>
          <cell r="TW122">
            <v>0</v>
          </cell>
          <cell r="TX122">
            <v>0</v>
          </cell>
          <cell r="TY122">
            <v>0</v>
          </cell>
          <cell r="TZ122">
            <v>0</v>
          </cell>
          <cell r="UA122">
            <v>0</v>
          </cell>
          <cell r="UB122" t="str">
            <v/>
          </cell>
          <cell r="UC122" t="str">
            <v/>
          </cell>
          <cell r="UD122">
            <v>0</v>
          </cell>
          <cell r="UE122">
            <v>0</v>
          </cell>
          <cell r="UF122">
            <v>15.67</v>
          </cell>
          <cell r="UG122">
            <v>2</v>
          </cell>
          <cell r="UH122">
            <v>0</v>
          </cell>
          <cell r="UI122">
            <v>0</v>
          </cell>
          <cell r="UJ122">
            <v>0</v>
          </cell>
          <cell r="UK122">
            <v>0</v>
          </cell>
          <cell r="UL122">
            <v>0</v>
          </cell>
          <cell r="UM122">
            <v>0</v>
          </cell>
          <cell r="UN122">
            <v>0</v>
          </cell>
          <cell r="UO122">
            <v>0</v>
          </cell>
          <cell r="UP122" t="str">
            <v/>
          </cell>
          <cell r="UQ122" t="str">
            <v/>
          </cell>
          <cell r="UR122">
            <v>15.91</v>
          </cell>
          <cell r="US122">
            <v>2</v>
          </cell>
          <cell r="UT122">
            <v>0</v>
          </cell>
          <cell r="UU122">
            <v>0</v>
          </cell>
          <cell r="UV122">
            <v>0</v>
          </cell>
          <cell r="UW122">
            <v>0</v>
          </cell>
          <cell r="UX122">
            <v>0</v>
          </cell>
          <cell r="UY122">
            <v>0</v>
          </cell>
          <cell r="UZ122">
            <v>0</v>
          </cell>
          <cell r="VA122">
            <v>0</v>
          </cell>
          <cell r="VB122">
            <v>7.27</v>
          </cell>
          <cell r="VC122">
            <v>1</v>
          </cell>
          <cell r="VD122" t="str">
            <v/>
          </cell>
          <cell r="VE122" t="str">
            <v/>
          </cell>
          <cell r="VF122">
            <v>0</v>
          </cell>
          <cell r="VG122">
            <v>0</v>
          </cell>
          <cell r="VH122">
            <v>7.59</v>
          </cell>
          <cell r="VI122">
            <v>1</v>
          </cell>
          <cell r="VJ122">
            <v>0</v>
          </cell>
          <cell r="VK122">
            <v>0</v>
          </cell>
          <cell r="VL122">
            <v>6.99</v>
          </cell>
          <cell r="VM122">
            <v>1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 t="str">
            <v/>
          </cell>
          <cell r="VS122" t="str">
            <v/>
          </cell>
          <cell r="VT122">
            <v>0</v>
          </cell>
          <cell r="VU122">
            <v>0</v>
          </cell>
          <cell r="VV122">
            <v>8.68</v>
          </cell>
          <cell r="VW122">
            <v>1</v>
          </cell>
          <cell r="VX122">
            <v>0</v>
          </cell>
          <cell r="VY122">
            <v>0</v>
          </cell>
          <cell r="VZ122">
            <v>0</v>
          </cell>
          <cell r="WA122">
            <v>0</v>
          </cell>
          <cell r="WB122">
            <v>8.0500000000000007</v>
          </cell>
          <cell r="WC122">
            <v>1</v>
          </cell>
          <cell r="WD122">
            <v>0</v>
          </cell>
          <cell r="WE122">
            <v>0</v>
          </cell>
          <cell r="WF122" t="str">
            <v/>
          </cell>
          <cell r="WG122" t="str">
            <v/>
          </cell>
          <cell r="WH122">
            <v>8.06</v>
          </cell>
          <cell r="WI122">
            <v>1</v>
          </cell>
          <cell r="WJ122">
            <v>0</v>
          </cell>
          <cell r="WK122">
            <v>0</v>
          </cell>
          <cell r="WL122">
            <v>0</v>
          </cell>
          <cell r="WM122">
            <v>0</v>
          </cell>
          <cell r="WN122">
            <v>7.01</v>
          </cell>
          <cell r="WO122">
            <v>1</v>
          </cell>
          <cell r="WP122">
            <v>0</v>
          </cell>
          <cell r="WQ122">
            <v>0</v>
          </cell>
          <cell r="WR122">
            <v>0</v>
          </cell>
          <cell r="WS122">
            <v>0</v>
          </cell>
          <cell r="WT122" t="str">
            <v/>
          </cell>
          <cell r="WU122" t="str">
            <v/>
          </cell>
          <cell r="WV122">
            <v>0</v>
          </cell>
          <cell r="WW122">
            <v>0</v>
          </cell>
          <cell r="WX122">
            <v>0</v>
          </cell>
          <cell r="WY122">
            <v>0</v>
          </cell>
          <cell r="WZ122">
            <v>0</v>
          </cell>
          <cell r="XA122">
            <v>0</v>
          </cell>
          <cell r="XB122">
            <v>0</v>
          </cell>
          <cell r="XC122">
            <v>0</v>
          </cell>
          <cell r="XD122">
            <v>0</v>
          </cell>
          <cell r="XE122">
            <v>0</v>
          </cell>
          <cell r="XF122">
            <v>14.99</v>
          </cell>
          <cell r="XG122">
            <v>2</v>
          </cell>
          <cell r="XH122" t="str">
            <v/>
          </cell>
          <cell r="XI122" t="str">
            <v/>
          </cell>
          <cell r="XJ122">
            <v>0</v>
          </cell>
          <cell r="XK122">
            <v>0</v>
          </cell>
          <cell r="XL122">
            <v>0</v>
          </cell>
          <cell r="XM122">
            <v>0</v>
          </cell>
          <cell r="XN122">
            <v>7.08</v>
          </cell>
          <cell r="XO122">
            <v>1</v>
          </cell>
          <cell r="XP122">
            <v>0</v>
          </cell>
          <cell r="XQ122">
            <v>0</v>
          </cell>
          <cell r="XR122">
            <v>0</v>
          </cell>
          <cell r="XS122">
            <v>0</v>
          </cell>
          <cell r="XT122">
            <v>6.71</v>
          </cell>
          <cell r="XU122">
            <v>1</v>
          </cell>
          <cell r="XV122" t="str">
            <v/>
          </cell>
          <cell r="XW122" t="str">
            <v/>
          </cell>
          <cell r="XX122">
            <v>0</v>
          </cell>
          <cell r="XY122">
            <v>0</v>
          </cell>
          <cell r="XZ122">
            <v>0</v>
          </cell>
          <cell r="YA122">
            <v>0</v>
          </cell>
          <cell r="YB122">
            <v>0</v>
          </cell>
          <cell r="YC122">
            <v>0</v>
          </cell>
          <cell r="YD122">
            <v>0</v>
          </cell>
          <cell r="YE122">
            <v>0</v>
          </cell>
          <cell r="YF122">
            <v>0</v>
          </cell>
          <cell r="YG122">
            <v>0</v>
          </cell>
          <cell r="YH122">
            <v>14.88</v>
          </cell>
          <cell r="YI122">
            <v>2</v>
          </cell>
          <cell r="YJ122" t="str">
            <v/>
          </cell>
          <cell r="YK122" t="str">
            <v/>
          </cell>
          <cell r="YL122">
            <v>0</v>
          </cell>
          <cell r="YM122">
            <v>0</v>
          </cell>
          <cell r="YN122">
            <v>0</v>
          </cell>
          <cell r="YO122">
            <v>0</v>
          </cell>
          <cell r="YP122">
            <v>0</v>
          </cell>
          <cell r="YQ122">
            <v>0</v>
          </cell>
          <cell r="YR122">
            <v>0</v>
          </cell>
          <cell r="YS122">
            <v>0</v>
          </cell>
          <cell r="YT122">
            <v>8.36</v>
          </cell>
          <cell r="YU122">
            <v>1</v>
          </cell>
          <cell r="YV122">
            <v>8.44</v>
          </cell>
          <cell r="YW122">
            <v>1</v>
          </cell>
          <cell r="YX122" t="str">
            <v/>
          </cell>
          <cell r="YY122" t="str">
            <v/>
          </cell>
          <cell r="YZ122">
            <v>0</v>
          </cell>
          <cell r="ZA122">
            <v>0</v>
          </cell>
          <cell r="ZB122">
            <v>0</v>
          </cell>
          <cell r="ZC122">
            <v>0</v>
          </cell>
          <cell r="ZD122">
            <v>0</v>
          </cell>
          <cell r="ZE122">
            <v>0</v>
          </cell>
          <cell r="ZF122">
            <v>0</v>
          </cell>
          <cell r="ZG122">
            <v>0</v>
          </cell>
          <cell r="ZH122">
            <v>8.7899999999999991</v>
          </cell>
          <cell r="ZI122">
            <v>1</v>
          </cell>
          <cell r="ZJ122">
            <v>7.56</v>
          </cell>
          <cell r="ZK122">
            <v>1</v>
          </cell>
          <cell r="ZL122" t="str">
            <v/>
          </cell>
          <cell r="ZM122" t="str">
            <v/>
          </cell>
          <cell r="ZN122">
            <v>0</v>
          </cell>
          <cell r="ZO122">
            <v>0</v>
          </cell>
          <cell r="ZP122">
            <v>0</v>
          </cell>
          <cell r="ZQ122">
            <v>0</v>
          </cell>
          <cell r="ZR122">
            <v>0</v>
          </cell>
          <cell r="ZS122">
            <v>0</v>
          </cell>
          <cell r="ZT122">
            <v>6.64</v>
          </cell>
          <cell r="ZU122">
            <v>1</v>
          </cell>
          <cell r="ZV122">
            <v>0</v>
          </cell>
          <cell r="ZW122">
            <v>0</v>
          </cell>
          <cell r="ZX122">
            <v>7.68</v>
          </cell>
          <cell r="ZY122">
            <v>1</v>
          </cell>
          <cell r="ZZ122" t="str">
            <v/>
          </cell>
          <cell r="AAA122" t="str">
            <v/>
          </cell>
          <cell r="AAB122">
            <v>0</v>
          </cell>
          <cell r="AAC122">
            <v>0</v>
          </cell>
          <cell r="AAD122">
            <v>0</v>
          </cell>
          <cell r="AAE122">
            <v>0</v>
          </cell>
          <cell r="AAF122">
            <v>6.97</v>
          </cell>
          <cell r="AAG122">
            <v>1</v>
          </cell>
          <cell r="AAH122">
            <v>0</v>
          </cell>
          <cell r="AAI122">
            <v>0</v>
          </cell>
          <cell r="AAJ122">
            <v>0</v>
          </cell>
          <cell r="AAK122">
            <v>0</v>
          </cell>
          <cell r="AAL122">
            <v>8.1300000000000008</v>
          </cell>
          <cell r="AAM122">
            <v>1</v>
          </cell>
          <cell r="AAN122" t="str">
            <v/>
          </cell>
          <cell r="AAO122" t="str">
            <v/>
          </cell>
          <cell r="AAP122">
            <v>7.69</v>
          </cell>
          <cell r="AAQ122">
            <v>1</v>
          </cell>
          <cell r="AAR122">
            <v>0</v>
          </cell>
          <cell r="AAS122">
            <v>0</v>
          </cell>
          <cell r="AAT122">
            <v>0</v>
          </cell>
          <cell r="AAU122">
            <v>0</v>
          </cell>
          <cell r="AAV122">
            <v>0</v>
          </cell>
          <cell r="AAW122">
            <v>0</v>
          </cell>
          <cell r="AAX122">
            <v>0</v>
          </cell>
          <cell r="AAY122">
            <v>0</v>
          </cell>
          <cell r="AAZ122">
            <v>0</v>
          </cell>
          <cell r="ABA122">
            <v>0</v>
          </cell>
          <cell r="ABB122" t="str">
            <v/>
          </cell>
          <cell r="ABC122" t="str">
            <v/>
          </cell>
          <cell r="ABD122">
            <v>0</v>
          </cell>
          <cell r="ABE122">
            <v>0</v>
          </cell>
          <cell r="ABF122">
            <v>0</v>
          </cell>
          <cell r="ABG122">
            <v>0</v>
          </cell>
          <cell r="ABH122">
            <v>0</v>
          </cell>
          <cell r="ABI122">
            <v>0</v>
          </cell>
          <cell r="ABJ122">
            <v>0</v>
          </cell>
          <cell r="ABK122">
            <v>0</v>
          </cell>
          <cell r="ABM122">
            <v>652.71999999999991</v>
          </cell>
          <cell r="ABN122">
            <v>83</v>
          </cell>
          <cell r="ABO122">
            <v>74</v>
          </cell>
          <cell r="ABP122">
            <v>1.1216216216216217</v>
          </cell>
        </row>
        <row r="123">
          <cell r="A123" t="str">
            <v>CONLON LIHFE TOWER</v>
          </cell>
          <cell r="B123" t="str">
            <v>CONLON LIHFE TOWER</v>
          </cell>
          <cell r="C123" t="str">
            <v>QUEENS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9.73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 t="str">
            <v/>
          </cell>
          <cell r="Q123" t="str">
            <v/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/>
          </cell>
          <cell r="AE123" t="str">
            <v/>
          </cell>
          <cell r="AF123">
            <v>9.27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/>
          </cell>
          <cell r="AS123" t="str">
            <v/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 t="str">
            <v/>
          </cell>
          <cell r="BG123" t="str">
            <v/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 t="str">
            <v/>
          </cell>
          <cell r="BU123" t="str">
            <v/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 t="str">
            <v/>
          </cell>
          <cell r="CI123" t="str">
            <v/>
          </cell>
          <cell r="CJ123">
            <v>10.029999999999999</v>
          </cell>
          <cell r="CK123">
            <v>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 t="str">
            <v/>
          </cell>
          <cell r="CW123" t="str">
            <v/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 t="str">
            <v/>
          </cell>
          <cell r="DK123" t="str">
            <v/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8.8699999999999992</v>
          </cell>
          <cell r="DS123">
            <v>1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 t="str">
            <v/>
          </cell>
          <cell r="DY123" t="str">
            <v/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4.8</v>
          </cell>
          <cell r="EG123">
            <v>1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 t="str">
            <v/>
          </cell>
          <cell r="EM123" t="str">
            <v/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 t="str">
            <v/>
          </cell>
          <cell r="FA123" t="str">
            <v/>
          </cell>
          <cell r="FB123">
            <v>9.35</v>
          </cell>
          <cell r="FC123">
            <v>1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 t="str">
            <v/>
          </cell>
          <cell r="FO123" t="str">
            <v/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 t="str">
            <v/>
          </cell>
          <cell r="GQ123" t="str">
            <v/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 t="str">
            <v/>
          </cell>
          <cell r="HE123" t="str">
            <v/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 t="str">
            <v/>
          </cell>
          <cell r="HS123" t="str">
            <v/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 t="str">
            <v/>
          </cell>
          <cell r="IG123" t="str">
            <v/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 t="str">
            <v/>
          </cell>
          <cell r="IU123" t="str">
            <v/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 t="str">
            <v/>
          </cell>
          <cell r="JI123" t="str">
            <v/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 t="str">
            <v/>
          </cell>
          <cell r="JW123" t="str">
            <v/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 t="str">
            <v/>
          </cell>
          <cell r="KK123" t="str">
            <v/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 t="str">
            <v/>
          </cell>
          <cell r="KY123" t="str">
            <v/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 t="str">
            <v/>
          </cell>
          <cell r="LM123" t="str">
            <v/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 t="str">
            <v/>
          </cell>
          <cell r="MA123" t="str">
            <v/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 t="str">
            <v/>
          </cell>
          <cell r="MO123" t="str">
            <v/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 t="str">
            <v/>
          </cell>
          <cell r="NC123" t="str">
            <v/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 t="str">
            <v/>
          </cell>
          <cell r="NQ123" t="str">
            <v/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 t="str">
            <v/>
          </cell>
          <cell r="OE123" t="str">
            <v/>
          </cell>
          <cell r="OF123">
            <v>0</v>
          </cell>
          <cell r="OG123">
            <v>0</v>
          </cell>
          <cell r="OH123">
            <v>0</v>
          </cell>
          <cell r="OI123">
            <v>0</v>
          </cell>
          <cell r="OJ123">
            <v>0</v>
          </cell>
          <cell r="OK123">
            <v>0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 t="str">
            <v/>
          </cell>
          <cell r="OS123" t="str">
            <v/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 t="str">
            <v/>
          </cell>
          <cell r="PG123" t="str">
            <v/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 t="str">
            <v/>
          </cell>
          <cell r="PU123" t="str">
            <v/>
          </cell>
          <cell r="PV123">
            <v>0</v>
          </cell>
          <cell r="PW123">
            <v>0</v>
          </cell>
          <cell r="PX123">
            <v>0</v>
          </cell>
          <cell r="PY123">
            <v>0</v>
          </cell>
          <cell r="PZ123">
            <v>0</v>
          </cell>
          <cell r="QA123">
            <v>0</v>
          </cell>
          <cell r="QB123">
            <v>0</v>
          </cell>
          <cell r="QC123">
            <v>0</v>
          </cell>
          <cell r="QD123">
            <v>0</v>
          </cell>
          <cell r="QE123">
            <v>0</v>
          </cell>
          <cell r="QF123">
            <v>0</v>
          </cell>
          <cell r="QG123">
            <v>0</v>
          </cell>
          <cell r="QH123" t="str">
            <v/>
          </cell>
          <cell r="QI123" t="str">
            <v/>
          </cell>
          <cell r="QJ123">
            <v>0</v>
          </cell>
          <cell r="QK123">
            <v>0</v>
          </cell>
          <cell r="QL123">
            <v>0</v>
          </cell>
          <cell r="QM123">
            <v>0</v>
          </cell>
          <cell r="QN123">
            <v>0</v>
          </cell>
          <cell r="QO123">
            <v>0</v>
          </cell>
          <cell r="QP123">
            <v>0</v>
          </cell>
          <cell r="QQ123">
            <v>0</v>
          </cell>
          <cell r="QR123">
            <v>0</v>
          </cell>
          <cell r="QS123">
            <v>0</v>
          </cell>
          <cell r="QT123">
            <v>0</v>
          </cell>
          <cell r="QU123">
            <v>0</v>
          </cell>
          <cell r="QV123" t="str">
            <v/>
          </cell>
          <cell r="QW123" t="str">
            <v/>
          </cell>
          <cell r="QX123">
            <v>0</v>
          </cell>
          <cell r="QY123">
            <v>0</v>
          </cell>
          <cell r="QZ123">
            <v>0</v>
          </cell>
          <cell r="RA123">
            <v>0</v>
          </cell>
          <cell r="RB123">
            <v>0</v>
          </cell>
          <cell r="RC123">
            <v>0</v>
          </cell>
          <cell r="RD123">
            <v>0</v>
          </cell>
          <cell r="RE123">
            <v>0</v>
          </cell>
          <cell r="RF123">
            <v>0</v>
          </cell>
          <cell r="RG123">
            <v>0</v>
          </cell>
          <cell r="RH123">
            <v>0</v>
          </cell>
          <cell r="RI123">
            <v>0</v>
          </cell>
          <cell r="RJ123" t="str">
            <v/>
          </cell>
          <cell r="RK123" t="str">
            <v/>
          </cell>
          <cell r="RL123">
            <v>0</v>
          </cell>
          <cell r="RM123">
            <v>0</v>
          </cell>
          <cell r="RN123">
            <v>0</v>
          </cell>
          <cell r="RO123">
            <v>0</v>
          </cell>
          <cell r="RP123">
            <v>0</v>
          </cell>
          <cell r="RQ123">
            <v>0</v>
          </cell>
          <cell r="RR123">
            <v>11.01</v>
          </cell>
          <cell r="RS123">
            <v>1</v>
          </cell>
          <cell r="RT123">
            <v>0</v>
          </cell>
          <cell r="RU123">
            <v>0</v>
          </cell>
          <cell r="RV123">
            <v>0</v>
          </cell>
          <cell r="RW123">
            <v>0</v>
          </cell>
          <cell r="RX123" t="str">
            <v/>
          </cell>
          <cell r="RY123" t="str">
            <v/>
          </cell>
          <cell r="RZ123">
            <v>0</v>
          </cell>
          <cell r="SA123">
            <v>0</v>
          </cell>
          <cell r="SB123">
            <v>0</v>
          </cell>
          <cell r="SC123">
            <v>0</v>
          </cell>
          <cell r="SD123">
            <v>0</v>
          </cell>
          <cell r="SE123">
            <v>0</v>
          </cell>
          <cell r="SF123">
            <v>0</v>
          </cell>
          <cell r="SG123">
            <v>0</v>
          </cell>
          <cell r="SH123">
            <v>0</v>
          </cell>
          <cell r="SI123">
            <v>0</v>
          </cell>
          <cell r="SJ123">
            <v>0</v>
          </cell>
          <cell r="SK123">
            <v>0</v>
          </cell>
          <cell r="SL123" t="str">
            <v/>
          </cell>
          <cell r="SM123" t="str">
            <v/>
          </cell>
          <cell r="SN123">
            <v>0</v>
          </cell>
          <cell r="SO123">
            <v>0</v>
          </cell>
          <cell r="SP123">
            <v>0</v>
          </cell>
          <cell r="SQ123">
            <v>0</v>
          </cell>
          <cell r="SR123">
            <v>0</v>
          </cell>
          <cell r="SS123">
            <v>0</v>
          </cell>
          <cell r="ST123">
            <v>0</v>
          </cell>
          <cell r="SU123">
            <v>0</v>
          </cell>
          <cell r="SV123">
            <v>0</v>
          </cell>
          <cell r="SW123">
            <v>0</v>
          </cell>
          <cell r="SX123">
            <v>0</v>
          </cell>
          <cell r="SY123">
            <v>0</v>
          </cell>
          <cell r="SZ123" t="str">
            <v/>
          </cell>
          <cell r="TA123" t="str">
            <v/>
          </cell>
          <cell r="TB123">
            <v>0</v>
          </cell>
          <cell r="TC123">
            <v>0</v>
          </cell>
          <cell r="TD123">
            <v>0</v>
          </cell>
          <cell r="TE123">
            <v>0</v>
          </cell>
          <cell r="TF123">
            <v>0</v>
          </cell>
          <cell r="TG123">
            <v>0</v>
          </cell>
          <cell r="TH123">
            <v>10.48</v>
          </cell>
          <cell r="TI123">
            <v>1</v>
          </cell>
          <cell r="TJ123">
            <v>0</v>
          </cell>
          <cell r="TK123">
            <v>0</v>
          </cell>
          <cell r="TL123">
            <v>0</v>
          </cell>
          <cell r="TM123">
            <v>0</v>
          </cell>
          <cell r="TN123" t="str">
            <v/>
          </cell>
          <cell r="TO123" t="str">
            <v/>
          </cell>
          <cell r="TP123">
            <v>0</v>
          </cell>
          <cell r="TQ123">
            <v>0</v>
          </cell>
          <cell r="TR123">
            <v>0</v>
          </cell>
          <cell r="TS123">
            <v>0</v>
          </cell>
          <cell r="TT123">
            <v>0</v>
          </cell>
          <cell r="TU123">
            <v>0</v>
          </cell>
          <cell r="TV123">
            <v>0</v>
          </cell>
          <cell r="TW123">
            <v>0</v>
          </cell>
          <cell r="TX123">
            <v>0</v>
          </cell>
          <cell r="TY123">
            <v>0</v>
          </cell>
          <cell r="TZ123">
            <v>0</v>
          </cell>
          <cell r="UA123">
            <v>0</v>
          </cell>
          <cell r="UB123" t="str">
            <v/>
          </cell>
          <cell r="UC123" t="str">
            <v/>
          </cell>
          <cell r="UD123">
            <v>0</v>
          </cell>
          <cell r="UE123">
            <v>0</v>
          </cell>
          <cell r="UF123">
            <v>0</v>
          </cell>
          <cell r="UG123">
            <v>0</v>
          </cell>
          <cell r="UH123">
            <v>0</v>
          </cell>
          <cell r="UI123">
            <v>0</v>
          </cell>
          <cell r="UJ123">
            <v>0</v>
          </cell>
          <cell r="UK123">
            <v>0</v>
          </cell>
          <cell r="UL123">
            <v>0</v>
          </cell>
          <cell r="UM123">
            <v>0</v>
          </cell>
          <cell r="UN123">
            <v>0</v>
          </cell>
          <cell r="UO123">
            <v>0</v>
          </cell>
          <cell r="UP123" t="str">
            <v/>
          </cell>
          <cell r="UQ123" t="str">
            <v/>
          </cell>
          <cell r="UR123">
            <v>0</v>
          </cell>
          <cell r="US123">
            <v>0</v>
          </cell>
          <cell r="UT123">
            <v>0</v>
          </cell>
          <cell r="UU123">
            <v>0</v>
          </cell>
          <cell r="UV123">
            <v>0</v>
          </cell>
          <cell r="UW123">
            <v>0</v>
          </cell>
          <cell r="UX123">
            <v>9.4700000000000006</v>
          </cell>
          <cell r="UY123">
            <v>1</v>
          </cell>
          <cell r="UZ123">
            <v>0</v>
          </cell>
          <cell r="VA123">
            <v>0</v>
          </cell>
          <cell r="VB123">
            <v>0</v>
          </cell>
          <cell r="VC123">
            <v>0</v>
          </cell>
          <cell r="VD123" t="str">
            <v/>
          </cell>
          <cell r="VE123" t="str">
            <v/>
          </cell>
          <cell r="VF123">
            <v>0</v>
          </cell>
          <cell r="VG123">
            <v>0</v>
          </cell>
          <cell r="VH123">
            <v>0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 t="str">
            <v/>
          </cell>
          <cell r="VS123" t="str">
            <v/>
          </cell>
          <cell r="VT123">
            <v>0</v>
          </cell>
          <cell r="VU123">
            <v>0</v>
          </cell>
          <cell r="VV123">
            <v>0</v>
          </cell>
          <cell r="VW123">
            <v>0</v>
          </cell>
          <cell r="VX123">
            <v>0</v>
          </cell>
          <cell r="VY123">
            <v>0</v>
          </cell>
          <cell r="VZ123">
            <v>8.9</v>
          </cell>
          <cell r="WA123">
            <v>1</v>
          </cell>
          <cell r="WB123">
            <v>0</v>
          </cell>
          <cell r="WC123">
            <v>0</v>
          </cell>
          <cell r="WD123">
            <v>0</v>
          </cell>
          <cell r="WE123">
            <v>0</v>
          </cell>
          <cell r="WF123" t="str">
            <v/>
          </cell>
          <cell r="WG123" t="str">
            <v/>
          </cell>
          <cell r="WH123">
            <v>0</v>
          </cell>
          <cell r="WI123">
            <v>0</v>
          </cell>
          <cell r="WJ123">
            <v>0</v>
          </cell>
          <cell r="WK123">
            <v>0</v>
          </cell>
          <cell r="WL123">
            <v>0</v>
          </cell>
          <cell r="WM123">
            <v>0</v>
          </cell>
          <cell r="WN123">
            <v>0</v>
          </cell>
          <cell r="WO123">
            <v>0</v>
          </cell>
          <cell r="WP123">
            <v>0</v>
          </cell>
          <cell r="WQ123">
            <v>0</v>
          </cell>
          <cell r="WR123">
            <v>0</v>
          </cell>
          <cell r="WS123">
            <v>0</v>
          </cell>
          <cell r="WT123" t="str">
            <v/>
          </cell>
          <cell r="WU123" t="str">
            <v/>
          </cell>
          <cell r="WV123">
            <v>0</v>
          </cell>
          <cell r="WW123">
            <v>0</v>
          </cell>
          <cell r="WX123">
            <v>0</v>
          </cell>
          <cell r="WY123">
            <v>0</v>
          </cell>
          <cell r="WZ123">
            <v>0</v>
          </cell>
          <cell r="XA123">
            <v>0</v>
          </cell>
          <cell r="XB123">
            <v>0</v>
          </cell>
          <cell r="XC123">
            <v>0</v>
          </cell>
          <cell r="XD123">
            <v>0</v>
          </cell>
          <cell r="XE123">
            <v>0</v>
          </cell>
          <cell r="XF123">
            <v>0</v>
          </cell>
          <cell r="XG123">
            <v>0</v>
          </cell>
          <cell r="XH123" t="str">
            <v/>
          </cell>
          <cell r="XI123" t="str">
            <v/>
          </cell>
          <cell r="XJ123">
            <v>0</v>
          </cell>
          <cell r="XK123">
            <v>0</v>
          </cell>
          <cell r="XL123">
            <v>0</v>
          </cell>
          <cell r="XM123">
            <v>0</v>
          </cell>
          <cell r="XN123">
            <v>0</v>
          </cell>
          <cell r="XO123">
            <v>0</v>
          </cell>
          <cell r="XP123">
            <v>9.68</v>
          </cell>
          <cell r="XQ123">
            <v>1</v>
          </cell>
          <cell r="XR123">
            <v>0</v>
          </cell>
          <cell r="XS123">
            <v>0</v>
          </cell>
          <cell r="XT123">
            <v>0</v>
          </cell>
          <cell r="XU123">
            <v>0</v>
          </cell>
          <cell r="XV123" t="str">
            <v/>
          </cell>
          <cell r="XW123" t="str">
            <v/>
          </cell>
          <cell r="XX123">
            <v>0</v>
          </cell>
          <cell r="XY123">
            <v>0</v>
          </cell>
          <cell r="XZ123">
            <v>0</v>
          </cell>
          <cell r="YA123">
            <v>0</v>
          </cell>
          <cell r="YB123">
            <v>0</v>
          </cell>
          <cell r="YC123">
            <v>0</v>
          </cell>
          <cell r="YD123">
            <v>0</v>
          </cell>
          <cell r="YE123">
            <v>0</v>
          </cell>
          <cell r="YF123">
            <v>0</v>
          </cell>
          <cell r="YG123">
            <v>0</v>
          </cell>
          <cell r="YH123">
            <v>0</v>
          </cell>
          <cell r="YI123">
            <v>0</v>
          </cell>
          <cell r="YJ123" t="str">
            <v/>
          </cell>
          <cell r="YK123" t="str">
            <v/>
          </cell>
          <cell r="YL123">
            <v>0</v>
          </cell>
          <cell r="YM123">
            <v>0</v>
          </cell>
          <cell r="YN123">
            <v>0</v>
          </cell>
          <cell r="YO123">
            <v>0</v>
          </cell>
          <cell r="YP123">
            <v>0</v>
          </cell>
          <cell r="YQ123">
            <v>0</v>
          </cell>
          <cell r="YR123">
            <v>0</v>
          </cell>
          <cell r="YS123">
            <v>0</v>
          </cell>
          <cell r="YT123">
            <v>0</v>
          </cell>
          <cell r="YU123">
            <v>0</v>
          </cell>
          <cell r="YV123">
            <v>0</v>
          </cell>
          <cell r="YW123">
            <v>0</v>
          </cell>
          <cell r="YX123" t="str">
            <v/>
          </cell>
          <cell r="YY123" t="str">
            <v/>
          </cell>
          <cell r="YZ123">
            <v>0</v>
          </cell>
          <cell r="ZA123">
            <v>0</v>
          </cell>
          <cell r="ZB123">
            <v>0</v>
          </cell>
          <cell r="ZC123">
            <v>0</v>
          </cell>
          <cell r="ZD123">
            <v>0</v>
          </cell>
          <cell r="ZE123">
            <v>0</v>
          </cell>
          <cell r="ZF123">
            <v>10.42</v>
          </cell>
          <cell r="ZG123">
            <v>1</v>
          </cell>
          <cell r="ZH123">
            <v>0</v>
          </cell>
          <cell r="ZI123">
            <v>0</v>
          </cell>
          <cell r="ZJ123">
            <v>0</v>
          </cell>
          <cell r="ZK123">
            <v>0</v>
          </cell>
          <cell r="ZL123" t="str">
            <v/>
          </cell>
          <cell r="ZM123" t="str">
            <v/>
          </cell>
          <cell r="ZN123">
            <v>0</v>
          </cell>
          <cell r="ZO123">
            <v>0</v>
          </cell>
          <cell r="ZP123">
            <v>0</v>
          </cell>
          <cell r="ZQ123">
            <v>0</v>
          </cell>
          <cell r="ZR123">
            <v>0</v>
          </cell>
          <cell r="ZS123">
            <v>0</v>
          </cell>
          <cell r="ZT123">
            <v>0</v>
          </cell>
          <cell r="ZU123">
            <v>0</v>
          </cell>
          <cell r="ZV123">
            <v>0</v>
          </cell>
          <cell r="ZW123">
            <v>0</v>
          </cell>
          <cell r="ZX123">
            <v>0</v>
          </cell>
          <cell r="ZY123">
            <v>0</v>
          </cell>
          <cell r="ZZ123" t="str">
            <v/>
          </cell>
          <cell r="AAA123" t="str">
            <v/>
          </cell>
          <cell r="AAB123">
            <v>0</v>
          </cell>
          <cell r="AAC123">
            <v>0</v>
          </cell>
          <cell r="AAD123">
            <v>0</v>
          </cell>
          <cell r="AAE123">
            <v>0</v>
          </cell>
          <cell r="AAF123">
            <v>0</v>
          </cell>
          <cell r="AAG123">
            <v>0</v>
          </cell>
          <cell r="AAH123">
            <v>0</v>
          </cell>
          <cell r="AAI123">
            <v>0</v>
          </cell>
          <cell r="AAJ123">
            <v>0</v>
          </cell>
          <cell r="AAK123">
            <v>0</v>
          </cell>
          <cell r="AAL123">
            <v>0</v>
          </cell>
          <cell r="AAM123">
            <v>0</v>
          </cell>
          <cell r="AAN123" t="str">
            <v/>
          </cell>
          <cell r="AAO123" t="str">
            <v/>
          </cell>
          <cell r="AAP123">
            <v>0</v>
          </cell>
          <cell r="AAQ123">
            <v>0</v>
          </cell>
          <cell r="AAR123">
            <v>0</v>
          </cell>
          <cell r="AAS123">
            <v>0</v>
          </cell>
          <cell r="AAT123">
            <v>0</v>
          </cell>
          <cell r="AAU123">
            <v>0</v>
          </cell>
          <cell r="AAV123">
            <v>9.5500000000000007</v>
          </cell>
          <cell r="AAW123">
            <v>1</v>
          </cell>
          <cell r="AAX123">
            <v>0</v>
          </cell>
          <cell r="AAY123">
            <v>0</v>
          </cell>
          <cell r="AAZ123">
            <v>0</v>
          </cell>
          <cell r="ABA123">
            <v>0</v>
          </cell>
          <cell r="ABB123" t="str">
            <v/>
          </cell>
          <cell r="ABC123" t="str">
            <v/>
          </cell>
          <cell r="ABD123">
            <v>0</v>
          </cell>
          <cell r="ABE123">
            <v>0</v>
          </cell>
          <cell r="ABF123">
            <v>0</v>
          </cell>
          <cell r="ABG123">
            <v>0</v>
          </cell>
          <cell r="ABH123">
            <v>0</v>
          </cell>
          <cell r="ABI123">
            <v>0</v>
          </cell>
          <cell r="ABJ123">
            <v>0</v>
          </cell>
          <cell r="ABK123">
            <v>0</v>
          </cell>
          <cell r="ABM123">
            <v>121.56</v>
          </cell>
          <cell r="ABN123">
            <v>13</v>
          </cell>
          <cell r="ABO123">
            <v>13</v>
          </cell>
          <cell r="ABP123">
            <v>1</v>
          </cell>
        </row>
        <row r="124">
          <cell r="A124" t="str">
            <v>REDFERN</v>
          </cell>
          <cell r="B124" t="str">
            <v>REDFERN</v>
          </cell>
          <cell r="C124" t="str">
            <v>QUEENS</v>
          </cell>
          <cell r="D124">
            <v>6.87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7.71</v>
          </cell>
          <cell r="K124">
            <v>1</v>
          </cell>
          <cell r="L124">
            <v>0</v>
          </cell>
          <cell r="M124">
            <v>0</v>
          </cell>
          <cell r="N124">
            <v>7.55</v>
          </cell>
          <cell r="O124">
            <v>1</v>
          </cell>
          <cell r="P124" t="str">
            <v/>
          </cell>
          <cell r="Q124" t="str">
            <v/>
          </cell>
          <cell r="R124">
            <v>8.7200000000000006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11.31</v>
          </cell>
          <cell r="AA124">
            <v>2</v>
          </cell>
          <cell r="AB124">
            <v>0</v>
          </cell>
          <cell r="AC124">
            <v>0</v>
          </cell>
          <cell r="AD124" t="str">
            <v/>
          </cell>
          <cell r="AE124" t="str">
            <v/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7.61</v>
          </cell>
          <cell r="AK124">
            <v>1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/>
          </cell>
          <cell r="AS124" t="str">
            <v/>
          </cell>
          <cell r="AT124">
            <v>0</v>
          </cell>
          <cell r="AU124">
            <v>0</v>
          </cell>
          <cell r="AV124">
            <v>12.82</v>
          </cell>
          <cell r="AW124">
            <v>2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 t="str">
            <v/>
          </cell>
          <cell r="BG124" t="str">
            <v/>
          </cell>
          <cell r="BH124">
            <v>7.45</v>
          </cell>
          <cell r="BI124">
            <v>1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8.0399999999999991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 t="str">
            <v/>
          </cell>
          <cell r="BU124" t="str">
            <v/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7.49</v>
          </cell>
          <cell r="CA124">
            <v>1</v>
          </cell>
          <cell r="CB124">
            <v>0</v>
          </cell>
          <cell r="CC124">
            <v>0</v>
          </cell>
          <cell r="CD124">
            <v>7.66</v>
          </cell>
          <cell r="CE124">
            <v>1</v>
          </cell>
          <cell r="CF124">
            <v>0</v>
          </cell>
          <cell r="CG124">
            <v>0</v>
          </cell>
          <cell r="CH124" t="str">
            <v/>
          </cell>
          <cell r="CI124" t="str">
            <v/>
          </cell>
          <cell r="CJ124">
            <v>0</v>
          </cell>
          <cell r="CK124">
            <v>0</v>
          </cell>
          <cell r="CL124">
            <v>7.4</v>
          </cell>
          <cell r="CM124">
            <v>1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8.77</v>
          </cell>
          <cell r="CS124">
            <v>1</v>
          </cell>
          <cell r="CT124">
            <v>0</v>
          </cell>
          <cell r="CU124">
            <v>0</v>
          </cell>
          <cell r="CV124" t="str">
            <v/>
          </cell>
          <cell r="CW124" t="str">
            <v/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5.8</v>
          </cell>
          <cell r="DE124">
            <v>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 t="str">
            <v/>
          </cell>
          <cell r="DK124" t="str">
            <v/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7.93</v>
          </cell>
          <cell r="DS124">
            <v>1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 t="str">
            <v/>
          </cell>
          <cell r="DY124" t="str">
            <v/>
          </cell>
          <cell r="DZ124">
            <v>0</v>
          </cell>
          <cell r="EA124">
            <v>0</v>
          </cell>
          <cell r="EB124">
            <v>7.21</v>
          </cell>
          <cell r="EC124">
            <v>1</v>
          </cell>
          <cell r="ED124">
            <v>7.2</v>
          </cell>
          <cell r="EE124">
            <v>1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 t="str">
            <v/>
          </cell>
          <cell r="EM124" t="str">
            <v/>
          </cell>
          <cell r="EN124">
            <v>8.25</v>
          </cell>
          <cell r="EO124">
            <v>1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7.35</v>
          </cell>
          <cell r="EW124">
            <v>1</v>
          </cell>
          <cell r="EX124">
            <v>0</v>
          </cell>
          <cell r="EY124">
            <v>0</v>
          </cell>
          <cell r="EZ124" t="str">
            <v/>
          </cell>
          <cell r="FA124" t="str">
            <v/>
          </cell>
          <cell r="FB124">
            <v>7.62</v>
          </cell>
          <cell r="FC124">
            <v>1</v>
          </cell>
          <cell r="FD124">
            <v>0</v>
          </cell>
          <cell r="FE124">
            <v>0</v>
          </cell>
          <cell r="FF124">
            <v>7.14</v>
          </cell>
          <cell r="FG124">
            <v>1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 t="str">
            <v/>
          </cell>
          <cell r="FO124" t="str">
            <v/>
          </cell>
          <cell r="FP124">
            <v>9.39</v>
          </cell>
          <cell r="FQ124">
            <v>2</v>
          </cell>
          <cell r="FR124">
            <v>8.08</v>
          </cell>
          <cell r="FS124">
            <v>1</v>
          </cell>
          <cell r="FT124">
            <v>0</v>
          </cell>
          <cell r="FU124">
            <v>0</v>
          </cell>
          <cell r="FV124">
            <v>7.52</v>
          </cell>
          <cell r="FW124">
            <v>1</v>
          </cell>
          <cell r="FX124">
            <v>0</v>
          </cell>
          <cell r="FY124">
            <v>0</v>
          </cell>
          <cell r="FZ124">
            <v>7.35</v>
          </cell>
          <cell r="GA124">
            <v>1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8.33</v>
          </cell>
          <cell r="GK124">
            <v>1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 t="str">
            <v/>
          </cell>
          <cell r="GQ124" t="str">
            <v/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7.05</v>
          </cell>
          <cell r="GW124">
            <v>1</v>
          </cell>
          <cell r="GX124">
            <v>0</v>
          </cell>
          <cell r="GY124">
            <v>0</v>
          </cell>
          <cell r="GZ124">
            <v>5.27</v>
          </cell>
          <cell r="HA124">
            <v>1</v>
          </cell>
          <cell r="HB124">
            <v>0</v>
          </cell>
          <cell r="HC124">
            <v>0</v>
          </cell>
          <cell r="HD124" t="str">
            <v/>
          </cell>
          <cell r="HE124" t="str">
            <v/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12.35</v>
          </cell>
          <cell r="HM124">
            <v>2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 t="str">
            <v/>
          </cell>
          <cell r="HS124" t="str">
            <v/>
          </cell>
          <cell r="HT124">
            <v>0</v>
          </cell>
          <cell r="HU124">
            <v>0</v>
          </cell>
          <cell r="HV124">
            <v>8.16</v>
          </cell>
          <cell r="HW124">
            <v>1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7.47</v>
          </cell>
          <cell r="IC124">
            <v>1</v>
          </cell>
          <cell r="ID124">
            <v>0</v>
          </cell>
          <cell r="IE124">
            <v>0</v>
          </cell>
          <cell r="IF124" t="str">
            <v/>
          </cell>
          <cell r="IG124" t="str">
            <v/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7.6</v>
          </cell>
          <cell r="IM124">
            <v>1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7.32</v>
          </cell>
          <cell r="IS124">
            <v>1</v>
          </cell>
          <cell r="IT124" t="str">
            <v/>
          </cell>
          <cell r="IU124" t="str">
            <v/>
          </cell>
          <cell r="IV124">
            <v>0</v>
          </cell>
          <cell r="IW124">
            <v>0</v>
          </cell>
          <cell r="IX124">
            <v>7.45</v>
          </cell>
          <cell r="IY124">
            <v>1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6.98</v>
          </cell>
          <cell r="JG124">
            <v>1</v>
          </cell>
          <cell r="JH124" t="str">
            <v/>
          </cell>
          <cell r="JI124" t="str">
            <v/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5.87</v>
          </cell>
          <cell r="JO124">
            <v>1</v>
          </cell>
          <cell r="JP124">
            <v>0</v>
          </cell>
          <cell r="JQ124">
            <v>0</v>
          </cell>
          <cell r="JR124">
            <v>9.67</v>
          </cell>
          <cell r="JS124">
            <v>1</v>
          </cell>
          <cell r="JT124">
            <v>0</v>
          </cell>
          <cell r="JU124">
            <v>0</v>
          </cell>
          <cell r="JV124" t="str">
            <v/>
          </cell>
          <cell r="JW124" t="str">
            <v/>
          </cell>
          <cell r="JX124">
            <v>0</v>
          </cell>
          <cell r="JY124">
            <v>0</v>
          </cell>
          <cell r="JZ124">
            <v>7.08</v>
          </cell>
          <cell r="KA124">
            <v>1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7.98</v>
          </cell>
          <cell r="KI124">
            <v>1</v>
          </cell>
          <cell r="KJ124" t="str">
            <v/>
          </cell>
          <cell r="KK124" t="str">
            <v/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7.88</v>
          </cell>
          <cell r="KQ124">
            <v>1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 t="str">
            <v/>
          </cell>
          <cell r="KY124" t="str">
            <v/>
          </cell>
          <cell r="KZ124">
            <v>9.25</v>
          </cell>
          <cell r="LA124">
            <v>1</v>
          </cell>
          <cell r="LB124">
            <v>0</v>
          </cell>
          <cell r="LC124">
            <v>0</v>
          </cell>
          <cell r="LD124">
            <v>9.3699999999999992</v>
          </cell>
          <cell r="LE124">
            <v>1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  <cell r="LJ124">
            <v>0</v>
          </cell>
          <cell r="LK124">
            <v>0</v>
          </cell>
          <cell r="LL124" t="str">
            <v/>
          </cell>
          <cell r="LM124" t="str">
            <v/>
          </cell>
          <cell r="LN124">
            <v>0</v>
          </cell>
          <cell r="LO124">
            <v>0</v>
          </cell>
          <cell r="LP124">
            <v>18.36</v>
          </cell>
          <cell r="LQ124">
            <v>2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6.46</v>
          </cell>
          <cell r="LW124">
            <v>1</v>
          </cell>
          <cell r="LX124">
            <v>0</v>
          </cell>
          <cell r="LY124">
            <v>0</v>
          </cell>
          <cell r="LZ124" t="str">
            <v/>
          </cell>
          <cell r="MA124" t="str">
            <v/>
          </cell>
          <cell r="MB124">
            <v>0</v>
          </cell>
          <cell r="MC124">
            <v>0</v>
          </cell>
          <cell r="MD124">
            <v>8.94</v>
          </cell>
          <cell r="ME124">
            <v>1</v>
          </cell>
          <cell r="MF124">
            <v>0</v>
          </cell>
          <cell r="MG124">
            <v>0</v>
          </cell>
          <cell r="MH124">
            <v>7.15</v>
          </cell>
          <cell r="MI124">
            <v>1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 t="str">
            <v/>
          </cell>
          <cell r="MO124" t="str">
            <v/>
          </cell>
          <cell r="MP124">
            <v>7.92</v>
          </cell>
          <cell r="MQ124">
            <v>1</v>
          </cell>
          <cell r="MR124">
            <v>0</v>
          </cell>
          <cell r="MS124">
            <v>0</v>
          </cell>
          <cell r="MT124">
            <v>8.2200000000000006</v>
          </cell>
          <cell r="MU124">
            <v>1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 t="str">
            <v/>
          </cell>
          <cell r="NC124" t="str">
            <v/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I124">
            <v>0</v>
          </cell>
          <cell r="NJ124">
            <v>0</v>
          </cell>
          <cell r="NK124">
            <v>0</v>
          </cell>
          <cell r="NL124">
            <v>0</v>
          </cell>
          <cell r="NM124">
            <v>0</v>
          </cell>
          <cell r="NN124">
            <v>0</v>
          </cell>
          <cell r="NO124">
            <v>0</v>
          </cell>
          <cell r="NP124" t="str">
            <v/>
          </cell>
          <cell r="NQ124" t="str">
            <v/>
          </cell>
          <cell r="NR124">
            <v>0</v>
          </cell>
          <cell r="NS124">
            <v>0</v>
          </cell>
          <cell r="NT124">
            <v>0</v>
          </cell>
          <cell r="NU124">
            <v>0</v>
          </cell>
          <cell r="NV124">
            <v>8.66</v>
          </cell>
          <cell r="NW124">
            <v>1</v>
          </cell>
          <cell r="NX124">
            <v>0</v>
          </cell>
          <cell r="NY124">
            <v>0</v>
          </cell>
          <cell r="NZ124">
            <v>0</v>
          </cell>
          <cell r="OA124">
            <v>0</v>
          </cell>
          <cell r="OB124">
            <v>0</v>
          </cell>
          <cell r="OC124">
            <v>0</v>
          </cell>
          <cell r="OD124" t="str">
            <v/>
          </cell>
          <cell r="OE124" t="str">
            <v/>
          </cell>
          <cell r="OF124">
            <v>0</v>
          </cell>
          <cell r="OG124">
            <v>0</v>
          </cell>
          <cell r="OH124">
            <v>23.26</v>
          </cell>
          <cell r="OI124">
            <v>2</v>
          </cell>
          <cell r="OJ124">
            <v>0</v>
          </cell>
          <cell r="OK124">
            <v>0</v>
          </cell>
          <cell r="OL124">
            <v>0</v>
          </cell>
          <cell r="OM124">
            <v>0</v>
          </cell>
          <cell r="ON124">
            <v>7.34</v>
          </cell>
          <cell r="OO124">
            <v>1</v>
          </cell>
          <cell r="OP124">
            <v>0</v>
          </cell>
          <cell r="OQ124">
            <v>0</v>
          </cell>
          <cell r="OR124" t="str">
            <v/>
          </cell>
          <cell r="OS124" t="str">
            <v/>
          </cell>
          <cell r="OT124">
            <v>7.89</v>
          </cell>
          <cell r="OU124">
            <v>1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 t="str">
            <v/>
          </cell>
          <cell r="PG124" t="str">
            <v/>
          </cell>
          <cell r="PH124">
            <v>8.74</v>
          </cell>
          <cell r="PI124">
            <v>1</v>
          </cell>
          <cell r="PJ124">
            <v>0</v>
          </cell>
          <cell r="PK124">
            <v>0</v>
          </cell>
          <cell r="PL124">
            <v>9.26</v>
          </cell>
          <cell r="PM124">
            <v>1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 t="str">
            <v/>
          </cell>
          <cell r="PU124" t="str">
            <v/>
          </cell>
          <cell r="PV124">
            <v>9.9700000000000006</v>
          </cell>
          <cell r="PW124">
            <v>1</v>
          </cell>
          <cell r="PX124">
            <v>0</v>
          </cell>
          <cell r="PY124">
            <v>0</v>
          </cell>
          <cell r="PZ124">
            <v>0</v>
          </cell>
          <cell r="QA124">
            <v>0</v>
          </cell>
          <cell r="QB124">
            <v>8.81</v>
          </cell>
          <cell r="QC124">
            <v>1</v>
          </cell>
          <cell r="QD124">
            <v>0</v>
          </cell>
          <cell r="QE124">
            <v>0</v>
          </cell>
          <cell r="QF124">
            <v>0</v>
          </cell>
          <cell r="QG124">
            <v>0</v>
          </cell>
          <cell r="QH124" t="str">
            <v/>
          </cell>
          <cell r="QI124" t="str">
            <v/>
          </cell>
          <cell r="QJ124">
            <v>0</v>
          </cell>
          <cell r="QK124">
            <v>0</v>
          </cell>
          <cell r="QL124">
            <v>10.01</v>
          </cell>
          <cell r="QM124">
            <v>1</v>
          </cell>
          <cell r="QN124">
            <v>0</v>
          </cell>
          <cell r="QO124">
            <v>0</v>
          </cell>
          <cell r="QP124">
            <v>0</v>
          </cell>
          <cell r="QQ124">
            <v>0</v>
          </cell>
          <cell r="QR124">
            <v>0</v>
          </cell>
          <cell r="QS124">
            <v>0</v>
          </cell>
          <cell r="QT124">
            <v>0</v>
          </cell>
          <cell r="QU124">
            <v>0</v>
          </cell>
          <cell r="QV124" t="str">
            <v/>
          </cell>
          <cell r="QW124" t="str">
            <v/>
          </cell>
          <cell r="QX124">
            <v>19.899999999999999</v>
          </cell>
          <cell r="QY124">
            <v>2</v>
          </cell>
          <cell r="QZ124">
            <v>0</v>
          </cell>
          <cell r="RA124">
            <v>0</v>
          </cell>
          <cell r="RB124">
            <v>0</v>
          </cell>
          <cell r="RC124">
            <v>0</v>
          </cell>
          <cell r="RD124">
            <v>10.25</v>
          </cell>
          <cell r="RE124">
            <v>1</v>
          </cell>
          <cell r="RF124">
            <v>0</v>
          </cell>
          <cell r="RG124">
            <v>0</v>
          </cell>
          <cell r="RH124">
            <v>0</v>
          </cell>
          <cell r="RI124">
            <v>0</v>
          </cell>
          <cell r="RJ124" t="str">
            <v/>
          </cell>
          <cell r="RK124" t="str">
            <v/>
          </cell>
          <cell r="RL124">
            <v>0</v>
          </cell>
          <cell r="RM124">
            <v>0</v>
          </cell>
          <cell r="RN124">
            <v>0</v>
          </cell>
          <cell r="RO124">
            <v>0</v>
          </cell>
          <cell r="RP124">
            <v>8.92</v>
          </cell>
          <cell r="RQ124">
            <v>1</v>
          </cell>
          <cell r="RR124">
            <v>0</v>
          </cell>
          <cell r="RS124">
            <v>0</v>
          </cell>
          <cell r="RT124">
            <v>0</v>
          </cell>
          <cell r="RU124">
            <v>0</v>
          </cell>
          <cell r="RV124">
            <v>0</v>
          </cell>
          <cell r="RW124">
            <v>0</v>
          </cell>
          <cell r="RX124" t="str">
            <v/>
          </cell>
          <cell r="RY124" t="str">
            <v/>
          </cell>
          <cell r="RZ124">
            <v>9.75</v>
          </cell>
          <cell r="SA124">
            <v>1</v>
          </cell>
          <cell r="SB124">
            <v>9.9</v>
          </cell>
          <cell r="SC124">
            <v>1</v>
          </cell>
          <cell r="SD124">
            <v>0</v>
          </cell>
          <cell r="SE124">
            <v>0</v>
          </cell>
          <cell r="SF124">
            <v>0</v>
          </cell>
          <cell r="SG124">
            <v>0</v>
          </cell>
          <cell r="SH124">
            <v>8.6999999999999993</v>
          </cell>
          <cell r="SI124">
            <v>1</v>
          </cell>
          <cell r="SJ124">
            <v>0</v>
          </cell>
          <cell r="SK124">
            <v>0</v>
          </cell>
          <cell r="SL124" t="str">
            <v/>
          </cell>
          <cell r="SM124" t="str">
            <v/>
          </cell>
          <cell r="SN124">
            <v>0</v>
          </cell>
          <cell r="SO124">
            <v>0</v>
          </cell>
          <cell r="SP124">
            <v>6.89</v>
          </cell>
          <cell r="SQ124">
            <v>1</v>
          </cell>
          <cell r="SR124">
            <v>0</v>
          </cell>
          <cell r="SS124">
            <v>0</v>
          </cell>
          <cell r="ST124">
            <v>0</v>
          </cell>
          <cell r="SU124">
            <v>0</v>
          </cell>
          <cell r="SV124">
            <v>9.73</v>
          </cell>
          <cell r="SW124">
            <v>1</v>
          </cell>
          <cell r="SX124">
            <v>0</v>
          </cell>
          <cell r="SY124">
            <v>0</v>
          </cell>
          <cell r="SZ124" t="str">
            <v/>
          </cell>
          <cell r="TA124" t="str">
            <v/>
          </cell>
          <cell r="TB124">
            <v>4.93</v>
          </cell>
          <cell r="TC124">
            <v>1</v>
          </cell>
          <cell r="TD124">
            <v>0</v>
          </cell>
          <cell r="TE124">
            <v>0</v>
          </cell>
          <cell r="TF124">
            <v>0</v>
          </cell>
          <cell r="TG124">
            <v>0</v>
          </cell>
          <cell r="TH124">
            <v>0</v>
          </cell>
          <cell r="TI124">
            <v>0</v>
          </cell>
          <cell r="TJ124">
            <v>9.4700000000000006</v>
          </cell>
          <cell r="TK124">
            <v>1</v>
          </cell>
          <cell r="TL124">
            <v>0</v>
          </cell>
          <cell r="TM124">
            <v>0</v>
          </cell>
          <cell r="TN124" t="str">
            <v/>
          </cell>
          <cell r="TO124" t="str">
            <v/>
          </cell>
          <cell r="TP124">
            <v>0</v>
          </cell>
          <cell r="TQ124">
            <v>0</v>
          </cell>
          <cell r="TR124">
            <v>8.3800000000000008</v>
          </cell>
          <cell r="TS124">
            <v>1</v>
          </cell>
          <cell r="TT124">
            <v>0</v>
          </cell>
          <cell r="TU124">
            <v>0</v>
          </cell>
          <cell r="TV124">
            <v>0</v>
          </cell>
          <cell r="TW124">
            <v>0</v>
          </cell>
          <cell r="TX124">
            <v>0</v>
          </cell>
          <cell r="TY124">
            <v>0</v>
          </cell>
          <cell r="TZ124">
            <v>9.09</v>
          </cell>
          <cell r="UA124">
            <v>1</v>
          </cell>
          <cell r="UB124" t="str">
            <v/>
          </cell>
          <cell r="UC124" t="str">
            <v/>
          </cell>
          <cell r="UD124">
            <v>0</v>
          </cell>
          <cell r="UE124">
            <v>0</v>
          </cell>
          <cell r="UF124">
            <v>0</v>
          </cell>
          <cell r="UG124">
            <v>0</v>
          </cell>
          <cell r="UH124">
            <v>8.7200000000000006</v>
          </cell>
          <cell r="UI124">
            <v>1</v>
          </cell>
          <cell r="UJ124">
            <v>0</v>
          </cell>
          <cell r="UK124">
            <v>0</v>
          </cell>
          <cell r="UL124">
            <v>0</v>
          </cell>
          <cell r="UM124">
            <v>0</v>
          </cell>
          <cell r="UN124">
            <v>0</v>
          </cell>
          <cell r="UO124">
            <v>0</v>
          </cell>
          <cell r="UP124" t="str">
            <v/>
          </cell>
          <cell r="UQ124" t="str">
            <v/>
          </cell>
          <cell r="UR124">
            <v>8.86</v>
          </cell>
          <cell r="US124">
            <v>1</v>
          </cell>
          <cell r="UT124">
            <v>0</v>
          </cell>
          <cell r="UU124">
            <v>0</v>
          </cell>
          <cell r="UV124">
            <v>8.6199999999999992</v>
          </cell>
          <cell r="UW124">
            <v>1</v>
          </cell>
          <cell r="UX124">
            <v>0</v>
          </cell>
          <cell r="UY124">
            <v>0</v>
          </cell>
          <cell r="UZ124">
            <v>0</v>
          </cell>
          <cell r="VA124">
            <v>0</v>
          </cell>
          <cell r="VB124">
            <v>8.5</v>
          </cell>
          <cell r="VC124">
            <v>1</v>
          </cell>
          <cell r="VD124" t="str">
            <v/>
          </cell>
          <cell r="VE124" t="str">
            <v/>
          </cell>
          <cell r="VF124">
            <v>0</v>
          </cell>
          <cell r="VG124">
            <v>0</v>
          </cell>
          <cell r="VH124">
            <v>0</v>
          </cell>
          <cell r="VI124">
            <v>0</v>
          </cell>
          <cell r="VJ124">
            <v>0</v>
          </cell>
          <cell r="VK124">
            <v>0</v>
          </cell>
          <cell r="VL124">
            <v>8.83</v>
          </cell>
          <cell r="VM124">
            <v>1</v>
          </cell>
          <cell r="VN124">
            <v>0</v>
          </cell>
          <cell r="VO124">
            <v>0</v>
          </cell>
          <cell r="VP124">
            <v>9.7100000000000009</v>
          </cell>
          <cell r="VQ124">
            <v>1</v>
          </cell>
          <cell r="VR124" t="str">
            <v/>
          </cell>
          <cell r="VS124" t="str">
            <v/>
          </cell>
          <cell r="VT124">
            <v>0</v>
          </cell>
          <cell r="VU124">
            <v>0</v>
          </cell>
          <cell r="VV124">
            <v>0</v>
          </cell>
          <cell r="VW124">
            <v>0</v>
          </cell>
          <cell r="VX124">
            <v>8.4</v>
          </cell>
          <cell r="VY124">
            <v>1</v>
          </cell>
          <cell r="VZ124">
            <v>0</v>
          </cell>
          <cell r="WA124">
            <v>0</v>
          </cell>
          <cell r="WB124">
            <v>0</v>
          </cell>
          <cell r="WC124">
            <v>0</v>
          </cell>
          <cell r="WD124">
            <v>0</v>
          </cell>
          <cell r="WE124">
            <v>0</v>
          </cell>
          <cell r="WF124" t="str">
            <v/>
          </cell>
          <cell r="WG124" t="str">
            <v/>
          </cell>
          <cell r="WH124">
            <v>6.33</v>
          </cell>
          <cell r="WI124">
            <v>1</v>
          </cell>
          <cell r="WJ124">
            <v>0</v>
          </cell>
          <cell r="WK124">
            <v>0</v>
          </cell>
          <cell r="WL124">
            <v>9.02</v>
          </cell>
          <cell r="WM124">
            <v>1</v>
          </cell>
          <cell r="WN124">
            <v>0</v>
          </cell>
          <cell r="WO124">
            <v>0</v>
          </cell>
          <cell r="WP124">
            <v>0</v>
          </cell>
          <cell r="WQ124">
            <v>0</v>
          </cell>
          <cell r="WR124">
            <v>0</v>
          </cell>
          <cell r="WS124">
            <v>0</v>
          </cell>
          <cell r="WT124" t="str">
            <v/>
          </cell>
          <cell r="WU124" t="str">
            <v/>
          </cell>
          <cell r="WV124">
            <v>8.93</v>
          </cell>
          <cell r="WW124">
            <v>1</v>
          </cell>
          <cell r="WX124">
            <v>0</v>
          </cell>
          <cell r="WY124">
            <v>0</v>
          </cell>
          <cell r="WZ124">
            <v>0</v>
          </cell>
          <cell r="XA124">
            <v>0</v>
          </cell>
          <cell r="XB124">
            <v>15.52</v>
          </cell>
          <cell r="XC124">
            <v>2</v>
          </cell>
          <cell r="XD124">
            <v>0</v>
          </cell>
          <cell r="XE124">
            <v>0</v>
          </cell>
          <cell r="XF124">
            <v>0</v>
          </cell>
          <cell r="XG124">
            <v>0</v>
          </cell>
          <cell r="XH124" t="str">
            <v/>
          </cell>
          <cell r="XI124" t="str">
            <v/>
          </cell>
          <cell r="XJ124">
            <v>0</v>
          </cell>
          <cell r="XK124">
            <v>0</v>
          </cell>
          <cell r="XL124">
            <v>8.5</v>
          </cell>
          <cell r="XM124">
            <v>1</v>
          </cell>
          <cell r="XN124">
            <v>0</v>
          </cell>
          <cell r="XO124">
            <v>0</v>
          </cell>
          <cell r="XP124">
            <v>0</v>
          </cell>
          <cell r="XQ124">
            <v>0</v>
          </cell>
          <cell r="XR124">
            <v>0</v>
          </cell>
          <cell r="XS124">
            <v>0</v>
          </cell>
          <cell r="XT124">
            <v>0</v>
          </cell>
          <cell r="XU124">
            <v>0</v>
          </cell>
          <cell r="XV124" t="str">
            <v/>
          </cell>
          <cell r="XW124" t="str">
            <v/>
          </cell>
          <cell r="XX124">
            <v>9.5500000000000007</v>
          </cell>
          <cell r="XY124">
            <v>1</v>
          </cell>
          <cell r="XZ124">
            <v>8.11</v>
          </cell>
          <cell r="YA124">
            <v>1</v>
          </cell>
          <cell r="YB124">
            <v>0</v>
          </cell>
          <cell r="YC124">
            <v>0</v>
          </cell>
          <cell r="YD124">
            <v>0</v>
          </cell>
          <cell r="YE124">
            <v>0</v>
          </cell>
          <cell r="YF124">
            <v>7.28</v>
          </cell>
          <cell r="YG124">
            <v>1</v>
          </cell>
          <cell r="YH124">
            <v>0</v>
          </cell>
          <cell r="YI124">
            <v>0</v>
          </cell>
          <cell r="YJ124" t="str">
            <v/>
          </cell>
          <cell r="YK124" t="str">
            <v/>
          </cell>
          <cell r="YL124">
            <v>0</v>
          </cell>
          <cell r="YM124">
            <v>0</v>
          </cell>
          <cell r="YN124">
            <v>0</v>
          </cell>
          <cell r="YO124">
            <v>0</v>
          </cell>
          <cell r="YP124">
            <v>6.01</v>
          </cell>
          <cell r="YQ124">
            <v>1</v>
          </cell>
          <cell r="YR124">
            <v>0</v>
          </cell>
          <cell r="YS124">
            <v>0</v>
          </cell>
          <cell r="YT124">
            <v>0</v>
          </cell>
          <cell r="YU124">
            <v>0</v>
          </cell>
          <cell r="YV124">
            <v>8.59</v>
          </cell>
          <cell r="YW124">
            <v>1</v>
          </cell>
          <cell r="YX124" t="str">
            <v/>
          </cell>
          <cell r="YY124" t="str">
            <v/>
          </cell>
          <cell r="YZ124">
            <v>8.74</v>
          </cell>
          <cell r="ZA124">
            <v>1</v>
          </cell>
          <cell r="ZB124">
            <v>0</v>
          </cell>
          <cell r="ZC124">
            <v>0</v>
          </cell>
          <cell r="ZD124">
            <v>0</v>
          </cell>
          <cell r="ZE124">
            <v>0</v>
          </cell>
          <cell r="ZF124">
            <v>9.35</v>
          </cell>
          <cell r="ZG124">
            <v>1</v>
          </cell>
          <cell r="ZH124">
            <v>0</v>
          </cell>
          <cell r="ZI124">
            <v>0</v>
          </cell>
          <cell r="ZJ124">
            <v>0</v>
          </cell>
          <cell r="ZK124">
            <v>0</v>
          </cell>
          <cell r="ZL124" t="str">
            <v/>
          </cell>
          <cell r="ZM124" t="str">
            <v/>
          </cell>
          <cell r="ZN124">
            <v>4.01</v>
          </cell>
          <cell r="ZO124">
            <v>1</v>
          </cell>
          <cell r="ZP124">
            <v>0</v>
          </cell>
          <cell r="ZQ124">
            <v>0</v>
          </cell>
          <cell r="ZR124">
            <v>8.99</v>
          </cell>
          <cell r="ZS124">
            <v>1</v>
          </cell>
          <cell r="ZT124">
            <v>0</v>
          </cell>
          <cell r="ZU124">
            <v>0</v>
          </cell>
          <cell r="ZV124">
            <v>0</v>
          </cell>
          <cell r="ZW124">
            <v>0</v>
          </cell>
          <cell r="ZX124">
            <v>8.17</v>
          </cell>
          <cell r="ZY124">
            <v>1</v>
          </cell>
          <cell r="ZZ124" t="str">
            <v/>
          </cell>
          <cell r="AAA124" t="str">
            <v/>
          </cell>
          <cell r="AAB124">
            <v>0</v>
          </cell>
          <cell r="AAC124">
            <v>0</v>
          </cell>
          <cell r="AAD124">
            <v>6.9</v>
          </cell>
          <cell r="AAE124">
            <v>1</v>
          </cell>
          <cell r="AAF124">
            <v>0</v>
          </cell>
          <cell r="AAG124">
            <v>0</v>
          </cell>
          <cell r="AAH124">
            <v>0</v>
          </cell>
          <cell r="AAI124">
            <v>0</v>
          </cell>
          <cell r="AAJ124">
            <v>0</v>
          </cell>
          <cell r="AAK124">
            <v>0</v>
          </cell>
          <cell r="AAL124">
            <v>7.98</v>
          </cell>
          <cell r="AAM124">
            <v>1</v>
          </cell>
          <cell r="AAN124" t="str">
            <v/>
          </cell>
          <cell r="AAO124" t="str">
            <v/>
          </cell>
          <cell r="AAP124">
            <v>5.77</v>
          </cell>
          <cell r="AAQ124">
            <v>1</v>
          </cell>
          <cell r="AAR124">
            <v>0</v>
          </cell>
          <cell r="AAS124">
            <v>0</v>
          </cell>
          <cell r="AAT124">
            <v>0</v>
          </cell>
          <cell r="AAU124">
            <v>0</v>
          </cell>
          <cell r="AAV124">
            <v>0</v>
          </cell>
          <cell r="AAW124">
            <v>0</v>
          </cell>
          <cell r="AAX124">
            <v>0</v>
          </cell>
          <cell r="AAY124">
            <v>0</v>
          </cell>
          <cell r="AAZ124">
            <v>8.1199999999999992</v>
          </cell>
          <cell r="ABA124">
            <v>1</v>
          </cell>
          <cell r="ABB124" t="str">
            <v/>
          </cell>
          <cell r="ABC124" t="str">
            <v/>
          </cell>
          <cell r="ABD124">
            <v>0</v>
          </cell>
          <cell r="ABE124">
            <v>0</v>
          </cell>
          <cell r="ABF124">
            <v>0</v>
          </cell>
          <cell r="ABG124">
            <v>0</v>
          </cell>
          <cell r="ABH124">
            <v>0</v>
          </cell>
          <cell r="ABI124">
            <v>0</v>
          </cell>
          <cell r="ABJ124">
            <v>0</v>
          </cell>
          <cell r="ABK124">
            <v>0</v>
          </cell>
          <cell r="ABM124">
            <v>819.73</v>
          </cell>
          <cell r="ABN124">
            <v>103</v>
          </cell>
          <cell r="ABO124">
            <v>95</v>
          </cell>
          <cell r="ABP124">
            <v>1.0842105263157895</v>
          </cell>
        </row>
        <row r="125">
          <cell r="A125" t="str">
            <v>EAST 152ND STREET-COURTLANDT AVENUE</v>
          </cell>
          <cell r="B125" t="str">
            <v>EAST 152ND STREET-COURTLANDT AVENUE</v>
          </cell>
          <cell r="C125" t="str">
            <v>BRONX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 t="str">
            <v/>
          </cell>
          <cell r="Q125" t="str">
            <v/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/>
          </cell>
          <cell r="AE125" t="str">
            <v/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/>
          </cell>
          <cell r="AS125" t="str">
            <v/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 t="str">
            <v/>
          </cell>
          <cell r="BG125" t="str">
            <v/>
          </cell>
          <cell r="BH125">
            <v>5.87</v>
          </cell>
          <cell r="BI125">
            <v>1</v>
          </cell>
          <cell r="BJ125">
            <v>0</v>
          </cell>
          <cell r="BK125">
            <v>0</v>
          </cell>
          <cell r="BL125">
            <v>6.72</v>
          </cell>
          <cell r="BM125">
            <v>1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5.68</v>
          </cell>
          <cell r="BS125">
            <v>1</v>
          </cell>
          <cell r="BT125" t="str">
            <v/>
          </cell>
          <cell r="BU125" t="str">
            <v/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 t="str">
            <v/>
          </cell>
          <cell r="CI125" t="str">
            <v/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 t="str">
            <v/>
          </cell>
          <cell r="CW125" t="str">
            <v/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 t="str">
            <v/>
          </cell>
          <cell r="DK125" t="str">
            <v/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 t="str">
            <v/>
          </cell>
          <cell r="DY125" t="str">
            <v/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 t="str">
            <v/>
          </cell>
          <cell r="EM125" t="str">
            <v/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 t="str">
            <v/>
          </cell>
          <cell r="FA125" t="str">
            <v/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 t="str">
            <v/>
          </cell>
          <cell r="FO125" t="str">
            <v/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 t="str">
            <v/>
          </cell>
          <cell r="GC125" t="str">
            <v/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 t="str">
            <v/>
          </cell>
          <cell r="GQ125" t="str">
            <v/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 t="str">
            <v/>
          </cell>
          <cell r="HE125" t="str">
            <v/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 t="str">
            <v/>
          </cell>
          <cell r="HS125" t="str">
            <v/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 t="str">
            <v/>
          </cell>
          <cell r="IG125" t="str">
            <v/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 t="str">
            <v/>
          </cell>
          <cell r="IU125" t="str">
            <v/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 t="str">
            <v/>
          </cell>
          <cell r="JI125" t="str">
            <v/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 t="str">
            <v/>
          </cell>
          <cell r="JW125" t="str">
            <v/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 t="str">
            <v/>
          </cell>
          <cell r="KK125" t="str">
            <v/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 t="str">
            <v/>
          </cell>
          <cell r="KY125" t="str">
            <v/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  <cell r="LJ125">
            <v>0</v>
          </cell>
          <cell r="LK125">
            <v>0</v>
          </cell>
          <cell r="LL125" t="str">
            <v/>
          </cell>
          <cell r="LM125" t="str">
            <v/>
          </cell>
          <cell r="LN125">
            <v>4.93</v>
          </cell>
          <cell r="LO125">
            <v>1</v>
          </cell>
          <cell r="LP125">
            <v>0</v>
          </cell>
          <cell r="LQ125">
            <v>0</v>
          </cell>
          <cell r="LR125">
            <v>7.78</v>
          </cell>
          <cell r="LS125">
            <v>1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7.01</v>
          </cell>
          <cell r="LY125">
            <v>1</v>
          </cell>
          <cell r="LZ125" t="str">
            <v/>
          </cell>
          <cell r="MA125" t="str">
            <v/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 t="str">
            <v/>
          </cell>
          <cell r="MO125" t="str">
            <v/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6.63</v>
          </cell>
          <cell r="NA125">
            <v>1</v>
          </cell>
          <cell r="NB125" t="str">
            <v/>
          </cell>
          <cell r="NC125" t="str">
            <v/>
          </cell>
          <cell r="ND125">
            <v>0</v>
          </cell>
          <cell r="NE125">
            <v>0</v>
          </cell>
          <cell r="NF125">
            <v>0</v>
          </cell>
          <cell r="NG125">
            <v>0</v>
          </cell>
          <cell r="NH125">
            <v>0</v>
          </cell>
          <cell r="NI125">
            <v>0</v>
          </cell>
          <cell r="NJ125">
            <v>0</v>
          </cell>
          <cell r="NK125">
            <v>0</v>
          </cell>
          <cell r="NL125">
            <v>0</v>
          </cell>
          <cell r="NM125">
            <v>0</v>
          </cell>
          <cell r="NN125">
            <v>0</v>
          </cell>
          <cell r="NO125">
            <v>0</v>
          </cell>
          <cell r="NP125" t="str">
            <v/>
          </cell>
          <cell r="NQ125" t="str">
            <v/>
          </cell>
          <cell r="NR125">
            <v>0</v>
          </cell>
          <cell r="NS125">
            <v>0</v>
          </cell>
          <cell r="NT125">
            <v>0</v>
          </cell>
          <cell r="NU125">
            <v>0</v>
          </cell>
          <cell r="NV125">
            <v>0</v>
          </cell>
          <cell r="NW125">
            <v>0</v>
          </cell>
          <cell r="NX125">
            <v>0</v>
          </cell>
          <cell r="NY125">
            <v>0</v>
          </cell>
          <cell r="NZ125">
            <v>0</v>
          </cell>
          <cell r="OA125">
            <v>0</v>
          </cell>
          <cell r="OB125">
            <v>0</v>
          </cell>
          <cell r="OC125">
            <v>0</v>
          </cell>
          <cell r="OD125" t="str">
            <v/>
          </cell>
          <cell r="OE125" t="str">
            <v/>
          </cell>
          <cell r="OF125">
            <v>0</v>
          </cell>
          <cell r="OG125">
            <v>0</v>
          </cell>
          <cell r="OH125">
            <v>0</v>
          </cell>
          <cell r="OI125">
            <v>0</v>
          </cell>
          <cell r="OJ125">
            <v>0</v>
          </cell>
          <cell r="OK125">
            <v>0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 t="str">
            <v/>
          </cell>
          <cell r="OS125" t="str">
            <v/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 t="str">
            <v/>
          </cell>
          <cell r="PG125" t="str">
            <v/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 t="str">
            <v/>
          </cell>
          <cell r="PU125" t="str">
            <v/>
          </cell>
          <cell r="PV125">
            <v>0</v>
          </cell>
          <cell r="PW125">
            <v>0</v>
          </cell>
          <cell r="PX125">
            <v>0</v>
          </cell>
          <cell r="PY125">
            <v>0</v>
          </cell>
          <cell r="PZ125">
            <v>0</v>
          </cell>
          <cell r="QA125">
            <v>0</v>
          </cell>
          <cell r="QB125">
            <v>0</v>
          </cell>
          <cell r="QC125">
            <v>0</v>
          </cell>
          <cell r="QD125">
            <v>0</v>
          </cell>
          <cell r="QE125">
            <v>0</v>
          </cell>
          <cell r="QF125">
            <v>0</v>
          </cell>
          <cell r="QG125">
            <v>0</v>
          </cell>
          <cell r="QH125" t="str">
            <v/>
          </cell>
          <cell r="QI125" t="str">
            <v/>
          </cell>
          <cell r="QJ125">
            <v>0</v>
          </cell>
          <cell r="QK125">
            <v>0</v>
          </cell>
          <cell r="QL125">
            <v>0</v>
          </cell>
          <cell r="QM125">
            <v>0</v>
          </cell>
          <cell r="QN125">
            <v>0</v>
          </cell>
          <cell r="QO125">
            <v>0</v>
          </cell>
          <cell r="QP125">
            <v>0</v>
          </cell>
          <cell r="QQ125">
            <v>0</v>
          </cell>
          <cell r="QR125">
            <v>0</v>
          </cell>
          <cell r="QS125">
            <v>0</v>
          </cell>
          <cell r="QT125">
            <v>0</v>
          </cell>
          <cell r="QU125">
            <v>0</v>
          </cell>
          <cell r="QV125" t="str">
            <v/>
          </cell>
          <cell r="QW125" t="str">
            <v/>
          </cell>
          <cell r="QX125">
            <v>0</v>
          </cell>
          <cell r="QY125">
            <v>0</v>
          </cell>
          <cell r="QZ125">
            <v>0</v>
          </cell>
          <cell r="RA125">
            <v>0</v>
          </cell>
          <cell r="RB125">
            <v>0</v>
          </cell>
          <cell r="RC125">
            <v>0</v>
          </cell>
          <cell r="RD125">
            <v>0</v>
          </cell>
          <cell r="RE125">
            <v>0</v>
          </cell>
          <cell r="RF125">
            <v>0</v>
          </cell>
          <cell r="RG125">
            <v>0</v>
          </cell>
          <cell r="RH125">
            <v>0</v>
          </cell>
          <cell r="RI125">
            <v>0</v>
          </cell>
          <cell r="RJ125" t="str">
            <v/>
          </cell>
          <cell r="RK125" t="str">
            <v/>
          </cell>
          <cell r="RL125">
            <v>0</v>
          </cell>
          <cell r="RM125">
            <v>0</v>
          </cell>
          <cell r="RN125">
            <v>0</v>
          </cell>
          <cell r="RO125">
            <v>0</v>
          </cell>
          <cell r="RP125">
            <v>0</v>
          </cell>
          <cell r="RQ125">
            <v>0</v>
          </cell>
          <cell r="RR125">
            <v>0</v>
          </cell>
          <cell r="RS125">
            <v>0</v>
          </cell>
          <cell r="RT125">
            <v>0</v>
          </cell>
          <cell r="RU125">
            <v>0</v>
          </cell>
          <cell r="RV125">
            <v>0</v>
          </cell>
          <cell r="RW125">
            <v>0</v>
          </cell>
          <cell r="RX125" t="str">
            <v/>
          </cell>
          <cell r="RY125" t="str">
            <v/>
          </cell>
          <cell r="RZ125">
            <v>0</v>
          </cell>
          <cell r="SA125">
            <v>0</v>
          </cell>
          <cell r="SB125">
            <v>0</v>
          </cell>
          <cell r="SC125">
            <v>0</v>
          </cell>
          <cell r="SD125">
            <v>0</v>
          </cell>
          <cell r="SE125">
            <v>0</v>
          </cell>
          <cell r="SF125">
            <v>0</v>
          </cell>
          <cell r="SG125">
            <v>0</v>
          </cell>
          <cell r="SH125">
            <v>0</v>
          </cell>
          <cell r="SI125">
            <v>0</v>
          </cell>
          <cell r="SJ125">
            <v>0</v>
          </cell>
          <cell r="SK125">
            <v>0</v>
          </cell>
          <cell r="SL125" t="str">
            <v/>
          </cell>
          <cell r="SM125" t="str">
            <v/>
          </cell>
          <cell r="SN125">
            <v>0</v>
          </cell>
          <cell r="SO125">
            <v>0</v>
          </cell>
          <cell r="SP125">
            <v>0</v>
          </cell>
          <cell r="SQ125">
            <v>0</v>
          </cell>
          <cell r="SR125">
            <v>0</v>
          </cell>
          <cell r="SS125">
            <v>0</v>
          </cell>
          <cell r="ST125">
            <v>0</v>
          </cell>
          <cell r="SU125">
            <v>0</v>
          </cell>
          <cell r="SV125">
            <v>0</v>
          </cell>
          <cell r="SW125">
            <v>0</v>
          </cell>
          <cell r="SX125">
            <v>0</v>
          </cell>
          <cell r="SY125">
            <v>0</v>
          </cell>
          <cell r="SZ125" t="str">
            <v/>
          </cell>
          <cell r="TA125" t="str">
            <v/>
          </cell>
          <cell r="TB125">
            <v>0</v>
          </cell>
          <cell r="TC125">
            <v>0</v>
          </cell>
          <cell r="TD125">
            <v>0</v>
          </cell>
          <cell r="TE125">
            <v>0</v>
          </cell>
          <cell r="TF125">
            <v>0</v>
          </cell>
          <cell r="TG125">
            <v>0</v>
          </cell>
          <cell r="TH125">
            <v>0</v>
          </cell>
          <cell r="TI125">
            <v>0</v>
          </cell>
          <cell r="TJ125">
            <v>0</v>
          </cell>
          <cell r="TK125">
            <v>0</v>
          </cell>
          <cell r="TL125">
            <v>0</v>
          </cell>
          <cell r="TM125">
            <v>0</v>
          </cell>
          <cell r="TN125" t="str">
            <v/>
          </cell>
          <cell r="TO125" t="str">
            <v/>
          </cell>
          <cell r="TP125">
            <v>0</v>
          </cell>
          <cell r="TQ125">
            <v>0</v>
          </cell>
          <cell r="TR125">
            <v>0</v>
          </cell>
          <cell r="TS125">
            <v>0</v>
          </cell>
          <cell r="TT125">
            <v>0</v>
          </cell>
          <cell r="TU125">
            <v>0</v>
          </cell>
          <cell r="TV125">
            <v>0</v>
          </cell>
          <cell r="TW125">
            <v>0</v>
          </cell>
          <cell r="TX125">
            <v>0</v>
          </cell>
          <cell r="TY125">
            <v>0</v>
          </cell>
          <cell r="TZ125">
            <v>0</v>
          </cell>
          <cell r="UA125">
            <v>0</v>
          </cell>
          <cell r="UB125" t="str">
            <v/>
          </cell>
          <cell r="UC125" t="str">
            <v/>
          </cell>
          <cell r="UD125">
            <v>0</v>
          </cell>
          <cell r="UE125">
            <v>0</v>
          </cell>
          <cell r="UF125">
            <v>7.37</v>
          </cell>
          <cell r="UG125">
            <v>1</v>
          </cell>
          <cell r="UH125">
            <v>7.88</v>
          </cell>
          <cell r="UI125">
            <v>1</v>
          </cell>
          <cell r="UJ125">
            <v>0</v>
          </cell>
          <cell r="UK125">
            <v>0</v>
          </cell>
          <cell r="UL125">
            <v>0</v>
          </cell>
          <cell r="UM125">
            <v>0</v>
          </cell>
          <cell r="UN125">
            <v>7.38</v>
          </cell>
          <cell r="UO125">
            <v>1</v>
          </cell>
          <cell r="UP125" t="str">
            <v/>
          </cell>
          <cell r="UQ125" t="str">
            <v/>
          </cell>
          <cell r="UR125">
            <v>0</v>
          </cell>
          <cell r="US125">
            <v>0</v>
          </cell>
          <cell r="UT125">
            <v>9.5500000000000007</v>
          </cell>
          <cell r="UU125">
            <v>1</v>
          </cell>
          <cell r="UV125">
            <v>9.01</v>
          </cell>
          <cell r="UW125">
            <v>1</v>
          </cell>
          <cell r="UX125">
            <v>0</v>
          </cell>
          <cell r="UY125">
            <v>0</v>
          </cell>
          <cell r="UZ125">
            <v>0</v>
          </cell>
          <cell r="VA125">
            <v>0</v>
          </cell>
          <cell r="VB125">
            <v>8.9600000000000009</v>
          </cell>
          <cell r="VC125">
            <v>1</v>
          </cell>
          <cell r="VD125" t="str">
            <v/>
          </cell>
          <cell r="VE125" t="str">
            <v/>
          </cell>
          <cell r="VF125">
            <v>9.18</v>
          </cell>
          <cell r="VG125">
            <v>1</v>
          </cell>
          <cell r="VH125">
            <v>0</v>
          </cell>
          <cell r="VI125">
            <v>0</v>
          </cell>
          <cell r="VJ125">
            <v>8.16</v>
          </cell>
          <cell r="VK125">
            <v>1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 t="str">
            <v/>
          </cell>
          <cell r="VS125" t="str">
            <v/>
          </cell>
          <cell r="VT125">
            <v>0</v>
          </cell>
          <cell r="VU125">
            <v>0</v>
          </cell>
          <cell r="VV125">
            <v>0</v>
          </cell>
          <cell r="VW125">
            <v>0</v>
          </cell>
          <cell r="VX125">
            <v>0</v>
          </cell>
          <cell r="VY125">
            <v>0</v>
          </cell>
          <cell r="VZ125">
            <v>0</v>
          </cell>
          <cell r="WA125">
            <v>0</v>
          </cell>
          <cell r="WB125">
            <v>0</v>
          </cell>
          <cell r="WC125">
            <v>0</v>
          </cell>
          <cell r="WD125">
            <v>0</v>
          </cell>
          <cell r="WE125">
            <v>0</v>
          </cell>
          <cell r="WF125" t="str">
            <v/>
          </cell>
          <cell r="WG125" t="str">
            <v/>
          </cell>
          <cell r="WH125">
            <v>0</v>
          </cell>
          <cell r="WI125">
            <v>0</v>
          </cell>
          <cell r="WJ125">
            <v>0</v>
          </cell>
          <cell r="WK125">
            <v>0</v>
          </cell>
          <cell r="WL125">
            <v>0</v>
          </cell>
          <cell r="WM125">
            <v>0</v>
          </cell>
          <cell r="WN125">
            <v>0</v>
          </cell>
          <cell r="WO125">
            <v>0</v>
          </cell>
          <cell r="WP125">
            <v>0</v>
          </cell>
          <cell r="WQ125">
            <v>0</v>
          </cell>
          <cell r="WR125">
            <v>0</v>
          </cell>
          <cell r="WS125">
            <v>0</v>
          </cell>
          <cell r="WT125" t="str">
            <v/>
          </cell>
          <cell r="WU125" t="str">
            <v/>
          </cell>
          <cell r="WV125">
            <v>0</v>
          </cell>
          <cell r="WW125">
            <v>0</v>
          </cell>
          <cell r="WX125">
            <v>0</v>
          </cell>
          <cell r="WY125">
            <v>0</v>
          </cell>
          <cell r="WZ125">
            <v>0</v>
          </cell>
          <cell r="XA125">
            <v>0</v>
          </cell>
          <cell r="XB125">
            <v>0</v>
          </cell>
          <cell r="XC125">
            <v>0</v>
          </cell>
          <cell r="XD125">
            <v>0</v>
          </cell>
          <cell r="XE125">
            <v>0</v>
          </cell>
          <cell r="XF125">
            <v>0</v>
          </cell>
          <cell r="XG125">
            <v>0</v>
          </cell>
          <cell r="XH125" t="str">
            <v/>
          </cell>
          <cell r="XI125" t="str">
            <v/>
          </cell>
          <cell r="XJ125">
            <v>0</v>
          </cell>
          <cell r="XK125">
            <v>0</v>
          </cell>
          <cell r="XL125">
            <v>0</v>
          </cell>
          <cell r="XM125">
            <v>0</v>
          </cell>
          <cell r="XN125">
            <v>0</v>
          </cell>
          <cell r="XO125">
            <v>0</v>
          </cell>
          <cell r="XP125">
            <v>8.5500000000000007</v>
          </cell>
          <cell r="XQ125">
            <v>1</v>
          </cell>
          <cell r="XR125">
            <v>0</v>
          </cell>
          <cell r="XS125">
            <v>0</v>
          </cell>
          <cell r="XT125">
            <v>0</v>
          </cell>
          <cell r="XU125">
            <v>0</v>
          </cell>
          <cell r="XV125" t="str">
            <v/>
          </cell>
          <cell r="XW125" t="str">
            <v/>
          </cell>
          <cell r="XX125">
            <v>0</v>
          </cell>
          <cell r="XY125">
            <v>0</v>
          </cell>
          <cell r="XZ125">
            <v>0</v>
          </cell>
          <cell r="YA125">
            <v>0</v>
          </cell>
          <cell r="YB125">
            <v>0</v>
          </cell>
          <cell r="YC125">
            <v>0</v>
          </cell>
          <cell r="YD125">
            <v>0</v>
          </cell>
          <cell r="YE125">
            <v>0</v>
          </cell>
          <cell r="YF125">
            <v>0</v>
          </cell>
          <cell r="YG125">
            <v>0</v>
          </cell>
          <cell r="YH125">
            <v>0</v>
          </cell>
          <cell r="YI125">
            <v>0</v>
          </cell>
          <cell r="YJ125" t="str">
            <v/>
          </cell>
          <cell r="YK125" t="str">
            <v/>
          </cell>
          <cell r="YL125">
            <v>0</v>
          </cell>
          <cell r="YM125">
            <v>0</v>
          </cell>
          <cell r="YN125">
            <v>0</v>
          </cell>
          <cell r="YO125">
            <v>0</v>
          </cell>
          <cell r="YP125">
            <v>0</v>
          </cell>
          <cell r="YQ125">
            <v>0</v>
          </cell>
          <cell r="YR125">
            <v>0</v>
          </cell>
          <cell r="YS125">
            <v>0</v>
          </cell>
          <cell r="YT125">
            <v>0</v>
          </cell>
          <cell r="YU125">
            <v>0</v>
          </cell>
          <cell r="YV125">
            <v>0</v>
          </cell>
          <cell r="YW125">
            <v>0</v>
          </cell>
          <cell r="YX125" t="str">
            <v/>
          </cell>
          <cell r="YY125" t="str">
            <v/>
          </cell>
          <cell r="YZ125">
            <v>0</v>
          </cell>
          <cell r="ZA125">
            <v>0</v>
          </cell>
          <cell r="ZB125">
            <v>0</v>
          </cell>
          <cell r="ZC125">
            <v>0</v>
          </cell>
          <cell r="ZD125">
            <v>0</v>
          </cell>
          <cell r="ZE125">
            <v>0</v>
          </cell>
          <cell r="ZF125">
            <v>0</v>
          </cell>
          <cell r="ZG125">
            <v>0</v>
          </cell>
          <cell r="ZH125">
            <v>0</v>
          </cell>
          <cell r="ZI125">
            <v>0</v>
          </cell>
          <cell r="ZJ125">
            <v>0</v>
          </cell>
          <cell r="ZK125">
            <v>0</v>
          </cell>
          <cell r="ZL125" t="str">
            <v/>
          </cell>
          <cell r="ZM125" t="str">
            <v/>
          </cell>
          <cell r="ZN125">
            <v>0</v>
          </cell>
          <cell r="ZO125">
            <v>0</v>
          </cell>
          <cell r="ZP125">
            <v>0</v>
          </cell>
          <cell r="ZQ125">
            <v>0</v>
          </cell>
          <cell r="ZR125">
            <v>0</v>
          </cell>
          <cell r="ZS125">
            <v>0</v>
          </cell>
          <cell r="ZT125">
            <v>0</v>
          </cell>
          <cell r="ZU125">
            <v>0</v>
          </cell>
          <cell r="ZV125">
            <v>0</v>
          </cell>
          <cell r="ZW125">
            <v>0</v>
          </cell>
          <cell r="ZX125">
            <v>0</v>
          </cell>
          <cell r="ZY125">
            <v>0</v>
          </cell>
          <cell r="ZZ125" t="str">
            <v/>
          </cell>
          <cell r="AAA125" t="str">
            <v/>
          </cell>
          <cell r="AAB125">
            <v>0</v>
          </cell>
          <cell r="AAC125">
            <v>0</v>
          </cell>
          <cell r="AAD125">
            <v>0</v>
          </cell>
          <cell r="AAE125">
            <v>0</v>
          </cell>
          <cell r="AAF125">
            <v>0</v>
          </cell>
          <cell r="AAG125">
            <v>0</v>
          </cell>
          <cell r="AAH125">
            <v>0</v>
          </cell>
          <cell r="AAI125">
            <v>0</v>
          </cell>
          <cell r="AAJ125">
            <v>0</v>
          </cell>
          <cell r="AAK125">
            <v>0</v>
          </cell>
          <cell r="AAL125">
            <v>0</v>
          </cell>
          <cell r="AAM125">
            <v>0</v>
          </cell>
          <cell r="AAN125" t="str">
            <v/>
          </cell>
          <cell r="AAO125" t="str">
            <v/>
          </cell>
          <cell r="AAP125">
            <v>0</v>
          </cell>
          <cell r="AAQ125">
            <v>0</v>
          </cell>
          <cell r="AAR125">
            <v>0</v>
          </cell>
          <cell r="AAS125">
            <v>0</v>
          </cell>
          <cell r="AAT125">
            <v>0</v>
          </cell>
          <cell r="AAU125">
            <v>0</v>
          </cell>
          <cell r="AAV125">
            <v>0</v>
          </cell>
          <cell r="AAW125">
            <v>0</v>
          </cell>
          <cell r="AAX125">
            <v>0</v>
          </cell>
          <cell r="AAY125">
            <v>0</v>
          </cell>
          <cell r="AAZ125">
            <v>0</v>
          </cell>
          <cell r="ABA125">
            <v>0</v>
          </cell>
          <cell r="ABB125" t="str">
            <v/>
          </cell>
          <cell r="ABC125" t="str">
            <v/>
          </cell>
          <cell r="ABD125">
            <v>0</v>
          </cell>
          <cell r="ABE125">
            <v>0</v>
          </cell>
          <cell r="ABF125">
            <v>0</v>
          </cell>
          <cell r="ABG125">
            <v>0</v>
          </cell>
          <cell r="ABH125">
            <v>0</v>
          </cell>
          <cell r="ABI125">
            <v>0</v>
          </cell>
          <cell r="ABJ125">
            <v>0</v>
          </cell>
          <cell r="ABK125">
            <v>0</v>
          </cell>
          <cell r="ABM125">
            <v>120.66000000000001</v>
          </cell>
          <cell r="ABN125">
            <v>16</v>
          </cell>
          <cell r="ABO125">
            <v>16</v>
          </cell>
          <cell r="ABP125">
            <v>1</v>
          </cell>
        </row>
        <row r="126">
          <cell r="A126" t="str">
            <v>ADAMS</v>
          </cell>
          <cell r="B126" t="str">
            <v>ADAMS</v>
          </cell>
          <cell r="C126" t="str">
            <v>BRONX</v>
          </cell>
          <cell r="D126">
            <v>5.71</v>
          </cell>
          <cell r="E126">
            <v>1</v>
          </cell>
          <cell r="F126">
            <v>0</v>
          </cell>
          <cell r="G126">
            <v>0</v>
          </cell>
          <cell r="H126">
            <v>6.21</v>
          </cell>
          <cell r="I126">
            <v>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6.27</v>
          </cell>
          <cell r="O126">
            <v>1</v>
          </cell>
          <cell r="P126" t="str">
            <v/>
          </cell>
          <cell r="Q126" t="str">
            <v/>
          </cell>
          <cell r="R126">
            <v>6.86</v>
          </cell>
          <cell r="S126">
            <v>1</v>
          </cell>
          <cell r="T126">
            <v>0</v>
          </cell>
          <cell r="U126">
            <v>0</v>
          </cell>
          <cell r="V126">
            <v>5.33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6.44</v>
          </cell>
          <cell r="AC126">
            <v>1</v>
          </cell>
          <cell r="AD126" t="str">
            <v/>
          </cell>
          <cell r="AE126" t="str">
            <v/>
          </cell>
          <cell r="AF126">
            <v>5.54</v>
          </cell>
          <cell r="AG126">
            <v>1</v>
          </cell>
          <cell r="AH126">
            <v>0</v>
          </cell>
          <cell r="AI126">
            <v>0</v>
          </cell>
          <cell r="AJ126">
            <v>5.32</v>
          </cell>
          <cell r="AK126">
            <v>1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14.43</v>
          </cell>
          <cell r="AQ126">
            <v>2</v>
          </cell>
          <cell r="AR126" t="str">
            <v/>
          </cell>
          <cell r="AS126" t="str">
            <v/>
          </cell>
          <cell r="AT126">
            <v>8.94</v>
          </cell>
          <cell r="AU126">
            <v>1</v>
          </cell>
          <cell r="AV126">
            <v>0</v>
          </cell>
          <cell r="AW126">
            <v>0</v>
          </cell>
          <cell r="AX126">
            <v>5.49</v>
          </cell>
          <cell r="AY126">
            <v>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4.87</v>
          </cell>
          <cell r="BE126">
            <v>1</v>
          </cell>
          <cell r="BF126" t="str">
            <v/>
          </cell>
          <cell r="BG126" t="str">
            <v/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 t="str">
            <v/>
          </cell>
          <cell r="BU126" t="str">
            <v/>
          </cell>
          <cell r="BV126">
            <v>6.41</v>
          </cell>
          <cell r="BW126">
            <v>1</v>
          </cell>
          <cell r="BX126">
            <v>0</v>
          </cell>
          <cell r="BY126">
            <v>0</v>
          </cell>
          <cell r="BZ126">
            <v>6.46</v>
          </cell>
          <cell r="CA126">
            <v>1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4.91</v>
          </cell>
          <cell r="CG126">
            <v>1</v>
          </cell>
          <cell r="CH126" t="str">
            <v/>
          </cell>
          <cell r="CI126" t="str">
            <v/>
          </cell>
          <cell r="CJ126">
            <v>7.37</v>
          </cell>
          <cell r="CK126">
            <v>1</v>
          </cell>
          <cell r="CL126">
            <v>0</v>
          </cell>
          <cell r="CM126">
            <v>0</v>
          </cell>
          <cell r="CN126">
            <v>5.95</v>
          </cell>
          <cell r="CO126">
            <v>1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7.87</v>
          </cell>
          <cell r="CU126">
            <v>1</v>
          </cell>
          <cell r="CV126" t="str">
            <v/>
          </cell>
          <cell r="CW126" t="str">
            <v/>
          </cell>
          <cell r="CX126">
            <v>4.66</v>
          </cell>
          <cell r="CY126">
            <v>1</v>
          </cell>
          <cell r="CZ126">
            <v>0</v>
          </cell>
          <cell r="DA126">
            <v>0</v>
          </cell>
          <cell r="DB126">
            <v>6.93</v>
          </cell>
          <cell r="DC126">
            <v>1</v>
          </cell>
          <cell r="DD126">
            <v>0</v>
          </cell>
          <cell r="DE126">
            <v>0</v>
          </cell>
          <cell r="DF126">
            <v>6.15</v>
          </cell>
          <cell r="DG126">
            <v>1</v>
          </cell>
          <cell r="DH126">
            <v>5.64</v>
          </cell>
          <cell r="DI126">
            <v>1</v>
          </cell>
          <cell r="DJ126" t="str">
            <v/>
          </cell>
          <cell r="DK126" t="str">
            <v/>
          </cell>
          <cell r="DL126">
            <v>5.69</v>
          </cell>
          <cell r="DM126">
            <v>1</v>
          </cell>
          <cell r="DN126">
            <v>0</v>
          </cell>
          <cell r="DO126">
            <v>0</v>
          </cell>
          <cell r="DP126">
            <v>6.92</v>
          </cell>
          <cell r="DQ126">
            <v>1</v>
          </cell>
          <cell r="DR126">
            <v>0</v>
          </cell>
          <cell r="DS126">
            <v>0</v>
          </cell>
          <cell r="DT126">
            <v>5.4</v>
          </cell>
          <cell r="DU126">
            <v>1</v>
          </cell>
          <cell r="DV126">
            <v>0</v>
          </cell>
          <cell r="DW126">
            <v>0</v>
          </cell>
          <cell r="DX126" t="str">
            <v/>
          </cell>
          <cell r="DY126" t="str">
            <v/>
          </cell>
          <cell r="DZ126">
            <v>7.12</v>
          </cell>
          <cell r="EA126">
            <v>1</v>
          </cell>
          <cell r="EB126">
            <v>0</v>
          </cell>
          <cell r="EC126">
            <v>0</v>
          </cell>
          <cell r="ED126">
            <v>6.62</v>
          </cell>
          <cell r="EE126">
            <v>1</v>
          </cell>
          <cell r="EF126">
            <v>0</v>
          </cell>
          <cell r="EG126">
            <v>0</v>
          </cell>
          <cell r="EH126">
            <v>5.36</v>
          </cell>
          <cell r="EI126">
            <v>1</v>
          </cell>
          <cell r="EJ126">
            <v>0</v>
          </cell>
          <cell r="EK126">
            <v>0</v>
          </cell>
          <cell r="EL126" t="str">
            <v/>
          </cell>
          <cell r="EM126" t="str">
            <v/>
          </cell>
          <cell r="EN126">
            <v>4.82</v>
          </cell>
          <cell r="EO126">
            <v>1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11.75</v>
          </cell>
          <cell r="EU126">
            <v>2</v>
          </cell>
          <cell r="EV126">
            <v>0</v>
          </cell>
          <cell r="EW126">
            <v>0</v>
          </cell>
          <cell r="EX126">
            <v>6.51</v>
          </cell>
          <cell r="EY126">
            <v>1</v>
          </cell>
          <cell r="EZ126" t="str">
            <v/>
          </cell>
          <cell r="FA126" t="str">
            <v/>
          </cell>
          <cell r="FB126">
            <v>4.9800000000000004</v>
          </cell>
          <cell r="FC126">
            <v>1</v>
          </cell>
          <cell r="FD126">
            <v>0</v>
          </cell>
          <cell r="FE126">
            <v>0</v>
          </cell>
          <cell r="FF126">
            <v>6.05</v>
          </cell>
          <cell r="FG126">
            <v>1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6.8</v>
          </cell>
          <cell r="FM126">
            <v>1</v>
          </cell>
          <cell r="FN126" t="str">
            <v/>
          </cell>
          <cell r="FO126" t="str">
            <v/>
          </cell>
          <cell r="FP126">
            <v>7.1</v>
          </cell>
          <cell r="FQ126">
            <v>1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6.75</v>
          </cell>
          <cell r="GA126">
            <v>1</v>
          </cell>
          <cell r="GB126" t="str">
            <v/>
          </cell>
          <cell r="GC126" t="str">
            <v/>
          </cell>
          <cell r="GD126">
            <v>7.61</v>
          </cell>
          <cell r="GE126">
            <v>1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5.84</v>
          </cell>
          <cell r="GM126">
            <v>1</v>
          </cell>
          <cell r="GN126">
            <v>5.56</v>
          </cell>
          <cell r="GO126">
            <v>1</v>
          </cell>
          <cell r="GP126" t="str">
            <v/>
          </cell>
          <cell r="GQ126" t="str">
            <v/>
          </cell>
          <cell r="GR126">
            <v>6.61</v>
          </cell>
          <cell r="GS126">
            <v>1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5.22</v>
          </cell>
          <cell r="GY126">
            <v>1</v>
          </cell>
          <cell r="GZ126">
            <v>0</v>
          </cell>
          <cell r="HA126">
            <v>0</v>
          </cell>
          <cell r="HB126">
            <v>7.13</v>
          </cell>
          <cell r="HC126">
            <v>1</v>
          </cell>
          <cell r="HD126" t="str">
            <v/>
          </cell>
          <cell r="HE126" t="str">
            <v/>
          </cell>
          <cell r="HF126">
            <v>7.08</v>
          </cell>
          <cell r="HG126">
            <v>1</v>
          </cell>
          <cell r="HH126">
            <v>0</v>
          </cell>
          <cell r="HI126">
            <v>0</v>
          </cell>
          <cell r="HJ126">
            <v>3.66</v>
          </cell>
          <cell r="HK126">
            <v>1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7.86</v>
          </cell>
          <cell r="HQ126">
            <v>1</v>
          </cell>
          <cell r="HR126" t="str">
            <v/>
          </cell>
          <cell r="HS126" t="str">
            <v/>
          </cell>
          <cell r="HT126">
            <v>7.08</v>
          </cell>
          <cell r="HU126">
            <v>1</v>
          </cell>
          <cell r="HV126">
            <v>0</v>
          </cell>
          <cell r="HW126">
            <v>0</v>
          </cell>
          <cell r="HX126">
            <v>3.66</v>
          </cell>
          <cell r="HY126">
            <v>1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7.86</v>
          </cell>
          <cell r="IE126">
            <v>1</v>
          </cell>
          <cell r="IF126" t="str">
            <v/>
          </cell>
          <cell r="IG126" t="str">
            <v/>
          </cell>
          <cell r="IH126">
            <v>7.51</v>
          </cell>
          <cell r="II126">
            <v>1</v>
          </cell>
          <cell r="IJ126">
            <v>0</v>
          </cell>
          <cell r="IK126">
            <v>0</v>
          </cell>
          <cell r="IL126">
            <v>7.1</v>
          </cell>
          <cell r="IM126">
            <v>1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8.1</v>
          </cell>
          <cell r="IS126">
            <v>1</v>
          </cell>
          <cell r="IT126" t="str">
            <v/>
          </cell>
          <cell r="IU126" t="str">
            <v/>
          </cell>
          <cell r="IV126">
            <v>6.07</v>
          </cell>
          <cell r="IW126">
            <v>1</v>
          </cell>
          <cell r="IX126">
            <v>0</v>
          </cell>
          <cell r="IY126">
            <v>0</v>
          </cell>
          <cell r="IZ126">
            <v>7.32</v>
          </cell>
          <cell r="JA126">
            <v>1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17.03</v>
          </cell>
          <cell r="JG126">
            <v>2</v>
          </cell>
          <cell r="JH126" t="str">
            <v/>
          </cell>
          <cell r="JI126" t="str">
            <v/>
          </cell>
          <cell r="JJ126">
            <v>6.07</v>
          </cell>
          <cell r="JK126">
            <v>1</v>
          </cell>
          <cell r="JL126">
            <v>0</v>
          </cell>
          <cell r="JM126">
            <v>0</v>
          </cell>
          <cell r="JN126">
            <v>7.32</v>
          </cell>
          <cell r="JO126">
            <v>1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17.03</v>
          </cell>
          <cell r="JU126">
            <v>2</v>
          </cell>
          <cell r="JV126" t="str">
            <v/>
          </cell>
          <cell r="JW126" t="str">
            <v/>
          </cell>
          <cell r="JX126">
            <v>7.22</v>
          </cell>
          <cell r="JY126">
            <v>1</v>
          </cell>
          <cell r="JZ126">
            <v>0</v>
          </cell>
          <cell r="KA126">
            <v>0</v>
          </cell>
          <cell r="KB126">
            <v>7.29</v>
          </cell>
          <cell r="KC126">
            <v>1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6.57</v>
          </cell>
          <cell r="KI126">
            <v>1</v>
          </cell>
          <cell r="KJ126" t="str">
            <v/>
          </cell>
          <cell r="KK126" t="str">
            <v/>
          </cell>
          <cell r="KL126">
            <v>6.97</v>
          </cell>
          <cell r="KM126">
            <v>1</v>
          </cell>
          <cell r="KN126">
            <v>0</v>
          </cell>
          <cell r="KO126">
            <v>0</v>
          </cell>
          <cell r="KP126">
            <v>7.89</v>
          </cell>
          <cell r="KQ126">
            <v>1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14.37</v>
          </cell>
          <cell r="KW126">
            <v>2</v>
          </cell>
          <cell r="KX126" t="str">
            <v/>
          </cell>
          <cell r="KY126" t="str">
            <v/>
          </cell>
          <cell r="KZ126">
            <v>8.16</v>
          </cell>
          <cell r="LA126">
            <v>1</v>
          </cell>
          <cell r="LB126">
            <v>0</v>
          </cell>
          <cell r="LC126">
            <v>0</v>
          </cell>
          <cell r="LD126">
            <v>6.34</v>
          </cell>
          <cell r="LE126">
            <v>1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  <cell r="LJ126">
            <v>6.96</v>
          </cell>
          <cell r="LK126">
            <v>1</v>
          </cell>
          <cell r="LL126" t="str">
            <v/>
          </cell>
          <cell r="LM126" t="str">
            <v/>
          </cell>
          <cell r="LN126">
            <v>0</v>
          </cell>
          <cell r="LO126">
            <v>0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 t="str">
            <v/>
          </cell>
          <cell r="MA126" t="str">
            <v/>
          </cell>
          <cell r="MB126">
            <v>7.17</v>
          </cell>
          <cell r="MC126">
            <v>1</v>
          </cell>
          <cell r="MD126">
            <v>0</v>
          </cell>
          <cell r="ME126">
            <v>0</v>
          </cell>
          <cell r="MF126">
            <v>7.1</v>
          </cell>
          <cell r="MG126">
            <v>1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7.12</v>
          </cell>
          <cell r="MM126">
            <v>1</v>
          </cell>
          <cell r="MN126" t="str">
            <v/>
          </cell>
          <cell r="MO126" t="str">
            <v/>
          </cell>
          <cell r="MP126">
            <v>7.9</v>
          </cell>
          <cell r="MQ126">
            <v>1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 t="str">
            <v/>
          </cell>
          <cell r="NC126" t="str">
            <v/>
          </cell>
          <cell r="ND126">
            <v>7.74</v>
          </cell>
          <cell r="NE126">
            <v>1</v>
          </cell>
          <cell r="NF126">
            <v>0</v>
          </cell>
          <cell r="NG126">
            <v>0</v>
          </cell>
          <cell r="NH126">
            <v>8.31</v>
          </cell>
          <cell r="NI126">
            <v>1</v>
          </cell>
          <cell r="NJ126">
            <v>6.94</v>
          </cell>
          <cell r="NK126">
            <v>1</v>
          </cell>
          <cell r="NL126">
            <v>0</v>
          </cell>
          <cell r="NM126">
            <v>0</v>
          </cell>
          <cell r="NN126">
            <v>8.2100000000000009</v>
          </cell>
          <cell r="NO126">
            <v>1</v>
          </cell>
          <cell r="NP126" t="str">
            <v/>
          </cell>
          <cell r="NQ126" t="str">
            <v/>
          </cell>
          <cell r="NR126">
            <v>8.19</v>
          </cell>
          <cell r="NS126">
            <v>1</v>
          </cell>
          <cell r="NT126">
            <v>0</v>
          </cell>
          <cell r="NU126">
            <v>0</v>
          </cell>
          <cell r="NV126">
            <v>8.1</v>
          </cell>
          <cell r="NW126">
            <v>1</v>
          </cell>
          <cell r="NX126">
            <v>0</v>
          </cell>
          <cell r="NY126">
            <v>0</v>
          </cell>
          <cell r="NZ126">
            <v>0</v>
          </cell>
          <cell r="OA126">
            <v>0</v>
          </cell>
          <cell r="OB126">
            <v>7.43</v>
          </cell>
          <cell r="OC126">
            <v>1</v>
          </cell>
          <cell r="OD126" t="str">
            <v/>
          </cell>
          <cell r="OE126" t="str">
            <v/>
          </cell>
          <cell r="OF126">
            <v>7.65</v>
          </cell>
          <cell r="OG126">
            <v>1</v>
          </cell>
          <cell r="OH126">
            <v>0</v>
          </cell>
          <cell r="OI126">
            <v>0</v>
          </cell>
          <cell r="OJ126">
            <v>7.83</v>
          </cell>
          <cell r="OK126">
            <v>1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6.86</v>
          </cell>
          <cell r="OQ126">
            <v>1</v>
          </cell>
          <cell r="OR126" t="str">
            <v/>
          </cell>
          <cell r="OS126" t="str">
            <v/>
          </cell>
          <cell r="OT126">
            <v>11.73</v>
          </cell>
          <cell r="OU126">
            <v>2</v>
          </cell>
          <cell r="OV126">
            <v>0</v>
          </cell>
          <cell r="OW126">
            <v>0</v>
          </cell>
          <cell r="OX126">
            <v>7.18</v>
          </cell>
          <cell r="OY126">
            <v>1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7.82</v>
          </cell>
          <cell r="PE126">
            <v>1</v>
          </cell>
          <cell r="PF126" t="str">
            <v/>
          </cell>
          <cell r="PG126" t="str">
            <v/>
          </cell>
          <cell r="PH126">
            <v>8.17</v>
          </cell>
          <cell r="PI126">
            <v>1</v>
          </cell>
          <cell r="PJ126">
            <v>0</v>
          </cell>
          <cell r="PK126">
            <v>0</v>
          </cell>
          <cell r="PL126">
            <v>8.34</v>
          </cell>
          <cell r="PM126">
            <v>1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4.66</v>
          </cell>
          <cell r="PS126">
            <v>1</v>
          </cell>
          <cell r="PT126" t="str">
            <v/>
          </cell>
          <cell r="PU126" t="str">
            <v/>
          </cell>
          <cell r="PV126">
            <v>8.56</v>
          </cell>
          <cell r="PW126">
            <v>1</v>
          </cell>
          <cell r="PX126">
            <v>0</v>
          </cell>
          <cell r="PY126">
            <v>0</v>
          </cell>
          <cell r="PZ126">
            <v>8.24</v>
          </cell>
          <cell r="QA126">
            <v>1</v>
          </cell>
          <cell r="QB126">
            <v>0</v>
          </cell>
          <cell r="QC126">
            <v>0</v>
          </cell>
          <cell r="QD126">
            <v>0</v>
          </cell>
          <cell r="QE126">
            <v>0</v>
          </cell>
          <cell r="QF126">
            <v>8.02</v>
          </cell>
          <cell r="QG126">
            <v>1</v>
          </cell>
          <cell r="QH126" t="str">
            <v/>
          </cell>
          <cell r="QI126" t="str">
            <v/>
          </cell>
          <cell r="QJ126">
            <v>7.95</v>
          </cell>
          <cell r="QK126">
            <v>1</v>
          </cell>
          <cell r="QL126">
            <v>0</v>
          </cell>
          <cell r="QM126">
            <v>0</v>
          </cell>
          <cell r="QN126">
            <v>7.6</v>
          </cell>
          <cell r="QO126">
            <v>1</v>
          </cell>
          <cell r="QP126">
            <v>0</v>
          </cell>
          <cell r="QQ126">
            <v>0</v>
          </cell>
          <cell r="QR126">
            <v>0</v>
          </cell>
          <cell r="QS126">
            <v>0</v>
          </cell>
          <cell r="QT126">
            <v>7.84</v>
          </cell>
          <cell r="QU126">
            <v>1</v>
          </cell>
          <cell r="QV126" t="str">
            <v/>
          </cell>
          <cell r="QW126" t="str">
            <v/>
          </cell>
          <cell r="QX126">
            <v>8.0399999999999991</v>
          </cell>
          <cell r="QY126">
            <v>1</v>
          </cell>
          <cell r="QZ126">
            <v>0</v>
          </cell>
          <cell r="RA126">
            <v>0</v>
          </cell>
          <cell r="RB126">
            <v>7.35</v>
          </cell>
          <cell r="RC126">
            <v>1</v>
          </cell>
          <cell r="RD126">
            <v>0</v>
          </cell>
          <cell r="RE126">
            <v>0</v>
          </cell>
          <cell r="RF126">
            <v>0</v>
          </cell>
          <cell r="RG126">
            <v>0</v>
          </cell>
          <cell r="RH126">
            <v>8.0299999999999994</v>
          </cell>
          <cell r="RI126">
            <v>1</v>
          </cell>
          <cell r="RJ126" t="str">
            <v/>
          </cell>
          <cell r="RK126" t="str">
            <v/>
          </cell>
          <cell r="RL126">
            <v>7.53</v>
          </cell>
          <cell r="RM126">
            <v>1</v>
          </cell>
          <cell r="RN126">
            <v>0</v>
          </cell>
          <cell r="RO126">
            <v>0</v>
          </cell>
          <cell r="RP126">
            <v>7.76</v>
          </cell>
          <cell r="RQ126">
            <v>1</v>
          </cell>
          <cell r="RR126">
            <v>6.04</v>
          </cell>
          <cell r="RS126">
            <v>1</v>
          </cell>
          <cell r="RT126">
            <v>0</v>
          </cell>
          <cell r="RU126">
            <v>0</v>
          </cell>
          <cell r="RV126">
            <v>7.61</v>
          </cell>
          <cell r="RW126">
            <v>1</v>
          </cell>
          <cell r="RX126" t="str">
            <v/>
          </cell>
          <cell r="RY126" t="str">
            <v/>
          </cell>
          <cell r="RZ126">
            <v>6.17</v>
          </cell>
          <cell r="SA126">
            <v>1</v>
          </cell>
          <cell r="SB126">
            <v>0</v>
          </cell>
          <cell r="SC126">
            <v>0</v>
          </cell>
          <cell r="SD126">
            <v>5.18</v>
          </cell>
          <cell r="SE126">
            <v>1</v>
          </cell>
          <cell r="SF126">
            <v>0</v>
          </cell>
          <cell r="SG126">
            <v>0</v>
          </cell>
          <cell r="SH126">
            <v>0</v>
          </cell>
          <cell r="SI126">
            <v>0</v>
          </cell>
          <cell r="SJ126">
            <v>14.41</v>
          </cell>
          <cell r="SK126">
            <v>2</v>
          </cell>
          <cell r="SL126" t="str">
            <v/>
          </cell>
          <cell r="SM126" t="str">
            <v/>
          </cell>
          <cell r="SN126">
            <v>0</v>
          </cell>
          <cell r="SO126">
            <v>0</v>
          </cell>
          <cell r="SP126">
            <v>6.25</v>
          </cell>
          <cell r="SQ126">
            <v>1</v>
          </cell>
          <cell r="SR126">
            <v>0</v>
          </cell>
          <cell r="SS126">
            <v>0</v>
          </cell>
          <cell r="ST126">
            <v>0</v>
          </cell>
          <cell r="SU126">
            <v>0</v>
          </cell>
          <cell r="SV126">
            <v>0</v>
          </cell>
          <cell r="SW126">
            <v>0</v>
          </cell>
          <cell r="SX126">
            <v>7.28</v>
          </cell>
          <cell r="SY126">
            <v>1</v>
          </cell>
          <cell r="SZ126" t="str">
            <v/>
          </cell>
          <cell r="TA126" t="str">
            <v/>
          </cell>
          <cell r="TB126">
            <v>7.94</v>
          </cell>
          <cell r="TC126">
            <v>1</v>
          </cell>
          <cell r="TD126">
            <v>0</v>
          </cell>
          <cell r="TE126">
            <v>0</v>
          </cell>
          <cell r="TF126">
            <v>6.4</v>
          </cell>
          <cell r="TG126">
            <v>1</v>
          </cell>
          <cell r="TH126">
            <v>0</v>
          </cell>
          <cell r="TI126">
            <v>0</v>
          </cell>
          <cell r="TJ126">
            <v>0</v>
          </cell>
          <cell r="TK126">
            <v>0</v>
          </cell>
          <cell r="TL126">
            <v>14.18</v>
          </cell>
          <cell r="TM126">
            <v>2</v>
          </cell>
          <cell r="TN126" t="str">
            <v/>
          </cell>
          <cell r="TO126" t="str">
            <v/>
          </cell>
          <cell r="TP126">
            <v>0</v>
          </cell>
          <cell r="TQ126">
            <v>0</v>
          </cell>
          <cell r="TR126">
            <v>0</v>
          </cell>
          <cell r="TS126">
            <v>0</v>
          </cell>
          <cell r="TT126">
            <v>7.36</v>
          </cell>
          <cell r="TU126">
            <v>1</v>
          </cell>
          <cell r="TV126">
            <v>0</v>
          </cell>
          <cell r="TW126">
            <v>0</v>
          </cell>
          <cell r="TX126">
            <v>0</v>
          </cell>
          <cell r="TY126">
            <v>0</v>
          </cell>
          <cell r="TZ126">
            <v>8.16</v>
          </cell>
          <cell r="UA126">
            <v>1</v>
          </cell>
          <cell r="UB126" t="str">
            <v/>
          </cell>
          <cell r="UC126" t="str">
            <v/>
          </cell>
          <cell r="UD126">
            <v>0</v>
          </cell>
          <cell r="UE126">
            <v>0</v>
          </cell>
          <cell r="UF126">
            <v>0</v>
          </cell>
          <cell r="UG126">
            <v>0</v>
          </cell>
          <cell r="UH126">
            <v>0</v>
          </cell>
          <cell r="UI126">
            <v>0</v>
          </cell>
          <cell r="UJ126">
            <v>0</v>
          </cell>
          <cell r="UK126">
            <v>0</v>
          </cell>
          <cell r="UL126">
            <v>0</v>
          </cell>
          <cell r="UM126">
            <v>0</v>
          </cell>
          <cell r="UN126">
            <v>0</v>
          </cell>
          <cell r="UO126">
            <v>0</v>
          </cell>
          <cell r="UP126" t="str">
            <v/>
          </cell>
          <cell r="UQ126" t="str">
            <v/>
          </cell>
          <cell r="UR126">
            <v>13.4</v>
          </cell>
          <cell r="US126">
            <v>2</v>
          </cell>
          <cell r="UT126">
            <v>0</v>
          </cell>
          <cell r="UU126">
            <v>0</v>
          </cell>
          <cell r="UV126">
            <v>5.7</v>
          </cell>
          <cell r="UW126">
            <v>1</v>
          </cell>
          <cell r="UX126">
            <v>0</v>
          </cell>
          <cell r="UY126">
            <v>0</v>
          </cell>
          <cell r="UZ126">
            <v>0</v>
          </cell>
          <cell r="VA126">
            <v>0</v>
          </cell>
          <cell r="VB126">
            <v>6.53</v>
          </cell>
          <cell r="VC126">
            <v>1</v>
          </cell>
          <cell r="VD126" t="str">
            <v/>
          </cell>
          <cell r="VE126" t="str">
            <v/>
          </cell>
          <cell r="VF126">
            <v>7.55</v>
          </cell>
          <cell r="VG126">
            <v>1</v>
          </cell>
          <cell r="VH126">
            <v>0</v>
          </cell>
          <cell r="VI126">
            <v>0</v>
          </cell>
          <cell r="VJ126">
            <v>7.07</v>
          </cell>
          <cell r="VK126">
            <v>1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7.61</v>
          </cell>
          <cell r="VQ126">
            <v>1</v>
          </cell>
          <cell r="VR126" t="str">
            <v/>
          </cell>
          <cell r="VS126" t="str">
            <v/>
          </cell>
          <cell r="VT126">
            <v>7.07</v>
          </cell>
          <cell r="VU126">
            <v>1</v>
          </cell>
          <cell r="VV126">
            <v>0</v>
          </cell>
          <cell r="VW126">
            <v>0</v>
          </cell>
          <cell r="VX126">
            <v>7.23</v>
          </cell>
          <cell r="VY126">
            <v>1</v>
          </cell>
          <cell r="VZ126">
            <v>0</v>
          </cell>
          <cell r="WA126">
            <v>0</v>
          </cell>
          <cell r="WB126">
            <v>0</v>
          </cell>
          <cell r="WC126">
            <v>0</v>
          </cell>
          <cell r="WD126">
            <v>7.24</v>
          </cell>
          <cell r="WE126">
            <v>1</v>
          </cell>
          <cell r="WF126" t="str">
            <v/>
          </cell>
          <cell r="WG126" t="str">
            <v/>
          </cell>
          <cell r="WH126">
            <v>12.34</v>
          </cell>
          <cell r="WI126">
            <v>2</v>
          </cell>
          <cell r="WJ126">
            <v>0</v>
          </cell>
          <cell r="WK126">
            <v>0</v>
          </cell>
          <cell r="WL126">
            <v>5.31</v>
          </cell>
          <cell r="WM126">
            <v>1</v>
          </cell>
          <cell r="WN126">
            <v>0</v>
          </cell>
          <cell r="WO126">
            <v>0</v>
          </cell>
          <cell r="WP126">
            <v>0</v>
          </cell>
          <cell r="WQ126">
            <v>0</v>
          </cell>
          <cell r="WR126">
            <v>7.36</v>
          </cell>
          <cell r="WS126">
            <v>1</v>
          </cell>
          <cell r="WT126" t="str">
            <v/>
          </cell>
          <cell r="WU126" t="str">
            <v/>
          </cell>
          <cell r="WV126">
            <v>6.93</v>
          </cell>
          <cell r="WW126">
            <v>1</v>
          </cell>
          <cell r="WX126">
            <v>0</v>
          </cell>
          <cell r="WY126">
            <v>0</v>
          </cell>
          <cell r="WZ126">
            <v>7.29</v>
          </cell>
          <cell r="XA126">
            <v>1</v>
          </cell>
          <cell r="XB126">
            <v>0</v>
          </cell>
          <cell r="XC126">
            <v>0</v>
          </cell>
          <cell r="XD126">
            <v>0</v>
          </cell>
          <cell r="XE126">
            <v>0</v>
          </cell>
          <cell r="XF126">
            <v>6.97</v>
          </cell>
          <cell r="XG126">
            <v>1</v>
          </cell>
          <cell r="XH126" t="str">
            <v/>
          </cell>
          <cell r="XI126" t="str">
            <v/>
          </cell>
          <cell r="XJ126">
            <v>6.89</v>
          </cell>
          <cell r="XK126">
            <v>1</v>
          </cell>
          <cell r="XL126">
            <v>0</v>
          </cell>
          <cell r="XM126">
            <v>0</v>
          </cell>
          <cell r="XN126">
            <v>7.25</v>
          </cell>
          <cell r="XO126">
            <v>1</v>
          </cell>
          <cell r="XP126">
            <v>0</v>
          </cell>
          <cell r="XQ126">
            <v>0</v>
          </cell>
          <cell r="XR126">
            <v>0</v>
          </cell>
          <cell r="XS126">
            <v>0</v>
          </cell>
          <cell r="XT126">
            <v>7.79</v>
          </cell>
          <cell r="XU126">
            <v>1</v>
          </cell>
          <cell r="XV126" t="str">
            <v/>
          </cell>
          <cell r="XW126" t="str">
            <v/>
          </cell>
          <cell r="XX126">
            <v>6.42</v>
          </cell>
          <cell r="XY126">
            <v>1</v>
          </cell>
          <cell r="XZ126">
            <v>0</v>
          </cell>
          <cell r="YA126">
            <v>0</v>
          </cell>
          <cell r="YB126">
            <v>5.75</v>
          </cell>
          <cell r="YC126">
            <v>1</v>
          </cell>
          <cell r="YD126">
            <v>0</v>
          </cell>
          <cell r="YE126">
            <v>0</v>
          </cell>
          <cell r="YF126">
            <v>0</v>
          </cell>
          <cell r="YG126">
            <v>0</v>
          </cell>
          <cell r="YH126">
            <v>5.92</v>
          </cell>
          <cell r="YI126">
            <v>1</v>
          </cell>
          <cell r="YJ126" t="str">
            <v/>
          </cell>
          <cell r="YK126" t="str">
            <v/>
          </cell>
          <cell r="YL126">
            <v>7.78</v>
          </cell>
          <cell r="YM126">
            <v>1</v>
          </cell>
          <cell r="YN126">
            <v>0</v>
          </cell>
          <cell r="YO126">
            <v>0</v>
          </cell>
          <cell r="YP126">
            <v>7.36</v>
          </cell>
          <cell r="YQ126">
            <v>1</v>
          </cell>
          <cell r="YR126">
            <v>0</v>
          </cell>
          <cell r="YS126">
            <v>0</v>
          </cell>
          <cell r="YT126">
            <v>0</v>
          </cell>
          <cell r="YU126">
            <v>0</v>
          </cell>
          <cell r="YV126">
            <v>7.49</v>
          </cell>
          <cell r="YW126">
            <v>1</v>
          </cell>
          <cell r="YX126" t="str">
            <v/>
          </cell>
          <cell r="YY126" t="str">
            <v/>
          </cell>
          <cell r="YZ126">
            <v>8.3800000000000008</v>
          </cell>
          <cell r="ZA126">
            <v>1</v>
          </cell>
          <cell r="ZB126">
            <v>0</v>
          </cell>
          <cell r="ZC126">
            <v>0</v>
          </cell>
          <cell r="ZD126">
            <v>7.15</v>
          </cell>
          <cell r="ZE126">
            <v>1</v>
          </cell>
          <cell r="ZF126">
            <v>0</v>
          </cell>
          <cell r="ZG126">
            <v>0</v>
          </cell>
          <cell r="ZH126">
            <v>0</v>
          </cell>
          <cell r="ZI126">
            <v>0</v>
          </cell>
          <cell r="ZJ126">
            <v>7.99</v>
          </cell>
          <cell r="ZK126">
            <v>1</v>
          </cell>
          <cell r="ZL126" t="str">
            <v/>
          </cell>
          <cell r="ZM126" t="str">
            <v/>
          </cell>
          <cell r="ZN126">
            <v>6.93</v>
          </cell>
          <cell r="ZO126">
            <v>1</v>
          </cell>
          <cell r="ZP126">
            <v>0</v>
          </cell>
          <cell r="ZQ126">
            <v>0</v>
          </cell>
          <cell r="ZR126">
            <v>6.69</v>
          </cell>
          <cell r="ZS126">
            <v>1</v>
          </cell>
          <cell r="ZT126">
            <v>6.73</v>
          </cell>
          <cell r="ZU126">
            <v>1</v>
          </cell>
          <cell r="ZV126">
            <v>0</v>
          </cell>
          <cell r="ZW126">
            <v>0</v>
          </cell>
          <cell r="ZX126">
            <v>7.19</v>
          </cell>
          <cell r="ZY126">
            <v>1</v>
          </cell>
          <cell r="ZZ126" t="str">
            <v/>
          </cell>
          <cell r="AAA126" t="str">
            <v/>
          </cell>
          <cell r="AAB126">
            <v>7.76</v>
          </cell>
          <cell r="AAC126">
            <v>1</v>
          </cell>
          <cell r="AAD126">
            <v>0</v>
          </cell>
          <cell r="AAE126">
            <v>0</v>
          </cell>
          <cell r="AAF126">
            <v>6.52</v>
          </cell>
          <cell r="AAG126">
            <v>1</v>
          </cell>
          <cell r="AAH126">
            <v>0</v>
          </cell>
          <cell r="AAI126">
            <v>0</v>
          </cell>
          <cell r="AAJ126">
            <v>0</v>
          </cell>
          <cell r="AAK126">
            <v>0</v>
          </cell>
          <cell r="AAL126">
            <v>6.16</v>
          </cell>
          <cell r="AAM126">
            <v>1</v>
          </cell>
          <cell r="AAN126" t="str">
            <v/>
          </cell>
          <cell r="AAO126" t="str">
            <v/>
          </cell>
          <cell r="AAP126">
            <v>0</v>
          </cell>
          <cell r="AAQ126">
            <v>0</v>
          </cell>
          <cell r="AAR126">
            <v>0</v>
          </cell>
          <cell r="AAS126">
            <v>0</v>
          </cell>
          <cell r="AAT126">
            <v>0</v>
          </cell>
          <cell r="AAU126">
            <v>0</v>
          </cell>
          <cell r="AAV126">
            <v>0</v>
          </cell>
          <cell r="AAW126">
            <v>0</v>
          </cell>
          <cell r="AAX126">
            <v>0</v>
          </cell>
          <cell r="AAY126">
            <v>0</v>
          </cell>
          <cell r="AAZ126">
            <v>0</v>
          </cell>
          <cell r="ABA126">
            <v>0</v>
          </cell>
          <cell r="ABB126" t="str">
            <v/>
          </cell>
          <cell r="ABC126" t="str">
            <v/>
          </cell>
          <cell r="ABD126">
            <v>0</v>
          </cell>
          <cell r="ABE126">
            <v>0</v>
          </cell>
          <cell r="ABF126">
            <v>0</v>
          </cell>
          <cell r="ABG126">
            <v>0</v>
          </cell>
          <cell r="ABH126">
            <v>0</v>
          </cell>
          <cell r="ABI126">
            <v>0</v>
          </cell>
          <cell r="ABJ126">
            <v>0</v>
          </cell>
          <cell r="ABK126">
            <v>0</v>
          </cell>
          <cell r="ABM126">
            <v>1054.2199999999998</v>
          </cell>
          <cell r="ABN126">
            <v>153</v>
          </cell>
          <cell r="ABO126">
            <v>143</v>
          </cell>
          <cell r="ABP126">
            <v>1.06993006993007</v>
          </cell>
        </row>
        <row r="127">
          <cell r="A127" t="str">
            <v>JACKSON</v>
          </cell>
          <cell r="B127" t="str">
            <v>JACKSON</v>
          </cell>
          <cell r="C127" t="str">
            <v>BRONX</v>
          </cell>
          <cell r="D127">
            <v>6.45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14.88</v>
          </cell>
          <cell r="K127">
            <v>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 t="str">
            <v/>
          </cell>
          <cell r="Q127" t="str">
            <v/>
          </cell>
          <cell r="R127">
            <v>0</v>
          </cell>
          <cell r="S127">
            <v>0</v>
          </cell>
          <cell r="T127">
            <v>7.35</v>
          </cell>
          <cell r="U127">
            <v>1</v>
          </cell>
          <cell r="V127">
            <v>0</v>
          </cell>
          <cell r="W127">
            <v>0</v>
          </cell>
          <cell r="X127">
            <v>8.1199999999999992</v>
          </cell>
          <cell r="Y127">
            <v>1</v>
          </cell>
          <cell r="Z127">
            <v>6.2</v>
          </cell>
          <cell r="AA127">
            <v>1</v>
          </cell>
          <cell r="AB127">
            <v>0</v>
          </cell>
          <cell r="AC127">
            <v>0</v>
          </cell>
          <cell r="AD127" t="str">
            <v/>
          </cell>
          <cell r="AE127" t="str">
            <v/>
          </cell>
          <cell r="AF127">
            <v>0</v>
          </cell>
          <cell r="AG127">
            <v>0</v>
          </cell>
          <cell r="AH127">
            <v>7.93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6.95</v>
          </cell>
          <cell r="AQ127">
            <v>1</v>
          </cell>
          <cell r="AR127" t="str">
            <v/>
          </cell>
          <cell r="AS127" t="str">
            <v/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13.95</v>
          </cell>
          <cell r="BC127">
            <v>2</v>
          </cell>
          <cell r="BD127">
            <v>0</v>
          </cell>
          <cell r="BE127">
            <v>0</v>
          </cell>
          <cell r="BF127" t="str">
            <v/>
          </cell>
          <cell r="BG127" t="str">
            <v/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8.06</v>
          </cell>
          <cell r="BM127">
            <v>1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 t="str">
            <v/>
          </cell>
          <cell r="BU127" t="str">
            <v/>
          </cell>
          <cell r="BV127">
            <v>0</v>
          </cell>
          <cell r="BW127">
            <v>0</v>
          </cell>
          <cell r="BX127">
            <v>7.29</v>
          </cell>
          <cell r="BY127">
            <v>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10.16</v>
          </cell>
          <cell r="CE127">
            <v>1</v>
          </cell>
          <cell r="CF127">
            <v>0</v>
          </cell>
          <cell r="CG127">
            <v>0</v>
          </cell>
          <cell r="CH127" t="str">
            <v/>
          </cell>
          <cell r="CI127" t="str">
            <v/>
          </cell>
          <cell r="CJ127">
            <v>0</v>
          </cell>
          <cell r="CK127">
            <v>0</v>
          </cell>
          <cell r="CL127">
            <v>7</v>
          </cell>
          <cell r="CM127">
            <v>1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7.97</v>
          </cell>
          <cell r="CU127">
            <v>1</v>
          </cell>
          <cell r="CV127" t="str">
            <v/>
          </cell>
          <cell r="CW127" t="str">
            <v/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7.61</v>
          </cell>
          <cell r="DC127">
            <v>1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7.81</v>
          </cell>
          <cell r="DI127">
            <v>1</v>
          </cell>
          <cell r="DJ127" t="str">
            <v/>
          </cell>
          <cell r="DK127" t="str">
            <v/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15.05</v>
          </cell>
          <cell r="DS127">
            <v>2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 t="str">
            <v/>
          </cell>
          <cell r="DY127" t="str">
            <v/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10.77</v>
          </cell>
          <cell r="EE127">
            <v>2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7.48</v>
          </cell>
          <cell r="EK127">
            <v>1</v>
          </cell>
          <cell r="EL127" t="str">
            <v/>
          </cell>
          <cell r="EM127" t="str">
            <v/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8.14</v>
          </cell>
          <cell r="EU127">
            <v>1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 t="str">
            <v/>
          </cell>
          <cell r="FA127" t="str">
            <v/>
          </cell>
          <cell r="FB127">
            <v>0</v>
          </cell>
          <cell r="FC127">
            <v>0</v>
          </cell>
          <cell r="FD127">
            <v>8.69</v>
          </cell>
          <cell r="FE127">
            <v>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6.3</v>
          </cell>
          <cell r="FM127">
            <v>1</v>
          </cell>
          <cell r="FN127" t="str">
            <v/>
          </cell>
          <cell r="FO127" t="str">
            <v/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6.26</v>
          </cell>
          <cell r="FU127">
            <v>1</v>
          </cell>
          <cell r="FV127">
            <v>7.23</v>
          </cell>
          <cell r="FW127">
            <v>1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 t="str">
            <v/>
          </cell>
          <cell r="GC127" t="str">
            <v/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7.02</v>
          </cell>
          <cell r="GI127">
            <v>1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13.4</v>
          </cell>
          <cell r="GO127">
            <v>2</v>
          </cell>
          <cell r="GP127" t="str">
            <v/>
          </cell>
          <cell r="GQ127" t="str">
            <v/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8.56</v>
          </cell>
          <cell r="GW127">
            <v>1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 t="str">
            <v/>
          </cell>
          <cell r="HE127" t="str">
            <v/>
          </cell>
          <cell r="HF127">
            <v>6.03</v>
          </cell>
          <cell r="HG127">
            <v>1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13.72</v>
          </cell>
          <cell r="HO127">
            <v>2</v>
          </cell>
          <cell r="HP127">
            <v>0</v>
          </cell>
          <cell r="HQ127">
            <v>0</v>
          </cell>
          <cell r="HR127" t="str">
            <v/>
          </cell>
          <cell r="HS127" t="str">
            <v/>
          </cell>
          <cell r="HT127">
            <v>6.03</v>
          </cell>
          <cell r="HU127">
            <v>1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13.72</v>
          </cell>
          <cell r="IC127">
            <v>2</v>
          </cell>
          <cell r="ID127">
            <v>0</v>
          </cell>
          <cell r="IE127">
            <v>0</v>
          </cell>
          <cell r="IF127" t="str">
            <v/>
          </cell>
          <cell r="IG127" t="str">
            <v/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7.82</v>
          </cell>
          <cell r="IM127">
            <v>1</v>
          </cell>
          <cell r="IN127">
            <v>0</v>
          </cell>
          <cell r="IO127">
            <v>0</v>
          </cell>
          <cell r="IP127">
            <v>7.59</v>
          </cell>
          <cell r="IQ127">
            <v>1</v>
          </cell>
          <cell r="IR127">
            <v>3.84</v>
          </cell>
          <cell r="IS127">
            <v>1</v>
          </cell>
          <cell r="IT127" t="str">
            <v/>
          </cell>
          <cell r="IU127" t="str">
            <v/>
          </cell>
          <cell r="IV127">
            <v>7.84</v>
          </cell>
          <cell r="IW127">
            <v>1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6.89</v>
          </cell>
          <cell r="JC127">
            <v>1</v>
          </cell>
          <cell r="JD127">
            <v>0</v>
          </cell>
          <cell r="JE127">
            <v>0</v>
          </cell>
          <cell r="JF127">
            <v>8.25</v>
          </cell>
          <cell r="JG127">
            <v>1</v>
          </cell>
          <cell r="JH127" t="str">
            <v/>
          </cell>
          <cell r="JI127" t="str">
            <v/>
          </cell>
          <cell r="JJ127">
            <v>7.84</v>
          </cell>
          <cell r="JK127">
            <v>1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6.89</v>
          </cell>
          <cell r="JQ127">
            <v>1</v>
          </cell>
          <cell r="JR127">
            <v>0</v>
          </cell>
          <cell r="JS127">
            <v>0</v>
          </cell>
          <cell r="JT127">
            <v>8.25</v>
          </cell>
          <cell r="JU127">
            <v>1</v>
          </cell>
          <cell r="JV127" t="str">
            <v/>
          </cell>
          <cell r="JW127" t="str">
            <v/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7.46</v>
          </cell>
          <cell r="KE127">
            <v>1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 t="str">
            <v/>
          </cell>
          <cell r="KK127" t="str">
            <v/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 t="str">
            <v/>
          </cell>
          <cell r="KY127" t="str">
            <v/>
          </cell>
          <cell r="KZ127">
            <v>8.8000000000000007</v>
          </cell>
          <cell r="LA127">
            <v>1</v>
          </cell>
          <cell r="LB127">
            <v>0</v>
          </cell>
          <cell r="LC127">
            <v>0</v>
          </cell>
          <cell r="LD127">
            <v>6.64</v>
          </cell>
          <cell r="LE127">
            <v>1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7.94</v>
          </cell>
          <cell r="LK127">
            <v>1</v>
          </cell>
          <cell r="LL127" t="str">
            <v/>
          </cell>
          <cell r="LM127" t="str">
            <v/>
          </cell>
          <cell r="LN127">
            <v>7.45</v>
          </cell>
          <cell r="LO127">
            <v>1</v>
          </cell>
          <cell r="LP127">
            <v>0</v>
          </cell>
          <cell r="LQ127">
            <v>0</v>
          </cell>
          <cell r="LR127">
            <v>0</v>
          </cell>
          <cell r="LS127">
            <v>0</v>
          </cell>
          <cell r="LT127">
            <v>14.9</v>
          </cell>
          <cell r="LU127">
            <v>2</v>
          </cell>
          <cell r="LV127">
            <v>0</v>
          </cell>
          <cell r="LW127">
            <v>0</v>
          </cell>
          <cell r="LX127">
            <v>0</v>
          </cell>
          <cell r="LY127">
            <v>0</v>
          </cell>
          <cell r="LZ127" t="str">
            <v/>
          </cell>
          <cell r="MA127" t="str">
            <v/>
          </cell>
          <cell r="MB127">
            <v>6.81</v>
          </cell>
          <cell r="MC127">
            <v>1</v>
          </cell>
          <cell r="MD127">
            <v>8.3000000000000007</v>
          </cell>
          <cell r="ME127">
            <v>1</v>
          </cell>
          <cell r="MF127">
            <v>0</v>
          </cell>
          <cell r="MG127">
            <v>0</v>
          </cell>
          <cell r="MH127">
            <v>0</v>
          </cell>
          <cell r="MI127">
            <v>0</v>
          </cell>
          <cell r="MJ127">
            <v>0</v>
          </cell>
          <cell r="MK127">
            <v>0</v>
          </cell>
          <cell r="ML127">
            <v>6.85</v>
          </cell>
          <cell r="MM127">
            <v>1</v>
          </cell>
          <cell r="MN127" t="str">
            <v/>
          </cell>
          <cell r="MO127" t="str">
            <v/>
          </cell>
          <cell r="MP127">
            <v>0</v>
          </cell>
          <cell r="MQ127">
            <v>0</v>
          </cell>
          <cell r="MR127">
            <v>5.43</v>
          </cell>
          <cell r="MS127">
            <v>1</v>
          </cell>
          <cell r="MT127">
            <v>0</v>
          </cell>
          <cell r="MU127">
            <v>0</v>
          </cell>
          <cell r="MV127">
            <v>7.47</v>
          </cell>
          <cell r="MW127">
            <v>1</v>
          </cell>
          <cell r="MX127">
            <v>0</v>
          </cell>
          <cell r="MY127">
            <v>0</v>
          </cell>
          <cell r="MZ127">
            <v>5.97</v>
          </cell>
          <cell r="NA127">
            <v>1</v>
          </cell>
          <cell r="NB127" t="str">
            <v/>
          </cell>
          <cell r="NC127" t="str">
            <v/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7.32</v>
          </cell>
          <cell r="NI127">
            <v>1</v>
          </cell>
          <cell r="NJ127">
            <v>0</v>
          </cell>
          <cell r="NK127">
            <v>0</v>
          </cell>
          <cell r="NL127">
            <v>15.57</v>
          </cell>
          <cell r="NM127">
            <v>2</v>
          </cell>
          <cell r="NN127">
            <v>0</v>
          </cell>
          <cell r="NO127">
            <v>0</v>
          </cell>
          <cell r="NP127" t="str">
            <v/>
          </cell>
          <cell r="NQ127" t="str">
            <v/>
          </cell>
          <cell r="NR127">
            <v>0</v>
          </cell>
          <cell r="NS127">
            <v>0</v>
          </cell>
          <cell r="NT127">
            <v>14.25</v>
          </cell>
          <cell r="NU127">
            <v>2</v>
          </cell>
          <cell r="NV127">
            <v>0</v>
          </cell>
          <cell r="NW127">
            <v>0</v>
          </cell>
          <cell r="NX127">
            <v>7.62</v>
          </cell>
          <cell r="NY127">
            <v>1</v>
          </cell>
          <cell r="NZ127">
            <v>0</v>
          </cell>
          <cell r="OA127">
            <v>0</v>
          </cell>
          <cell r="OB127">
            <v>0</v>
          </cell>
          <cell r="OC127">
            <v>0</v>
          </cell>
          <cell r="OD127" t="str">
            <v/>
          </cell>
          <cell r="OE127" t="str">
            <v/>
          </cell>
          <cell r="OF127">
            <v>7.62</v>
          </cell>
          <cell r="OG127">
            <v>1</v>
          </cell>
          <cell r="OH127">
            <v>0</v>
          </cell>
          <cell r="OI127">
            <v>0</v>
          </cell>
          <cell r="OJ127">
            <v>0</v>
          </cell>
          <cell r="OK127">
            <v>0</v>
          </cell>
          <cell r="OL127">
            <v>7.63</v>
          </cell>
          <cell r="OM127">
            <v>1</v>
          </cell>
          <cell r="ON127">
            <v>7.41</v>
          </cell>
          <cell r="OO127">
            <v>1</v>
          </cell>
          <cell r="OP127">
            <v>0</v>
          </cell>
          <cell r="OQ127">
            <v>0</v>
          </cell>
          <cell r="OR127" t="str">
            <v/>
          </cell>
          <cell r="OS127" t="str">
            <v/>
          </cell>
          <cell r="OT127">
            <v>5.57</v>
          </cell>
          <cell r="OU127">
            <v>1</v>
          </cell>
          <cell r="OV127">
            <v>0</v>
          </cell>
          <cell r="OW127">
            <v>0</v>
          </cell>
          <cell r="OX127">
            <v>15.95</v>
          </cell>
          <cell r="OY127">
            <v>2</v>
          </cell>
          <cell r="OZ127">
            <v>0</v>
          </cell>
          <cell r="PA127">
            <v>0</v>
          </cell>
          <cell r="PB127">
            <v>0</v>
          </cell>
          <cell r="PC127">
            <v>0</v>
          </cell>
          <cell r="PD127">
            <v>0</v>
          </cell>
          <cell r="PE127">
            <v>0</v>
          </cell>
          <cell r="PF127" t="str">
            <v/>
          </cell>
          <cell r="PG127" t="str">
            <v/>
          </cell>
          <cell r="PH127">
            <v>15.46</v>
          </cell>
          <cell r="PI127">
            <v>2</v>
          </cell>
          <cell r="PJ127">
            <v>0</v>
          </cell>
          <cell r="PK127">
            <v>0</v>
          </cell>
          <cell r="PL127">
            <v>0</v>
          </cell>
          <cell r="PM127">
            <v>0</v>
          </cell>
          <cell r="PN127">
            <v>0</v>
          </cell>
          <cell r="PO127">
            <v>0</v>
          </cell>
          <cell r="PP127">
            <v>7.59</v>
          </cell>
          <cell r="PQ127">
            <v>1</v>
          </cell>
          <cell r="PR127">
            <v>0</v>
          </cell>
          <cell r="PS127">
            <v>0</v>
          </cell>
          <cell r="PT127" t="str">
            <v/>
          </cell>
          <cell r="PU127" t="str">
            <v/>
          </cell>
          <cell r="PV127">
            <v>8.67</v>
          </cell>
          <cell r="PW127">
            <v>1</v>
          </cell>
          <cell r="PX127">
            <v>7.27</v>
          </cell>
          <cell r="PY127">
            <v>1</v>
          </cell>
          <cell r="PZ127">
            <v>0</v>
          </cell>
          <cell r="QA127">
            <v>0</v>
          </cell>
          <cell r="QB127">
            <v>9.2100000000000009</v>
          </cell>
          <cell r="QC127">
            <v>1</v>
          </cell>
          <cell r="QD127">
            <v>0</v>
          </cell>
          <cell r="QE127">
            <v>0</v>
          </cell>
          <cell r="QF127">
            <v>0</v>
          </cell>
          <cell r="QG127">
            <v>0</v>
          </cell>
          <cell r="QH127" t="str">
            <v/>
          </cell>
          <cell r="QI127" t="str">
            <v/>
          </cell>
          <cell r="QJ127">
            <v>0</v>
          </cell>
          <cell r="QK127">
            <v>0</v>
          </cell>
          <cell r="QL127">
            <v>8.4</v>
          </cell>
          <cell r="QM127">
            <v>1</v>
          </cell>
          <cell r="QN127">
            <v>0</v>
          </cell>
          <cell r="QO127">
            <v>0</v>
          </cell>
          <cell r="QP127">
            <v>6.48</v>
          </cell>
          <cell r="QQ127">
            <v>1</v>
          </cell>
          <cell r="QR127">
            <v>0</v>
          </cell>
          <cell r="QS127">
            <v>0</v>
          </cell>
          <cell r="QT127">
            <v>7.07</v>
          </cell>
          <cell r="QU127">
            <v>1</v>
          </cell>
          <cell r="QV127" t="str">
            <v/>
          </cell>
          <cell r="QW127" t="str">
            <v/>
          </cell>
          <cell r="QX127">
            <v>0</v>
          </cell>
          <cell r="QY127">
            <v>0</v>
          </cell>
          <cell r="QZ127">
            <v>9.11</v>
          </cell>
          <cell r="RA127">
            <v>1</v>
          </cell>
          <cell r="RB127">
            <v>0</v>
          </cell>
          <cell r="RC127">
            <v>0</v>
          </cell>
          <cell r="RD127">
            <v>7.48</v>
          </cell>
          <cell r="RE127">
            <v>1</v>
          </cell>
          <cell r="RF127">
            <v>7.35</v>
          </cell>
          <cell r="RG127">
            <v>1</v>
          </cell>
          <cell r="RH127">
            <v>0</v>
          </cell>
          <cell r="RI127">
            <v>0</v>
          </cell>
          <cell r="RJ127" t="str">
            <v/>
          </cell>
          <cell r="RK127" t="str">
            <v/>
          </cell>
          <cell r="RL127">
            <v>8.65</v>
          </cell>
          <cell r="RM127">
            <v>1</v>
          </cell>
          <cell r="RN127">
            <v>0</v>
          </cell>
          <cell r="RO127">
            <v>0</v>
          </cell>
          <cell r="RP127">
            <v>0</v>
          </cell>
          <cell r="RQ127">
            <v>0</v>
          </cell>
          <cell r="RR127">
            <v>0</v>
          </cell>
          <cell r="RS127">
            <v>0</v>
          </cell>
          <cell r="RT127">
            <v>0</v>
          </cell>
          <cell r="RU127">
            <v>0</v>
          </cell>
          <cell r="RV127">
            <v>14.37</v>
          </cell>
          <cell r="RW127">
            <v>2</v>
          </cell>
          <cell r="RX127" t="str">
            <v/>
          </cell>
          <cell r="RY127" t="str">
            <v/>
          </cell>
          <cell r="RZ127">
            <v>0</v>
          </cell>
          <cell r="SA127">
            <v>0</v>
          </cell>
          <cell r="SB127">
            <v>0</v>
          </cell>
          <cell r="SC127">
            <v>0</v>
          </cell>
          <cell r="SD127">
            <v>0</v>
          </cell>
          <cell r="SE127">
            <v>0</v>
          </cell>
          <cell r="SF127">
            <v>16.28</v>
          </cell>
          <cell r="SG127">
            <v>2</v>
          </cell>
          <cell r="SH127">
            <v>0</v>
          </cell>
          <cell r="SI127">
            <v>0</v>
          </cell>
          <cell r="SJ127">
            <v>0</v>
          </cell>
          <cell r="SK127">
            <v>0</v>
          </cell>
          <cell r="SL127" t="str">
            <v/>
          </cell>
          <cell r="SM127" t="str">
            <v/>
          </cell>
          <cell r="SN127">
            <v>0</v>
          </cell>
          <cell r="SO127">
            <v>0</v>
          </cell>
          <cell r="SP127">
            <v>0</v>
          </cell>
          <cell r="SQ127">
            <v>0</v>
          </cell>
          <cell r="SR127">
            <v>7.94</v>
          </cell>
          <cell r="SS127">
            <v>1</v>
          </cell>
          <cell r="ST127">
            <v>0</v>
          </cell>
          <cell r="SU127">
            <v>0</v>
          </cell>
          <cell r="SV127">
            <v>8.06</v>
          </cell>
          <cell r="SW127">
            <v>1</v>
          </cell>
          <cell r="SX127">
            <v>0</v>
          </cell>
          <cell r="SY127">
            <v>0</v>
          </cell>
          <cell r="SZ127" t="str">
            <v/>
          </cell>
          <cell r="TA127" t="str">
            <v/>
          </cell>
          <cell r="TB127">
            <v>0</v>
          </cell>
          <cell r="TC127">
            <v>0</v>
          </cell>
          <cell r="TD127">
            <v>15.52</v>
          </cell>
          <cell r="TE127">
            <v>2</v>
          </cell>
          <cell r="TF127">
            <v>0</v>
          </cell>
          <cell r="TG127">
            <v>0</v>
          </cell>
          <cell r="TH127">
            <v>7.12</v>
          </cell>
          <cell r="TI127">
            <v>1</v>
          </cell>
          <cell r="TJ127">
            <v>0</v>
          </cell>
          <cell r="TK127">
            <v>0</v>
          </cell>
          <cell r="TL127">
            <v>0</v>
          </cell>
          <cell r="TM127">
            <v>0</v>
          </cell>
          <cell r="TN127" t="str">
            <v/>
          </cell>
          <cell r="TO127" t="str">
            <v/>
          </cell>
          <cell r="TP127">
            <v>0</v>
          </cell>
          <cell r="TQ127">
            <v>0</v>
          </cell>
          <cell r="TR127">
            <v>8.8000000000000007</v>
          </cell>
          <cell r="TS127">
            <v>1</v>
          </cell>
          <cell r="TT127">
            <v>6.6</v>
          </cell>
          <cell r="TU127">
            <v>1</v>
          </cell>
          <cell r="TV127">
            <v>0</v>
          </cell>
          <cell r="TW127">
            <v>0</v>
          </cell>
          <cell r="TX127">
            <v>0</v>
          </cell>
          <cell r="TY127">
            <v>0</v>
          </cell>
          <cell r="TZ127">
            <v>8.1300000000000008</v>
          </cell>
          <cell r="UA127">
            <v>1</v>
          </cell>
          <cell r="UB127" t="str">
            <v/>
          </cell>
          <cell r="UC127" t="str">
            <v/>
          </cell>
          <cell r="UD127">
            <v>0</v>
          </cell>
          <cell r="UE127">
            <v>0</v>
          </cell>
          <cell r="UF127">
            <v>8.15</v>
          </cell>
          <cell r="UG127">
            <v>1</v>
          </cell>
          <cell r="UH127">
            <v>0</v>
          </cell>
          <cell r="UI127">
            <v>0</v>
          </cell>
          <cell r="UJ127">
            <v>6.37</v>
          </cell>
          <cell r="UK127">
            <v>1</v>
          </cell>
          <cell r="UL127">
            <v>0</v>
          </cell>
          <cell r="UM127">
            <v>0</v>
          </cell>
          <cell r="UN127">
            <v>5.67</v>
          </cell>
          <cell r="UO127">
            <v>1</v>
          </cell>
          <cell r="UP127" t="str">
            <v/>
          </cell>
          <cell r="UQ127" t="str">
            <v/>
          </cell>
          <cell r="UR127">
            <v>7.41</v>
          </cell>
          <cell r="US127">
            <v>1</v>
          </cell>
          <cell r="UT127">
            <v>0</v>
          </cell>
          <cell r="UU127">
            <v>0</v>
          </cell>
          <cell r="UV127">
            <v>0</v>
          </cell>
          <cell r="UW127">
            <v>0</v>
          </cell>
          <cell r="UX127">
            <v>0</v>
          </cell>
          <cell r="UY127">
            <v>0</v>
          </cell>
          <cell r="UZ127">
            <v>6.75</v>
          </cell>
          <cell r="VA127">
            <v>1</v>
          </cell>
          <cell r="VB127">
            <v>0</v>
          </cell>
          <cell r="VC127">
            <v>0</v>
          </cell>
          <cell r="VD127" t="str">
            <v/>
          </cell>
          <cell r="VE127" t="str">
            <v/>
          </cell>
          <cell r="VF127">
            <v>0</v>
          </cell>
          <cell r="VG127">
            <v>0</v>
          </cell>
          <cell r="VH127">
            <v>9.24</v>
          </cell>
          <cell r="VI127">
            <v>1</v>
          </cell>
          <cell r="VJ127">
            <v>0</v>
          </cell>
          <cell r="VK127">
            <v>0</v>
          </cell>
          <cell r="VL127">
            <v>9.2200000000000006</v>
          </cell>
          <cell r="VM127">
            <v>1</v>
          </cell>
          <cell r="VN127">
            <v>6.1</v>
          </cell>
          <cell r="VO127">
            <v>1</v>
          </cell>
          <cell r="VP127">
            <v>0</v>
          </cell>
          <cell r="VQ127">
            <v>0</v>
          </cell>
          <cell r="VR127" t="str">
            <v/>
          </cell>
          <cell r="VS127" t="str">
            <v/>
          </cell>
          <cell r="VT127">
            <v>0</v>
          </cell>
          <cell r="VU127">
            <v>0</v>
          </cell>
          <cell r="VV127">
            <v>9.32</v>
          </cell>
          <cell r="VW127">
            <v>1</v>
          </cell>
          <cell r="VX127">
            <v>0</v>
          </cell>
          <cell r="VY127">
            <v>0</v>
          </cell>
          <cell r="VZ127">
            <v>0</v>
          </cell>
          <cell r="WA127">
            <v>0</v>
          </cell>
          <cell r="WB127">
            <v>0</v>
          </cell>
          <cell r="WC127">
            <v>0</v>
          </cell>
          <cell r="WD127">
            <v>8.77</v>
          </cell>
          <cell r="WE127">
            <v>1</v>
          </cell>
          <cell r="WF127" t="str">
            <v/>
          </cell>
          <cell r="WG127" t="str">
            <v/>
          </cell>
          <cell r="WH127">
            <v>0</v>
          </cell>
          <cell r="WI127">
            <v>0</v>
          </cell>
          <cell r="WJ127">
            <v>0</v>
          </cell>
          <cell r="WK127">
            <v>0</v>
          </cell>
          <cell r="WL127">
            <v>9.74</v>
          </cell>
          <cell r="WM127">
            <v>1</v>
          </cell>
          <cell r="WN127">
            <v>7.25</v>
          </cell>
          <cell r="WO127">
            <v>1</v>
          </cell>
          <cell r="WP127">
            <v>0</v>
          </cell>
          <cell r="WQ127">
            <v>0</v>
          </cell>
          <cell r="WR127">
            <v>0</v>
          </cell>
          <cell r="WS127">
            <v>0</v>
          </cell>
          <cell r="WT127" t="str">
            <v/>
          </cell>
          <cell r="WU127" t="str">
            <v/>
          </cell>
          <cell r="WV127">
            <v>7.67</v>
          </cell>
          <cell r="WW127">
            <v>1</v>
          </cell>
          <cell r="WX127">
            <v>0</v>
          </cell>
          <cell r="WY127">
            <v>0</v>
          </cell>
          <cell r="WZ127">
            <v>0</v>
          </cell>
          <cell r="XA127">
            <v>0</v>
          </cell>
          <cell r="XB127">
            <v>6.96</v>
          </cell>
          <cell r="XC127">
            <v>1</v>
          </cell>
          <cell r="XD127">
            <v>0</v>
          </cell>
          <cell r="XE127">
            <v>0</v>
          </cell>
          <cell r="XF127">
            <v>0</v>
          </cell>
          <cell r="XG127">
            <v>0</v>
          </cell>
          <cell r="XH127" t="str">
            <v/>
          </cell>
          <cell r="XI127" t="str">
            <v/>
          </cell>
          <cell r="XJ127">
            <v>0</v>
          </cell>
          <cell r="XK127">
            <v>0</v>
          </cell>
          <cell r="XL127">
            <v>6.88</v>
          </cell>
          <cell r="XM127">
            <v>1</v>
          </cell>
          <cell r="XN127">
            <v>0</v>
          </cell>
          <cell r="XO127">
            <v>0</v>
          </cell>
          <cell r="XP127">
            <v>6.87</v>
          </cell>
          <cell r="XQ127">
            <v>1</v>
          </cell>
          <cell r="XR127">
            <v>0</v>
          </cell>
          <cell r="XS127">
            <v>0</v>
          </cell>
          <cell r="XT127">
            <v>4.68</v>
          </cell>
          <cell r="XU127">
            <v>1</v>
          </cell>
          <cell r="XV127" t="str">
            <v/>
          </cell>
          <cell r="XW127" t="str">
            <v/>
          </cell>
          <cell r="XX127">
            <v>0</v>
          </cell>
          <cell r="XY127">
            <v>0</v>
          </cell>
          <cell r="XZ127">
            <v>0</v>
          </cell>
          <cell r="YA127">
            <v>0</v>
          </cell>
          <cell r="YB127">
            <v>0</v>
          </cell>
          <cell r="YC127">
            <v>0</v>
          </cell>
          <cell r="YD127">
            <v>0</v>
          </cell>
          <cell r="YE127">
            <v>0</v>
          </cell>
          <cell r="YF127">
            <v>10.86</v>
          </cell>
          <cell r="YG127">
            <v>1</v>
          </cell>
          <cell r="YH127">
            <v>0</v>
          </cell>
          <cell r="YI127">
            <v>0</v>
          </cell>
          <cell r="YJ127" t="str">
            <v/>
          </cell>
          <cell r="YK127" t="str">
            <v/>
          </cell>
          <cell r="YL127">
            <v>0</v>
          </cell>
          <cell r="YM127">
            <v>0</v>
          </cell>
          <cell r="YN127">
            <v>7.46</v>
          </cell>
          <cell r="YO127">
            <v>1</v>
          </cell>
          <cell r="YP127">
            <v>0</v>
          </cell>
          <cell r="YQ127">
            <v>0</v>
          </cell>
          <cell r="YR127">
            <v>9.17</v>
          </cell>
          <cell r="YS127">
            <v>1</v>
          </cell>
          <cell r="YT127">
            <v>0</v>
          </cell>
          <cell r="YU127">
            <v>0</v>
          </cell>
          <cell r="YV127">
            <v>7.01</v>
          </cell>
          <cell r="YW127">
            <v>1</v>
          </cell>
          <cell r="YX127" t="str">
            <v/>
          </cell>
          <cell r="YY127" t="str">
            <v/>
          </cell>
          <cell r="YZ127">
            <v>0</v>
          </cell>
          <cell r="ZA127">
            <v>0</v>
          </cell>
          <cell r="ZB127">
            <v>6.65</v>
          </cell>
          <cell r="ZC127">
            <v>1</v>
          </cell>
          <cell r="ZD127">
            <v>10.87</v>
          </cell>
          <cell r="ZE127">
            <v>1</v>
          </cell>
          <cell r="ZF127">
            <v>8.3800000000000008</v>
          </cell>
          <cell r="ZG127">
            <v>1</v>
          </cell>
          <cell r="ZH127">
            <v>7.43</v>
          </cell>
          <cell r="ZI127">
            <v>1</v>
          </cell>
          <cell r="ZJ127">
            <v>6.73</v>
          </cell>
          <cell r="ZK127">
            <v>1</v>
          </cell>
          <cell r="ZL127" t="str">
            <v/>
          </cell>
          <cell r="ZM127" t="str">
            <v/>
          </cell>
          <cell r="ZN127">
            <v>8.8800000000000008</v>
          </cell>
          <cell r="ZO127">
            <v>1</v>
          </cell>
          <cell r="ZP127">
            <v>5.99</v>
          </cell>
          <cell r="ZQ127">
            <v>1</v>
          </cell>
          <cell r="ZR127">
            <v>0</v>
          </cell>
          <cell r="ZS127">
            <v>0</v>
          </cell>
          <cell r="ZT127">
            <v>14.38</v>
          </cell>
          <cell r="ZU127">
            <v>2</v>
          </cell>
          <cell r="ZV127">
            <v>0</v>
          </cell>
          <cell r="ZW127">
            <v>0</v>
          </cell>
          <cell r="ZX127">
            <v>7.18</v>
          </cell>
          <cell r="ZY127">
            <v>1</v>
          </cell>
          <cell r="ZZ127" t="str">
            <v/>
          </cell>
          <cell r="AAA127" t="str">
            <v/>
          </cell>
          <cell r="AAB127">
            <v>15.35</v>
          </cell>
          <cell r="AAC127">
            <v>2</v>
          </cell>
          <cell r="AAD127">
            <v>0</v>
          </cell>
          <cell r="AAE127">
            <v>0</v>
          </cell>
          <cell r="AAF127">
            <v>15.64</v>
          </cell>
          <cell r="AAG127">
            <v>2</v>
          </cell>
          <cell r="AAH127">
            <v>0</v>
          </cell>
          <cell r="AAI127">
            <v>0</v>
          </cell>
          <cell r="AAJ127">
            <v>0</v>
          </cell>
          <cell r="AAK127">
            <v>0</v>
          </cell>
          <cell r="AAL127">
            <v>0</v>
          </cell>
          <cell r="AAM127">
            <v>0</v>
          </cell>
          <cell r="AAN127" t="str">
            <v/>
          </cell>
          <cell r="AAO127" t="str">
            <v/>
          </cell>
          <cell r="AAP127">
            <v>0</v>
          </cell>
          <cell r="AAQ127">
            <v>0</v>
          </cell>
          <cell r="AAR127">
            <v>0</v>
          </cell>
          <cell r="AAS127">
            <v>0</v>
          </cell>
          <cell r="AAT127">
            <v>0</v>
          </cell>
          <cell r="AAU127">
            <v>0</v>
          </cell>
          <cell r="AAV127">
            <v>0</v>
          </cell>
          <cell r="AAW127">
            <v>0</v>
          </cell>
          <cell r="AAX127">
            <v>0</v>
          </cell>
          <cell r="AAY127">
            <v>0</v>
          </cell>
          <cell r="AAZ127">
            <v>0</v>
          </cell>
          <cell r="ABA127">
            <v>0</v>
          </cell>
          <cell r="ABB127" t="str">
            <v/>
          </cell>
          <cell r="ABC127" t="str">
            <v/>
          </cell>
          <cell r="ABD127">
            <v>0</v>
          </cell>
          <cell r="ABE127">
            <v>0</v>
          </cell>
          <cell r="ABF127">
            <v>0</v>
          </cell>
          <cell r="ABG127">
            <v>0</v>
          </cell>
          <cell r="ABH127">
            <v>0</v>
          </cell>
          <cell r="ABI127">
            <v>0</v>
          </cell>
          <cell r="ABJ127">
            <v>0</v>
          </cell>
          <cell r="ABK127">
            <v>0</v>
          </cell>
          <cell r="ABM127">
            <v>978.88999999999987</v>
          </cell>
          <cell r="ABN127">
            <v>131</v>
          </cell>
          <cell r="ABO127">
            <v>113</v>
          </cell>
          <cell r="ABP127">
            <v>1.1592920353982301</v>
          </cell>
        </row>
        <row r="128">
          <cell r="A128" t="str">
            <v>MILL BROOK</v>
          </cell>
          <cell r="B128" t="str">
            <v>MILL BROOK</v>
          </cell>
          <cell r="C128" t="str">
            <v>BRONX</v>
          </cell>
          <cell r="D128">
            <v>16.27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13.47</v>
          </cell>
          <cell r="K128">
            <v>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/>
          </cell>
          <cell r="Q128" t="str">
            <v/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15.05</v>
          </cell>
          <cell r="W128">
            <v>2</v>
          </cell>
          <cell r="X128">
            <v>9.56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 t="str">
            <v/>
          </cell>
          <cell r="AE128" t="str">
            <v/>
          </cell>
          <cell r="AF128">
            <v>15.22</v>
          </cell>
          <cell r="AG128">
            <v>2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15.06</v>
          </cell>
          <cell r="AQ128">
            <v>2</v>
          </cell>
          <cell r="AR128" t="str">
            <v/>
          </cell>
          <cell r="AS128" t="str">
            <v/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13.25</v>
          </cell>
          <cell r="AY128">
            <v>2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 t="str">
            <v/>
          </cell>
          <cell r="BG128" t="str">
            <v/>
          </cell>
          <cell r="BH128">
            <v>0</v>
          </cell>
          <cell r="BI128">
            <v>0</v>
          </cell>
          <cell r="BJ128">
            <v>7.94</v>
          </cell>
          <cell r="BK128">
            <v>1</v>
          </cell>
          <cell r="BL128">
            <v>8.32</v>
          </cell>
          <cell r="BM128">
            <v>1</v>
          </cell>
          <cell r="BN128">
            <v>6.51</v>
          </cell>
          <cell r="BO128">
            <v>1</v>
          </cell>
          <cell r="BP128">
            <v>0</v>
          </cell>
          <cell r="BQ128">
            <v>0</v>
          </cell>
          <cell r="BR128">
            <v>8.57</v>
          </cell>
          <cell r="BS128">
            <v>1</v>
          </cell>
          <cell r="BT128" t="str">
            <v/>
          </cell>
          <cell r="BU128" t="str">
            <v/>
          </cell>
          <cell r="BV128">
            <v>0</v>
          </cell>
          <cell r="BW128">
            <v>0</v>
          </cell>
          <cell r="BX128">
            <v>7.58</v>
          </cell>
          <cell r="BY128">
            <v>1</v>
          </cell>
          <cell r="BZ128">
            <v>0</v>
          </cell>
          <cell r="CA128">
            <v>0</v>
          </cell>
          <cell r="CB128">
            <v>6.24</v>
          </cell>
          <cell r="CC128">
            <v>1</v>
          </cell>
          <cell r="CD128">
            <v>15.31</v>
          </cell>
          <cell r="CE128">
            <v>2</v>
          </cell>
          <cell r="CF128">
            <v>0</v>
          </cell>
          <cell r="CG128">
            <v>0</v>
          </cell>
          <cell r="CH128" t="str">
            <v/>
          </cell>
          <cell r="CI128" t="str">
            <v/>
          </cell>
          <cell r="CJ128">
            <v>0</v>
          </cell>
          <cell r="CK128">
            <v>0</v>
          </cell>
          <cell r="CL128">
            <v>7.11</v>
          </cell>
          <cell r="CM128">
            <v>1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16.649999999999999</v>
          </cell>
          <cell r="CS128">
            <v>2</v>
          </cell>
          <cell r="CT128">
            <v>6.74</v>
          </cell>
          <cell r="CU128">
            <v>1</v>
          </cell>
          <cell r="CV128" t="str">
            <v/>
          </cell>
          <cell r="CW128" t="str">
            <v/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18</v>
          </cell>
          <cell r="DG128">
            <v>2</v>
          </cell>
          <cell r="DH128">
            <v>0</v>
          </cell>
          <cell r="DI128">
            <v>0</v>
          </cell>
          <cell r="DJ128" t="str">
            <v/>
          </cell>
          <cell r="DK128" t="str">
            <v/>
          </cell>
          <cell r="DL128">
            <v>7.51</v>
          </cell>
          <cell r="DM128">
            <v>1</v>
          </cell>
          <cell r="DN128">
            <v>0</v>
          </cell>
          <cell r="DO128">
            <v>0</v>
          </cell>
          <cell r="DP128">
            <v>7.93</v>
          </cell>
          <cell r="DQ128">
            <v>1</v>
          </cell>
          <cell r="DR128">
            <v>0</v>
          </cell>
          <cell r="DS128">
            <v>0</v>
          </cell>
          <cell r="DT128">
            <v>4.37</v>
          </cell>
          <cell r="DU128">
            <v>1</v>
          </cell>
          <cell r="DV128">
            <v>0</v>
          </cell>
          <cell r="DW128">
            <v>0</v>
          </cell>
          <cell r="DX128" t="str">
            <v/>
          </cell>
          <cell r="DY128" t="str">
            <v/>
          </cell>
          <cell r="DZ128">
            <v>7.79</v>
          </cell>
          <cell r="EA128">
            <v>1</v>
          </cell>
          <cell r="EB128">
            <v>0</v>
          </cell>
          <cell r="EC128">
            <v>0</v>
          </cell>
          <cell r="ED128">
            <v>7.73</v>
          </cell>
          <cell r="EE128">
            <v>1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7.77</v>
          </cell>
          <cell r="EK128">
            <v>1</v>
          </cell>
          <cell r="EL128" t="str">
            <v/>
          </cell>
          <cell r="EM128" t="str">
            <v/>
          </cell>
          <cell r="EN128">
            <v>7.53</v>
          </cell>
          <cell r="EO128">
            <v>1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16.2</v>
          </cell>
          <cell r="EU128">
            <v>2</v>
          </cell>
          <cell r="EV128">
            <v>0</v>
          </cell>
          <cell r="EW128">
            <v>0</v>
          </cell>
          <cell r="EX128">
            <v>5.94</v>
          </cell>
          <cell r="EY128">
            <v>1</v>
          </cell>
          <cell r="EZ128" t="str">
            <v/>
          </cell>
          <cell r="FA128" t="str">
            <v/>
          </cell>
          <cell r="FB128">
            <v>5.83</v>
          </cell>
          <cell r="FC128">
            <v>1</v>
          </cell>
          <cell r="FD128">
            <v>6.17</v>
          </cell>
          <cell r="FE128">
            <v>1</v>
          </cell>
          <cell r="FF128">
            <v>6.4</v>
          </cell>
          <cell r="FG128">
            <v>1</v>
          </cell>
          <cell r="FH128">
            <v>0</v>
          </cell>
          <cell r="FI128">
            <v>0</v>
          </cell>
          <cell r="FJ128">
            <v>6.97</v>
          </cell>
          <cell r="FK128">
            <v>1</v>
          </cell>
          <cell r="FL128">
            <v>0</v>
          </cell>
          <cell r="FM128">
            <v>0</v>
          </cell>
          <cell r="FN128" t="str">
            <v/>
          </cell>
          <cell r="FO128" t="str">
            <v/>
          </cell>
          <cell r="FP128">
            <v>7.52</v>
          </cell>
          <cell r="FQ128">
            <v>1</v>
          </cell>
          <cell r="FR128">
            <v>15.18</v>
          </cell>
          <cell r="FS128">
            <v>2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13.15</v>
          </cell>
          <cell r="GA128">
            <v>2</v>
          </cell>
          <cell r="GB128" t="str">
            <v/>
          </cell>
          <cell r="GC128" t="str">
            <v/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13.91</v>
          </cell>
          <cell r="GI128">
            <v>2</v>
          </cell>
          <cell r="GJ128">
            <v>0</v>
          </cell>
          <cell r="GK128">
            <v>0</v>
          </cell>
          <cell r="GL128">
            <v>7.64</v>
          </cell>
          <cell r="GM128">
            <v>1</v>
          </cell>
          <cell r="GN128">
            <v>0</v>
          </cell>
          <cell r="GO128">
            <v>0</v>
          </cell>
          <cell r="GP128" t="str">
            <v/>
          </cell>
          <cell r="GQ128" t="str">
            <v/>
          </cell>
          <cell r="GR128">
            <v>8.75</v>
          </cell>
          <cell r="GS128">
            <v>1</v>
          </cell>
          <cell r="GT128">
            <v>0</v>
          </cell>
          <cell r="GU128">
            <v>0</v>
          </cell>
          <cell r="GV128">
            <v>7.7</v>
          </cell>
          <cell r="GW128">
            <v>1</v>
          </cell>
          <cell r="GX128">
            <v>0</v>
          </cell>
          <cell r="GY128">
            <v>0</v>
          </cell>
          <cell r="GZ128">
            <v>14.95</v>
          </cell>
          <cell r="HA128">
            <v>2</v>
          </cell>
          <cell r="HB128">
            <v>0</v>
          </cell>
          <cell r="HC128">
            <v>0</v>
          </cell>
          <cell r="HD128" t="str">
            <v/>
          </cell>
          <cell r="HE128" t="str">
            <v/>
          </cell>
          <cell r="HF128">
            <v>0</v>
          </cell>
          <cell r="HG128">
            <v>0</v>
          </cell>
          <cell r="HH128">
            <v>21.31</v>
          </cell>
          <cell r="HI128">
            <v>3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7.56</v>
          </cell>
          <cell r="HO128">
            <v>1</v>
          </cell>
          <cell r="HP128">
            <v>6.54</v>
          </cell>
          <cell r="HQ128">
            <v>1</v>
          </cell>
          <cell r="HR128" t="str">
            <v/>
          </cell>
          <cell r="HS128" t="str">
            <v/>
          </cell>
          <cell r="HT128">
            <v>0</v>
          </cell>
          <cell r="HU128">
            <v>0</v>
          </cell>
          <cell r="HV128">
            <v>21.31</v>
          </cell>
          <cell r="HW128">
            <v>3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7.56</v>
          </cell>
          <cell r="IC128">
            <v>1</v>
          </cell>
          <cell r="ID128">
            <v>6.54</v>
          </cell>
          <cell r="IE128">
            <v>1</v>
          </cell>
          <cell r="IF128" t="str">
            <v/>
          </cell>
          <cell r="IG128" t="str">
            <v/>
          </cell>
          <cell r="IH128">
            <v>0</v>
          </cell>
          <cell r="II128">
            <v>0</v>
          </cell>
          <cell r="IJ128">
            <v>10.130000000000001</v>
          </cell>
          <cell r="IK128">
            <v>1</v>
          </cell>
          <cell r="IL128">
            <v>10.78</v>
          </cell>
          <cell r="IM128">
            <v>2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8.85</v>
          </cell>
          <cell r="IS128">
            <v>1</v>
          </cell>
          <cell r="IT128" t="str">
            <v/>
          </cell>
          <cell r="IU128" t="str">
            <v/>
          </cell>
          <cell r="IV128">
            <v>5.55</v>
          </cell>
          <cell r="IW128">
            <v>1</v>
          </cell>
          <cell r="IX128">
            <v>0</v>
          </cell>
          <cell r="IY128">
            <v>0</v>
          </cell>
          <cell r="IZ128">
            <v>15.65</v>
          </cell>
          <cell r="JA128">
            <v>2</v>
          </cell>
          <cell r="JB128">
            <v>0</v>
          </cell>
          <cell r="JC128">
            <v>0</v>
          </cell>
          <cell r="JD128">
            <v>5.76</v>
          </cell>
          <cell r="JE128">
            <v>1</v>
          </cell>
          <cell r="JF128">
            <v>7.34</v>
          </cell>
          <cell r="JG128">
            <v>1</v>
          </cell>
          <cell r="JH128" t="str">
            <v/>
          </cell>
          <cell r="JI128" t="str">
            <v/>
          </cell>
          <cell r="JJ128">
            <v>5.55</v>
          </cell>
          <cell r="JK128">
            <v>1</v>
          </cell>
          <cell r="JL128">
            <v>0</v>
          </cell>
          <cell r="JM128">
            <v>0</v>
          </cell>
          <cell r="JN128">
            <v>15.65</v>
          </cell>
          <cell r="JO128">
            <v>2</v>
          </cell>
          <cell r="JP128">
            <v>0</v>
          </cell>
          <cell r="JQ128">
            <v>0</v>
          </cell>
          <cell r="JR128">
            <v>5.76</v>
          </cell>
          <cell r="JS128">
            <v>1</v>
          </cell>
          <cell r="JT128">
            <v>7.34</v>
          </cell>
          <cell r="JU128">
            <v>1</v>
          </cell>
          <cell r="JV128" t="str">
            <v/>
          </cell>
          <cell r="JW128" t="str">
            <v/>
          </cell>
          <cell r="JX128">
            <v>0</v>
          </cell>
          <cell r="JY128">
            <v>0</v>
          </cell>
          <cell r="JZ128">
            <v>15.99</v>
          </cell>
          <cell r="KA128">
            <v>2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13.21</v>
          </cell>
          <cell r="KG128">
            <v>2</v>
          </cell>
          <cell r="KH128">
            <v>8.0299999999999994</v>
          </cell>
          <cell r="KI128">
            <v>1</v>
          </cell>
          <cell r="KJ128" t="str">
            <v/>
          </cell>
          <cell r="KK128" t="str">
            <v/>
          </cell>
          <cell r="KL128">
            <v>0</v>
          </cell>
          <cell r="KM128">
            <v>0</v>
          </cell>
          <cell r="KN128">
            <v>8.31</v>
          </cell>
          <cell r="KO128">
            <v>1</v>
          </cell>
          <cell r="KP128">
            <v>0</v>
          </cell>
          <cell r="KQ128">
            <v>0</v>
          </cell>
          <cell r="KR128">
            <v>7.98</v>
          </cell>
          <cell r="KS128">
            <v>1</v>
          </cell>
          <cell r="KT128">
            <v>16.48</v>
          </cell>
          <cell r="KU128">
            <v>2</v>
          </cell>
          <cell r="KV128">
            <v>0</v>
          </cell>
          <cell r="KW128">
            <v>0</v>
          </cell>
          <cell r="KX128" t="str">
            <v/>
          </cell>
          <cell r="KY128" t="str">
            <v/>
          </cell>
          <cell r="KZ128">
            <v>7.91</v>
          </cell>
          <cell r="LA128">
            <v>1</v>
          </cell>
          <cell r="LB128">
            <v>6.72</v>
          </cell>
          <cell r="LC128">
            <v>1</v>
          </cell>
          <cell r="LD128">
            <v>8.66</v>
          </cell>
          <cell r="LE128">
            <v>1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>
            <v>14.67</v>
          </cell>
          <cell r="LK128">
            <v>2</v>
          </cell>
          <cell r="LL128" t="str">
            <v/>
          </cell>
          <cell r="LM128" t="str">
            <v/>
          </cell>
          <cell r="LN128">
            <v>0</v>
          </cell>
          <cell r="LO128">
            <v>0</v>
          </cell>
          <cell r="LP128">
            <v>8.6</v>
          </cell>
          <cell r="LQ128">
            <v>1</v>
          </cell>
          <cell r="LR128">
            <v>14.48</v>
          </cell>
          <cell r="LS128">
            <v>2</v>
          </cell>
          <cell r="LT128">
            <v>0</v>
          </cell>
          <cell r="LU128">
            <v>0</v>
          </cell>
          <cell r="LV128">
            <v>7.96</v>
          </cell>
          <cell r="LW128">
            <v>1</v>
          </cell>
          <cell r="LX128">
            <v>6.26</v>
          </cell>
          <cell r="LY128">
            <v>1</v>
          </cell>
          <cell r="LZ128" t="str">
            <v/>
          </cell>
          <cell r="MA128" t="str">
            <v/>
          </cell>
          <cell r="MB128">
            <v>15.18</v>
          </cell>
          <cell r="MC128">
            <v>2</v>
          </cell>
          <cell r="MD128">
            <v>0</v>
          </cell>
          <cell r="ME128">
            <v>0</v>
          </cell>
          <cell r="MF128">
            <v>7.18</v>
          </cell>
          <cell r="MG128">
            <v>1</v>
          </cell>
          <cell r="MH128">
            <v>5.2</v>
          </cell>
          <cell r="MI128">
            <v>1</v>
          </cell>
          <cell r="MJ128">
            <v>0</v>
          </cell>
          <cell r="MK128">
            <v>0</v>
          </cell>
          <cell r="ML128">
            <v>8.91</v>
          </cell>
          <cell r="MM128">
            <v>1</v>
          </cell>
          <cell r="MN128" t="str">
            <v/>
          </cell>
          <cell r="MO128" t="str">
            <v/>
          </cell>
          <cell r="MP128">
            <v>8.31</v>
          </cell>
          <cell r="MQ128">
            <v>1</v>
          </cell>
          <cell r="MR128">
            <v>0</v>
          </cell>
          <cell r="MS128">
            <v>0</v>
          </cell>
          <cell r="MT128">
            <v>8.4</v>
          </cell>
          <cell r="MU128">
            <v>1</v>
          </cell>
          <cell r="MV128">
            <v>0</v>
          </cell>
          <cell r="MW128">
            <v>0</v>
          </cell>
          <cell r="MX128">
            <v>6.8</v>
          </cell>
          <cell r="MY128">
            <v>1</v>
          </cell>
          <cell r="MZ128">
            <v>4.05</v>
          </cell>
          <cell r="NA128">
            <v>1</v>
          </cell>
          <cell r="NB128" t="str">
            <v/>
          </cell>
          <cell r="NC128" t="str">
            <v/>
          </cell>
          <cell r="ND128">
            <v>8.83</v>
          </cell>
          <cell r="NE128">
            <v>1</v>
          </cell>
          <cell r="NF128">
            <v>0</v>
          </cell>
          <cell r="NG128">
            <v>0</v>
          </cell>
          <cell r="NH128">
            <v>8.25</v>
          </cell>
          <cell r="NI128">
            <v>1</v>
          </cell>
          <cell r="NJ128">
            <v>4.42</v>
          </cell>
          <cell r="NK128">
            <v>1</v>
          </cell>
          <cell r="NL128">
            <v>0</v>
          </cell>
          <cell r="NM128">
            <v>0</v>
          </cell>
          <cell r="NN128">
            <v>6.29</v>
          </cell>
          <cell r="NO128">
            <v>1</v>
          </cell>
          <cell r="NP128" t="str">
            <v/>
          </cell>
          <cell r="NQ128" t="str">
            <v/>
          </cell>
          <cell r="NR128">
            <v>0</v>
          </cell>
          <cell r="NS128">
            <v>0</v>
          </cell>
          <cell r="NT128">
            <v>12.99</v>
          </cell>
          <cell r="NU128">
            <v>2</v>
          </cell>
          <cell r="NV128">
            <v>6.13</v>
          </cell>
          <cell r="NW128">
            <v>1</v>
          </cell>
          <cell r="NX128">
            <v>0</v>
          </cell>
          <cell r="NY128">
            <v>0</v>
          </cell>
          <cell r="NZ128">
            <v>6.9</v>
          </cell>
          <cell r="OA128">
            <v>1</v>
          </cell>
          <cell r="OB128">
            <v>0</v>
          </cell>
          <cell r="OC128">
            <v>0</v>
          </cell>
          <cell r="OD128" t="str">
            <v/>
          </cell>
          <cell r="OE128" t="str">
            <v/>
          </cell>
          <cell r="OF128">
            <v>14.93</v>
          </cell>
          <cell r="OG128">
            <v>2</v>
          </cell>
          <cell r="OH128">
            <v>0</v>
          </cell>
          <cell r="OI128">
            <v>0</v>
          </cell>
          <cell r="OJ128">
            <v>8.43</v>
          </cell>
          <cell r="OK128">
            <v>1</v>
          </cell>
          <cell r="OL128">
            <v>0</v>
          </cell>
          <cell r="OM128">
            <v>0</v>
          </cell>
          <cell r="ON128">
            <v>14.03</v>
          </cell>
          <cell r="OO128">
            <v>2</v>
          </cell>
          <cell r="OP128">
            <v>5.19</v>
          </cell>
          <cell r="OQ128">
            <v>1</v>
          </cell>
          <cell r="OR128" t="str">
            <v/>
          </cell>
          <cell r="OS128" t="str">
            <v/>
          </cell>
          <cell r="OT128">
            <v>0</v>
          </cell>
          <cell r="OU128">
            <v>0</v>
          </cell>
          <cell r="OV128">
            <v>7.29</v>
          </cell>
          <cell r="OW128">
            <v>1</v>
          </cell>
          <cell r="OX128">
            <v>8.3000000000000007</v>
          </cell>
          <cell r="OY128">
            <v>1</v>
          </cell>
          <cell r="OZ128">
            <v>7.19</v>
          </cell>
          <cell r="PA128">
            <v>1</v>
          </cell>
          <cell r="PB128">
            <v>4.96</v>
          </cell>
          <cell r="PC128">
            <v>1</v>
          </cell>
          <cell r="PD128">
            <v>0</v>
          </cell>
          <cell r="PE128">
            <v>0</v>
          </cell>
          <cell r="PF128" t="str">
            <v/>
          </cell>
          <cell r="PG128" t="str">
            <v/>
          </cell>
          <cell r="PH128">
            <v>7.62</v>
          </cell>
          <cell r="PI128">
            <v>1</v>
          </cell>
          <cell r="PJ128">
            <v>0</v>
          </cell>
          <cell r="PK128">
            <v>0</v>
          </cell>
          <cell r="PL128">
            <v>15.78</v>
          </cell>
          <cell r="PM128">
            <v>2</v>
          </cell>
          <cell r="PN128">
            <v>6.78</v>
          </cell>
          <cell r="PO128">
            <v>1</v>
          </cell>
          <cell r="PP128">
            <v>0</v>
          </cell>
          <cell r="PQ128">
            <v>0</v>
          </cell>
          <cell r="PR128">
            <v>6.96</v>
          </cell>
          <cell r="PS128">
            <v>1</v>
          </cell>
          <cell r="PT128" t="str">
            <v/>
          </cell>
          <cell r="PU128" t="str">
            <v/>
          </cell>
          <cell r="PV128">
            <v>0</v>
          </cell>
          <cell r="PW128">
            <v>0</v>
          </cell>
          <cell r="PX128">
            <v>14.84</v>
          </cell>
          <cell r="PY128">
            <v>2</v>
          </cell>
          <cell r="PZ128">
            <v>0</v>
          </cell>
          <cell r="QA128">
            <v>0</v>
          </cell>
          <cell r="QB128">
            <v>0</v>
          </cell>
          <cell r="QC128">
            <v>0</v>
          </cell>
          <cell r="QD128">
            <v>14.6</v>
          </cell>
          <cell r="QE128">
            <v>2</v>
          </cell>
          <cell r="QF128">
            <v>0</v>
          </cell>
          <cell r="QG128">
            <v>0</v>
          </cell>
          <cell r="QH128" t="str">
            <v/>
          </cell>
          <cell r="QI128" t="str">
            <v/>
          </cell>
          <cell r="QJ128">
            <v>0</v>
          </cell>
          <cell r="QK128">
            <v>0</v>
          </cell>
          <cell r="QL128">
            <v>15.99</v>
          </cell>
          <cell r="QM128">
            <v>2</v>
          </cell>
          <cell r="QN128">
            <v>0</v>
          </cell>
          <cell r="QO128">
            <v>0</v>
          </cell>
          <cell r="QP128">
            <v>0</v>
          </cell>
          <cell r="QQ128">
            <v>0</v>
          </cell>
          <cell r="QR128">
            <v>12.52</v>
          </cell>
          <cell r="QS128">
            <v>2</v>
          </cell>
          <cell r="QT128">
            <v>0</v>
          </cell>
          <cell r="QU128">
            <v>0</v>
          </cell>
          <cell r="QV128" t="str">
            <v/>
          </cell>
          <cell r="QW128" t="str">
            <v/>
          </cell>
          <cell r="QX128">
            <v>0</v>
          </cell>
          <cell r="QY128">
            <v>0</v>
          </cell>
          <cell r="QZ128">
            <v>18.66</v>
          </cell>
          <cell r="RA128">
            <v>2</v>
          </cell>
          <cell r="RB128">
            <v>0</v>
          </cell>
          <cell r="RC128">
            <v>0</v>
          </cell>
          <cell r="RD128">
            <v>6.68</v>
          </cell>
          <cell r="RE128">
            <v>1</v>
          </cell>
          <cell r="RF128">
            <v>14.24</v>
          </cell>
          <cell r="RG128">
            <v>2</v>
          </cell>
          <cell r="RH128">
            <v>0</v>
          </cell>
          <cell r="RI128">
            <v>0</v>
          </cell>
          <cell r="RJ128" t="str">
            <v/>
          </cell>
          <cell r="RK128" t="str">
            <v/>
          </cell>
          <cell r="RL128">
            <v>0</v>
          </cell>
          <cell r="RM128">
            <v>0</v>
          </cell>
          <cell r="RN128">
            <v>16.11</v>
          </cell>
          <cell r="RO128">
            <v>2</v>
          </cell>
          <cell r="RP128">
            <v>0</v>
          </cell>
          <cell r="RQ128">
            <v>0</v>
          </cell>
          <cell r="RR128">
            <v>0</v>
          </cell>
          <cell r="RS128">
            <v>0</v>
          </cell>
          <cell r="RT128">
            <v>0</v>
          </cell>
          <cell r="RU128">
            <v>0</v>
          </cell>
          <cell r="RV128">
            <v>17.239999999999998</v>
          </cell>
          <cell r="RW128">
            <v>2</v>
          </cell>
          <cell r="RX128" t="str">
            <v/>
          </cell>
          <cell r="RY128" t="str">
            <v/>
          </cell>
          <cell r="RZ128">
            <v>0</v>
          </cell>
          <cell r="SA128">
            <v>0</v>
          </cell>
          <cell r="SB128">
            <v>12.83</v>
          </cell>
          <cell r="SC128">
            <v>2</v>
          </cell>
          <cell r="SD128">
            <v>0</v>
          </cell>
          <cell r="SE128">
            <v>0</v>
          </cell>
          <cell r="SF128">
            <v>0</v>
          </cell>
          <cell r="SG128">
            <v>0</v>
          </cell>
          <cell r="SH128">
            <v>0</v>
          </cell>
          <cell r="SI128">
            <v>0</v>
          </cell>
          <cell r="SJ128">
            <v>15.04</v>
          </cell>
          <cell r="SK128">
            <v>1</v>
          </cell>
          <cell r="SL128" t="str">
            <v/>
          </cell>
          <cell r="SM128" t="str">
            <v/>
          </cell>
          <cell r="SN128">
            <v>0</v>
          </cell>
          <cell r="SO128">
            <v>0</v>
          </cell>
          <cell r="SP128">
            <v>19.47</v>
          </cell>
          <cell r="SQ128">
            <v>2</v>
          </cell>
          <cell r="SR128">
            <v>0</v>
          </cell>
          <cell r="SS128">
            <v>0</v>
          </cell>
          <cell r="ST128">
            <v>0</v>
          </cell>
          <cell r="SU128">
            <v>0</v>
          </cell>
          <cell r="SV128">
            <v>0</v>
          </cell>
          <cell r="SW128">
            <v>0</v>
          </cell>
          <cell r="SX128">
            <v>16.63</v>
          </cell>
          <cell r="SY128">
            <v>2</v>
          </cell>
          <cell r="SZ128" t="str">
            <v/>
          </cell>
          <cell r="TA128" t="str">
            <v/>
          </cell>
          <cell r="TB128">
            <v>0</v>
          </cell>
          <cell r="TC128">
            <v>0</v>
          </cell>
          <cell r="TD128">
            <v>13.51</v>
          </cell>
          <cell r="TE128">
            <v>2</v>
          </cell>
          <cell r="TF128">
            <v>0</v>
          </cell>
          <cell r="TG128">
            <v>0</v>
          </cell>
          <cell r="TH128">
            <v>0</v>
          </cell>
          <cell r="TI128">
            <v>0</v>
          </cell>
          <cell r="TJ128">
            <v>0</v>
          </cell>
          <cell r="TK128">
            <v>0</v>
          </cell>
          <cell r="TL128">
            <v>14.39</v>
          </cell>
          <cell r="TM128">
            <v>2</v>
          </cell>
          <cell r="TN128" t="str">
            <v/>
          </cell>
          <cell r="TO128" t="str">
            <v/>
          </cell>
          <cell r="TP128">
            <v>0</v>
          </cell>
          <cell r="TQ128">
            <v>0</v>
          </cell>
          <cell r="TR128">
            <v>15.59</v>
          </cell>
          <cell r="TS128">
            <v>2</v>
          </cell>
          <cell r="TT128">
            <v>0</v>
          </cell>
          <cell r="TU128">
            <v>0</v>
          </cell>
          <cell r="TV128">
            <v>6.85</v>
          </cell>
          <cell r="TW128">
            <v>1</v>
          </cell>
          <cell r="TX128">
            <v>7.4</v>
          </cell>
          <cell r="TY128">
            <v>1</v>
          </cell>
          <cell r="TZ128">
            <v>6.01</v>
          </cell>
          <cell r="UA128">
            <v>1</v>
          </cell>
          <cell r="UB128" t="str">
            <v/>
          </cell>
          <cell r="UC128" t="str">
            <v/>
          </cell>
          <cell r="UD128">
            <v>7.93</v>
          </cell>
          <cell r="UE128">
            <v>1</v>
          </cell>
          <cell r="UF128">
            <v>5.98</v>
          </cell>
          <cell r="UG128">
            <v>1</v>
          </cell>
          <cell r="UH128">
            <v>0</v>
          </cell>
          <cell r="UI128">
            <v>0</v>
          </cell>
          <cell r="UJ128">
            <v>0</v>
          </cell>
          <cell r="UK128">
            <v>0</v>
          </cell>
          <cell r="UL128">
            <v>15.76</v>
          </cell>
          <cell r="UM128">
            <v>2</v>
          </cell>
          <cell r="UN128">
            <v>7.29</v>
          </cell>
          <cell r="UO128">
            <v>1</v>
          </cell>
          <cell r="UP128" t="str">
            <v/>
          </cell>
          <cell r="UQ128" t="str">
            <v/>
          </cell>
          <cell r="UR128">
            <v>5.88</v>
          </cell>
          <cell r="US128">
            <v>1</v>
          </cell>
          <cell r="UT128">
            <v>0</v>
          </cell>
          <cell r="UU128">
            <v>0</v>
          </cell>
          <cell r="UV128">
            <v>9.33</v>
          </cell>
          <cell r="UW128">
            <v>1</v>
          </cell>
          <cell r="UX128">
            <v>6.57</v>
          </cell>
          <cell r="UY128">
            <v>1</v>
          </cell>
          <cell r="UZ128">
            <v>4.9400000000000004</v>
          </cell>
          <cell r="VA128">
            <v>1</v>
          </cell>
          <cell r="VB128">
            <v>0</v>
          </cell>
          <cell r="VC128">
            <v>0</v>
          </cell>
          <cell r="VD128" t="str">
            <v/>
          </cell>
          <cell r="VE128" t="str">
            <v/>
          </cell>
          <cell r="VF128">
            <v>6.73</v>
          </cell>
          <cell r="VG128">
            <v>1</v>
          </cell>
          <cell r="VH128">
            <v>6.62</v>
          </cell>
          <cell r="VI128">
            <v>1</v>
          </cell>
          <cell r="VJ128">
            <v>0</v>
          </cell>
          <cell r="VK128">
            <v>0</v>
          </cell>
          <cell r="VL128">
            <v>7.25</v>
          </cell>
          <cell r="VM128">
            <v>1</v>
          </cell>
          <cell r="VN128">
            <v>12.12</v>
          </cell>
          <cell r="VO128">
            <v>2</v>
          </cell>
          <cell r="VP128">
            <v>0</v>
          </cell>
          <cell r="VQ128">
            <v>0</v>
          </cell>
          <cell r="VR128" t="str">
            <v/>
          </cell>
          <cell r="VS128" t="str">
            <v/>
          </cell>
          <cell r="VT128">
            <v>7.13</v>
          </cell>
          <cell r="VU128">
            <v>1</v>
          </cell>
          <cell r="VV128">
            <v>13.39</v>
          </cell>
          <cell r="VW128">
            <v>2</v>
          </cell>
          <cell r="VX128">
            <v>0</v>
          </cell>
          <cell r="VY128">
            <v>0</v>
          </cell>
          <cell r="VZ128">
            <v>0</v>
          </cell>
          <cell r="WA128">
            <v>0</v>
          </cell>
          <cell r="WB128">
            <v>7.25</v>
          </cell>
          <cell r="WC128">
            <v>1</v>
          </cell>
          <cell r="WD128">
            <v>0</v>
          </cell>
          <cell r="WE128">
            <v>0</v>
          </cell>
          <cell r="WF128" t="str">
            <v/>
          </cell>
          <cell r="WG128" t="str">
            <v/>
          </cell>
          <cell r="WH128">
            <v>0</v>
          </cell>
          <cell r="WI128">
            <v>0</v>
          </cell>
          <cell r="WJ128">
            <v>7.52</v>
          </cell>
          <cell r="WK128">
            <v>1</v>
          </cell>
          <cell r="WL128">
            <v>16.2</v>
          </cell>
          <cell r="WM128">
            <v>2</v>
          </cell>
          <cell r="WN128">
            <v>0</v>
          </cell>
          <cell r="WO128">
            <v>0</v>
          </cell>
          <cell r="WP128">
            <v>0</v>
          </cell>
          <cell r="WQ128">
            <v>0</v>
          </cell>
          <cell r="WR128">
            <v>6.74</v>
          </cell>
          <cell r="WS128">
            <v>1</v>
          </cell>
          <cell r="WT128" t="str">
            <v/>
          </cell>
          <cell r="WU128" t="str">
            <v/>
          </cell>
          <cell r="WV128">
            <v>8.74</v>
          </cell>
          <cell r="WW128">
            <v>1</v>
          </cell>
          <cell r="WX128">
            <v>14.6</v>
          </cell>
          <cell r="WY128">
            <v>2</v>
          </cell>
          <cell r="WZ128">
            <v>0</v>
          </cell>
          <cell r="XA128">
            <v>0</v>
          </cell>
          <cell r="XB128">
            <v>0</v>
          </cell>
          <cell r="XC128">
            <v>0</v>
          </cell>
          <cell r="XD128">
            <v>6.44</v>
          </cell>
          <cell r="XE128">
            <v>1</v>
          </cell>
          <cell r="XF128">
            <v>11.38</v>
          </cell>
          <cell r="XG128">
            <v>2</v>
          </cell>
          <cell r="XH128" t="str">
            <v/>
          </cell>
          <cell r="XI128" t="str">
            <v/>
          </cell>
          <cell r="XJ128">
            <v>0</v>
          </cell>
          <cell r="XK128">
            <v>0</v>
          </cell>
          <cell r="XL128">
            <v>14.6</v>
          </cell>
          <cell r="XM128">
            <v>2</v>
          </cell>
          <cell r="XN128">
            <v>0</v>
          </cell>
          <cell r="XO128">
            <v>0</v>
          </cell>
          <cell r="XP128">
            <v>0</v>
          </cell>
          <cell r="XQ128">
            <v>0</v>
          </cell>
          <cell r="XR128">
            <v>13.96</v>
          </cell>
          <cell r="XS128">
            <v>2</v>
          </cell>
          <cell r="XT128">
            <v>0</v>
          </cell>
          <cell r="XU128">
            <v>0</v>
          </cell>
          <cell r="XV128" t="str">
            <v/>
          </cell>
          <cell r="XW128" t="str">
            <v/>
          </cell>
          <cell r="XX128">
            <v>18.89</v>
          </cell>
          <cell r="XY128">
            <v>3</v>
          </cell>
          <cell r="XZ128">
            <v>0</v>
          </cell>
          <cell r="YA128">
            <v>0</v>
          </cell>
          <cell r="YB128">
            <v>0</v>
          </cell>
          <cell r="YC128">
            <v>0</v>
          </cell>
          <cell r="YD128">
            <v>0</v>
          </cell>
          <cell r="YE128">
            <v>0</v>
          </cell>
          <cell r="YF128">
            <v>7.02</v>
          </cell>
          <cell r="YG128">
            <v>1</v>
          </cell>
          <cell r="YH128">
            <v>8.58</v>
          </cell>
          <cell r="YI128">
            <v>1</v>
          </cell>
          <cell r="YJ128" t="str">
            <v/>
          </cell>
          <cell r="YK128" t="str">
            <v/>
          </cell>
          <cell r="YL128">
            <v>0</v>
          </cell>
          <cell r="YM128">
            <v>0</v>
          </cell>
          <cell r="YN128">
            <v>15.01</v>
          </cell>
          <cell r="YO128">
            <v>2</v>
          </cell>
          <cell r="YP128">
            <v>0</v>
          </cell>
          <cell r="YQ128">
            <v>0</v>
          </cell>
          <cell r="YR128">
            <v>0</v>
          </cell>
          <cell r="YS128">
            <v>0</v>
          </cell>
          <cell r="YT128">
            <v>7.79</v>
          </cell>
          <cell r="YU128">
            <v>1</v>
          </cell>
          <cell r="YV128">
            <v>0</v>
          </cell>
          <cell r="YW128">
            <v>0</v>
          </cell>
          <cell r="YX128" t="str">
            <v/>
          </cell>
          <cell r="YY128" t="str">
            <v/>
          </cell>
          <cell r="YZ128">
            <v>0</v>
          </cell>
          <cell r="ZA128">
            <v>0</v>
          </cell>
          <cell r="ZB128">
            <v>8.98</v>
          </cell>
          <cell r="ZC128">
            <v>1</v>
          </cell>
          <cell r="ZD128">
            <v>6.58</v>
          </cell>
          <cell r="ZE128">
            <v>1</v>
          </cell>
          <cell r="ZF128">
            <v>0</v>
          </cell>
          <cell r="ZG128">
            <v>0</v>
          </cell>
          <cell r="ZH128">
            <v>5.74</v>
          </cell>
          <cell r="ZI128">
            <v>1</v>
          </cell>
          <cell r="ZJ128">
            <v>6.66</v>
          </cell>
          <cell r="ZK128">
            <v>1</v>
          </cell>
          <cell r="ZL128" t="str">
            <v/>
          </cell>
          <cell r="ZM128" t="str">
            <v/>
          </cell>
          <cell r="ZN128">
            <v>0</v>
          </cell>
          <cell r="ZO128">
            <v>0</v>
          </cell>
          <cell r="ZP128">
            <v>13.22</v>
          </cell>
          <cell r="ZQ128">
            <v>2</v>
          </cell>
          <cell r="ZR128">
            <v>0</v>
          </cell>
          <cell r="ZS128">
            <v>0</v>
          </cell>
          <cell r="ZT128">
            <v>0</v>
          </cell>
          <cell r="ZU128">
            <v>0</v>
          </cell>
          <cell r="ZV128">
            <v>5.45</v>
          </cell>
          <cell r="ZW128">
            <v>1</v>
          </cell>
          <cell r="ZX128">
            <v>6.28</v>
          </cell>
          <cell r="ZY128">
            <v>1</v>
          </cell>
          <cell r="ZZ128" t="str">
            <v/>
          </cell>
          <cell r="AAA128" t="str">
            <v/>
          </cell>
          <cell r="AAB128">
            <v>0</v>
          </cell>
          <cell r="AAC128">
            <v>0</v>
          </cell>
          <cell r="AAD128">
            <v>13.57</v>
          </cell>
          <cell r="AAE128">
            <v>2</v>
          </cell>
          <cell r="AAF128">
            <v>0</v>
          </cell>
          <cell r="AAG128">
            <v>0</v>
          </cell>
          <cell r="AAH128">
            <v>0</v>
          </cell>
          <cell r="AAI128">
            <v>0</v>
          </cell>
          <cell r="AAJ128">
            <v>0</v>
          </cell>
          <cell r="AAK128">
            <v>0</v>
          </cell>
          <cell r="AAL128">
            <v>6.68</v>
          </cell>
          <cell r="AAM128">
            <v>1</v>
          </cell>
          <cell r="AAN128" t="str">
            <v/>
          </cell>
          <cell r="AAO128" t="str">
            <v/>
          </cell>
          <cell r="AAP128">
            <v>0</v>
          </cell>
          <cell r="AAQ128">
            <v>0</v>
          </cell>
          <cell r="AAR128">
            <v>0</v>
          </cell>
          <cell r="AAS128">
            <v>0</v>
          </cell>
          <cell r="AAT128">
            <v>0</v>
          </cell>
          <cell r="AAU128">
            <v>0</v>
          </cell>
          <cell r="AAV128">
            <v>0</v>
          </cell>
          <cell r="AAW128">
            <v>0</v>
          </cell>
          <cell r="AAX128">
            <v>0</v>
          </cell>
          <cell r="AAY128">
            <v>0</v>
          </cell>
          <cell r="AAZ128">
            <v>0</v>
          </cell>
          <cell r="ABA128">
            <v>0</v>
          </cell>
          <cell r="ABB128" t="str">
            <v/>
          </cell>
          <cell r="ABC128" t="str">
            <v/>
          </cell>
          <cell r="ABD128">
            <v>0</v>
          </cell>
          <cell r="ABE128">
            <v>0</v>
          </cell>
          <cell r="ABF128">
            <v>0</v>
          </cell>
          <cell r="ABG128">
            <v>0</v>
          </cell>
          <cell r="ABH128">
            <v>0</v>
          </cell>
          <cell r="ABI128">
            <v>0</v>
          </cell>
          <cell r="ABJ128">
            <v>0</v>
          </cell>
          <cell r="ABK128">
            <v>0</v>
          </cell>
          <cell r="ABM128">
            <v>1546.9299999999996</v>
          </cell>
          <cell r="ABN128">
            <v>211</v>
          </cell>
          <cell r="ABO128">
            <v>154</v>
          </cell>
          <cell r="ABP128">
            <v>1.3701298701298701</v>
          </cell>
        </row>
        <row r="129">
          <cell r="A129" t="str">
            <v>MILL BROOK EXTENSION</v>
          </cell>
          <cell r="B129" t="str">
            <v>MILL BROOK</v>
          </cell>
          <cell r="C129" t="str">
            <v>BRONX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 t="str">
            <v/>
          </cell>
          <cell r="Q129" t="str">
            <v/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 t="str">
            <v/>
          </cell>
          <cell r="AE129" t="str">
            <v/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/>
          </cell>
          <cell r="AS129" t="str">
            <v/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 t="str">
            <v/>
          </cell>
          <cell r="BG129" t="str">
            <v/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 t="str">
            <v/>
          </cell>
          <cell r="BU129" t="str">
            <v/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 t="str">
            <v/>
          </cell>
          <cell r="CI129" t="str">
            <v/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 t="str">
            <v/>
          </cell>
          <cell r="CW129" t="str">
            <v/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 t="str">
            <v/>
          </cell>
          <cell r="DK129" t="str">
            <v/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 t="str">
            <v/>
          </cell>
          <cell r="DY129" t="str">
            <v/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 t="str">
            <v/>
          </cell>
          <cell r="EM129" t="str">
            <v/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 t="str">
            <v/>
          </cell>
          <cell r="FA129" t="str">
            <v/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 t="str">
            <v/>
          </cell>
          <cell r="FO129" t="str">
            <v/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 t="str">
            <v/>
          </cell>
          <cell r="GC129" t="str">
            <v/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 t="str">
            <v/>
          </cell>
          <cell r="GQ129" t="str">
            <v/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 t="str">
            <v/>
          </cell>
          <cell r="HE129" t="str">
            <v/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 t="str">
            <v/>
          </cell>
          <cell r="HS129" t="str">
            <v/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 t="str">
            <v/>
          </cell>
          <cell r="IG129" t="str">
            <v/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 t="str">
            <v/>
          </cell>
          <cell r="IU129" t="str">
            <v/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 t="str">
            <v/>
          </cell>
          <cell r="JI129" t="str">
            <v/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 t="str">
            <v/>
          </cell>
          <cell r="JW129" t="str">
            <v/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 t="str">
            <v/>
          </cell>
          <cell r="KK129" t="str">
            <v/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 t="str">
            <v/>
          </cell>
          <cell r="KY129" t="str">
            <v/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>
            <v>0</v>
          </cell>
          <cell r="LK129">
            <v>0</v>
          </cell>
          <cell r="LL129" t="str">
            <v/>
          </cell>
          <cell r="LM129" t="str">
            <v/>
          </cell>
          <cell r="LN129">
            <v>0</v>
          </cell>
          <cell r="LO129">
            <v>0</v>
          </cell>
          <cell r="LP129">
            <v>0</v>
          </cell>
          <cell r="LQ129">
            <v>0</v>
          </cell>
          <cell r="LR129">
            <v>0</v>
          </cell>
          <cell r="LS129">
            <v>0</v>
          </cell>
          <cell r="LT129">
            <v>0</v>
          </cell>
          <cell r="LU129">
            <v>0</v>
          </cell>
          <cell r="LV129">
            <v>0</v>
          </cell>
          <cell r="LW129">
            <v>0</v>
          </cell>
          <cell r="LX129">
            <v>0</v>
          </cell>
          <cell r="LY129">
            <v>0</v>
          </cell>
          <cell r="LZ129" t="str">
            <v/>
          </cell>
          <cell r="MA129" t="str">
            <v/>
          </cell>
          <cell r="MB129">
            <v>0</v>
          </cell>
          <cell r="MC129">
            <v>0</v>
          </cell>
          <cell r="MD129">
            <v>0</v>
          </cell>
          <cell r="ME129">
            <v>0</v>
          </cell>
          <cell r="MF129">
            <v>0</v>
          </cell>
          <cell r="MG129">
            <v>0</v>
          </cell>
          <cell r="MH129">
            <v>0</v>
          </cell>
          <cell r="MI129">
            <v>0</v>
          </cell>
          <cell r="MJ129">
            <v>0</v>
          </cell>
          <cell r="MK129">
            <v>0</v>
          </cell>
          <cell r="ML129">
            <v>0</v>
          </cell>
          <cell r="MM129">
            <v>0</v>
          </cell>
          <cell r="MN129" t="str">
            <v/>
          </cell>
          <cell r="MO129" t="str">
            <v/>
          </cell>
          <cell r="MP129">
            <v>0</v>
          </cell>
          <cell r="MQ129">
            <v>0</v>
          </cell>
          <cell r="MR129">
            <v>0</v>
          </cell>
          <cell r="MS129">
            <v>0</v>
          </cell>
          <cell r="MT129">
            <v>0</v>
          </cell>
          <cell r="MU129">
            <v>0</v>
          </cell>
          <cell r="MV129">
            <v>0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 t="str">
            <v/>
          </cell>
          <cell r="NC129" t="str">
            <v/>
          </cell>
          <cell r="ND129">
            <v>0</v>
          </cell>
          <cell r="NE129">
            <v>0</v>
          </cell>
          <cell r="NF129">
            <v>0</v>
          </cell>
          <cell r="NG129">
            <v>0</v>
          </cell>
          <cell r="NH129">
            <v>0</v>
          </cell>
          <cell r="NI129">
            <v>0</v>
          </cell>
          <cell r="NJ129">
            <v>0</v>
          </cell>
          <cell r="NK129">
            <v>0</v>
          </cell>
          <cell r="NL129">
            <v>0</v>
          </cell>
          <cell r="NM129">
            <v>0</v>
          </cell>
          <cell r="NN129">
            <v>0</v>
          </cell>
          <cell r="NO129">
            <v>0</v>
          </cell>
          <cell r="NP129" t="str">
            <v/>
          </cell>
          <cell r="NQ129" t="str">
            <v/>
          </cell>
          <cell r="NR129">
            <v>0</v>
          </cell>
          <cell r="NS129">
            <v>0</v>
          </cell>
          <cell r="NT129">
            <v>0</v>
          </cell>
          <cell r="NU129">
            <v>0</v>
          </cell>
          <cell r="NV129">
            <v>0</v>
          </cell>
          <cell r="NW129">
            <v>0</v>
          </cell>
          <cell r="NX129">
            <v>0</v>
          </cell>
          <cell r="NY129">
            <v>0</v>
          </cell>
          <cell r="NZ129">
            <v>0</v>
          </cell>
          <cell r="OA129">
            <v>0</v>
          </cell>
          <cell r="OB129">
            <v>0</v>
          </cell>
          <cell r="OC129">
            <v>0</v>
          </cell>
          <cell r="OD129" t="str">
            <v/>
          </cell>
          <cell r="OE129" t="str">
            <v/>
          </cell>
          <cell r="OF129">
            <v>0</v>
          </cell>
          <cell r="OG129">
            <v>0</v>
          </cell>
          <cell r="OH129">
            <v>0</v>
          </cell>
          <cell r="OI129">
            <v>0</v>
          </cell>
          <cell r="OJ129">
            <v>0</v>
          </cell>
          <cell r="OK129">
            <v>0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0</v>
          </cell>
          <cell r="OQ129">
            <v>0</v>
          </cell>
          <cell r="OR129" t="str">
            <v/>
          </cell>
          <cell r="OS129" t="str">
            <v/>
          </cell>
          <cell r="OT129">
            <v>0</v>
          </cell>
          <cell r="OU129">
            <v>0</v>
          </cell>
          <cell r="OV129">
            <v>0</v>
          </cell>
          <cell r="OW129">
            <v>0</v>
          </cell>
          <cell r="OX129">
            <v>0</v>
          </cell>
          <cell r="OY129">
            <v>0</v>
          </cell>
          <cell r="OZ129">
            <v>0</v>
          </cell>
          <cell r="PA129">
            <v>0</v>
          </cell>
          <cell r="PB129">
            <v>0</v>
          </cell>
          <cell r="PC129">
            <v>0</v>
          </cell>
          <cell r="PD129">
            <v>0</v>
          </cell>
          <cell r="PE129">
            <v>0</v>
          </cell>
          <cell r="PF129" t="str">
            <v/>
          </cell>
          <cell r="PG129" t="str">
            <v/>
          </cell>
          <cell r="PH129">
            <v>0</v>
          </cell>
          <cell r="PI129">
            <v>0</v>
          </cell>
          <cell r="PJ129">
            <v>0</v>
          </cell>
          <cell r="PK129">
            <v>0</v>
          </cell>
          <cell r="PL129">
            <v>0</v>
          </cell>
          <cell r="PM129">
            <v>0</v>
          </cell>
          <cell r="PN129">
            <v>0</v>
          </cell>
          <cell r="PO129">
            <v>0</v>
          </cell>
          <cell r="PP129">
            <v>0</v>
          </cell>
          <cell r="PQ129">
            <v>0</v>
          </cell>
          <cell r="PR129">
            <v>0</v>
          </cell>
          <cell r="PS129">
            <v>0</v>
          </cell>
          <cell r="PT129" t="str">
            <v/>
          </cell>
          <cell r="PU129" t="str">
            <v/>
          </cell>
          <cell r="PV129">
            <v>0</v>
          </cell>
          <cell r="PW129">
            <v>0</v>
          </cell>
          <cell r="PX129">
            <v>0</v>
          </cell>
          <cell r="PY129">
            <v>0</v>
          </cell>
          <cell r="PZ129">
            <v>0</v>
          </cell>
          <cell r="QA129">
            <v>0</v>
          </cell>
          <cell r="QB129">
            <v>0</v>
          </cell>
          <cell r="QC129">
            <v>0</v>
          </cell>
          <cell r="QD129">
            <v>0</v>
          </cell>
          <cell r="QE129">
            <v>0</v>
          </cell>
          <cell r="QF129">
            <v>0</v>
          </cell>
          <cell r="QG129">
            <v>0</v>
          </cell>
          <cell r="QH129" t="str">
            <v/>
          </cell>
          <cell r="QI129" t="str">
            <v/>
          </cell>
          <cell r="QJ129">
            <v>0</v>
          </cell>
          <cell r="QK129">
            <v>0</v>
          </cell>
          <cell r="QL129">
            <v>0</v>
          </cell>
          <cell r="QM129">
            <v>0</v>
          </cell>
          <cell r="QN129">
            <v>0</v>
          </cell>
          <cell r="QO129">
            <v>0</v>
          </cell>
          <cell r="QP129">
            <v>0</v>
          </cell>
          <cell r="QQ129">
            <v>0</v>
          </cell>
          <cell r="QR129">
            <v>0</v>
          </cell>
          <cell r="QS129">
            <v>0</v>
          </cell>
          <cell r="QT129">
            <v>0</v>
          </cell>
          <cell r="QU129">
            <v>0</v>
          </cell>
          <cell r="QV129" t="str">
            <v/>
          </cell>
          <cell r="QW129" t="str">
            <v/>
          </cell>
          <cell r="QX129">
            <v>0</v>
          </cell>
          <cell r="QY129">
            <v>0</v>
          </cell>
          <cell r="QZ129">
            <v>0</v>
          </cell>
          <cell r="RA129">
            <v>0</v>
          </cell>
          <cell r="RB129">
            <v>0</v>
          </cell>
          <cell r="RC129">
            <v>0</v>
          </cell>
          <cell r="RD129">
            <v>0</v>
          </cell>
          <cell r="RE129">
            <v>0</v>
          </cell>
          <cell r="RF129">
            <v>0</v>
          </cell>
          <cell r="RG129">
            <v>0</v>
          </cell>
          <cell r="RH129">
            <v>0</v>
          </cell>
          <cell r="RI129">
            <v>0</v>
          </cell>
          <cell r="RJ129" t="str">
            <v/>
          </cell>
          <cell r="RK129" t="str">
            <v/>
          </cell>
          <cell r="RL129">
            <v>0</v>
          </cell>
          <cell r="RM129">
            <v>0</v>
          </cell>
          <cell r="RN129">
            <v>0</v>
          </cell>
          <cell r="RO129">
            <v>0</v>
          </cell>
          <cell r="RP129">
            <v>0</v>
          </cell>
          <cell r="RQ129">
            <v>0</v>
          </cell>
          <cell r="RR129">
            <v>0</v>
          </cell>
          <cell r="RS129">
            <v>0</v>
          </cell>
          <cell r="RT129">
            <v>0</v>
          </cell>
          <cell r="RU129">
            <v>0</v>
          </cell>
          <cell r="RV129">
            <v>0</v>
          </cell>
          <cell r="RW129">
            <v>0</v>
          </cell>
          <cell r="RX129" t="str">
            <v/>
          </cell>
          <cell r="RY129" t="str">
            <v/>
          </cell>
          <cell r="RZ129">
            <v>0</v>
          </cell>
          <cell r="SA129">
            <v>0</v>
          </cell>
          <cell r="SB129">
            <v>0</v>
          </cell>
          <cell r="SC129">
            <v>0</v>
          </cell>
          <cell r="SD129">
            <v>0</v>
          </cell>
          <cell r="SE129">
            <v>0</v>
          </cell>
          <cell r="SF129">
            <v>0</v>
          </cell>
          <cell r="SG129">
            <v>0</v>
          </cell>
          <cell r="SH129">
            <v>0</v>
          </cell>
          <cell r="SI129">
            <v>0</v>
          </cell>
          <cell r="SJ129">
            <v>0</v>
          </cell>
          <cell r="SK129">
            <v>0</v>
          </cell>
          <cell r="SL129" t="str">
            <v/>
          </cell>
          <cell r="SM129" t="str">
            <v/>
          </cell>
          <cell r="SN129">
            <v>0</v>
          </cell>
          <cell r="SO129">
            <v>0</v>
          </cell>
          <cell r="SP129">
            <v>0</v>
          </cell>
          <cell r="SQ129">
            <v>0</v>
          </cell>
          <cell r="SR129">
            <v>0</v>
          </cell>
          <cell r="SS129">
            <v>0</v>
          </cell>
          <cell r="ST129">
            <v>0</v>
          </cell>
          <cell r="SU129">
            <v>0</v>
          </cell>
          <cell r="SV129">
            <v>0</v>
          </cell>
          <cell r="SW129">
            <v>0</v>
          </cell>
          <cell r="SX129">
            <v>0</v>
          </cell>
          <cell r="SY129">
            <v>0</v>
          </cell>
          <cell r="SZ129" t="str">
            <v/>
          </cell>
          <cell r="TA129" t="str">
            <v/>
          </cell>
          <cell r="TB129">
            <v>0</v>
          </cell>
          <cell r="TC129">
            <v>0</v>
          </cell>
          <cell r="TD129">
            <v>0</v>
          </cell>
          <cell r="TE129">
            <v>0</v>
          </cell>
          <cell r="TF129">
            <v>0</v>
          </cell>
          <cell r="TG129">
            <v>0</v>
          </cell>
          <cell r="TH129">
            <v>0</v>
          </cell>
          <cell r="TI129">
            <v>0</v>
          </cell>
          <cell r="TJ129">
            <v>0</v>
          </cell>
          <cell r="TK129">
            <v>0</v>
          </cell>
          <cell r="TL129">
            <v>0</v>
          </cell>
          <cell r="TM129">
            <v>0</v>
          </cell>
          <cell r="TN129" t="str">
            <v/>
          </cell>
          <cell r="TO129" t="str">
            <v/>
          </cell>
          <cell r="TP129">
            <v>0</v>
          </cell>
          <cell r="TQ129">
            <v>0</v>
          </cell>
          <cell r="TR129">
            <v>0</v>
          </cell>
          <cell r="TS129">
            <v>0</v>
          </cell>
          <cell r="TT129">
            <v>0</v>
          </cell>
          <cell r="TU129">
            <v>0</v>
          </cell>
          <cell r="TV129">
            <v>0</v>
          </cell>
          <cell r="TW129">
            <v>0</v>
          </cell>
          <cell r="TX129">
            <v>0</v>
          </cell>
          <cell r="TY129">
            <v>0</v>
          </cell>
          <cell r="TZ129">
            <v>0</v>
          </cell>
          <cell r="UA129">
            <v>0</v>
          </cell>
          <cell r="UB129" t="str">
            <v/>
          </cell>
          <cell r="UC129" t="str">
            <v/>
          </cell>
          <cell r="UD129">
            <v>0</v>
          </cell>
          <cell r="UE129">
            <v>0</v>
          </cell>
          <cell r="UF129">
            <v>0</v>
          </cell>
          <cell r="UG129">
            <v>0</v>
          </cell>
          <cell r="UH129">
            <v>0</v>
          </cell>
          <cell r="UI129">
            <v>0</v>
          </cell>
          <cell r="UJ129">
            <v>0</v>
          </cell>
          <cell r="UK129">
            <v>0</v>
          </cell>
          <cell r="UL129">
            <v>0</v>
          </cell>
          <cell r="UM129">
            <v>0</v>
          </cell>
          <cell r="UN129">
            <v>0</v>
          </cell>
          <cell r="UO129">
            <v>0</v>
          </cell>
          <cell r="UP129" t="str">
            <v/>
          </cell>
          <cell r="UQ129" t="str">
            <v/>
          </cell>
          <cell r="UR129">
            <v>0</v>
          </cell>
          <cell r="US129">
            <v>0</v>
          </cell>
          <cell r="UT129">
            <v>0</v>
          </cell>
          <cell r="UU129">
            <v>0</v>
          </cell>
          <cell r="UV129">
            <v>0</v>
          </cell>
          <cell r="UW129">
            <v>0</v>
          </cell>
          <cell r="UX129">
            <v>0</v>
          </cell>
          <cell r="UY129">
            <v>0</v>
          </cell>
          <cell r="UZ129">
            <v>0</v>
          </cell>
          <cell r="VA129">
            <v>0</v>
          </cell>
          <cell r="VB129">
            <v>0</v>
          </cell>
          <cell r="VC129">
            <v>0</v>
          </cell>
          <cell r="VD129" t="str">
            <v/>
          </cell>
          <cell r="VE129" t="str">
            <v/>
          </cell>
          <cell r="VF129">
            <v>0</v>
          </cell>
          <cell r="VG129">
            <v>0</v>
          </cell>
          <cell r="VH129">
            <v>0</v>
          </cell>
          <cell r="VI129">
            <v>0</v>
          </cell>
          <cell r="VJ129">
            <v>0</v>
          </cell>
          <cell r="VK129">
            <v>0</v>
          </cell>
          <cell r="VL129">
            <v>0</v>
          </cell>
          <cell r="VM129">
            <v>0</v>
          </cell>
          <cell r="VN129">
            <v>0</v>
          </cell>
          <cell r="VO129">
            <v>0</v>
          </cell>
          <cell r="VP129">
            <v>0</v>
          </cell>
          <cell r="VQ129">
            <v>0</v>
          </cell>
          <cell r="VR129" t="str">
            <v/>
          </cell>
          <cell r="VS129" t="str">
            <v/>
          </cell>
          <cell r="VT129">
            <v>0</v>
          </cell>
          <cell r="VU129">
            <v>0</v>
          </cell>
          <cell r="VV129">
            <v>0</v>
          </cell>
          <cell r="VW129">
            <v>0</v>
          </cell>
          <cell r="VX129">
            <v>0</v>
          </cell>
          <cell r="VY129">
            <v>0</v>
          </cell>
          <cell r="VZ129">
            <v>0</v>
          </cell>
          <cell r="WA129">
            <v>0</v>
          </cell>
          <cell r="WB129">
            <v>0</v>
          </cell>
          <cell r="WC129">
            <v>0</v>
          </cell>
          <cell r="WD129">
            <v>0</v>
          </cell>
          <cell r="WE129">
            <v>0</v>
          </cell>
          <cell r="WF129" t="str">
            <v/>
          </cell>
          <cell r="WG129" t="str">
            <v/>
          </cell>
          <cell r="WH129">
            <v>0</v>
          </cell>
          <cell r="WI129">
            <v>0</v>
          </cell>
          <cell r="WJ129">
            <v>0</v>
          </cell>
          <cell r="WK129">
            <v>0</v>
          </cell>
          <cell r="WL129">
            <v>0</v>
          </cell>
          <cell r="WM129">
            <v>0</v>
          </cell>
          <cell r="WN129">
            <v>0</v>
          </cell>
          <cell r="WO129">
            <v>0</v>
          </cell>
          <cell r="WP129">
            <v>0</v>
          </cell>
          <cell r="WQ129">
            <v>0</v>
          </cell>
          <cell r="WR129">
            <v>0</v>
          </cell>
          <cell r="WS129">
            <v>0</v>
          </cell>
          <cell r="WT129" t="str">
            <v/>
          </cell>
          <cell r="WU129" t="str">
            <v/>
          </cell>
          <cell r="WV129">
            <v>0</v>
          </cell>
          <cell r="WW129">
            <v>0</v>
          </cell>
          <cell r="WX129">
            <v>0</v>
          </cell>
          <cell r="WY129">
            <v>0</v>
          </cell>
          <cell r="WZ129">
            <v>0</v>
          </cell>
          <cell r="XA129">
            <v>0</v>
          </cell>
          <cell r="XB129">
            <v>0</v>
          </cell>
          <cell r="XC129">
            <v>0</v>
          </cell>
          <cell r="XD129">
            <v>0</v>
          </cell>
          <cell r="XE129">
            <v>0</v>
          </cell>
          <cell r="XF129">
            <v>0</v>
          </cell>
          <cell r="XG129">
            <v>0</v>
          </cell>
          <cell r="XH129" t="str">
            <v/>
          </cell>
          <cell r="XI129" t="str">
            <v/>
          </cell>
          <cell r="XJ129">
            <v>0</v>
          </cell>
          <cell r="XK129">
            <v>0</v>
          </cell>
          <cell r="XL129">
            <v>0</v>
          </cell>
          <cell r="XM129">
            <v>0</v>
          </cell>
          <cell r="XN129">
            <v>0</v>
          </cell>
          <cell r="XO129">
            <v>0</v>
          </cell>
          <cell r="XP129">
            <v>0</v>
          </cell>
          <cell r="XQ129">
            <v>0</v>
          </cell>
          <cell r="XR129">
            <v>0</v>
          </cell>
          <cell r="XS129">
            <v>0</v>
          </cell>
          <cell r="XT129">
            <v>0</v>
          </cell>
          <cell r="XU129">
            <v>0</v>
          </cell>
          <cell r="XV129" t="str">
            <v/>
          </cell>
          <cell r="XW129" t="str">
            <v/>
          </cell>
          <cell r="XX129">
            <v>0</v>
          </cell>
          <cell r="XY129">
            <v>0</v>
          </cell>
          <cell r="XZ129">
            <v>0</v>
          </cell>
          <cell r="YA129">
            <v>0</v>
          </cell>
          <cell r="YB129">
            <v>0</v>
          </cell>
          <cell r="YC129">
            <v>0</v>
          </cell>
          <cell r="YD129">
            <v>0</v>
          </cell>
          <cell r="YE129">
            <v>0</v>
          </cell>
          <cell r="YF129">
            <v>0</v>
          </cell>
          <cell r="YG129">
            <v>0</v>
          </cell>
          <cell r="YH129">
            <v>0</v>
          </cell>
          <cell r="YI129">
            <v>0</v>
          </cell>
          <cell r="YJ129" t="str">
            <v/>
          </cell>
          <cell r="YK129" t="str">
            <v/>
          </cell>
          <cell r="YL129">
            <v>0</v>
          </cell>
          <cell r="YM129">
            <v>0</v>
          </cell>
          <cell r="YN129">
            <v>0</v>
          </cell>
          <cell r="YO129">
            <v>0</v>
          </cell>
          <cell r="YP129">
            <v>0</v>
          </cell>
          <cell r="YQ129">
            <v>0</v>
          </cell>
          <cell r="YR129">
            <v>0</v>
          </cell>
          <cell r="YS129">
            <v>0</v>
          </cell>
          <cell r="YT129">
            <v>0</v>
          </cell>
          <cell r="YU129">
            <v>0</v>
          </cell>
          <cell r="YV129">
            <v>0</v>
          </cell>
          <cell r="YW129">
            <v>0</v>
          </cell>
          <cell r="YX129" t="str">
            <v/>
          </cell>
          <cell r="YY129" t="str">
            <v/>
          </cell>
          <cell r="YZ129">
            <v>0</v>
          </cell>
          <cell r="ZA129">
            <v>0</v>
          </cell>
          <cell r="ZB129">
            <v>0</v>
          </cell>
          <cell r="ZC129">
            <v>0</v>
          </cell>
          <cell r="ZD129">
            <v>0</v>
          </cell>
          <cell r="ZE129">
            <v>0</v>
          </cell>
          <cell r="ZF129">
            <v>0</v>
          </cell>
          <cell r="ZG129">
            <v>0</v>
          </cell>
          <cell r="ZH129">
            <v>0</v>
          </cell>
          <cell r="ZI129">
            <v>0</v>
          </cell>
          <cell r="ZJ129">
            <v>0</v>
          </cell>
          <cell r="ZK129">
            <v>0</v>
          </cell>
          <cell r="ZL129" t="str">
            <v/>
          </cell>
          <cell r="ZM129" t="str">
            <v/>
          </cell>
          <cell r="ZN129">
            <v>0</v>
          </cell>
          <cell r="ZO129">
            <v>0</v>
          </cell>
          <cell r="ZP129">
            <v>0</v>
          </cell>
          <cell r="ZQ129">
            <v>0</v>
          </cell>
          <cell r="ZR129">
            <v>0</v>
          </cell>
          <cell r="ZS129">
            <v>0</v>
          </cell>
          <cell r="ZT129">
            <v>0</v>
          </cell>
          <cell r="ZU129">
            <v>0</v>
          </cell>
          <cell r="ZV129">
            <v>0</v>
          </cell>
          <cell r="ZW129">
            <v>0</v>
          </cell>
          <cell r="ZX129">
            <v>0</v>
          </cell>
          <cell r="ZY129">
            <v>0</v>
          </cell>
          <cell r="ZZ129" t="str">
            <v/>
          </cell>
          <cell r="AAA129" t="str">
            <v/>
          </cell>
          <cell r="AAB129">
            <v>0</v>
          </cell>
          <cell r="AAC129">
            <v>0</v>
          </cell>
          <cell r="AAD129">
            <v>0</v>
          </cell>
          <cell r="AAE129">
            <v>0</v>
          </cell>
          <cell r="AAF129">
            <v>0</v>
          </cell>
          <cell r="AAG129">
            <v>0</v>
          </cell>
          <cell r="AAH129">
            <v>0</v>
          </cell>
          <cell r="AAI129">
            <v>0</v>
          </cell>
          <cell r="AAJ129">
            <v>0</v>
          </cell>
          <cell r="AAK129">
            <v>0</v>
          </cell>
          <cell r="AAL129">
            <v>0</v>
          </cell>
          <cell r="AAM129">
            <v>0</v>
          </cell>
          <cell r="AAN129" t="str">
            <v/>
          </cell>
          <cell r="AAO129" t="str">
            <v/>
          </cell>
          <cell r="AAP129">
            <v>0</v>
          </cell>
          <cell r="AAQ129">
            <v>0</v>
          </cell>
          <cell r="AAR129">
            <v>0</v>
          </cell>
          <cell r="AAS129">
            <v>0</v>
          </cell>
          <cell r="AAT129">
            <v>0</v>
          </cell>
          <cell r="AAU129">
            <v>0</v>
          </cell>
          <cell r="AAV129">
            <v>0</v>
          </cell>
          <cell r="AAW129">
            <v>0</v>
          </cell>
          <cell r="AAX129">
            <v>0</v>
          </cell>
          <cell r="AAY129">
            <v>0</v>
          </cell>
          <cell r="AAZ129">
            <v>0</v>
          </cell>
          <cell r="ABA129">
            <v>0</v>
          </cell>
          <cell r="ABB129" t="str">
            <v/>
          </cell>
          <cell r="ABC129" t="str">
            <v/>
          </cell>
          <cell r="ABD129">
            <v>0</v>
          </cell>
          <cell r="ABE129">
            <v>0</v>
          </cell>
          <cell r="ABF129">
            <v>0</v>
          </cell>
          <cell r="ABG129">
            <v>0</v>
          </cell>
          <cell r="ABH129">
            <v>0</v>
          </cell>
          <cell r="ABI129">
            <v>0</v>
          </cell>
          <cell r="ABJ129">
            <v>0</v>
          </cell>
          <cell r="ABK129">
            <v>0</v>
          </cell>
          <cell r="ABM129">
            <v>0</v>
          </cell>
          <cell r="ABN129">
            <v>0</v>
          </cell>
          <cell r="ABO129">
            <v>0</v>
          </cell>
          <cell r="ABP129" t="e">
            <v>#DIV/0!</v>
          </cell>
        </row>
        <row r="130">
          <cell r="A130" t="str">
            <v>MITCHEL</v>
          </cell>
          <cell r="B130" t="str">
            <v>MITCHEL</v>
          </cell>
          <cell r="C130" t="str">
            <v>BRONX</v>
          </cell>
          <cell r="D130">
            <v>0</v>
          </cell>
          <cell r="E130">
            <v>0</v>
          </cell>
          <cell r="F130">
            <v>8.4700000000000006</v>
          </cell>
          <cell r="G130">
            <v>1</v>
          </cell>
          <cell r="H130">
            <v>0</v>
          </cell>
          <cell r="I130">
            <v>0</v>
          </cell>
          <cell r="J130">
            <v>4.6100000000000003</v>
          </cell>
          <cell r="K130">
            <v>1</v>
          </cell>
          <cell r="L130">
            <v>9.19</v>
          </cell>
          <cell r="M130">
            <v>1</v>
          </cell>
          <cell r="N130">
            <v>6.42</v>
          </cell>
          <cell r="O130">
            <v>1</v>
          </cell>
          <cell r="P130" t="str">
            <v/>
          </cell>
          <cell r="Q130" t="str">
            <v/>
          </cell>
          <cell r="R130">
            <v>0</v>
          </cell>
          <cell r="S130">
            <v>0</v>
          </cell>
          <cell r="T130">
            <v>12.64</v>
          </cell>
          <cell r="U130">
            <v>2</v>
          </cell>
          <cell r="V130">
            <v>24.11</v>
          </cell>
          <cell r="W130">
            <v>3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12.18</v>
          </cell>
          <cell r="AC130">
            <v>2</v>
          </cell>
          <cell r="AD130" t="str">
            <v/>
          </cell>
          <cell r="AE130" t="str">
            <v/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22.15</v>
          </cell>
          <cell r="AK130">
            <v>3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15.32</v>
          </cell>
          <cell r="AQ130">
            <v>2</v>
          </cell>
          <cell r="AR130" t="str">
            <v/>
          </cell>
          <cell r="AS130" t="str">
            <v/>
          </cell>
          <cell r="AT130">
            <v>7.25</v>
          </cell>
          <cell r="AU130">
            <v>1</v>
          </cell>
          <cell r="AV130">
            <v>0</v>
          </cell>
          <cell r="AW130">
            <v>0</v>
          </cell>
          <cell r="AX130">
            <v>10.57</v>
          </cell>
          <cell r="AY130">
            <v>2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21.61</v>
          </cell>
          <cell r="BE130">
            <v>3</v>
          </cell>
          <cell r="BF130" t="str">
            <v/>
          </cell>
          <cell r="BG130" t="str">
            <v/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13.38</v>
          </cell>
          <cell r="BM130">
            <v>2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7.09</v>
          </cell>
          <cell r="BS130">
            <v>1</v>
          </cell>
          <cell r="BT130" t="str">
            <v/>
          </cell>
          <cell r="BU130" t="str">
            <v/>
          </cell>
          <cell r="BV130">
            <v>14.62</v>
          </cell>
          <cell r="BW130">
            <v>2</v>
          </cell>
          <cell r="BX130">
            <v>0</v>
          </cell>
          <cell r="BY130">
            <v>0</v>
          </cell>
          <cell r="BZ130">
            <v>13.33</v>
          </cell>
          <cell r="CA130">
            <v>2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14.85</v>
          </cell>
          <cell r="CG130">
            <v>2</v>
          </cell>
          <cell r="CH130" t="str">
            <v/>
          </cell>
          <cell r="CI130" t="str">
            <v/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16.190000000000001</v>
          </cell>
          <cell r="CO130">
            <v>2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13.67</v>
          </cell>
          <cell r="CU130">
            <v>2</v>
          </cell>
          <cell r="CV130" t="str">
            <v/>
          </cell>
          <cell r="CW130" t="str">
            <v/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14.59</v>
          </cell>
          <cell r="DC130">
            <v>2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12.53</v>
          </cell>
          <cell r="DI130">
            <v>2</v>
          </cell>
          <cell r="DJ130" t="str">
            <v/>
          </cell>
          <cell r="DK130" t="str">
            <v/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 t="str">
            <v/>
          </cell>
          <cell r="DY130" t="str">
            <v/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14.57</v>
          </cell>
          <cell r="EE130">
            <v>2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13.67</v>
          </cell>
          <cell r="EK130">
            <v>2</v>
          </cell>
          <cell r="EL130" t="str">
            <v/>
          </cell>
          <cell r="EM130" t="str">
            <v/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19.059999999999999</v>
          </cell>
          <cell r="EU130">
            <v>3</v>
          </cell>
          <cell r="EV130">
            <v>0</v>
          </cell>
          <cell r="EW130">
            <v>0</v>
          </cell>
          <cell r="EX130">
            <v>15.7</v>
          </cell>
          <cell r="EY130">
            <v>2</v>
          </cell>
          <cell r="EZ130" t="str">
            <v/>
          </cell>
          <cell r="FA130" t="str">
            <v/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12.07</v>
          </cell>
          <cell r="FG130">
            <v>2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14.73</v>
          </cell>
          <cell r="FM130">
            <v>2</v>
          </cell>
          <cell r="FN130" t="str">
            <v/>
          </cell>
          <cell r="FO130" t="str">
            <v/>
          </cell>
          <cell r="FP130">
            <v>3.15</v>
          </cell>
          <cell r="FQ130">
            <v>1</v>
          </cell>
          <cell r="FR130">
            <v>0</v>
          </cell>
          <cell r="FS130">
            <v>0</v>
          </cell>
          <cell r="FT130">
            <v>12.5</v>
          </cell>
          <cell r="FU130">
            <v>2</v>
          </cell>
          <cell r="FV130">
            <v>14.86</v>
          </cell>
          <cell r="FW130">
            <v>2</v>
          </cell>
          <cell r="FX130">
            <v>0</v>
          </cell>
          <cell r="FY130">
            <v>0</v>
          </cell>
          <cell r="FZ130">
            <v>5.49</v>
          </cell>
          <cell r="GA130">
            <v>1</v>
          </cell>
          <cell r="GB130" t="str">
            <v/>
          </cell>
          <cell r="GC130" t="str">
            <v/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8.6300000000000008</v>
          </cell>
          <cell r="GI130">
            <v>1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23.48</v>
          </cell>
          <cell r="GO130">
            <v>3</v>
          </cell>
          <cell r="GP130" t="str">
            <v/>
          </cell>
          <cell r="GQ130" t="str">
            <v/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5.78</v>
          </cell>
          <cell r="GW130">
            <v>1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21.72</v>
          </cell>
          <cell r="HC130">
            <v>3</v>
          </cell>
          <cell r="HD130" t="str">
            <v/>
          </cell>
          <cell r="HE130" t="str">
            <v/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14.81</v>
          </cell>
          <cell r="HK130">
            <v>2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17.89</v>
          </cell>
          <cell r="HQ130">
            <v>2</v>
          </cell>
          <cell r="HR130" t="str">
            <v/>
          </cell>
          <cell r="HS130" t="str">
            <v/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14.81</v>
          </cell>
          <cell r="HY130">
            <v>2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17.89</v>
          </cell>
          <cell r="IE130">
            <v>2</v>
          </cell>
          <cell r="IF130" t="str">
            <v/>
          </cell>
          <cell r="IG130" t="str">
            <v/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19.98</v>
          </cell>
          <cell r="IM130">
            <v>3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23.1</v>
          </cell>
          <cell r="IS130">
            <v>3</v>
          </cell>
          <cell r="IT130" t="str">
            <v/>
          </cell>
          <cell r="IU130" t="str">
            <v/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8.58</v>
          </cell>
          <cell r="JA130">
            <v>1</v>
          </cell>
          <cell r="JB130">
            <v>8.7799999999999994</v>
          </cell>
          <cell r="JC130">
            <v>1</v>
          </cell>
          <cell r="JD130">
            <v>0</v>
          </cell>
          <cell r="JE130">
            <v>0</v>
          </cell>
          <cell r="JF130">
            <v>12.83</v>
          </cell>
          <cell r="JG130">
            <v>2</v>
          </cell>
          <cell r="JH130" t="str">
            <v/>
          </cell>
          <cell r="JI130" t="str">
            <v/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8.58</v>
          </cell>
          <cell r="JO130">
            <v>1</v>
          </cell>
          <cell r="JP130">
            <v>8.7799999999999994</v>
          </cell>
          <cell r="JQ130">
            <v>1</v>
          </cell>
          <cell r="JR130">
            <v>0</v>
          </cell>
          <cell r="JS130">
            <v>0</v>
          </cell>
          <cell r="JT130">
            <v>12.83</v>
          </cell>
          <cell r="JU130">
            <v>2</v>
          </cell>
          <cell r="JV130" t="str">
            <v/>
          </cell>
          <cell r="JW130" t="str">
            <v/>
          </cell>
          <cell r="JX130">
            <v>6.31</v>
          </cell>
          <cell r="JY130">
            <v>1</v>
          </cell>
          <cell r="JZ130">
            <v>0</v>
          </cell>
          <cell r="KA130">
            <v>0</v>
          </cell>
          <cell r="KB130">
            <v>11.75</v>
          </cell>
          <cell r="KC130">
            <v>2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29.09</v>
          </cell>
          <cell r="KI130">
            <v>4</v>
          </cell>
          <cell r="KJ130" t="str">
            <v/>
          </cell>
          <cell r="KK130" t="str">
            <v/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5.64</v>
          </cell>
          <cell r="KQ130">
            <v>1</v>
          </cell>
          <cell r="KR130">
            <v>6.83</v>
          </cell>
          <cell r="KS130">
            <v>1</v>
          </cell>
          <cell r="KT130">
            <v>0</v>
          </cell>
          <cell r="KU130">
            <v>0</v>
          </cell>
          <cell r="KV130">
            <v>28.1</v>
          </cell>
          <cell r="KW130">
            <v>4</v>
          </cell>
          <cell r="KX130" t="str">
            <v/>
          </cell>
          <cell r="KY130" t="str">
            <v/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22.62</v>
          </cell>
          <cell r="LE130">
            <v>3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  <cell r="LJ130">
            <v>16.47</v>
          </cell>
          <cell r="LK130">
            <v>2</v>
          </cell>
          <cell r="LL130" t="str">
            <v/>
          </cell>
          <cell r="LM130" t="str">
            <v/>
          </cell>
          <cell r="LN130">
            <v>0</v>
          </cell>
          <cell r="LO130">
            <v>0</v>
          </cell>
          <cell r="LP130">
            <v>8.83</v>
          </cell>
          <cell r="LQ130">
            <v>1</v>
          </cell>
          <cell r="LR130">
            <v>10.52</v>
          </cell>
          <cell r="LS130">
            <v>2</v>
          </cell>
          <cell r="LT130">
            <v>0</v>
          </cell>
          <cell r="LU130">
            <v>0</v>
          </cell>
          <cell r="LV130">
            <v>0</v>
          </cell>
          <cell r="LW130">
            <v>0</v>
          </cell>
          <cell r="LX130">
            <v>25.42</v>
          </cell>
          <cell r="LY130">
            <v>4</v>
          </cell>
          <cell r="LZ130" t="str">
            <v/>
          </cell>
          <cell r="MA130" t="str">
            <v/>
          </cell>
          <cell r="MB130">
            <v>0</v>
          </cell>
          <cell r="MC130">
            <v>0</v>
          </cell>
          <cell r="MD130">
            <v>0</v>
          </cell>
          <cell r="ME130">
            <v>0</v>
          </cell>
          <cell r="MF130">
            <v>24.11</v>
          </cell>
          <cell r="MG130">
            <v>3</v>
          </cell>
          <cell r="MH130">
            <v>0</v>
          </cell>
          <cell r="MI130">
            <v>0</v>
          </cell>
          <cell r="MJ130">
            <v>0</v>
          </cell>
          <cell r="MK130">
            <v>0</v>
          </cell>
          <cell r="ML130">
            <v>9.9600000000000009</v>
          </cell>
          <cell r="MM130">
            <v>1</v>
          </cell>
          <cell r="MN130" t="str">
            <v/>
          </cell>
          <cell r="MO130" t="str">
            <v/>
          </cell>
          <cell r="MP130">
            <v>0</v>
          </cell>
          <cell r="MQ130">
            <v>0</v>
          </cell>
          <cell r="MR130">
            <v>0</v>
          </cell>
          <cell r="MS130">
            <v>0</v>
          </cell>
          <cell r="MT130">
            <v>21.29</v>
          </cell>
          <cell r="MU130">
            <v>3</v>
          </cell>
          <cell r="MV130">
            <v>0</v>
          </cell>
          <cell r="MW130">
            <v>0</v>
          </cell>
          <cell r="MX130">
            <v>6.76</v>
          </cell>
          <cell r="MY130">
            <v>1</v>
          </cell>
          <cell r="MZ130">
            <v>5.17</v>
          </cell>
          <cell r="NA130">
            <v>1</v>
          </cell>
          <cell r="NB130" t="str">
            <v/>
          </cell>
          <cell r="NC130" t="str">
            <v/>
          </cell>
          <cell r="ND130">
            <v>0</v>
          </cell>
          <cell r="NE130">
            <v>0</v>
          </cell>
          <cell r="NF130">
            <v>7.93</v>
          </cell>
          <cell r="NG130">
            <v>1</v>
          </cell>
          <cell r="NH130">
            <v>13.5</v>
          </cell>
          <cell r="NI130">
            <v>2</v>
          </cell>
          <cell r="NJ130">
            <v>0</v>
          </cell>
          <cell r="NK130">
            <v>0</v>
          </cell>
          <cell r="NL130">
            <v>13.21</v>
          </cell>
          <cell r="NM130">
            <v>2</v>
          </cell>
          <cell r="NN130">
            <v>0</v>
          </cell>
          <cell r="NO130">
            <v>0</v>
          </cell>
          <cell r="NP130" t="str">
            <v/>
          </cell>
          <cell r="NQ130" t="str">
            <v/>
          </cell>
          <cell r="NR130">
            <v>7.1</v>
          </cell>
          <cell r="NS130">
            <v>1</v>
          </cell>
          <cell r="NT130">
            <v>0</v>
          </cell>
          <cell r="NU130">
            <v>0</v>
          </cell>
          <cell r="NV130">
            <v>8.5500000000000007</v>
          </cell>
          <cell r="NW130">
            <v>1</v>
          </cell>
          <cell r="NX130">
            <v>0</v>
          </cell>
          <cell r="NY130">
            <v>0</v>
          </cell>
          <cell r="NZ130">
            <v>6.77</v>
          </cell>
          <cell r="OA130">
            <v>1</v>
          </cell>
          <cell r="OB130">
            <v>9.31</v>
          </cell>
          <cell r="OC130">
            <v>1</v>
          </cell>
          <cell r="OD130" t="str">
            <v/>
          </cell>
          <cell r="OE130" t="str">
            <v/>
          </cell>
          <cell r="OF130">
            <v>0</v>
          </cell>
          <cell r="OG130">
            <v>0</v>
          </cell>
          <cell r="OH130">
            <v>15.58</v>
          </cell>
          <cell r="OI130">
            <v>2</v>
          </cell>
          <cell r="OJ130">
            <v>0</v>
          </cell>
          <cell r="OK130">
            <v>0</v>
          </cell>
          <cell r="OL130">
            <v>13</v>
          </cell>
          <cell r="OM130">
            <v>2</v>
          </cell>
          <cell r="ON130">
            <v>0</v>
          </cell>
          <cell r="OO130">
            <v>0</v>
          </cell>
          <cell r="OP130">
            <v>15.63</v>
          </cell>
          <cell r="OQ130">
            <v>2</v>
          </cell>
          <cell r="OR130" t="str">
            <v/>
          </cell>
          <cell r="OS130" t="str">
            <v/>
          </cell>
          <cell r="OT130">
            <v>0.51</v>
          </cell>
          <cell r="OU130">
            <v>1</v>
          </cell>
          <cell r="OV130">
            <v>0</v>
          </cell>
          <cell r="OW130">
            <v>0</v>
          </cell>
          <cell r="OX130">
            <v>14.43</v>
          </cell>
          <cell r="OY130">
            <v>2</v>
          </cell>
          <cell r="OZ130">
            <v>0</v>
          </cell>
          <cell r="PA130">
            <v>0</v>
          </cell>
          <cell r="PB130">
            <v>8.6999999999999993</v>
          </cell>
          <cell r="PC130">
            <v>1</v>
          </cell>
          <cell r="PD130">
            <v>0</v>
          </cell>
          <cell r="PE130">
            <v>0</v>
          </cell>
          <cell r="PF130" t="str">
            <v/>
          </cell>
          <cell r="PG130" t="str">
            <v/>
          </cell>
          <cell r="PH130">
            <v>15.98</v>
          </cell>
          <cell r="PI130">
            <v>2</v>
          </cell>
          <cell r="PJ130">
            <v>5.51</v>
          </cell>
          <cell r="PK130">
            <v>1</v>
          </cell>
          <cell r="PL130">
            <v>0</v>
          </cell>
          <cell r="PM130">
            <v>0</v>
          </cell>
          <cell r="PN130">
            <v>0</v>
          </cell>
          <cell r="PO130">
            <v>0</v>
          </cell>
          <cell r="PP130">
            <v>19.440000000000001</v>
          </cell>
          <cell r="PQ130">
            <v>2</v>
          </cell>
          <cell r="PR130">
            <v>0</v>
          </cell>
          <cell r="PS130">
            <v>0</v>
          </cell>
          <cell r="PT130" t="str">
            <v/>
          </cell>
          <cell r="PU130" t="str">
            <v/>
          </cell>
          <cell r="PV130">
            <v>13.25</v>
          </cell>
          <cell r="PW130">
            <v>2</v>
          </cell>
          <cell r="PX130">
            <v>7.79</v>
          </cell>
          <cell r="PY130">
            <v>1</v>
          </cell>
          <cell r="PZ130">
            <v>8.93</v>
          </cell>
          <cell r="QA130">
            <v>1</v>
          </cell>
          <cell r="QB130">
            <v>0</v>
          </cell>
          <cell r="QC130">
            <v>0</v>
          </cell>
          <cell r="QD130">
            <v>4.82</v>
          </cell>
          <cell r="QE130">
            <v>1</v>
          </cell>
          <cell r="QF130">
            <v>13.49</v>
          </cell>
          <cell r="QG130">
            <v>2</v>
          </cell>
          <cell r="QH130" t="str">
            <v/>
          </cell>
          <cell r="QI130" t="str">
            <v/>
          </cell>
          <cell r="QJ130">
            <v>0</v>
          </cell>
          <cell r="QK130">
            <v>0</v>
          </cell>
          <cell r="QL130">
            <v>0</v>
          </cell>
          <cell r="QM130">
            <v>0</v>
          </cell>
          <cell r="QN130">
            <v>14.31</v>
          </cell>
          <cell r="QO130">
            <v>2</v>
          </cell>
          <cell r="QP130">
            <v>0</v>
          </cell>
          <cell r="QQ130">
            <v>0</v>
          </cell>
          <cell r="QR130">
            <v>9.8699999999999992</v>
          </cell>
          <cell r="QS130">
            <v>1</v>
          </cell>
          <cell r="QT130">
            <v>1.72</v>
          </cell>
          <cell r="QU130">
            <v>1</v>
          </cell>
          <cell r="QV130" t="str">
            <v/>
          </cell>
          <cell r="QW130" t="str">
            <v/>
          </cell>
          <cell r="QX130">
            <v>7.91</v>
          </cell>
          <cell r="QY130">
            <v>1</v>
          </cell>
          <cell r="QZ130">
            <v>0</v>
          </cell>
          <cell r="RA130">
            <v>0</v>
          </cell>
          <cell r="RB130">
            <v>18.38</v>
          </cell>
          <cell r="RC130">
            <v>2</v>
          </cell>
          <cell r="RD130">
            <v>0</v>
          </cell>
          <cell r="RE130">
            <v>0</v>
          </cell>
          <cell r="RF130">
            <v>0</v>
          </cell>
          <cell r="RG130">
            <v>0</v>
          </cell>
          <cell r="RH130">
            <v>8.25</v>
          </cell>
          <cell r="RI130">
            <v>1</v>
          </cell>
          <cell r="RJ130" t="str">
            <v/>
          </cell>
          <cell r="RK130" t="str">
            <v/>
          </cell>
          <cell r="RL130">
            <v>16.239999999999998</v>
          </cell>
          <cell r="RM130">
            <v>2</v>
          </cell>
          <cell r="RN130">
            <v>0</v>
          </cell>
          <cell r="RO130">
            <v>0</v>
          </cell>
          <cell r="RP130">
            <v>7.65</v>
          </cell>
          <cell r="RQ130">
            <v>1</v>
          </cell>
          <cell r="RR130">
            <v>0</v>
          </cell>
          <cell r="RS130">
            <v>0</v>
          </cell>
          <cell r="RT130">
            <v>13.89</v>
          </cell>
          <cell r="RU130">
            <v>2</v>
          </cell>
          <cell r="RV130">
            <v>5.51</v>
          </cell>
          <cell r="RW130">
            <v>1</v>
          </cell>
          <cell r="RX130" t="str">
            <v/>
          </cell>
          <cell r="RY130" t="str">
            <v/>
          </cell>
          <cell r="RZ130">
            <v>7.42</v>
          </cell>
          <cell r="SA130">
            <v>1</v>
          </cell>
          <cell r="SB130">
            <v>6.42</v>
          </cell>
          <cell r="SC130">
            <v>1</v>
          </cell>
          <cell r="SD130">
            <v>5.86</v>
          </cell>
          <cell r="SE130">
            <v>1</v>
          </cell>
          <cell r="SF130">
            <v>6.73</v>
          </cell>
          <cell r="SG130">
            <v>1</v>
          </cell>
          <cell r="SH130">
            <v>0</v>
          </cell>
          <cell r="SI130">
            <v>0</v>
          </cell>
          <cell r="SJ130">
            <v>8.09</v>
          </cell>
          <cell r="SK130">
            <v>1</v>
          </cell>
          <cell r="SL130" t="str">
            <v/>
          </cell>
          <cell r="SM130" t="str">
            <v/>
          </cell>
          <cell r="SN130">
            <v>7.04</v>
          </cell>
          <cell r="SO130">
            <v>1</v>
          </cell>
          <cell r="SP130">
            <v>6.44</v>
          </cell>
          <cell r="SQ130">
            <v>1</v>
          </cell>
          <cell r="SR130">
            <v>5.3</v>
          </cell>
          <cell r="SS130">
            <v>1</v>
          </cell>
          <cell r="ST130">
            <v>4.97</v>
          </cell>
          <cell r="SU130">
            <v>1</v>
          </cell>
          <cell r="SV130">
            <v>5.53</v>
          </cell>
          <cell r="SW130">
            <v>1</v>
          </cell>
          <cell r="SX130">
            <v>6.28</v>
          </cell>
          <cell r="SY130">
            <v>1</v>
          </cell>
          <cell r="SZ130" t="str">
            <v/>
          </cell>
          <cell r="TA130" t="str">
            <v/>
          </cell>
          <cell r="TB130">
            <v>6.9</v>
          </cell>
          <cell r="TC130">
            <v>1</v>
          </cell>
          <cell r="TD130">
            <v>4.1399999999999997</v>
          </cell>
          <cell r="TE130">
            <v>1</v>
          </cell>
          <cell r="TF130">
            <v>5.83</v>
          </cell>
          <cell r="TG130">
            <v>1</v>
          </cell>
          <cell r="TH130">
            <v>0</v>
          </cell>
          <cell r="TI130">
            <v>0</v>
          </cell>
          <cell r="TJ130">
            <v>16.29</v>
          </cell>
          <cell r="TK130">
            <v>2</v>
          </cell>
          <cell r="TL130">
            <v>0</v>
          </cell>
          <cell r="TM130">
            <v>0</v>
          </cell>
          <cell r="TN130" t="str">
            <v/>
          </cell>
          <cell r="TO130" t="str">
            <v/>
          </cell>
          <cell r="TP130">
            <v>0</v>
          </cell>
          <cell r="TQ130">
            <v>0</v>
          </cell>
          <cell r="TR130">
            <v>14.39</v>
          </cell>
          <cell r="TS130">
            <v>2</v>
          </cell>
          <cell r="TT130">
            <v>6.15</v>
          </cell>
          <cell r="TU130">
            <v>1</v>
          </cell>
          <cell r="TV130">
            <v>4.3600000000000003</v>
          </cell>
          <cell r="TW130">
            <v>1</v>
          </cell>
          <cell r="TX130">
            <v>6.27</v>
          </cell>
          <cell r="TY130">
            <v>1</v>
          </cell>
          <cell r="TZ130">
            <v>5.14</v>
          </cell>
          <cell r="UA130">
            <v>1</v>
          </cell>
          <cell r="UB130" t="str">
            <v/>
          </cell>
          <cell r="UC130" t="str">
            <v/>
          </cell>
          <cell r="UD130">
            <v>7.09</v>
          </cell>
          <cell r="UE130">
            <v>1</v>
          </cell>
          <cell r="UF130">
            <v>0</v>
          </cell>
          <cell r="UG130">
            <v>0</v>
          </cell>
          <cell r="UH130">
            <v>12.03</v>
          </cell>
          <cell r="UI130">
            <v>2</v>
          </cell>
          <cell r="UJ130">
            <v>0</v>
          </cell>
          <cell r="UK130">
            <v>0</v>
          </cell>
          <cell r="UL130">
            <v>0</v>
          </cell>
          <cell r="UM130">
            <v>0</v>
          </cell>
          <cell r="UN130">
            <v>17.54</v>
          </cell>
          <cell r="UO130">
            <v>2</v>
          </cell>
          <cell r="UP130" t="str">
            <v/>
          </cell>
          <cell r="UQ130" t="str">
            <v/>
          </cell>
          <cell r="UR130">
            <v>0</v>
          </cell>
          <cell r="US130">
            <v>0</v>
          </cell>
          <cell r="UT130">
            <v>14.55</v>
          </cell>
          <cell r="UU130">
            <v>2</v>
          </cell>
          <cell r="UV130">
            <v>0</v>
          </cell>
          <cell r="UW130">
            <v>0</v>
          </cell>
          <cell r="UX130">
            <v>13.17</v>
          </cell>
          <cell r="UY130">
            <v>2</v>
          </cell>
          <cell r="UZ130">
            <v>0</v>
          </cell>
          <cell r="VA130">
            <v>0</v>
          </cell>
          <cell r="VB130">
            <v>14.61</v>
          </cell>
          <cell r="VC130">
            <v>2</v>
          </cell>
          <cell r="VD130" t="str">
            <v/>
          </cell>
          <cell r="VE130" t="str">
            <v/>
          </cell>
          <cell r="VF130">
            <v>0</v>
          </cell>
          <cell r="VG130">
            <v>0</v>
          </cell>
          <cell r="VH130">
            <v>11.78</v>
          </cell>
          <cell r="VI130">
            <v>2</v>
          </cell>
          <cell r="VJ130">
            <v>0</v>
          </cell>
          <cell r="VK130">
            <v>0</v>
          </cell>
          <cell r="VL130">
            <v>6.43</v>
          </cell>
          <cell r="VM130">
            <v>1</v>
          </cell>
          <cell r="VN130">
            <v>15.49</v>
          </cell>
          <cell r="VO130">
            <v>2</v>
          </cell>
          <cell r="VP130">
            <v>0</v>
          </cell>
          <cell r="VQ130">
            <v>0</v>
          </cell>
          <cell r="VR130" t="str">
            <v/>
          </cell>
          <cell r="VS130" t="str">
            <v/>
          </cell>
          <cell r="VT130">
            <v>15.91</v>
          </cell>
          <cell r="VU130">
            <v>2</v>
          </cell>
          <cell r="VV130">
            <v>0</v>
          </cell>
          <cell r="VW130">
            <v>0</v>
          </cell>
          <cell r="VX130">
            <v>6.14</v>
          </cell>
          <cell r="VY130">
            <v>1</v>
          </cell>
          <cell r="VZ130">
            <v>0</v>
          </cell>
          <cell r="WA130">
            <v>0</v>
          </cell>
          <cell r="WB130">
            <v>0</v>
          </cell>
          <cell r="WC130">
            <v>0</v>
          </cell>
          <cell r="WD130">
            <v>0</v>
          </cell>
          <cell r="WE130">
            <v>0</v>
          </cell>
          <cell r="WF130" t="str">
            <v/>
          </cell>
          <cell r="WG130" t="str">
            <v/>
          </cell>
          <cell r="WH130">
            <v>0</v>
          </cell>
          <cell r="WI130">
            <v>0</v>
          </cell>
          <cell r="WJ130">
            <v>6.88</v>
          </cell>
          <cell r="WK130">
            <v>1</v>
          </cell>
          <cell r="WL130">
            <v>6.88</v>
          </cell>
          <cell r="WM130">
            <v>1</v>
          </cell>
          <cell r="WN130">
            <v>11.01</v>
          </cell>
          <cell r="WO130">
            <v>2</v>
          </cell>
          <cell r="WP130">
            <v>0</v>
          </cell>
          <cell r="WQ130">
            <v>0</v>
          </cell>
          <cell r="WR130">
            <v>6.69</v>
          </cell>
          <cell r="WS130">
            <v>1</v>
          </cell>
          <cell r="WT130" t="str">
            <v/>
          </cell>
          <cell r="WU130" t="str">
            <v/>
          </cell>
          <cell r="WV130">
            <v>16.86</v>
          </cell>
          <cell r="WW130">
            <v>2</v>
          </cell>
          <cell r="WX130">
            <v>7.68</v>
          </cell>
          <cell r="WY130">
            <v>1</v>
          </cell>
          <cell r="WZ130">
            <v>11.94</v>
          </cell>
          <cell r="XA130">
            <v>1</v>
          </cell>
          <cell r="XB130">
            <v>5.7</v>
          </cell>
          <cell r="XC130">
            <v>1</v>
          </cell>
          <cell r="XD130">
            <v>13.78</v>
          </cell>
          <cell r="XE130">
            <v>2</v>
          </cell>
          <cell r="XF130">
            <v>4.9800000000000004</v>
          </cell>
          <cell r="XG130">
            <v>1</v>
          </cell>
          <cell r="XH130" t="str">
            <v/>
          </cell>
          <cell r="XI130" t="str">
            <v/>
          </cell>
          <cell r="XJ130">
            <v>7.69</v>
          </cell>
          <cell r="XK130">
            <v>1</v>
          </cell>
          <cell r="XL130">
            <v>7.5</v>
          </cell>
          <cell r="XM130">
            <v>1</v>
          </cell>
          <cell r="XN130">
            <v>0</v>
          </cell>
          <cell r="XO130">
            <v>0</v>
          </cell>
          <cell r="XP130">
            <v>8.5399999999999991</v>
          </cell>
          <cell r="XQ130">
            <v>1</v>
          </cell>
          <cell r="XR130">
            <v>6.36</v>
          </cell>
          <cell r="XS130">
            <v>1</v>
          </cell>
          <cell r="XT130">
            <v>14.24</v>
          </cell>
          <cell r="XU130">
            <v>0</v>
          </cell>
          <cell r="XV130" t="str">
            <v/>
          </cell>
          <cell r="XW130" t="str">
            <v/>
          </cell>
          <cell r="XX130">
            <v>4.84</v>
          </cell>
          <cell r="XY130">
            <v>1</v>
          </cell>
          <cell r="XZ130">
            <v>5.8</v>
          </cell>
          <cell r="YA130">
            <v>1</v>
          </cell>
          <cell r="YB130">
            <v>7.79</v>
          </cell>
          <cell r="YC130">
            <v>1</v>
          </cell>
          <cell r="YD130">
            <v>0</v>
          </cell>
          <cell r="YE130">
            <v>0</v>
          </cell>
          <cell r="YF130">
            <v>6.25</v>
          </cell>
          <cell r="YG130">
            <v>1</v>
          </cell>
          <cell r="YH130">
            <v>10.9</v>
          </cell>
          <cell r="YI130">
            <v>2</v>
          </cell>
          <cell r="YJ130" t="str">
            <v/>
          </cell>
          <cell r="YK130" t="str">
            <v/>
          </cell>
          <cell r="YL130">
            <v>6.61</v>
          </cell>
          <cell r="YM130">
            <v>1</v>
          </cell>
          <cell r="YN130">
            <v>0</v>
          </cell>
          <cell r="YO130">
            <v>0</v>
          </cell>
          <cell r="YP130">
            <v>5.8</v>
          </cell>
          <cell r="YQ130">
            <v>1</v>
          </cell>
          <cell r="YR130">
            <v>0</v>
          </cell>
          <cell r="YS130">
            <v>0</v>
          </cell>
          <cell r="YT130">
            <v>14.98</v>
          </cell>
          <cell r="YU130">
            <v>2</v>
          </cell>
          <cell r="YV130">
            <v>9.82</v>
          </cell>
          <cell r="YW130">
            <v>1</v>
          </cell>
          <cell r="YX130" t="str">
            <v/>
          </cell>
          <cell r="YY130" t="str">
            <v/>
          </cell>
          <cell r="YZ130">
            <v>6.45</v>
          </cell>
          <cell r="ZA130">
            <v>1</v>
          </cell>
          <cell r="ZB130">
            <v>0</v>
          </cell>
          <cell r="ZC130">
            <v>0</v>
          </cell>
          <cell r="ZD130">
            <v>16.59</v>
          </cell>
          <cell r="ZE130">
            <v>2</v>
          </cell>
          <cell r="ZF130">
            <v>7.41</v>
          </cell>
          <cell r="ZG130">
            <v>1</v>
          </cell>
          <cell r="ZH130">
            <v>0</v>
          </cell>
          <cell r="ZI130">
            <v>0</v>
          </cell>
          <cell r="ZJ130">
            <v>11.21</v>
          </cell>
          <cell r="ZK130">
            <v>2</v>
          </cell>
          <cell r="ZL130" t="str">
            <v/>
          </cell>
          <cell r="ZM130" t="str">
            <v/>
          </cell>
          <cell r="ZN130">
            <v>0</v>
          </cell>
          <cell r="ZO130">
            <v>0</v>
          </cell>
          <cell r="ZP130">
            <v>13.81</v>
          </cell>
          <cell r="ZQ130">
            <v>2</v>
          </cell>
          <cell r="ZR130">
            <v>0</v>
          </cell>
          <cell r="ZS130">
            <v>0</v>
          </cell>
          <cell r="ZT130">
            <v>13.37</v>
          </cell>
          <cell r="ZU130">
            <v>2</v>
          </cell>
          <cell r="ZV130">
            <v>6.97</v>
          </cell>
          <cell r="ZW130">
            <v>1</v>
          </cell>
          <cell r="ZX130">
            <v>6.84</v>
          </cell>
          <cell r="ZY130">
            <v>1</v>
          </cell>
          <cell r="ZZ130" t="str">
            <v/>
          </cell>
          <cell r="AAA130" t="str">
            <v/>
          </cell>
          <cell r="AAB130">
            <v>6.78</v>
          </cell>
          <cell r="AAC130">
            <v>1</v>
          </cell>
          <cell r="AAD130">
            <v>6.36</v>
          </cell>
          <cell r="AAE130">
            <v>1</v>
          </cell>
          <cell r="AAF130">
            <v>0</v>
          </cell>
          <cell r="AAG130">
            <v>0</v>
          </cell>
          <cell r="AAH130">
            <v>0</v>
          </cell>
          <cell r="AAI130">
            <v>0</v>
          </cell>
          <cell r="AAJ130">
            <v>0</v>
          </cell>
          <cell r="AAK130">
            <v>0</v>
          </cell>
          <cell r="AAL130">
            <v>15.72</v>
          </cell>
          <cell r="AAM130">
            <v>2</v>
          </cell>
          <cell r="AAN130" t="str">
            <v/>
          </cell>
          <cell r="AAO130" t="str">
            <v/>
          </cell>
          <cell r="AAP130">
            <v>0</v>
          </cell>
          <cell r="AAQ130">
            <v>0</v>
          </cell>
          <cell r="AAR130">
            <v>0</v>
          </cell>
          <cell r="AAS130">
            <v>0</v>
          </cell>
          <cell r="AAT130">
            <v>0</v>
          </cell>
          <cell r="AAU130">
            <v>0</v>
          </cell>
          <cell r="AAV130">
            <v>0</v>
          </cell>
          <cell r="AAW130">
            <v>0</v>
          </cell>
          <cell r="AAX130">
            <v>0</v>
          </cell>
          <cell r="AAY130">
            <v>0</v>
          </cell>
          <cell r="AAZ130">
            <v>0</v>
          </cell>
          <cell r="ABA130">
            <v>0</v>
          </cell>
          <cell r="ABB130" t="str">
            <v/>
          </cell>
          <cell r="ABC130" t="str">
            <v/>
          </cell>
          <cell r="ABD130">
            <v>0</v>
          </cell>
          <cell r="ABE130">
            <v>0</v>
          </cell>
          <cell r="ABF130">
            <v>0</v>
          </cell>
          <cell r="ABG130">
            <v>0</v>
          </cell>
          <cell r="ABH130">
            <v>0</v>
          </cell>
          <cell r="ABI130">
            <v>0</v>
          </cell>
          <cell r="ABJ130">
            <v>0</v>
          </cell>
          <cell r="ABK130">
            <v>0</v>
          </cell>
          <cell r="ABM130">
            <v>1790.39</v>
          </cell>
          <cell r="ABN130">
            <v>252</v>
          </cell>
          <cell r="ABO130">
            <v>159</v>
          </cell>
          <cell r="ABP130">
            <v>1.5849056603773586</v>
          </cell>
        </row>
        <row r="131">
          <cell r="A131" t="str">
            <v>MOORE</v>
          </cell>
          <cell r="B131" t="str">
            <v>MOORE</v>
          </cell>
          <cell r="C131" t="str">
            <v>BRONX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6.82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 t="str">
            <v/>
          </cell>
          <cell r="Q131" t="str">
            <v/>
          </cell>
          <cell r="R131">
            <v>0</v>
          </cell>
          <cell r="S131">
            <v>0</v>
          </cell>
          <cell r="T131">
            <v>4.92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 t="str">
            <v/>
          </cell>
          <cell r="AE131" t="str">
            <v/>
          </cell>
          <cell r="AF131">
            <v>6.81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 t="str">
            <v/>
          </cell>
          <cell r="AS131" t="str">
            <v/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8.6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 t="str">
            <v/>
          </cell>
          <cell r="BG131" t="str">
            <v/>
          </cell>
          <cell r="BH131">
            <v>0</v>
          </cell>
          <cell r="BI131">
            <v>0</v>
          </cell>
          <cell r="BJ131">
            <v>6.23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6.82</v>
          </cell>
          <cell r="BS131">
            <v>1</v>
          </cell>
          <cell r="BT131" t="str">
            <v/>
          </cell>
          <cell r="BU131" t="str">
            <v/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8.9600000000000009</v>
          </cell>
          <cell r="CC131">
            <v>1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 t="str">
            <v/>
          </cell>
          <cell r="CI131" t="str">
            <v/>
          </cell>
          <cell r="CJ131">
            <v>0</v>
          </cell>
          <cell r="CK131">
            <v>0</v>
          </cell>
          <cell r="CL131">
            <v>6.82</v>
          </cell>
          <cell r="CM131">
            <v>1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 t="str">
            <v/>
          </cell>
          <cell r="CW131" t="str">
            <v/>
          </cell>
          <cell r="CX131">
            <v>6.83</v>
          </cell>
          <cell r="CY131">
            <v>1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7.83</v>
          </cell>
          <cell r="DI131">
            <v>1</v>
          </cell>
          <cell r="DJ131" t="str">
            <v/>
          </cell>
          <cell r="DK131" t="str">
            <v/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7.3</v>
          </cell>
          <cell r="DS131">
            <v>1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 t="str">
            <v/>
          </cell>
          <cell r="DY131" t="str">
            <v/>
          </cell>
          <cell r="DZ131">
            <v>0</v>
          </cell>
          <cell r="EA131">
            <v>0</v>
          </cell>
          <cell r="EB131">
            <v>6.05</v>
          </cell>
          <cell r="EC131">
            <v>1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 t="str">
            <v/>
          </cell>
          <cell r="EM131" t="str">
            <v/>
          </cell>
          <cell r="EN131">
            <v>6.76</v>
          </cell>
          <cell r="EO131">
            <v>1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5.94</v>
          </cell>
          <cell r="EY131">
            <v>1</v>
          </cell>
          <cell r="EZ131" t="str">
            <v/>
          </cell>
          <cell r="FA131" t="str">
            <v/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6.14</v>
          </cell>
          <cell r="FI131">
            <v>1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 t="str">
            <v/>
          </cell>
          <cell r="FO131" t="str">
            <v/>
          </cell>
          <cell r="FP131">
            <v>5.05</v>
          </cell>
          <cell r="FQ131">
            <v>1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5.69</v>
          </cell>
          <cell r="GA131">
            <v>1</v>
          </cell>
          <cell r="GB131" t="str">
            <v/>
          </cell>
          <cell r="GC131" t="str">
            <v/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 t="str">
            <v/>
          </cell>
          <cell r="GQ131" t="str">
            <v/>
          </cell>
          <cell r="GR131">
            <v>7.83</v>
          </cell>
          <cell r="GS131">
            <v>1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5.97</v>
          </cell>
          <cell r="HC131">
            <v>1</v>
          </cell>
          <cell r="HD131" t="str">
            <v/>
          </cell>
          <cell r="HE131" t="str">
            <v/>
          </cell>
          <cell r="HF131">
            <v>0</v>
          </cell>
          <cell r="HG131">
            <v>0</v>
          </cell>
          <cell r="HH131">
            <v>6.92</v>
          </cell>
          <cell r="HI131">
            <v>1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7.68</v>
          </cell>
          <cell r="HQ131">
            <v>1</v>
          </cell>
          <cell r="HR131" t="str">
            <v/>
          </cell>
          <cell r="HS131" t="str">
            <v/>
          </cell>
          <cell r="HT131">
            <v>0</v>
          </cell>
          <cell r="HU131">
            <v>0</v>
          </cell>
          <cell r="HV131">
            <v>6.92</v>
          </cell>
          <cell r="HW131">
            <v>1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7.68</v>
          </cell>
          <cell r="IE131">
            <v>1</v>
          </cell>
          <cell r="IF131" t="str">
            <v/>
          </cell>
          <cell r="IG131" t="str">
            <v/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8.73</v>
          </cell>
          <cell r="IO131">
            <v>1</v>
          </cell>
          <cell r="IP131">
            <v>0</v>
          </cell>
          <cell r="IQ131">
            <v>0</v>
          </cell>
          <cell r="IR131">
            <v>7.79</v>
          </cell>
          <cell r="IS131">
            <v>1</v>
          </cell>
          <cell r="IT131" t="str">
            <v/>
          </cell>
          <cell r="IU131" t="str">
            <v/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7.32</v>
          </cell>
          <cell r="JC131">
            <v>1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 t="str">
            <v/>
          </cell>
          <cell r="JI131" t="str">
            <v/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7.32</v>
          </cell>
          <cell r="JQ131">
            <v>1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 t="str">
            <v/>
          </cell>
          <cell r="JW131" t="str">
            <v/>
          </cell>
          <cell r="JX131">
            <v>0</v>
          </cell>
          <cell r="JY131">
            <v>0</v>
          </cell>
          <cell r="JZ131">
            <v>7.45</v>
          </cell>
          <cell r="KA131">
            <v>1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 t="str">
            <v/>
          </cell>
          <cell r="KK131" t="str">
            <v/>
          </cell>
          <cell r="KL131">
            <v>10.1</v>
          </cell>
          <cell r="KM131">
            <v>1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8.25</v>
          </cell>
          <cell r="KW131">
            <v>1</v>
          </cell>
          <cell r="KX131" t="str">
            <v/>
          </cell>
          <cell r="KY131" t="str">
            <v/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7.4</v>
          </cell>
          <cell r="LG131">
            <v>1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 t="str">
            <v/>
          </cell>
          <cell r="LM131" t="str">
            <v/>
          </cell>
          <cell r="LN131">
            <v>0</v>
          </cell>
          <cell r="LO131">
            <v>0</v>
          </cell>
          <cell r="LP131">
            <v>8.86</v>
          </cell>
          <cell r="LQ131">
            <v>1</v>
          </cell>
          <cell r="LR131">
            <v>0</v>
          </cell>
          <cell r="LS131">
            <v>0</v>
          </cell>
          <cell r="LT131">
            <v>0</v>
          </cell>
          <cell r="LU131">
            <v>0</v>
          </cell>
          <cell r="LV131">
            <v>0</v>
          </cell>
          <cell r="LW131">
            <v>0</v>
          </cell>
          <cell r="LX131">
            <v>7.07</v>
          </cell>
          <cell r="LY131">
            <v>1</v>
          </cell>
          <cell r="LZ131" t="str">
            <v/>
          </cell>
          <cell r="MA131" t="str">
            <v/>
          </cell>
          <cell r="MB131">
            <v>0</v>
          </cell>
          <cell r="MC131">
            <v>0</v>
          </cell>
          <cell r="MD131">
            <v>0</v>
          </cell>
          <cell r="ME131">
            <v>0</v>
          </cell>
          <cell r="MF131">
            <v>0</v>
          </cell>
          <cell r="MG131">
            <v>0</v>
          </cell>
          <cell r="MH131">
            <v>7.3</v>
          </cell>
          <cell r="MI131">
            <v>1</v>
          </cell>
          <cell r="MJ131">
            <v>0</v>
          </cell>
          <cell r="MK131">
            <v>0</v>
          </cell>
          <cell r="ML131">
            <v>0</v>
          </cell>
          <cell r="MM131">
            <v>0</v>
          </cell>
          <cell r="MN131" t="str">
            <v/>
          </cell>
          <cell r="MO131" t="str">
            <v/>
          </cell>
          <cell r="MP131">
            <v>0</v>
          </cell>
          <cell r="MQ131">
            <v>0</v>
          </cell>
          <cell r="MR131">
            <v>6.98</v>
          </cell>
          <cell r="MS131">
            <v>1</v>
          </cell>
          <cell r="MT131">
            <v>0</v>
          </cell>
          <cell r="MU131">
            <v>0</v>
          </cell>
          <cell r="MV131">
            <v>0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 t="str">
            <v/>
          </cell>
          <cell r="NC131" t="str">
            <v/>
          </cell>
          <cell r="ND131">
            <v>0</v>
          </cell>
          <cell r="NE131">
            <v>0</v>
          </cell>
          <cell r="NF131">
            <v>0</v>
          </cell>
          <cell r="NG131">
            <v>0</v>
          </cell>
          <cell r="NH131">
            <v>0</v>
          </cell>
          <cell r="NI131">
            <v>0</v>
          </cell>
          <cell r="NJ131">
            <v>9.36</v>
          </cell>
          <cell r="NK131">
            <v>1</v>
          </cell>
          <cell r="NL131">
            <v>0</v>
          </cell>
          <cell r="NM131">
            <v>0</v>
          </cell>
          <cell r="NN131">
            <v>0</v>
          </cell>
          <cell r="NO131">
            <v>0</v>
          </cell>
          <cell r="NP131" t="str">
            <v/>
          </cell>
          <cell r="NQ131" t="str">
            <v/>
          </cell>
          <cell r="NR131">
            <v>0</v>
          </cell>
          <cell r="NS131">
            <v>0</v>
          </cell>
          <cell r="NT131">
            <v>0</v>
          </cell>
          <cell r="NU131">
            <v>0</v>
          </cell>
          <cell r="NV131">
            <v>8.69</v>
          </cell>
          <cell r="NW131">
            <v>1</v>
          </cell>
          <cell r="NX131">
            <v>0</v>
          </cell>
          <cell r="NY131">
            <v>0</v>
          </cell>
          <cell r="NZ131">
            <v>0</v>
          </cell>
          <cell r="OA131">
            <v>0</v>
          </cell>
          <cell r="OB131">
            <v>0</v>
          </cell>
          <cell r="OC131">
            <v>0</v>
          </cell>
          <cell r="OD131" t="str">
            <v/>
          </cell>
          <cell r="OE131" t="str">
            <v/>
          </cell>
          <cell r="OF131">
            <v>7.77</v>
          </cell>
          <cell r="OG131">
            <v>1</v>
          </cell>
          <cell r="OH131">
            <v>0</v>
          </cell>
          <cell r="OI131">
            <v>0</v>
          </cell>
          <cell r="OJ131">
            <v>0</v>
          </cell>
          <cell r="OK131">
            <v>0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8.07</v>
          </cell>
          <cell r="OQ131">
            <v>1</v>
          </cell>
          <cell r="OR131" t="str">
            <v/>
          </cell>
          <cell r="OS131" t="str">
            <v/>
          </cell>
          <cell r="OT131">
            <v>0</v>
          </cell>
          <cell r="OU131">
            <v>0</v>
          </cell>
          <cell r="OV131">
            <v>0</v>
          </cell>
          <cell r="OW131">
            <v>0</v>
          </cell>
          <cell r="OX131">
            <v>0</v>
          </cell>
          <cell r="OY131">
            <v>0</v>
          </cell>
          <cell r="OZ131">
            <v>7.02</v>
          </cell>
          <cell r="PA131">
            <v>1</v>
          </cell>
          <cell r="PB131">
            <v>0</v>
          </cell>
          <cell r="PC131">
            <v>0</v>
          </cell>
          <cell r="PD131">
            <v>0</v>
          </cell>
          <cell r="PE131">
            <v>0</v>
          </cell>
          <cell r="PF131" t="str">
            <v/>
          </cell>
          <cell r="PG131" t="str">
            <v/>
          </cell>
          <cell r="PH131">
            <v>0</v>
          </cell>
          <cell r="PI131">
            <v>0</v>
          </cell>
          <cell r="PJ131">
            <v>0</v>
          </cell>
          <cell r="PK131">
            <v>0</v>
          </cell>
          <cell r="PL131">
            <v>0</v>
          </cell>
          <cell r="PM131">
            <v>0</v>
          </cell>
          <cell r="PN131">
            <v>0</v>
          </cell>
          <cell r="PO131">
            <v>0</v>
          </cell>
          <cell r="PP131">
            <v>0</v>
          </cell>
          <cell r="PQ131">
            <v>0</v>
          </cell>
          <cell r="PR131">
            <v>9.35</v>
          </cell>
          <cell r="PS131">
            <v>1</v>
          </cell>
          <cell r="PT131" t="str">
            <v/>
          </cell>
          <cell r="PU131" t="str">
            <v/>
          </cell>
          <cell r="PV131">
            <v>0</v>
          </cell>
          <cell r="PW131">
            <v>0</v>
          </cell>
          <cell r="PX131">
            <v>0</v>
          </cell>
          <cell r="PY131">
            <v>0</v>
          </cell>
          <cell r="PZ131">
            <v>7.73</v>
          </cell>
          <cell r="QA131">
            <v>1</v>
          </cell>
          <cell r="QB131">
            <v>0</v>
          </cell>
          <cell r="QC131">
            <v>0</v>
          </cell>
          <cell r="QD131">
            <v>0</v>
          </cell>
          <cell r="QE131">
            <v>0</v>
          </cell>
          <cell r="QF131">
            <v>0</v>
          </cell>
          <cell r="QG131">
            <v>0</v>
          </cell>
          <cell r="QH131" t="str">
            <v/>
          </cell>
          <cell r="QI131" t="str">
            <v/>
          </cell>
          <cell r="QJ131">
            <v>7.31</v>
          </cell>
          <cell r="QK131">
            <v>1</v>
          </cell>
          <cell r="QL131">
            <v>0</v>
          </cell>
          <cell r="QM131">
            <v>0</v>
          </cell>
          <cell r="QN131">
            <v>0</v>
          </cell>
          <cell r="QO131">
            <v>0</v>
          </cell>
          <cell r="QP131">
            <v>0</v>
          </cell>
          <cell r="QQ131">
            <v>0</v>
          </cell>
          <cell r="QR131">
            <v>8.92</v>
          </cell>
          <cell r="QS131">
            <v>1</v>
          </cell>
          <cell r="QT131">
            <v>0</v>
          </cell>
          <cell r="QU131">
            <v>0</v>
          </cell>
          <cell r="QV131" t="str">
            <v/>
          </cell>
          <cell r="QW131" t="str">
            <v/>
          </cell>
          <cell r="QX131">
            <v>0</v>
          </cell>
          <cell r="QY131">
            <v>0</v>
          </cell>
          <cell r="QZ131">
            <v>0</v>
          </cell>
          <cell r="RA131">
            <v>0</v>
          </cell>
          <cell r="RB131">
            <v>7.92</v>
          </cell>
          <cell r="RC131">
            <v>1</v>
          </cell>
          <cell r="RD131">
            <v>0</v>
          </cell>
          <cell r="RE131">
            <v>0</v>
          </cell>
          <cell r="RF131">
            <v>0</v>
          </cell>
          <cell r="RG131">
            <v>0</v>
          </cell>
          <cell r="RH131">
            <v>0</v>
          </cell>
          <cell r="RI131">
            <v>0</v>
          </cell>
          <cell r="RJ131" t="str">
            <v/>
          </cell>
          <cell r="RK131" t="str">
            <v/>
          </cell>
          <cell r="RL131">
            <v>9.07</v>
          </cell>
          <cell r="RM131">
            <v>1</v>
          </cell>
          <cell r="RN131">
            <v>0</v>
          </cell>
          <cell r="RO131">
            <v>0</v>
          </cell>
          <cell r="RP131">
            <v>0</v>
          </cell>
          <cell r="RQ131">
            <v>0</v>
          </cell>
          <cell r="RR131">
            <v>0</v>
          </cell>
          <cell r="RS131">
            <v>0</v>
          </cell>
          <cell r="RT131">
            <v>9</v>
          </cell>
          <cell r="RU131">
            <v>1</v>
          </cell>
          <cell r="RV131">
            <v>0</v>
          </cell>
          <cell r="RW131">
            <v>0</v>
          </cell>
          <cell r="RX131" t="str">
            <v/>
          </cell>
          <cell r="RY131" t="str">
            <v/>
          </cell>
          <cell r="RZ131">
            <v>0</v>
          </cell>
          <cell r="SA131">
            <v>0</v>
          </cell>
          <cell r="SB131">
            <v>7.09</v>
          </cell>
          <cell r="SC131">
            <v>1</v>
          </cell>
          <cell r="SD131">
            <v>0</v>
          </cell>
          <cell r="SE131">
            <v>0</v>
          </cell>
          <cell r="SF131">
            <v>0</v>
          </cell>
          <cell r="SG131">
            <v>0</v>
          </cell>
          <cell r="SH131">
            <v>0</v>
          </cell>
          <cell r="SI131">
            <v>0</v>
          </cell>
          <cell r="SJ131">
            <v>5.55</v>
          </cell>
          <cell r="SK131">
            <v>1</v>
          </cell>
          <cell r="SL131" t="str">
            <v/>
          </cell>
          <cell r="SM131" t="str">
            <v/>
          </cell>
          <cell r="SN131">
            <v>0</v>
          </cell>
          <cell r="SO131">
            <v>0</v>
          </cell>
          <cell r="SP131">
            <v>0</v>
          </cell>
          <cell r="SQ131">
            <v>0</v>
          </cell>
          <cell r="SR131">
            <v>7.85</v>
          </cell>
          <cell r="SS131">
            <v>1</v>
          </cell>
          <cell r="ST131">
            <v>0</v>
          </cell>
          <cell r="SU131">
            <v>0</v>
          </cell>
          <cell r="SV131">
            <v>0</v>
          </cell>
          <cell r="SW131">
            <v>0</v>
          </cell>
          <cell r="SX131">
            <v>0</v>
          </cell>
          <cell r="SY131">
            <v>0</v>
          </cell>
          <cell r="SZ131" t="str">
            <v/>
          </cell>
          <cell r="TA131" t="str">
            <v/>
          </cell>
          <cell r="TB131">
            <v>0</v>
          </cell>
          <cell r="TC131">
            <v>0</v>
          </cell>
          <cell r="TD131">
            <v>0</v>
          </cell>
          <cell r="TE131">
            <v>0</v>
          </cell>
          <cell r="TF131">
            <v>7.3</v>
          </cell>
          <cell r="TG131">
            <v>1</v>
          </cell>
          <cell r="TH131">
            <v>0</v>
          </cell>
          <cell r="TI131">
            <v>0</v>
          </cell>
          <cell r="TJ131">
            <v>0</v>
          </cell>
          <cell r="TK131">
            <v>0</v>
          </cell>
          <cell r="TL131">
            <v>0</v>
          </cell>
          <cell r="TM131">
            <v>0</v>
          </cell>
          <cell r="TN131" t="str">
            <v/>
          </cell>
          <cell r="TO131" t="str">
            <v/>
          </cell>
          <cell r="TP131">
            <v>7.65</v>
          </cell>
          <cell r="TQ131">
            <v>1</v>
          </cell>
          <cell r="TR131">
            <v>0</v>
          </cell>
          <cell r="TS131">
            <v>0</v>
          </cell>
          <cell r="TT131">
            <v>0</v>
          </cell>
          <cell r="TU131">
            <v>0</v>
          </cell>
          <cell r="TV131">
            <v>0</v>
          </cell>
          <cell r="TW131">
            <v>0</v>
          </cell>
          <cell r="TX131">
            <v>0</v>
          </cell>
          <cell r="TY131">
            <v>0</v>
          </cell>
          <cell r="TZ131">
            <v>7.38</v>
          </cell>
          <cell r="UA131">
            <v>1</v>
          </cell>
          <cell r="UB131" t="str">
            <v/>
          </cell>
          <cell r="UC131" t="str">
            <v/>
          </cell>
          <cell r="UD131">
            <v>0</v>
          </cell>
          <cell r="UE131">
            <v>0</v>
          </cell>
          <cell r="UF131">
            <v>0</v>
          </cell>
          <cell r="UG131">
            <v>0</v>
          </cell>
          <cell r="UH131">
            <v>0</v>
          </cell>
          <cell r="UI131">
            <v>0</v>
          </cell>
          <cell r="UJ131">
            <v>0</v>
          </cell>
          <cell r="UK131">
            <v>0</v>
          </cell>
          <cell r="UL131">
            <v>0</v>
          </cell>
          <cell r="UM131">
            <v>0</v>
          </cell>
          <cell r="UN131">
            <v>0</v>
          </cell>
          <cell r="UO131">
            <v>0</v>
          </cell>
          <cell r="UP131" t="str">
            <v/>
          </cell>
          <cell r="UQ131" t="str">
            <v/>
          </cell>
          <cell r="UR131">
            <v>0</v>
          </cell>
          <cell r="US131">
            <v>0</v>
          </cell>
          <cell r="UT131">
            <v>7.7</v>
          </cell>
          <cell r="UU131">
            <v>1</v>
          </cell>
          <cell r="UV131">
            <v>0</v>
          </cell>
          <cell r="UW131">
            <v>0</v>
          </cell>
          <cell r="UX131">
            <v>0</v>
          </cell>
          <cell r="UY131">
            <v>0</v>
          </cell>
          <cell r="UZ131">
            <v>0</v>
          </cell>
          <cell r="VA131">
            <v>0</v>
          </cell>
          <cell r="VB131">
            <v>7.23</v>
          </cell>
          <cell r="VC131">
            <v>1</v>
          </cell>
          <cell r="VD131" t="str">
            <v/>
          </cell>
          <cell r="VE131" t="str">
            <v/>
          </cell>
          <cell r="VF131">
            <v>0</v>
          </cell>
          <cell r="VG131">
            <v>0</v>
          </cell>
          <cell r="VH131">
            <v>0</v>
          </cell>
          <cell r="VI131">
            <v>0</v>
          </cell>
          <cell r="VJ131">
            <v>0</v>
          </cell>
          <cell r="VK131">
            <v>0</v>
          </cell>
          <cell r="VL131">
            <v>8.85</v>
          </cell>
          <cell r="VM131">
            <v>1</v>
          </cell>
          <cell r="VN131">
            <v>0</v>
          </cell>
          <cell r="VO131">
            <v>0</v>
          </cell>
          <cell r="VP131">
            <v>0</v>
          </cell>
          <cell r="VQ131">
            <v>0</v>
          </cell>
          <cell r="VR131" t="str">
            <v/>
          </cell>
          <cell r="VS131" t="str">
            <v/>
          </cell>
          <cell r="VT131">
            <v>0</v>
          </cell>
          <cell r="VU131">
            <v>0</v>
          </cell>
          <cell r="VV131">
            <v>5.58</v>
          </cell>
          <cell r="VW131">
            <v>0</v>
          </cell>
          <cell r="VX131">
            <v>0</v>
          </cell>
          <cell r="VY131">
            <v>0</v>
          </cell>
          <cell r="VZ131">
            <v>0</v>
          </cell>
          <cell r="WA131">
            <v>0</v>
          </cell>
          <cell r="WB131">
            <v>0</v>
          </cell>
          <cell r="WC131">
            <v>0</v>
          </cell>
          <cell r="WD131">
            <v>0</v>
          </cell>
          <cell r="WE131">
            <v>0</v>
          </cell>
          <cell r="WF131" t="str">
            <v/>
          </cell>
          <cell r="WG131" t="str">
            <v/>
          </cell>
          <cell r="WH131">
            <v>0</v>
          </cell>
          <cell r="WI131">
            <v>0</v>
          </cell>
          <cell r="WJ131">
            <v>0</v>
          </cell>
          <cell r="WK131">
            <v>0</v>
          </cell>
          <cell r="WL131">
            <v>0</v>
          </cell>
          <cell r="WM131">
            <v>0</v>
          </cell>
          <cell r="WN131">
            <v>9.07</v>
          </cell>
          <cell r="WO131">
            <v>1</v>
          </cell>
          <cell r="WP131">
            <v>0</v>
          </cell>
          <cell r="WQ131">
            <v>0</v>
          </cell>
          <cell r="WR131">
            <v>0</v>
          </cell>
          <cell r="WS131">
            <v>0</v>
          </cell>
          <cell r="WT131" t="str">
            <v/>
          </cell>
          <cell r="WU131" t="str">
            <v/>
          </cell>
          <cell r="WV131">
            <v>0</v>
          </cell>
          <cell r="WW131">
            <v>0</v>
          </cell>
          <cell r="WX131">
            <v>8.52</v>
          </cell>
          <cell r="WY131">
            <v>1</v>
          </cell>
          <cell r="WZ131">
            <v>0</v>
          </cell>
          <cell r="XA131">
            <v>0</v>
          </cell>
          <cell r="XB131">
            <v>0</v>
          </cell>
          <cell r="XC131">
            <v>0</v>
          </cell>
          <cell r="XD131">
            <v>0</v>
          </cell>
          <cell r="XE131">
            <v>0</v>
          </cell>
          <cell r="XF131">
            <v>6.25</v>
          </cell>
          <cell r="XG131">
            <v>1</v>
          </cell>
          <cell r="XH131" t="str">
            <v/>
          </cell>
          <cell r="XI131" t="str">
            <v/>
          </cell>
          <cell r="XJ131">
            <v>0</v>
          </cell>
          <cell r="XK131">
            <v>0</v>
          </cell>
          <cell r="XL131">
            <v>0</v>
          </cell>
          <cell r="XM131">
            <v>0</v>
          </cell>
          <cell r="XN131">
            <v>0</v>
          </cell>
          <cell r="XO131">
            <v>0</v>
          </cell>
          <cell r="XP131">
            <v>8.17</v>
          </cell>
          <cell r="XQ131">
            <v>1</v>
          </cell>
          <cell r="XR131">
            <v>0</v>
          </cell>
          <cell r="XS131">
            <v>0</v>
          </cell>
          <cell r="XT131">
            <v>0</v>
          </cell>
          <cell r="XU131">
            <v>0</v>
          </cell>
          <cell r="XV131" t="str">
            <v/>
          </cell>
          <cell r="XW131" t="str">
            <v/>
          </cell>
          <cell r="XX131">
            <v>0</v>
          </cell>
          <cell r="XY131">
            <v>0</v>
          </cell>
          <cell r="XZ131">
            <v>7.62</v>
          </cell>
          <cell r="YA131">
            <v>1</v>
          </cell>
          <cell r="YB131">
            <v>0</v>
          </cell>
          <cell r="YC131">
            <v>0</v>
          </cell>
          <cell r="YD131">
            <v>0</v>
          </cell>
          <cell r="YE131">
            <v>0</v>
          </cell>
          <cell r="YF131">
            <v>0</v>
          </cell>
          <cell r="YG131">
            <v>0</v>
          </cell>
          <cell r="YH131">
            <v>0</v>
          </cell>
          <cell r="YI131">
            <v>0</v>
          </cell>
          <cell r="YJ131" t="str">
            <v/>
          </cell>
          <cell r="YK131" t="str">
            <v/>
          </cell>
          <cell r="YL131">
            <v>0</v>
          </cell>
          <cell r="YM131">
            <v>0</v>
          </cell>
          <cell r="YN131">
            <v>0</v>
          </cell>
          <cell r="YO131">
            <v>0</v>
          </cell>
          <cell r="YP131">
            <v>0</v>
          </cell>
          <cell r="YQ131">
            <v>0</v>
          </cell>
          <cell r="YR131">
            <v>8.09</v>
          </cell>
          <cell r="YS131">
            <v>1</v>
          </cell>
          <cell r="YT131">
            <v>0</v>
          </cell>
          <cell r="YU131">
            <v>0</v>
          </cell>
          <cell r="YV131">
            <v>0</v>
          </cell>
          <cell r="YW131">
            <v>0</v>
          </cell>
          <cell r="YX131" t="str">
            <v/>
          </cell>
          <cell r="YY131" t="str">
            <v/>
          </cell>
          <cell r="YZ131">
            <v>7.69</v>
          </cell>
          <cell r="ZA131">
            <v>1</v>
          </cell>
          <cell r="ZB131">
            <v>0</v>
          </cell>
          <cell r="ZC131">
            <v>0</v>
          </cell>
          <cell r="ZD131">
            <v>8.41</v>
          </cell>
          <cell r="ZE131">
            <v>1</v>
          </cell>
          <cell r="ZF131">
            <v>0</v>
          </cell>
          <cell r="ZG131">
            <v>0</v>
          </cell>
          <cell r="ZH131">
            <v>8.93</v>
          </cell>
          <cell r="ZI131">
            <v>1</v>
          </cell>
          <cell r="ZJ131">
            <v>0</v>
          </cell>
          <cell r="ZK131">
            <v>0</v>
          </cell>
          <cell r="ZL131" t="str">
            <v/>
          </cell>
          <cell r="ZM131" t="str">
            <v/>
          </cell>
          <cell r="ZN131">
            <v>7.12</v>
          </cell>
          <cell r="ZO131">
            <v>1</v>
          </cell>
          <cell r="ZP131">
            <v>0</v>
          </cell>
          <cell r="ZQ131">
            <v>0</v>
          </cell>
          <cell r="ZR131">
            <v>7.8</v>
          </cell>
          <cell r="ZS131">
            <v>1</v>
          </cell>
          <cell r="ZT131">
            <v>0</v>
          </cell>
          <cell r="ZU131">
            <v>0</v>
          </cell>
          <cell r="ZV131">
            <v>8.26</v>
          </cell>
          <cell r="ZW131">
            <v>1</v>
          </cell>
          <cell r="ZX131">
            <v>0</v>
          </cell>
          <cell r="ZY131">
            <v>0</v>
          </cell>
          <cell r="ZZ131" t="str">
            <v/>
          </cell>
          <cell r="AAA131" t="str">
            <v/>
          </cell>
          <cell r="AAB131">
            <v>0</v>
          </cell>
          <cell r="AAC131">
            <v>0</v>
          </cell>
          <cell r="AAD131">
            <v>6.81</v>
          </cell>
          <cell r="AAE131">
            <v>1</v>
          </cell>
          <cell r="AAF131">
            <v>0</v>
          </cell>
          <cell r="AAG131">
            <v>0</v>
          </cell>
          <cell r="AAH131">
            <v>0</v>
          </cell>
          <cell r="AAI131">
            <v>0</v>
          </cell>
          <cell r="AAJ131">
            <v>0</v>
          </cell>
          <cell r="AAK131">
            <v>0</v>
          </cell>
          <cell r="AAL131">
            <v>5.53</v>
          </cell>
          <cell r="AAM131">
            <v>1</v>
          </cell>
          <cell r="AAN131" t="str">
            <v/>
          </cell>
          <cell r="AAO131" t="str">
            <v/>
          </cell>
          <cell r="AAP131">
            <v>0</v>
          </cell>
          <cell r="AAQ131">
            <v>0</v>
          </cell>
          <cell r="AAR131">
            <v>0</v>
          </cell>
          <cell r="AAS131">
            <v>0</v>
          </cell>
          <cell r="AAT131">
            <v>0</v>
          </cell>
          <cell r="AAU131">
            <v>0</v>
          </cell>
          <cell r="AAV131">
            <v>0</v>
          </cell>
          <cell r="AAW131">
            <v>0</v>
          </cell>
          <cell r="AAX131">
            <v>0</v>
          </cell>
          <cell r="AAY131">
            <v>0</v>
          </cell>
          <cell r="AAZ131">
            <v>0</v>
          </cell>
          <cell r="ABA131">
            <v>0</v>
          </cell>
          <cell r="ABB131" t="str">
            <v/>
          </cell>
          <cell r="ABC131" t="str">
            <v/>
          </cell>
          <cell r="ABD131">
            <v>0</v>
          </cell>
          <cell r="ABE131">
            <v>0</v>
          </cell>
          <cell r="ABF131">
            <v>0</v>
          </cell>
          <cell r="ABG131">
            <v>0</v>
          </cell>
          <cell r="ABH131">
            <v>0</v>
          </cell>
          <cell r="ABI131">
            <v>0</v>
          </cell>
          <cell r="ABJ131">
            <v>0</v>
          </cell>
          <cell r="ABK131">
            <v>0</v>
          </cell>
          <cell r="ABM131">
            <v>531.79999999999995</v>
          </cell>
          <cell r="ABN131">
            <v>70</v>
          </cell>
          <cell r="ABO131">
            <v>70</v>
          </cell>
          <cell r="ABP131">
            <v>1</v>
          </cell>
        </row>
        <row r="132">
          <cell r="A132" t="str">
            <v>MOTT HAVEN</v>
          </cell>
          <cell r="B132" t="str">
            <v>MOTT HAVEN</v>
          </cell>
          <cell r="C132" t="str">
            <v>BRONX</v>
          </cell>
          <cell r="D132">
            <v>0</v>
          </cell>
          <cell r="E132">
            <v>0</v>
          </cell>
          <cell r="F132">
            <v>6.85</v>
          </cell>
          <cell r="G132">
            <v>1</v>
          </cell>
          <cell r="H132">
            <v>0</v>
          </cell>
          <cell r="I132">
            <v>0</v>
          </cell>
          <cell r="J132">
            <v>7.06</v>
          </cell>
          <cell r="K132">
            <v>1</v>
          </cell>
          <cell r="L132">
            <v>0</v>
          </cell>
          <cell r="M132">
            <v>0</v>
          </cell>
          <cell r="N132">
            <v>6.14</v>
          </cell>
          <cell r="O132">
            <v>1</v>
          </cell>
          <cell r="P132" t="str">
            <v/>
          </cell>
          <cell r="Q132" t="str">
            <v/>
          </cell>
          <cell r="R132">
            <v>7.62</v>
          </cell>
          <cell r="S132">
            <v>1</v>
          </cell>
          <cell r="T132">
            <v>6.47</v>
          </cell>
          <cell r="U132">
            <v>1</v>
          </cell>
          <cell r="V132">
            <v>0</v>
          </cell>
          <cell r="W132">
            <v>0</v>
          </cell>
          <cell r="X132">
            <v>6.96</v>
          </cell>
          <cell r="Y132">
            <v>1</v>
          </cell>
          <cell r="Z132">
            <v>0</v>
          </cell>
          <cell r="AA132">
            <v>0</v>
          </cell>
          <cell r="AB132">
            <v>6.34</v>
          </cell>
          <cell r="AC132">
            <v>1</v>
          </cell>
          <cell r="AD132" t="str">
            <v/>
          </cell>
          <cell r="AE132" t="str">
            <v/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7.44</v>
          </cell>
          <cell r="AM132">
            <v>1</v>
          </cell>
          <cell r="AN132">
            <v>6.31</v>
          </cell>
          <cell r="AO132">
            <v>1</v>
          </cell>
          <cell r="AP132">
            <v>0</v>
          </cell>
          <cell r="AQ132">
            <v>0</v>
          </cell>
          <cell r="AR132" t="str">
            <v/>
          </cell>
          <cell r="AS132" t="str">
            <v/>
          </cell>
          <cell r="AT132">
            <v>7.83</v>
          </cell>
          <cell r="AU132">
            <v>1</v>
          </cell>
          <cell r="AV132">
            <v>0</v>
          </cell>
          <cell r="AW132">
            <v>0</v>
          </cell>
          <cell r="AX132">
            <v>7.78</v>
          </cell>
          <cell r="AY132">
            <v>1</v>
          </cell>
          <cell r="AZ132">
            <v>6.88</v>
          </cell>
          <cell r="BA132">
            <v>1</v>
          </cell>
          <cell r="BB132">
            <v>0</v>
          </cell>
          <cell r="BC132">
            <v>0</v>
          </cell>
          <cell r="BD132">
            <v>6.23</v>
          </cell>
          <cell r="BE132">
            <v>1</v>
          </cell>
          <cell r="BF132" t="str">
            <v/>
          </cell>
          <cell r="BG132" t="str">
            <v/>
          </cell>
          <cell r="BH132">
            <v>6.07</v>
          </cell>
          <cell r="BI132">
            <v>1</v>
          </cell>
          <cell r="BJ132">
            <v>0</v>
          </cell>
          <cell r="BK132">
            <v>0</v>
          </cell>
          <cell r="BL132">
            <v>1.89</v>
          </cell>
          <cell r="BM132">
            <v>1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7.29</v>
          </cell>
          <cell r="BS132">
            <v>1</v>
          </cell>
          <cell r="BT132" t="str">
            <v/>
          </cell>
          <cell r="BU132" t="str">
            <v/>
          </cell>
          <cell r="BV132">
            <v>6.99</v>
          </cell>
          <cell r="BW132">
            <v>1</v>
          </cell>
          <cell r="BX132">
            <v>0</v>
          </cell>
          <cell r="BY132">
            <v>0</v>
          </cell>
          <cell r="BZ132">
            <v>6.81</v>
          </cell>
          <cell r="CA132">
            <v>1</v>
          </cell>
          <cell r="CB132">
            <v>0</v>
          </cell>
          <cell r="CC132">
            <v>0</v>
          </cell>
          <cell r="CD132">
            <v>7.15</v>
          </cell>
          <cell r="CE132">
            <v>1</v>
          </cell>
          <cell r="CF132">
            <v>0</v>
          </cell>
          <cell r="CG132">
            <v>0</v>
          </cell>
          <cell r="CH132" t="str">
            <v/>
          </cell>
          <cell r="CI132" t="str">
            <v/>
          </cell>
          <cell r="CJ132">
            <v>6.62</v>
          </cell>
          <cell r="CK132">
            <v>1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7.66</v>
          </cell>
          <cell r="CQ132">
            <v>1</v>
          </cell>
          <cell r="CR132">
            <v>7.37</v>
          </cell>
          <cell r="CS132">
            <v>1</v>
          </cell>
          <cell r="CT132">
            <v>0</v>
          </cell>
          <cell r="CU132">
            <v>0</v>
          </cell>
          <cell r="CV132" t="str">
            <v/>
          </cell>
          <cell r="CW132" t="str">
            <v/>
          </cell>
          <cell r="CX132">
            <v>6.89</v>
          </cell>
          <cell r="CY132">
            <v>1</v>
          </cell>
          <cell r="CZ132">
            <v>0</v>
          </cell>
          <cell r="DA132">
            <v>0</v>
          </cell>
          <cell r="DB132">
            <v>6.52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7.55</v>
          </cell>
          <cell r="DI132">
            <v>1</v>
          </cell>
          <cell r="DJ132" t="str">
            <v/>
          </cell>
          <cell r="DK132" t="str">
            <v/>
          </cell>
          <cell r="DL132">
            <v>0</v>
          </cell>
          <cell r="DM132">
            <v>0</v>
          </cell>
          <cell r="DN132">
            <v>6.86</v>
          </cell>
          <cell r="DO132">
            <v>1</v>
          </cell>
          <cell r="DP132">
            <v>7.04</v>
          </cell>
          <cell r="DQ132">
            <v>1</v>
          </cell>
          <cell r="DR132">
            <v>0</v>
          </cell>
          <cell r="DS132">
            <v>0</v>
          </cell>
          <cell r="DT132">
            <v>5.66</v>
          </cell>
          <cell r="DU132">
            <v>1</v>
          </cell>
          <cell r="DV132">
            <v>0</v>
          </cell>
          <cell r="DW132">
            <v>0</v>
          </cell>
          <cell r="DX132" t="str">
            <v/>
          </cell>
          <cell r="DY132" t="str">
            <v/>
          </cell>
          <cell r="DZ132">
            <v>6.68</v>
          </cell>
          <cell r="EA132">
            <v>1</v>
          </cell>
          <cell r="EB132">
            <v>7.2</v>
          </cell>
          <cell r="EC132">
            <v>1</v>
          </cell>
          <cell r="ED132">
            <v>0</v>
          </cell>
          <cell r="EE132">
            <v>0</v>
          </cell>
          <cell r="EF132">
            <v>8.1199999999999992</v>
          </cell>
          <cell r="EG132">
            <v>1</v>
          </cell>
          <cell r="EH132">
            <v>0</v>
          </cell>
          <cell r="EI132">
            <v>0</v>
          </cell>
          <cell r="EJ132">
            <v>2.72</v>
          </cell>
          <cell r="EK132">
            <v>1</v>
          </cell>
          <cell r="EL132" t="str">
            <v/>
          </cell>
          <cell r="EM132" t="str">
            <v/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13.96</v>
          </cell>
          <cell r="ES132">
            <v>2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6.57</v>
          </cell>
          <cell r="EY132">
            <v>1</v>
          </cell>
          <cell r="EZ132" t="str">
            <v/>
          </cell>
          <cell r="FA132" t="str">
            <v/>
          </cell>
          <cell r="FB132">
            <v>0</v>
          </cell>
          <cell r="FC132">
            <v>0</v>
          </cell>
          <cell r="FD132">
            <v>7.79</v>
          </cell>
          <cell r="FE132">
            <v>1</v>
          </cell>
          <cell r="FF132">
            <v>7.54</v>
          </cell>
          <cell r="FG132">
            <v>1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 t="str">
            <v/>
          </cell>
          <cell r="FO132" t="str">
            <v/>
          </cell>
          <cell r="FP132">
            <v>7.65</v>
          </cell>
          <cell r="FQ132">
            <v>1</v>
          </cell>
          <cell r="FR132">
            <v>7.48</v>
          </cell>
          <cell r="FS132">
            <v>1</v>
          </cell>
          <cell r="FT132">
            <v>6.86</v>
          </cell>
          <cell r="FU132">
            <v>1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8.2799999999999994</v>
          </cell>
          <cell r="GA132">
            <v>1</v>
          </cell>
          <cell r="GB132" t="str">
            <v/>
          </cell>
          <cell r="GC132" t="str">
            <v/>
          </cell>
          <cell r="GD132">
            <v>0</v>
          </cell>
          <cell r="GE132">
            <v>0</v>
          </cell>
          <cell r="GF132">
            <v>6.8</v>
          </cell>
          <cell r="GG132">
            <v>1</v>
          </cell>
          <cell r="GH132">
            <v>7.51</v>
          </cell>
          <cell r="GI132">
            <v>1</v>
          </cell>
          <cell r="GJ132">
            <v>0</v>
          </cell>
          <cell r="GK132">
            <v>0</v>
          </cell>
          <cell r="GL132">
            <v>6.3</v>
          </cell>
          <cell r="GM132">
            <v>1</v>
          </cell>
          <cell r="GN132">
            <v>0</v>
          </cell>
          <cell r="GO132">
            <v>0</v>
          </cell>
          <cell r="GP132" t="str">
            <v/>
          </cell>
          <cell r="GQ132" t="str">
            <v/>
          </cell>
          <cell r="GR132">
            <v>0</v>
          </cell>
          <cell r="GS132">
            <v>0</v>
          </cell>
          <cell r="GT132">
            <v>12.73</v>
          </cell>
          <cell r="GU132">
            <v>2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6.36</v>
          </cell>
          <cell r="HA132">
            <v>1</v>
          </cell>
          <cell r="HB132">
            <v>0</v>
          </cell>
          <cell r="HC132">
            <v>0</v>
          </cell>
          <cell r="HD132" t="str">
            <v/>
          </cell>
          <cell r="HE132" t="str">
            <v/>
          </cell>
          <cell r="HF132">
            <v>0</v>
          </cell>
          <cell r="HG132">
            <v>0</v>
          </cell>
          <cell r="HH132">
            <v>7.07</v>
          </cell>
          <cell r="HI132">
            <v>1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8.43</v>
          </cell>
          <cell r="HO132">
            <v>1</v>
          </cell>
          <cell r="HP132">
            <v>7.47</v>
          </cell>
          <cell r="HQ132">
            <v>1</v>
          </cell>
          <cell r="HR132" t="str">
            <v/>
          </cell>
          <cell r="HS132" t="str">
            <v/>
          </cell>
          <cell r="HT132">
            <v>0</v>
          </cell>
          <cell r="HU132">
            <v>0</v>
          </cell>
          <cell r="HV132">
            <v>7.07</v>
          </cell>
          <cell r="HW132">
            <v>1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8.43</v>
          </cell>
          <cell r="IC132">
            <v>1</v>
          </cell>
          <cell r="ID132">
            <v>7.47</v>
          </cell>
          <cell r="IE132">
            <v>1</v>
          </cell>
          <cell r="IF132" t="str">
            <v/>
          </cell>
          <cell r="IG132" t="str">
            <v/>
          </cell>
          <cell r="IH132">
            <v>0</v>
          </cell>
          <cell r="II132">
            <v>0</v>
          </cell>
          <cell r="IJ132">
            <v>7.56</v>
          </cell>
          <cell r="IK132">
            <v>1</v>
          </cell>
          <cell r="IL132">
            <v>7.2</v>
          </cell>
          <cell r="IM132">
            <v>1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8.6</v>
          </cell>
          <cell r="IS132">
            <v>1</v>
          </cell>
          <cell r="IT132" t="str">
            <v/>
          </cell>
          <cell r="IU132" t="str">
            <v/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6.19</v>
          </cell>
          <cell r="JA132">
            <v>1</v>
          </cell>
          <cell r="JB132">
            <v>0</v>
          </cell>
          <cell r="JC132">
            <v>0</v>
          </cell>
          <cell r="JD132">
            <v>6.65</v>
          </cell>
          <cell r="JE132">
            <v>1</v>
          </cell>
          <cell r="JF132">
            <v>0</v>
          </cell>
          <cell r="JG132">
            <v>0</v>
          </cell>
          <cell r="JH132" t="str">
            <v/>
          </cell>
          <cell r="JI132" t="str">
            <v/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6.19</v>
          </cell>
          <cell r="JO132">
            <v>1</v>
          </cell>
          <cell r="JP132">
            <v>0</v>
          </cell>
          <cell r="JQ132">
            <v>0</v>
          </cell>
          <cell r="JR132">
            <v>6.65</v>
          </cell>
          <cell r="JS132">
            <v>1</v>
          </cell>
          <cell r="JT132">
            <v>0</v>
          </cell>
          <cell r="JU132">
            <v>0</v>
          </cell>
          <cell r="JV132" t="str">
            <v/>
          </cell>
          <cell r="JW132" t="str">
            <v/>
          </cell>
          <cell r="JX132">
            <v>9.73</v>
          </cell>
          <cell r="JY132">
            <v>1</v>
          </cell>
          <cell r="JZ132">
            <v>0</v>
          </cell>
          <cell r="KA132">
            <v>0</v>
          </cell>
          <cell r="KB132">
            <v>7.28</v>
          </cell>
          <cell r="KC132">
            <v>1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7.92</v>
          </cell>
          <cell r="KI132">
            <v>1</v>
          </cell>
          <cell r="KJ132" t="str">
            <v/>
          </cell>
          <cell r="KK132" t="str">
            <v/>
          </cell>
          <cell r="KL132">
            <v>0</v>
          </cell>
          <cell r="KM132">
            <v>0</v>
          </cell>
          <cell r="KN132">
            <v>7.25</v>
          </cell>
          <cell r="KO132">
            <v>1</v>
          </cell>
          <cell r="KP132">
            <v>8.18</v>
          </cell>
          <cell r="KQ132">
            <v>1</v>
          </cell>
          <cell r="KR132">
            <v>0</v>
          </cell>
          <cell r="KS132">
            <v>0</v>
          </cell>
          <cell r="KT132">
            <v>7.51</v>
          </cell>
          <cell r="KU132">
            <v>1</v>
          </cell>
          <cell r="KV132">
            <v>8.18</v>
          </cell>
          <cell r="KW132">
            <v>1</v>
          </cell>
          <cell r="KX132" t="str">
            <v/>
          </cell>
          <cell r="KY132" t="str">
            <v/>
          </cell>
          <cell r="KZ132">
            <v>0</v>
          </cell>
          <cell r="LA132">
            <v>0</v>
          </cell>
          <cell r="LB132">
            <v>7.12</v>
          </cell>
          <cell r="LC132">
            <v>1</v>
          </cell>
          <cell r="LD132">
            <v>0</v>
          </cell>
          <cell r="LE132">
            <v>0</v>
          </cell>
          <cell r="LF132">
            <v>7.51</v>
          </cell>
          <cell r="LG132">
            <v>1</v>
          </cell>
          <cell r="LH132">
            <v>9.2799999999999994</v>
          </cell>
          <cell r="LI132">
            <v>1</v>
          </cell>
          <cell r="LJ132">
            <v>0</v>
          </cell>
          <cell r="LK132">
            <v>0</v>
          </cell>
          <cell r="LL132" t="str">
            <v/>
          </cell>
          <cell r="LM132" t="str">
            <v/>
          </cell>
          <cell r="LN132">
            <v>8.07</v>
          </cell>
          <cell r="LO132">
            <v>1</v>
          </cell>
          <cell r="LP132">
            <v>0</v>
          </cell>
          <cell r="LQ132">
            <v>0</v>
          </cell>
          <cell r="LR132">
            <v>7.38</v>
          </cell>
          <cell r="LS132">
            <v>1</v>
          </cell>
          <cell r="LT132">
            <v>0</v>
          </cell>
          <cell r="LU132">
            <v>0</v>
          </cell>
          <cell r="LV132">
            <v>8.85</v>
          </cell>
          <cell r="LW132">
            <v>1</v>
          </cell>
          <cell r="LX132">
            <v>7.4</v>
          </cell>
          <cell r="LY132">
            <v>1</v>
          </cell>
          <cell r="LZ132" t="str">
            <v/>
          </cell>
          <cell r="MA132" t="str">
            <v/>
          </cell>
          <cell r="MB132">
            <v>0</v>
          </cell>
          <cell r="MC132">
            <v>0</v>
          </cell>
          <cell r="MD132">
            <v>7.95</v>
          </cell>
          <cell r="ME132">
            <v>1</v>
          </cell>
          <cell r="MF132">
            <v>6.44</v>
          </cell>
          <cell r="MG132">
            <v>1</v>
          </cell>
          <cell r="MH132">
            <v>0</v>
          </cell>
          <cell r="MI132">
            <v>0</v>
          </cell>
          <cell r="MJ132">
            <v>7.71</v>
          </cell>
          <cell r="MK132">
            <v>1</v>
          </cell>
          <cell r="ML132">
            <v>8.1</v>
          </cell>
          <cell r="MM132">
            <v>1</v>
          </cell>
          <cell r="MN132" t="str">
            <v/>
          </cell>
          <cell r="MO132" t="str">
            <v/>
          </cell>
          <cell r="MP132">
            <v>0</v>
          </cell>
          <cell r="MQ132">
            <v>0</v>
          </cell>
          <cell r="MR132">
            <v>8.4</v>
          </cell>
          <cell r="MS132">
            <v>1</v>
          </cell>
          <cell r="MT132">
            <v>6.48</v>
          </cell>
          <cell r="MU132">
            <v>1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8.48</v>
          </cell>
          <cell r="NA132">
            <v>1</v>
          </cell>
          <cell r="NB132" t="str">
            <v/>
          </cell>
          <cell r="NC132" t="str">
            <v/>
          </cell>
          <cell r="ND132">
            <v>17.75</v>
          </cell>
          <cell r="NE132">
            <v>2</v>
          </cell>
          <cell r="NF132">
            <v>0</v>
          </cell>
          <cell r="NG132">
            <v>0</v>
          </cell>
          <cell r="NH132">
            <v>0</v>
          </cell>
          <cell r="NI132">
            <v>0</v>
          </cell>
          <cell r="NJ132">
            <v>10.4</v>
          </cell>
          <cell r="NK132">
            <v>1</v>
          </cell>
          <cell r="NL132">
            <v>0</v>
          </cell>
          <cell r="NM132">
            <v>0</v>
          </cell>
          <cell r="NN132">
            <v>8.2100000000000009</v>
          </cell>
          <cell r="NO132">
            <v>1</v>
          </cell>
          <cell r="NP132" t="str">
            <v/>
          </cell>
          <cell r="NQ132" t="str">
            <v/>
          </cell>
          <cell r="NR132">
            <v>0</v>
          </cell>
          <cell r="NS132">
            <v>0</v>
          </cell>
          <cell r="NT132">
            <v>0</v>
          </cell>
          <cell r="NU132">
            <v>0</v>
          </cell>
          <cell r="NV132">
            <v>8.92</v>
          </cell>
          <cell r="NW132">
            <v>1</v>
          </cell>
          <cell r="NX132">
            <v>0</v>
          </cell>
          <cell r="NY132">
            <v>0</v>
          </cell>
          <cell r="NZ132">
            <v>8.99</v>
          </cell>
          <cell r="OA132">
            <v>1</v>
          </cell>
          <cell r="OB132">
            <v>0</v>
          </cell>
          <cell r="OC132">
            <v>0</v>
          </cell>
          <cell r="OD132" t="str">
            <v/>
          </cell>
          <cell r="OE132" t="str">
            <v/>
          </cell>
          <cell r="OF132">
            <v>17.96</v>
          </cell>
          <cell r="OG132">
            <v>2</v>
          </cell>
          <cell r="OH132">
            <v>0</v>
          </cell>
          <cell r="OI132">
            <v>0</v>
          </cell>
          <cell r="OJ132">
            <v>0</v>
          </cell>
          <cell r="OK132">
            <v>0</v>
          </cell>
          <cell r="OL132">
            <v>8.6999999999999993</v>
          </cell>
          <cell r="OM132">
            <v>1</v>
          </cell>
          <cell r="ON132">
            <v>0</v>
          </cell>
          <cell r="OO132">
            <v>0</v>
          </cell>
          <cell r="OP132">
            <v>9.5500000000000007</v>
          </cell>
          <cell r="OQ132">
            <v>1</v>
          </cell>
          <cell r="OR132" t="str">
            <v/>
          </cell>
          <cell r="OS132" t="str">
            <v/>
          </cell>
          <cell r="OT132">
            <v>7.45</v>
          </cell>
          <cell r="OU132">
            <v>1</v>
          </cell>
          <cell r="OV132">
            <v>0</v>
          </cell>
          <cell r="OW132">
            <v>0</v>
          </cell>
          <cell r="OX132">
            <v>6.74</v>
          </cell>
          <cell r="OY132">
            <v>1</v>
          </cell>
          <cell r="OZ132">
            <v>0</v>
          </cell>
          <cell r="PA132">
            <v>0</v>
          </cell>
          <cell r="PB132">
            <v>8.69</v>
          </cell>
          <cell r="PC132">
            <v>1</v>
          </cell>
          <cell r="PD132">
            <v>0</v>
          </cell>
          <cell r="PE132">
            <v>0</v>
          </cell>
          <cell r="PF132" t="str">
            <v/>
          </cell>
          <cell r="PG132" t="str">
            <v/>
          </cell>
          <cell r="PH132">
            <v>0</v>
          </cell>
          <cell r="PI132">
            <v>0</v>
          </cell>
          <cell r="PJ132">
            <v>7.7</v>
          </cell>
          <cell r="PK132">
            <v>1</v>
          </cell>
          <cell r="PL132">
            <v>0</v>
          </cell>
          <cell r="PM132">
            <v>0</v>
          </cell>
          <cell r="PN132">
            <v>9.86</v>
          </cell>
          <cell r="PO132">
            <v>1</v>
          </cell>
          <cell r="PP132">
            <v>0</v>
          </cell>
          <cell r="PQ132">
            <v>0</v>
          </cell>
          <cell r="PR132">
            <v>8.66</v>
          </cell>
          <cell r="PS132">
            <v>1</v>
          </cell>
          <cell r="PT132" t="str">
            <v/>
          </cell>
          <cell r="PU132" t="str">
            <v/>
          </cell>
          <cell r="PV132">
            <v>9.09</v>
          </cell>
          <cell r="PW132">
            <v>1</v>
          </cell>
          <cell r="PX132">
            <v>7.1</v>
          </cell>
          <cell r="PY132">
            <v>1</v>
          </cell>
          <cell r="PZ132">
            <v>0</v>
          </cell>
          <cell r="QA132">
            <v>0</v>
          </cell>
          <cell r="QB132">
            <v>8.9600000000000009</v>
          </cell>
          <cell r="QC132">
            <v>1</v>
          </cell>
          <cell r="QD132">
            <v>0</v>
          </cell>
          <cell r="QE132">
            <v>0</v>
          </cell>
          <cell r="QF132">
            <v>7.02</v>
          </cell>
          <cell r="QG132">
            <v>1</v>
          </cell>
          <cell r="QH132" t="str">
            <v/>
          </cell>
          <cell r="QI132" t="str">
            <v/>
          </cell>
          <cell r="QJ132">
            <v>0</v>
          </cell>
          <cell r="QK132">
            <v>0</v>
          </cell>
          <cell r="QL132">
            <v>0</v>
          </cell>
          <cell r="QM132">
            <v>0</v>
          </cell>
          <cell r="QN132">
            <v>15.98</v>
          </cell>
          <cell r="QO132">
            <v>2</v>
          </cell>
          <cell r="QP132">
            <v>0</v>
          </cell>
          <cell r="QQ132">
            <v>0</v>
          </cell>
          <cell r="QR132">
            <v>0</v>
          </cell>
          <cell r="QS132">
            <v>0</v>
          </cell>
          <cell r="QT132">
            <v>10.220000000000001</v>
          </cell>
          <cell r="QU132">
            <v>1</v>
          </cell>
          <cell r="QV132" t="str">
            <v/>
          </cell>
          <cell r="QW132" t="str">
            <v/>
          </cell>
          <cell r="QX132">
            <v>8.61</v>
          </cell>
          <cell r="QY132">
            <v>1</v>
          </cell>
          <cell r="QZ132">
            <v>6.24</v>
          </cell>
          <cell r="RA132">
            <v>1</v>
          </cell>
          <cell r="RB132">
            <v>0</v>
          </cell>
          <cell r="RC132">
            <v>0</v>
          </cell>
          <cell r="RD132">
            <v>0</v>
          </cell>
          <cell r="RE132">
            <v>0</v>
          </cell>
          <cell r="RF132">
            <v>8.84</v>
          </cell>
          <cell r="RG132">
            <v>1</v>
          </cell>
          <cell r="RH132">
            <v>0</v>
          </cell>
          <cell r="RI132">
            <v>0</v>
          </cell>
          <cell r="RJ132" t="str">
            <v/>
          </cell>
          <cell r="RK132" t="str">
            <v/>
          </cell>
          <cell r="RL132">
            <v>8.44</v>
          </cell>
          <cell r="RM132">
            <v>1</v>
          </cell>
          <cell r="RN132">
            <v>0</v>
          </cell>
          <cell r="RO132">
            <v>0</v>
          </cell>
          <cell r="RP132">
            <v>8.18</v>
          </cell>
          <cell r="RQ132">
            <v>1</v>
          </cell>
          <cell r="RR132">
            <v>0</v>
          </cell>
          <cell r="RS132">
            <v>0</v>
          </cell>
          <cell r="RT132">
            <v>7.5</v>
          </cell>
          <cell r="RU132">
            <v>1</v>
          </cell>
          <cell r="RV132">
            <v>0</v>
          </cell>
          <cell r="RW132">
            <v>0</v>
          </cell>
          <cell r="RX132" t="str">
            <v/>
          </cell>
          <cell r="RY132" t="str">
            <v/>
          </cell>
          <cell r="RZ132">
            <v>16.64</v>
          </cell>
          <cell r="SA132">
            <v>2</v>
          </cell>
          <cell r="SB132">
            <v>0</v>
          </cell>
          <cell r="SC132">
            <v>0</v>
          </cell>
          <cell r="SD132">
            <v>0</v>
          </cell>
          <cell r="SE132">
            <v>0</v>
          </cell>
          <cell r="SF132">
            <v>0</v>
          </cell>
          <cell r="SG132">
            <v>0</v>
          </cell>
          <cell r="SH132">
            <v>7.5</v>
          </cell>
          <cell r="SI132">
            <v>1</v>
          </cell>
          <cell r="SJ132">
            <v>7.85</v>
          </cell>
          <cell r="SK132">
            <v>1</v>
          </cell>
          <cell r="SL132" t="str">
            <v/>
          </cell>
          <cell r="SM132" t="str">
            <v/>
          </cell>
          <cell r="SN132">
            <v>0</v>
          </cell>
          <cell r="SO132">
            <v>0</v>
          </cell>
          <cell r="SP132">
            <v>15.3</v>
          </cell>
          <cell r="SQ132">
            <v>2</v>
          </cell>
          <cell r="SR132">
            <v>4.3499999999999996</v>
          </cell>
          <cell r="SS132">
            <v>1</v>
          </cell>
          <cell r="ST132">
            <v>0</v>
          </cell>
          <cell r="SU132">
            <v>0</v>
          </cell>
          <cell r="SV132">
            <v>0</v>
          </cell>
          <cell r="SW132">
            <v>0</v>
          </cell>
          <cell r="SX132">
            <v>9.02</v>
          </cell>
          <cell r="SY132">
            <v>1</v>
          </cell>
          <cell r="SZ132" t="str">
            <v/>
          </cell>
          <cell r="TA132" t="str">
            <v/>
          </cell>
          <cell r="TB132">
            <v>0</v>
          </cell>
          <cell r="TC132">
            <v>0</v>
          </cell>
          <cell r="TD132">
            <v>7.24</v>
          </cell>
          <cell r="TE132">
            <v>1</v>
          </cell>
          <cell r="TF132">
            <v>0</v>
          </cell>
          <cell r="TG132">
            <v>0</v>
          </cell>
          <cell r="TH132">
            <v>9.14</v>
          </cell>
          <cell r="TI132">
            <v>1</v>
          </cell>
          <cell r="TJ132">
            <v>0</v>
          </cell>
          <cell r="TK132">
            <v>0</v>
          </cell>
          <cell r="TL132">
            <v>7.52</v>
          </cell>
          <cell r="TM132">
            <v>1</v>
          </cell>
          <cell r="TN132" t="str">
            <v/>
          </cell>
          <cell r="TO132" t="str">
            <v/>
          </cell>
          <cell r="TP132">
            <v>6.24</v>
          </cell>
          <cell r="TQ132">
            <v>1</v>
          </cell>
          <cell r="TR132">
            <v>7.12</v>
          </cell>
          <cell r="TS132">
            <v>1</v>
          </cell>
          <cell r="TT132">
            <v>0</v>
          </cell>
          <cell r="TU132">
            <v>0</v>
          </cell>
          <cell r="TV132">
            <v>6.13</v>
          </cell>
          <cell r="TW132">
            <v>1</v>
          </cell>
          <cell r="TX132">
            <v>0</v>
          </cell>
          <cell r="TY132">
            <v>0</v>
          </cell>
          <cell r="TZ132">
            <v>7.37</v>
          </cell>
          <cell r="UA132">
            <v>1</v>
          </cell>
          <cell r="UB132" t="str">
            <v/>
          </cell>
          <cell r="UC132" t="str">
            <v/>
          </cell>
          <cell r="UD132">
            <v>7.32</v>
          </cell>
          <cell r="UE132">
            <v>1</v>
          </cell>
          <cell r="UF132">
            <v>0</v>
          </cell>
          <cell r="UG132">
            <v>0</v>
          </cell>
          <cell r="UH132">
            <v>7.32</v>
          </cell>
          <cell r="UI132">
            <v>1</v>
          </cell>
          <cell r="UJ132">
            <v>0</v>
          </cell>
          <cell r="UK132">
            <v>0</v>
          </cell>
          <cell r="UL132">
            <v>0</v>
          </cell>
          <cell r="UM132">
            <v>0</v>
          </cell>
          <cell r="UN132">
            <v>7.5</v>
          </cell>
          <cell r="UO132">
            <v>1</v>
          </cell>
          <cell r="UP132" t="str">
            <v/>
          </cell>
          <cell r="UQ132" t="str">
            <v/>
          </cell>
          <cell r="UR132">
            <v>8.16</v>
          </cell>
          <cell r="US132">
            <v>1</v>
          </cell>
          <cell r="UT132">
            <v>0</v>
          </cell>
          <cell r="UU132">
            <v>0</v>
          </cell>
          <cell r="UV132">
            <v>6.98</v>
          </cell>
          <cell r="UW132">
            <v>1</v>
          </cell>
          <cell r="UX132">
            <v>0</v>
          </cell>
          <cell r="UY132">
            <v>0</v>
          </cell>
          <cell r="UZ132">
            <v>0</v>
          </cell>
          <cell r="VA132">
            <v>0</v>
          </cell>
          <cell r="VB132">
            <v>8.19</v>
          </cell>
          <cell r="VC132">
            <v>1</v>
          </cell>
          <cell r="VD132" t="str">
            <v/>
          </cell>
          <cell r="VE132" t="str">
            <v/>
          </cell>
          <cell r="VF132">
            <v>10.26</v>
          </cell>
          <cell r="VG132">
            <v>1</v>
          </cell>
          <cell r="VH132">
            <v>0</v>
          </cell>
          <cell r="VI132">
            <v>0</v>
          </cell>
          <cell r="VJ132">
            <v>0</v>
          </cell>
          <cell r="VK132">
            <v>0</v>
          </cell>
          <cell r="VL132">
            <v>8.73</v>
          </cell>
          <cell r="VM132">
            <v>1</v>
          </cell>
          <cell r="VN132">
            <v>8.3800000000000008</v>
          </cell>
          <cell r="VO132">
            <v>1</v>
          </cell>
          <cell r="VP132">
            <v>6.57</v>
          </cell>
          <cell r="VQ132">
            <v>1</v>
          </cell>
          <cell r="VR132" t="str">
            <v/>
          </cell>
          <cell r="VS132" t="str">
            <v/>
          </cell>
          <cell r="VT132">
            <v>0</v>
          </cell>
          <cell r="VU132">
            <v>0</v>
          </cell>
          <cell r="VV132">
            <v>8.5500000000000007</v>
          </cell>
          <cell r="VW132">
            <v>1</v>
          </cell>
          <cell r="VX132">
            <v>0</v>
          </cell>
          <cell r="VY132">
            <v>0</v>
          </cell>
          <cell r="VZ132">
            <v>6.78</v>
          </cell>
          <cell r="WA132">
            <v>1</v>
          </cell>
          <cell r="WB132">
            <v>0</v>
          </cell>
          <cell r="WC132">
            <v>0</v>
          </cell>
          <cell r="WD132">
            <v>5.72</v>
          </cell>
          <cell r="WE132">
            <v>1</v>
          </cell>
          <cell r="WF132" t="str">
            <v/>
          </cell>
          <cell r="WG132" t="str">
            <v/>
          </cell>
          <cell r="WH132">
            <v>7.38</v>
          </cell>
          <cell r="WI132">
            <v>1</v>
          </cell>
          <cell r="WJ132">
            <v>0</v>
          </cell>
          <cell r="WK132">
            <v>0</v>
          </cell>
          <cell r="WL132">
            <v>8.27</v>
          </cell>
          <cell r="WM132">
            <v>1</v>
          </cell>
          <cell r="WN132">
            <v>0</v>
          </cell>
          <cell r="WO132">
            <v>0</v>
          </cell>
          <cell r="WP132">
            <v>0</v>
          </cell>
          <cell r="WQ132">
            <v>0</v>
          </cell>
          <cell r="WR132">
            <v>7.51</v>
          </cell>
          <cell r="WS132">
            <v>1</v>
          </cell>
          <cell r="WT132" t="str">
            <v/>
          </cell>
          <cell r="WU132" t="str">
            <v/>
          </cell>
          <cell r="WV132">
            <v>8.35</v>
          </cell>
          <cell r="WW132">
            <v>1</v>
          </cell>
          <cell r="WX132">
            <v>0</v>
          </cell>
          <cell r="WY132">
            <v>0</v>
          </cell>
          <cell r="WZ132">
            <v>7.44</v>
          </cell>
          <cell r="XA132">
            <v>1</v>
          </cell>
          <cell r="XB132">
            <v>0</v>
          </cell>
          <cell r="XC132">
            <v>0</v>
          </cell>
          <cell r="XD132">
            <v>7.48</v>
          </cell>
          <cell r="XE132">
            <v>1</v>
          </cell>
          <cell r="XF132">
            <v>0</v>
          </cell>
          <cell r="XG132">
            <v>0</v>
          </cell>
          <cell r="XH132" t="str">
            <v/>
          </cell>
          <cell r="XI132" t="str">
            <v/>
          </cell>
          <cell r="XJ132">
            <v>8.1199999999999992</v>
          </cell>
          <cell r="XK132">
            <v>1</v>
          </cell>
          <cell r="XL132">
            <v>0</v>
          </cell>
          <cell r="XM132">
            <v>0</v>
          </cell>
          <cell r="XN132">
            <v>7.52</v>
          </cell>
          <cell r="XO132">
            <v>1</v>
          </cell>
          <cell r="XP132">
            <v>0</v>
          </cell>
          <cell r="XQ132">
            <v>0</v>
          </cell>
          <cell r="XR132">
            <v>6.94</v>
          </cell>
          <cell r="XS132">
            <v>1</v>
          </cell>
          <cell r="XT132">
            <v>0</v>
          </cell>
          <cell r="XU132">
            <v>0</v>
          </cell>
          <cell r="XV132" t="str">
            <v/>
          </cell>
          <cell r="XW132" t="str">
            <v/>
          </cell>
          <cell r="XX132">
            <v>8.76</v>
          </cell>
          <cell r="XY132">
            <v>1</v>
          </cell>
          <cell r="XZ132">
            <v>0</v>
          </cell>
          <cell r="YA132">
            <v>0</v>
          </cell>
          <cell r="YB132">
            <v>6.22</v>
          </cell>
          <cell r="YC132">
            <v>1</v>
          </cell>
          <cell r="YD132">
            <v>8.26</v>
          </cell>
          <cell r="YE132">
            <v>1</v>
          </cell>
          <cell r="YF132">
            <v>0</v>
          </cell>
          <cell r="YG132">
            <v>0</v>
          </cell>
          <cell r="YH132">
            <v>5.8</v>
          </cell>
          <cell r="YI132">
            <v>1</v>
          </cell>
          <cell r="YJ132" t="str">
            <v/>
          </cell>
          <cell r="YK132" t="str">
            <v/>
          </cell>
          <cell r="YL132">
            <v>7.85</v>
          </cell>
          <cell r="YM132">
            <v>1</v>
          </cell>
          <cell r="YN132">
            <v>0</v>
          </cell>
          <cell r="YO132">
            <v>0</v>
          </cell>
          <cell r="YP132">
            <v>7.09</v>
          </cell>
          <cell r="YQ132">
            <v>1</v>
          </cell>
          <cell r="YR132">
            <v>0</v>
          </cell>
          <cell r="YS132">
            <v>0</v>
          </cell>
          <cell r="YT132">
            <v>0</v>
          </cell>
          <cell r="YU132">
            <v>0</v>
          </cell>
          <cell r="YV132">
            <v>15.89</v>
          </cell>
          <cell r="YW132">
            <v>2</v>
          </cell>
          <cell r="YX132" t="str">
            <v/>
          </cell>
          <cell r="YY132" t="str">
            <v/>
          </cell>
          <cell r="YZ132">
            <v>0</v>
          </cell>
          <cell r="ZA132">
            <v>0</v>
          </cell>
          <cell r="ZB132">
            <v>0</v>
          </cell>
          <cell r="ZC132">
            <v>0</v>
          </cell>
          <cell r="ZD132">
            <v>8.1999999999999993</v>
          </cell>
          <cell r="ZE132">
            <v>1</v>
          </cell>
          <cell r="ZF132">
            <v>8.11</v>
          </cell>
          <cell r="ZG132">
            <v>1</v>
          </cell>
          <cell r="ZH132">
            <v>5.77</v>
          </cell>
          <cell r="ZI132">
            <v>1</v>
          </cell>
          <cell r="ZJ132">
            <v>0</v>
          </cell>
          <cell r="ZK132">
            <v>0</v>
          </cell>
          <cell r="ZL132" t="str">
            <v/>
          </cell>
          <cell r="ZM132" t="str">
            <v/>
          </cell>
          <cell r="ZN132">
            <v>6.91</v>
          </cell>
          <cell r="ZO132">
            <v>1</v>
          </cell>
          <cell r="ZP132">
            <v>6.8</v>
          </cell>
          <cell r="ZQ132">
            <v>1</v>
          </cell>
          <cell r="ZR132">
            <v>7.71</v>
          </cell>
          <cell r="ZS132">
            <v>1</v>
          </cell>
          <cell r="ZT132">
            <v>0</v>
          </cell>
          <cell r="ZU132">
            <v>0</v>
          </cell>
          <cell r="ZV132">
            <v>7.66</v>
          </cell>
          <cell r="ZW132">
            <v>1</v>
          </cell>
          <cell r="ZX132">
            <v>0</v>
          </cell>
          <cell r="ZY132">
            <v>0</v>
          </cell>
          <cell r="ZZ132" t="str">
            <v/>
          </cell>
          <cell r="AAA132" t="str">
            <v/>
          </cell>
          <cell r="AAB132">
            <v>7.79</v>
          </cell>
          <cell r="AAC132">
            <v>1</v>
          </cell>
          <cell r="AAD132">
            <v>0</v>
          </cell>
          <cell r="AAE132">
            <v>0</v>
          </cell>
          <cell r="AAF132">
            <v>7.86</v>
          </cell>
          <cell r="AAG132">
            <v>1</v>
          </cell>
          <cell r="AAH132">
            <v>0</v>
          </cell>
          <cell r="AAI132">
            <v>0</v>
          </cell>
          <cell r="AAJ132">
            <v>0</v>
          </cell>
          <cell r="AAK132">
            <v>0</v>
          </cell>
          <cell r="AAL132">
            <v>7.24</v>
          </cell>
          <cell r="AAM132">
            <v>1</v>
          </cell>
          <cell r="AAN132" t="str">
            <v/>
          </cell>
          <cell r="AAO132" t="str">
            <v/>
          </cell>
          <cell r="AAP132">
            <v>0</v>
          </cell>
          <cell r="AAQ132">
            <v>0</v>
          </cell>
          <cell r="AAR132">
            <v>0</v>
          </cell>
          <cell r="AAS132">
            <v>0</v>
          </cell>
          <cell r="AAT132">
            <v>0</v>
          </cell>
          <cell r="AAU132">
            <v>0</v>
          </cell>
          <cell r="AAV132">
            <v>0</v>
          </cell>
          <cell r="AAW132">
            <v>0</v>
          </cell>
          <cell r="AAX132">
            <v>0</v>
          </cell>
          <cell r="AAY132">
            <v>0</v>
          </cell>
          <cell r="AAZ132">
            <v>0</v>
          </cell>
          <cell r="ABA132">
            <v>0</v>
          </cell>
          <cell r="ABB132" t="str">
            <v/>
          </cell>
          <cell r="ABC132" t="str">
            <v/>
          </cell>
          <cell r="ABD132">
            <v>0</v>
          </cell>
          <cell r="ABE132">
            <v>0</v>
          </cell>
          <cell r="ABF132">
            <v>0</v>
          </cell>
          <cell r="ABG132">
            <v>0</v>
          </cell>
          <cell r="ABH132">
            <v>0</v>
          </cell>
          <cell r="ABI132">
            <v>0</v>
          </cell>
          <cell r="ABJ132">
            <v>0</v>
          </cell>
          <cell r="ABK132">
            <v>0</v>
          </cell>
          <cell r="ABM132">
            <v>1239.6000000000006</v>
          </cell>
          <cell r="ABN132">
            <v>165</v>
          </cell>
          <cell r="ABO132">
            <v>157</v>
          </cell>
          <cell r="ABP132">
            <v>1.0509554140127388</v>
          </cell>
        </row>
        <row r="133">
          <cell r="A133" t="str">
            <v>PATTERSON</v>
          </cell>
          <cell r="B133" t="str">
            <v>PATTERSON</v>
          </cell>
          <cell r="C133" t="str">
            <v>BRONX</v>
          </cell>
          <cell r="D133">
            <v>7.89</v>
          </cell>
          <cell r="E133">
            <v>1</v>
          </cell>
          <cell r="F133">
            <v>0</v>
          </cell>
          <cell r="G133">
            <v>0</v>
          </cell>
          <cell r="H133">
            <v>14.98</v>
          </cell>
          <cell r="I133">
            <v>2</v>
          </cell>
          <cell r="J133">
            <v>0</v>
          </cell>
          <cell r="K133">
            <v>0</v>
          </cell>
          <cell r="L133">
            <v>16.89</v>
          </cell>
          <cell r="M133">
            <v>2</v>
          </cell>
          <cell r="N133">
            <v>0</v>
          </cell>
          <cell r="O133">
            <v>0</v>
          </cell>
          <cell r="P133" t="str">
            <v/>
          </cell>
          <cell r="Q133" t="str">
            <v/>
          </cell>
          <cell r="R133">
            <v>9.01</v>
          </cell>
          <cell r="S133">
            <v>1</v>
          </cell>
          <cell r="T133">
            <v>13.73</v>
          </cell>
          <cell r="U133">
            <v>2</v>
          </cell>
          <cell r="V133">
            <v>8.3000000000000007</v>
          </cell>
          <cell r="W133">
            <v>1</v>
          </cell>
          <cell r="X133">
            <v>0</v>
          </cell>
          <cell r="Y133">
            <v>0</v>
          </cell>
          <cell r="Z133">
            <v>9.76</v>
          </cell>
          <cell r="AA133">
            <v>1</v>
          </cell>
          <cell r="AB133">
            <v>0</v>
          </cell>
          <cell r="AC133">
            <v>0</v>
          </cell>
          <cell r="AD133" t="str">
            <v/>
          </cell>
          <cell r="AE133" t="str">
            <v/>
          </cell>
          <cell r="AF133">
            <v>8.01</v>
          </cell>
          <cell r="AG133">
            <v>1</v>
          </cell>
          <cell r="AH133">
            <v>0</v>
          </cell>
          <cell r="AI133">
            <v>0</v>
          </cell>
          <cell r="AJ133">
            <v>16.73</v>
          </cell>
          <cell r="AK133">
            <v>2</v>
          </cell>
          <cell r="AL133">
            <v>8.5399999999999991</v>
          </cell>
          <cell r="AM133">
            <v>1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 t="str">
            <v/>
          </cell>
          <cell r="AS133" t="str">
            <v/>
          </cell>
          <cell r="AT133">
            <v>5.22</v>
          </cell>
          <cell r="AU133">
            <v>1</v>
          </cell>
          <cell r="AV133">
            <v>8.02</v>
          </cell>
          <cell r="AW133">
            <v>1</v>
          </cell>
          <cell r="AX133">
            <v>0</v>
          </cell>
          <cell r="AY133">
            <v>0</v>
          </cell>
          <cell r="AZ133">
            <v>8.51</v>
          </cell>
          <cell r="BA133">
            <v>1</v>
          </cell>
          <cell r="BB133">
            <v>24.75</v>
          </cell>
          <cell r="BC133">
            <v>3</v>
          </cell>
          <cell r="BD133">
            <v>0</v>
          </cell>
          <cell r="BE133">
            <v>0</v>
          </cell>
          <cell r="BF133" t="str">
            <v/>
          </cell>
          <cell r="BG133" t="str">
            <v/>
          </cell>
          <cell r="BH133">
            <v>7.69</v>
          </cell>
          <cell r="BI133">
            <v>1</v>
          </cell>
          <cell r="BJ133">
            <v>8.27</v>
          </cell>
          <cell r="BK133">
            <v>1</v>
          </cell>
          <cell r="BL133">
            <v>8.09</v>
          </cell>
          <cell r="BM133">
            <v>1</v>
          </cell>
          <cell r="BN133">
            <v>0</v>
          </cell>
          <cell r="BO133">
            <v>0</v>
          </cell>
          <cell r="BP133">
            <v>7.47</v>
          </cell>
          <cell r="BQ133">
            <v>1</v>
          </cell>
          <cell r="BR133">
            <v>7.12</v>
          </cell>
          <cell r="BS133">
            <v>1</v>
          </cell>
          <cell r="BT133" t="str">
            <v/>
          </cell>
          <cell r="BU133" t="str">
            <v/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8.02</v>
          </cell>
          <cell r="CA133">
            <v>1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13.9</v>
          </cell>
          <cell r="CG133">
            <v>2</v>
          </cell>
          <cell r="CH133" t="str">
            <v/>
          </cell>
          <cell r="CI133" t="str">
            <v/>
          </cell>
          <cell r="CJ133">
            <v>18.11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18.12</v>
          </cell>
          <cell r="CS133">
            <v>2</v>
          </cell>
          <cell r="CT133">
            <v>7.54</v>
          </cell>
          <cell r="CU133">
            <v>1</v>
          </cell>
          <cell r="CV133" t="str">
            <v/>
          </cell>
          <cell r="CW133" t="str">
            <v/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16.440000000000001</v>
          </cell>
          <cell r="DE133">
            <v>2</v>
          </cell>
          <cell r="DF133">
            <v>0</v>
          </cell>
          <cell r="DG133">
            <v>0</v>
          </cell>
          <cell r="DH133">
            <v>16.82</v>
          </cell>
          <cell r="DI133">
            <v>2</v>
          </cell>
          <cell r="DJ133" t="str">
            <v/>
          </cell>
          <cell r="DK133" t="str">
            <v/>
          </cell>
          <cell r="DL133">
            <v>0</v>
          </cell>
          <cell r="DM133">
            <v>0</v>
          </cell>
          <cell r="DN133">
            <v>17.05</v>
          </cell>
          <cell r="DO133">
            <v>2</v>
          </cell>
          <cell r="DP133">
            <v>7.05</v>
          </cell>
          <cell r="DQ133">
            <v>1</v>
          </cell>
          <cell r="DR133">
            <v>0</v>
          </cell>
          <cell r="DS133">
            <v>0</v>
          </cell>
          <cell r="DT133">
            <v>5.32</v>
          </cell>
          <cell r="DU133">
            <v>1</v>
          </cell>
          <cell r="DV133">
            <v>6.94</v>
          </cell>
          <cell r="DW133">
            <v>1</v>
          </cell>
          <cell r="DX133" t="str">
            <v/>
          </cell>
          <cell r="DY133" t="str">
            <v/>
          </cell>
          <cell r="DZ133">
            <v>9.1999999999999993</v>
          </cell>
          <cell r="EA133">
            <v>1</v>
          </cell>
          <cell r="EB133">
            <v>0</v>
          </cell>
          <cell r="EC133">
            <v>0</v>
          </cell>
          <cell r="ED133">
            <v>15.17</v>
          </cell>
          <cell r="EE133">
            <v>2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16.760000000000002</v>
          </cell>
          <cell r="EK133">
            <v>2</v>
          </cell>
          <cell r="EL133" t="str">
            <v/>
          </cell>
          <cell r="EM133" t="str">
            <v/>
          </cell>
          <cell r="EN133">
            <v>15.11</v>
          </cell>
          <cell r="EO133">
            <v>2</v>
          </cell>
          <cell r="EP133">
            <v>14.33</v>
          </cell>
          <cell r="EQ133">
            <v>2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14.1</v>
          </cell>
          <cell r="EY133">
            <v>2</v>
          </cell>
          <cell r="EZ133" t="str">
            <v/>
          </cell>
          <cell r="FA133" t="str">
            <v/>
          </cell>
          <cell r="FB133">
            <v>14.5</v>
          </cell>
          <cell r="FC133">
            <v>2</v>
          </cell>
          <cell r="FD133">
            <v>7.59</v>
          </cell>
          <cell r="FE133">
            <v>1</v>
          </cell>
          <cell r="FF133">
            <v>0</v>
          </cell>
          <cell r="FG133">
            <v>0</v>
          </cell>
          <cell r="FH133">
            <v>13.16</v>
          </cell>
          <cell r="FI133">
            <v>2</v>
          </cell>
          <cell r="FJ133">
            <v>0</v>
          </cell>
          <cell r="FK133">
            <v>0</v>
          </cell>
          <cell r="FL133">
            <v>8.2799999999999994</v>
          </cell>
          <cell r="FM133">
            <v>1</v>
          </cell>
          <cell r="FN133" t="str">
            <v/>
          </cell>
          <cell r="FO133" t="str">
            <v/>
          </cell>
          <cell r="FP133">
            <v>0</v>
          </cell>
          <cell r="FQ133">
            <v>0</v>
          </cell>
          <cell r="FR133">
            <v>22.8</v>
          </cell>
          <cell r="FS133">
            <v>3</v>
          </cell>
          <cell r="FT133">
            <v>7.83</v>
          </cell>
          <cell r="FU133">
            <v>1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 t="str">
            <v/>
          </cell>
          <cell r="GC133" t="str">
            <v/>
          </cell>
          <cell r="GD133">
            <v>7.95</v>
          </cell>
          <cell r="GE133">
            <v>1</v>
          </cell>
          <cell r="GF133">
            <v>26.27</v>
          </cell>
          <cell r="GG133">
            <v>3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8.73</v>
          </cell>
          <cell r="GM133">
            <v>1</v>
          </cell>
          <cell r="GN133">
            <v>8.17</v>
          </cell>
          <cell r="GO133">
            <v>1</v>
          </cell>
          <cell r="GP133" t="str">
            <v/>
          </cell>
          <cell r="GQ133" t="str">
            <v/>
          </cell>
          <cell r="GR133">
            <v>6.09</v>
          </cell>
          <cell r="GS133">
            <v>1</v>
          </cell>
          <cell r="GT133">
            <v>19.82</v>
          </cell>
          <cell r="GU133">
            <v>2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17.920000000000002</v>
          </cell>
          <cell r="HC133">
            <v>2</v>
          </cell>
          <cell r="HD133" t="str">
            <v/>
          </cell>
          <cell r="HE133" t="str">
            <v/>
          </cell>
          <cell r="HF133">
            <v>27.03</v>
          </cell>
          <cell r="HG133">
            <v>3</v>
          </cell>
          <cell r="HH133">
            <v>0</v>
          </cell>
          <cell r="HI133">
            <v>0</v>
          </cell>
          <cell r="HJ133">
            <v>6.21</v>
          </cell>
          <cell r="HK133">
            <v>1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22.15</v>
          </cell>
          <cell r="HQ133">
            <v>3</v>
          </cell>
          <cell r="HR133" t="str">
            <v/>
          </cell>
          <cell r="HS133" t="str">
            <v/>
          </cell>
          <cell r="HT133">
            <v>27.03</v>
          </cell>
          <cell r="HU133">
            <v>3</v>
          </cell>
          <cell r="HV133">
            <v>0</v>
          </cell>
          <cell r="HW133">
            <v>0</v>
          </cell>
          <cell r="HX133">
            <v>6.21</v>
          </cell>
          <cell r="HY133">
            <v>1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22.15</v>
          </cell>
          <cell r="IE133">
            <v>3</v>
          </cell>
          <cell r="IF133" t="str">
            <v/>
          </cell>
          <cell r="IG133" t="str">
            <v/>
          </cell>
          <cell r="IH133">
            <v>0</v>
          </cell>
          <cell r="II133">
            <v>0</v>
          </cell>
          <cell r="IJ133">
            <v>8.42</v>
          </cell>
          <cell r="IK133">
            <v>1</v>
          </cell>
          <cell r="IL133">
            <v>9.0299999999999994</v>
          </cell>
          <cell r="IM133">
            <v>1</v>
          </cell>
          <cell r="IN133">
            <v>0</v>
          </cell>
          <cell r="IO133">
            <v>0</v>
          </cell>
          <cell r="IP133">
            <v>14.43</v>
          </cell>
          <cell r="IQ133">
            <v>2</v>
          </cell>
          <cell r="IR133">
            <v>0</v>
          </cell>
          <cell r="IS133">
            <v>0</v>
          </cell>
          <cell r="IT133" t="str">
            <v/>
          </cell>
          <cell r="IU133" t="str">
            <v/>
          </cell>
          <cell r="IV133">
            <v>15.25</v>
          </cell>
          <cell r="IW133">
            <v>2</v>
          </cell>
          <cell r="IX133">
            <v>0</v>
          </cell>
          <cell r="IY133">
            <v>0</v>
          </cell>
          <cell r="IZ133">
            <v>15.87</v>
          </cell>
          <cell r="JA133">
            <v>2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16.34</v>
          </cell>
          <cell r="JG133">
            <v>2</v>
          </cell>
          <cell r="JH133" t="str">
            <v/>
          </cell>
          <cell r="JI133" t="str">
            <v/>
          </cell>
          <cell r="JJ133">
            <v>15.25</v>
          </cell>
          <cell r="JK133">
            <v>2</v>
          </cell>
          <cell r="JL133">
            <v>0</v>
          </cell>
          <cell r="JM133">
            <v>0</v>
          </cell>
          <cell r="JN133">
            <v>15.87</v>
          </cell>
          <cell r="JO133">
            <v>2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16.34</v>
          </cell>
          <cell r="JU133">
            <v>2</v>
          </cell>
          <cell r="JV133" t="str">
            <v/>
          </cell>
          <cell r="JW133" t="str">
            <v/>
          </cell>
          <cell r="JX133">
            <v>12.1</v>
          </cell>
          <cell r="JY133">
            <v>1</v>
          </cell>
          <cell r="JZ133">
            <v>0</v>
          </cell>
          <cell r="KA133">
            <v>0</v>
          </cell>
          <cell r="KB133">
            <v>16.309999999999999</v>
          </cell>
          <cell r="KC133">
            <v>2</v>
          </cell>
          <cell r="KD133">
            <v>10.29</v>
          </cell>
          <cell r="KE133">
            <v>1</v>
          </cell>
          <cell r="KF133">
            <v>9.34</v>
          </cell>
          <cell r="KG133">
            <v>1</v>
          </cell>
          <cell r="KH133">
            <v>13.92</v>
          </cell>
          <cell r="KI133">
            <v>2</v>
          </cell>
          <cell r="KJ133" t="str">
            <v/>
          </cell>
          <cell r="KK133" t="str">
            <v/>
          </cell>
          <cell r="KL133">
            <v>5.79</v>
          </cell>
          <cell r="KM133">
            <v>1</v>
          </cell>
          <cell r="KN133">
            <v>21.69</v>
          </cell>
          <cell r="KO133">
            <v>3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8.6</v>
          </cell>
          <cell r="KU133">
            <v>1</v>
          </cell>
          <cell r="KV133">
            <v>13.7</v>
          </cell>
          <cell r="KW133">
            <v>2</v>
          </cell>
          <cell r="KX133" t="str">
            <v/>
          </cell>
          <cell r="KY133" t="str">
            <v/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20.6</v>
          </cell>
          <cell r="LE133">
            <v>3</v>
          </cell>
          <cell r="LF133">
            <v>0</v>
          </cell>
          <cell r="LG133">
            <v>0</v>
          </cell>
          <cell r="LH133">
            <v>6.98</v>
          </cell>
          <cell r="LI133">
            <v>1</v>
          </cell>
          <cell r="LJ133">
            <v>14.93</v>
          </cell>
          <cell r="LK133">
            <v>2</v>
          </cell>
          <cell r="LL133" t="str">
            <v/>
          </cell>
          <cell r="LM133" t="str">
            <v/>
          </cell>
          <cell r="LN133">
            <v>12.89</v>
          </cell>
          <cell r="LO133">
            <v>2</v>
          </cell>
          <cell r="LP133">
            <v>0</v>
          </cell>
          <cell r="LQ133">
            <v>0</v>
          </cell>
          <cell r="LR133">
            <v>7.92</v>
          </cell>
          <cell r="LS133">
            <v>1</v>
          </cell>
          <cell r="LT133">
            <v>12.22</v>
          </cell>
          <cell r="LU133">
            <v>2</v>
          </cell>
          <cell r="LV133">
            <v>0</v>
          </cell>
          <cell r="LW133">
            <v>0</v>
          </cell>
          <cell r="LX133">
            <v>14.36</v>
          </cell>
          <cell r="LY133">
            <v>2</v>
          </cell>
          <cell r="LZ133" t="str">
            <v/>
          </cell>
          <cell r="MA133" t="str">
            <v/>
          </cell>
          <cell r="MB133">
            <v>0</v>
          </cell>
          <cell r="MC133">
            <v>0</v>
          </cell>
          <cell r="MD133">
            <v>17.03</v>
          </cell>
          <cell r="ME133">
            <v>2</v>
          </cell>
          <cell r="MF133">
            <v>0</v>
          </cell>
          <cell r="MG133">
            <v>0</v>
          </cell>
          <cell r="MH133">
            <v>0</v>
          </cell>
          <cell r="MI133">
            <v>0</v>
          </cell>
          <cell r="MJ133">
            <v>13.46</v>
          </cell>
          <cell r="MK133">
            <v>2</v>
          </cell>
          <cell r="ML133">
            <v>12.56</v>
          </cell>
          <cell r="MM133">
            <v>2</v>
          </cell>
          <cell r="MN133" t="str">
            <v/>
          </cell>
          <cell r="MO133" t="str">
            <v/>
          </cell>
          <cell r="MP133">
            <v>0</v>
          </cell>
          <cell r="MQ133">
            <v>0</v>
          </cell>
          <cell r="MR133">
            <v>12.93</v>
          </cell>
          <cell r="MS133">
            <v>2</v>
          </cell>
          <cell r="MT133">
            <v>6.83</v>
          </cell>
          <cell r="MU133">
            <v>1</v>
          </cell>
          <cell r="MV133">
            <v>0</v>
          </cell>
          <cell r="MW133">
            <v>0</v>
          </cell>
          <cell r="MX133">
            <v>17.13</v>
          </cell>
          <cell r="MY133">
            <v>2</v>
          </cell>
          <cell r="MZ133">
            <v>6.8</v>
          </cell>
          <cell r="NA133">
            <v>1</v>
          </cell>
          <cell r="NB133" t="str">
            <v/>
          </cell>
          <cell r="NC133" t="str">
            <v/>
          </cell>
          <cell r="ND133">
            <v>0</v>
          </cell>
          <cell r="NE133">
            <v>0</v>
          </cell>
          <cell r="NF133">
            <v>0</v>
          </cell>
          <cell r="NG133">
            <v>0</v>
          </cell>
          <cell r="NH133">
            <v>17.98</v>
          </cell>
          <cell r="NI133">
            <v>2</v>
          </cell>
          <cell r="NJ133">
            <v>15.2</v>
          </cell>
          <cell r="NK133">
            <v>2</v>
          </cell>
          <cell r="NL133">
            <v>0</v>
          </cell>
          <cell r="NM133">
            <v>0</v>
          </cell>
          <cell r="NN133">
            <v>13.77</v>
          </cell>
          <cell r="NO133">
            <v>2</v>
          </cell>
          <cell r="NP133" t="str">
            <v/>
          </cell>
          <cell r="NQ133" t="str">
            <v/>
          </cell>
          <cell r="NR133">
            <v>0</v>
          </cell>
          <cell r="NS133">
            <v>0</v>
          </cell>
          <cell r="NT133">
            <v>7.44</v>
          </cell>
          <cell r="NU133">
            <v>1</v>
          </cell>
          <cell r="NV133">
            <v>15.45</v>
          </cell>
          <cell r="NW133">
            <v>2</v>
          </cell>
          <cell r="NX133">
            <v>17.059999999999999</v>
          </cell>
          <cell r="NY133">
            <v>2</v>
          </cell>
          <cell r="NZ133">
            <v>0</v>
          </cell>
          <cell r="OA133">
            <v>0</v>
          </cell>
          <cell r="OB133">
            <v>0</v>
          </cell>
          <cell r="OC133">
            <v>0</v>
          </cell>
          <cell r="OD133" t="str">
            <v/>
          </cell>
          <cell r="OE133" t="str">
            <v/>
          </cell>
          <cell r="OF133">
            <v>14.84</v>
          </cell>
          <cell r="OG133">
            <v>2</v>
          </cell>
          <cell r="OH133">
            <v>0</v>
          </cell>
          <cell r="OI133">
            <v>0</v>
          </cell>
          <cell r="OJ133">
            <v>16.5</v>
          </cell>
          <cell r="OK133">
            <v>2</v>
          </cell>
          <cell r="OL133">
            <v>6.82</v>
          </cell>
          <cell r="OM133">
            <v>1</v>
          </cell>
          <cell r="ON133">
            <v>0</v>
          </cell>
          <cell r="OO133">
            <v>0</v>
          </cell>
          <cell r="OP133">
            <v>24.31</v>
          </cell>
          <cell r="OQ133">
            <v>3</v>
          </cell>
          <cell r="OR133" t="str">
            <v/>
          </cell>
          <cell r="OS133" t="str">
            <v/>
          </cell>
          <cell r="OT133">
            <v>0</v>
          </cell>
          <cell r="OU133">
            <v>0</v>
          </cell>
          <cell r="OV133">
            <v>18.57</v>
          </cell>
          <cell r="OW133">
            <v>3</v>
          </cell>
          <cell r="OX133">
            <v>0</v>
          </cell>
          <cell r="OY133">
            <v>0</v>
          </cell>
          <cell r="OZ133">
            <v>7.05</v>
          </cell>
          <cell r="PA133">
            <v>1</v>
          </cell>
          <cell r="PB133">
            <v>9.5299999999999994</v>
          </cell>
          <cell r="PC133">
            <v>1</v>
          </cell>
          <cell r="PD133">
            <v>6.59</v>
          </cell>
          <cell r="PE133">
            <v>1</v>
          </cell>
          <cell r="PF133" t="str">
            <v/>
          </cell>
          <cell r="PG133" t="str">
            <v/>
          </cell>
          <cell r="PH133">
            <v>16.12</v>
          </cell>
          <cell r="PI133">
            <v>2</v>
          </cell>
          <cell r="PJ133">
            <v>6.41</v>
          </cell>
          <cell r="PK133">
            <v>1</v>
          </cell>
          <cell r="PL133">
            <v>0</v>
          </cell>
          <cell r="PM133">
            <v>0</v>
          </cell>
          <cell r="PN133">
            <v>0</v>
          </cell>
          <cell r="PO133">
            <v>0</v>
          </cell>
          <cell r="PP133">
            <v>17.440000000000001</v>
          </cell>
          <cell r="PQ133">
            <v>2</v>
          </cell>
          <cell r="PR133">
            <v>0</v>
          </cell>
          <cell r="PS133">
            <v>0</v>
          </cell>
          <cell r="PT133" t="str">
            <v/>
          </cell>
          <cell r="PU133" t="str">
            <v/>
          </cell>
          <cell r="PV133">
            <v>19.649999999999999</v>
          </cell>
          <cell r="PW133">
            <v>2</v>
          </cell>
          <cell r="PX133">
            <v>0</v>
          </cell>
          <cell r="PY133">
            <v>0</v>
          </cell>
          <cell r="PZ133">
            <v>8.8699999999999992</v>
          </cell>
          <cell r="QA133">
            <v>1</v>
          </cell>
          <cell r="QB133">
            <v>0</v>
          </cell>
          <cell r="QC133">
            <v>0</v>
          </cell>
          <cell r="QD133">
            <v>17.010000000000002</v>
          </cell>
          <cell r="QE133">
            <v>2</v>
          </cell>
          <cell r="QF133">
            <v>7.58</v>
          </cell>
          <cell r="QG133">
            <v>1</v>
          </cell>
          <cell r="QH133" t="str">
            <v/>
          </cell>
          <cell r="QI133" t="str">
            <v/>
          </cell>
          <cell r="QJ133">
            <v>15.35</v>
          </cell>
          <cell r="QK133">
            <v>2</v>
          </cell>
          <cell r="QL133">
            <v>0</v>
          </cell>
          <cell r="QM133">
            <v>0</v>
          </cell>
          <cell r="QN133">
            <v>7.86</v>
          </cell>
          <cell r="QO133">
            <v>1</v>
          </cell>
          <cell r="QP133">
            <v>6.95</v>
          </cell>
          <cell r="QQ133">
            <v>1</v>
          </cell>
          <cell r="QR133">
            <v>16.89</v>
          </cell>
          <cell r="QS133">
            <v>2</v>
          </cell>
          <cell r="QT133">
            <v>0</v>
          </cell>
          <cell r="QU133">
            <v>0</v>
          </cell>
          <cell r="QV133" t="str">
            <v/>
          </cell>
          <cell r="QW133" t="str">
            <v/>
          </cell>
          <cell r="QX133">
            <v>8.49</v>
          </cell>
          <cell r="QY133">
            <v>1</v>
          </cell>
          <cell r="QZ133">
            <v>10.18</v>
          </cell>
          <cell r="RA133">
            <v>1</v>
          </cell>
          <cell r="RB133">
            <v>7.65</v>
          </cell>
          <cell r="RC133">
            <v>1</v>
          </cell>
          <cell r="RD133">
            <v>8.8000000000000007</v>
          </cell>
          <cell r="RE133">
            <v>1</v>
          </cell>
          <cell r="RF133">
            <v>0</v>
          </cell>
          <cell r="RG133">
            <v>0</v>
          </cell>
          <cell r="RH133">
            <v>8.84</v>
          </cell>
          <cell r="RI133">
            <v>1</v>
          </cell>
          <cell r="RJ133" t="str">
            <v/>
          </cell>
          <cell r="RK133" t="str">
            <v/>
          </cell>
          <cell r="RL133">
            <v>8.06</v>
          </cell>
          <cell r="RM133">
            <v>1</v>
          </cell>
          <cell r="RN133">
            <v>8.02</v>
          </cell>
          <cell r="RO133">
            <v>1</v>
          </cell>
          <cell r="RP133">
            <v>9.3000000000000007</v>
          </cell>
          <cell r="RQ133">
            <v>1</v>
          </cell>
          <cell r="RR133">
            <v>0</v>
          </cell>
          <cell r="RS133">
            <v>0</v>
          </cell>
          <cell r="RT133">
            <v>8.7200000000000006</v>
          </cell>
          <cell r="RU133">
            <v>1</v>
          </cell>
          <cell r="RV133">
            <v>17.07</v>
          </cell>
          <cell r="RW133">
            <v>2</v>
          </cell>
          <cell r="RX133" t="str">
            <v/>
          </cell>
          <cell r="RY133" t="str">
            <v/>
          </cell>
          <cell r="RZ133">
            <v>0</v>
          </cell>
          <cell r="SA133">
            <v>0</v>
          </cell>
          <cell r="SB133">
            <v>7.39</v>
          </cell>
          <cell r="SC133">
            <v>1</v>
          </cell>
          <cell r="SD133">
            <v>17.809999999999999</v>
          </cell>
          <cell r="SE133">
            <v>1</v>
          </cell>
          <cell r="SF133">
            <v>15.95</v>
          </cell>
          <cell r="SG133">
            <v>2</v>
          </cell>
          <cell r="SH133">
            <v>0</v>
          </cell>
          <cell r="SI133">
            <v>0</v>
          </cell>
          <cell r="SJ133">
            <v>6.84</v>
          </cell>
          <cell r="SK133">
            <v>1</v>
          </cell>
          <cell r="SL133" t="str">
            <v/>
          </cell>
          <cell r="SM133" t="str">
            <v/>
          </cell>
          <cell r="SN133">
            <v>0</v>
          </cell>
          <cell r="SO133">
            <v>0</v>
          </cell>
          <cell r="SP133">
            <v>19.54</v>
          </cell>
          <cell r="SQ133">
            <v>2</v>
          </cell>
          <cell r="SR133">
            <v>0</v>
          </cell>
          <cell r="SS133">
            <v>0</v>
          </cell>
          <cell r="ST133">
            <v>17.670000000000002</v>
          </cell>
          <cell r="SU133">
            <v>2</v>
          </cell>
          <cell r="SV133">
            <v>0</v>
          </cell>
          <cell r="SW133">
            <v>0</v>
          </cell>
          <cell r="SX133">
            <v>8.41</v>
          </cell>
          <cell r="SY133">
            <v>1</v>
          </cell>
          <cell r="SZ133" t="str">
            <v/>
          </cell>
          <cell r="TA133" t="str">
            <v/>
          </cell>
          <cell r="TB133">
            <v>9.17</v>
          </cell>
          <cell r="TC133">
            <v>1</v>
          </cell>
          <cell r="TD133">
            <v>19.25</v>
          </cell>
          <cell r="TE133">
            <v>2</v>
          </cell>
          <cell r="TF133">
            <v>0</v>
          </cell>
          <cell r="TG133">
            <v>0</v>
          </cell>
          <cell r="TH133">
            <v>8.49</v>
          </cell>
          <cell r="TI133">
            <v>1</v>
          </cell>
          <cell r="TJ133">
            <v>9.89</v>
          </cell>
          <cell r="TK133">
            <v>1</v>
          </cell>
          <cell r="TL133">
            <v>0</v>
          </cell>
          <cell r="TM133">
            <v>0</v>
          </cell>
          <cell r="TN133" t="str">
            <v/>
          </cell>
          <cell r="TO133" t="str">
            <v/>
          </cell>
          <cell r="TP133">
            <v>18.52</v>
          </cell>
          <cell r="TQ133">
            <v>2</v>
          </cell>
          <cell r="TR133">
            <v>0</v>
          </cell>
          <cell r="TS133">
            <v>0</v>
          </cell>
          <cell r="TT133">
            <v>8.9700000000000006</v>
          </cell>
          <cell r="TU133">
            <v>1</v>
          </cell>
          <cell r="TV133">
            <v>0</v>
          </cell>
          <cell r="TW133">
            <v>0</v>
          </cell>
          <cell r="TX133">
            <v>8.57</v>
          </cell>
          <cell r="TY133">
            <v>1</v>
          </cell>
          <cell r="TZ133">
            <v>15.48</v>
          </cell>
          <cell r="UA133">
            <v>2</v>
          </cell>
          <cell r="UB133" t="str">
            <v/>
          </cell>
          <cell r="UC133" t="str">
            <v/>
          </cell>
          <cell r="UD133">
            <v>7.79</v>
          </cell>
          <cell r="UE133">
            <v>1</v>
          </cell>
          <cell r="UF133">
            <v>16.48</v>
          </cell>
          <cell r="UG133">
            <v>2</v>
          </cell>
          <cell r="UH133">
            <v>9.85</v>
          </cell>
          <cell r="UI133">
            <v>1</v>
          </cell>
          <cell r="UJ133">
            <v>0</v>
          </cell>
          <cell r="UK133">
            <v>0</v>
          </cell>
          <cell r="UL133">
            <v>6.85</v>
          </cell>
          <cell r="UM133">
            <v>1</v>
          </cell>
          <cell r="UN133">
            <v>9.98</v>
          </cell>
          <cell r="UO133">
            <v>1</v>
          </cell>
          <cell r="UP133" t="str">
            <v/>
          </cell>
          <cell r="UQ133" t="str">
            <v/>
          </cell>
          <cell r="UR133">
            <v>16.7</v>
          </cell>
          <cell r="US133">
            <v>2</v>
          </cell>
          <cell r="UT133">
            <v>0</v>
          </cell>
          <cell r="UU133">
            <v>0</v>
          </cell>
          <cell r="UV133">
            <v>7.17</v>
          </cell>
          <cell r="UW133">
            <v>1</v>
          </cell>
          <cell r="UX133">
            <v>0</v>
          </cell>
          <cell r="UY133">
            <v>0</v>
          </cell>
          <cell r="UZ133">
            <v>16.41</v>
          </cell>
          <cell r="VA133">
            <v>2</v>
          </cell>
          <cell r="VB133">
            <v>0</v>
          </cell>
          <cell r="VC133">
            <v>0</v>
          </cell>
          <cell r="VD133" t="str">
            <v/>
          </cell>
          <cell r="VE133" t="str">
            <v/>
          </cell>
          <cell r="VF133">
            <v>8.4</v>
          </cell>
          <cell r="VG133">
            <v>1</v>
          </cell>
          <cell r="VH133">
            <v>0</v>
          </cell>
          <cell r="VI133">
            <v>0</v>
          </cell>
          <cell r="VJ133">
            <v>19.12</v>
          </cell>
          <cell r="VK133">
            <v>2</v>
          </cell>
          <cell r="VL133">
            <v>0</v>
          </cell>
          <cell r="VM133">
            <v>0</v>
          </cell>
          <cell r="VN133">
            <v>0</v>
          </cell>
          <cell r="VO133">
            <v>0</v>
          </cell>
          <cell r="VP133">
            <v>17.739999999999998</v>
          </cell>
          <cell r="VQ133">
            <v>2</v>
          </cell>
          <cell r="VR133" t="str">
            <v/>
          </cell>
          <cell r="VS133" t="str">
            <v/>
          </cell>
          <cell r="VT133">
            <v>8.19</v>
          </cell>
          <cell r="VU133">
            <v>1</v>
          </cell>
          <cell r="VV133">
            <v>8.67</v>
          </cell>
          <cell r="VW133">
            <v>1</v>
          </cell>
          <cell r="VX133">
            <v>9.3699999999999992</v>
          </cell>
          <cell r="VY133">
            <v>1</v>
          </cell>
          <cell r="VZ133">
            <v>0</v>
          </cell>
          <cell r="WA133">
            <v>0</v>
          </cell>
          <cell r="WB133">
            <v>18</v>
          </cell>
          <cell r="WC133">
            <v>2</v>
          </cell>
          <cell r="WD133">
            <v>0</v>
          </cell>
          <cell r="WE133">
            <v>0</v>
          </cell>
          <cell r="WF133" t="str">
            <v/>
          </cell>
          <cell r="WG133" t="str">
            <v/>
          </cell>
          <cell r="WH133">
            <v>8.94</v>
          </cell>
          <cell r="WI133">
            <v>1</v>
          </cell>
          <cell r="WJ133">
            <v>16.899999999999999</v>
          </cell>
          <cell r="WK133">
            <v>2</v>
          </cell>
          <cell r="WL133">
            <v>0</v>
          </cell>
          <cell r="WM133">
            <v>0</v>
          </cell>
          <cell r="WN133">
            <v>8.39</v>
          </cell>
          <cell r="WO133">
            <v>1</v>
          </cell>
          <cell r="WP133">
            <v>7.83</v>
          </cell>
          <cell r="WQ133">
            <v>1</v>
          </cell>
          <cell r="WR133">
            <v>8.77</v>
          </cell>
          <cell r="WS133">
            <v>1</v>
          </cell>
          <cell r="WT133" t="str">
            <v/>
          </cell>
          <cell r="WU133" t="str">
            <v/>
          </cell>
          <cell r="WV133">
            <v>0</v>
          </cell>
          <cell r="WW133">
            <v>0</v>
          </cell>
          <cell r="WX133">
            <v>8.6</v>
          </cell>
          <cell r="WY133">
            <v>1</v>
          </cell>
          <cell r="WZ133">
            <v>0</v>
          </cell>
          <cell r="XA133">
            <v>0</v>
          </cell>
          <cell r="XB133">
            <v>19.579999999999998</v>
          </cell>
          <cell r="XC133">
            <v>2</v>
          </cell>
          <cell r="XD133">
            <v>0</v>
          </cell>
          <cell r="XE133">
            <v>0</v>
          </cell>
          <cell r="XF133">
            <v>15.73</v>
          </cell>
          <cell r="XG133">
            <v>2</v>
          </cell>
          <cell r="XH133" t="str">
            <v/>
          </cell>
          <cell r="XI133" t="str">
            <v/>
          </cell>
          <cell r="XJ133">
            <v>8.75</v>
          </cell>
          <cell r="XK133">
            <v>1</v>
          </cell>
          <cell r="XL133">
            <v>6.86</v>
          </cell>
          <cell r="XM133">
            <v>1</v>
          </cell>
          <cell r="XN133">
            <v>9.14</v>
          </cell>
          <cell r="XO133">
            <v>1</v>
          </cell>
          <cell r="XP133">
            <v>8.1</v>
          </cell>
          <cell r="XQ133">
            <v>1</v>
          </cell>
          <cell r="XR133">
            <v>0</v>
          </cell>
          <cell r="XS133">
            <v>0</v>
          </cell>
          <cell r="XT133">
            <v>7.92</v>
          </cell>
          <cell r="XU133">
            <v>1</v>
          </cell>
          <cell r="XV133" t="str">
            <v/>
          </cell>
          <cell r="XW133" t="str">
            <v/>
          </cell>
          <cell r="XX133">
            <v>9.44</v>
          </cell>
          <cell r="XY133">
            <v>1</v>
          </cell>
          <cell r="XZ133">
            <v>10.8</v>
          </cell>
          <cell r="YA133">
            <v>1</v>
          </cell>
          <cell r="YB133">
            <v>9.31</v>
          </cell>
          <cell r="YC133">
            <v>1</v>
          </cell>
          <cell r="YD133">
            <v>0</v>
          </cell>
          <cell r="YE133">
            <v>0</v>
          </cell>
          <cell r="YF133">
            <v>16.43</v>
          </cell>
          <cell r="YG133">
            <v>2</v>
          </cell>
          <cell r="YH133">
            <v>7.63</v>
          </cell>
          <cell r="YI133">
            <v>1</v>
          </cell>
          <cell r="YJ133" t="str">
            <v/>
          </cell>
          <cell r="YK133" t="str">
            <v/>
          </cell>
          <cell r="YL133">
            <v>0</v>
          </cell>
          <cell r="YM133">
            <v>0</v>
          </cell>
          <cell r="YN133">
            <v>0</v>
          </cell>
          <cell r="YO133">
            <v>0</v>
          </cell>
          <cell r="YP133">
            <v>12.94</v>
          </cell>
          <cell r="YQ133">
            <v>2</v>
          </cell>
          <cell r="YR133">
            <v>9.16</v>
          </cell>
          <cell r="YS133">
            <v>1</v>
          </cell>
          <cell r="YT133">
            <v>10.119999999999999</v>
          </cell>
          <cell r="YU133">
            <v>1</v>
          </cell>
          <cell r="YV133">
            <v>17.62</v>
          </cell>
          <cell r="YW133">
            <v>2</v>
          </cell>
          <cell r="YX133" t="str">
            <v/>
          </cell>
          <cell r="YY133" t="str">
            <v/>
          </cell>
          <cell r="YZ133">
            <v>9.16</v>
          </cell>
          <cell r="ZA133">
            <v>1</v>
          </cell>
          <cell r="ZB133">
            <v>0</v>
          </cell>
          <cell r="ZC133">
            <v>0</v>
          </cell>
          <cell r="ZD133">
            <v>8.98</v>
          </cell>
          <cell r="ZE133">
            <v>1</v>
          </cell>
          <cell r="ZF133">
            <v>0</v>
          </cell>
          <cell r="ZG133">
            <v>0</v>
          </cell>
          <cell r="ZH133">
            <v>18.850000000000001</v>
          </cell>
          <cell r="ZI133">
            <v>2</v>
          </cell>
          <cell r="ZJ133">
            <v>8.82</v>
          </cell>
          <cell r="ZK133">
            <v>1</v>
          </cell>
          <cell r="ZL133" t="str">
            <v/>
          </cell>
          <cell r="ZM133" t="str">
            <v/>
          </cell>
          <cell r="ZN133">
            <v>8.7899999999999991</v>
          </cell>
          <cell r="ZO133">
            <v>1</v>
          </cell>
          <cell r="ZP133">
            <v>0</v>
          </cell>
          <cell r="ZQ133">
            <v>0</v>
          </cell>
          <cell r="ZR133">
            <v>17.68</v>
          </cell>
          <cell r="ZS133">
            <v>2</v>
          </cell>
          <cell r="ZT133">
            <v>0</v>
          </cell>
          <cell r="ZU133">
            <v>0</v>
          </cell>
          <cell r="ZV133">
            <v>0</v>
          </cell>
          <cell r="ZW133">
            <v>0</v>
          </cell>
          <cell r="ZX133">
            <v>32.08</v>
          </cell>
          <cell r="ZY133">
            <v>4</v>
          </cell>
          <cell r="ZZ133" t="str">
            <v/>
          </cell>
          <cell r="AAA133" t="str">
            <v/>
          </cell>
          <cell r="AAB133">
            <v>0</v>
          </cell>
          <cell r="AAC133">
            <v>0</v>
          </cell>
          <cell r="AAD133">
            <v>0</v>
          </cell>
          <cell r="AAE133">
            <v>0</v>
          </cell>
          <cell r="AAF133">
            <v>8.42</v>
          </cell>
          <cell r="AAG133">
            <v>1</v>
          </cell>
          <cell r="AAH133">
            <v>16.36</v>
          </cell>
          <cell r="AAI133">
            <v>2</v>
          </cell>
          <cell r="AAJ133">
            <v>9.3000000000000007</v>
          </cell>
          <cell r="AAK133">
            <v>1</v>
          </cell>
          <cell r="AAL133">
            <v>0</v>
          </cell>
          <cell r="AAM133">
            <v>0</v>
          </cell>
          <cell r="AAN133" t="str">
            <v/>
          </cell>
          <cell r="AAO133" t="str">
            <v/>
          </cell>
          <cell r="AAP133">
            <v>0</v>
          </cell>
          <cell r="AAQ133">
            <v>0</v>
          </cell>
          <cell r="AAR133">
            <v>0</v>
          </cell>
          <cell r="AAS133">
            <v>0</v>
          </cell>
          <cell r="AAT133">
            <v>0</v>
          </cell>
          <cell r="AAU133">
            <v>0</v>
          </cell>
          <cell r="AAV133">
            <v>0</v>
          </cell>
          <cell r="AAW133">
            <v>0</v>
          </cell>
          <cell r="AAX133">
            <v>0</v>
          </cell>
          <cell r="AAY133">
            <v>0</v>
          </cell>
          <cell r="AAZ133">
            <v>0</v>
          </cell>
          <cell r="ABA133">
            <v>0</v>
          </cell>
          <cell r="ABB133" t="str">
            <v/>
          </cell>
          <cell r="ABC133" t="str">
            <v/>
          </cell>
          <cell r="ABD133">
            <v>0</v>
          </cell>
          <cell r="ABE133">
            <v>0</v>
          </cell>
          <cell r="ABF133">
            <v>0</v>
          </cell>
          <cell r="ABG133">
            <v>0</v>
          </cell>
          <cell r="ABH133">
            <v>0</v>
          </cell>
          <cell r="ABI133">
            <v>0</v>
          </cell>
          <cell r="ABJ133">
            <v>0</v>
          </cell>
          <cell r="ABK133">
            <v>0</v>
          </cell>
          <cell r="ABM133">
            <v>2290.4699999999993</v>
          </cell>
          <cell r="ABN133">
            <v>282</v>
          </cell>
          <cell r="ABO133">
            <v>184</v>
          </cell>
          <cell r="ABP133">
            <v>1.5326086956521738</v>
          </cell>
        </row>
        <row r="134">
          <cell r="A134" t="str">
            <v>SAINT MARY'S PARK</v>
          </cell>
          <cell r="B134" t="str">
            <v>SAINT MARY'S PARK</v>
          </cell>
          <cell r="C134" t="str">
            <v>BRONX</v>
          </cell>
          <cell r="D134">
            <v>7.72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8.86</v>
          </cell>
          <cell r="K134">
            <v>1</v>
          </cell>
          <cell r="L134">
            <v>0</v>
          </cell>
          <cell r="M134">
            <v>0</v>
          </cell>
          <cell r="N134">
            <v>7.09</v>
          </cell>
          <cell r="O134">
            <v>1</v>
          </cell>
          <cell r="P134" t="str">
            <v/>
          </cell>
          <cell r="Q134" t="str">
            <v/>
          </cell>
          <cell r="R134">
            <v>8.11</v>
          </cell>
          <cell r="S134">
            <v>1</v>
          </cell>
          <cell r="T134">
            <v>0</v>
          </cell>
          <cell r="U134">
            <v>0</v>
          </cell>
          <cell r="V134">
            <v>8.2100000000000009</v>
          </cell>
          <cell r="W134">
            <v>1</v>
          </cell>
          <cell r="X134">
            <v>0</v>
          </cell>
          <cell r="Y134">
            <v>0</v>
          </cell>
          <cell r="Z134">
            <v>7.15</v>
          </cell>
          <cell r="AA134">
            <v>1</v>
          </cell>
          <cell r="AB134">
            <v>0</v>
          </cell>
          <cell r="AC134">
            <v>0</v>
          </cell>
          <cell r="AD134" t="str">
            <v/>
          </cell>
          <cell r="AE134" t="str">
            <v/>
          </cell>
          <cell r="AF134">
            <v>7.95</v>
          </cell>
          <cell r="AG134">
            <v>1</v>
          </cell>
          <cell r="AH134">
            <v>0</v>
          </cell>
          <cell r="AI134">
            <v>0</v>
          </cell>
          <cell r="AJ134">
            <v>6.64</v>
          </cell>
          <cell r="AK134">
            <v>1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7.32</v>
          </cell>
          <cell r="AQ134">
            <v>1</v>
          </cell>
          <cell r="AR134" t="str">
            <v/>
          </cell>
          <cell r="AS134" t="str">
            <v/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8.1300000000000008</v>
          </cell>
          <cell r="AY134">
            <v>1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7.66</v>
          </cell>
          <cell r="BE134">
            <v>1</v>
          </cell>
          <cell r="BF134" t="str">
            <v/>
          </cell>
          <cell r="BG134" t="str">
            <v/>
          </cell>
          <cell r="BH134">
            <v>0</v>
          </cell>
          <cell r="BI134">
            <v>0</v>
          </cell>
          <cell r="BJ134">
            <v>7.3</v>
          </cell>
          <cell r="BK134">
            <v>1</v>
          </cell>
          <cell r="BL134">
            <v>0</v>
          </cell>
          <cell r="BM134">
            <v>0</v>
          </cell>
          <cell r="BN134">
            <v>8.6</v>
          </cell>
          <cell r="BO134">
            <v>1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 t="str">
            <v/>
          </cell>
          <cell r="BU134" t="str">
            <v/>
          </cell>
          <cell r="BV134">
            <v>0</v>
          </cell>
          <cell r="BW134">
            <v>0</v>
          </cell>
          <cell r="BX134">
            <v>14.54</v>
          </cell>
          <cell r="BY134">
            <v>1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7.75</v>
          </cell>
          <cell r="CE134">
            <v>1</v>
          </cell>
          <cell r="CF134">
            <v>0</v>
          </cell>
          <cell r="CG134">
            <v>0</v>
          </cell>
          <cell r="CH134" t="str">
            <v/>
          </cell>
          <cell r="CI134" t="str">
            <v/>
          </cell>
          <cell r="CJ134">
            <v>0</v>
          </cell>
          <cell r="CK134">
            <v>0</v>
          </cell>
          <cell r="CL134">
            <v>7.73</v>
          </cell>
          <cell r="CM134">
            <v>1</v>
          </cell>
          <cell r="CN134">
            <v>0</v>
          </cell>
          <cell r="CO134">
            <v>0</v>
          </cell>
          <cell r="CP134">
            <v>7.75</v>
          </cell>
          <cell r="CQ134">
            <v>1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 t="str">
            <v/>
          </cell>
          <cell r="CW134" t="str">
            <v/>
          </cell>
          <cell r="CX134">
            <v>0</v>
          </cell>
          <cell r="CY134">
            <v>0</v>
          </cell>
          <cell r="CZ134">
            <v>15.66</v>
          </cell>
          <cell r="DA134">
            <v>2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5.81</v>
          </cell>
          <cell r="DG134">
            <v>1</v>
          </cell>
          <cell r="DH134">
            <v>0</v>
          </cell>
          <cell r="DI134">
            <v>0</v>
          </cell>
          <cell r="DJ134" t="str">
            <v/>
          </cell>
          <cell r="DK134" t="str">
            <v/>
          </cell>
          <cell r="DL134">
            <v>7.27</v>
          </cell>
          <cell r="DM134">
            <v>1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7.24</v>
          </cell>
          <cell r="DS134">
            <v>1</v>
          </cell>
          <cell r="DT134">
            <v>0</v>
          </cell>
          <cell r="DU134">
            <v>0</v>
          </cell>
          <cell r="DV134">
            <v>7.94</v>
          </cell>
          <cell r="DW134">
            <v>1</v>
          </cell>
          <cell r="DX134" t="str">
            <v/>
          </cell>
          <cell r="DY134" t="str">
            <v/>
          </cell>
          <cell r="DZ134">
            <v>0</v>
          </cell>
          <cell r="EA134">
            <v>0</v>
          </cell>
          <cell r="EB134">
            <v>7.11</v>
          </cell>
          <cell r="EC134">
            <v>1</v>
          </cell>
          <cell r="ED134">
            <v>8.17</v>
          </cell>
          <cell r="EE134">
            <v>1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7.84</v>
          </cell>
          <cell r="EK134">
            <v>1</v>
          </cell>
          <cell r="EL134" t="str">
            <v/>
          </cell>
          <cell r="EM134" t="str">
            <v/>
          </cell>
          <cell r="EN134">
            <v>0</v>
          </cell>
          <cell r="EO134">
            <v>0</v>
          </cell>
          <cell r="EP134">
            <v>6.82</v>
          </cell>
          <cell r="EQ134">
            <v>1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7.35</v>
          </cell>
          <cell r="EY134">
            <v>1</v>
          </cell>
          <cell r="EZ134" t="str">
            <v/>
          </cell>
          <cell r="FA134" t="str">
            <v/>
          </cell>
          <cell r="FB134">
            <v>7.84</v>
          </cell>
          <cell r="FC134">
            <v>1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6.72</v>
          </cell>
          <cell r="FI134">
            <v>1</v>
          </cell>
          <cell r="FJ134">
            <v>0</v>
          </cell>
          <cell r="FK134">
            <v>0</v>
          </cell>
          <cell r="FL134">
            <v>7.41</v>
          </cell>
          <cell r="FM134">
            <v>1</v>
          </cell>
          <cell r="FN134" t="str">
            <v/>
          </cell>
          <cell r="FO134" t="str">
            <v/>
          </cell>
          <cell r="FP134">
            <v>7.99</v>
          </cell>
          <cell r="FQ134">
            <v>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8.94</v>
          </cell>
          <cell r="FW134">
            <v>1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 t="str">
            <v/>
          </cell>
          <cell r="GC134" t="str">
            <v/>
          </cell>
          <cell r="GD134">
            <v>8.6999999999999993</v>
          </cell>
          <cell r="GE134">
            <v>1</v>
          </cell>
          <cell r="GF134">
            <v>7.94</v>
          </cell>
          <cell r="GG134">
            <v>1</v>
          </cell>
          <cell r="GH134">
            <v>0</v>
          </cell>
          <cell r="GI134">
            <v>0</v>
          </cell>
          <cell r="GJ134">
            <v>7.61</v>
          </cell>
          <cell r="GK134">
            <v>1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 t="str">
            <v/>
          </cell>
          <cell r="GQ134" t="str">
            <v/>
          </cell>
          <cell r="GR134">
            <v>8.26</v>
          </cell>
          <cell r="GS134">
            <v>1</v>
          </cell>
          <cell r="GT134">
            <v>7.54</v>
          </cell>
          <cell r="GU134">
            <v>1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8.35</v>
          </cell>
          <cell r="HA134">
            <v>1</v>
          </cell>
          <cell r="HB134">
            <v>0</v>
          </cell>
          <cell r="HC134">
            <v>0</v>
          </cell>
          <cell r="HD134" t="str">
            <v/>
          </cell>
          <cell r="HE134" t="str">
            <v/>
          </cell>
          <cell r="HF134">
            <v>7.77</v>
          </cell>
          <cell r="HG134">
            <v>1</v>
          </cell>
          <cell r="HH134">
            <v>0</v>
          </cell>
          <cell r="HI134">
            <v>0</v>
          </cell>
          <cell r="HJ134">
            <v>7.1</v>
          </cell>
          <cell r="HK134">
            <v>1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 t="str">
            <v/>
          </cell>
          <cell r="HS134" t="str">
            <v/>
          </cell>
          <cell r="HT134">
            <v>7.77</v>
          </cell>
          <cell r="HU134">
            <v>1</v>
          </cell>
          <cell r="HV134">
            <v>0</v>
          </cell>
          <cell r="HW134">
            <v>0</v>
          </cell>
          <cell r="HX134">
            <v>7.1</v>
          </cell>
          <cell r="HY134">
            <v>1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 t="str">
            <v/>
          </cell>
          <cell r="IG134" t="str">
            <v/>
          </cell>
          <cell r="IH134">
            <v>8.09</v>
          </cell>
          <cell r="II134">
            <v>1</v>
          </cell>
          <cell r="IJ134">
            <v>0</v>
          </cell>
          <cell r="IK134">
            <v>0</v>
          </cell>
          <cell r="IL134">
            <v>7.25</v>
          </cell>
          <cell r="IM134">
            <v>1</v>
          </cell>
          <cell r="IN134">
            <v>7.78</v>
          </cell>
          <cell r="IO134">
            <v>1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 t="str">
            <v/>
          </cell>
          <cell r="IU134" t="str">
            <v/>
          </cell>
          <cell r="IV134">
            <v>0</v>
          </cell>
          <cell r="IW134">
            <v>0</v>
          </cell>
          <cell r="IX134">
            <v>7.77</v>
          </cell>
          <cell r="IY134">
            <v>1</v>
          </cell>
          <cell r="IZ134">
            <v>0</v>
          </cell>
          <cell r="JA134">
            <v>0</v>
          </cell>
          <cell r="JB134">
            <v>8.64</v>
          </cell>
          <cell r="JC134">
            <v>1</v>
          </cell>
          <cell r="JD134">
            <v>0</v>
          </cell>
          <cell r="JE134">
            <v>0</v>
          </cell>
          <cell r="JF134">
            <v>6.97</v>
          </cell>
          <cell r="JG134">
            <v>1</v>
          </cell>
          <cell r="JH134" t="str">
            <v/>
          </cell>
          <cell r="JI134" t="str">
            <v/>
          </cell>
          <cell r="JJ134">
            <v>0</v>
          </cell>
          <cell r="JK134">
            <v>0</v>
          </cell>
          <cell r="JL134">
            <v>7.77</v>
          </cell>
          <cell r="JM134">
            <v>1</v>
          </cell>
          <cell r="JN134">
            <v>0</v>
          </cell>
          <cell r="JO134">
            <v>0</v>
          </cell>
          <cell r="JP134">
            <v>8.64</v>
          </cell>
          <cell r="JQ134">
            <v>1</v>
          </cell>
          <cell r="JR134">
            <v>0</v>
          </cell>
          <cell r="JS134">
            <v>0</v>
          </cell>
          <cell r="JT134">
            <v>6.97</v>
          </cell>
          <cell r="JU134">
            <v>1</v>
          </cell>
          <cell r="JV134" t="str">
            <v/>
          </cell>
          <cell r="JW134" t="str">
            <v/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8.4499999999999993</v>
          </cell>
          <cell r="KC134">
            <v>1</v>
          </cell>
          <cell r="KD134">
            <v>8.27</v>
          </cell>
          <cell r="KE134">
            <v>1</v>
          </cell>
          <cell r="KF134">
            <v>0</v>
          </cell>
          <cell r="KG134">
            <v>0</v>
          </cell>
          <cell r="KH134">
            <v>8.42</v>
          </cell>
          <cell r="KI134">
            <v>1</v>
          </cell>
          <cell r="KJ134" t="str">
            <v/>
          </cell>
          <cell r="KK134" t="str">
            <v/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8.3699999999999992</v>
          </cell>
          <cell r="KQ134">
            <v>1</v>
          </cell>
          <cell r="KR134">
            <v>8.94</v>
          </cell>
          <cell r="KS134">
            <v>1</v>
          </cell>
          <cell r="KT134">
            <v>0</v>
          </cell>
          <cell r="KU134">
            <v>0</v>
          </cell>
          <cell r="KV134">
            <v>8.89</v>
          </cell>
          <cell r="KW134">
            <v>1</v>
          </cell>
          <cell r="KX134" t="str">
            <v/>
          </cell>
          <cell r="KY134" t="str">
            <v/>
          </cell>
          <cell r="KZ134">
            <v>0</v>
          </cell>
          <cell r="LA134">
            <v>0</v>
          </cell>
          <cell r="LB134">
            <v>8.3800000000000008</v>
          </cell>
          <cell r="LC134">
            <v>1</v>
          </cell>
          <cell r="LD134">
            <v>0</v>
          </cell>
          <cell r="LE134">
            <v>0</v>
          </cell>
          <cell r="LF134">
            <v>7.26</v>
          </cell>
          <cell r="LG134">
            <v>1</v>
          </cell>
          <cell r="LH134">
            <v>0</v>
          </cell>
          <cell r="LI134">
            <v>0</v>
          </cell>
          <cell r="LJ134">
            <v>7.85</v>
          </cell>
          <cell r="LK134">
            <v>1</v>
          </cell>
          <cell r="LL134" t="str">
            <v/>
          </cell>
          <cell r="LM134" t="str">
            <v/>
          </cell>
          <cell r="LN134">
            <v>0</v>
          </cell>
          <cell r="LO134">
            <v>0</v>
          </cell>
          <cell r="LP134">
            <v>8.1</v>
          </cell>
          <cell r="LQ134">
            <v>1</v>
          </cell>
          <cell r="LR134">
            <v>7.18</v>
          </cell>
          <cell r="LS134">
            <v>1</v>
          </cell>
          <cell r="LT134">
            <v>0</v>
          </cell>
          <cell r="LU134">
            <v>0</v>
          </cell>
          <cell r="LV134">
            <v>8.1999999999999993</v>
          </cell>
          <cell r="LW134">
            <v>1</v>
          </cell>
          <cell r="LX134">
            <v>0</v>
          </cell>
          <cell r="LY134">
            <v>0</v>
          </cell>
          <cell r="LZ134" t="str">
            <v/>
          </cell>
          <cell r="MA134" t="str">
            <v/>
          </cell>
          <cell r="MB134">
            <v>7.59</v>
          </cell>
          <cell r="MC134">
            <v>1</v>
          </cell>
          <cell r="MD134">
            <v>0</v>
          </cell>
          <cell r="ME134">
            <v>0</v>
          </cell>
          <cell r="MF134">
            <v>7.91</v>
          </cell>
          <cell r="MG134">
            <v>1</v>
          </cell>
          <cell r="MH134">
            <v>0</v>
          </cell>
          <cell r="MI134">
            <v>0</v>
          </cell>
          <cell r="MJ134">
            <v>8.4700000000000006</v>
          </cell>
          <cell r="MK134">
            <v>1</v>
          </cell>
          <cell r="ML134">
            <v>10.210000000000001</v>
          </cell>
          <cell r="MM134">
            <v>1</v>
          </cell>
          <cell r="MN134" t="str">
            <v/>
          </cell>
          <cell r="MO134" t="str">
            <v/>
          </cell>
          <cell r="MP134">
            <v>0</v>
          </cell>
          <cell r="MQ134">
            <v>0</v>
          </cell>
          <cell r="MR134">
            <v>0</v>
          </cell>
          <cell r="MS134">
            <v>0</v>
          </cell>
          <cell r="MT134">
            <v>16.54</v>
          </cell>
          <cell r="MU134">
            <v>2</v>
          </cell>
          <cell r="MV134">
            <v>0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 t="str">
            <v/>
          </cell>
          <cell r="NC134" t="str">
            <v/>
          </cell>
          <cell r="ND134">
            <v>8.56</v>
          </cell>
          <cell r="NE134">
            <v>1</v>
          </cell>
          <cell r="NF134">
            <v>9.1300000000000008</v>
          </cell>
          <cell r="NG134">
            <v>1</v>
          </cell>
          <cell r="NH134">
            <v>8.85</v>
          </cell>
          <cell r="NI134">
            <v>1</v>
          </cell>
          <cell r="NJ134">
            <v>7.34</v>
          </cell>
          <cell r="NK134">
            <v>1</v>
          </cell>
          <cell r="NL134">
            <v>0</v>
          </cell>
          <cell r="NM134">
            <v>0</v>
          </cell>
          <cell r="NN134">
            <v>8.2899999999999991</v>
          </cell>
          <cell r="NO134">
            <v>1</v>
          </cell>
          <cell r="NP134" t="str">
            <v/>
          </cell>
          <cell r="NQ134" t="str">
            <v/>
          </cell>
          <cell r="NR134">
            <v>8.1999999999999993</v>
          </cell>
          <cell r="NS134">
            <v>1</v>
          </cell>
          <cell r="NT134">
            <v>0</v>
          </cell>
          <cell r="NU134">
            <v>0</v>
          </cell>
          <cell r="NV134">
            <v>0</v>
          </cell>
          <cell r="NW134">
            <v>0</v>
          </cell>
          <cell r="NX134">
            <v>8.92</v>
          </cell>
          <cell r="NY134">
            <v>1</v>
          </cell>
          <cell r="NZ134">
            <v>0</v>
          </cell>
          <cell r="OA134">
            <v>0</v>
          </cell>
          <cell r="OB134">
            <v>0</v>
          </cell>
          <cell r="OC134">
            <v>0</v>
          </cell>
          <cell r="OD134" t="str">
            <v/>
          </cell>
          <cell r="OE134" t="str">
            <v/>
          </cell>
          <cell r="OF134">
            <v>0</v>
          </cell>
          <cell r="OG134">
            <v>0</v>
          </cell>
          <cell r="OH134">
            <v>0</v>
          </cell>
          <cell r="OI134">
            <v>0</v>
          </cell>
          <cell r="OJ134">
            <v>10.38</v>
          </cell>
          <cell r="OK134">
            <v>1</v>
          </cell>
          <cell r="OL134">
            <v>8.77</v>
          </cell>
          <cell r="OM134">
            <v>1</v>
          </cell>
          <cell r="ON134">
            <v>0</v>
          </cell>
          <cell r="OO134">
            <v>0</v>
          </cell>
          <cell r="OP134">
            <v>8.48</v>
          </cell>
          <cell r="OQ134">
            <v>1</v>
          </cell>
          <cell r="OR134" t="str">
            <v/>
          </cell>
          <cell r="OS134" t="str">
            <v/>
          </cell>
          <cell r="OT134">
            <v>0</v>
          </cell>
          <cell r="OU134">
            <v>0</v>
          </cell>
          <cell r="OV134">
            <v>7.22</v>
          </cell>
          <cell r="OW134">
            <v>1</v>
          </cell>
          <cell r="OX134">
            <v>0</v>
          </cell>
          <cell r="OY134">
            <v>0</v>
          </cell>
          <cell r="OZ134">
            <v>8.35</v>
          </cell>
          <cell r="PA134">
            <v>1</v>
          </cell>
          <cell r="PB134">
            <v>0</v>
          </cell>
          <cell r="PC134">
            <v>0</v>
          </cell>
          <cell r="PD134">
            <v>6.65</v>
          </cell>
          <cell r="PE134">
            <v>1</v>
          </cell>
          <cell r="PF134" t="str">
            <v/>
          </cell>
          <cell r="PG134" t="str">
            <v/>
          </cell>
          <cell r="PH134">
            <v>0</v>
          </cell>
          <cell r="PI134">
            <v>0</v>
          </cell>
          <cell r="PJ134">
            <v>7.04</v>
          </cell>
          <cell r="PK134">
            <v>1</v>
          </cell>
          <cell r="PL134">
            <v>0</v>
          </cell>
          <cell r="PM134">
            <v>0</v>
          </cell>
          <cell r="PN134">
            <v>0</v>
          </cell>
          <cell r="PO134">
            <v>0</v>
          </cell>
          <cell r="PP134">
            <v>7.88</v>
          </cell>
          <cell r="PQ134">
            <v>1</v>
          </cell>
          <cell r="PR134">
            <v>0</v>
          </cell>
          <cell r="PS134">
            <v>0</v>
          </cell>
          <cell r="PT134" t="str">
            <v/>
          </cell>
          <cell r="PU134" t="str">
            <v/>
          </cell>
          <cell r="PV134">
            <v>8.3699999999999992</v>
          </cell>
          <cell r="PW134">
            <v>1</v>
          </cell>
          <cell r="PX134">
            <v>0</v>
          </cell>
          <cell r="PY134">
            <v>0</v>
          </cell>
          <cell r="PZ134">
            <v>7.43</v>
          </cell>
          <cell r="QA134">
            <v>1</v>
          </cell>
          <cell r="QB134">
            <v>0</v>
          </cell>
          <cell r="QC134">
            <v>0</v>
          </cell>
          <cell r="QD134">
            <v>7.72</v>
          </cell>
          <cell r="QE134">
            <v>1</v>
          </cell>
          <cell r="QF134">
            <v>0</v>
          </cell>
          <cell r="QG134">
            <v>0</v>
          </cell>
          <cell r="QH134" t="str">
            <v/>
          </cell>
          <cell r="QI134" t="str">
            <v/>
          </cell>
          <cell r="QJ134">
            <v>9.7200000000000006</v>
          </cell>
          <cell r="QK134">
            <v>1</v>
          </cell>
          <cell r="QL134">
            <v>0</v>
          </cell>
          <cell r="QM134">
            <v>0</v>
          </cell>
          <cell r="QN134">
            <v>8.61</v>
          </cell>
          <cell r="QO134">
            <v>1</v>
          </cell>
          <cell r="QP134">
            <v>7.14</v>
          </cell>
          <cell r="QQ134">
            <v>1</v>
          </cell>
          <cell r="QR134">
            <v>0</v>
          </cell>
          <cell r="QS134">
            <v>0</v>
          </cell>
          <cell r="QT134">
            <v>8.01</v>
          </cell>
          <cell r="QU134">
            <v>1</v>
          </cell>
          <cell r="QV134" t="str">
            <v/>
          </cell>
          <cell r="QW134" t="str">
            <v/>
          </cell>
          <cell r="QX134">
            <v>5.48</v>
          </cell>
          <cell r="QY134">
            <v>1</v>
          </cell>
          <cell r="QZ134">
            <v>0</v>
          </cell>
          <cell r="RA134">
            <v>0</v>
          </cell>
          <cell r="RB134">
            <v>7.67</v>
          </cell>
          <cell r="RC134">
            <v>1</v>
          </cell>
          <cell r="RD134">
            <v>0</v>
          </cell>
          <cell r="RE134">
            <v>0</v>
          </cell>
          <cell r="RF134">
            <v>7</v>
          </cell>
          <cell r="RG134">
            <v>1</v>
          </cell>
          <cell r="RH134">
            <v>0</v>
          </cell>
          <cell r="RI134">
            <v>0</v>
          </cell>
          <cell r="RJ134" t="str">
            <v/>
          </cell>
          <cell r="RK134" t="str">
            <v/>
          </cell>
          <cell r="RL134">
            <v>6.88</v>
          </cell>
          <cell r="RM134">
            <v>1</v>
          </cell>
          <cell r="RN134">
            <v>0</v>
          </cell>
          <cell r="RO134">
            <v>0</v>
          </cell>
          <cell r="RP134">
            <v>0</v>
          </cell>
          <cell r="RQ134">
            <v>0</v>
          </cell>
          <cell r="RR134">
            <v>0</v>
          </cell>
          <cell r="RS134">
            <v>0</v>
          </cell>
          <cell r="RT134">
            <v>6.93</v>
          </cell>
          <cell r="RU134">
            <v>1</v>
          </cell>
          <cell r="RV134">
            <v>0</v>
          </cell>
          <cell r="RW134">
            <v>0</v>
          </cell>
          <cell r="RX134" t="str">
            <v/>
          </cell>
          <cell r="RY134" t="str">
            <v/>
          </cell>
          <cell r="RZ134">
            <v>8.94</v>
          </cell>
          <cell r="SA134">
            <v>1</v>
          </cell>
          <cell r="SB134">
            <v>0</v>
          </cell>
          <cell r="SC134">
            <v>0</v>
          </cell>
          <cell r="SD134">
            <v>13.64</v>
          </cell>
          <cell r="SE134">
            <v>2</v>
          </cell>
          <cell r="SF134">
            <v>0</v>
          </cell>
          <cell r="SG134">
            <v>0</v>
          </cell>
          <cell r="SH134">
            <v>7.27</v>
          </cell>
          <cell r="SI134">
            <v>1</v>
          </cell>
          <cell r="SJ134">
            <v>0</v>
          </cell>
          <cell r="SK134">
            <v>0</v>
          </cell>
          <cell r="SL134" t="str">
            <v/>
          </cell>
          <cell r="SM134" t="str">
            <v/>
          </cell>
          <cell r="SN134">
            <v>7.71</v>
          </cell>
          <cell r="SO134">
            <v>1</v>
          </cell>
          <cell r="SP134">
            <v>0</v>
          </cell>
          <cell r="SQ134">
            <v>0</v>
          </cell>
          <cell r="SR134">
            <v>6.74</v>
          </cell>
          <cell r="SS134">
            <v>1</v>
          </cell>
          <cell r="ST134">
            <v>0</v>
          </cell>
          <cell r="SU134">
            <v>0</v>
          </cell>
          <cell r="SV134">
            <v>8.36</v>
          </cell>
          <cell r="SW134">
            <v>1</v>
          </cell>
          <cell r="SX134">
            <v>0</v>
          </cell>
          <cell r="SY134">
            <v>0</v>
          </cell>
          <cell r="SZ134" t="str">
            <v/>
          </cell>
          <cell r="TA134" t="str">
            <v/>
          </cell>
          <cell r="TB134">
            <v>0</v>
          </cell>
          <cell r="TC134">
            <v>0</v>
          </cell>
          <cell r="TD134">
            <v>8.18</v>
          </cell>
          <cell r="TE134">
            <v>1</v>
          </cell>
          <cell r="TF134">
            <v>0</v>
          </cell>
          <cell r="TG134">
            <v>0</v>
          </cell>
          <cell r="TH134">
            <v>5.49</v>
          </cell>
          <cell r="TI134">
            <v>1</v>
          </cell>
          <cell r="TJ134">
            <v>7.39</v>
          </cell>
          <cell r="TK134">
            <v>1</v>
          </cell>
          <cell r="TL134">
            <v>0</v>
          </cell>
          <cell r="TM134">
            <v>0</v>
          </cell>
          <cell r="TN134" t="str">
            <v/>
          </cell>
          <cell r="TO134" t="str">
            <v/>
          </cell>
          <cell r="TP134">
            <v>5.0199999999999996</v>
          </cell>
          <cell r="TQ134">
            <v>1</v>
          </cell>
          <cell r="TR134">
            <v>7.71</v>
          </cell>
          <cell r="TS134">
            <v>1</v>
          </cell>
          <cell r="TT134">
            <v>5.32</v>
          </cell>
          <cell r="TU134">
            <v>1</v>
          </cell>
          <cell r="TV134">
            <v>0</v>
          </cell>
          <cell r="TW134">
            <v>0</v>
          </cell>
          <cell r="TX134">
            <v>8.15</v>
          </cell>
          <cell r="TY134">
            <v>1</v>
          </cell>
          <cell r="TZ134">
            <v>0</v>
          </cell>
          <cell r="UA134">
            <v>0</v>
          </cell>
          <cell r="UB134" t="str">
            <v/>
          </cell>
          <cell r="UC134" t="str">
            <v/>
          </cell>
          <cell r="UD134">
            <v>11.92</v>
          </cell>
          <cell r="UE134">
            <v>2</v>
          </cell>
          <cell r="UF134">
            <v>0</v>
          </cell>
          <cell r="UG134">
            <v>0</v>
          </cell>
          <cell r="UH134">
            <v>7.39</v>
          </cell>
          <cell r="UI134">
            <v>1</v>
          </cell>
          <cell r="UJ134">
            <v>0</v>
          </cell>
          <cell r="UK134">
            <v>0</v>
          </cell>
          <cell r="UL134">
            <v>7.31</v>
          </cell>
          <cell r="UM134">
            <v>1</v>
          </cell>
          <cell r="UN134">
            <v>0</v>
          </cell>
          <cell r="UO134">
            <v>0</v>
          </cell>
          <cell r="UP134" t="str">
            <v/>
          </cell>
          <cell r="UQ134" t="str">
            <v/>
          </cell>
          <cell r="UR134">
            <v>0</v>
          </cell>
          <cell r="US134">
            <v>0</v>
          </cell>
          <cell r="UT134">
            <v>0</v>
          </cell>
          <cell r="UU134">
            <v>0</v>
          </cell>
          <cell r="UV134">
            <v>5.56</v>
          </cell>
          <cell r="UW134">
            <v>1</v>
          </cell>
          <cell r="UX134">
            <v>0</v>
          </cell>
          <cell r="UY134">
            <v>0</v>
          </cell>
          <cell r="UZ134">
            <v>0</v>
          </cell>
          <cell r="VA134">
            <v>0</v>
          </cell>
          <cell r="VB134">
            <v>5.39</v>
          </cell>
          <cell r="VC134">
            <v>1</v>
          </cell>
          <cell r="VD134" t="str">
            <v/>
          </cell>
          <cell r="VE134" t="str">
            <v/>
          </cell>
          <cell r="VF134">
            <v>0</v>
          </cell>
          <cell r="VG134">
            <v>0</v>
          </cell>
          <cell r="VH134">
            <v>0</v>
          </cell>
          <cell r="VI134">
            <v>0</v>
          </cell>
          <cell r="VJ134">
            <v>0</v>
          </cell>
          <cell r="VK134">
            <v>0</v>
          </cell>
          <cell r="VL134">
            <v>11.61</v>
          </cell>
          <cell r="VM134">
            <v>2</v>
          </cell>
          <cell r="VN134">
            <v>0</v>
          </cell>
          <cell r="VO134">
            <v>0</v>
          </cell>
          <cell r="VP134">
            <v>0</v>
          </cell>
          <cell r="VQ134">
            <v>0</v>
          </cell>
          <cell r="VR134" t="str">
            <v/>
          </cell>
          <cell r="VS134" t="str">
            <v/>
          </cell>
          <cell r="VT134">
            <v>0</v>
          </cell>
          <cell r="VU134">
            <v>0</v>
          </cell>
          <cell r="VV134">
            <v>9.69</v>
          </cell>
          <cell r="VW134">
            <v>1</v>
          </cell>
          <cell r="VX134">
            <v>0</v>
          </cell>
          <cell r="VY134">
            <v>0</v>
          </cell>
          <cell r="VZ134">
            <v>7.8</v>
          </cell>
          <cell r="WA134">
            <v>1</v>
          </cell>
          <cell r="WB134">
            <v>0</v>
          </cell>
          <cell r="WC134">
            <v>0</v>
          </cell>
          <cell r="WD134">
            <v>0</v>
          </cell>
          <cell r="WE134">
            <v>0</v>
          </cell>
          <cell r="WF134" t="str">
            <v/>
          </cell>
          <cell r="WG134" t="str">
            <v/>
          </cell>
          <cell r="WH134">
            <v>8.8000000000000007</v>
          </cell>
          <cell r="WI134">
            <v>1</v>
          </cell>
          <cell r="WJ134">
            <v>0</v>
          </cell>
          <cell r="WK134">
            <v>0</v>
          </cell>
          <cell r="WL134">
            <v>7.77</v>
          </cell>
          <cell r="WM134">
            <v>1</v>
          </cell>
          <cell r="WN134">
            <v>6.95</v>
          </cell>
          <cell r="WO134">
            <v>1</v>
          </cell>
          <cell r="WP134">
            <v>0</v>
          </cell>
          <cell r="WQ134">
            <v>0</v>
          </cell>
          <cell r="WR134">
            <v>8.85</v>
          </cell>
          <cell r="WS134">
            <v>1</v>
          </cell>
          <cell r="WT134" t="str">
            <v/>
          </cell>
          <cell r="WU134" t="str">
            <v/>
          </cell>
          <cell r="WV134">
            <v>0</v>
          </cell>
          <cell r="WW134">
            <v>0</v>
          </cell>
          <cell r="WX134">
            <v>9.6999999999999993</v>
          </cell>
          <cell r="WY134">
            <v>1</v>
          </cell>
          <cell r="WZ134">
            <v>0</v>
          </cell>
          <cell r="XA134">
            <v>0</v>
          </cell>
          <cell r="XB134">
            <v>0</v>
          </cell>
          <cell r="XC134">
            <v>0</v>
          </cell>
          <cell r="XD134">
            <v>7.93</v>
          </cell>
          <cell r="XE134">
            <v>1</v>
          </cell>
          <cell r="XF134">
            <v>0</v>
          </cell>
          <cell r="XG134">
            <v>0</v>
          </cell>
          <cell r="XH134" t="str">
            <v/>
          </cell>
          <cell r="XI134" t="str">
            <v/>
          </cell>
          <cell r="XJ134">
            <v>0</v>
          </cell>
          <cell r="XK134">
            <v>0</v>
          </cell>
          <cell r="XL134">
            <v>8.58</v>
          </cell>
          <cell r="XM134">
            <v>1</v>
          </cell>
          <cell r="XN134">
            <v>0</v>
          </cell>
          <cell r="XO134">
            <v>0</v>
          </cell>
          <cell r="XP134">
            <v>8.4</v>
          </cell>
          <cell r="XQ134">
            <v>1</v>
          </cell>
          <cell r="XR134">
            <v>0</v>
          </cell>
          <cell r="XS134">
            <v>0</v>
          </cell>
          <cell r="XT134">
            <v>7.79</v>
          </cell>
          <cell r="XU134">
            <v>1</v>
          </cell>
          <cell r="XV134" t="str">
            <v/>
          </cell>
          <cell r="XW134" t="str">
            <v/>
          </cell>
          <cell r="XX134">
            <v>0</v>
          </cell>
          <cell r="XY134">
            <v>0</v>
          </cell>
          <cell r="XZ134">
            <v>7.36</v>
          </cell>
          <cell r="YA134">
            <v>1</v>
          </cell>
          <cell r="YB134">
            <v>0</v>
          </cell>
          <cell r="YC134">
            <v>0</v>
          </cell>
          <cell r="YD134">
            <v>5.42</v>
          </cell>
          <cell r="YE134">
            <v>1</v>
          </cell>
          <cell r="YF134">
            <v>0</v>
          </cell>
          <cell r="YG134">
            <v>0</v>
          </cell>
          <cell r="YH134">
            <v>7.51</v>
          </cell>
          <cell r="YI134">
            <v>1</v>
          </cell>
          <cell r="YJ134" t="str">
            <v/>
          </cell>
          <cell r="YK134" t="str">
            <v/>
          </cell>
          <cell r="YL134">
            <v>0</v>
          </cell>
          <cell r="YM134">
            <v>0</v>
          </cell>
          <cell r="YN134">
            <v>6.9</v>
          </cell>
          <cell r="YO134">
            <v>1</v>
          </cell>
          <cell r="YP134">
            <v>0</v>
          </cell>
          <cell r="YQ134">
            <v>0</v>
          </cell>
          <cell r="YR134">
            <v>7.86</v>
          </cell>
          <cell r="YS134">
            <v>1</v>
          </cell>
          <cell r="YT134">
            <v>0</v>
          </cell>
          <cell r="YU134">
            <v>0</v>
          </cell>
          <cell r="YV134">
            <v>0</v>
          </cell>
          <cell r="YW134">
            <v>0</v>
          </cell>
          <cell r="YX134" t="str">
            <v/>
          </cell>
          <cell r="YY134" t="str">
            <v/>
          </cell>
          <cell r="YZ134">
            <v>0</v>
          </cell>
          <cell r="ZA134">
            <v>0</v>
          </cell>
          <cell r="ZB134">
            <v>0</v>
          </cell>
          <cell r="ZC134">
            <v>0</v>
          </cell>
          <cell r="ZD134">
            <v>0</v>
          </cell>
          <cell r="ZE134">
            <v>0</v>
          </cell>
          <cell r="ZF134">
            <v>0</v>
          </cell>
          <cell r="ZG134">
            <v>0</v>
          </cell>
          <cell r="ZH134">
            <v>0</v>
          </cell>
          <cell r="ZI134">
            <v>0</v>
          </cell>
          <cell r="ZJ134">
            <v>0</v>
          </cell>
          <cell r="ZK134">
            <v>0</v>
          </cell>
          <cell r="ZL134" t="str">
            <v/>
          </cell>
          <cell r="ZM134" t="str">
            <v/>
          </cell>
          <cell r="ZN134">
            <v>0</v>
          </cell>
          <cell r="ZO134">
            <v>0</v>
          </cell>
          <cell r="ZP134">
            <v>0</v>
          </cell>
          <cell r="ZQ134">
            <v>0</v>
          </cell>
          <cell r="ZR134">
            <v>0</v>
          </cell>
          <cell r="ZS134">
            <v>0</v>
          </cell>
          <cell r="ZT134">
            <v>0</v>
          </cell>
          <cell r="ZU134">
            <v>0</v>
          </cell>
          <cell r="ZV134">
            <v>5.91</v>
          </cell>
          <cell r="ZW134">
            <v>1</v>
          </cell>
          <cell r="ZX134">
            <v>0</v>
          </cell>
          <cell r="ZY134">
            <v>0</v>
          </cell>
          <cell r="ZZ134" t="str">
            <v/>
          </cell>
          <cell r="AAA134" t="str">
            <v/>
          </cell>
          <cell r="AAB134">
            <v>8.23</v>
          </cell>
          <cell r="AAC134">
            <v>1</v>
          </cell>
          <cell r="AAD134">
            <v>0</v>
          </cell>
          <cell r="AAE134">
            <v>0</v>
          </cell>
          <cell r="AAF134">
            <v>8.0399999999999991</v>
          </cell>
          <cell r="AAG134">
            <v>1</v>
          </cell>
          <cell r="AAH134">
            <v>0</v>
          </cell>
          <cell r="AAI134">
            <v>0</v>
          </cell>
          <cell r="AAJ134">
            <v>0</v>
          </cell>
          <cell r="AAK134">
            <v>0</v>
          </cell>
          <cell r="AAL134">
            <v>7.6</v>
          </cell>
          <cell r="AAM134">
            <v>1</v>
          </cell>
          <cell r="AAN134" t="str">
            <v/>
          </cell>
          <cell r="AAO134" t="str">
            <v/>
          </cell>
          <cell r="AAP134">
            <v>0</v>
          </cell>
          <cell r="AAQ134">
            <v>0</v>
          </cell>
          <cell r="AAR134">
            <v>0</v>
          </cell>
          <cell r="AAS134">
            <v>0</v>
          </cell>
          <cell r="AAT134">
            <v>0</v>
          </cell>
          <cell r="AAU134">
            <v>0</v>
          </cell>
          <cell r="AAV134">
            <v>0</v>
          </cell>
          <cell r="AAW134">
            <v>0</v>
          </cell>
          <cell r="AAX134">
            <v>0</v>
          </cell>
          <cell r="AAY134">
            <v>0</v>
          </cell>
          <cell r="AAZ134">
            <v>0</v>
          </cell>
          <cell r="ABA134">
            <v>0</v>
          </cell>
          <cell r="ABB134" t="str">
            <v/>
          </cell>
          <cell r="ABC134" t="str">
            <v/>
          </cell>
          <cell r="ABD134">
            <v>0</v>
          </cell>
          <cell r="ABE134">
            <v>0</v>
          </cell>
          <cell r="ABF134">
            <v>0</v>
          </cell>
          <cell r="ABG134">
            <v>0</v>
          </cell>
          <cell r="ABH134">
            <v>0</v>
          </cell>
          <cell r="ABI134">
            <v>0</v>
          </cell>
          <cell r="ABJ134">
            <v>0</v>
          </cell>
          <cell r="ABK134">
            <v>0</v>
          </cell>
          <cell r="ABM134">
            <v>1076.8799999999997</v>
          </cell>
          <cell r="ABN134">
            <v>139</v>
          </cell>
          <cell r="ABO134">
            <v>134</v>
          </cell>
          <cell r="ABP134">
            <v>1.0373134328358209</v>
          </cell>
        </row>
        <row r="135">
          <cell r="A135" t="str">
            <v>MELROSE</v>
          </cell>
          <cell r="B135" t="str">
            <v>MELROSE</v>
          </cell>
          <cell r="C135" t="str">
            <v>BRONX</v>
          </cell>
          <cell r="D135">
            <v>0</v>
          </cell>
          <cell r="E135">
            <v>0</v>
          </cell>
          <cell r="F135">
            <v>10.39</v>
          </cell>
          <cell r="G135">
            <v>1</v>
          </cell>
          <cell r="H135">
            <v>8.11</v>
          </cell>
          <cell r="I135">
            <v>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9.68</v>
          </cell>
          <cell r="O135">
            <v>1</v>
          </cell>
          <cell r="P135" t="str">
            <v/>
          </cell>
          <cell r="Q135" t="str">
            <v/>
          </cell>
          <cell r="R135">
            <v>0</v>
          </cell>
          <cell r="S135">
            <v>0</v>
          </cell>
          <cell r="T135">
            <v>10.199999999999999</v>
          </cell>
          <cell r="U135">
            <v>1</v>
          </cell>
          <cell r="V135">
            <v>9.5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8.99</v>
          </cell>
          <cell r="AC135">
            <v>1</v>
          </cell>
          <cell r="AD135" t="str">
            <v/>
          </cell>
          <cell r="AE135" t="str">
            <v/>
          </cell>
          <cell r="AF135">
            <v>6.95</v>
          </cell>
          <cell r="AG135">
            <v>1</v>
          </cell>
          <cell r="AH135">
            <v>0</v>
          </cell>
          <cell r="AI135">
            <v>0</v>
          </cell>
          <cell r="AJ135">
            <v>8.76</v>
          </cell>
          <cell r="AK135">
            <v>1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10.23</v>
          </cell>
          <cell r="AQ135">
            <v>1</v>
          </cell>
          <cell r="AR135" t="str">
            <v/>
          </cell>
          <cell r="AS135" t="str">
            <v/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10.97</v>
          </cell>
          <cell r="AY135">
            <v>1</v>
          </cell>
          <cell r="AZ135">
            <v>9.32</v>
          </cell>
          <cell r="BA135">
            <v>1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 t="str">
            <v/>
          </cell>
          <cell r="BG135" t="str">
            <v/>
          </cell>
          <cell r="BH135">
            <v>9.67</v>
          </cell>
          <cell r="BI135">
            <v>1</v>
          </cell>
          <cell r="BJ135">
            <v>8.7899999999999991</v>
          </cell>
          <cell r="BK135">
            <v>1</v>
          </cell>
          <cell r="BL135">
            <v>0</v>
          </cell>
          <cell r="BM135">
            <v>0</v>
          </cell>
          <cell r="BN135">
            <v>5.25</v>
          </cell>
          <cell r="BO135">
            <v>1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 t="str">
            <v/>
          </cell>
          <cell r="BU135" t="str">
            <v/>
          </cell>
          <cell r="BV135">
            <v>0</v>
          </cell>
          <cell r="BW135">
            <v>0</v>
          </cell>
          <cell r="BX135">
            <v>10.87</v>
          </cell>
          <cell r="BY135">
            <v>1</v>
          </cell>
          <cell r="BZ135">
            <v>0</v>
          </cell>
          <cell r="CA135">
            <v>0</v>
          </cell>
          <cell r="CB135">
            <v>10.62</v>
          </cell>
          <cell r="CC135">
            <v>1</v>
          </cell>
          <cell r="CD135">
            <v>0</v>
          </cell>
          <cell r="CE135">
            <v>0</v>
          </cell>
          <cell r="CF135">
            <v>10.01</v>
          </cell>
          <cell r="CG135">
            <v>1</v>
          </cell>
          <cell r="CH135" t="str">
            <v/>
          </cell>
          <cell r="CI135" t="str">
            <v/>
          </cell>
          <cell r="CJ135">
            <v>9.1999999999999993</v>
          </cell>
          <cell r="CK135">
            <v>1</v>
          </cell>
          <cell r="CL135">
            <v>9.58</v>
          </cell>
          <cell r="CM135">
            <v>1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6.19</v>
          </cell>
          <cell r="CU135">
            <v>1</v>
          </cell>
          <cell r="CV135" t="str">
            <v/>
          </cell>
          <cell r="CW135" t="str">
            <v/>
          </cell>
          <cell r="CX135">
            <v>9.43</v>
          </cell>
          <cell r="CY135">
            <v>1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9.17</v>
          </cell>
          <cell r="DE135">
            <v>1</v>
          </cell>
          <cell r="DF135">
            <v>0</v>
          </cell>
          <cell r="DG135">
            <v>0</v>
          </cell>
          <cell r="DH135">
            <v>9.92</v>
          </cell>
          <cell r="DI135">
            <v>1</v>
          </cell>
          <cell r="DJ135" t="str">
            <v/>
          </cell>
          <cell r="DK135" t="str">
            <v/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9.49</v>
          </cell>
          <cell r="DQ135">
            <v>1</v>
          </cell>
          <cell r="DR135">
            <v>9.09</v>
          </cell>
          <cell r="DS135">
            <v>1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 t="str">
            <v/>
          </cell>
          <cell r="DY135" t="str">
            <v/>
          </cell>
          <cell r="DZ135">
            <v>0</v>
          </cell>
          <cell r="EA135">
            <v>0</v>
          </cell>
          <cell r="EB135">
            <v>9.44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18.489999999999998</v>
          </cell>
          <cell r="EK135">
            <v>2</v>
          </cell>
          <cell r="EL135" t="str">
            <v/>
          </cell>
          <cell r="EM135" t="str">
            <v/>
          </cell>
          <cell r="EN135">
            <v>9.31</v>
          </cell>
          <cell r="EO135">
            <v>1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8.92</v>
          </cell>
          <cell r="EU135">
            <v>1</v>
          </cell>
          <cell r="EV135">
            <v>0</v>
          </cell>
          <cell r="EW135">
            <v>0</v>
          </cell>
          <cell r="EX135">
            <v>7.71</v>
          </cell>
          <cell r="EY135">
            <v>1</v>
          </cell>
          <cell r="EZ135" t="str">
            <v/>
          </cell>
          <cell r="FA135" t="str">
            <v/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10.25</v>
          </cell>
          <cell r="FG135">
            <v>1</v>
          </cell>
          <cell r="FH135">
            <v>8.9499999999999993</v>
          </cell>
          <cell r="FI135">
            <v>1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 t="str">
            <v/>
          </cell>
          <cell r="FO135" t="str">
            <v/>
          </cell>
          <cell r="FP135">
            <v>7.87</v>
          </cell>
          <cell r="FQ135">
            <v>1</v>
          </cell>
          <cell r="FR135">
            <v>0</v>
          </cell>
          <cell r="FS135">
            <v>0</v>
          </cell>
          <cell r="FT135">
            <v>10.08</v>
          </cell>
          <cell r="FU135">
            <v>1</v>
          </cell>
          <cell r="FV135">
            <v>0</v>
          </cell>
          <cell r="FW135">
            <v>0</v>
          </cell>
          <cell r="FX135">
            <v>10.52</v>
          </cell>
          <cell r="FY135">
            <v>1</v>
          </cell>
          <cell r="FZ135">
            <v>0</v>
          </cell>
          <cell r="GA135">
            <v>0</v>
          </cell>
          <cell r="GB135" t="str">
            <v/>
          </cell>
          <cell r="GC135" t="str">
            <v/>
          </cell>
          <cell r="GD135">
            <v>0</v>
          </cell>
          <cell r="GE135">
            <v>0</v>
          </cell>
          <cell r="GF135">
            <v>9.76</v>
          </cell>
          <cell r="GG135">
            <v>1</v>
          </cell>
          <cell r="GH135">
            <v>9.1</v>
          </cell>
          <cell r="GI135">
            <v>1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 t="str">
            <v/>
          </cell>
          <cell r="GQ135" t="str">
            <v/>
          </cell>
          <cell r="GR135">
            <v>9.4600000000000009</v>
          </cell>
          <cell r="GS135">
            <v>1</v>
          </cell>
          <cell r="GT135">
            <v>0</v>
          </cell>
          <cell r="GU135">
            <v>0</v>
          </cell>
          <cell r="GV135">
            <v>10.039999999999999</v>
          </cell>
          <cell r="GW135">
            <v>1</v>
          </cell>
          <cell r="GX135">
            <v>0</v>
          </cell>
          <cell r="GY135">
            <v>0</v>
          </cell>
          <cell r="GZ135">
            <v>9.24</v>
          </cell>
          <cell r="HA135">
            <v>1</v>
          </cell>
          <cell r="HB135">
            <v>0</v>
          </cell>
          <cell r="HC135">
            <v>0</v>
          </cell>
          <cell r="HD135" t="str">
            <v/>
          </cell>
          <cell r="HE135" t="str">
            <v/>
          </cell>
          <cell r="HF135">
            <v>0</v>
          </cell>
          <cell r="HG135">
            <v>0</v>
          </cell>
          <cell r="HH135">
            <v>10.61</v>
          </cell>
          <cell r="HI135">
            <v>1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10.06</v>
          </cell>
          <cell r="HO135">
            <v>1</v>
          </cell>
          <cell r="HP135">
            <v>11.66</v>
          </cell>
          <cell r="HQ135">
            <v>1</v>
          </cell>
          <cell r="HR135" t="str">
            <v/>
          </cell>
          <cell r="HS135" t="str">
            <v/>
          </cell>
          <cell r="HT135">
            <v>0</v>
          </cell>
          <cell r="HU135">
            <v>0</v>
          </cell>
          <cell r="HV135">
            <v>10.61</v>
          </cell>
          <cell r="HW135">
            <v>1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10.06</v>
          </cell>
          <cell r="IC135">
            <v>1</v>
          </cell>
          <cell r="ID135">
            <v>11.66</v>
          </cell>
          <cell r="IE135">
            <v>1</v>
          </cell>
          <cell r="IF135" t="str">
            <v/>
          </cell>
          <cell r="IG135" t="str">
            <v/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10.039999999999999</v>
          </cell>
          <cell r="IM135">
            <v>1</v>
          </cell>
          <cell r="IN135">
            <v>0</v>
          </cell>
          <cell r="IO135">
            <v>0</v>
          </cell>
          <cell r="IP135">
            <v>10.67</v>
          </cell>
          <cell r="IQ135">
            <v>1</v>
          </cell>
          <cell r="IR135">
            <v>9.89</v>
          </cell>
          <cell r="IS135">
            <v>1</v>
          </cell>
          <cell r="IT135" t="str">
            <v/>
          </cell>
          <cell r="IU135" t="str">
            <v/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10.119999999999999</v>
          </cell>
          <cell r="JC135">
            <v>1</v>
          </cell>
          <cell r="JD135">
            <v>10.28</v>
          </cell>
          <cell r="JE135">
            <v>1</v>
          </cell>
          <cell r="JF135">
            <v>0</v>
          </cell>
          <cell r="JG135">
            <v>0</v>
          </cell>
          <cell r="JH135" t="str">
            <v/>
          </cell>
          <cell r="JI135" t="str">
            <v/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10.119999999999999</v>
          </cell>
          <cell r="JQ135">
            <v>1</v>
          </cell>
          <cell r="JR135">
            <v>10.28</v>
          </cell>
          <cell r="JS135">
            <v>1</v>
          </cell>
          <cell r="JT135">
            <v>0</v>
          </cell>
          <cell r="JU135">
            <v>0</v>
          </cell>
          <cell r="JV135" t="str">
            <v/>
          </cell>
          <cell r="JW135" t="str">
            <v/>
          </cell>
          <cell r="JX135">
            <v>0</v>
          </cell>
          <cell r="JY135">
            <v>0</v>
          </cell>
          <cell r="JZ135">
            <v>9.08</v>
          </cell>
          <cell r="KA135">
            <v>1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22.76</v>
          </cell>
          <cell r="KI135">
            <v>2</v>
          </cell>
          <cell r="KJ135" t="str">
            <v/>
          </cell>
          <cell r="KK135" t="str">
            <v/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10.29</v>
          </cell>
          <cell r="KQ135">
            <v>1</v>
          </cell>
          <cell r="KR135">
            <v>8.18</v>
          </cell>
          <cell r="KS135">
            <v>1</v>
          </cell>
          <cell r="KT135">
            <v>0</v>
          </cell>
          <cell r="KU135">
            <v>0</v>
          </cell>
          <cell r="KV135">
            <v>11.01</v>
          </cell>
          <cell r="KW135">
            <v>1</v>
          </cell>
          <cell r="KX135" t="str">
            <v/>
          </cell>
          <cell r="KY135" t="str">
            <v/>
          </cell>
          <cell r="KZ135">
            <v>0</v>
          </cell>
          <cell r="LA135">
            <v>0</v>
          </cell>
          <cell r="LB135">
            <v>10.73</v>
          </cell>
          <cell r="LC135">
            <v>1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9.85</v>
          </cell>
          <cell r="LI135">
            <v>1</v>
          </cell>
          <cell r="LJ135">
            <v>15.19</v>
          </cell>
          <cell r="LK135">
            <v>2</v>
          </cell>
          <cell r="LL135" t="str">
            <v/>
          </cell>
          <cell r="LM135" t="str">
            <v/>
          </cell>
          <cell r="LN135">
            <v>0</v>
          </cell>
          <cell r="LO135">
            <v>0</v>
          </cell>
          <cell r="LP135">
            <v>10.67</v>
          </cell>
          <cell r="LQ135">
            <v>1</v>
          </cell>
          <cell r="LR135">
            <v>9.57</v>
          </cell>
          <cell r="LS135">
            <v>1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8.07</v>
          </cell>
          <cell r="LY135">
            <v>1</v>
          </cell>
          <cell r="LZ135" t="str">
            <v/>
          </cell>
          <cell r="MA135" t="str">
            <v/>
          </cell>
          <cell r="MB135">
            <v>8.42</v>
          </cell>
          <cell r="MC135">
            <v>1</v>
          </cell>
          <cell r="MD135">
            <v>0</v>
          </cell>
          <cell r="ME135">
            <v>0</v>
          </cell>
          <cell r="MF135">
            <v>10.02</v>
          </cell>
          <cell r="MG135">
            <v>1</v>
          </cell>
          <cell r="MH135">
            <v>0</v>
          </cell>
          <cell r="MI135">
            <v>0</v>
          </cell>
          <cell r="MJ135">
            <v>9.4499999999999993</v>
          </cell>
          <cell r="MK135">
            <v>1</v>
          </cell>
          <cell r="ML135">
            <v>0</v>
          </cell>
          <cell r="MM135">
            <v>0</v>
          </cell>
          <cell r="MN135" t="str">
            <v/>
          </cell>
          <cell r="MO135" t="str">
            <v/>
          </cell>
          <cell r="MP135">
            <v>9.68</v>
          </cell>
          <cell r="MQ135">
            <v>1</v>
          </cell>
          <cell r="MR135">
            <v>0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0</v>
          </cell>
          <cell r="MX135">
            <v>12.11</v>
          </cell>
          <cell r="MY135">
            <v>1</v>
          </cell>
          <cell r="MZ135">
            <v>11.38</v>
          </cell>
          <cell r="NA135">
            <v>1</v>
          </cell>
          <cell r="NB135" t="str">
            <v/>
          </cell>
          <cell r="NC135" t="str">
            <v/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10.119999999999999</v>
          </cell>
          <cell r="NI135">
            <v>1</v>
          </cell>
          <cell r="NJ135">
            <v>10.49</v>
          </cell>
          <cell r="NK135">
            <v>1</v>
          </cell>
          <cell r="NL135">
            <v>0</v>
          </cell>
          <cell r="NM135">
            <v>0</v>
          </cell>
          <cell r="NN135">
            <v>7.67</v>
          </cell>
          <cell r="NO135">
            <v>1</v>
          </cell>
          <cell r="NP135" t="str">
            <v/>
          </cell>
          <cell r="NQ135" t="str">
            <v/>
          </cell>
          <cell r="NR135">
            <v>9.41</v>
          </cell>
          <cell r="NS135">
            <v>1</v>
          </cell>
          <cell r="NT135">
            <v>0</v>
          </cell>
          <cell r="NU135">
            <v>0</v>
          </cell>
          <cell r="NV135">
            <v>0</v>
          </cell>
          <cell r="NW135">
            <v>0</v>
          </cell>
          <cell r="NX135">
            <v>0</v>
          </cell>
          <cell r="NY135">
            <v>0</v>
          </cell>
          <cell r="NZ135">
            <v>7.67</v>
          </cell>
          <cell r="OA135">
            <v>1</v>
          </cell>
          <cell r="OB135">
            <v>11.97</v>
          </cell>
          <cell r="OC135">
            <v>1</v>
          </cell>
          <cell r="OD135" t="str">
            <v/>
          </cell>
          <cell r="OE135" t="str">
            <v/>
          </cell>
          <cell r="OF135">
            <v>0</v>
          </cell>
          <cell r="OG135">
            <v>0</v>
          </cell>
          <cell r="OH135">
            <v>11.05</v>
          </cell>
          <cell r="OI135">
            <v>1</v>
          </cell>
          <cell r="OJ135">
            <v>0</v>
          </cell>
          <cell r="OK135">
            <v>0</v>
          </cell>
          <cell r="OL135">
            <v>10.87</v>
          </cell>
          <cell r="OM135">
            <v>1</v>
          </cell>
          <cell r="ON135">
            <v>0</v>
          </cell>
          <cell r="OO135">
            <v>0</v>
          </cell>
          <cell r="OP135">
            <v>7.67</v>
          </cell>
          <cell r="OQ135">
            <v>1</v>
          </cell>
          <cell r="OR135" t="str">
            <v/>
          </cell>
          <cell r="OS135" t="str">
            <v/>
          </cell>
          <cell r="OT135">
            <v>0</v>
          </cell>
          <cell r="OU135">
            <v>0</v>
          </cell>
          <cell r="OV135">
            <v>0</v>
          </cell>
          <cell r="OW135">
            <v>0</v>
          </cell>
          <cell r="OX135">
            <v>0</v>
          </cell>
          <cell r="OY135">
            <v>0</v>
          </cell>
          <cell r="OZ135">
            <v>0</v>
          </cell>
          <cell r="PA135">
            <v>0</v>
          </cell>
          <cell r="PB135">
            <v>11.36</v>
          </cell>
          <cell r="PC135">
            <v>1</v>
          </cell>
          <cell r="PD135">
            <v>10.039999999999999</v>
          </cell>
          <cell r="PE135">
            <v>1</v>
          </cell>
          <cell r="PF135" t="str">
            <v/>
          </cell>
          <cell r="PG135" t="str">
            <v/>
          </cell>
          <cell r="PH135">
            <v>0</v>
          </cell>
          <cell r="PI135">
            <v>0</v>
          </cell>
          <cell r="PJ135">
            <v>0</v>
          </cell>
          <cell r="PK135">
            <v>0</v>
          </cell>
          <cell r="PL135">
            <v>19.09</v>
          </cell>
          <cell r="PM135">
            <v>2</v>
          </cell>
          <cell r="PN135">
            <v>0</v>
          </cell>
          <cell r="PO135">
            <v>0</v>
          </cell>
          <cell r="PP135">
            <v>0</v>
          </cell>
          <cell r="PQ135">
            <v>0</v>
          </cell>
          <cell r="PR135">
            <v>8.8000000000000007</v>
          </cell>
          <cell r="PS135">
            <v>1</v>
          </cell>
          <cell r="PT135" t="str">
            <v/>
          </cell>
          <cell r="PU135" t="str">
            <v/>
          </cell>
          <cell r="PV135">
            <v>0</v>
          </cell>
          <cell r="PW135">
            <v>0</v>
          </cell>
          <cell r="PX135">
            <v>9.6300000000000008</v>
          </cell>
          <cell r="PY135">
            <v>1</v>
          </cell>
          <cell r="PZ135">
            <v>0</v>
          </cell>
          <cell r="QA135">
            <v>0</v>
          </cell>
          <cell r="QB135">
            <v>0</v>
          </cell>
          <cell r="QC135">
            <v>0</v>
          </cell>
          <cell r="QD135">
            <v>0</v>
          </cell>
          <cell r="QE135">
            <v>0</v>
          </cell>
          <cell r="QF135">
            <v>10.43</v>
          </cell>
          <cell r="QG135">
            <v>1</v>
          </cell>
          <cell r="QH135" t="str">
            <v/>
          </cell>
          <cell r="QI135" t="str">
            <v/>
          </cell>
          <cell r="QJ135">
            <v>0</v>
          </cell>
          <cell r="QK135">
            <v>0</v>
          </cell>
          <cell r="QL135">
            <v>0</v>
          </cell>
          <cell r="QM135">
            <v>0</v>
          </cell>
          <cell r="QN135">
            <v>19.47</v>
          </cell>
          <cell r="QO135">
            <v>2</v>
          </cell>
          <cell r="QP135">
            <v>0</v>
          </cell>
          <cell r="QQ135">
            <v>0</v>
          </cell>
          <cell r="QR135">
            <v>0</v>
          </cell>
          <cell r="QS135">
            <v>0</v>
          </cell>
          <cell r="QT135">
            <v>9.34</v>
          </cell>
          <cell r="QU135">
            <v>1</v>
          </cell>
          <cell r="QV135" t="str">
            <v/>
          </cell>
          <cell r="QW135" t="str">
            <v/>
          </cell>
          <cell r="QX135">
            <v>0</v>
          </cell>
          <cell r="QY135">
            <v>0</v>
          </cell>
          <cell r="QZ135">
            <v>0</v>
          </cell>
          <cell r="RA135">
            <v>0</v>
          </cell>
          <cell r="RB135">
            <v>22.63</v>
          </cell>
          <cell r="RC135">
            <v>2</v>
          </cell>
          <cell r="RD135">
            <v>0</v>
          </cell>
          <cell r="RE135">
            <v>0</v>
          </cell>
          <cell r="RF135">
            <v>0</v>
          </cell>
          <cell r="RG135">
            <v>0</v>
          </cell>
          <cell r="RH135">
            <v>0</v>
          </cell>
          <cell r="RI135">
            <v>0</v>
          </cell>
          <cell r="RJ135" t="str">
            <v/>
          </cell>
          <cell r="RK135" t="str">
            <v/>
          </cell>
          <cell r="RL135">
            <v>10.71</v>
          </cell>
          <cell r="RM135">
            <v>1</v>
          </cell>
          <cell r="RN135">
            <v>10.28</v>
          </cell>
          <cell r="RO135">
            <v>1</v>
          </cell>
          <cell r="RP135">
            <v>0</v>
          </cell>
          <cell r="RQ135">
            <v>0</v>
          </cell>
          <cell r="RR135">
            <v>11.36</v>
          </cell>
          <cell r="RS135">
            <v>1</v>
          </cell>
          <cell r="RT135">
            <v>0</v>
          </cell>
          <cell r="RU135">
            <v>0</v>
          </cell>
          <cell r="RV135">
            <v>11.85</v>
          </cell>
          <cell r="RW135">
            <v>1</v>
          </cell>
          <cell r="RX135" t="str">
            <v/>
          </cell>
          <cell r="RY135" t="str">
            <v/>
          </cell>
          <cell r="RZ135">
            <v>9.86</v>
          </cell>
          <cell r="SA135">
            <v>1</v>
          </cell>
          <cell r="SB135">
            <v>0</v>
          </cell>
          <cell r="SC135">
            <v>0</v>
          </cell>
          <cell r="SD135">
            <v>0</v>
          </cell>
          <cell r="SE135">
            <v>0</v>
          </cell>
          <cell r="SF135">
            <v>11.23</v>
          </cell>
          <cell r="SG135">
            <v>1</v>
          </cell>
          <cell r="SH135">
            <v>10.76</v>
          </cell>
          <cell r="SI135">
            <v>1</v>
          </cell>
          <cell r="SJ135">
            <v>0</v>
          </cell>
          <cell r="SK135">
            <v>0</v>
          </cell>
          <cell r="SL135" t="str">
            <v/>
          </cell>
          <cell r="SM135" t="str">
            <v/>
          </cell>
          <cell r="SN135">
            <v>0</v>
          </cell>
          <cell r="SO135">
            <v>0</v>
          </cell>
          <cell r="SP135">
            <v>10.36</v>
          </cell>
          <cell r="SQ135">
            <v>1</v>
          </cell>
          <cell r="SR135">
            <v>0</v>
          </cell>
          <cell r="SS135">
            <v>0</v>
          </cell>
          <cell r="ST135">
            <v>11.2</v>
          </cell>
          <cell r="SU135">
            <v>1</v>
          </cell>
          <cell r="SV135">
            <v>0</v>
          </cell>
          <cell r="SW135">
            <v>0</v>
          </cell>
          <cell r="SX135">
            <v>9.7100000000000009</v>
          </cell>
          <cell r="SY135">
            <v>1</v>
          </cell>
          <cell r="SZ135" t="str">
            <v/>
          </cell>
          <cell r="TA135" t="str">
            <v/>
          </cell>
          <cell r="TB135">
            <v>8.0399999999999991</v>
          </cell>
          <cell r="TC135">
            <v>1</v>
          </cell>
          <cell r="TD135">
            <v>0</v>
          </cell>
          <cell r="TE135">
            <v>0</v>
          </cell>
          <cell r="TF135">
            <v>0</v>
          </cell>
          <cell r="TG135">
            <v>0</v>
          </cell>
          <cell r="TH135">
            <v>0</v>
          </cell>
          <cell r="TI135">
            <v>0</v>
          </cell>
          <cell r="TJ135">
            <v>11.57</v>
          </cell>
          <cell r="TK135">
            <v>1</v>
          </cell>
          <cell r="TL135">
            <v>0</v>
          </cell>
          <cell r="TM135">
            <v>0</v>
          </cell>
          <cell r="TN135" t="str">
            <v/>
          </cell>
          <cell r="TO135" t="str">
            <v/>
          </cell>
          <cell r="TP135">
            <v>0</v>
          </cell>
          <cell r="TQ135">
            <v>0</v>
          </cell>
          <cell r="TR135">
            <v>0</v>
          </cell>
          <cell r="TS135">
            <v>0</v>
          </cell>
          <cell r="TT135">
            <v>19.2</v>
          </cell>
          <cell r="TU135">
            <v>2</v>
          </cell>
          <cell r="TV135">
            <v>0</v>
          </cell>
          <cell r="TW135">
            <v>0</v>
          </cell>
          <cell r="TX135">
            <v>0</v>
          </cell>
          <cell r="TY135">
            <v>0</v>
          </cell>
          <cell r="TZ135">
            <v>0</v>
          </cell>
          <cell r="UA135">
            <v>0</v>
          </cell>
          <cell r="UB135" t="str">
            <v/>
          </cell>
          <cell r="UC135" t="str">
            <v/>
          </cell>
          <cell r="UD135">
            <v>9.41</v>
          </cell>
          <cell r="UE135">
            <v>1</v>
          </cell>
          <cell r="UF135">
            <v>0</v>
          </cell>
          <cell r="UG135">
            <v>0</v>
          </cell>
          <cell r="UH135">
            <v>0</v>
          </cell>
          <cell r="UI135">
            <v>0</v>
          </cell>
          <cell r="UJ135">
            <v>11.85</v>
          </cell>
          <cell r="UK135">
            <v>1</v>
          </cell>
          <cell r="UL135">
            <v>10.72</v>
          </cell>
          <cell r="UM135">
            <v>1</v>
          </cell>
          <cell r="UN135">
            <v>0</v>
          </cell>
          <cell r="UO135">
            <v>0</v>
          </cell>
          <cell r="UP135" t="str">
            <v/>
          </cell>
          <cell r="UQ135" t="str">
            <v/>
          </cell>
          <cell r="UR135">
            <v>0</v>
          </cell>
          <cell r="US135">
            <v>0</v>
          </cell>
          <cell r="UT135">
            <v>0</v>
          </cell>
          <cell r="UU135">
            <v>0</v>
          </cell>
          <cell r="UV135">
            <v>0</v>
          </cell>
          <cell r="UW135">
            <v>0</v>
          </cell>
          <cell r="UX135">
            <v>0</v>
          </cell>
          <cell r="UY135">
            <v>0</v>
          </cell>
          <cell r="UZ135">
            <v>0</v>
          </cell>
          <cell r="VA135">
            <v>0</v>
          </cell>
          <cell r="VB135">
            <v>0</v>
          </cell>
          <cell r="VC135">
            <v>0</v>
          </cell>
          <cell r="VD135" t="str">
            <v/>
          </cell>
          <cell r="VE135" t="str">
            <v/>
          </cell>
          <cell r="VF135">
            <v>0</v>
          </cell>
          <cell r="VG135">
            <v>0</v>
          </cell>
          <cell r="VH135">
            <v>0</v>
          </cell>
          <cell r="VI135">
            <v>0</v>
          </cell>
          <cell r="VJ135">
            <v>0</v>
          </cell>
          <cell r="VK135">
            <v>0</v>
          </cell>
          <cell r="VL135">
            <v>7.95</v>
          </cell>
          <cell r="VM135">
            <v>1</v>
          </cell>
          <cell r="VN135">
            <v>0</v>
          </cell>
          <cell r="VO135">
            <v>0</v>
          </cell>
          <cell r="VP135">
            <v>10.64</v>
          </cell>
          <cell r="VQ135">
            <v>1</v>
          </cell>
          <cell r="VR135" t="str">
            <v/>
          </cell>
          <cell r="VS135" t="str">
            <v/>
          </cell>
          <cell r="VT135">
            <v>0</v>
          </cell>
          <cell r="VU135">
            <v>0</v>
          </cell>
          <cell r="VV135">
            <v>0</v>
          </cell>
          <cell r="VW135">
            <v>0</v>
          </cell>
          <cell r="VX135">
            <v>10.27</v>
          </cell>
          <cell r="VY135">
            <v>1</v>
          </cell>
          <cell r="VZ135">
            <v>9.6999999999999993</v>
          </cell>
          <cell r="WA135">
            <v>1</v>
          </cell>
          <cell r="WB135">
            <v>0</v>
          </cell>
          <cell r="WC135">
            <v>0</v>
          </cell>
          <cell r="WD135">
            <v>0</v>
          </cell>
          <cell r="WE135">
            <v>0</v>
          </cell>
          <cell r="WF135" t="str">
            <v/>
          </cell>
          <cell r="WG135" t="str">
            <v/>
          </cell>
          <cell r="WH135">
            <v>0</v>
          </cell>
          <cell r="WI135">
            <v>0</v>
          </cell>
          <cell r="WJ135">
            <v>19.7</v>
          </cell>
          <cell r="WK135">
            <v>2</v>
          </cell>
          <cell r="WL135">
            <v>0</v>
          </cell>
          <cell r="WM135">
            <v>0</v>
          </cell>
          <cell r="WN135">
            <v>0</v>
          </cell>
          <cell r="WO135">
            <v>0</v>
          </cell>
          <cell r="WP135">
            <v>10.97</v>
          </cell>
          <cell r="WQ135">
            <v>1</v>
          </cell>
          <cell r="WR135">
            <v>0</v>
          </cell>
          <cell r="WS135">
            <v>0</v>
          </cell>
          <cell r="WT135" t="str">
            <v/>
          </cell>
          <cell r="WU135" t="str">
            <v/>
          </cell>
          <cell r="WV135">
            <v>0</v>
          </cell>
          <cell r="WW135">
            <v>0</v>
          </cell>
          <cell r="WX135">
            <v>9.18</v>
          </cell>
          <cell r="WY135">
            <v>1</v>
          </cell>
          <cell r="WZ135">
            <v>10.29</v>
          </cell>
          <cell r="XA135">
            <v>1</v>
          </cell>
          <cell r="XB135">
            <v>0</v>
          </cell>
          <cell r="XC135">
            <v>0</v>
          </cell>
          <cell r="XD135">
            <v>0</v>
          </cell>
          <cell r="XE135">
            <v>0</v>
          </cell>
          <cell r="XF135">
            <v>8.8800000000000008</v>
          </cell>
          <cell r="XG135">
            <v>1</v>
          </cell>
          <cell r="XH135" t="str">
            <v/>
          </cell>
          <cell r="XI135" t="str">
            <v/>
          </cell>
          <cell r="XJ135">
            <v>9.75</v>
          </cell>
          <cell r="XK135">
            <v>1</v>
          </cell>
          <cell r="XL135">
            <v>0</v>
          </cell>
          <cell r="XM135">
            <v>0</v>
          </cell>
          <cell r="XN135">
            <v>0</v>
          </cell>
          <cell r="XO135">
            <v>0</v>
          </cell>
          <cell r="XP135">
            <v>0</v>
          </cell>
          <cell r="XQ135">
            <v>0</v>
          </cell>
          <cell r="XR135">
            <v>8.1999999999999993</v>
          </cell>
          <cell r="XS135">
            <v>1</v>
          </cell>
          <cell r="XT135">
            <v>0</v>
          </cell>
          <cell r="XU135">
            <v>0</v>
          </cell>
          <cell r="XV135" t="str">
            <v/>
          </cell>
          <cell r="XW135" t="str">
            <v/>
          </cell>
          <cell r="XX135">
            <v>9.08</v>
          </cell>
          <cell r="XY135">
            <v>1</v>
          </cell>
          <cell r="XZ135">
            <v>0</v>
          </cell>
          <cell r="YA135">
            <v>0</v>
          </cell>
          <cell r="YB135">
            <v>0</v>
          </cell>
          <cell r="YC135">
            <v>0</v>
          </cell>
          <cell r="YD135">
            <v>0</v>
          </cell>
          <cell r="YE135">
            <v>0</v>
          </cell>
          <cell r="YF135">
            <v>9.09</v>
          </cell>
          <cell r="YG135">
            <v>1</v>
          </cell>
          <cell r="YH135">
            <v>10.97</v>
          </cell>
          <cell r="YI135">
            <v>1</v>
          </cell>
          <cell r="YJ135" t="str">
            <v/>
          </cell>
          <cell r="YK135" t="str">
            <v/>
          </cell>
          <cell r="YL135">
            <v>0</v>
          </cell>
          <cell r="YM135">
            <v>0</v>
          </cell>
          <cell r="YN135">
            <v>4.6900000000000004</v>
          </cell>
          <cell r="YO135">
            <v>1</v>
          </cell>
          <cell r="YP135">
            <v>9.43</v>
          </cell>
          <cell r="YQ135">
            <v>1</v>
          </cell>
          <cell r="YR135">
            <v>0</v>
          </cell>
          <cell r="YS135">
            <v>0</v>
          </cell>
          <cell r="YT135">
            <v>6.53</v>
          </cell>
          <cell r="YU135">
            <v>1</v>
          </cell>
          <cell r="YV135">
            <v>8.9499999999999993</v>
          </cell>
          <cell r="YW135">
            <v>1</v>
          </cell>
          <cell r="YX135" t="str">
            <v/>
          </cell>
          <cell r="YY135" t="str">
            <v/>
          </cell>
          <cell r="YZ135">
            <v>0</v>
          </cell>
          <cell r="ZA135">
            <v>0</v>
          </cell>
          <cell r="ZB135">
            <v>8.52</v>
          </cell>
          <cell r="ZC135">
            <v>1</v>
          </cell>
          <cell r="ZD135">
            <v>9.36</v>
          </cell>
          <cell r="ZE135">
            <v>1</v>
          </cell>
          <cell r="ZF135">
            <v>0</v>
          </cell>
          <cell r="ZG135">
            <v>0</v>
          </cell>
          <cell r="ZH135">
            <v>0</v>
          </cell>
          <cell r="ZI135">
            <v>0</v>
          </cell>
          <cell r="ZJ135">
            <v>8.4600000000000009</v>
          </cell>
          <cell r="ZK135">
            <v>1</v>
          </cell>
          <cell r="ZL135" t="str">
            <v/>
          </cell>
          <cell r="ZM135" t="str">
            <v/>
          </cell>
          <cell r="ZN135">
            <v>0</v>
          </cell>
          <cell r="ZO135">
            <v>0</v>
          </cell>
          <cell r="ZP135">
            <v>0</v>
          </cell>
          <cell r="ZQ135">
            <v>0</v>
          </cell>
          <cell r="ZR135">
            <v>0</v>
          </cell>
          <cell r="ZS135">
            <v>0</v>
          </cell>
          <cell r="ZT135">
            <v>17.75</v>
          </cell>
          <cell r="ZU135">
            <v>2</v>
          </cell>
          <cell r="ZV135">
            <v>0</v>
          </cell>
          <cell r="ZW135">
            <v>0</v>
          </cell>
          <cell r="ZX135">
            <v>14.34</v>
          </cell>
          <cell r="ZY135">
            <v>2</v>
          </cell>
          <cell r="ZZ135" t="str">
            <v/>
          </cell>
          <cell r="AAA135" t="str">
            <v/>
          </cell>
          <cell r="AAB135">
            <v>0</v>
          </cell>
          <cell r="AAC135">
            <v>0</v>
          </cell>
          <cell r="AAD135">
            <v>7.71</v>
          </cell>
          <cell r="AAE135">
            <v>1</v>
          </cell>
          <cell r="AAF135">
            <v>0</v>
          </cell>
          <cell r="AAG135">
            <v>0</v>
          </cell>
          <cell r="AAH135">
            <v>0</v>
          </cell>
          <cell r="AAI135">
            <v>0</v>
          </cell>
          <cell r="AAJ135">
            <v>0</v>
          </cell>
          <cell r="AAK135">
            <v>0</v>
          </cell>
          <cell r="AAL135">
            <v>8.0500000000000007</v>
          </cell>
          <cell r="AAM135">
            <v>1</v>
          </cell>
          <cell r="AAN135" t="str">
            <v/>
          </cell>
          <cell r="AAO135" t="str">
            <v/>
          </cell>
          <cell r="AAP135">
            <v>0</v>
          </cell>
          <cell r="AAQ135">
            <v>0</v>
          </cell>
          <cell r="AAR135">
            <v>0</v>
          </cell>
          <cell r="AAS135">
            <v>0</v>
          </cell>
          <cell r="AAT135">
            <v>0</v>
          </cell>
          <cell r="AAU135">
            <v>0</v>
          </cell>
          <cell r="AAV135">
            <v>0</v>
          </cell>
          <cell r="AAW135">
            <v>0</v>
          </cell>
          <cell r="AAX135">
            <v>0</v>
          </cell>
          <cell r="AAY135">
            <v>0</v>
          </cell>
          <cell r="AAZ135">
            <v>0</v>
          </cell>
          <cell r="ABA135">
            <v>0</v>
          </cell>
          <cell r="ABB135" t="str">
            <v/>
          </cell>
          <cell r="ABC135" t="str">
            <v/>
          </cell>
          <cell r="ABD135">
            <v>0</v>
          </cell>
          <cell r="ABE135">
            <v>0</v>
          </cell>
          <cell r="ABF135">
            <v>0</v>
          </cell>
          <cell r="ABG135">
            <v>0</v>
          </cell>
          <cell r="ABH135">
            <v>0</v>
          </cell>
          <cell r="ABI135">
            <v>0</v>
          </cell>
          <cell r="ABJ135">
            <v>0</v>
          </cell>
          <cell r="ABK135">
            <v>0</v>
          </cell>
          <cell r="ABM135">
            <v>1336.3200000000004</v>
          </cell>
          <cell r="ABN135">
            <v>139</v>
          </cell>
          <cell r="ABO135">
            <v>129</v>
          </cell>
          <cell r="ABP135">
            <v>1.0775193798449612</v>
          </cell>
        </row>
        <row r="136">
          <cell r="A136" t="str">
            <v>STEBBINS AVENUE-HEWITT PLACE</v>
          </cell>
          <cell r="B136" t="str">
            <v>STEBBINS AVENUE-HEWITT PLACE</v>
          </cell>
          <cell r="C136" t="str">
            <v>BRONX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9.2200000000000006</v>
          </cell>
          <cell r="O136">
            <v>1</v>
          </cell>
          <cell r="P136" t="str">
            <v/>
          </cell>
          <cell r="Q136" t="str">
            <v/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 t="str">
            <v/>
          </cell>
          <cell r="AE136" t="str">
            <v/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 t="str">
            <v/>
          </cell>
          <cell r="AS136" t="str">
            <v/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 t="str">
            <v/>
          </cell>
          <cell r="BG136" t="str">
            <v/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 t="str">
            <v/>
          </cell>
          <cell r="BU136" t="str">
            <v/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 t="str">
            <v/>
          </cell>
          <cell r="CI136" t="str">
            <v/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 t="str">
            <v/>
          </cell>
          <cell r="CW136" t="str">
            <v/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 t="str">
            <v/>
          </cell>
          <cell r="DK136" t="str">
            <v/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 t="str">
            <v/>
          </cell>
          <cell r="DY136" t="str">
            <v/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 t="str">
            <v/>
          </cell>
          <cell r="EM136" t="str">
            <v/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 t="str">
            <v/>
          </cell>
          <cell r="FA136" t="str">
            <v/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 t="str">
            <v/>
          </cell>
          <cell r="FO136" t="str">
            <v/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 t="str">
            <v/>
          </cell>
          <cell r="GC136" t="str">
            <v/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 t="str">
            <v/>
          </cell>
          <cell r="GQ136" t="str">
            <v/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 t="str">
            <v/>
          </cell>
          <cell r="HE136" t="str">
            <v/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 t="str">
            <v/>
          </cell>
          <cell r="HS136" t="str">
            <v/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 t="str">
            <v/>
          </cell>
          <cell r="IG136" t="str">
            <v/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 t="str">
            <v/>
          </cell>
          <cell r="IU136" t="str">
            <v/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 t="str">
            <v/>
          </cell>
          <cell r="JI136" t="str">
            <v/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 t="str">
            <v/>
          </cell>
          <cell r="JW136" t="str">
            <v/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 t="str">
            <v/>
          </cell>
          <cell r="KK136" t="str">
            <v/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 t="str">
            <v/>
          </cell>
          <cell r="KY136" t="str">
            <v/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  <cell r="LJ136">
            <v>0</v>
          </cell>
          <cell r="LK136">
            <v>0</v>
          </cell>
          <cell r="LL136" t="str">
            <v/>
          </cell>
          <cell r="LM136" t="str">
            <v/>
          </cell>
          <cell r="LN136">
            <v>0</v>
          </cell>
          <cell r="LO136">
            <v>0</v>
          </cell>
          <cell r="LP136">
            <v>0</v>
          </cell>
          <cell r="LQ136">
            <v>0</v>
          </cell>
          <cell r="LR136">
            <v>0</v>
          </cell>
          <cell r="LS136">
            <v>0</v>
          </cell>
          <cell r="LT136">
            <v>0</v>
          </cell>
          <cell r="LU136">
            <v>0</v>
          </cell>
          <cell r="LV136">
            <v>0</v>
          </cell>
          <cell r="LW136">
            <v>0</v>
          </cell>
          <cell r="LX136">
            <v>0</v>
          </cell>
          <cell r="LY136">
            <v>0</v>
          </cell>
          <cell r="LZ136" t="str">
            <v/>
          </cell>
          <cell r="MA136" t="str">
            <v/>
          </cell>
          <cell r="MB136">
            <v>0</v>
          </cell>
          <cell r="MC136">
            <v>0</v>
          </cell>
          <cell r="MD136">
            <v>0</v>
          </cell>
          <cell r="ME136">
            <v>0</v>
          </cell>
          <cell r="MF136">
            <v>0</v>
          </cell>
          <cell r="MG136">
            <v>0</v>
          </cell>
          <cell r="MH136">
            <v>0</v>
          </cell>
          <cell r="MI136">
            <v>0</v>
          </cell>
          <cell r="MJ136">
            <v>0</v>
          </cell>
          <cell r="MK136">
            <v>0</v>
          </cell>
          <cell r="ML136">
            <v>0</v>
          </cell>
          <cell r="MM136">
            <v>0</v>
          </cell>
          <cell r="MN136" t="str">
            <v/>
          </cell>
          <cell r="MO136" t="str">
            <v/>
          </cell>
          <cell r="MP136">
            <v>0</v>
          </cell>
          <cell r="MQ136">
            <v>0</v>
          </cell>
          <cell r="MR136">
            <v>0</v>
          </cell>
          <cell r="MS136">
            <v>0</v>
          </cell>
          <cell r="MT136">
            <v>0</v>
          </cell>
          <cell r="MU136">
            <v>0</v>
          </cell>
          <cell r="MV136">
            <v>0</v>
          </cell>
          <cell r="MW136">
            <v>0</v>
          </cell>
          <cell r="MX136">
            <v>0</v>
          </cell>
          <cell r="MY136">
            <v>0</v>
          </cell>
          <cell r="MZ136">
            <v>0</v>
          </cell>
          <cell r="NA136">
            <v>0</v>
          </cell>
          <cell r="NB136" t="str">
            <v/>
          </cell>
          <cell r="NC136" t="str">
            <v/>
          </cell>
          <cell r="ND136">
            <v>0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I136">
            <v>0</v>
          </cell>
          <cell r="NJ136">
            <v>0</v>
          </cell>
          <cell r="NK136">
            <v>0</v>
          </cell>
          <cell r="NL136">
            <v>0</v>
          </cell>
          <cell r="NM136">
            <v>0</v>
          </cell>
          <cell r="NN136">
            <v>0</v>
          </cell>
          <cell r="NO136">
            <v>0</v>
          </cell>
          <cell r="NP136" t="str">
            <v/>
          </cell>
          <cell r="NQ136" t="str">
            <v/>
          </cell>
          <cell r="NR136">
            <v>0</v>
          </cell>
          <cell r="NS136">
            <v>0</v>
          </cell>
          <cell r="NT136">
            <v>0</v>
          </cell>
          <cell r="NU136">
            <v>0</v>
          </cell>
          <cell r="NV136">
            <v>0</v>
          </cell>
          <cell r="NW136">
            <v>0</v>
          </cell>
          <cell r="NX136">
            <v>0</v>
          </cell>
          <cell r="NY136">
            <v>0</v>
          </cell>
          <cell r="NZ136">
            <v>0</v>
          </cell>
          <cell r="OA136">
            <v>0</v>
          </cell>
          <cell r="OB136">
            <v>0</v>
          </cell>
          <cell r="OC136">
            <v>0</v>
          </cell>
          <cell r="OD136" t="str">
            <v/>
          </cell>
          <cell r="OE136" t="str">
            <v/>
          </cell>
          <cell r="OF136">
            <v>0</v>
          </cell>
          <cell r="OG136">
            <v>0</v>
          </cell>
          <cell r="OH136">
            <v>0</v>
          </cell>
          <cell r="OI136">
            <v>0</v>
          </cell>
          <cell r="OJ136">
            <v>0</v>
          </cell>
          <cell r="OK136">
            <v>0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0</v>
          </cell>
          <cell r="OQ136">
            <v>0</v>
          </cell>
          <cell r="OR136" t="str">
            <v/>
          </cell>
          <cell r="OS136" t="str">
            <v/>
          </cell>
          <cell r="OT136">
            <v>0</v>
          </cell>
          <cell r="OU136">
            <v>0</v>
          </cell>
          <cell r="OV136">
            <v>0</v>
          </cell>
          <cell r="OW136">
            <v>0</v>
          </cell>
          <cell r="OX136">
            <v>0</v>
          </cell>
          <cell r="OY136">
            <v>0</v>
          </cell>
          <cell r="OZ136">
            <v>0</v>
          </cell>
          <cell r="PA136">
            <v>0</v>
          </cell>
          <cell r="PB136">
            <v>0</v>
          </cell>
          <cell r="PC136">
            <v>0</v>
          </cell>
          <cell r="PD136">
            <v>0</v>
          </cell>
          <cell r="PE136">
            <v>0</v>
          </cell>
          <cell r="PF136" t="str">
            <v/>
          </cell>
          <cell r="PG136" t="str">
            <v/>
          </cell>
          <cell r="PH136">
            <v>0</v>
          </cell>
          <cell r="PI136">
            <v>0</v>
          </cell>
          <cell r="PJ136">
            <v>0</v>
          </cell>
          <cell r="PK136">
            <v>0</v>
          </cell>
          <cell r="PL136">
            <v>0</v>
          </cell>
          <cell r="PM136">
            <v>0</v>
          </cell>
          <cell r="PN136">
            <v>0</v>
          </cell>
          <cell r="PO136">
            <v>0</v>
          </cell>
          <cell r="PP136">
            <v>0</v>
          </cell>
          <cell r="PQ136">
            <v>0</v>
          </cell>
          <cell r="PR136">
            <v>0</v>
          </cell>
          <cell r="PS136">
            <v>0</v>
          </cell>
          <cell r="PT136" t="str">
            <v/>
          </cell>
          <cell r="PU136" t="str">
            <v/>
          </cell>
          <cell r="PV136">
            <v>0</v>
          </cell>
          <cell r="PW136">
            <v>0</v>
          </cell>
          <cell r="PX136">
            <v>0</v>
          </cell>
          <cell r="PY136">
            <v>0</v>
          </cell>
          <cell r="PZ136">
            <v>0</v>
          </cell>
          <cell r="QA136">
            <v>0</v>
          </cell>
          <cell r="QB136">
            <v>0</v>
          </cell>
          <cell r="QC136">
            <v>0</v>
          </cell>
          <cell r="QD136">
            <v>0</v>
          </cell>
          <cell r="QE136">
            <v>0</v>
          </cell>
          <cell r="QF136">
            <v>0</v>
          </cell>
          <cell r="QG136">
            <v>0</v>
          </cell>
          <cell r="QH136" t="str">
            <v/>
          </cell>
          <cell r="QI136" t="str">
            <v/>
          </cell>
          <cell r="QJ136">
            <v>0</v>
          </cell>
          <cell r="QK136">
            <v>0</v>
          </cell>
          <cell r="QL136">
            <v>0</v>
          </cell>
          <cell r="QM136">
            <v>0</v>
          </cell>
          <cell r="QN136">
            <v>0</v>
          </cell>
          <cell r="QO136">
            <v>0</v>
          </cell>
          <cell r="QP136">
            <v>0</v>
          </cell>
          <cell r="QQ136">
            <v>0</v>
          </cell>
          <cell r="QR136">
            <v>0</v>
          </cell>
          <cell r="QS136">
            <v>0</v>
          </cell>
          <cell r="QT136">
            <v>0</v>
          </cell>
          <cell r="QU136">
            <v>0</v>
          </cell>
          <cell r="QV136" t="str">
            <v/>
          </cell>
          <cell r="QW136" t="str">
            <v/>
          </cell>
          <cell r="QX136">
            <v>0</v>
          </cell>
          <cell r="QY136">
            <v>0</v>
          </cell>
          <cell r="QZ136">
            <v>0</v>
          </cell>
          <cell r="RA136">
            <v>0</v>
          </cell>
          <cell r="RB136">
            <v>0</v>
          </cell>
          <cell r="RC136">
            <v>0</v>
          </cell>
          <cell r="RD136">
            <v>0</v>
          </cell>
          <cell r="RE136">
            <v>0</v>
          </cell>
          <cell r="RF136">
            <v>0</v>
          </cell>
          <cell r="RG136">
            <v>0</v>
          </cell>
          <cell r="RH136">
            <v>0</v>
          </cell>
          <cell r="RI136">
            <v>0</v>
          </cell>
          <cell r="RJ136" t="str">
            <v/>
          </cell>
          <cell r="RK136" t="str">
            <v/>
          </cell>
          <cell r="RL136">
            <v>0</v>
          </cell>
          <cell r="RM136">
            <v>0</v>
          </cell>
          <cell r="RN136">
            <v>0</v>
          </cell>
          <cell r="RO136">
            <v>0</v>
          </cell>
          <cell r="RP136">
            <v>0</v>
          </cell>
          <cell r="RQ136">
            <v>0</v>
          </cell>
          <cell r="RR136">
            <v>0</v>
          </cell>
          <cell r="RS136">
            <v>0</v>
          </cell>
          <cell r="RT136">
            <v>0</v>
          </cell>
          <cell r="RU136">
            <v>0</v>
          </cell>
          <cell r="RV136">
            <v>0</v>
          </cell>
          <cell r="RW136">
            <v>0</v>
          </cell>
          <cell r="RX136" t="str">
            <v/>
          </cell>
          <cell r="RY136" t="str">
            <v/>
          </cell>
          <cell r="RZ136">
            <v>0</v>
          </cell>
          <cell r="SA136">
            <v>0</v>
          </cell>
          <cell r="SB136">
            <v>0</v>
          </cell>
          <cell r="SC136">
            <v>0</v>
          </cell>
          <cell r="SD136">
            <v>0</v>
          </cell>
          <cell r="SE136">
            <v>0</v>
          </cell>
          <cell r="SF136">
            <v>0</v>
          </cell>
          <cell r="SG136">
            <v>0</v>
          </cell>
          <cell r="SH136">
            <v>0</v>
          </cell>
          <cell r="SI136">
            <v>0</v>
          </cell>
          <cell r="SJ136">
            <v>0</v>
          </cell>
          <cell r="SK136">
            <v>0</v>
          </cell>
          <cell r="SL136" t="str">
            <v/>
          </cell>
          <cell r="SM136" t="str">
            <v/>
          </cell>
          <cell r="SN136">
            <v>0</v>
          </cell>
          <cell r="SO136">
            <v>0</v>
          </cell>
          <cell r="SP136">
            <v>0</v>
          </cell>
          <cell r="SQ136">
            <v>0</v>
          </cell>
          <cell r="SR136">
            <v>0</v>
          </cell>
          <cell r="SS136">
            <v>0</v>
          </cell>
          <cell r="ST136">
            <v>0</v>
          </cell>
          <cell r="SU136">
            <v>0</v>
          </cell>
          <cell r="SV136">
            <v>0</v>
          </cell>
          <cell r="SW136">
            <v>0</v>
          </cell>
          <cell r="SX136">
            <v>0</v>
          </cell>
          <cell r="SY136">
            <v>0</v>
          </cell>
          <cell r="SZ136" t="str">
            <v/>
          </cell>
          <cell r="TA136" t="str">
            <v/>
          </cell>
          <cell r="TB136">
            <v>0</v>
          </cell>
          <cell r="TC136">
            <v>0</v>
          </cell>
          <cell r="TD136">
            <v>0</v>
          </cell>
          <cell r="TE136">
            <v>0</v>
          </cell>
          <cell r="TF136">
            <v>0</v>
          </cell>
          <cell r="TG136">
            <v>0</v>
          </cell>
          <cell r="TH136">
            <v>0</v>
          </cell>
          <cell r="TI136">
            <v>0</v>
          </cell>
          <cell r="TJ136">
            <v>0</v>
          </cell>
          <cell r="TK136">
            <v>0</v>
          </cell>
          <cell r="TL136">
            <v>0</v>
          </cell>
          <cell r="TM136">
            <v>0</v>
          </cell>
          <cell r="TN136" t="str">
            <v/>
          </cell>
          <cell r="TO136" t="str">
            <v/>
          </cell>
          <cell r="TP136">
            <v>0</v>
          </cell>
          <cell r="TQ136">
            <v>0</v>
          </cell>
          <cell r="TR136">
            <v>0</v>
          </cell>
          <cell r="TS136">
            <v>0</v>
          </cell>
          <cell r="TT136">
            <v>0</v>
          </cell>
          <cell r="TU136">
            <v>0</v>
          </cell>
          <cell r="TV136">
            <v>0</v>
          </cell>
          <cell r="TW136">
            <v>0</v>
          </cell>
          <cell r="TX136">
            <v>0</v>
          </cell>
          <cell r="TY136">
            <v>0</v>
          </cell>
          <cell r="TZ136">
            <v>0</v>
          </cell>
          <cell r="UA136">
            <v>0</v>
          </cell>
          <cell r="UB136" t="str">
            <v/>
          </cell>
          <cell r="UC136" t="str">
            <v/>
          </cell>
          <cell r="UD136">
            <v>0</v>
          </cell>
          <cell r="UE136">
            <v>0</v>
          </cell>
          <cell r="UF136">
            <v>0</v>
          </cell>
          <cell r="UG136">
            <v>0</v>
          </cell>
          <cell r="UH136">
            <v>0</v>
          </cell>
          <cell r="UI136">
            <v>0</v>
          </cell>
          <cell r="UJ136">
            <v>0</v>
          </cell>
          <cell r="UK136">
            <v>0</v>
          </cell>
          <cell r="UL136">
            <v>0</v>
          </cell>
          <cell r="UM136">
            <v>0</v>
          </cell>
          <cell r="UN136">
            <v>0</v>
          </cell>
          <cell r="UO136">
            <v>0</v>
          </cell>
          <cell r="UP136" t="str">
            <v/>
          </cell>
          <cell r="UQ136" t="str">
            <v/>
          </cell>
          <cell r="UR136">
            <v>0</v>
          </cell>
          <cell r="US136">
            <v>0</v>
          </cell>
          <cell r="UT136">
            <v>0</v>
          </cell>
          <cell r="UU136">
            <v>0</v>
          </cell>
          <cell r="UV136">
            <v>0</v>
          </cell>
          <cell r="UW136">
            <v>0</v>
          </cell>
          <cell r="UX136">
            <v>0</v>
          </cell>
          <cell r="UY136">
            <v>0</v>
          </cell>
          <cell r="UZ136">
            <v>0</v>
          </cell>
          <cell r="VA136">
            <v>0</v>
          </cell>
          <cell r="VB136">
            <v>0</v>
          </cell>
          <cell r="VC136">
            <v>0</v>
          </cell>
          <cell r="VD136" t="str">
            <v/>
          </cell>
          <cell r="VE136" t="str">
            <v/>
          </cell>
          <cell r="VF136">
            <v>0</v>
          </cell>
          <cell r="VG136">
            <v>0</v>
          </cell>
          <cell r="VH136">
            <v>0</v>
          </cell>
          <cell r="VI136">
            <v>0</v>
          </cell>
          <cell r="VJ136">
            <v>0</v>
          </cell>
          <cell r="VK136">
            <v>0</v>
          </cell>
          <cell r="VL136">
            <v>0</v>
          </cell>
          <cell r="VM136">
            <v>0</v>
          </cell>
          <cell r="VN136">
            <v>0</v>
          </cell>
          <cell r="VO136">
            <v>0</v>
          </cell>
          <cell r="VP136">
            <v>0</v>
          </cell>
          <cell r="VQ136">
            <v>0</v>
          </cell>
          <cell r="VR136" t="str">
            <v/>
          </cell>
          <cell r="VS136" t="str">
            <v/>
          </cell>
          <cell r="VT136">
            <v>0</v>
          </cell>
          <cell r="VU136">
            <v>0</v>
          </cell>
          <cell r="VV136">
            <v>0</v>
          </cell>
          <cell r="VW136">
            <v>0</v>
          </cell>
          <cell r="VX136">
            <v>0</v>
          </cell>
          <cell r="VY136">
            <v>0</v>
          </cell>
          <cell r="VZ136">
            <v>0</v>
          </cell>
          <cell r="WA136">
            <v>0</v>
          </cell>
          <cell r="WB136">
            <v>0</v>
          </cell>
          <cell r="WC136">
            <v>0</v>
          </cell>
          <cell r="WD136">
            <v>0</v>
          </cell>
          <cell r="WE136">
            <v>0</v>
          </cell>
          <cell r="WF136" t="str">
            <v/>
          </cell>
          <cell r="WG136" t="str">
            <v/>
          </cell>
          <cell r="WH136">
            <v>0</v>
          </cell>
          <cell r="WI136">
            <v>0</v>
          </cell>
          <cell r="WJ136">
            <v>0</v>
          </cell>
          <cell r="WK136">
            <v>0</v>
          </cell>
          <cell r="WL136">
            <v>0</v>
          </cell>
          <cell r="WM136">
            <v>0</v>
          </cell>
          <cell r="WN136">
            <v>0</v>
          </cell>
          <cell r="WO136">
            <v>0</v>
          </cell>
          <cell r="WP136">
            <v>0</v>
          </cell>
          <cell r="WQ136">
            <v>0</v>
          </cell>
          <cell r="WR136">
            <v>0</v>
          </cell>
          <cell r="WS136">
            <v>0</v>
          </cell>
          <cell r="WT136" t="str">
            <v/>
          </cell>
          <cell r="WU136" t="str">
            <v/>
          </cell>
          <cell r="WV136">
            <v>0</v>
          </cell>
          <cell r="WW136">
            <v>0</v>
          </cell>
          <cell r="WX136">
            <v>0</v>
          </cell>
          <cell r="WY136">
            <v>0</v>
          </cell>
          <cell r="WZ136">
            <v>0</v>
          </cell>
          <cell r="XA136">
            <v>0</v>
          </cell>
          <cell r="XB136">
            <v>0</v>
          </cell>
          <cell r="XC136">
            <v>0</v>
          </cell>
          <cell r="XD136">
            <v>0</v>
          </cell>
          <cell r="XE136">
            <v>0</v>
          </cell>
          <cell r="XF136">
            <v>0</v>
          </cell>
          <cell r="XG136">
            <v>0</v>
          </cell>
          <cell r="XH136" t="str">
            <v/>
          </cell>
          <cell r="XI136" t="str">
            <v/>
          </cell>
          <cell r="XJ136">
            <v>0</v>
          </cell>
          <cell r="XK136">
            <v>0</v>
          </cell>
          <cell r="XL136">
            <v>0</v>
          </cell>
          <cell r="XM136">
            <v>0</v>
          </cell>
          <cell r="XN136">
            <v>0</v>
          </cell>
          <cell r="XO136">
            <v>0</v>
          </cell>
          <cell r="XP136">
            <v>0</v>
          </cell>
          <cell r="XQ136">
            <v>0</v>
          </cell>
          <cell r="XR136">
            <v>0</v>
          </cell>
          <cell r="XS136">
            <v>0</v>
          </cell>
          <cell r="XT136">
            <v>0</v>
          </cell>
          <cell r="XU136">
            <v>0</v>
          </cell>
          <cell r="XV136" t="str">
            <v/>
          </cell>
          <cell r="XW136" t="str">
            <v/>
          </cell>
          <cell r="XX136">
            <v>0</v>
          </cell>
          <cell r="XY136">
            <v>0</v>
          </cell>
          <cell r="XZ136">
            <v>0</v>
          </cell>
          <cell r="YA136">
            <v>0</v>
          </cell>
          <cell r="YB136">
            <v>0</v>
          </cell>
          <cell r="YC136">
            <v>0</v>
          </cell>
          <cell r="YD136">
            <v>0</v>
          </cell>
          <cell r="YE136">
            <v>0</v>
          </cell>
          <cell r="YF136">
            <v>0</v>
          </cell>
          <cell r="YG136">
            <v>0</v>
          </cell>
          <cell r="YH136">
            <v>0</v>
          </cell>
          <cell r="YI136">
            <v>0</v>
          </cell>
          <cell r="YJ136" t="str">
            <v/>
          </cell>
          <cell r="YK136" t="str">
            <v/>
          </cell>
          <cell r="YL136">
            <v>0</v>
          </cell>
          <cell r="YM136">
            <v>0</v>
          </cell>
          <cell r="YN136">
            <v>0</v>
          </cell>
          <cell r="YO136">
            <v>0</v>
          </cell>
          <cell r="YP136">
            <v>0</v>
          </cell>
          <cell r="YQ136">
            <v>0</v>
          </cell>
          <cell r="YR136">
            <v>0</v>
          </cell>
          <cell r="YS136">
            <v>0</v>
          </cell>
          <cell r="YT136">
            <v>0</v>
          </cell>
          <cell r="YU136">
            <v>0</v>
          </cell>
          <cell r="YV136">
            <v>0</v>
          </cell>
          <cell r="YW136">
            <v>0</v>
          </cell>
          <cell r="YX136" t="str">
            <v/>
          </cell>
          <cell r="YY136" t="str">
            <v/>
          </cell>
          <cell r="YZ136">
            <v>0</v>
          </cell>
          <cell r="ZA136">
            <v>0</v>
          </cell>
          <cell r="ZB136">
            <v>0</v>
          </cell>
          <cell r="ZC136">
            <v>0</v>
          </cell>
          <cell r="ZD136">
            <v>0</v>
          </cell>
          <cell r="ZE136">
            <v>0</v>
          </cell>
          <cell r="ZF136">
            <v>0</v>
          </cell>
          <cell r="ZG136">
            <v>0</v>
          </cell>
          <cell r="ZH136">
            <v>0</v>
          </cell>
          <cell r="ZI136">
            <v>0</v>
          </cell>
          <cell r="ZJ136">
            <v>0</v>
          </cell>
          <cell r="ZK136">
            <v>0</v>
          </cell>
          <cell r="ZL136" t="str">
            <v/>
          </cell>
          <cell r="ZM136" t="str">
            <v/>
          </cell>
          <cell r="ZN136">
            <v>0</v>
          </cell>
          <cell r="ZO136">
            <v>0</v>
          </cell>
          <cell r="ZP136">
            <v>0</v>
          </cell>
          <cell r="ZQ136">
            <v>0</v>
          </cell>
          <cell r="ZR136">
            <v>0</v>
          </cell>
          <cell r="ZS136">
            <v>0</v>
          </cell>
          <cell r="ZT136">
            <v>0</v>
          </cell>
          <cell r="ZU136">
            <v>0</v>
          </cell>
          <cell r="ZV136">
            <v>0</v>
          </cell>
          <cell r="ZW136">
            <v>0</v>
          </cell>
          <cell r="ZX136">
            <v>0</v>
          </cell>
          <cell r="ZY136">
            <v>0</v>
          </cell>
          <cell r="ZZ136" t="str">
            <v/>
          </cell>
          <cell r="AAA136" t="str">
            <v/>
          </cell>
          <cell r="AAB136">
            <v>0</v>
          </cell>
          <cell r="AAC136">
            <v>0</v>
          </cell>
          <cell r="AAD136">
            <v>0</v>
          </cell>
          <cell r="AAE136">
            <v>0</v>
          </cell>
          <cell r="AAF136">
            <v>0</v>
          </cell>
          <cell r="AAG136">
            <v>0</v>
          </cell>
          <cell r="AAH136">
            <v>0</v>
          </cell>
          <cell r="AAI136">
            <v>0</v>
          </cell>
          <cell r="AAJ136">
            <v>0</v>
          </cell>
          <cell r="AAK136">
            <v>0</v>
          </cell>
          <cell r="AAL136">
            <v>0</v>
          </cell>
          <cell r="AAM136">
            <v>0</v>
          </cell>
          <cell r="AAN136" t="str">
            <v/>
          </cell>
          <cell r="AAO136" t="str">
            <v/>
          </cell>
          <cell r="AAP136">
            <v>0</v>
          </cell>
          <cell r="AAQ136">
            <v>0</v>
          </cell>
          <cell r="AAR136">
            <v>0</v>
          </cell>
          <cell r="AAS136">
            <v>0</v>
          </cell>
          <cell r="AAT136">
            <v>0</v>
          </cell>
          <cell r="AAU136">
            <v>0</v>
          </cell>
          <cell r="AAV136">
            <v>0</v>
          </cell>
          <cell r="AAW136">
            <v>0</v>
          </cell>
          <cell r="AAX136">
            <v>0</v>
          </cell>
          <cell r="AAY136">
            <v>0</v>
          </cell>
          <cell r="AAZ136">
            <v>0</v>
          </cell>
          <cell r="ABA136">
            <v>0</v>
          </cell>
          <cell r="ABB136" t="str">
            <v/>
          </cell>
          <cell r="ABC136" t="str">
            <v/>
          </cell>
          <cell r="ABD136">
            <v>0</v>
          </cell>
          <cell r="ABE136">
            <v>0</v>
          </cell>
          <cell r="ABF136">
            <v>0</v>
          </cell>
          <cell r="ABG136">
            <v>0</v>
          </cell>
          <cell r="ABH136">
            <v>0</v>
          </cell>
          <cell r="ABI136">
            <v>0</v>
          </cell>
          <cell r="ABJ136">
            <v>0</v>
          </cell>
          <cell r="ABK136">
            <v>0</v>
          </cell>
          <cell r="ABM136">
            <v>9.2200000000000006</v>
          </cell>
          <cell r="ABN136">
            <v>1</v>
          </cell>
          <cell r="ABO136">
            <v>1</v>
          </cell>
          <cell r="ABP136">
            <v>1</v>
          </cell>
        </row>
        <row r="137">
          <cell r="A137" t="str">
            <v>CLAREMONT PARKWAY-FRANKLIN AVENUE</v>
          </cell>
          <cell r="B137" t="str">
            <v>CLAREMONT PARKWAY-FRANKLIN AVENUE</v>
          </cell>
          <cell r="C137" t="str">
            <v>BRONX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8.67</v>
          </cell>
          <cell r="I137">
            <v>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7.88</v>
          </cell>
          <cell r="O137">
            <v>1</v>
          </cell>
          <cell r="P137" t="str">
            <v/>
          </cell>
          <cell r="Q137" t="str">
            <v/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7.37</v>
          </cell>
          <cell r="AA137">
            <v>1</v>
          </cell>
          <cell r="AB137">
            <v>0</v>
          </cell>
          <cell r="AC137">
            <v>0</v>
          </cell>
          <cell r="AD137" t="str">
            <v/>
          </cell>
          <cell r="AE137" t="str">
            <v/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 t="str">
            <v/>
          </cell>
          <cell r="AS137" t="str">
            <v/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9.33</v>
          </cell>
          <cell r="BE137">
            <v>1</v>
          </cell>
          <cell r="BF137" t="str">
            <v/>
          </cell>
          <cell r="BG137" t="str">
            <v/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 t="str">
            <v/>
          </cell>
          <cell r="BU137" t="str">
            <v/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8.32</v>
          </cell>
          <cell r="CG137">
            <v>1</v>
          </cell>
          <cell r="CH137" t="str">
            <v/>
          </cell>
          <cell r="CI137" t="str">
            <v/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 t="str">
            <v/>
          </cell>
          <cell r="CW137" t="str">
            <v/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 t="str">
            <v/>
          </cell>
          <cell r="DK137" t="str">
            <v/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7.77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 t="str">
            <v/>
          </cell>
          <cell r="DY137" t="str">
            <v/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6.29</v>
          </cell>
          <cell r="EK137">
            <v>1</v>
          </cell>
          <cell r="EL137" t="str">
            <v/>
          </cell>
          <cell r="EM137" t="str">
            <v/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 t="str">
            <v/>
          </cell>
          <cell r="FA137" t="str">
            <v/>
          </cell>
          <cell r="FB137">
            <v>0</v>
          </cell>
          <cell r="FC137">
            <v>0</v>
          </cell>
          <cell r="FD137">
            <v>9.51</v>
          </cell>
          <cell r="FE137">
            <v>1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 t="str">
            <v/>
          </cell>
          <cell r="FO137" t="str">
            <v/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 t="str">
            <v/>
          </cell>
          <cell r="GC137" t="str">
            <v/>
          </cell>
          <cell r="GD137">
            <v>0</v>
          </cell>
          <cell r="GE137">
            <v>0</v>
          </cell>
          <cell r="GF137">
            <v>7.3</v>
          </cell>
          <cell r="GG137">
            <v>1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 t="str">
            <v/>
          </cell>
          <cell r="GQ137" t="str">
            <v/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 t="str">
            <v/>
          </cell>
          <cell r="HE137" t="str">
            <v/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8.93</v>
          </cell>
          <cell r="HK137">
            <v>1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 t="str">
            <v/>
          </cell>
          <cell r="HS137" t="str">
            <v/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8.93</v>
          </cell>
          <cell r="HY137">
            <v>1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 t="str">
            <v/>
          </cell>
          <cell r="IG137" t="str">
            <v/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 t="str">
            <v/>
          </cell>
          <cell r="IU137" t="str">
            <v/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 t="str">
            <v/>
          </cell>
          <cell r="JI137" t="str">
            <v/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 t="str">
            <v/>
          </cell>
          <cell r="JW137" t="str">
            <v/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5.95</v>
          </cell>
          <cell r="KG137">
            <v>1</v>
          </cell>
          <cell r="KH137">
            <v>0</v>
          </cell>
          <cell r="KI137">
            <v>0</v>
          </cell>
          <cell r="KJ137" t="str">
            <v/>
          </cell>
          <cell r="KK137" t="str">
            <v/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7.92</v>
          </cell>
          <cell r="KU137">
            <v>1</v>
          </cell>
          <cell r="KV137">
            <v>0</v>
          </cell>
          <cell r="KW137">
            <v>0</v>
          </cell>
          <cell r="KX137" t="str">
            <v/>
          </cell>
          <cell r="KY137" t="str">
            <v/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  <cell r="LJ137">
            <v>0</v>
          </cell>
          <cell r="LK137">
            <v>0</v>
          </cell>
          <cell r="LL137" t="str">
            <v/>
          </cell>
          <cell r="LM137" t="str">
            <v/>
          </cell>
          <cell r="LN137">
            <v>0</v>
          </cell>
          <cell r="LO137">
            <v>0</v>
          </cell>
          <cell r="LP137">
            <v>0</v>
          </cell>
          <cell r="LQ137">
            <v>0</v>
          </cell>
          <cell r="LR137">
            <v>0</v>
          </cell>
          <cell r="LS137">
            <v>0</v>
          </cell>
          <cell r="LT137">
            <v>0</v>
          </cell>
          <cell r="LU137">
            <v>0</v>
          </cell>
          <cell r="LV137">
            <v>0</v>
          </cell>
          <cell r="LW137">
            <v>0</v>
          </cell>
          <cell r="LX137">
            <v>6.93</v>
          </cell>
          <cell r="LY137">
            <v>1</v>
          </cell>
          <cell r="LZ137" t="str">
            <v/>
          </cell>
          <cell r="MA137" t="str">
            <v/>
          </cell>
          <cell r="MB137">
            <v>0</v>
          </cell>
          <cell r="MC137">
            <v>0</v>
          </cell>
          <cell r="MD137">
            <v>0</v>
          </cell>
          <cell r="ME137">
            <v>0</v>
          </cell>
          <cell r="MF137">
            <v>0</v>
          </cell>
          <cell r="MG137">
            <v>0</v>
          </cell>
          <cell r="MH137">
            <v>0</v>
          </cell>
          <cell r="MI137">
            <v>0</v>
          </cell>
          <cell r="MJ137">
            <v>0</v>
          </cell>
          <cell r="MK137">
            <v>0</v>
          </cell>
          <cell r="ML137">
            <v>0</v>
          </cell>
          <cell r="MM137">
            <v>0</v>
          </cell>
          <cell r="MN137" t="str">
            <v/>
          </cell>
          <cell r="MO137" t="str">
            <v/>
          </cell>
          <cell r="MP137">
            <v>0</v>
          </cell>
          <cell r="MQ137">
            <v>0</v>
          </cell>
          <cell r="MR137">
            <v>0</v>
          </cell>
          <cell r="MS137">
            <v>0</v>
          </cell>
          <cell r="MT137">
            <v>0</v>
          </cell>
          <cell r="MU137">
            <v>0</v>
          </cell>
          <cell r="MV137">
            <v>8.32</v>
          </cell>
          <cell r="MW137">
            <v>1</v>
          </cell>
          <cell r="MX137">
            <v>0</v>
          </cell>
          <cell r="MY137">
            <v>0</v>
          </cell>
          <cell r="MZ137">
            <v>0</v>
          </cell>
          <cell r="NA137">
            <v>0</v>
          </cell>
          <cell r="NB137" t="str">
            <v/>
          </cell>
          <cell r="NC137" t="str">
            <v/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0</v>
          </cell>
          <cell r="NL137">
            <v>0</v>
          </cell>
          <cell r="NM137">
            <v>0</v>
          </cell>
          <cell r="NN137">
            <v>0</v>
          </cell>
          <cell r="NO137">
            <v>0</v>
          </cell>
          <cell r="NP137" t="str">
            <v/>
          </cell>
          <cell r="NQ137" t="str">
            <v/>
          </cell>
          <cell r="NR137">
            <v>0</v>
          </cell>
          <cell r="NS137">
            <v>0</v>
          </cell>
          <cell r="NT137">
            <v>0</v>
          </cell>
          <cell r="NU137">
            <v>0</v>
          </cell>
          <cell r="NV137">
            <v>7.15</v>
          </cell>
          <cell r="NW137">
            <v>1</v>
          </cell>
          <cell r="NX137">
            <v>0</v>
          </cell>
          <cell r="NY137">
            <v>0</v>
          </cell>
          <cell r="NZ137">
            <v>0</v>
          </cell>
          <cell r="OA137">
            <v>0</v>
          </cell>
          <cell r="OB137">
            <v>0</v>
          </cell>
          <cell r="OC137">
            <v>0</v>
          </cell>
          <cell r="OD137" t="str">
            <v/>
          </cell>
          <cell r="OE137" t="str">
            <v/>
          </cell>
          <cell r="OF137">
            <v>0</v>
          </cell>
          <cell r="OG137">
            <v>0</v>
          </cell>
          <cell r="OH137">
            <v>0</v>
          </cell>
          <cell r="OI137">
            <v>0</v>
          </cell>
          <cell r="OJ137">
            <v>0</v>
          </cell>
          <cell r="OK137">
            <v>0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0</v>
          </cell>
          <cell r="OQ137">
            <v>0</v>
          </cell>
          <cell r="OR137" t="str">
            <v/>
          </cell>
          <cell r="OS137" t="str">
            <v/>
          </cell>
          <cell r="OT137">
            <v>0</v>
          </cell>
          <cell r="OU137">
            <v>0</v>
          </cell>
          <cell r="OV137">
            <v>0</v>
          </cell>
          <cell r="OW137">
            <v>0</v>
          </cell>
          <cell r="OX137">
            <v>0</v>
          </cell>
          <cell r="OY137">
            <v>0</v>
          </cell>
          <cell r="OZ137">
            <v>0</v>
          </cell>
          <cell r="PA137">
            <v>0</v>
          </cell>
          <cell r="PB137">
            <v>0</v>
          </cell>
          <cell r="PC137">
            <v>0</v>
          </cell>
          <cell r="PD137">
            <v>0</v>
          </cell>
          <cell r="PE137">
            <v>0</v>
          </cell>
          <cell r="PF137" t="str">
            <v/>
          </cell>
          <cell r="PG137" t="str">
            <v/>
          </cell>
          <cell r="PH137">
            <v>0</v>
          </cell>
          <cell r="PI137">
            <v>0</v>
          </cell>
          <cell r="PJ137">
            <v>0</v>
          </cell>
          <cell r="PK137">
            <v>0</v>
          </cell>
          <cell r="PL137">
            <v>0</v>
          </cell>
          <cell r="PM137">
            <v>0</v>
          </cell>
          <cell r="PN137">
            <v>10.06</v>
          </cell>
          <cell r="PO137">
            <v>1</v>
          </cell>
          <cell r="PP137">
            <v>0</v>
          </cell>
          <cell r="PQ137">
            <v>0</v>
          </cell>
          <cell r="PR137">
            <v>0</v>
          </cell>
          <cell r="PS137">
            <v>0</v>
          </cell>
          <cell r="PT137" t="str">
            <v/>
          </cell>
          <cell r="PU137" t="str">
            <v/>
          </cell>
          <cell r="PV137">
            <v>0</v>
          </cell>
          <cell r="PW137">
            <v>0</v>
          </cell>
          <cell r="PX137">
            <v>0</v>
          </cell>
          <cell r="PY137">
            <v>0</v>
          </cell>
          <cell r="PZ137">
            <v>0</v>
          </cell>
          <cell r="QA137">
            <v>0</v>
          </cell>
          <cell r="QB137">
            <v>0</v>
          </cell>
          <cell r="QC137">
            <v>0</v>
          </cell>
          <cell r="QD137">
            <v>0</v>
          </cell>
          <cell r="QE137">
            <v>0</v>
          </cell>
          <cell r="QF137">
            <v>0</v>
          </cell>
          <cell r="QG137">
            <v>0</v>
          </cell>
          <cell r="QH137" t="str">
            <v/>
          </cell>
          <cell r="QI137" t="str">
            <v/>
          </cell>
          <cell r="QJ137">
            <v>0</v>
          </cell>
          <cell r="QK137">
            <v>0</v>
          </cell>
          <cell r="QL137">
            <v>0</v>
          </cell>
          <cell r="QM137">
            <v>0</v>
          </cell>
          <cell r="QN137">
            <v>0</v>
          </cell>
          <cell r="QO137">
            <v>0</v>
          </cell>
          <cell r="QP137">
            <v>0</v>
          </cell>
          <cell r="QQ137">
            <v>0</v>
          </cell>
          <cell r="QR137">
            <v>10.18</v>
          </cell>
          <cell r="QS137">
            <v>1</v>
          </cell>
          <cell r="QT137">
            <v>0</v>
          </cell>
          <cell r="QU137">
            <v>0</v>
          </cell>
          <cell r="QV137" t="str">
            <v/>
          </cell>
          <cell r="QW137" t="str">
            <v/>
          </cell>
          <cell r="QX137">
            <v>0</v>
          </cell>
          <cell r="QY137">
            <v>0</v>
          </cell>
          <cell r="QZ137">
            <v>0</v>
          </cell>
          <cell r="RA137">
            <v>0</v>
          </cell>
          <cell r="RB137">
            <v>0</v>
          </cell>
          <cell r="RC137">
            <v>0</v>
          </cell>
          <cell r="RD137">
            <v>0</v>
          </cell>
          <cell r="RE137">
            <v>0</v>
          </cell>
          <cell r="RF137">
            <v>0</v>
          </cell>
          <cell r="RG137">
            <v>0</v>
          </cell>
          <cell r="RH137">
            <v>5.63</v>
          </cell>
          <cell r="RI137">
            <v>1</v>
          </cell>
          <cell r="RJ137" t="str">
            <v/>
          </cell>
          <cell r="RK137" t="str">
            <v/>
          </cell>
          <cell r="RL137">
            <v>0</v>
          </cell>
          <cell r="RM137">
            <v>0</v>
          </cell>
          <cell r="RN137">
            <v>0</v>
          </cell>
          <cell r="RO137">
            <v>0</v>
          </cell>
          <cell r="RP137">
            <v>0</v>
          </cell>
          <cell r="RQ137">
            <v>0</v>
          </cell>
          <cell r="RR137">
            <v>0</v>
          </cell>
          <cell r="RS137">
            <v>0</v>
          </cell>
          <cell r="RT137">
            <v>0</v>
          </cell>
          <cell r="RU137">
            <v>0</v>
          </cell>
          <cell r="RV137">
            <v>0</v>
          </cell>
          <cell r="RW137">
            <v>0</v>
          </cell>
          <cell r="RX137" t="str">
            <v/>
          </cell>
          <cell r="RY137" t="str">
            <v/>
          </cell>
          <cell r="RZ137">
            <v>0</v>
          </cell>
          <cell r="SA137">
            <v>0</v>
          </cell>
          <cell r="SB137">
            <v>0</v>
          </cell>
          <cell r="SC137">
            <v>0</v>
          </cell>
          <cell r="SD137">
            <v>0</v>
          </cell>
          <cell r="SE137">
            <v>0</v>
          </cell>
          <cell r="SF137">
            <v>0</v>
          </cell>
          <cell r="SG137">
            <v>0</v>
          </cell>
          <cell r="SH137">
            <v>0</v>
          </cell>
          <cell r="SI137">
            <v>0</v>
          </cell>
          <cell r="SJ137">
            <v>0</v>
          </cell>
          <cell r="SK137">
            <v>0</v>
          </cell>
          <cell r="SL137" t="str">
            <v/>
          </cell>
          <cell r="SM137" t="str">
            <v/>
          </cell>
          <cell r="SN137">
            <v>0</v>
          </cell>
          <cell r="SO137">
            <v>0</v>
          </cell>
          <cell r="SP137">
            <v>0</v>
          </cell>
          <cell r="SQ137">
            <v>0</v>
          </cell>
          <cell r="SR137">
            <v>11.92</v>
          </cell>
          <cell r="SS137">
            <v>1</v>
          </cell>
          <cell r="ST137">
            <v>0</v>
          </cell>
          <cell r="SU137">
            <v>0</v>
          </cell>
          <cell r="SV137">
            <v>0</v>
          </cell>
          <cell r="SW137">
            <v>0</v>
          </cell>
          <cell r="SX137">
            <v>0</v>
          </cell>
          <cell r="SY137">
            <v>0</v>
          </cell>
          <cell r="SZ137" t="str">
            <v/>
          </cell>
          <cell r="TA137" t="str">
            <v/>
          </cell>
          <cell r="TB137">
            <v>0</v>
          </cell>
          <cell r="TC137">
            <v>0</v>
          </cell>
          <cell r="TD137">
            <v>0</v>
          </cell>
          <cell r="TE137">
            <v>0</v>
          </cell>
          <cell r="TF137">
            <v>0</v>
          </cell>
          <cell r="TG137">
            <v>0</v>
          </cell>
          <cell r="TH137">
            <v>0</v>
          </cell>
          <cell r="TI137">
            <v>0</v>
          </cell>
          <cell r="TJ137">
            <v>0</v>
          </cell>
          <cell r="TK137">
            <v>0</v>
          </cell>
          <cell r="TL137">
            <v>0</v>
          </cell>
          <cell r="TM137">
            <v>0</v>
          </cell>
          <cell r="TN137" t="str">
            <v/>
          </cell>
          <cell r="TO137" t="str">
            <v/>
          </cell>
          <cell r="TP137">
            <v>0</v>
          </cell>
          <cell r="TQ137">
            <v>0</v>
          </cell>
          <cell r="TR137">
            <v>8.74</v>
          </cell>
          <cell r="TS137">
            <v>1</v>
          </cell>
          <cell r="TT137">
            <v>0</v>
          </cell>
          <cell r="TU137">
            <v>0</v>
          </cell>
          <cell r="TV137">
            <v>0</v>
          </cell>
          <cell r="TW137">
            <v>0</v>
          </cell>
          <cell r="TX137">
            <v>0</v>
          </cell>
          <cell r="TY137">
            <v>0</v>
          </cell>
          <cell r="TZ137">
            <v>0</v>
          </cell>
          <cell r="UA137">
            <v>0</v>
          </cell>
          <cell r="UB137" t="str">
            <v/>
          </cell>
          <cell r="UC137" t="str">
            <v/>
          </cell>
          <cell r="UD137">
            <v>0</v>
          </cell>
          <cell r="UE137">
            <v>0</v>
          </cell>
          <cell r="UF137">
            <v>0</v>
          </cell>
          <cell r="UG137">
            <v>0</v>
          </cell>
          <cell r="UH137">
            <v>0</v>
          </cell>
          <cell r="UI137">
            <v>0</v>
          </cell>
          <cell r="UJ137">
            <v>0</v>
          </cell>
          <cell r="UK137">
            <v>0</v>
          </cell>
          <cell r="UL137">
            <v>5.4</v>
          </cell>
          <cell r="UM137">
            <v>1</v>
          </cell>
          <cell r="UN137">
            <v>0</v>
          </cell>
          <cell r="UO137">
            <v>0</v>
          </cell>
          <cell r="UP137" t="str">
            <v/>
          </cell>
          <cell r="UQ137" t="str">
            <v/>
          </cell>
          <cell r="UR137">
            <v>0</v>
          </cell>
          <cell r="US137">
            <v>0</v>
          </cell>
          <cell r="UT137">
            <v>0</v>
          </cell>
          <cell r="UU137">
            <v>0</v>
          </cell>
          <cell r="UV137">
            <v>0</v>
          </cell>
          <cell r="UW137">
            <v>0</v>
          </cell>
          <cell r="UX137">
            <v>0</v>
          </cell>
          <cell r="UY137">
            <v>0</v>
          </cell>
          <cell r="UZ137">
            <v>6.38</v>
          </cell>
          <cell r="VA137">
            <v>1</v>
          </cell>
          <cell r="VB137">
            <v>0</v>
          </cell>
          <cell r="VC137">
            <v>0</v>
          </cell>
          <cell r="VD137" t="str">
            <v/>
          </cell>
          <cell r="VE137" t="str">
            <v/>
          </cell>
          <cell r="VF137">
            <v>0</v>
          </cell>
          <cell r="VG137">
            <v>0</v>
          </cell>
          <cell r="VH137">
            <v>0</v>
          </cell>
          <cell r="VI137">
            <v>0</v>
          </cell>
          <cell r="VJ137">
            <v>0</v>
          </cell>
          <cell r="VK137">
            <v>0</v>
          </cell>
          <cell r="VL137">
            <v>7.97</v>
          </cell>
          <cell r="VM137">
            <v>1</v>
          </cell>
          <cell r="VN137">
            <v>0</v>
          </cell>
          <cell r="VO137">
            <v>0</v>
          </cell>
          <cell r="VP137">
            <v>0</v>
          </cell>
          <cell r="VQ137">
            <v>0</v>
          </cell>
          <cell r="VR137" t="str">
            <v/>
          </cell>
          <cell r="VS137" t="str">
            <v/>
          </cell>
          <cell r="VT137">
            <v>0</v>
          </cell>
          <cell r="VU137">
            <v>0</v>
          </cell>
          <cell r="VV137">
            <v>0</v>
          </cell>
          <cell r="VW137">
            <v>0</v>
          </cell>
          <cell r="VX137">
            <v>4.57</v>
          </cell>
          <cell r="VY137">
            <v>1</v>
          </cell>
          <cell r="VZ137">
            <v>0</v>
          </cell>
          <cell r="WA137">
            <v>0</v>
          </cell>
          <cell r="WB137">
            <v>0</v>
          </cell>
          <cell r="WC137">
            <v>0</v>
          </cell>
          <cell r="WD137">
            <v>0</v>
          </cell>
          <cell r="WE137">
            <v>0</v>
          </cell>
          <cell r="WF137" t="str">
            <v/>
          </cell>
          <cell r="WG137" t="str">
            <v/>
          </cell>
          <cell r="WH137">
            <v>0</v>
          </cell>
          <cell r="WI137">
            <v>0</v>
          </cell>
          <cell r="WJ137">
            <v>0</v>
          </cell>
          <cell r="WK137">
            <v>0</v>
          </cell>
          <cell r="WL137">
            <v>0</v>
          </cell>
          <cell r="WM137">
            <v>0</v>
          </cell>
          <cell r="WN137">
            <v>0</v>
          </cell>
          <cell r="WO137">
            <v>0</v>
          </cell>
          <cell r="WP137">
            <v>0</v>
          </cell>
          <cell r="WQ137">
            <v>0</v>
          </cell>
          <cell r="WR137">
            <v>0</v>
          </cell>
          <cell r="WS137">
            <v>0</v>
          </cell>
          <cell r="WT137" t="str">
            <v/>
          </cell>
          <cell r="WU137" t="str">
            <v/>
          </cell>
          <cell r="WV137">
            <v>0</v>
          </cell>
          <cell r="WW137">
            <v>0</v>
          </cell>
          <cell r="WX137">
            <v>0</v>
          </cell>
          <cell r="WY137">
            <v>0</v>
          </cell>
          <cell r="WZ137">
            <v>0</v>
          </cell>
          <cell r="XA137">
            <v>0</v>
          </cell>
          <cell r="XB137">
            <v>0</v>
          </cell>
          <cell r="XC137">
            <v>0</v>
          </cell>
          <cell r="XD137">
            <v>0</v>
          </cell>
          <cell r="XE137">
            <v>0</v>
          </cell>
          <cell r="XF137">
            <v>0</v>
          </cell>
          <cell r="XG137">
            <v>0</v>
          </cell>
          <cell r="XH137" t="str">
            <v/>
          </cell>
          <cell r="XI137" t="str">
            <v/>
          </cell>
          <cell r="XJ137">
            <v>0</v>
          </cell>
          <cell r="XK137">
            <v>0</v>
          </cell>
          <cell r="XL137">
            <v>9.2100000000000009</v>
          </cell>
          <cell r="XM137">
            <v>1</v>
          </cell>
          <cell r="XN137">
            <v>0</v>
          </cell>
          <cell r="XO137">
            <v>0</v>
          </cell>
          <cell r="XP137">
            <v>0</v>
          </cell>
          <cell r="XQ137">
            <v>0</v>
          </cell>
          <cell r="XR137">
            <v>0</v>
          </cell>
          <cell r="XS137">
            <v>0</v>
          </cell>
          <cell r="XT137">
            <v>0</v>
          </cell>
          <cell r="XU137">
            <v>0</v>
          </cell>
          <cell r="XV137" t="str">
            <v/>
          </cell>
          <cell r="XW137" t="str">
            <v/>
          </cell>
          <cell r="XX137">
            <v>0</v>
          </cell>
          <cell r="XY137">
            <v>0</v>
          </cell>
          <cell r="XZ137">
            <v>0</v>
          </cell>
          <cell r="YA137">
            <v>0</v>
          </cell>
          <cell r="YB137">
            <v>5.94</v>
          </cell>
          <cell r="YC137">
            <v>1</v>
          </cell>
          <cell r="YD137">
            <v>0</v>
          </cell>
          <cell r="YE137">
            <v>0</v>
          </cell>
          <cell r="YF137">
            <v>0</v>
          </cell>
          <cell r="YG137">
            <v>0</v>
          </cell>
          <cell r="YH137">
            <v>0</v>
          </cell>
          <cell r="YI137">
            <v>0</v>
          </cell>
          <cell r="YJ137" t="str">
            <v/>
          </cell>
          <cell r="YK137" t="str">
            <v/>
          </cell>
          <cell r="YL137">
            <v>0</v>
          </cell>
          <cell r="YM137">
            <v>0</v>
          </cell>
          <cell r="YN137">
            <v>0</v>
          </cell>
          <cell r="YO137">
            <v>0</v>
          </cell>
          <cell r="YP137">
            <v>0</v>
          </cell>
          <cell r="YQ137">
            <v>0</v>
          </cell>
          <cell r="YR137">
            <v>0</v>
          </cell>
          <cell r="YS137">
            <v>0</v>
          </cell>
          <cell r="YT137">
            <v>6.01</v>
          </cell>
          <cell r="YU137">
            <v>1</v>
          </cell>
          <cell r="YV137">
            <v>0</v>
          </cell>
          <cell r="YW137">
            <v>0</v>
          </cell>
          <cell r="YX137" t="str">
            <v/>
          </cell>
          <cell r="YY137" t="str">
            <v/>
          </cell>
          <cell r="YZ137">
            <v>0</v>
          </cell>
          <cell r="ZA137">
            <v>0</v>
          </cell>
          <cell r="ZB137">
            <v>0</v>
          </cell>
          <cell r="ZC137">
            <v>0</v>
          </cell>
          <cell r="ZD137">
            <v>0</v>
          </cell>
          <cell r="ZE137">
            <v>0</v>
          </cell>
          <cell r="ZF137">
            <v>0</v>
          </cell>
          <cell r="ZG137">
            <v>0</v>
          </cell>
          <cell r="ZH137">
            <v>0</v>
          </cell>
          <cell r="ZI137">
            <v>0</v>
          </cell>
          <cell r="ZJ137">
            <v>0</v>
          </cell>
          <cell r="ZK137">
            <v>0</v>
          </cell>
          <cell r="ZL137" t="str">
            <v/>
          </cell>
          <cell r="ZM137" t="str">
            <v/>
          </cell>
          <cell r="ZN137">
            <v>0</v>
          </cell>
          <cell r="ZO137">
            <v>0</v>
          </cell>
          <cell r="ZP137">
            <v>8</v>
          </cell>
          <cell r="ZQ137">
            <v>1</v>
          </cell>
          <cell r="ZR137">
            <v>0</v>
          </cell>
          <cell r="ZS137">
            <v>0</v>
          </cell>
          <cell r="ZT137">
            <v>0</v>
          </cell>
          <cell r="ZU137">
            <v>0</v>
          </cell>
          <cell r="ZV137">
            <v>0</v>
          </cell>
          <cell r="ZW137">
            <v>0</v>
          </cell>
          <cell r="ZX137">
            <v>0</v>
          </cell>
          <cell r="ZY137">
            <v>0</v>
          </cell>
          <cell r="ZZ137" t="str">
            <v/>
          </cell>
          <cell r="AAA137" t="str">
            <v/>
          </cell>
          <cell r="AAB137">
            <v>0</v>
          </cell>
          <cell r="AAC137">
            <v>0</v>
          </cell>
          <cell r="AAD137">
            <v>0</v>
          </cell>
          <cell r="AAE137">
            <v>0</v>
          </cell>
          <cell r="AAF137">
            <v>0</v>
          </cell>
          <cell r="AAG137">
            <v>0</v>
          </cell>
          <cell r="AAH137">
            <v>0</v>
          </cell>
          <cell r="AAI137">
            <v>0</v>
          </cell>
          <cell r="AAJ137">
            <v>0</v>
          </cell>
          <cell r="AAK137">
            <v>0</v>
          </cell>
          <cell r="AAL137">
            <v>5.04</v>
          </cell>
          <cell r="AAM137">
            <v>1</v>
          </cell>
          <cell r="AAN137" t="str">
            <v/>
          </cell>
          <cell r="AAO137" t="str">
            <v/>
          </cell>
          <cell r="AAP137">
            <v>0</v>
          </cell>
          <cell r="AAQ137">
            <v>0</v>
          </cell>
          <cell r="AAR137">
            <v>0</v>
          </cell>
          <cell r="AAS137">
            <v>0</v>
          </cell>
          <cell r="AAT137">
            <v>0</v>
          </cell>
          <cell r="AAU137">
            <v>0</v>
          </cell>
          <cell r="AAV137">
            <v>0</v>
          </cell>
          <cell r="AAW137">
            <v>0</v>
          </cell>
          <cell r="AAX137">
            <v>0</v>
          </cell>
          <cell r="AAY137">
            <v>0</v>
          </cell>
          <cell r="AAZ137">
            <v>0</v>
          </cell>
          <cell r="ABA137">
            <v>0</v>
          </cell>
          <cell r="ABB137" t="str">
            <v/>
          </cell>
          <cell r="ABC137" t="str">
            <v/>
          </cell>
          <cell r="ABD137">
            <v>0</v>
          </cell>
          <cell r="ABE137">
            <v>0</v>
          </cell>
          <cell r="ABF137">
            <v>0</v>
          </cell>
          <cell r="ABG137">
            <v>0</v>
          </cell>
          <cell r="ABH137">
            <v>0</v>
          </cell>
          <cell r="ABI137">
            <v>0</v>
          </cell>
          <cell r="ABJ137">
            <v>0</v>
          </cell>
          <cell r="ABK137">
            <v>0</v>
          </cell>
          <cell r="ABM137">
            <v>231.62</v>
          </cell>
          <cell r="ABN137">
            <v>30</v>
          </cell>
          <cell r="ABO137">
            <v>30</v>
          </cell>
          <cell r="ABP137">
            <v>1</v>
          </cell>
        </row>
        <row r="138">
          <cell r="A138" t="str">
            <v>DAVIDSON</v>
          </cell>
          <cell r="B138" t="str">
            <v>DAVIDSON</v>
          </cell>
          <cell r="C138" t="str">
            <v>BRONX</v>
          </cell>
          <cell r="D138">
            <v>6.51</v>
          </cell>
          <cell r="E138">
            <v>1</v>
          </cell>
          <cell r="F138">
            <v>7.06</v>
          </cell>
          <cell r="G138">
            <v>1</v>
          </cell>
          <cell r="H138">
            <v>8.07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7.84</v>
          </cell>
          <cell r="O138">
            <v>1</v>
          </cell>
          <cell r="P138" t="str">
            <v/>
          </cell>
          <cell r="Q138" t="str">
            <v/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7.72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/>
          </cell>
          <cell r="AE138" t="str">
            <v/>
          </cell>
          <cell r="AF138">
            <v>0</v>
          </cell>
          <cell r="AG138">
            <v>0</v>
          </cell>
          <cell r="AH138">
            <v>8.19</v>
          </cell>
          <cell r="AI138">
            <v>1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8.0299999999999994</v>
          </cell>
          <cell r="AQ138">
            <v>1</v>
          </cell>
          <cell r="AR138" t="str">
            <v/>
          </cell>
          <cell r="AS138" t="str">
            <v/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8.07</v>
          </cell>
          <cell r="AY138">
            <v>1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 t="str">
            <v/>
          </cell>
          <cell r="BG138" t="str">
            <v/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9.5500000000000007</v>
          </cell>
          <cell r="BQ138">
            <v>1</v>
          </cell>
          <cell r="BR138">
            <v>0</v>
          </cell>
          <cell r="BS138">
            <v>0</v>
          </cell>
          <cell r="BT138" t="str">
            <v/>
          </cell>
          <cell r="BU138" t="str">
            <v/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9</v>
          </cell>
          <cell r="CA138">
            <v>1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 t="str">
            <v/>
          </cell>
          <cell r="CI138" t="str">
            <v/>
          </cell>
          <cell r="CJ138">
            <v>0</v>
          </cell>
          <cell r="CK138">
            <v>0</v>
          </cell>
          <cell r="CL138">
            <v>10.119999999999999</v>
          </cell>
          <cell r="CM138">
            <v>1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7.45</v>
          </cell>
          <cell r="CU138">
            <v>1</v>
          </cell>
          <cell r="CV138" t="str">
            <v/>
          </cell>
          <cell r="CW138" t="str">
            <v/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9.3000000000000007</v>
          </cell>
          <cell r="DG138">
            <v>1</v>
          </cell>
          <cell r="DH138">
            <v>0</v>
          </cell>
          <cell r="DI138">
            <v>0</v>
          </cell>
          <cell r="DJ138" t="str">
            <v/>
          </cell>
          <cell r="DK138" t="str">
            <v/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9.0399999999999991</v>
          </cell>
          <cell r="DS138">
            <v>1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 t="str">
            <v/>
          </cell>
          <cell r="DY138" t="str">
            <v/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9.64</v>
          </cell>
          <cell r="EE138">
            <v>1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 t="str">
            <v/>
          </cell>
          <cell r="EM138" t="str">
            <v/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9.01</v>
          </cell>
          <cell r="ES138">
            <v>1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 t="str">
            <v/>
          </cell>
          <cell r="FA138" t="str">
            <v/>
          </cell>
          <cell r="FB138">
            <v>8.81</v>
          </cell>
          <cell r="FC138">
            <v>1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7.95</v>
          </cell>
          <cell r="FK138">
            <v>1</v>
          </cell>
          <cell r="FL138">
            <v>0</v>
          </cell>
          <cell r="FM138">
            <v>0</v>
          </cell>
          <cell r="FN138" t="str">
            <v/>
          </cell>
          <cell r="FO138" t="str">
            <v/>
          </cell>
          <cell r="FP138">
            <v>0</v>
          </cell>
          <cell r="FQ138">
            <v>0</v>
          </cell>
          <cell r="FR138">
            <v>8.4</v>
          </cell>
          <cell r="FS138">
            <v>1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 t="str">
            <v/>
          </cell>
          <cell r="GC138" t="str">
            <v/>
          </cell>
          <cell r="GD138">
            <v>8.7100000000000009</v>
          </cell>
          <cell r="GE138">
            <v>1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 t="str">
            <v/>
          </cell>
          <cell r="GQ138" t="str">
            <v/>
          </cell>
          <cell r="GR138">
            <v>9.74</v>
          </cell>
          <cell r="GS138">
            <v>1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7.35</v>
          </cell>
          <cell r="HC138">
            <v>1</v>
          </cell>
          <cell r="HD138" t="str">
            <v/>
          </cell>
          <cell r="HE138" t="str">
            <v/>
          </cell>
          <cell r="HF138">
            <v>9.9700000000000006</v>
          </cell>
          <cell r="HG138">
            <v>1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8.19</v>
          </cell>
          <cell r="HQ138">
            <v>1</v>
          </cell>
          <cell r="HR138" t="str">
            <v/>
          </cell>
          <cell r="HS138" t="str">
            <v/>
          </cell>
          <cell r="HT138">
            <v>9.9700000000000006</v>
          </cell>
          <cell r="HU138">
            <v>1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8.19</v>
          </cell>
          <cell r="IE138">
            <v>1</v>
          </cell>
          <cell r="IF138" t="str">
            <v/>
          </cell>
          <cell r="IG138" t="str">
            <v/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10.01</v>
          </cell>
          <cell r="IO138">
            <v>1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 t="str">
            <v/>
          </cell>
          <cell r="IU138" t="str">
            <v/>
          </cell>
          <cell r="IV138">
            <v>0</v>
          </cell>
          <cell r="IW138">
            <v>0</v>
          </cell>
          <cell r="IX138">
            <v>7.11</v>
          </cell>
          <cell r="IY138">
            <v>1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9.6300000000000008</v>
          </cell>
          <cell r="JG138">
            <v>1</v>
          </cell>
          <cell r="JH138" t="str">
            <v/>
          </cell>
          <cell r="JI138" t="str">
            <v/>
          </cell>
          <cell r="JJ138">
            <v>0</v>
          </cell>
          <cell r="JK138">
            <v>0</v>
          </cell>
          <cell r="JL138">
            <v>7.11</v>
          </cell>
          <cell r="JM138">
            <v>1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9.6300000000000008</v>
          </cell>
          <cell r="JU138">
            <v>1</v>
          </cell>
          <cell r="JV138" t="str">
            <v/>
          </cell>
          <cell r="JW138" t="str">
            <v/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9.3800000000000008</v>
          </cell>
          <cell r="KC138">
            <v>1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 t="str">
            <v/>
          </cell>
          <cell r="KK138" t="str">
            <v/>
          </cell>
          <cell r="KL138">
            <v>10.06</v>
          </cell>
          <cell r="KM138">
            <v>1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9.32</v>
          </cell>
          <cell r="KU138">
            <v>1</v>
          </cell>
          <cell r="KV138">
            <v>0</v>
          </cell>
          <cell r="KW138">
            <v>0</v>
          </cell>
          <cell r="KX138" t="str">
            <v/>
          </cell>
          <cell r="KY138" t="str">
            <v/>
          </cell>
          <cell r="KZ138">
            <v>0</v>
          </cell>
          <cell r="LA138">
            <v>0</v>
          </cell>
          <cell r="LB138">
            <v>9.3800000000000008</v>
          </cell>
          <cell r="LC138">
            <v>1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  <cell r="LJ138">
            <v>10.029999999999999</v>
          </cell>
          <cell r="LK138">
            <v>1</v>
          </cell>
          <cell r="LL138" t="str">
            <v/>
          </cell>
          <cell r="LM138" t="str">
            <v/>
          </cell>
          <cell r="LN138">
            <v>0</v>
          </cell>
          <cell r="LO138">
            <v>0</v>
          </cell>
          <cell r="LP138">
            <v>0</v>
          </cell>
          <cell r="LQ138">
            <v>0</v>
          </cell>
          <cell r="LR138">
            <v>0</v>
          </cell>
          <cell r="LS138">
            <v>0</v>
          </cell>
          <cell r="LT138">
            <v>10.35</v>
          </cell>
          <cell r="LU138">
            <v>1</v>
          </cell>
          <cell r="LV138">
            <v>0</v>
          </cell>
          <cell r="LW138">
            <v>0</v>
          </cell>
          <cell r="LX138">
            <v>0</v>
          </cell>
          <cell r="LY138">
            <v>0</v>
          </cell>
          <cell r="LZ138" t="str">
            <v/>
          </cell>
          <cell r="MA138" t="str">
            <v/>
          </cell>
          <cell r="MB138">
            <v>0</v>
          </cell>
          <cell r="MC138">
            <v>0</v>
          </cell>
          <cell r="MD138">
            <v>0</v>
          </cell>
          <cell r="ME138">
            <v>0</v>
          </cell>
          <cell r="MF138">
            <v>9.66</v>
          </cell>
          <cell r="MG138">
            <v>1</v>
          </cell>
          <cell r="MH138">
            <v>0</v>
          </cell>
          <cell r="MI138">
            <v>0</v>
          </cell>
          <cell r="MJ138">
            <v>0</v>
          </cell>
          <cell r="MK138">
            <v>0</v>
          </cell>
          <cell r="ML138">
            <v>7.97</v>
          </cell>
          <cell r="MM138">
            <v>1</v>
          </cell>
          <cell r="MN138" t="str">
            <v/>
          </cell>
          <cell r="MO138" t="str">
            <v/>
          </cell>
          <cell r="MP138">
            <v>0</v>
          </cell>
          <cell r="MQ138">
            <v>0</v>
          </cell>
          <cell r="MR138">
            <v>0</v>
          </cell>
          <cell r="MS138">
            <v>0</v>
          </cell>
          <cell r="MT138">
            <v>0</v>
          </cell>
          <cell r="MU138">
            <v>0</v>
          </cell>
          <cell r="MV138">
            <v>9.69</v>
          </cell>
          <cell r="MW138">
            <v>1</v>
          </cell>
          <cell r="MX138">
            <v>0</v>
          </cell>
          <cell r="MY138">
            <v>0</v>
          </cell>
          <cell r="MZ138">
            <v>0</v>
          </cell>
          <cell r="NA138">
            <v>0</v>
          </cell>
          <cell r="NB138" t="str">
            <v/>
          </cell>
          <cell r="NC138" t="str">
            <v/>
          </cell>
          <cell r="ND138">
            <v>0</v>
          </cell>
          <cell r="NE138">
            <v>0</v>
          </cell>
          <cell r="NF138">
            <v>9.42</v>
          </cell>
          <cell r="NG138">
            <v>1</v>
          </cell>
          <cell r="NH138">
            <v>0</v>
          </cell>
          <cell r="NI138">
            <v>0</v>
          </cell>
          <cell r="NJ138">
            <v>0</v>
          </cell>
          <cell r="NK138">
            <v>0</v>
          </cell>
          <cell r="NL138">
            <v>8.27</v>
          </cell>
          <cell r="NM138">
            <v>1</v>
          </cell>
          <cell r="NN138">
            <v>7.63</v>
          </cell>
          <cell r="NO138">
            <v>1</v>
          </cell>
          <cell r="NP138" t="str">
            <v/>
          </cell>
          <cell r="NQ138" t="str">
            <v/>
          </cell>
          <cell r="NR138">
            <v>0</v>
          </cell>
          <cell r="NS138">
            <v>0</v>
          </cell>
          <cell r="NT138">
            <v>9.5399999999999991</v>
          </cell>
          <cell r="NU138">
            <v>1</v>
          </cell>
          <cell r="NV138">
            <v>0</v>
          </cell>
          <cell r="NW138">
            <v>0</v>
          </cell>
          <cell r="NX138">
            <v>0</v>
          </cell>
          <cell r="NY138">
            <v>0</v>
          </cell>
          <cell r="NZ138">
            <v>0</v>
          </cell>
          <cell r="OA138">
            <v>0</v>
          </cell>
          <cell r="OB138">
            <v>10.36</v>
          </cell>
          <cell r="OC138">
            <v>1</v>
          </cell>
          <cell r="OD138" t="str">
            <v/>
          </cell>
          <cell r="OE138" t="str">
            <v/>
          </cell>
          <cell r="OF138">
            <v>0</v>
          </cell>
          <cell r="OG138">
            <v>0</v>
          </cell>
          <cell r="OH138">
            <v>0</v>
          </cell>
          <cell r="OI138">
            <v>0</v>
          </cell>
          <cell r="OJ138">
            <v>11.18</v>
          </cell>
          <cell r="OK138">
            <v>1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0</v>
          </cell>
          <cell r="OQ138">
            <v>0</v>
          </cell>
          <cell r="OR138" t="str">
            <v/>
          </cell>
          <cell r="OS138" t="str">
            <v/>
          </cell>
          <cell r="OT138">
            <v>0</v>
          </cell>
          <cell r="OU138">
            <v>0</v>
          </cell>
          <cell r="OV138">
            <v>11.17</v>
          </cell>
          <cell r="OW138">
            <v>1</v>
          </cell>
          <cell r="OX138">
            <v>0</v>
          </cell>
          <cell r="OY138">
            <v>0</v>
          </cell>
          <cell r="OZ138">
            <v>0</v>
          </cell>
          <cell r="PA138">
            <v>0</v>
          </cell>
          <cell r="PB138">
            <v>0</v>
          </cell>
          <cell r="PC138">
            <v>0</v>
          </cell>
          <cell r="PD138">
            <v>9.86</v>
          </cell>
          <cell r="PE138">
            <v>1</v>
          </cell>
          <cell r="PF138" t="str">
            <v/>
          </cell>
          <cell r="PG138" t="str">
            <v/>
          </cell>
          <cell r="PH138">
            <v>0</v>
          </cell>
          <cell r="PI138">
            <v>0</v>
          </cell>
          <cell r="PJ138">
            <v>0</v>
          </cell>
          <cell r="PK138">
            <v>0</v>
          </cell>
          <cell r="PL138">
            <v>0</v>
          </cell>
          <cell r="PM138">
            <v>0</v>
          </cell>
          <cell r="PN138">
            <v>9.74</v>
          </cell>
          <cell r="PO138">
            <v>1</v>
          </cell>
          <cell r="PP138">
            <v>0</v>
          </cell>
          <cell r="PQ138">
            <v>0</v>
          </cell>
          <cell r="PR138">
            <v>0</v>
          </cell>
          <cell r="PS138">
            <v>0</v>
          </cell>
          <cell r="PT138" t="str">
            <v/>
          </cell>
          <cell r="PU138" t="str">
            <v/>
          </cell>
          <cell r="PV138">
            <v>0</v>
          </cell>
          <cell r="PW138">
            <v>0</v>
          </cell>
          <cell r="PX138">
            <v>10.39</v>
          </cell>
          <cell r="PY138">
            <v>1</v>
          </cell>
          <cell r="PZ138">
            <v>0</v>
          </cell>
          <cell r="QA138">
            <v>0</v>
          </cell>
          <cell r="QB138">
            <v>0</v>
          </cell>
          <cell r="QC138">
            <v>0</v>
          </cell>
          <cell r="QD138">
            <v>0</v>
          </cell>
          <cell r="QE138">
            <v>0</v>
          </cell>
          <cell r="QF138">
            <v>10.16</v>
          </cell>
          <cell r="QG138">
            <v>1</v>
          </cell>
          <cell r="QH138" t="str">
            <v/>
          </cell>
          <cell r="QI138" t="str">
            <v/>
          </cell>
          <cell r="QJ138">
            <v>0</v>
          </cell>
          <cell r="QK138">
            <v>0</v>
          </cell>
          <cell r="QL138">
            <v>0</v>
          </cell>
          <cell r="QM138">
            <v>0</v>
          </cell>
          <cell r="QN138">
            <v>10.050000000000001</v>
          </cell>
          <cell r="QO138">
            <v>1</v>
          </cell>
          <cell r="QP138">
            <v>0</v>
          </cell>
          <cell r="QQ138">
            <v>0</v>
          </cell>
          <cell r="QR138">
            <v>0</v>
          </cell>
          <cell r="QS138">
            <v>0</v>
          </cell>
          <cell r="QT138">
            <v>0</v>
          </cell>
          <cell r="QU138">
            <v>0</v>
          </cell>
          <cell r="QV138" t="str">
            <v/>
          </cell>
          <cell r="QW138" t="str">
            <v/>
          </cell>
          <cell r="QX138">
            <v>0</v>
          </cell>
          <cell r="QY138">
            <v>0</v>
          </cell>
          <cell r="QZ138">
            <v>11.41</v>
          </cell>
          <cell r="RA138">
            <v>1</v>
          </cell>
          <cell r="RB138">
            <v>0</v>
          </cell>
          <cell r="RC138">
            <v>0</v>
          </cell>
          <cell r="RD138">
            <v>0</v>
          </cell>
          <cell r="RE138">
            <v>0</v>
          </cell>
          <cell r="RF138">
            <v>0</v>
          </cell>
          <cell r="RG138">
            <v>0</v>
          </cell>
          <cell r="RH138">
            <v>8.57</v>
          </cell>
          <cell r="RI138">
            <v>1</v>
          </cell>
          <cell r="RJ138" t="str">
            <v/>
          </cell>
          <cell r="RK138" t="str">
            <v/>
          </cell>
          <cell r="RL138">
            <v>0</v>
          </cell>
          <cell r="RM138">
            <v>0</v>
          </cell>
          <cell r="RN138">
            <v>0</v>
          </cell>
          <cell r="RO138">
            <v>0</v>
          </cell>
          <cell r="RP138">
            <v>9.0399999999999991</v>
          </cell>
          <cell r="RQ138">
            <v>1</v>
          </cell>
          <cell r="RR138">
            <v>0</v>
          </cell>
          <cell r="RS138">
            <v>0</v>
          </cell>
          <cell r="RT138">
            <v>0</v>
          </cell>
          <cell r="RU138">
            <v>0</v>
          </cell>
          <cell r="RV138">
            <v>7.18</v>
          </cell>
          <cell r="RW138">
            <v>1</v>
          </cell>
          <cell r="RX138" t="str">
            <v/>
          </cell>
          <cell r="RY138" t="str">
            <v/>
          </cell>
          <cell r="RZ138">
            <v>0</v>
          </cell>
          <cell r="SA138">
            <v>0</v>
          </cell>
          <cell r="SB138">
            <v>0</v>
          </cell>
          <cell r="SC138">
            <v>0</v>
          </cell>
          <cell r="SD138">
            <v>10.15</v>
          </cell>
          <cell r="SE138">
            <v>1</v>
          </cell>
          <cell r="SF138">
            <v>0</v>
          </cell>
          <cell r="SG138">
            <v>0</v>
          </cell>
          <cell r="SH138">
            <v>0</v>
          </cell>
          <cell r="SI138">
            <v>0</v>
          </cell>
          <cell r="SJ138">
            <v>0</v>
          </cell>
          <cell r="SK138">
            <v>0</v>
          </cell>
          <cell r="SL138" t="str">
            <v/>
          </cell>
          <cell r="SM138" t="str">
            <v/>
          </cell>
          <cell r="SN138">
            <v>0</v>
          </cell>
          <cell r="SO138">
            <v>0</v>
          </cell>
          <cell r="SP138">
            <v>0</v>
          </cell>
          <cell r="SQ138">
            <v>0</v>
          </cell>
          <cell r="SR138">
            <v>11.59</v>
          </cell>
          <cell r="SS138">
            <v>1</v>
          </cell>
          <cell r="ST138">
            <v>0</v>
          </cell>
          <cell r="SU138">
            <v>0</v>
          </cell>
          <cell r="SV138">
            <v>0</v>
          </cell>
          <cell r="SW138">
            <v>0</v>
          </cell>
          <cell r="SX138">
            <v>0</v>
          </cell>
          <cell r="SY138">
            <v>0</v>
          </cell>
          <cell r="SZ138" t="str">
            <v/>
          </cell>
          <cell r="TA138" t="str">
            <v/>
          </cell>
          <cell r="TB138">
            <v>0</v>
          </cell>
          <cell r="TC138">
            <v>0</v>
          </cell>
          <cell r="TD138">
            <v>10.11</v>
          </cell>
          <cell r="TE138">
            <v>1</v>
          </cell>
          <cell r="TF138">
            <v>0</v>
          </cell>
          <cell r="TG138">
            <v>0</v>
          </cell>
          <cell r="TH138">
            <v>0</v>
          </cell>
          <cell r="TI138">
            <v>0</v>
          </cell>
          <cell r="TJ138">
            <v>0</v>
          </cell>
          <cell r="TK138">
            <v>0</v>
          </cell>
          <cell r="TL138">
            <v>9.31</v>
          </cell>
          <cell r="TM138">
            <v>1</v>
          </cell>
          <cell r="TN138" t="str">
            <v/>
          </cell>
          <cell r="TO138" t="str">
            <v/>
          </cell>
          <cell r="TP138">
            <v>0</v>
          </cell>
          <cell r="TQ138">
            <v>0</v>
          </cell>
          <cell r="TR138">
            <v>0</v>
          </cell>
          <cell r="TS138">
            <v>0</v>
          </cell>
          <cell r="TT138">
            <v>0</v>
          </cell>
          <cell r="TU138">
            <v>0</v>
          </cell>
          <cell r="TV138">
            <v>0</v>
          </cell>
          <cell r="TW138">
            <v>0</v>
          </cell>
          <cell r="TX138">
            <v>0</v>
          </cell>
          <cell r="TY138">
            <v>0</v>
          </cell>
          <cell r="TZ138">
            <v>9.5</v>
          </cell>
          <cell r="UA138">
            <v>1</v>
          </cell>
          <cell r="UB138" t="str">
            <v/>
          </cell>
          <cell r="UC138" t="str">
            <v/>
          </cell>
          <cell r="UD138">
            <v>0</v>
          </cell>
          <cell r="UE138">
            <v>0</v>
          </cell>
          <cell r="UF138">
            <v>7.79</v>
          </cell>
          <cell r="UG138">
            <v>1</v>
          </cell>
          <cell r="UH138">
            <v>0</v>
          </cell>
          <cell r="UI138">
            <v>0</v>
          </cell>
          <cell r="UJ138">
            <v>0</v>
          </cell>
          <cell r="UK138">
            <v>0</v>
          </cell>
          <cell r="UL138">
            <v>0</v>
          </cell>
          <cell r="UM138">
            <v>0</v>
          </cell>
          <cell r="UN138">
            <v>9.25</v>
          </cell>
          <cell r="UO138">
            <v>1</v>
          </cell>
          <cell r="UP138" t="str">
            <v/>
          </cell>
          <cell r="UQ138" t="str">
            <v/>
          </cell>
          <cell r="UR138">
            <v>0</v>
          </cell>
          <cell r="US138">
            <v>0</v>
          </cell>
          <cell r="UT138">
            <v>0</v>
          </cell>
          <cell r="UU138">
            <v>0</v>
          </cell>
          <cell r="UV138">
            <v>0</v>
          </cell>
          <cell r="UW138">
            <v>0</v>
          </cell>
          <cell r="UX138">
            <v>7.47</v>
          </cell>
          <cell r="UY138">
            <v>1</v>
          </cell>
          <cell r="UZ138">
            <v>0</v>
          </cell>
          <cell r="VA138">
            <v>0</v>
          </cell>
          <cell r="VB138">
            <v>0</v>
          </cell>
          <cell r="VC138">
            <v>0</v>
          </cell>
          <cell r="VD138" t="str">
            <v/>
          </cell>
          <cell r="VE138" t="str">
            <v/>
          </cell>
          <cell r="VF138">
            <v>0</v>
          </cell>
          <cell r="VG138">
            <v>0</v>
          </cell>
          <cell r="VH138">
            <v>0</v>
          </cell>
          <cell r="VI138">
            <v>0</v>
          </cell>
          <cell r="VJ138">
            <v>10.57</v>
          </cell>
          <cell r="VK138">
            <v>1</v>
          </cell>
          <cell r="VL138">
            <v>0</v>
          </cell>
          <cell r="VM138">
            <v>0</v>
          </cell>
          <cell r="VN138">
            <v>0</v>
          </cell>
          <cell r="VO138">
            <v>0</v>
          </cell>
          <cell r="VP138">
            <v>5.64</v>
          </cell>
          <cell r="VQ138">
            <v>1</v>
          </cell>
          <cell r="VR138" t="str">
            <v/>
          </cell>
          <cell r="VS138" t="str">
            <v/>
          </cell>
          <cell r="VT138">
            <v>0</v>
          </cell>
          <cell r="VU138">
            <v>0</v>
          </cell>
          <cell r="VV138">
            <v>0</v>
          </cell>
          <cell r="VW138">
            <v>0</v>
          </cell>
          <cell r="VX138">
            <v>6.76</v>
          </cell>
          <cell r="VY138">
            <v>1</v>
          </cell>
          <cell r="VZ138">
            <v>0</v>
          </cell>
          <cell r="WA138">
            <v>0</v>
          </cell>
          <cell r="WB138">
            <v>0</v>
          </cell>
          <cell r="WC138">
            <v>0</v>
          </cell>
          <cell r="WD138">
            <v>0</v>
          </cell>
          <cell r="WE138">
            <v>0</v>
          </cell>
          <cell r="WF138" t="str">
            <v/>
          </cell>
          <cell r="WG138" t="str">
            <v/>
          </cell>
          <cell r="WH138">
            <v>0</v>
          </cell>
          <cell r="WI138">
            <v>0</v>
          </cell>
          <cell r="WJ138">
            <v>10.029999999999999</v>
          </cell>
          <cell r="WK138">
            <v>1</v>
          </cell>
          <cell r="WL138">
            <v>0</v>
          </cell>
          <cell r="WM138">
            <v>0</v>
          </cell>
          <cell r="WN138">
            <v>0</v>
          </cell>
          <cell r="WO138">
            <v>0</v>
          </cell>
          <cell r="WP138">
            <v>0</v>
          </cell>
          <cell r="WQ138">
            <v>0</v>
          </cell>
          <cell r="WR138">
            <v>9.11</v>
          </cell>
          <cell r="WS138">
            <v>1</v>
          </cell>
          <cell r="WT138" t="str">
            <v/>
          </cell>
          <cell r="WU138" t="str">
            <v/>
          </cell>
          <cell r="WV138">
            <v>0</v>
          </cell>
          <cell r="WW138">
            <v>0</v>
          </cell>
          <cell r="WX138">
            <v>0</v>
          </cell>
          <cell r="WY138">
            <v>0</v>
          </cell>
          <cell r="WZ138">
            <v>0</v>
          </cell>
          <cell r="XA138">
            <v>0</v>
          </cell>
          <cell r="XB138">
            <v>9.98</v>
          </cell>
          <cell r="XC138">
            <v>1</v>
          </cell>
          <cell r="XD138">
            <v>0</v>
          </cell>
          <cell r="XE138">
            <v>0</v>
          </cell>
          <cell r="XF138">
            <v>0</v>
          </cell>
          <cell r="XG138">
            <v>0</v>
          </cell>
          <cell r="XH138" t="str">
            <v/>
          </cell>
          <cell r="XI138" t="str">
            <v/>
          </cell>
          <cell r="XJ138">
            <v>0</v>
          </cell>
          <cell r="XK138">
            <v>0</v>
          </cell>
          <cell r="XL138">
            <v>8.5399999999999991</v>
          </cell>
          <cell r="XM138">
            <v>1</v>
          </cell>
          <cell r="XN138">
            <v>0</v>
          </cell>
          <cell r="XO138">
            <v>0</v>
          </cell>
          <cell r="XP138">
            <v>0</v>
          </cell>
          <cell r="XQ138">
            <v>0</v>
          </cell>
          <cell r="XR138">
            <v>0</v>
          </cell>
          <cell r="XS138">
            <v>0</v>
          </cell>
          <cell r="XT138">
            <v>9.3699999999999992</v>
          </cell>
          <cell r="XU138">
            <v>1</v>
          </cell>
          <cell r="XV138" t="str">
            <v/>
          </cell>
          <cell r="XW138" t="str">
            <v/>
          </cell>
          <cell r="XX138">
            <v>0</v>
          </cell>
          <cell r="XY138">
            <v>0</v>
          </cell>
          <cell r="XZ138">
            <v>0</v>
          </cell>
          <cell r="YA138">
            <v>0</v>
          </cell>
          <cell r="YB138">
            <v>0</v>
          </cell>
          <cell r="YC138">
            <v>0</v>
          </cell>
          <cell r="YD138">
            <v>9.67</v>
          </cell>
          <cell r="YE138">
            <v>1</v>
          </cell>
          <cell r="YF138">
            <v>0</v>
          </cell>
          <cell r="YG138">
            <v>0</v>
          </cell>
          <cell r="YH138">
            <v>0</v>
          </cell>
          <cell r="YI138">
            <v>0</v>
          </cell>
          <cell r="YJ138" t="str">
            <v/>
          </cell>
          <cell r="YK138" t="str">
            <v/>
          </cell>
          <cell r="YL138">
            <v>0</v>
          </cell>
          <cell r="YM138">
            <v>0</v>
          </cell>
          <cell r="YN138">
            <v>9.9700000000000006</v>
          </cell>
          <cell r="YO138">
            <v>1</v>
          </cell>
          <cell r="YP138">
            <v>0</v>
          </cell>
          <cell r="YQ138">
            <v>0</v>
          </cell>
          <cell r="YR138">
            <v>5.57</v>
          </cell>
          <cell r="YS138">
            <v>1</v>
          </cell>
          <cell r="YT138">
            <v>0</v>
          </cell>
          <cell r="YU138">
            <v>0</v>
          </cell>
          <cell r="YV138">
            <v>0</v>
          </cell>
          <cell r="YW138">
            <v>0</v>
          </cell>
          <cell r="YX138" t="str">
            <v/>
          </cell>
          <cell r="YY138" t="str">
            <v/>
          </cell>
          <cell r="YZ138">
            <v>0</v>
          </cell>
          <cell r="ZA138">
            <v>0</v>
          </cell>
          <cell r="ZB138">
            <v>10.37</v>
          </cell>
          <cell r="ZC138">
            <v>1</v>
          </cell>
          <cell r="ZD138">
            <v>0</v>
          </cell>
          <cell r="ZE138">
            <v>0</v>
          </cell>
          <cell r="ZF138">
            <v>0</v>
          </cell>
          <cell r="ZG138">
            <v>0</v>
          </cell>
          <cell r="ZH138">
            <v>0</v>
          </cell>
          <cell r="ZI138">
            <v>0</v>
          </cell>
          <cell r="ZJ138">
            <v>9.6999999999999993</v>
          </cell>
          <cell r="ZK138">
            <v>1</v>
          </cell>
          <cell r="ZL138" t="str">
            <v/>
          </cell>
          <cell r="ZM138" t="str">
            <v/>
          </cell>
          <cell r="ZN138">
            <v>0</v>
          </cell>
          <cell r="ZO138">
            <v>0</v>
          </cell>
          <cell r="ZP138">
            <v>6.59</v>
          </cell>
          <cell r="ZQ138">
            <v>1</v>
          </cell>
          <cell r="ZR138">
            <v>0</v>
          </cell>
          <cell r="ZS138">
            <v>0</v>
          </cell>
          <cell r="ZT138">
            <v>0</v>
          </cell>
          <cell r="ZU138">
            <v>0</v>
          </cell>
          <cell r="ZV138">
            <v>0</v>
          </cell>
          <cell r="ZW138">
            <v>0</v>
          </cell>
          <cell r="ZX138">
            <v>9.02</v>
          </cell>
          <cell r="ZY138">
            <v>1</v>
          </cell>
          <cell r="ZZ138" t="str">
            <v/>
          </cell>
          <cell r="AAA138" t="str">
            <v/>
          </cell>
          <cell r="AAB138">
            <v>0</v>
          </cell>
          <cell r="AAC138">
            <v>0</v>
          </cell>
          <cell r="AAD138">
            <v>0</v>
          </cell>
          <cell r="AAE138">
            <v>0</v>
          </cell>
          <cell r="AAF138">
            <v>9.23</v>
          </cell>
          <cell r="AAG138">
            <v>1</v>
          </cell>
          <cell r="AAH138">
            <v>0</v>
          </cell>
          <cell r="AAI138">
            <v>0</v>
          </cell>
          <cell r="AAJ138">
            <v>0</v>
          </cell>
          <cell r="AAK138">
            <v>0</v>
          </cell>
          <cell r="AAL138">
            <v>0</v>
          </cell>
          <cell r="AAM138">
            <v>0</v>
          </cell>
          <cell r="AAN138" t="str">
            <v/>
          </cell>
          <cell r="AAO138" t="str">
            <v/>
          </cell>
          <cell r="AAP138">
            <v>0</v>
          </cell>
          <cell r="AAQ138">
            <v>0</v>
          </cell>
          <cell r="AAR138">
            <v>0</v>
          </cell>
          <cell r="AAS138">
            <v>0</v>
          </cell>
          <cell r="AAT138">
            <v>0</v>
          </cell>
          <cell r="AAU138">
            <v>0</v>
          </cell>
          <cell r="AAV138">
            <v>0</v>
          </cell>
          <cell r="AAW138">
            <v>0</v>
          </cell>
          <cell r="AAX138">
            <v>0</v>
          </cell>
          <cell r="AAY138">
            <v>0</v>
          </cell>
          <cell r="AAZ138">
            <v>0</v>
          </cell>
          <cell r="ABA138">
            <v>0</v>
          </cell>
          <cell r="ABB138" t="str">
            <v/>
          </cell>
          <cell r="ABC138" t="str">
            <v/>
          </cell>
          <cell r="ABD138">
            <v>0</v>
          </cell>
          <cell r="ABE138">
            <v>0</v>
          </cell>
          <cell r="ABF138">
            <v>0</v>
          </cell>
          <cell r="ABG138">
            <v>0</v>
          </cell>
          <cell r="ABH138">
            <v>0</v>
          </cell>
          <cell r="ABI138">
            <v>0</v>
          </cell>
          <cell r="ABJ138">
            <v>0</v>
          </cell>
          <cell r="ABK138">
            <v>0</v>
          </cell>
          <cell r="ABM138">
            <v>720.47000000000037</v>
          </cell>
          <cell r="ABN138">
            <v>80</v>
          </cell>
          <cell r="ABO138">
            <v>80</v>
          </cell>
          <cell r="ABP138">
            <v>1</v>
          </cell>
        </row>
        <row r="139">
          <cell r="A139" t="str">
            <v>FOREST</v>
          </cell>
          <cell r="B139" t="str">
            <v>FOREST</v>
          </cell>
          <cell r="C139" t="str">
            <v>BRONX</v>
          </cell>
          <cell r="D139">
            <v>0</v>
          </cell>
          <cell r="E139">
            <v>0</v>
          </cell>
          <cell r="F139">
            <v>22.24</v>
          </cell>
          <cell r="G139">
            <v>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16.309999999999999</v>
          </cell>
          <cell r="M139">
            <v>2</v>
          </cell>
          <cell r="N139">
            <v>0</v>
          </cell>
          <cell r="O139">
            <v>0</v>
          </cell>
          <cell r="P139" t="str">
            <v/>
          </cell>
          <cell r="Q139" t="str">
            <v/>
          </cell>
          <cell r="R139">
            <v>15.58</v>
          </cell>
          <cell r="S139">
            <v>2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7.31</v>
          </cell>
          <cell r="Y139">
            <v>1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 t="str">
            <v/>
          </cell>
          <cell r="AE139" t="str">
            <v/>
          </cell>
          <cell r="AF139">
            <v>0</v>
          </cell>
          <cell r="AG139">
            <v>0</v>
          </cell>
          <cell r="AH139">
            <v>13.8</v>
          </cell>
          <cell r="AI139">
            <v>2</v>
          </cell>
          <cell r="AJ139">
            <v>0</v>
          </cell>
          <cell r="AK139">
            <v>0</v>
          </cell>
          <cell r="AL139">
            <v>13.82</v>
          </cell>
          <cell r="AM139">
            <v>2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 t="str">
            <v/>
          </cell>
          <cell r="AS139" t="str">
            <v/>
          </cell>
          <cell r="AT139">
            <v>6.08</v>
          </cell>
          <cell r="AU139">
            <v>1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7.28</v>
          </cell>
          <cell r="BA139">
            <v>1</v>
          </cell>
          <cell r="BB139">
            <v>0</v>
          </cell>
          <cell r="BC139">
            <v>0</v>
          </cell>
          <cell r="BD139">
            <v>6.57</v>
          </cell>
          <cell r="BE139">
            <v>1</v>
          </cell>
          <cell r="BF139" t="str">
            <v/>
          </cell>
          <cell r="BG139" t="str">
            <v/>
          </cell>
          <cell r="BH139">
            <v>5.58</v>
          </cell>
          <cell r="BI139">
            <v>1</v>
          </cell>
          <cell r="BJ139">
            <v>0</v>
          </cell>
          <cell r="BK139">
            <v>0</v>
          </cell>
          <cell r="BL139">
            <v>5.2</v>
          </cell>
          <cell r="BM139">
            <v>1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8.4</v>
          </cell>
          <cell r="BS139">
            <v>1</v>
          </cell>
          <cell r="BT139" t="str">
            <v/>
          </cell>
          <cell r="BU139" t="str">
            <v/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8.0500000000000007</v>
          </cell>
          <cell r="CA139">
            <v>1</v>
          </cell>
          <cell r="CB139">
            <v>7.62</v>
          </cell>
          <cell r="CC139">
            <v>1</v>
          </cell>
          <cell r="CD139">
            <v>7.74</v>
          </cell>
          <cell r="CE139">
            <v>1</v>
          </cell>
          <cell r="CF139">
            <v>6.44</v>
          </cell>
          <cell r="CG139">
            <v>1</v>
          </cell>
          <cell r="CH139" t="str">
            <v/>
          </cell>
          <cell r="CI139" t="str">
            <v/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7.26</v>
          </cell>
          <cell r="CO139">
            <v>1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7.23</v>
          </cell>
          <cell r="CU139">
            <v>1</v>
          </cell>
          <cell r="CV139" t="str">
            <v/>
          </cell>
          <cell r="CW139" t="str">
            <v/>
          </cell>
          <cell r="CX139">
            <v>0</v>
          </cell>
          <cell r="CY139">
            <v>0</v>
          </cell>
          <cell r="CZ139">
            <v>7.71</v>
          </cell>
          <cell r="DA139">
            <v>1</v>
          </cell>
          <cell r="DB139">
            <v>7.05</v>
          </cell>
          <cell r="DC139">
            <v>1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 t="str">
            <v/>
          </cell>
          <cell r="DK139" t="str">
            <v/>
          </cell>
          <cell r="DL139">
            <v>6.46</v>
          </cell>
          <cell r="DM139">
            <v>1</v>
          </cell>
          <cell r="DN139">
            <v>6.45</v>
          </cell>
          <cell r="DO139">
            <v>1</v>
          </cell>
          <cell r="DP139">
            <v>6.6</v>
          </cell>
          <cell r="DQ139">
            <v>1</v>
          </cell>
          <cell r="DR139">
            <v>0</v>
          </cell>
          <cell r="DS139">
            <v>0</v>
          </cell>
          <cell r="DT139">
            <v>5.15</v>
          </cell>
          <cell r="DU139">
            <v>1</v>
          </cell>
          <cell r="DV139">
            <v>0</v>
          </cell>
          <cell r="DW139">
            <v>0</v>
          </cell>
          <cell r="DX139" t="str">
            <v/>
          </cell>
          <cell r="DY139" t="str">
            <v/>
          </cell>
          <cell r="DZ139">
            <v>14.22</v>
          </cell>
          <cell r="EA139">
            <v>2</v>
          </cell>
          <cell r="EB139">
            <v>7.09</v>
          </cell>
          <cell r="EC139">
            <v>1</v>
          </cell>
          <cell r="ED139">
            <v>7.74</v>
          </cell>
          <cell r="EE139">
            <v>1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 t="str">
            <v/>
          </cell>
          <cell r="EM139" t="str">
            <v/>
          </cell>
          <cell r="EN139">
            <v>0</v>
          </cell>
          <cell r="EO139">
            <v>0</v>
          </cell>
          <cell r="EP139">
            <v>20.440000000000001</v>
          </cell>
          <cell r="EQ139">
            <v>3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12.55</v>
          </cell>
          <cell r="EW139">
            <v>2</v>
          </cell>
          <cell r="EX139">
            <v>0</v>
          </cell>
          <cell r="EY139">
            <v>0</v>
          </cell>
          <cell r="EZ139" t="str">
            <v/>
          </cell>
          <cell r="FA139" t="str">
            <v/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14.7</v>
          </cell>
          <cell r="FG139">
            <v>2</v>
          </cell>
          <cell r="FH139">
            <v>7.88</v>
          </cell>
          <cell r="FI139">
            <v>1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 t="str">
            <v/>
          </cell>
          <cell r="FO139" t="str">
            <v/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8.3699999999999992</v>
          </cell>
          <cell r="FU139">
            <v>1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 t="str">
            <v/>
          </cell>
          <cell r="GC139" t="str">
            <v/>
          </cell>
          <cell r="GD139">
            <v>7.42</v>
          </cell>
          <cell r="GE139">
            <v>1</v>
          </cell>
          <cell r="GF139">
            <v>8.0500000000000007</v>
          </cell>
          <cell r="GG139">
            <v>1</v>
          </cell>
          <cell r="GH139">
            <v>0</v>
          </cell>
          <cell r="GI139">
            <v>0</v>
          </cell>
          <cell r="GJ139">
            <v>6.83</v>
          </cell>
          <cell r="GK139">
            <v>1</v>
          </cell>
          <cell r="GL139">
            <v>0</v>
          </cell>
          <cell r="GM139">
            <v>0</v>
          </cell>
          <cell r="GN139">
            <v>6.11</v>
          </cell>
          <cell r="GO139">
            <v>1</v>
          </cell>
          <cell r="GP139" t="str">
            <v/>
          </cell>
          <cell r="GQ139" t="str">
            <v/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6.32</v>
          </cell>
          <cell r="GW139">
            <v>1</v>
          </cell>
          <cell r="GX139">
            <v>7.63</v>
          </cell>
          <cell r="GY139">
            <v>1</v>
          </cell>
          <cell r="GZ139">
            <v>4.53</v>
          </cell>
          <cell r="HA139">
            <v>1</v>
          </cell>
          <cell r="HB139">
            <v>5.38</v>
          </cell>
          <cell r="HC139">
            <v>1</v>
          </cell>
          <cell r="HD139" t="str">
            <v/>
          </cell>
          <cell r="HE139" t="str">
            <v/>
          </cell>
          <cell r="HF139">
            <v>6.14</v>
          </cell>
          <cell r="HG139">
            <v>1</v>
          </cell>
          <cell r="HH139">
            <v>0</v>
          </cell>
          <cell r="HI139">
            <v>0</v>
          </cell>
          <cell r="HJ139">
            <v>7.18</v>
          </cell>
          <cell r="HK139">
            <v>1</v>
          </cell>
          <cell r="HL139">
            <v>7.55</v>
          </cell>
          <cell r="HM139">
            <v>1</v>
          </cell>
          <cell r="HN139">
            <v>0</v>
          </cell>
          <cell r="HO139">
            <v>0</v>
          </cell>
          <cell r="HP139">
            <v>4.93</v>
          </cell>
          <cell r="HQ139">
            <v>1</v>
          </cell>
          <cell r="HR139" t="str">
            <v/>
          </cell>
          <cell r="HS139" t="str">
            <v/>
          </cell>
          <cell r="HT139">
            <v>6.14</v>
          </cell>
          <cell r="HU139">
            <v>1</v>
          </cell>
          <cell r="HV139">
            <v>0</v>
          </cell>
          <cell r="HW139">
            <v>0</v>
          </cell>
          <cell r="HX139">
            <v>7.18</v>
          </cell>
          <cell r="HY139">
            <v>1</v>
          </cell>
          <cell r="HZ139">
            <v>7.55</v>
          </cell>
          <cell r="IA139">
            <v>1</v>
          </cell>
          <cell r="IB139">
            <v>0</v>
          </cell>
          <cell r="IC139">
            <v>0</v>
          </cell>
          <cell r="ID139">
            <v>4.93</v>
          </cell>
          <cell r="IE139">
            <v>1</v>
          </cell>
          <cell r="IF139" t="str">
            <v/>
          </cell>
          <cell r="IG139" t="str">
            <v/>
          </cell>
          <cell r="IH139">
            <v>24.88</v>
          </cell>
          <cell r="II139">
            <v>3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7.01</v>
          </cell>
          <cell r="IO139">
            <v>1</v>
          </cell>
          <cell r="IP139">
            <v>0</v>
          </cell>
          <cell r="IQ139">
            <v>0</v>
          </cell>
          <cell r="IR139">
            <v>8.51</v>
          </cell>
          <cell r="IS139">
            <v>1</v>
          </cell>
          <cell r="IT139" t="str">
            <v/>
          </cell>
          <cell r="IU139" t="str">
            <v/>
          </cell>
          <cell r="IV139">
            <v>0</v>
          </cell>
          <cell r="IW139">
            <v>0</v>
          </cell>
          <cell r="IX139">
            <v>7.36</v>
          </cell>
          <cell r="IY139">
            <v>1</v>
          </cell>
          <cell r="IZ139">
            <v>8.15</v>
          </cell>
          <cell r="JA139">
            <v>1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6.02</v>
          </cell>
          <cell r="JG139">
            <v>1</v>
          </cell>
          <cell r="JH139" t="str">
            <v/>
          </cell>
          <cell r="JI139" t="str">
            <v/>
          </cell>
          <cell r="JJ139">
            <v>0</v>
          </cell>
          <cell r="JK139">
            <v>0</v>
          </cell>
          <cell r="JL139">
            <v>7.36</v>
          </cell>
          <cell r="JM139">
            <v>1</v>
          </cell>
          <cell r="JN139">
            <v>8.15</v>
          </cell>
          <cell r="JO139">
            <v>1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6.02</v>
          </cell>
          <cell r="JU139">
            <v>1</v>
          </cell>
          <cell r="JV139" t="str">
            <v/>
          </cell>
          <cell r="JW139" t="str">
            <v/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14.8</v>
          </cell>
          <cell r="KC139">
            <v>2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7.18</v>
          </cell>
          <cell r="KI139">
            <v>1</v>
          </cell>
          <cell r="KJ139" t="str">
            <v/>
          </cell>
          <cell r="KK139" t="str">
            <v/>
          </cell>
          <cell r="KL139">
            <v>0</v>
          </cell>
          <cell r="KM139">
            <v>0</v>
          </cell>
          <cell r="KN139">
            <v>16.75</v>
          </cell>
          <cell r="KO139">
            <v>2</v>
          </cell>
          <cell r="KP139">
            <v>6.47</v>
          </cell>
          <cell r="KQ139">
            <v>1</v>
          </cell>
          <cell r="KR139">
            <v>0</v>
          </cell>
          <cell r="KS139">
            <v>0</v>
          </cell>
          <cell r="KT139">
            <v>14.25</v>
          </cell>
          <cell r="KU139">
            <v>2</v>
          </cell>
          <cell r="KV139">
            <v>0</v>
          </cell>
          <cell r="KW139">
            <v>0</v>
          </cell>
          <cell r="KX139" t="str">
            <v/>
          </cell>
          <cell r="KY139" t="str">
            <v/>
          </cell>
          <cell r="KZ139">
            <v>0</v>
          </cell>
          <cell r="LA139">
            <v>0</v>
          </cell>
          <cell r="LB139">
            <v>7.41</v>
          </cell>
          <cell r="LC139">
            <v>1</v>
          </cell>
          <cell r="LD139">
            <v>14.27</v>
          </cell>
          <cell r="LE139">
            <v>2</v>
          </cell>
          <cell r="LF139">
            <v>0</v>
          </cell>
          <cell r="LG139">
            <v>0</v>
          </cell>
          <cell r="LH139">
            <v>7.94</v>
          </cell>
          <cell r="LI139">
            <v>1</v>
          </cell>
          <cell r="LJ139">
            <v>0</v>
          </cell>
          <cell r="LK139">
            <v>0</v>
          </cell>
          <cell r="LL139" t="str">
            <v/>
          </cell>
          <cell r="LM139" t="str">
            <v/>
          </cell>
          <cell r="LN139">
            <v>25.87</v>
          </cell>
          <cell r="LO139">
            <v>3</v>
          </cell>
          <cell r="LP139">
            <v>0</v>
          </cell>
          <cell r="LQ139">
            <v>0</v>
          </cell>
          <cell r="LR139">
            <v>0</v>
          </cell>
          <cell r="LS139">
            <v>0</v>
          </cell>
          <cell r="LT139">
            <v>0</v>
          </cell>
          <cell r="LU139">
            <v>0</v>
          </cell>
          <cell r="LV139">
            <v>0</v>
          </cell>
          <cell r="LW139">
            <v>0</v>
          </cell>
          <cell r="LX139">
            <v>21.2</v>
          </cell>
          <cell r="LY139">
            <v>3</v>
          </cell>
          <cell r="LZ139" t="str">
            <v/>
          </cell>
          <cell r="MA139" t="str">
            <v/>
          </cell>
          <cell r="MB139">
            <v>0</v>
          </cell>
          <cell r="MC139">
            <v>0</v>
          </cell>
          <cell r="MD139">
            <v>0</v>
          </cell>
          <cell r="ME139">
            <v>0</v>
          </cell>
          <cell r="MF139">
            <v>0</v>
          </cell>
          <cell r="MG139">
            <v>0</v>
          </cell>
          <cell r="MH139">
            <v>8.82</v>
          </cell>
          <cell r="MI139">
            <v>1</v>
          </cell>
          <cell r="MJ139">
            <v>6.27</v>
          </cell>
          <cell r="MK139">
            <v>1</v>
          </cell>
          <cell r="ML139">
            <v>0</v>
          </cell>
          <cell r="MM139">
            <v>0</v>
          </cell>
          <cell r="MN139" t="str">
            <v/>
          </cell>
          <cell r="MO139" t="str">
            <v/>
          </cell>
          <cell r="MP139">
            <v>0</v>
          </cell>
          <cell r="MQ139">
            <v>0</v>
          </cell>
          <cell r="MR139">
            <v>0</v>
          </cell>
          <cell r="MS139">
            <v>0</v>
          </cell>
          <cell r="MT139">
            <v>0</v>
          </cell>
          <cell r="MU139">
            <v>0</v>
          </cell>
          <cell r="MV139">
            <v>6.6</v>
          </cell>
          <cell r="MW139">
            <v>1</v>
          </cell>
          <cell r="MX139">
            <v>0</v>
          </cell>
          <cell r="MY139">
            <v>0</v>
          </cell>
          <cell r="MZ139">
            <v>0</v>
          </cell>
          <cell r="NA139">
            <v>0</v>
          </cell>
          <cell r="NB139" t="str">
            <v/>
          </cell>
          <cell r="NC139" t="str">
            <v/>
          </cell>
          <cell r="ND139">
            <v>7.45</v>
          </cell>
          <cell r="NE139">
            <v>1</v>
          </cell>
          <cell r="NF139">
            <v>0</v>
          </cell>
          <cell r="NG139">
            <v>0</v>
          </cell>
          <cell r="NH139">
            <v>0</v>
          </cell>
          <cell r="NI139">
            <v>0</v>
          </cell>
          <cell r="NJ139">
            <v>0</v>
          </cell>
          <cell r="NK139">
            <v>0</v>
          </cell>
          <cell r="NL139">
            <v>6.67</v>
          </cell>
          <cell r="NM139">
            <v>1</v>
          </cell>
          <cell r="NN139">
            <v>0</v>
          </cell>
          <cell r="NO139">
            <v>0</v>
          </cell>
          <cell r="NP139" t="str">
            <v/>
          </cell>
          <cell r="NQ139" t="str">
            <v/>
          </cell>
          <cell r="NR139">
            <v>0</v>
          </cell>
          <cell r="NS139">
            <v>0</v>
          </cell>
          <cell r="NT139">
            <v>0</v>
          </cell>
          <cell r="NU139">
            <v>0</v>
          </cell>
          <cell r="NV139">
            <v>0</v>
          </cell>
          <cell r="NW139">
            <v>0</v>
          </cell>
          <cell r="NX139">
            <v>16.8</v>
          </cell>
          <cell r="NY139">
            <v>2</v>
          </cell>
          <cell r="NZ139">
            <v>0</v>
          </cell>
          <cell r="OA139">
            <v>0</v>
          </cell>
          <cell r="OB139">
            <v>0</v>
          </cell>
          <cell r="OC139">
            <v>0</v>
          </cell>
          <cell r="OD139" t="str">
            <v/>
          </cell>
          <cell r="OE139" t="str">
            <v/>
          </cell>
          <cell r="OF139">
            <v>12.84</v>
          </cell>
          <cell r="OG139">
            <v>2</v>
          </cell>
          <cell r="OH139">
            <v>0</v>
          </cell>
          <cell r="OI139">
            <v>0</v>
          </cell>
          <cell r="OJ139">
            <v>0</v>
          </cell>
          <cell r="OK139">
            <v>0</v>
          </cell>
          <cell r="OL139">
            <v>0</v>
          </cell>
          <cell r="OM139">
            <v>0</v>
          </cell>
          <cell r="ON139">
            <v>13.51</v>
          </cell>
          <cell r="OO139">
            <v>2</v>
          </cell>
          <cell r="OP139">
            <v>0</v>
          </cell>
          <cell r="OQ139">
            <v>0</v>
          </cell>
          <cell r="OR139" t="str">
            <v/>
          </cell>
          <cell r="OS139" t="str">
            <v/>
          </cell>
          <cell r="OT139">
            <v>0</v>
          </cell>
          <cell r="OU139">
            <v>0</v>
          </cell>
          <cell r="OV139">
            <v>0</v>
          </cell>
          <cell r="OW139">
            <v>0</v>
          </cell>
          <cell r="OX139">
            <v>5.16</v>
          </cell>
          <cell r="OY139">
            <v>1</v>
          </cell>
          <cell r="OZ139">
            <v>0</v>
          </cell>
          <cell r="PA139">
            <v>0</v>
          </cell>
          <cell r="PB139">
            <v>0</v>
          </cell>
          <cell r="PC139">
            <v>0</v>
          </cell>
          <cell r="PD139">
            <v>0</v>
          </cell>
          <cell r="PE139">
            <v>0</v>
          </cell>
          <cell r="PF139" t="str">
            <v/>
          </cell>
          <cell r="PG139" t="str">
            <v/>
          </cell>
          <cell r="PH139">
            <v>0</v>
          </cell>
          <cell r="PI139">
            <v>0</v>
          </cell>
          <cell r="PJ139">
            <v>0</v>
          </cell>
          <cell r="PK139">
            <v>0</v>
          </cell>
          <cell r="PL139">
            <v>0</v>
          </cell>
          <cell r="PM139">
            <v>0</v>
          </cell>
          <cell r="PN139">
            <v>14.89</v>
          </cell>
          <cell r="PO139">
            <v>2</v>
          </cell>
          <cell r="PP139">
            <v>0</v>
          </cell>
          <cell r="PQ139">
            <v>0</v>
          </cell>
          <cell r="PR139">
            <v>0</v>
          </cell>
          <cell r="PS139">
            <v>0</v>
          </cell>
          <cell r="PT139" t="str">
            <v/>
          </cell>
          <cell r="PU139" t="str">
            <v/>
          </cell>
          <cell r="PV139">
            <v>12.07</v>
          </cell>
          <cell r="PW139">
            <v>2</v>
          </cell>
          <cell r="PX139">
            <v>0</v>
          </cell>
          <cell r="PY139">
            <v>0</v>
          </cell>
          <cell r="PZ139">
            <v>0</v>
          </cell>
          <cell r="QA139">
            <v>0</v>
          </cell>
          <cell r="QB139">
            <v>0</v>
          </cell>
          <cell r="QC139">
            <v>0</v>
          </cell>
          <cell r="QD139">
            <v>0</v>
          </cell>
          <cell r="QE139">
            <v>0</v>
          </cell>
          <cell r="QF139">
            <v>8.75</v>
          </cell>
          <cell r="QG139">
            <v>1</v>
          </cell>
          <cell r="QH139" t="str">
            <v/>
          </cell>
          <cell r="QI139" t="str">
            <v/>
          </cell>
          <cell r="QJ139">
            <v>0</v>
          </cell>
          <cell r="QK139">
            <v>0</v>
          </cell>
          <cell r="QL139">
            <v>0</v>
          </cell>
          <cell r="QM139">
            <v>0</v>
          </cell>
          <cell r="QN139">
            <v>14.83</v>
          </cell>
          <cell r="QO139">
            <v>2</v>
          </cell>
          <cell r="QP139">
            <v>0</v>
          </cell>
          <cell r="QQ139">
            <v>0</v>
          </cell>
          <cell r="QR139">
            <v>0</v>
          </cell>
          <cell r="QS139">
            <v>0</v>
          </cell>
          <cell r="QT139">
            <v>16.690000000000001</v>
          </cell>
          <cell r="QU139">
            <v>2</v>
          </cell>
          <cell r="QV139" t="str">
            <v/>
          </cell>
          <cell r="QW139" t="str">
            <v/>
          </cell>
          <cell r="QX139">
            <v>0</v>
          </cell>
          <cell r="QY139">
            <v>0</v>
          </cell>
          <cell r="QZ139">
            <v>5.76</v>
          </cell>
          <cell r="RA139">
            <v>1</v>
          </cell>
          <cell r="RB139">
            <v>0</v>
          </cell>
          <cell r="RC139">
            <v>0</v>
          </cell>
          <cell r="RD139">
            <v>0</v>
          </cell>
          <cell r="RE139">
            <v>0</v>
          </cell>
          <cell r="RF139">
            <v>0</v>
          </cell>
          <cell r="RG139">
            <v>0</v>
          </cell>
          <cell r="RH139">
            <v>7.84</v>
          </cell>
          <cell r="RI139">
            <v>1</v>
          </cell>
          <cell r="RJ139" t="str">
            <v/>
          </cell>
          <cell r="RK139" t="str">
            <v/>
          </cell>
          <cell r="RL139">
            <v>0</v>
          </cell>
          <cell r="RM139">
            <v>0</v>
          </cell>
          <cell r="RN139">
            <v>0</v>
          </cell>
          <cell r="RO139">
            <v>0</v>
          </cell>
          <cell r="RP139">
            <v>8.3800000000000008</v>
          </cell>
          <cell r="RQ139">
            <v>1</v>
          </cell>
          <cell r="RR139">
            <v>0</v>
          </cell>
          <cell r="RS139">
            <v>0</v>
          </cell>
          <cell r="RT139">
            <v>0</v>
          </cell>
          <cell r="RU139">
            <v>0</v>
          </cell>
          <cell r="RV139">
            <v>0</v>
          </cell>
          <cell r="RW139">
            <v>0</v>
          </cell>
          <cell r="RX139" t="str">
            <v/>
          </cell>
          <cell r="RY139" t="str">
            <v/>
          </cell>
          <cell r="RZ139">
            <v>0</v>
          </cell>
          <cell r="SA139">
            <v>0</v>
          </cell>
          <cell r="SB139">
            <v>0</v>
          </cell>
          <cell r="SC139">
            <v>0</v>
          </cell>
          <cell r="SD139">
            <v>7.69</v>
          </cell>
          <cell r="SE139">
            <v>1</v>
          </cell>
          <cell r="SF139">
            <v>0</v>
          </cell>
          <cell r="SG139">
            <v>0</v>
          </cell>
          <cell r="SH139">
            <v>0</v>
          </cell>
          <cell r="SI139">
            <v>0</v>
          </cell>
          <cell r="SJ139">
            <v>0</v>
          </cell>
          <cell r="SK139">
            <v>0</v>
          </cell>
          <cell r="SL139" t="str">
            <v/>
          </cell>
          <cell r="SM139" t="str">
            <v/>
          </cell>
          <cell r="SN139">
            <v>0</v>
          </cell>
          <cell r="SO139">
            <v>0</v>
          </cell>
          <cell r="SP139">
            <v>0</v>
          </cell>
          <cell r="SQ139">
            <v>0</v>
          </cell>
          <cell r="SR139">
            <v>0</v>
          </cell>
          <cell r="SS139">
            <v>0</v>
          </cell>
          <cell r="ST139">
            <v>0</v>
          </cell>
          <cell r="SU139">
            <v>0</v>
          </cell>
          <cell r="SV139">
            <v>0</v>
          </cell>
          <cell r="SW139">
            <v>0</v>
          </cell>
          <cell r="SX139">
            <v>0</v>
          </cell>
          <cell r="SY139">
            <v>0</v>
          </cell>
          <cell r="SZ139" t="str">
            <v/>
          </cell>
          <cell r="TA139" t="str">
            <v/>
          </cell>
          <cell r="TB139">
            <v>0</v>
          </cell>
          <cell r="TC139">
            <v>0</v>
          </cell>
          <cell r="TD139">
            <v>0</v>
          </cell>
          <cell r="TE139">
            <v>0</v>
          </cell>
          <cell r="TF139">
            <v>0</v>
          </cell>
          <cell r="TG139">
            <v>0</v>
          </cell>
          <cell r="TH139">
            <v>0</v>
          </cell>
          <cell r="TI139">
            <v>0</v>
          </cell>
          <cell r="TJ139">
            <v>0</v>
          </cell>
          <cell r="TK139">
            <v>0</v>
          </cell>
          <cell r="TL139">
            <v>0</v>
          </cell>
          <cell r="TM139">
            <v>0</v>
          </cell>
          <cell r="TN139" t="str">
            <v/>
          </cell>
          <cell r="TO139" t="str">
            <v/>
          </cell>
          <cell r="TP139">
            <v>0</v>
          </cell>
          <cell r="TQ139">
            <v>0</v>
          </cell>
          <cell r="TR139">
            <v>0</v>
          </cell>
          <cell r="TS139">
            <v>0</v>
          </cell>
          <cell r="TT139">
            <v>0</v>
          </cell>
          <cell r="TU139">
            <v>0</v>
          </cell>
          <cell r="TV139">
            <v>0</v>
          </cell>
          <cell r="TW139">
            <v>0</v>
          </cell>
          <cell r="TX139">
            <v>0</v>
          </cell>
          <cell r="TY139">
            <v>0</v>
          </cell>
          <cell r="TZ139">
            <v>0</v>
          </cell>
          <cell r="UA139">
            <v>0</v>
          </cell>
          <cell r="UB139" t="str">
            <v/>
          </cell>
          <cell r="UC139" t="str">
            <v/>
          </cell>
          <cell r="UD139">
            <v>0</v>
          </cell>
          <cell r="UE139">
            <v>0</v>
          </cell>
          <cell r="UF139">
            <v>0</v>
          </cell>
          <cell r="UG139">
            <v>0</v>
          </cell>
          <cell r="UH139">
            <v>0</v>
          </cell>
          <cell r="UI139">
            <v>0</v>
          </cell>
          <cell r="UJ139">
            <v>0</v>
          </cell>
          <cell r="UK139">
            <v>0</v>
          </cell>
          <cell r="UL139">
            <v>0</v>
          </cell>
          <cell r="UM139">
            <v>0</v>
          </cell>
          <cell r="UN139">
            <v>0</v>
          </cell>
          <cell r="UO139">
            <v>0</v>
          </cell>
          <cell r="UP139" t="str">
            <v/>
          </cell>
          <cell r="UQ139" t="str">
            <v/>
          </cell>
          <cell r="UR139">
            <v>0</v>
          </cell>
          <cell r="US139">
            <v>0</v>
          </cell>
          <cell r="UT139">
            <v>17.25</v>
          </cell>
          <cell r="UU139">
            <v>2</v>
          </cell>
          <cell r="UV139">
            <v>0</v>
          </cell>
          <cell r="UW139">
            <v>0</v>
          </cell>
          <cell r="UX139">
            <v>7.7</v>
          </cell>
          <cell r="UY139">
            <v>1</v>
          </cell>
          <cell r="UZ139">
            <v>0</v>
          </cell>
          <cell r="VA139">
            <v>0</v>
          </cell>
          <cell r="VB139">
            <v>6.39</v>
          </cell>
          <cell r="VC139">
            <v>1</v>
          </cell>
          <cell r="VD139" t="str">
            <v/>
          </cell>
          <cell r="VE139" t="str">
            <v/>
          </cell>
          <cell r="VF139">
            <v>0</v>
          </cell>
          <cell r="VG139">
            <v>0</v>
          </cell>
          <cell r="VH139">
            <v>0</v>
          </cell>
          <cell r="VI139">
            <v>0</v>
          </cell>
          <cell r="VJ139">
            <v>13.94</v>
          </cell>
          <cell r="VK139">
            <v>2</v>
          </cell>
          <cell r="VL139">
            <v>0</v>
          </cell>
          <cell r="VM139">
            <v>0</v>
          </cell>
          <cell r="VN139">
            <v>15.87</v>
          </cell>
          <cell r="VO139">
            <v>2</v>
          </cell>
          <cell r="VP139">
            <v>0</v>
          </cell>
          <cell r="VQ139">
            <v>0</v>
          </cell>
          <cell r="VR139" t="str">
            <v/>
          </cell>
          <cell r="VS139" t="str">
            <v/>
          </cell>
          <cell r="VT139">
            <v>8.3000000000000007</v>
          </cell>
          <cell r="VU139">
            <v>1</v>
          </cell>
          <cell r="VV139">
            <v>10.37</v>
          </cell>
          <cell r="VW139">
            <v>1</v>
          </cell>
          <cell r="VX139">
            <v>6.9</v>
          </cell>
          <cell r="VY139">
            <v>1</v>
          </cell>
          <cell r="VZ139">
            <v>12.25</v>
          </cell>
          <cell r="WA139">
            <v>2</v>
          </cell>
          <cell r="WB139">
            <v>0</v>
          </cell>
          <cell r="WC139">
            <v>0</v>
          </cell>
          <cell r="WD139">
            <v>8.64</v>
          </cell>
          <cell r="WE139">
            <v>1</v>
          </cell>
          <cell r="WF139" t="str">
            <v/>
          </cell>
          <cell r="WG139" t="str">
            <v/>
          </cell>
          <cell r="WH139">
            <v>0</v>
          </cell>
          <cell r="WI139">
            <v>0</v>
          </cell>
          <cell r="WJ139">
            <v>14.33</v>
          </cell>
          <cell r="WK139">
            <v>2</v>
          </cell>
          <cell r="WL139">
            <v>0</v>
          </cell>
          <cell r="WM139">
            <v>0</v>
          </cell>
          <cell r="WN139">
            <v>0</v>
          </cell>
          <cell r="WO139">
            <v>0</v>
          </cell>
          <cell r="WP139">
            <v>12.72</v>
          </cell>
          <cell r="WQ139">
            <v>2</v>
          </cell>
          <cell r="WR139">
            <v>7.24</v>
          </cell>
          <cell r="WS139">
            <v>1</v>
          </cell>
          <cell r="WT139" t="str">
            <v/>
          </cell>
          <cell r="WU139" t="str">
            <v/>
          </cell>
          <cell r="WV139">
            <v>0</v>
          </cell>
          <cell r="WW139">
            <v>0</v>
          </cell>
          <cell r="WX139">
            <v>0</v>
          </cell>
          <cell r="WY139">
            <v>0</v>
          </cell>
          <cell r="WZ139">
            <v>7.05</v>
          </cell>
          <cell r="XA139">
            <v>1</v>
          </cell>
          <cell r="XB139">
            <v>0</v>
          </cell>
          <cell r="XC139">
            <v>0</v>
          </cell>
          <cell r="XD139">
            <v>6.45</v>
          </cell>
          <cell r="XE139">
            <v>1</v>
          </cell>
          <cell r="XF139">
            <v>0</v>
          </cell>
          <cell r="XG139">
            <v>0</v>
          </cell>
          <cell r="XH139" t="str">
            <v/>
          </cell>
          <cell r="XI139" t="str">
            <v/>
          </cell>
          <cell r="XJ139">
            <v>7.56</v>
          </cell>
          <cell r="XK139">
            <v>1</v>
          </cell>
          <cell r="XL139">
            <v>0</v>
          </cell>
          <cell r="XM139">
            <v>0</v>
          </cell>
          <cell r="XN139">
            <v>0</v>
          </cell>
          <cell r="XO139">
            <v>0</v>
          </cell>
          <cell r="XP139">
            <v>0</v>
          </cell>
          <cell r="XQ139">
            <v>0</v>
          </cell>
          <cell r="XR139">
            <v>11.4</v>
          </cell>
          <cell r="XS139">
            <v>2</v>
          </cell>
          <cell r="XT139">
            <v>0</v>
          </cell>
          <cell r="XU139">
            <v>0</v>
          </cell>
          <cell r="XV139" t="str">
            <v/>
          </cell>
          <cell r="XW139" t="str">
            <v/>
          </cell>
          <cell r="XX139">
            <v>0</v>
          </cell>
          <cell r="XY139">
            <v>0</v>
          </cell>
          <cell r="XZ139">
            <v>13.77</v>
          </cell>
          <cell r="YA139">
            <v>2</v>
          </cell>
          <cell r="YB139">
            <v>0</v>
          </cell>
          <cell r="YC139">
            <v>0</v>
          </cell>
          <cell r="YD139">
            <v>0</v>
          </cell>
          <cell r="YE139">
            <v>0</v>
          </cell>
          <cell r="YF139">
            <v>0</v>
          </cell>
          <cell r="YG139">
            <v>0</v>
          </cell>
          <cell r="YH139">
            <v>7.55</v>
          </cell>
          <cell r="YI139">
            <v>1</v>
          </cell>
          <cell r="YJ139" t="str">
            <v/>
          </cell>
          <cell r="YK139" t="str">
            <v/>
          </cell>
          <cell r="YL139">
            <v>7.97</v>
          </cell>
          <cell r="YM139">
            <v>1</v>
          </cell>
          <cell r="YN139">
            <v>0</v>
          </cell>
          <cell r="YO139">
            <v>0</v>
          </cell>
          <cell r="YP139">
            <v>0</v>
          </cell>
          <cell r="YQ139">
            <v>0</v>
          </cell>
          <cell r="YR139">
            <v>8.2200000000000006</v>
          </cell>
          <cell r="YS139">
            <v>1</v>
          </cell>
          <cell r="YT139">
            <v>14.6</v>
          </cell>
          <cell r="YU139">
            <v>2</v>
          </cell>
          <cell r="YV139">
            <v>0</v>
          </cell>
          <cell r="YW139">
            <v>0</v>
          </cell>
          <cell r="YX139" t="str">
            <v/>
          </cell>
          <cell r="YY139" t="str">
            <v/>
          </cell>
          <cell r="YZ139">
            <v>0</v>
          </cell>
          <cell r="ZA139">
            <v>0</v>
          </cell>
          <cell r="ZB139">
            <v>21.01</v>
          </cell>
          <cell r="ZC139">
            <v>3</v>
          </cell>
          <cell r="ZD139">
            <v>5.22</v>
          </cell>
          <cell r="ZE139">
            <v>1</v>
          </cell>
          <cell r="ZF139">
            <v>0</v>
          </cell>
          <cell r="ZG139">
            <v>0</v>
          </cell>
          <cell r="ZH139">
            <v>14.67</v>
          </cell>
          <cell r="ZI139">
            <v>2</v>
          </cell>
          <cell r="ZJ139">
            <v>0</v>
          </cell>
          <cell r="ZK139">
            <v>0</v>
          </cell>
          <cell r="ZL139" t="str">
            <v/>
          </cell>
          <cell r="ZM139" t="str">
            <v/>
          </cell>
          <cell r="ZN139">
            <v>17.46</v>
          </cell>
          <cell r="ZO139">
            <v>2</v>
          </cell>
          <cell r="ZP139">
            <v>0</v>
          </cell>
          <cell r="ZQ139">
            <v>0</v>
          </cell>
          <cell r="ZR139">
            <v>0</v>
          </cell>
          <cell r="ZS139">
            <v>0</v>
          </cell>
          <cell r="ZT139">
            <v>14.59</v>
          </cell>
          <cell r="ZU139">
            <v>2</v>
          </cell>
          <cell r="ZV139">
            <v>0</v>
          </cell>
          <cell r="ZW139">
            <v>0</v>
          </cell>
          <cell r="ZX139">
            <v>8.07</v>
          </cell>
          <cell r="ZY139">
            <v>1</v>
          </cell>
          <cell r="ZZ139" t="str">
            <v/>
          </cell>
          <cell r="AAA139" t="str">
            <v/>
          </cell>
          <cell r="AAB139">
            <v>0</v>
          </cell>
          <cell r="AAC139">
            <v>0</v>
          </cell>
          <cell r="AAD139">
            <v>0</v>
          </cell>
          <cell r="AAE139">
            <v>0</v>
          </cell>
          <cell r="AAF139">
            <v>15.17</v>
          </cell>
          <cell r="AAG139">
            <v>2</v>
          </cell>
          <cell r="AAH139">
            <v>0</v>
          </cell>
          <cell r="AAI139">
            <v>0</v>
          </cell>
          <cell r="AAJ139">
            <v>0</v>
          </cell>
          <cell r="AAK139">
            <v>0</v>
          </cell>
          <cell r="AAL139">
            <v>0</v>
          </cell>
          <cell r="AAM139">
            <v>0</v>
          </cell>
          <cell r="AAN139" t="str">
            <v/>
          </cell>
          <cell r="AAO139" t="str">
            <v/>
          </cell>
          <cell r="AAP139">
            <v>0</v>
          </cell>
          <cell r="AAQ139">
            <v>0</v>
          </cell>
          <cell r="AAR139">
            <v>0</v>
          </cell>
          <cell r="AAS139">
            <v>0</v>
          </cell>
          <cell r="AAT139">
            <v>0</v>
          </cell>
          <cell r="AAU139">
            <v>0</v>
          </cell>
          <cell r="AAV139">
            <v>0</v>
          </cell>
          <cell r="AAW139">
            <v>0</v>
          </cell>
          <cell r="AAX139">
            <v>0</v>
          </cell>
          <cell r="AAY139">
            <v>0</v>
          </cell>
          <cell r="AAZ139">
            <v>0</v>
          </cell>
          <cell r="ABA139">
            <v>0</v>
          </cell>
          <cell r="ABB139" t="str">
            <v/>
          </cell>
          <cell r="ABC139" t="str">
            <v/>
          </cell>
          <cell r="ABD139">
            <v>0</v>
          </cell>
          <cell r="ABE139">
            <v>0</v>
          </cell>
          <cell r="ABF139">
            <v>0</v>
          </cell>
          <cell r="ABG139">
            <v>0</v>
          </cell>
          <cell r="ABH139">
            <v>0</v>
          </cell>
          <cell r="ABI139">
            <v>0</v>
          </cell>
          <cell r="ABJ139">
            <v>0</v>
          </cell>
          <cell r="ABK139">
            <v>0</v>
          </cell>
          <cell r="ABM139">
            <v>1132.0700000000004</v>
          </cell>
          <cell r="ABN139">
            <v>157</v>
          </cell>
          <cell r="ABO139">
            <v>114</v>
          </cell>
          <cell r="ABP139">
            <v>1.3771929824561404</v>
          </cell>
        </row>
        <row r="140">
          <cell r="A140" t="str">
            <v>MORRIS</v>
          </cell>
          <cell r="B140" t="str">
            <v>MORRIS</v>
          </cell>
          <cell r="C140" t="str">
            <v>BRONX</v>
          </cell>
          <cell r="D140">
            <v>16.57</v>
          </cell>
          <cell r="E140">
            <v>2</v>
          </cell>
          <cell r="F140">
            <v>0</v>
          </cell>
          <cell r="G140">
            <v>0</v>
          </cell>
          <cell r="H140">
            <v>12.13</v>
          </cell>
          <cell r="I140">
            <v>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15.51</v>
          </cell>
          <cell r="O140">
            <v>2</v>
          </cell>
          <cell r="P140" t="str">
            <v/>
          </cell>
          <cell r="Q140" t="str">
            <v/>
          </cell>
          <cell r="R140">
            <v>0</v>
          </cell>
          <cell r="S140">
            <v>0</v>
          </cell>
          <cell r="T140">
            <v>18.04</v>
          </cell>
          <cell r="U140">
            <v>2</v>
          </cell>
          <cell r="V140">
            <v>15.71</v>
          </cell>
          <cell r="W140">
            <v>2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12.53</v>
          </cell>
          <cell r="AC140">
            <v>2</v>
          </cell>
          <cell r="AD140" t="str">
            <v/>
          </cell>
          <cell r="AE140" t="str">
            <v/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14.74</v>
          </cell>
          <cell r="AK140">
            <v>2</v>
          </cell>
          <cell r="AL140">
            <v>23.4</v>
          </cell>
          <cell r="AM140">
            <v>3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 t="str">
            <v/>
          </cell>
          <cell r="AS140" t="str">
            <v/>
          </cell>
          <cell r="AT140">
            <v>15.03</v>
          </cell>
          <cell r="AU140">
            <v>2</v>
          </cell>
          <cell r="AV140">
            <v>7.36</v>
          </cell>
          <cell r="AW140">
            <v>1</v>
          </cell>
          <cell r="AX140">
            <v>0</v>
          </cell>
          <cell r="AY140">
            <v>0</v>
          </cell>
          <cell r="AZ140">
            <v>7.71</v>
          </cell>
          <cell r="BA140">
            <v>1</v>
          </cell>
          <cell r="BB140">
            <v>0</v>
          </cell>
          <cell r="BC140">
            <v>0</v>
          </cell>
          <cell r="BD140">
            <v>23.04</v>
          </cell>
          <cell r="BE140">
            <v>3</v>
          </cell>
          <cell r="BF140" t="str">
            <v/>
          </cell>
          <cell r="BG140" t="str">
            <v/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15.02</v>
          </cell>
          <cell r="BM140">
            <v>2</v>
          </cell>
          <cell r="BN140">
            <v>0</v>
          </cell>
          <cell r="BO140">
            <v>0</v>
          </cell>
          <cell r="BP140">
            <v>15.03</v>
          </cell>
          <cell r="BQ140">
            <v>2</v>
          </cell>
          <cell r="BR140">
            <v>0</v>
          </cell>
          <cell r="BS140">
            <v>0</v>
          </cell>
          <cell r="BT140" t="str">
            <v/>
          </cell>
          <cell r="BU140" t="str">
            <v/>
          </cell>
          <cell r="BV140">
            <v>0</v>
          </cell>
          <cell r="BW140">
            <v>0</v>
          </cell>
          <cell r="BX140">
            <v>15.11</v>
          </cell>
          <cell r="BY140">
            <v>2</v>
          </cell>
          <cell r="BZ140">
            <v>7.21</v>
          </cell>
          <cell r="CA140">
            <v>1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31.06</v>
          </cell>
          <cell r="CG140">
            <v>4</v>
          </cell>
          <cell r="CH140" t="str">
            <v/>
          </cell>
          <cell r="CI140" t="str">
            <v/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14.37</v>
          </cell>
          <cell r="CO140">
            <v>2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7.47</v>
          </cell>
          <cell r="CU140">
            <v>1</v>
          </cell>
          <cell r="CV140" t="str">
            <v/>
          </cell>
          <cell r="CW140" t="str">
            <v/>
          </cell>
          <cell r="CX140">
            <v>0</v>
          </cell>
          <cell r="CY140">
            <v>0</v>
          </cell>
          <cell r="CZ140">
            <v>16.760000000000002</v>
          </cell>
          <cell r="DA140">
            <v>2</v>
          </cell>
          <cell r="DB140">
            <v>13.07</v>
          </cell>
          <cell r="DC140">
            <v>2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14.04</v>
          </cell>
          <cell r="DI140">
            <v>2</v>
          </cell>
          <cell r="DJ140" t="str">
            <v/>
          </cell>
          <cell r="DK140" t="str">
            <v/>
          </cell>
          <cell r="DL140">
            <v>14.63</v>
          </cell>
          <cell r="DM140">
            <v>2</v>
          </cell>
          <cell r="DN140">
            <v>6.4</v>
          </cell>
          <cell r="DO140">
            <v>1</v>
          </cell>
          <cell r="DP140">
            <v>7.69</v>
          </cell>
          <cell r="DQ140">
            <v>1</v>
          </cell>
          <cell r="DR140">
            <v>14.27</v>
          </cell>
          <cell r="DS140">
            <v>2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 t="str">
            <v/>
          </cell>
          <cell r="DY140" t="str">
            <v/>
          </cell>
          <cell r="DZ140">
            <v>0</v>
          </cell>
          <cell r="EA140">
            <v>0</v>
          </cell>
          <cell r="EB140">
            <v>22.72</v>
          </cell>
          <cell r="EC140">
            <v>3</v>
          </cell>
          <cell r="ED140">
            <v>0</v>
          </cell>
          <cell r="EE140">
            <v>0</v>
          </cell>
          <cell r="EF140">
            <v>14.9</v>
          </cell>
          <cell r="EG140">
            <v>2</v>
          </cell>
          <cell r="EH140">
            <v>0</v>
          </cell>
          <cell r="EI140">
            <v>0</v>
          </cell>
          <cell r="EJ140">
            <v>13.4</v>
          </cell>
          <cell r="EK140">
            <v>2</v>
          </cell>
          <cell r="EL140" t="str">
            <v/>
          </cell>
          <cell r="EM140" t="str">
            <v/>
          </cell>
          <cell r="EN140">
            <v>0</v>
          </cell>
          <cell r="EO140">
            <v>0</v>
          </cell>
          <cell r="EP140">
            <v>18.04</v>
          </cell>
          <cell r="EQ140">
            <v>3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14.15</v>
          </cell>
          <cell r="EW140">
            <v>2</v>
          </cell>
          <cell r="EX140">
            <v>0</v>
          </cell>
          <cell r="EY140">
            <v>0</v>
          </cell>
          <cell r="EZ140" t="str">
            <v/>
          </cell>
          <cell r="FA140" t="str">
            <v/>
          </cell>
          <cell r="FB140">
            <v>7.8</v>
          </cell>
          <cell r="FC140">
            <v>1</v>
          </cell>
          <cell r="FD140">
            <v>8.75</v>
          </cell>
          <cell r="FE140">
            <v>1</v>
          </cell>
          <cell r="FF140">
            <v>8.59</v>
          </cell>
          <cell r="FG140">
            <v>1</v>
          </cell>
          <cell r="FH140">
            <v>6.65</v>
          </cell>
          <cell r="FI140">
            <v>1</v>
          </cell>
          <cell r="FJ140">
            <v>0</v>
          </cell>
          <cell r="FK140">
            <v>0</v>
          </cell>
          <cell r="FL140">
            <v>15.3</v>
          </cell>
          <cell r="FM140">
            <v>2</v>
          </cell>
          <cell r="FN140" t="str">
            <v/>
          </cell>
          <cell r="FO140" t="str">
            <v/>
          </cell>
          <cell r="FP140">
            <v>2.54</v>
          </cell>
          <cell r="FQ140">
            <v>1</v>
          </cell>
          <cell r="FR140">
            <v>17.579999999999998</v>
          </cell>
          <cell r="FS140">
            <v>2</v>
          </cell>
          <cell r="FT140">
            <v>0</v>
          </cell>
          <cell r="FU140">
            <v>0</v>
          </cell>
          <cell r="FV140">
            <v>7.9</v>
          </cell>
          <cell r="FW140">
            <v>1</v>
          </cell>
          <cell r="FX140">
            <v>0</v>
          </cell>
          <cell r="FY140">
            <v>0</v>
          </cell>
          <cell r="FZ140">
            <v>19.7</v>
          </cell>
          <cell r="GA140">
            <v>3</v>
          </cell>
          <cell r="GB140" t="str">
            <v/>
          </cell>
          <cell r="GC140" t="str">
            <v/>
          </cell>
          <cell r="GD140">
            <v>7.96</v>
          </cell>
          <cell r="GE140">
            <v>1</v>
          </cell>
          <cell r="GF140">
            <v>0</v>
          </cell>
          <cell r="GG140">
            <v>0</v>
          </cell>
          <cell r="GH140">
            <v>8.58</v>
          </cell>
          <cell r="GI140">
            <v>1</v>
          </cell>
          <cell r="GJ140">
            <v>18.11</v>
          </cell>
          <cell r="GK140">
            <v>2</v>
          </cell>
          <cell r="GL140">
            <v>0</v>
          </cell>
          <cell r="GM140">
            <v>0</v>
          </cell>
          <cell r="GN140">
            <v>16.41</v>
          </cell>
          <cell r="GO140">
            <v>2</v>
          </cell>
          <cell r="GP140" t="str">
            <v/>
          </cell>
          <cell r="GQ140" t="str">
            <v/>
          </cell>
          <cell r="GR140">
            <v>0</v>
          </cell>
          <cell r="GS140">
            <v>0</v>
          </cell>
          <cell r="GT140">
            <v>15.41</v>
          </cell>
          <cell r="GU140">
            <v>2</v>
          </cell>
          <cell r="GV140">
            <v>7.73</v>
          </cell>
          <cell r="GW140">
            <v>1</v>
          </cell>
          <cell r="GX140">
            <v>0</v>
          </cell>
          <cell r="GY140">
            <v>0</v>
          </cell>
          <cell r="GZ140">
            <v>8.5500000000000007</v>
          </cell>
          <cell r="HA140">
            <v>1</v>
          </cell>
          <cell r="HB140">
            <v>8.3800000000000008</v>
          </cell>
          <cell r="HC140">
            <v>1</v>
          </cell>
          <cell r="HD140" t="str">
            <v/>
          </cell>
          <cell r="HE140" t="str">
            <v/>
          </cell>
          <cell r="HF140">
            <v>16.920000000000002</v>
          </cell>
          <cell r="HG140">
            <v>2</v>
          </cell>
          <cell r="HH140">
            <v>0</v>
          </cell>
          <cell r="HI140">
            <v>0</v>
          </cell>
          <cell r="HJ140">
            <v>8.18</v>
          </cell>
          <cell r="HK140">
            <v>1</v>
          </cell>
          <cell r="HL140">
            <v>13.83</v>
          </cell>
          <cell r="HM140">
            <v>2</v>
          </cell>
          <cell r="HN140">
            <v>0</v>
          </cell>
          <cell r="HO140">
            <v>0</v>
          </cell>
          <cell r="HP140">
            <v>7.59</v>
          </cell>
          <cell r="HQ140">
            <v>1</v>
          </cell>
          <cell r="HR140" t="str">
            <v/>
          </cell>
          <cell r="HS140" t="str">
            <v/>
          </cell>
          <cell r="HT140">
            <v>16.920000000000002</v>
          </cell>
          <cell r="HU140">
            <v>2</v>
          </cell>
          <cell r="HV140">
            <v>0</v>
          </cell>
          <cell r="HW140">
            <v>0</v>
          </cell>
          <cell r="HX140">
            <v>8.18</v>
          </cell>
          <cell r="HY140">
            <v>1</v>
          </cell>
          <cell r="HZ140">
            <v>13.83</v>
          </cell>
          <cell r="IA140">
            <v>2</v>
          </cell>
          <cell r="IB140">
            <v>0</v>
          </cell>
          <cell r="IC140">
            <v>0</v>
          </cell>
          <cell r="ID140">
            <v>7.59</v>
          </cell>
          <cell r="IE140">
            <v>1</v>
          </cell>
          <cell r="IF140" t="str">
            <v/>
          </cell>
          <cell r="IG140" t="str">
            <v/>
          </cell>
          <cell r="IH140">
            <v>14.14</v>
          </cell>
          <cell r="II140">
            <v>2</v>
          </cell>
          <cell r="IJ140">
            <v>3.41</v>
          </cell>
          <cell r="IK140">
            <v>1</v>
          </cell>
          <cell r="IL140">
            <v>14.24</v>
          </cell>
          <cell r="IM140">
            <v>2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8.14</v>
          </cell>
          <cell r="IS140">
            <v>1</v>
          </cell>
          <cell r="IT140" t="str">
            <v/>
          </cell>
          <cell r="IU140" t="str">
            <v/>
          </cell>
          <cell r="IV140">
            <v>10.78</v>
          </cell>
          <cell r="IW140">
            <v>2</v>
          </cell>
          <cell r="IX140">
            <v>14.78</v>
          </cell>
          <cell r="IY140">
            <v>2</v>
          </cell>
          <cell r="IZ140">
            <v>0</v>
          </cell>
          <cell r="JA140">
            <v>0</v>
          </cell>
          <cell r="JB140">
            <v>7.72</v>
          </cell>
          <cell r="JC140">
            <v>1</v>
          </cell>
          <cell r="JD140">
            <v>16.260000000000002</v>
          </cell>
          <cell r="JE140">
            <v>2</v>
          </cell>
          <cell r="JF140">
            <v>7.8</v>
          </cell>
          <cell r="JG140">
            <v>1</v>
          </cell>
          <cell r="JH140" t="str">
            <v/>
          </cell>
          <cell r="JI140" t="str">
            <v/>
          </cell>
          <cell r="JJ140">
            <v>10.78</v>
          </cell>
          <cell r="JK140">
            <v>2</v>
          </cell>
          <cell r="JL140">
            <v>14.78</v>
          </cell>
          <cell r="JM140">
            <v>2</v>
          </cell>
          <cell r="JN140">
            <v>0</v>
          </cell>
          <cell r="JO140">
            <v>0</v>
          </cell>
          <cell r="JP140">
            <v>7.72</v>
          </cell>
          <cell r="JQ140">
            <v>1</v>
          </cell>
          <cell r="JR140">
            <v>16.260000000000002</v>
          </cell>
          <cell r="JS140">
            <v>2</v>
          </cell>
          <cell r="JT140">
            <v>7.8</v>
          </cell>
          <cell r="JU140">
            <v>1</v>
          </cell>
          <cell r="JV140" t="str">
            <v/>
          </cell>
          <cell r="JW140" t="str">
            <v/>
          </cell>
          <cell r="JX140">
            <v>0</v>
          </cell>
          <cell r="JY140">
            <v>0</v>
          </cell>
          <cell r="JZ140">
            <v>10.56</v>
          </cell>
          <cell r="KA140">
            <v>2</v>
          </cell>
          <cell r="KB140">
            <v>9.41</v>
          </cell>
          <cell r="KC140">
            <v>1</v>
          </cell>
          <cell r="KD140">
            <v>8.59</v>
          </cell>
          <cell r="KE140">
            <v>1</v>
          </cell>
          <cell r="KF140">
            <v>0</v>
          </cell>
          <cell r="KG140">
            <v>0</v>
          </cell>
          <cell r="KH140">
            <v>10.210000000000001</v>
          </cell>
          <cell r="KI140">
            <v>2</v>
          </cell>
          <cell r="KJ140" t="str">
            <v/>
          </cell>
          <cell r="KK140" t="str">
            <v/>
          </cell>
          <cell r="KL140">
            <v>0</v>
          </cell>
          <cell r="KM140">
            <v>0</v>
          </cell>
          <cell r="KN140">
            <v>9.07</v>
          </cell>
          <cell r="KO140">
            <v>1</v>
          </cell>
          <cell r="KP140">
            <v>25.01</v>
          </cell>
          <cell r="KQ140">
            <v>3</v>
          </cell>
          <cell r="KR140">
            <v>0</v>
          </cell>
          <cell r="KS140">
            <v>0</v>
          </cell>
          <cell r="KT140">
            <v>7.13</v>
          </cell>
          <cell r="KU140">
            <v>1</v>
          </cell>
          <cell r="KV140">
            <v>16.489999999999998</v>
          </cell>
          <cell r="KW140">
            <v>2</v>
          </cell>
          <cell r="KX140" t="str">
            <v/>
          </cell>
          <cell r="KY140" t="str">
            <v/>
          </cell>
          <cell r="KZ140">
            <v>0</v>
          </cell>
          <cell r="LA140">
            <v>0</v>
          </cell>
          <cell r="LB140">
            <v>3.25</v>
          </cell>
          <cell r="LC140">
            <v>1</v>
          </cell>
          <cell r="LD140">
            <v>25.36</v>
          </cell>
          <cell r="LE140">
            <v>3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  <cell r="LJ140">
            <v>16.55</v>
          </cell>
          <cell r="LK140">
            <v>2</v>
          </cell>
          <cell r="LL140" t="str">
            <v/>
          </cell>
          <cell r="LM140" t="str">
            <v/>
          </cell>
          <cell r="LN140">
            <v>15.76</v>
          </cell>
          <cell r="LO140">
            <v>2</v>
          </cell>
          <cell r="LP140">
            <v>0</v>
          </cell>
          <cell r="LQ140">
            <v>0</v>
          </cell>
          <cell r="LR140">
            <v>0</v>
          </cell>
          <cell r="LS140">
            <v>0</v>
          </cell>
          <cell r="LT140">
            <v>11.88</v>
          </cell>
          <cell r="LU140">
            <v>2</v>
          </cell>
          <cell r="LV140">
            <v>24.78</v>
          </cell>
          <cell r="LW140">
            <v>3</v>
          </cell>
          <cell r="LX140">
            <v>0</v>
          </cell>
          <cell r="LY140">
            <v>0</v>
          </cell>
          <cell r="LZ140" t="str">
            <v/>
          </cell>
          <cell r="MA140" t="str">
            <v/>
          </cell>
          <cell r="MB140">
            <v>8.69</v>
          </cell>
          <cell r="MC140">
            <v>1</v>
          </cell>
          <cell r="MD140">
            <v>0</v>
          </cell>
          <cell r="ME140">
            <v>0</v>
          </cell>
          <cell r="MF140">
            <v>24.76</v>
          </cell>
          <cell r="MG140">
            <v>4</v>
          </cell>
          <cell r="MH140">
            <v>0</v>
          </cell>
          <cell r="MI140">
            <v>0</v>
          </cell>
          <cell r="MJ140">
            <v>0</v>
          </cell>
          <cell r="MK140">
            <v>0</v>
          </cell>
          <cell r="ML140">
            <v>6.49</v>
          </cell>
          <cell r="MM140">
            <v>1</v>
          </cell>
          <cell r="MN140" t="str">
            <v/>
          </cell>
          <cell r="MO140" t="str">
            <v/>
          </cell>
          <cell r="MP140">
            <v>17.309999999999999</v>
          </cell>
          <cell r="MQ140">
            <v>2</v>
          </cell>
          <cell r="MR140">
            <v>0</v>
          </cell>
          <cell r="MS140">
            <v>0</v>
          </cell>
          <cell r="MT140">
            <v>7.12</v>
          </cell>
          <cell r="MU140">
            <v>1</v>
          </cell>
          <cell r="MV140">
            <v>2.85</v>
          </cell>
          <cell r="MW140">
            <v>1</v>
          </cell>
          <cell r="MX140">
            <v>18.489999999999998</v>
          </cell>
          <cell r="MY140">
            <v>2</v>
          </cell>
          <cell r="MZ140">
            <v>15.38</v>
          </cell>
          <cell r="NA140">
            <v>2</v>
          </cell>
          <cell r="NB140" t="str">
            <v/>
          </cell>
          <cell r="NC140" t="str">
            <v/>
          </cell>
          <cell r="ND140">
            <v>0</v>
          </cell>
          <cell r="NE140">
            <v>0</v>
          </cell>
          <cell r="NF140">
            <v>0</v>
          </cell>
          <cell r="NG140">
            <v>0</v>
          </cell>
          <cell r="NH140">
            <v>26.1</v>
          </cell>
          <cell r="NI140">
            <v>3</v>
          </cell>
          <cell r="NJ140">
            <v>0</v>
          </cell>
          <cell r="NK140">
            <v>0</v>
          </cell>
          <cell r="NL140">
            <v>19.02</v>
          </cell>
          <cell r="NM140">
            <v>3</v>
          </cell>
          <cell r="NN140">
            <v>0</v>
          </cell>
          <cell r="NO140">
            <v>0</v>
          </cell>
          <cell r="NP140" t="str">
            <v/>
          </cell>
          <cell r="NQ140" t="str">
            <v/>
          </cell>
          <cell r="NR140">
            <v>7.78</v>
          </cell>
          <cell r="NS140">
            <v>1</v>
          </cell>
          <cell r="NT140">
            <v>7.58</v>
          </cell>
          <cell r="NU140">
            <v>1</v>
          </cell>
          <cell r="NV140">
            <v>9.73</v>
          </cell>
          <cell r="NW140">
            <v>1</v>
          </cell>
          <cell r="NX140">
            <v>0</v>
          </cell>
          <cell r="NY140">
            <v>0</v>
          </cell>
          <cell r="NZ140">
            <v>17.27</v>
          </cell>
          <cell r="OA140">
            <v>2</v>
          </cell>
          <cell r="OB140">
            <v>14.52</v>
          </cell>
          <cell r="OC140">
            <v>2</v>
          </cell>
          <cell r="OD140" t="str">
            <v/>
          </cell>
          <cell r="OE140" t="str">
            <v/>
          </cell>
          <cell r="OF140">
            <v>0</v>
          </cell>
          <cell r="OG140">
            <v>0</v>
          </cell>
          <cell r="OH140">
            <v>18.29</v>
          </cell>
          <cell r="OI140">
            <v>2</v>
          </cell>
          <cell r="OJ140">
            <v>0</v>
          </cell>
          <cell r="OK140">
            <v>0</v>
          </cell>
          <cell r="OL140">
            <v>19.34</v>
          </cell>
          <cell r="OM140">
            <v>3</v>
          </cell>
          <cell r="ON140">
            <v>9.73</v>
          </cell>
          <cell r="OO140">
            <v>1</v>
          </cell>
          <cell r="OP140">
            <v>0</v>
          </cell>
          <cell r="OQ140">
            <v>0</v>
          </cell>
          <cell r="OR140" t="str">
            <v/>
          </cell>
          <cell r="OS140" t="str">
            <v/>
          </cell>
          <cell r="OT140">
            <v>17.53</v>
          </cell>
          <cell r="OU140">
            <v>2</v>
          </cell>
          <cell r="OV140">
            <v>0</v>
          </cell>
          <cell r="OW140">
            <v>0</v>
          </cell>
          <cell r="OX140">
            <v>13.13</v>
          </cell>
          <cell r="OY140">
            <v>1</v>
          </cell>
          <cell r="OZ140">
            <v>2.92</v>
          </cell>
          <cell r="PA140">
            <v>1</v>
          </cell>
          <cell r="PB140">
            <v>0</v>
          </cell>
          <cell r="PC140">
            <v>0</v>
          </cell>
          <cell r="PD140">
            <v>14.74</v>
          </cell>
          <cell r="PE140">
            <v>2</v>
          </cell>
          <cell r="PF140" t="str">
            <v/>
          </cell>
          <cell r="PG140" t="str">
            <v/>
          </cell>
          <cell r="PH140">
            <v>5.12</v>
          </cell>
          <cell r="PI140">
            <v>1</v>
          </cell>
          <cell r="PJ140">
            <v>25.23</v>
          </cell>
          <cell r="PK140">
            <v>3</v>
          </cell>
          <cell r="PL140">
            <v>17.809999999999999</v>
          </cell>
          <cell r="PM140">
            <v>2</v>
          </cell>
          <cell r="PN140">
            <v>0</v>
          </cell>
          <cell r="PO140">
            <v>0</v>
          </cell>
          <cell r="PP140">
            <v>0</v>
          </cell>
          <cell r="PQ140">
            <v>0</v>
          </cell>
          <cell r="PR140">
            <v>8.9499999999999993</v>
          </cell>
          <cell r="PS140">
            <v>1</v>
          </cell>
          <cell r="PT140" t="str">
            <v/>
          </cell>
          <cell r="PU140" t="str">
            <v/>
          </cell>
          <cell r="PV140">
            <v>9.4700000000000006</v>
          </cell>
          <cell r="PW140">
            <v>1</v>
          </cell>
          <cell r="PX140">
            <v>9.31</v>
          </cell>
          <cell r="PY140">
            <v>1</v>
          </cell>
          <cell r="PZ140">
            <v>17.79</v>
          </cell>
          <cell r="QA140">
            <v>2</v>
          </cell>
          <cell r="QB140">
            <v>0</v>
          </cell>
          <cell r="QC140">
            <v>0</v>
          </cell>
          <cell r="QD140">
            <v>3.23</v>
          </cell>
          <cell r="QE140">
            <v>1</v>
          </cell>
          <cell r="QF140">
            <v>18.41</v>
          </cell>
          <cell r="QG140">
            <v>2</v>
          </cell>
          <cell r="QH140" t="str">
            <v/>
          </cell>
          <cell r="QI140" t="str">
            <v/>
          </cell>
          <cell r="QJ140">
            <v>0</v>
          </cell>
          <cell r="QK140">
            <v>0</v>
          </cell>
          <cell r="QL140">
            <v>16.5</v>
          </cell>
          <cell r="QM140">
            <v>2</v>
          </cell>
          <cell r="QN140">
            <v>0</v>
          </cell>
          <cell r="QO140">
            <v>0</v>
          </cell>
          <cell r="QP140">
            <v>18.12</v>
          </cell>
          <cell r="QQ140">
            <v>2</v>
          </cell>
          <cell r="QR140">
            <v>0</v>
          </cell>
          <cell r="QS140">
            <v>0</v>
          </cell>
          <cell r="QT140">
            <v>17.670000000000002</v>
          </cell>
          <cell r="QU140">
            <v>2</v>
          </cell>
          <cell r="QV140" t="str">
            <v/>
          </cell>
          <cell r="QW140" t="str">
            <v/>
          </cell>
          <cell r="QX140">
            <v>0</v>
          </cell>
          <cell r="QY140">
            <v>0</v>
          </cell>
          <cell r="QZ140">
            <v>17.440000000000001</v>
          </cell>
          <cell r="RA140">
            <v>2</v>
          </cell>
          <cell r="RB140">
            <v>0</v>
          </cell>
          <cell r="RC140">
            <v>0</v>
          </cell>
          <cell r="RD140">
            <v>0</v>
          </cell>
          <cell r="RE140">
            <v>0</v>
          </cell>
          <cell r="RF140">
            <v>18.239999999999998</v>
          </cell>
          <cell r="RG140">
            <v>2</v>
          </cell>
          <cell r="RH140">
            <v>16.73</v>
          </cell>
          <cell r="RI140">
            <v>2</v>
          </cell>
          <cell r="RJ140" t="str">
            <v/>
          </cell>
          <cell r="RK140" t="str">
            <v/>
          </cell>
          <cell r="RL140">
            <v>0</v>
          </cell>
          <cell r="RM140">
            <v>0</v>
          </cell>
          <cell r="RN140">
            <v>24.33</v>
          </cell>
          <cell r="RO140">
            <v>3</v>
          </cell>
          <cell r="RP140">
            <v>0</v>
          </cell>
          <cell r="RQ140">
            <v>0</v>
          </cell>
          <cell r="RR140">
            <v>0</v>
          </cell>
          <cell r="RS140">
            <v>0</v>
          </cell>
          <cell r="RT140">
            <v>0</v>
          </cell>
          <cell r="RU140">
            <v>0</v>
          </cell>
          <cell r="RV140">
            <v>19.149999999999999</v>
          </cell>
          <cell r="RW140">
            <v>2</v>
          </cell>
          <cell r="RX140" t="str">
            <v/>
          </cell>
          <cell r="RY140" t="str">
            <v/>
          </cell>
          <cell r="RZ140">
            <v>9.24</v>
          </cell>
          <cell r="SA140">
            <v>1</v>
          </cell>
          <cell r="SB140">
            <v>11.94</v>
          </cell>
          <cell r="SC140">
            <v>2</v>
          </cell>
          <cell r="SD140">
            <v>8.51</v>
          </cell>
          <cell r="SE140">
            <v>1</v>
          </cell>
          <cell r="SF140">
            <v>8.76</v>
          </cell>
          <cell r="SG140">
            <v>1</v>
          </cell>
          <cell r="SH140">
            <v>0</v>
          </cell>
          <cell r="SI140">
            <v>0</v>
          </cell>
          <cell r="SJ140">
            <v>16</v>
          </cell>
          <cell r="SK140">
            <v>2</v>
          </cell>
          <cell r="SL140" t="str">
            <v/>
          </cell>
          <cell r="SM140" t="str">
            <v/>
          </cell>
          <cell r="SN140">
            <v>0</v>
          </cell>
          <cell r="SO140">
            <v>0</v>
          </cell>
          <cell r="SP140">
            <v>13.16</v>
          </cell>
          <cell r="SQ140">
            <v>2</v>
          </cell>
          <cell r="SR140">
            <v>0</v>
          </cell>
          <cell r="SS140">
            <v>0</v>
          </cell>
          <cell r="ST140">
            <v>17.5</v>
          </cell>
          <cell r="SU140">
            <v>2</v>
          </cell>
          <cell r="SV140">
            <v>7.78</v>
          </cell>
          <cell r="SW140">
            <v>1</v>
          </cell>
          <cell r="SX140">
            <v>0</v>
          </cell>
          <cell r="SY140">
            <v>0</v>
          </cell>
          <cell r="SZ140" t="str">
            <v/>
          </cell>
          <cell r="TA140" t="str">
            <v/>
          </cell>
          <cell r="TB140">
            <v>0</v>
          </cell>
          <cell r="TC140">
            <v>0</v>
          </cell>
          <cell r="TD140">
            <v>19.89</v>
          </cell>
          <cell r="TE140">
            <v>2</v>
          </cell>
          <cell r="TF140">
            <v>0</v>
          </cell>
          <cell r="TG140">
            <v>0</v>
          </cell>
          <cell r="TH140">
            <v>15.97</v>
          </cell>
          <cell r="TI140">
            <v>2</v>
          </cell>
          <cell r="TJ140">
            <v>0</v>
          </cell>
          <cell r="TK140">
            <v>0</v>
          </cell>
          <cell r="TL140">
            <v>0</v>
          </cell>
          <cell r="TM140">
            <v>0</v>
          </cell>
          <cell r="TN140" t="str">
            <v/>
          </cell>
          <cell r="TO140" t="str">
            <v/>
          </cell>
          <cell r="TP140">
            <v>15.48</v>
          </cell>
          <cell r="TQ140">
            <v>2</v>
          </cell>
          <cell r="TR140">
            <v>0</v>
          </cell>
          <cell r="TS140">
            <v>0</v>
          </cell>
          <cell r="TT140">
            <v>20.74</v>
          </cell>
          <cell r="TU140">
            <v>3</v>
          </cell>
          <cell r="TV140">
            <v>0</v>
          </cell>
          <cell r="TW140">
            <v>0</v>
          </cell>
          <cell r="TX140">
            <v>0</v>
          </cell>
          <cell r="TY140">
            <v>0</v>
          </cell>
          <cell r="TZ140">
            <v>14.37</v>
          </cell>
          <cell r="UA140">
            <v>2</v>
          </cell>
          <cell r="UB140" t="str">
            <v/>
          </cell>
          <cell r="UC140" t="str">
            <v/>
          </cell>
          <cell r="UD140">
            <v>0</v>
          </cell>
          <cell r="UE140">
            <v>0</v>
          </cell>
          <cell r="UF140">
            <v>16.489999999999998</v>
          </cell>
          <cell r="UG140">
            <v>2</v>
          </cell>
          <cell r="UH140">
            <v>0</v>
          </cell>
          <cell r="UI140">
            <v>0</v>
          </cell>
          <cell r="UJ140">
            <v>17.739999999999998</v>
          </cell>
          <cell r="UK140">
            <v>2</v>
          </cell>
          <cell r="UL140">
            <v>0</v>
          </cell>
          <cell r="UM140">
            <v>0</v>
          </cell>
          <cell r="UN140">
            <v>21.09</v>
          </cell>
          <cell r="UO140">
            <v>3</v>
          </cell>
          <cell r="UP140" t="str">
            <v/>
          </cell>
          <cell r="UQ140" t="str">
            <v/>
          </cell>
          <cell r="UR140">
            <v>0</v>
          </cell>
          <cell r="US140">
            <v>0</v>
          </cell>
          <cell r="UT140">
            <v>15.42</v>
          </cell>
          <cell r="UU140">
            <v>2</v>
          </cell>
          <cell r="UV140">
            <v>15.71</v>
          </cell>
          <cell r="UW140">
            <v>2</v>
          </cell>
          <cell r="UX140">
            <v>0</v>
          </cell>
          <cell r="UY140">
            <v>0</v>
          </cell>
          <cell r="UZ140">
            <v>0</v>
          </cell>
          <cell r="VA140">
            <v>0</v>
          </cell>
          <cell r="VB140">
            <v>16.239999999999998</v>
          </cell>
          <cell r="VC140">
            <v>2</v>
          </cell>
          <cell r="VD140" t="str">
            <v/>
          </cell>
          <cell r="VE140" t="str">
            <v/>
          </cell>
          <cell r="VF140">
            <v>0</v>
          </cell>
          <cell r="VG140">
            <v>0</v>
          </cell>
          <cell r="VH140">
            <v>14</v>
          </cell>
          <cell r="VI140">
            <v>2</v>
          </cell>
          <cell r="VJ140">
            <v>16.59</v>
          </cell>
          <cell r="VK140">
            <v>2</v>
          </cell>
          <cell r="VL140">
            <v>7.94</v>
          </cell>
          <cell r="VM140">
            <v>1</v>
          </cell>
          <cell r="VN140">
            <v>0</v>
          </cell>
          <cell r="VO140">
            <v>0</v>
          </cell>
          <cell r="VP140">
            <v>17.149999999999999</v>
          </cell>
          <cell r="VQ140">
            <v>2</v>
          </cell>
          <cell r="VR140" t="str">
            <v/>
          </cell>
          <cell r="VS140" t="str">
            <v/>
          </cell>
          <cell r="VT140">
            <v>7.86</v>
          </cell>
          <cell r="VU140">
            <v>1</v>
          </cell>
          <cell r="VV140">
            <v>7.96</v>
          </cell>
          <cell r="VW140">
            <v>1</v>
          </cell>
          <cell r="VX140">
            <v>15.65</v>
          </cell>
          <cell r="VY140">
            <v>2</v>
          </cell>
          <cell r="VZ140">
            <v>15.65</v>
          </cell>
          <cell r="WA140">
            <v>0</v>
          </cell>
          <cell r="WB140">
            <v>0</v>
          </cell>
          <cell r="WC140">
            <v>0</v>
          </cell>
          <cell r="WD140">
            <v>0</v>
          </cell>
          <cell r="WE140">
            <v>0</v>
          </cell>
          <cell r="WF140" t="str">
            <v/>
          </cell>
          <cell r="WG140" t="str">
            <v/>
          </cell>
          <cell r="WH140">
            <v>34.92</v>
          </cell>
          <cell r="WI140">
            <v>4</v>
          </cell>
          <cell r="WJ140">
            <v>0</v>
          </cell>
          <cell r="WK140">
            <v>0</v>
          </cell>
          <cell r="WL140">
            <v>16.32</v>
          </cell>
          <cell r="WM140">
            <v>2</v>
          </cell>
          <cell r="WN140">
            <v>0</v>
          </cell>
          <cell r="WO140">
            <v>0</v>
          </cell>
          <cell r="WP140">
            <v>14.65</v>
          </cell>
          <cell r="WQ140">
            <v>2</v>
          </cell>
          <cell r="WR140">
            <v>7.21</v>
          </cell>
          <cell r="WS140">
            <v>1</v>
          </cell>
          <cell r="WT140" t="str">
            <v/>
          </cell>
          <cell r="WU140" t="str">
            <v/>
          </cell>
          <cell r="WV140">
            <v>0</v>
          </cell>
          <cell r="WW140">
            <v>0</v>
          </cell>
          <cell r="WX140">
            <v>0</v>
          </cell>
          <cell r="WY140">
            <v>0</v>
          </cell>
          <cell r="WZ140">
            <v>17.8</v>
          </cell>
          <cell r="XA140">
            <v>2</v>
          </cell>
          <cell r="XB140">
            <v>15.57</v>
          </cell>
          <cell r="XC140">
            <v>2</v>
          </cell>
          <cell r="XD140">
            <v>12.28</v>
          </cell>
          <cell r="XE140">
            <v>2</v>
          </cell>
          <cell r="XF140">
            <v>0</v>
          </cell>
          <cell r="XG140">
            <v>0</v>
          </cell>
          <cell r="XH140" t="str">
            <v/>
          </cell>
          <cell r="XI140" t="str">
            <v/>
          </cell>
          <cell r="XJ140">
            <v>7.96</v>
          </cell>
          <cell r="XK140">
            <v>1</v>
          </cell>
          <cell r="XL140">
            <v>18.09</v>
          </cell>
          <cell r="XM140">
            <v>3</v>
          </cell>
          <cell r="XN140">
            <v>0</v>
          </cell>
          <cell r="XO140">
            <v>0</v>
          </cell>
          <cell r="XP140">
            <v>15.47</v>
          </cell>
          <cell r="XQ140">
            <v>2</v>
          </cell>
          <cell r="XR140">
            <v>0</v>
          </cell>
          <cell r="XS140">
            <v>0</v>
          </cell>
          <cell r="XT140">
            <v>7.25</v>
          </cell>
          <cell r="XU140">
            <v>1</v>
          </cell>
          <cell r="XV140" t="str">
            <v/>
          </cell>
          <cell r="XW140" t="str">
            <v/>
          </cell>
          <cell r="XX140">
            <v>16.05</v>
          </cell>
          <cell r="XY140">
            <v>2</v>
          </cell>
          <cell r="XZ140">
            <v>7.5</v>
          </cell>
          <cell r="YA140">
            <v>1</v>
          </cell>
          <cell r="YB140">
            <v>0</v>
          </cell>
          <cell r="YC140">
            <v>0</v>
          </cell>
          <cell r="YD140">
            <v>13.79</v>
          </cell>
          <cell r="YE140">
            <v>2</v>
          </cell>
          <cell r="YF140">
            <v>12.26</v>
          </cell>
          <cell r="YG140">
            <v>2</v>
          </cell>
          <cell r="YH140">
            <v>0</v>
          </cell>
          <cell r="YI140">
            <v>0</v>
          </cell>
          <cell r="YJ140" t="str">
            <v/>
          </cell>
          <cell r="YK140" t="str">
            <v/>
          </cell>
          <cell r="YL140">
            <v>25.47</v>
          </cell>
          <cell r="YM140">
            <v>4</v>
          </cell>
          <cell r="YN140">
            <v>0</v>
          </cell>
          <cell r="YO140">
            <v>0</v>
          </cell>
          <cell r="YP140">
            <v>8.64</v>
          </cell>
          <cell r="YQ140">
            <v>1</v>
          </cell>
          <cell r="YR140">
            <v>0</v>
          </cell>
          <cell r="YS140">
            <v>0</v>
          </cell>
          <cell r="YT140">
            <v>9.8800000000000008</v>
          </cell>
          <cell r="YU140">
            <v>1</v>
          </cell>
          <cell r="YV140">
            <v>8.17</v>
          </cell>
          <cell r="YW140">
            <v>1</v>
          </cell>
          <cell r="YX140" t="str">
            <v/>
          </cell>
          <cell r="YY140" t="str">
            <v/>
          </cell>
          <cell r="YZ140">
            <v>0</v>
          </cell>
          <cell r="ZA140">
            <v>0</v>
          </cell>
          <cell r="ZB140">
            <v>17.12</v>
          </cell>
          <cell r="ZC140">
            <v>2</v>
          </cell>
          <cell r="ZD140">
            <v>10.16</v>
          </cell>
          <cell r="ZE140">
            <v>1</v>
          </cell>
          <cell r="ZF140">
            <v>8.35</v>
          </cell>
          <cell r="ZG140">
            <v>1</v>
          </cell>
          <cell r="ZH140">
            <v>0</v>
          </cell>
          <cell r="ZI140">
            <v>0</v>
          </cell>
          <cell r="ZJ140">
            <v>7.31</v>
          </cell>
          <cell r="ZK140">
            <v>1</v>
          </cell>
          <cell r="ZL140" t="str">
            <v/>
          </cell>
          <cell r="ZM140" t="str">
            <v/>
          </cell>
          <cell r="ZN140">
            <v>4.29</v>
          </cell>
          <cell r="ZO140">
            <v>1</v>
          </cell>
          <cell r="ZP140">
            <v>0</v>
          </cell>
          <cell r="ZQ140">
            <v>0</v>
          </cell>
          <cell r="ZR140">
            <v>15.56</v>
          </cell>
          <cell r="ZS140">
            <v>2</v>
          </cell>
          <cell r="ZT140">
            <v>0</v>
          </cell>
          <cell r="ZU140">
            <v>0</v>
          </cell>
          <cell r="ZV140">
            <v>15.19</v>
          </cell>
          <cell r="ZW140">
            <v>2</v>
          </cell>
          <cell r="ZX140">
            <v>0</v>
          </cell>
          <cell r="ZY140">
            <v>0</v>
          </cell>
          <cell r="ZZ140" t="str">
            <v/>
          </cell>
          <cell r="AAA140" t="str">
            <v/>
          </cell>
          <cell r="AAB140">
            <v>0</v>
          </cell>
          <cell r="AAC140">
            <v>0</v>
          </cell>
          <cell r="AAD140">
            <v>30.58</v>
          </cell>
          <cell r="AAE140">
            <v>2</v>
          </cell>
          <cell r="AAF140">
            <v>0</v>
          </cell>
          <cell r="AAG140">
            <v>0</v>
          </cell>
          <cell r="AAH140">
            <v>0</v>
          </cell>
          <cell r="AAI140">
            <v>0</v>
          </cell>
          <cell r="AAJ140">
            <v>13.58</v>
          </cell>
          <cell r="AAK140">
            <v>2</v>
          </cell>
          <cell r="AAL140">
            <v>0</v>
          </cell>
          <cell r="AAM140">
            <v>0</v>
          </cell>
          <cell r="AAN140" t="str">
            <v/>
          </cell>
          <cell r="AAO140" t="str">
            <v/>
          </cell>
          <cell r="AAP140">
            <v>0</v>
          </cell>
          <cell r="AAQ140">
            <v>0</v>
          </cell>
          <cell r="AAR140">
            <v>0</v>
          </cell>
          <cell r="AAS140">
            <v>0</v>
          </cell>
          <cell r="AAT140">
            <v>0</v>
          </cell>
          <cell r="AAU140">
            <v>0</v>
          </cell>
          <cell r="AAV140">
            <v>0</v>
          </cell>
          <cell r="AAW140">
            <v>0</v>
          </cell>
          <cell r="AAX140">
            <v>0</v>
          </cell>
          <cell r="AAY140">
            <v>0</v>
          </cell>
          <cell r="AAZ140">
            <v>0</v>
          </cell>
          <cell r="ABA140">
            <v>0</v>
          </cell>
          <cell r="ABB140" t="str">
            <v/>
          </cell>
          <cell r="ABC140" t="str">
            <v/>
          </cell>
          <cell r="ABD140">
            <v>0</v>
          </cell>
          <cell r="ABE140">
            <v>0</v>
          </cell>
          <cell r="ABF140">
            <v>0</v>
          </cell>
          <cell r="ABG140">
            <v>0</v>
          </cell>
          <cell r="ABH140">
            <v>0</v>
          </cell>
          <cell r="ABI140">
            <v>0</v>
          </cell>
          <cell r="ABJ140">
            <v>0</v>
          </cell>
          <cell r="ABK140">
            <v>0</v>
          </cell>
          <cell r="ABM140">
            <v>2423.2700000000004</v>
          </cell>
          <cell r="ABN140">
            <v>313</v>
          </cell>
          <cell r="ABO140">
            <v>177</v>
          </cell>
          <cell r="ABP140">
            <v>1.768361581920904</v>
          </cell>
        </row>
        <row r="141">
          <cell r="A141" t="str">
            <v>BUTLER</v>
          </cell>
          <cell r="B141" t="str">
            <v>BUTLER</v>
          </cell>
          <cell r="C141" t="str">
            <v>BRONX</v>
          </cell>
          <cell r="D141">
            <v>0</v>
          </cell>
          <cell r="E141">
            <v>0</v>
          </cell>
          <cell r="F141">
            <v>7.15</v>
          </cell>
          <cell r="G141">
            <v>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6.13</v>
          </cell>
          <cell r="O141">
            <v>1</v>
          </cell>
          <cell r="P141" t="str">
            <v/>
          </cell>
          <cell r="Q141" t="str">
            <v/>
          </cell>
          <cell r="R141">
            <v>0</v>
          </cell>
          <cell r="S141">
            <v>0</v>
          </cell>
          <cell r="T141">
            <v>17.18</v>
          </cell>
          <cell r="U141">
            <v>2</v>
          </cell>
          <cell r="V141">
            <v>0</v>
          </cell>
          <cell r="W141">
            <v>0</v>
          </cell>
          <cell r="X141">
            <v>7.56</v>
          </cell>
          <cell r="Y141">
            <v>1</v>
          </cell>
          <cell r="Z141">
            <v>6.34</v>
          </cell>
          <cell r="AA141">
            <v>1</v>
          </cell>
          <cell r="AB141">
            <v>2.85</v>
          </cell>
          <cell r="AC141">
            <v>1</v>
          </cell>
          <cell r="AD141" t="str">
            <v/>
          </cell>
          <cell r="AE141" t="str">
            <v/>
          </cell>
          <cell r="AF141">
            <v>0</v>
          </cell>
          <cell r="AG141">
            <v>0</v>
          </cell>
          <cell r="AH141">
            <v>17.62</v>
          </cell>
          <cell r="AI141">
            <v>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17.670000000000002</v>
          </cell>
          <cell r="AQ141">
            <v>2</v>
          </cell>
          <cell r="AR141" t="str">
            <v/>
          </cell>
          <cell r="AS141" t="str">
            <v/>
          </cell>
          <cell r="AT141">
            <v>8.24</v>
          </cell>
          <cell r="AU141">
            <v>1</v>
          </cell>
          <cell r="AV141">
            <v>7.34</v>
          </cell>
          <cell r="AW141">
            <v>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9.1999999999999993</v>
          </cell>
          <cell r="BC141">
            <v>1</v>
          </cell>
          <cell r="BD141">
            <v>8.34</v>
          </cell>
          <cell r="BE141">
            <v>1</v>
          </cell>
          <cell r="BF141" t="str">
            <v/>
          </cell>
          <cell r="BG141" t="str">
            <v/>
          </cell>
          <cell r="BH141">
            <v>0</v>
          </cell>
          <cell r="BI141">
            <v>0</v>
          </cell>
          <cell r="BJ141">
            <v>16.600000000000001</v>
          </cell>
          <cell r="BK141">
            <v>2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16.2</v>
          </cell>
          <cell r="BQ141">
            <v>2</v>
          </cell>
          <cell r="BR141">
            <v>15.06</v>
          </cell>
          <cell r="BS141">
            <v>2</v>
          </cell>
          <cell r="BT141" t="str">
            <v/>
          </cell>
          <cell r="BU141" t="str">
            <v/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15.12</v>
          </cell>
          <cell r="CA141">
            <v>2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11.35</v>
          </cell>
          <cell r="CG141">
            <v>2</v>
          </cell>
          <cell r="CH141" t="str">
            <v/>
          </cell>
          <cell r="CI141" t="str">
            <v/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13.94</v>
          </cell>
          <cell r="CO141">
            <v>2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15.97</v>
          </cell>
          <cell r="CU141">
            <v>2</v>
          </cell>
          <cell r="CV141" t="str">
            <v/>
          </cell>
          <cell r="CW141" t="str">
            <v/>
          </cell>
          <cell r="CX141">
            <v>0</v>
          </cell>
          <cell r="CY141">
            <v>0</v>
          </cell>
          <cell r="CZ141">
            <v>14.92</v>
          </cell>
          <cell r="DA141">
            <v>2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17.399999999999999</v>
          </cell>
          <cell r="DI141">
            <v>2</v>
          </cell>
          <cell r="DJ141" t="str">
            <v/>
          </cell>
          <cell r="DK141" t="str">
            <v/>
          </cell>
          <cell r="DL141">
            <v>17.97</v>
          </cell>
          <cell r="DM141">
            <v>2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12.48</v>
          </cell>
          <cell r="DU141">
            <v>2</v>
          </cell>
          <cell r="DV141">
            <v>18.8</v>
          </cell>
          <cell r="DW141">
            <v>2</v>
          </cell>
          <cell r="DX141" t="str">
            <v/>
          </cell>
          <cell r="DY141" t="str">
            <v/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16.260000000000002</v>
          </cell>
          <cell r="EG141">
            <v>2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 t="str">
            <v/>
          </cell>
          <cell r="EM141" t="str">
            <v/>
          </cell>
          <cell r="EN141">
            <v>15.79</v>
          </cell>
          <cell r="EO141">
            <v>2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13.92</v>
          </cell>
          <cell r="EU141">
            <v>2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 t="str">
            <v/>
          </cell>
          <cell r="FA141" t="str">
            <v/>
          </cell>
          <cell r="FB141">
            <v>15.23</v>
          </cell>
          <cell r="FC141">
            <v>2</v>
          </cell>
          <cell r="FD141">
            <v>14</v>
          </cell>
          <cell r="FE141">
            <v>2</v>
          </cell>
          <cell r="FF141">
            <v>0</v>
          </cell>
          <cell r="FG141">
            <v>0</v>
          </cell>
          <cell r="FH141">
            <v>7.91</v>
          </cell>
          <cell r="FI141">
            <v>1</v>
          </cell>
          <cell r="FJ141">
            <v>8</v>
          </cell>
          <cell r="FK141">
            <v>1</v>
          </cell>
          <cell r="FL141">
            <v>13.65</v>
          </cell>
          <cell r="FM141">
            <v>2</v>
          </cell>
          <cell r="FN141" t="str">
            <v/>
          </cell>
          <cell r="FO141" t="str">
            <v/>
          </cell>
          <cell r="FP141">
            <v>0</v>
          </cell>
          <cell r="FQ141">
            <v>0</v>
          </cell>
          <cell r="FR141">
            <v>15.77</v>
          </cell>
          <cell r="FS141">
            <v>2</v>
          </cell>
          <cell r="FT141">
            <v>15.34</v>
          </cell>
          <cell r="FU141">
            <v>2</v>
          </cell>
          <cell r="FV141">
            <v>0</v>
          </cell>
          <cell r="FW141">
            <v>0</v>
          </cell>
          <cell r="FX141">
            <v>12.49</v>
          </cell>
          <cell r="FY141">
            <v>2</v>
          </cell>
          <cell r="FZ141">
            <v>0</v>
          </cell>
          <cell r="GA141">
            <v>0</v>
          </cell>
          <cell r="GB141" t="str">
            <v/>
          </cell>
          <cell r="GC141" t="str">
            <v/>
          </cell>
          <cell r="GD141">
            <v>9.58</v>
          </cell>
          <cell r="GE141">
            <v>1</v>
          </cell>
          <cell r="GF141">
            <v>6.59</v>
          </cell>
          <cell r="GG141">
            <v>1</v>
          </cell>
          <cell r="GH141">
            <v>0</v>
          </cell>
          <cell r="GI141">
            <v>0</v>
          </cell>
          <cell r="GJ141">
            <v>12.86</v>
          </cell>
          <cell r="GK141">
            <v>2</v>
          </cell>
          <cell r="GL141">
            <v>0</v>
          </cell>
          <cell r="GM141">
            <v>0</v>
          </cell>
          <cell r="GN141">
            <v>8.67</v>
          </cell>
          <cell r="GO141">
            <v>1</v>
          </cell>
          <cell r="GP141" t="str">
            <v/>
          </cell>
          <cell r="GQ141" t="str">
            <v/>
          </cell>
          <cell r="GR141">
            <v>6.72</v>
          </cell>
          <cell r="GS141">
            <v>1</v>
          </cell>
          <cell r="GT141">
            <v>13.41</v>
          </cell>
          <cell r="GU141">
            <v>2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13.15</v>
          </cell>
          <cell r="HA141">
            <v>2</v>
          </cell>
          <cell r="HB141">
            <v>0</v>
          </cell>
          <cell r="HC141">
            <v>0</v>
          </cell>
          <cell r="HD141" t="str">
            <v/>
          </cell>
          <cell r="HE141" t="str">
            <v/>
          </cell>
          <cell r="HF141">
            <v>0</v>
          </cell>
          <cell r="HG141">
            <v>0</v>
          </cell>
          <cell r="HH141">
            <v>6.51</v>
          </cell>
          <cell r="HI141">
            <v>1</v>
          </cell>
          <cell r="HJ141">
            <v>9.5500000000000007</v>
          </cell>
          <cell r="HK141">
            <v>1</v>
          </cell>
          <cell r="HL141">
            <v>0</v>
          </cell>
          <cell r="HM141">
            <v>0</v>
          </cell>
          <cell r="HN141">
            <v>13.95</v>
          </cell>
          <cell r="HO141">
            <v>2</v>
          </cell>
          <cell r="HP141">
            <v>0</v>
          </cell>
          <cell r="HQ141">
            <v>0</v>
          </cell>
          <cell r="HR141" t="str">
            <v/>
          </cell>
          <cell r="HS141" t="str">
            <v/>
          </cell>
          <cell r="HT141">
            <v>0</v>
          </cell>
          <cell r="HU141">
            <v>0</v>
          </cell>
          <cell r="HV141">
            <v>6.51</v>
          </cell>
          <cell r="HW141">
            <v>1</v>
          </cell>
          <cell r="HX141">
            <v>9.5500000000000007</v>
          </cell>
          <cell r="HY141">
            <v>1</v>
          </cell>
          <cell r="HZ141">
            <v>0</v>
          </cell>
          <cell r="IA141">
            <v>0</v>
          </cell>
          <cell r="IB141">
            <v>13.95</v>
          </cell>
          <cell r="IC141">
            <v>2</v>
          </cell>
          <cell r="ID141">
            <v>0</v>
          </cell>
          <cell r="IE141">
            <v>0</v>
          </cell>
          <cell r="IF141" t="str">
            <v/>
          </cell>
          <cell r="IG141" t="str">
            <v/>
          </cell>
          <cell r="IH141">
            <v>4.8099999999999996</v>
          </cell>
          <cell r="II141">
            <v>1</v>
          </cell>
          <cell r="IJ141">
            <v>16.489999999999998</v>
          </cell>
          <cell r="IK141">
            <v>2</v>
          </cell>
          <cell r="IL141">
            <v>0</v>
          </cell>
          <cell r="IM141">
            <v>0</v>
          </cell>
          <cell r="IN141">
            <v>15.62</v>
          </cell>
          <cell r="IO141">
            <v>2</v>
          </cell>
          <cell r="IP141">
            <v>0</v>
          </cell>
          <cell r="IQ141">
            <v>0</v>
          </cell>
          <cell r="IR141">
            <v>16.46</v>
          </cell>
          <cell r="IS141">
            <v>2</v>
          </cell>
          <cell r="IT141" t="str">
            <v/>
          </cell>
          <cell r="IU141" t="str">
            <v/>
          </cell>
          <cell r="IV141">
            <v>0</v>
          </cell>
          <cell r="IW141">
            <v>0</v>
          </cell>
          <cell r="IX141">
            <v>15.43</v>
          </cell>
          <cell r="IY141">
            <v>2</v>
          </cell>
          <cell r="IZ141">
            <v>16.32</v>
          </cell>
          <cell r="JA141">
            <v>2</v>
          </cell>
          <cell r="JB141">
            <v>8.58</v>
          </cell>
          <cell r="JC141">
            <v>1</v>
          </cell>
          <cell r="JD141">
            <v>0</v>
          </cell>
          <cell r="JE141">
            <v>0</v>
          </cell>
          <cell r="JF141">
            <v>16.12</v>
          </cell>
          <cell r="JG141">
            <v>2</v>
          </cell>
          <cell r="JH141" t="str">
            <v/>
          </cell>
          <cell r="JI141" t="str">
            <v/>
          </cell>
          <cell r="JJ141">
            <v>0</v>
          </cell>
          <cell r="JK141">
            <v>0</v>
          </cell>
          <cell r="JL141">
            <v>15.43</v>
          </cell>
          <cell r="JM141">
            <v>2</v>
          </cell>
          <cell r="JN141">
            <v>16.32</v>
          </cell>
          <cell r="JO141">
            <v>2</v>
          </cell>
          <cell r="JP141">
            <v>8.58</v>
          </cell>
          <cell r="JQ141">
            <v>1</v>
          </cell>
          <cell r="JR141">
            <v>0</v>
          </cell>
          <cell r="JS141">
            <v>0</v>
          </cell>
          <cell r="JT141">
            <v>16.12</v>
          </cell>
          <cell r="JU141">
            <v>2</v>
          </cell>
          <cell r="JV141" t="str">
            <v/>
          </cell>
          <cell r="JW141" t="str">
            <v/>
          </cell>
          <cell r="JX141">
            <v>0</v>
          </cell>
          <cell r="JY141">
            <v>0</v>
          </cell>
          <cell r="JZ141">
            <v>16.05</v>
          </cell>
          <cell r="KA141">
            <v>2</v>
          </cell>
          <cell r="KB141">
            <v>0</v>
          </cell>
          <cell r="KC141">
            <v>0</v>
          </cell>
          <cell r="KD141">
            <v>23.12</v>
          </cell>
          <cell r="KE141">
            <v>3</v>
          </cell>
          <cell r="KF141">
            <v>0</v>
          </cell>
          <cell r="KG141">
            <v>0</v>
          </cell>
          <cell r="KH141">
            <v>14.7</v>
          </cell>
          <cell r="KI141">
            <v>2</v>
          </cell>
          <cell r="KJ141" t="str">
            <v/>
          </cell>
          <cell r="KK141" t="str">
            <v/>
          </cell>
          <cell r="KL141">
            <v>15.42</v>
          </cell>
          <cell r="KM141">
            <v>2</v>
          </cell>
          <cell r="KN141">
            <v>0</v>
          </cell>
          <cell r="KO141">
            <v>0</v>
          </cell>
          <cell r="KP141">
            <v>18.100000000000001</v>
          </cell>
          <cell r="KQ141">
            <v>2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 t="str">
            <v/>
          </cell>
          <cell r="KY141" t="str">
            <v/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  <cell r="LJ141">
            <v>0</v>
          </cell>
          <cell r="LK141">
            <v>0</v>
          </cell>
          <cell r="LL141" t="str">
            <v/>
          </cell>
          <cell r="LM141" t="str">
            <v/>
          </cell>
          <cell r="LN141">
            <v>0</v>
          </cell>
          <cell r="LO141">
            <v>0</v>
          </cell>
          <cell r="LP141">
            <v>17.829999999999998</v>
          </cell>
          <cell r="LQ141">
            <v>2</v>
          </cell>
          <cell r="LR141">
            <v>13.29</v>
          </cell>
          <cell r="LS141">
            <v>2</v>
          </cell>
          <cell r="LT141">
            <v>0</v>
          </cell>
          <cell r="LU141">
            <v>0</v>
          </cell>
          <cell r="LV141">
            <v>0</v>
          </cell>
          <cell r="LW141">
            <v>0</v>
          </cell>
          <cell r="LX141">
            <v>16.71</v>
          </cell>
          <cell r="LY141">
            <v>2</v>
          </cell>
          <cell r="LZ141" t="str">
            <v/>
          </cell>
          <cell r="MA141" t="str">
            <v/>
          </cell>
          <cell r="MB141">
            <v>10.41</v>
          </cell>
          <cell r="MC141">
            <v>1</v>
          </cell>
          <cell r="MD141">
            <v>13.68</v>
          </cell>
          <cell r="ME141">
            <v>2</v>
          </cell>
          <cell r="MF141">
            <v>7.4</v>
          </cell>
          <cell r="MG141">
            <v>1</v>
          </cell>
          <cell r="MH141">
            <v>0</v>
          </cell>
          <cell r="MI141">
            <v>0</v>
          </cell>
          <cell r="MJ141">
            <v>0</v>
          </cell>
          <cell r="MK141">
            <v>0</v>
          </cell>
          <cell r="ML141">
            <v>15.06</v>
          </cell>
          <cell r="MM141">
            <v>2</v>
          </cell>
          <cell r="MN141" t="str">
            <v/>
          </cell>
          <cell r="MO141" t="str">
            <v/>
          </cell>
          <cell r="MP141">
            <v>0</v>
          </cell>
          <cell r="MQ141">
            <v>0</v>
          </cell>
          <cell r="MR141">
            <v>17.39</v>
          </cell>
          <cell r="MS141">
            <v>2</v>
          </cell>
          <cell r="MT141">
            <v>12.22</v>
          </cell>
          <cell r="MU141">
            <v>2</v>
          </cell>
          <cell r="MV141">
            <v>6.53</v>
          </cell>
          <cell r="MW141">
            <v>1</v>
          </cell>
          <cell r="MX141">
            <v>0</v>
          </cell>
          <cell r="MY141">
            <v>0</v>
          </cell>
          <cell r="MZ141">
            <v>15.76</v>
          </cell>
          <cell r="NA141">
            <v>2</v>
          </cell>
          <cell r="NB141" t="str">
            <v/>
          </cell>
          <cell r="NC141" t="str">
            <v/>
          </cell>
          <cell r="ND141">
            <v>0</v>
          </cell>
          <cell r="NE141">
            <v>0</v>
          </cell>
          <cell r="NF141">
            <v>10.7</v>
          </cell>
          <cell r="NG141">
            <v>2</v>
          </cell>
          <cell r="NH141">
            <v>19.41</v>
          </cell>
          <cell r="NI141">
            <v>2</v>
          </cell>
          <cell r="NJ141">
            <v>0</v>
          </cell>
          <cell r="NK141">
            <v>0</v>
          </cell>
          <cell r="NL141">
            <v>7.71</v>
          </cell>
          <cell r="NM141">
            <v>1</v>
          </cell>
          <cell r="NN141">
            <v>0</v>
          </cell>
          <cell r="NO141">
            <v>0</v>
          </cell>
          <cell r="NP141" t="str">
            <v/>
          </cell>
          <cell r="NQ141" t="str">
            <v/>
          </cell>
          <cell r="NR141">
            <v>12.81</v>
          </cell>
          <cell r="NS141">
            <v>2</v>
          </cell>
          <cell r="NT141">
            <v>7.64</v>
          </cell>
          <cell r="NU141">
            <v>1</v>
          </cell>
          <cell r="NV141">
            <v>8.0500000000000007</v>
          </cell>
          <cell r="NW141">
            <v>1</v>
          </cell>
          <cell r="NX141">
            <v>0</v>
          </cell>
          <cell r="NY141">
            <v>0</v>
          </cell>
          <cell r="NZ141">
            <v>9.3699999999999992</v>
          </cell>
          <cell r="OA141">
            <v>1</v>
          </cell>
          <cell r="OB141">
            <v>0</v>
          </cell>
          <cell r="OC141">
            <v>0</v>
          </cell>
          <cell r="OD141" t="str">
            <v/>
          </cell>
          <cell r="OE141" t="str">
            <v/>
          </cell>
          <cell r="OF141">
            <v>0</v>
          </cell>
          <cell r="OG141">
            <v>0</v>
          </cell>
          <cell r="OH141">
            <v>19.16</v>
          </cell>
          <cell r="OI141">
            <v>2</v>
          </cell>
          <cell r="OJ141">
            <v>15.89</v>
          </cell>
          <cell r="OK141">
            <v>2</v>
          </cell>
          <cell r="OL141">
            <v>0</v>
          </cell>
          <cell r="OM141">
            <v>0</v>
          </cell>
          <cell r="ON141">
            <v>15.85</v>
          </cell>
          <cell r="OO141">
            <v>2</v>
          </cell>
          <cell r="OP141">
            <v>0</v>
          </cell>
          <cell r="OQ141">
            <v>0</v>
          </cell>
          <cell r="OR141" t="str">
            <v/>
          </cell>
          <cell r="OS141" t="str">
            <v/>
          </cell>
          <cell r="OT141">
            <v>0</v>
          </cell>
          <cell r="OU141">
            <v>0</v>
          </cell>
          <cell r="OV141">
            <v>0</v>
          </cell>
          <cell r="OW141">
            <v>0</v>
          </cell>
          <cell r="OX141">
            <v>31.03</v>
          </cell>
          <cell r="OY141">
            <v>4</v>
          </cell>
          <cell r="OZ141">
            <v>0</v>
          </cell>
          <cell r="PA141">
            <v>0</v>
          </cell>
          <cell r="PB141">
            <v>0</v>
          </cell>
          <cell r="PC141">
            <v>0</v>
          </cell>
          <cell r="PD141">
            <v>0</v>
          </cell>
          <cell r="PE141">
            <v>0</v>
          </cell>
          <cell r="PF141" t="str">
            <v/>
          </cell>
          <cell r="PG141" t="str">
            <v/>
          </cell>
          <cell r="PH141">
            <v>0</v>
          </cell>
          <cell r="PI141">
            <v>0</v>
          </cell>
          <cell r="PJ141">
            <v>16.5</v>
          </cell>
          <cell r="PK141">
            <v>2</v>
          </cell>
          <cell r="PL141">
            <v>23.09</v>
          </cell>
          <cell r="PM141">
            <v>3</v>
          </cell>
          <cell r="PN141">
            <v>0</v>
          </cell>
          <cell r="PO141">
            <v>0</v>
          </cell>
          <cell r="PP141">
            <v>13.09</v>
          </cell>
          <cell r="PQ141">
            <v>2</v>
          </cell>
          <cell r="PR141">
            <v>0</v>
          </cell>
          <cell r="PS141">
            <v>0</v>
          </cell>
          <cell r="PT141" t="str">
            <v/>
          </cell>
          <cell r="PU141" t="str">
            <v/>
          </cell>
          <cell r="PV141">
            <v>16.8</v>
          </cell>
          <cell r="PW141">
            <v>2</v>
          </cell>
          <cell r="PX141">
            <v>0</v>
          </cell>
          <cell r="PY141">
            <v>0</v>
          </cell>
          <cell r="PZ141">
            <v>23.21</v>
          </cell>
          <cell r="QA141">
            <v>3</v>
          </cell>
          <cell r="QB141">
            <v>0</v>
          </cell>
          <cell r="QC141">
            <v>0</v>
          </cell>
          <cell r="QD141">
            <v>0</v>
          </cell>
          <cell r="QE141">
            <v>0</v>
          </cell>
          <cell r="QF141">
            <v>0</v>
          </cell>
          <cell r="QG141">
            <v>0</v>
          </cell>
          <cell r="QH141" t="str">
            <v/>
          </cell>
          <cell r="QI141" t="str">
            <v/>
          </cell>
          <cell r="QJ141">
            <v>16.16</v>
          </cell>
          <cell r="QK141">
            <v>2</v>
          </cell>
          <cell r="QL141">
            <v>14.76</v>
          </cell>
          <cell r="QM141">
            <v>2</v>
          </cell>
          <cell r="QN141">
            <v>0</v>
          </cell>
          <cell r="QO141">
            <v>0</v>
          </cell>
          <cell r="QP141">
            <v>0</v>
          </cell>
          <cell r="QQ141">
            <v>0</v>
          </cell>
          <cell r="QR141">
            <v>11</v>
          </cell>
          <cell r="QS141">
            <v>2</v>
          </cell>
          <cell r="QT141">
            <v>15.24</v>
          </cell>
          <cell r="QU141">
            <v>2</v>
          </cell>
          <cell r="QV141" t="str">
            <v/>
          </cell>
          <cell r="QW141" t="str">
            <v/>
          </cell>
          <cell r="QX141">
            <v>0</v>
          </cell>
          <cell r="QY141">
            <v>0</v>
          </cell>
          <cell r="QZ141">
            <v>0</v>
          </cell>
          <cell r="RA141">
            <v>0</v>
          </cell>
          <cell r="RB141">
            <v>0</v>
          </cell>
          <cell r="RC141">
            <v>0</v>
          </cell>
          <cell r="RD141">
            <v>32.04</v>
          </cell>
          <cell r="RE141">
            <v>4</v>
          </cell>
          <cell r="RF141">
            <v>0</v>
          </cell>
          <cell r="RG141">
            <v>0</v>
          </cell>
          <cell r="RH141">
            <v>0</v>
          </cell>
          <cell r="RI141">
            <v>0</v>
          </cell>
          <cell r="RJ141" t="str">
            <v/>
          </cell>
          <cell r="RK141" t="str">
            <v/>
          </cell>
          <cell r="RL141">
            <v>16</v>
          </cell>
          <cell r="RM141">
            <v>2</v>
          </cell>
          <cell r="RN141">
            <v>9.98</v>
          </cell>
          <cell r="RO141">
            <v>1</v>
          </cell>
          <cell r="RP141">
            <v>6.84</v>
          </cell>
          <cell r="RQ141">
            <v>1</v>
          </cell>
          <cell r="RR141">
            <v>0</v>
          </cell>
          <cell r="RS141">
            <v>0</v>
          </cell>
          <cell r="RT141">
            <v>13.4</v>
          </cell>
          <cell r="RU141">
            <v>2</v>
          </cell>
          <cell r="RV141">
            <v>0</v>
          </cell>
          <cell r="RW141">
            <v>0</v>
          </cell>
          <cell r="RX141" t="str">
            <v/>
          </cell>
          <cell r="RY141" t="str">
            <v/>
          </cell>
          <cell r="RZ141">
            <v>13.88</v>
          </cell>
          <cell r="SA141">
            <v>2</v>
          </cell>
          <cell r="SB141">
            <v>0</v>
          </cell>
          <cell r="SC141">
            <v>0</v>
          </cell>
          <cell r="SD141">
            <v>16.37</v>
          </cell>
          <cell r="SE141">
            <v>2</v>
          </cell>
          <cell r="SF141">
            <v>12.06</v>
          </cell>
          <cell r="SG141">
            <v>2</v>
          </cell>
          <cell r="SH141">
            <v>0</v>
          </cell>
          <cell r="SI141">
            <v>0</v>
          </cell>
          <cell r="SJ141">
            <v>9.0500000000000007</v>
          </cell>
          <cell r="SK141">
            <v>1</v>
          </cell>
          <cell r="SL141" t="str">
            <v/>
          </cell>
          <cell r="SM141" t="str">
            <v/>
          </cell>
          <cell r="SN141">
            <v>22.82</v>
          </cell>
          <cell r="SO141">
            <v>3</v>
          </cell>
          <cell r="SP141">
            <v>0</v>
          </cell>
          <cell r="SQ141">
            <v>0</v>
          </cell>
          <cell r="SR141">
            <v>0</v>
          </cell>
          <cell r="SS141">
            <v>0</v>
          </cell>
          <cell r="ST141">
            <v>0</v>
          </cell>
          <cell r="SU141">
            <v>0</v>
          </cell>
          <cell r="SV141">
            <v>0</v>
          </cell>
          <cell r="SW141">
            <v>0</v>
          </cell>
          <cell r="SX141">
            <v>16.41</v>
          </cell>
          <cell r="SY141">
            <v>2</v>
          </cell>
          <cell r="SZ141" t="str">
            <v/>
          </cell>
          <cell r="TA141" t="str">
            <v/>
          </cell>
          <cell r="TB141">
            <v>17.36</v>
          </cell>
          <cell r="TC141">
            <v>2</v>
          </cell>
          <cell r="TD141">
            <v>5.95</v>
          </cell>
          <cell r="TE141">
            <v>1</v>
          </cell>
          <cell r="TF141">
            <v>0</v>
          </cell>
          <cell r="TG141">
            <v>0</v>
          </cell>
          <cell r="TH141">
            <v>0</v>
          </cell>
          <cell r="TI141">
            <v>0</v>
          </cell>
          <cell r="TJ141">
            <v>15.87</v>
          </cell>
          <cell r="TK141">
            <v>2</v>
          </cell>
          <cell r="TL141">
            <v>21.06</v>
          </cell>
          <cell r="TM141">
            <v>3</v>
          </cell>
          <cell r="TN141" t="str">
            <v/>
          </cell>
          <cell r="TO141" t="str">
            <v/>
          </cell>
          <cell r="TP141">
            <v>0</v>
          </cell>
          <cell r="TQ141">
            <v>0</v>
          </cell>
          <cell r="TR141">
            <v>16.600000000000001</v>
          </cell>
          <cell r="TS141">
            <v>2</v>
          </cell>
          <cell r="TT141">
            <v>0</v>
          </cell>
          <cell r="TU141">
            <v>0</v>
          </cell>
          <cell r="TV141">
            <v>0</v>
          </cell>
          <cell r="TW141">
            <v>0</v>
          </cell>
          <cell r="TX141">
            <v>14.34</v>
          </cell>
          <cell r="TY141">
            <v>2</v>
          </cell>
          <cell r="TZ141">
            <v>0</v>
          </cell>
          <cell r="UA141">
            <v>0</v>
          </cell>
          <cell r="UB141" t="str">
            <v/>
          </cell>
          <cell r="UC141" t="str">
            <v/>
          </cell>
          <cell r="UD141">
            <v>14.04</v>
          </cell>
          <cell r="UE141">
            <v>2</v>
          </cell>
          <cell r="UF141">
            <v>0</v>
          </cell>
          <cell r="UG141">
            <v>0</v>
          </cell>
          <cell r="UH141">
            <v>0</v>
          </cell>
          <cell r="UI141">
            <v>0</v>
          </cell>
          <cell r="UJ141">
            <v>13.53</v>
          </cell>
          <cell r="UK141">
            <v>2</v>
          </cell>
          <cell r="UL141">
            <v>0</v>
          </cell>
          <cell r="UM141">
            <v>0</v>
          </cell>
          <cell r="UN141">
            <v>19.739999999999998</v>
          </cell>
          <cell r="UO141">
            <v>2</v>
          </cell>
          <cell r="UP141" t="str">
            <v/>
          </cell>
          <cell r="UQ141" t="str">
            <v/>
          </cell>
          <cell r="UR141">
            <v>0</v>
          </cell>
          <cell r="US141">
            <v>0</v>
          </cell>
          <cell r="UT141">
            <v>0</v>
          </cell>
          <cell r="UU141">
            <v>0</v>
          </cell>
          <cell r="UV141">
            <v>23.58</v>
          </cell>
          <cell r="UW141">
            <v>3</v>
          </cell>
          <cell r="UX141">
            <v>0</v>
          </cell>
          <cell r="UY141">
            <v>0</v>
          </cell>
          <cell r="UZ141">
            <v>0</v>
          </cell>
          <cell r="VA141">
            <v>0</v>
          </cell>
          <cell r="VB141">
            <v>17.84</v>
          </cell>
          <cell r="VC141">
            <v>2</v>
          </cell>
          <cell r="VD141" t="str">
            <v/>
          </cell>
          <cell r="VE141" t="str">
            <v/>
          </cell>
          <cell r="VF141">
            <v>0</v>
          </cell>
          <cell r="VG141">
            <v>0</v>
          </cell>
          <cell r="VH141">
            <v>0</v>
          </cell>
          <cell r="VI141">
            <v>0</v>
          </cell>
          <cell r="VJ141">
            <v>0</v>
          </cell>
          <cell r="VK141">
            <v>0</v>
          </cell>
          <cell r="VL141">
            <v>16.89</v>
          </cell>
          <cell r="VM141">
            <v>2</v>
          </cell>
          <cell r="VN141">
            <v>6.04</v>
          </cell>
          <cell r="VO141">
            <v>1</v>
          </cell>
          <cell r="VP141">
            <v>10.66</v>
          </cell>
          <cell r="VQ141">
            <v>1</v>
          </cell>
          <cell r="VR141" t="str">
            <v/>
          </cell>
          <cell r="VS141" t="str">
            <v/>
          </cell>
          <cell r="VT141">
            <v>0</v>
          </cell>
          <cell r="VU141">
            <v>0</v>
          </cell>
          <cell r="VV141">
            <v>18.03</v>
          </cell>
          <cell r="VW141">
            <v>2</v>
          </cell>
          <cell r="VX141">
            <v>0</v>
          </cell>
          <cell r="VY141">
            <v>0</v>
          </cell>
          <cell r="VZ141">
            <v>13.84</v>
          </cell>
          <cell r="WA141">
            <v>2</v>
          </cell>
          <cell r="WB141">
            <v>0</v>
          </cell>
          <cell r="WC141">
            <v>0</v>
          </cell>
          <cell r="WD141">
            <v>0</v>
          </cell>
          <cell r="WE141">
            <v>0</v>
          </cell>
          <cell r="WF141" t="str">
            <v/>
          </cell>
          <cell r="WG141" t="str">
            <v/>
          </cell>
          <cell r="WH141">
            <v>0</v>
          </cell>
          <cell r="WI141">
            <v>0</v>
          </cell>
          <cell r="WJ141">
            <v>18.36</v>
          </cell>
          <cell r="WK141">
            <v>2</v>
          </cell>
          <cell r="WL141">
            <v>14.69</v>
          </cell>
          <cell r="WM141">
            <v>2</v>
          </cell>
          <cell r="WN141">
            <v>9.59</v>
          </cell>
          <cell r="WO141">
            <v>1</v>
          </cell>
          <cell r="WP141">
            <v>0</v>
          </cell>
          <cell r="WQ141">
            <v>0</v>
          </cell>
          <cell r="WR141">
            <v>0</v>
          </cell>
          <cell r="WS141">
            <v>0</v>
          </cell>
          <cell r="WT141" t="str">
            <v/>
          </cell>
          <cell r="WU141" t="str">
            <v/>
          </cell>
          <cell r="WV141">
            <v>0</v>
          </cell>
          <cell r="WW141">
            <v>0</v>
          </cell>
          <cell r="WX141">
            <v>0</v>
          </cell>
          <cell r="WY141">
            <v>0</v>
          </cell>
          <cell r="WZ141">
            <v>10.24</v>
          </cell>
          <cell r="XA141">
            <v>1</v>
          </cell>
          <cell r="XB141">
            <v>9.9600000000000009</v>
          </cell>
          <cell r="XC141">
            <v>1</v>
          </cell>
          <cell r="XD141">
            <v>8.4499999999999993</v>
          </cell>
          <cell r="XE141">
            <v>1</v>
          </cell>
          <cell r="XF141">
            <v>9.86</v>
          </cell>
          <cell r="XG141">
            <v>1</v>
          </cell>
          <cell r="XH141" t="str">
            <v/>
          </cell>
          <cell r="XI141" t="str">
            <v/>
          </cell>
          <cell r="XJ141">
            <v>8.16</v>
          </cell>
          <cell r="XK141">
            <v>1</v>
          </cell>
          <cell r="XL141">
            <v>0</v>
          </cell>
          <cell r="XM141">
            <v>0</v>
          </cell>
          <cell r="XN141">
            <v>23.11</v>
          </cell>
          <cell r="XO141">
            <v>3</v>
          </cell>
          <cell r="XP141">
            <v>9.16</v>
          </cell>
          <cell r="XQ141">
            <v>1</v>
          </cell>
          <cell r="XR141">
            <v>0</v>
          </cell>
          <cell r="XS141">
            <v>0</v>
          </cell>
          <cell r="XT141">
            <v>0</v>
          </cell>
          <cell r="XU141">
            <v>0</v>
          </cell>
          <cell r="XV141" t="str">
            <v/>
          </cell>
          <cell r="XW141" t="str">
            <v/>
          </cell>
          <cell r="XX141">
            <v>13.3</v>
          </cell>
          <cell r="XY141">
            <v>2</v>
          </cell>
          <cell r="XZ141">
            <v>0</v>
          </cell>
          <cell r="YA141">
            <v>0</v>
          </cell>
          <cell r="YB141">
            <v>0</v>
          </cell>
          <cell r="YC141">
            <v>0</v>
          </cell>
          <cell r="YD141">
            <v>0</v>
          </cell>
          <cell r="YE141">
            <v>0</v>
          </cell>
          <cell r="YF141">
            <v>0</v>
          </cell>
          <cell r="YG141">
            <v>0</v>
          </cell>
          <cell r="YH141">
            <v>0</v>
          </cell>
          <cell r="YI141">
            <v>0</v>
          </cell>
          <cell r="YJ141" t="str">
            <v/>
          </cell>
          <cell r="YK141" t="str">
            <v/>
          </cell>
          <cell r="YL141">
            <v>23.37</v>
          </cell>
          <cell r="YM141">
            <v>3</v>
          </cell>
          <cell r="YN141">
            <v>0</v>
          </cell>
          <cell r="YO141">
            <v>0</v>
          </cell>
          <cell r="YP141">
            <v>13.15</v>
          </cell>
          <cell r="YQ141">
            <v>2</v>
          </cell>
          <cell r="YR141">
            <v>0</v>
          </cell>
          <cell r="YS141">
            <v>0</v>
          </cell>
          <cell r="YT141">
            <v>14.85</v>
          </cell>
          <cell r="YU141">
            <v>2</v>
          </cell>
          <cell r="YV141">
            <v>0</v>
          </cell>
          <cell r="YW141">
            <v>0</v>
          </cell>
          <cell r="YX141" t="str">
            <v/>
          </cell>
          <cell r="YY141" t="str">
            <v/>
          </cell>
          <cell r="YZ141">
            <v>17.11</v>
          </cell>
          <cell r="ZA141">
            <v>2</v>
          </cell>
          <cell r="ZB141">
            <v>0</v>
          </cell>
          <cell r="ZC141">
            <v>0</v>
          </cell>
          <cell r="ZD141">
            <v>0</v>
          </cell>
          <cell r="ZE141">
            <v>0</v>
          </cell>
          <cell r="ZF141">
            <v>0</v>
          </cell>
          <cell r="ZG141">
            <v>0</v>
          </cell>
          <cell r="ZH141">
            <v>8.01</v>
          </cell>
          <cell r="ZI141">
            <v>1</v>
          </cell>
          <cell r="ZJ141">
            <v>0</v>
          </cell>
          <cell r="ZK141">
            <v>0</v>
          </cell>
          <cell r="ZL141" t="str">
            <v/>
          </cell>
          <cell r="ZM141" t="str">
            <v/>
          </cell>
          <cell r="ZN141">
            <v>18.18</v>
          </cell>
          <cell r="ZO141">
            <v>2</v>
          </cell>
          <cell r="ZP141">
            <v>16.78</v>
          </cell>
          <cell r="ZQ141">
            <v>2</v>
          </cell>
          <cell r="ZR141">
            <v>0</v>
          </cell>
          <cell r="ZS141">
            <v>0</v>
          </cell>
          <cell r="ZT141">
            <v>13.26</v>
          </cell>
          <cell r="ZU141">
            <v>2</v>
          </cell>
          <cell r="ZV141">
            <v>0</v>
          </cell>
          <cell r="ZW141">
            <v>0</v>
          </cell>
          <cell r="ZX141">
            <v>0</v>
          </cell>
          <cell r="ZY141">
            <v>0</v>
          </cell>
          <cell r="ZZ141" t="str">
            <v/>
          </cell>
          <cell r="AAA141" t="str">
            <v/>
          </cell>
          <cell r="AAB141">
            <v>0</v>
          </cell>
          <cell r="AAC141">
            <v>0</v>
          </cell>
          <cell r="AAD141">
            <v>5.4</v>
          </cell>
          <cell r="AAE141">
            <v>1</v>
          </cell>
          <cell r="AAF141">
            <v>7.07</v>
          </cell>
          <cell r="AAG141">
            <v>1</v>
          </cell>
          <cell r="AAH141">
            <v>0</v>
          </cell>
          <cell r="AAI141">
            <v>0</v>
          </cell>
          <cell r="AAJ141">
            <v>0</v>
          </cell>
          <cell r="AAK141">
            <v>0</v>
          </cell>
          <cell r="AAL141">
            <v>0</v>
          </cell>
          <cell r="AAM141">
            <v>0</v>
          </cell>
          <cell r="AAN141" t="str">
            <v/>
          </cell>
          <cell r="AAO141" t="str">
            <v/>
          </cell>
          <cell r="AAP141">
            <v>0</v>
          </cell>
          <cell r="AAQ141">
            <v>0</v>
          </cell>
          <cell r="AAR141">
            <v>0</v>
          </cell>
          <cell r="AAS141">
            <v>0</v>
          </cell>
          <cell r="AAT141">
            <v>0</v>
          </cell>
          <cell r="AAU141">
            <v>0</v>
          </cell>
          <cell r="AAV141">
            <v>0</v>
          </cell>
          <cell r="AAW141">
            <v>0</v>
          </cell>
          <cell r="AAX141">
            <v>0</v>
          </cell>
          <cell r="AAY141">
            <v>0</v>
          </cell>
          <cell r="AAZ141">
            <v>0</v>
          </cell>
          <cell r="ABA141">
            <v>0</v>
          </cell>
          <cell r="ABB141" t="str">
            <v/>
          </cell>
          <cell r="ABC141" t="str">
            <v/>
          </cell>
          <cell r="ABD141">
            <v>0</v>
          </cell>
          <cell r="ABE141">
            <v>0</v>
          </cell>
          <cell r="ABF141">
            <v>0</v>
          </cell>
          <cell r="ABG141">
            <v>0</v>
          </cell>
          <cell r="ABH141">
            <v>0</v>
          </cell>
          <cell r="ABI141">
            <v>0</v>
          </cell>
          <cell r="ABJ141">
            <v>0</v>
          </cell>
          <cell r="ABK141">
            <v>0</v>
          </cell>
          <cell r="ABM141">
            <v>1974.4899999999991</v>
          </cell>
          <cell r="ABN141">
            <v>256</v>
          </cell>
          <cell r="ABO141">
            <v>144</v>
          </cell>
          <cell r="ABP141">
            <v>1.7777777777777777</v>
          </cell>
        </row>
        <row r="142">
          <cell r="A142" t="str">
            <v>MCKINLEY</v>
          </cell>
          <cell r="B142" t="str">
            <v>MCKINLEY</v>
          </cell>
          <cell r="C142" t="str">
            <v>BRONX</v>
          </cell>
          <cell r="D142">
            <v>0</v>
          </cell>
          <cell r="E142">
            <v>0</v>
          </cell>
          <cell r="F142">
            <v>8.24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8.58</v>
          </cell>
          <cell r="O142">
            <v>1</v>
          </cell>
          <cell r="P142" t="str">
            <v/>
          </cell>
          <cell r="Q142" t="str">
            <v/>
          </cell>
          <cell r="R142">
            <v>6.43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12.56</v>
          </cell>
          <cell r="Y142">
            <v>2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 t="str">
            <v/>
          </cell>
          <cell r="AE142" t="str">
            <v/>
          </cell>
          <cell r="AF142">
            <v>0</v>
          </cell>
          <cell r="AG142">
            <v>0</v>
          </cell>
          <cell r="AH142">
            <v>5.98</v>
          </cell>
          <cell r="AI142">
            <v>1</v>
          </cell>
          <cell r="AJ142">
            <v>0</v>
          </cell>
          <cell r="AK142">
            <v>0</v>
          </cell>
          <cell r="AL142">
            <v>8.44</v>
          </cell>
          <cell r="AM142">
            <v>1</v>
          </cell>
          <cell r="AN142">
            <v>6.94</v>
          </cell>
          <cell r="AO142">
            <v>1</v>
          </cell>
          <cell r="AP142">
            <v>0</v>
          </cell>
          <cell r="AQ142">
            <v>0</v>
          </cell>
          <cell r="AR142" t="str">
            <v/>
          </cell>
          <cell r="AS142" t="str">
            <v/>
          </cell>
          <cell r="AT142">
            <v>6.1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5.85</v>
          </cell>
          <cell r="BA142">
            <v>1</v>
          </cell>
          <cell r="BB142">
            <v>0</v>
          </cell>
          <cell r="BC142">
            <v>0</v>
          </cell>
          <cell r="BD142">
            <v>5.87</v>
          </cell>
          <cell r="BE142">
            <v>1</v>
          </cell>
          <cell r="BF142" t="str">
            <v/>
          </cell>
          <cell r="BG142" t="str">
            <v/>
          </cell>
          <cell r="BH142">
            <v>0</v>
          </cell>
          <cell r="BI142">
            <v>0</v>
          </cell>
          <cell r="BJ142">
            <v>6.78</v>
          </cell>
          <cell r="BK142">
            <v>1</v>
          </cell>
          <cell r="BL142">
            <v>0</v>
          </cell>
          <cell r="BM142">
            <v>0</v>
          </cell>
          <cell r="BN142">
            <v>6.85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 t="str">
            <v/>
          </cell>
          <cell r="BU142" t="str">
            <v/>
          </cell>
          <cell r="BV142">
            <v>6.4</v>
          </cell>
          <cell r="BW142">
            <v>1</v>
          </cell>
          <cell r="BX142">
            <v>6</v>
          </cell>
          <cell r="BY142">
            <v>1</v>
          </cell>
          <cell r="BZ142">
            <v>0</v>
          </cell>
          <cell r="CA142">
            <v>0</v>
          </cell>
          <cell r="CB142">
            <v>6.83</v>
          </cell>
          <cell r="CC142">
            <v>1</v>
          </cell>
          <cell r="CD142">
            <v>0</v>
          </cell>
          <cell r="CE142">
            <v>0</v>
          </cell>
          <cell r="CF142">
            <v>6.72</v>
          </cell>
          <cell r="CG142">
            <v>1</v>
          </cell>
          <cell r="CH142" t="str">
            <v/>
          </cell>
          <cell r="CI142" t="str">
            <v/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6.76</v>
          </cell>
          <cell r="CO142">
            <v>1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14.17</v>
          </cell>
          <cell r="CU142">
            <v>2</v>
          </cell>
          <cell r="CV142" t="str">
            <v/>
          </cell>
          <cell r="CW142" t="str">
            <v/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5.73</v>
          </cell>
          <cell r="DC142">
            <v>1</v>
          </cell>
          <cell r="DD142">
            <v>6.34</v>
          </cell>
          <cell r="DE142">
            <v>1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 t="str">
            <v/>
          </cell>
          <cell r="DK142" t="str">
            <v/>
          </cell>
          <cell r="DL142">
            <v>5.9</v>
          </cell>
          <cell r="DM142">
            <v>1</v>
          </cell>
          <cell r="DN142">
            <v>7.72</v>
          </cell>
          <cell r="DO142">
            <v>1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7.07</v>
          </cell>
          <cell r="DW142">
            <v>1</v>
          </cell>
          <cell r="DX142" t="str">
            <v/>
          </cell>
          <cell r="DY142" t="str">
            <v/>
          </cell>
          <cell r="DZ142">
            <v>0</v>
          </cell>
          <cell r="EA142">
            <v>0</v>
          </cell>
          <cell r="EB142">
            <v>5.74</v>
          </cell>
          <cell r="EC142">
            <v>1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 t="str">
            <v/>
          </cell>
          <cell r="EM142" t="str">
            <v/>
          </cell>
          <cell r="EN142">
            <v>0</v>
          </cell>
          <cell r="EO142">
            <v>0</v>
          </cell>
          <cell r="EP142">
            <v>8.08</v>
          </cell>
          <cell r="EQ142">
            <v>1</v>
          </cell>
          <cell r="ER142">
            <v>5.56</v>
          </cell>
          <cell r="ES142">
            <v>1</v>
          </cell>
          <cell r="ET142">
            <v>0</v>
          </cell>
          <cell r="EU142">
            <v>0</v>
          </cell>
          <cell r="EV142">
            <v>6.31</v>
          </cell>
          <cell r="EW142">
            <v>1</v>
          </cell>
          <cell r="EX142">
            <v>0</v>
          </cell>
          <cell r="EY142">
            <v>0</v>
          </cell>
          <cell r="EZ142" t="str">
            <v/>
          </cell>
          <cell r="FA142" t="str">
            <v/>
          </cell>
          <cell r="FB142">
            <v>6.82</v>
          </cell>
          <cell r="FC142">
            <v>1</v>
          </cell>
          <cell r="FD142">
            <v>0</v>
          </cell>
          <cell r="FE142">
            <v>0</v>
          </cell>
          <cell r="FF142">
            <v>6.73</v>
          </cell>
          <cell r="FG142">
            <v>1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 t="str">
            <v/>
          </cell>
          <cell r="FO142" t="str">
            <v/>
          </cell>
          <cell r="FP142">
            <v>0</v>
          </cell>
          <cell r="FQ142">
            <v>0</v>
          </cell>
          <cell r="FR142">
            <v>6.82</v>
          </cell>
          <cell r="FS142">
            <v>1</v>
          </cell>
          <cell r="FT142">
            <v>7.25</v>
          </cell>
          <cell r="FU142">
            <v>1</v>
          </cell>
          <cell r="FV142">
            <v>8.3000000000000007</v>
          </cell>
          <cell r="FW142">
            <v>1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 t="str">
            <v/>
          </cell>
          <cell r="GC142" t="str">
            <v/>
          </cell>
          <cell r="GD142">
            <v>0</v>
          </cell>
          <cell r="GE142">
            <v>0</v>
          </cell>
          <cell r="GF142">
            <v>15.16</v>
          </cell>
          <cell r="GG142">
            <v>2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7.6</v>
          </cell>
          <cell r="GM142">
            <v>1</v>
          </cell>
          <cell r="GN142">
            <v>0</v>
          </cell>
          <cell r="GO142">
            <v>0</v>
          </cell>
          <cell r="GP142" t="str">
            <v/>
          </cell>
          <cell r="GQ142" t="str">
            <v/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7.51</v>
          </cell>
          <cell r="GW142">
            <v>1</v>
          </cell>
          <cell r="GX142">
            <v>6.35</v>
          </cell>
          <cell r="GY142">
            <v>1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 t="str">
            <v/>
          </cell>
          <cell r="HE142" t="str">
            <v/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6.18</v>
          </cell>
          <cell r="HQ142">
            <v>1</v>
          </cell>
          <cell r="HR142" t="str">
            <v/>
          </cell>
          <cell r="HS142" t="str">
            <v/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6.18</v>
          </cell>
          <cell r="IE142">
            <v>1</v>
          </cell>
          <cell r="IF142" t="str">
            <v/>
          </cell>
          <cell r="IG142" t="str">
            <v/>
          </cell>
          <cell r="IH142">
            <v>2.88</v>
          </cell>
          <cell r="II142">
            <v>1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12.9</v>
          </cell>
          <cell r="IS142">
            <v>2</v>
          </cell>
          <cell r="IT142" t="str">
            <v/>
          </cell>
          <cell r="IU142" t="str">
            <v/>
          </cell>
          <cell r="IV142">
            <v>6.5</v>
          </cell>
          <cell r="IW142">
            <v>1</v>
          </cell>
          <cell r="IX142">
            <v>0</v>
          </cell>
          <cell r="IY142">
            <v>0</v>
          </cell>
          <cell r="IZ142">
            <v>7.15</v>
          </cell>
          <cell r="JA142">
            <v>1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 t="str">
            <v/>
          </cell>
          <cell r="JI142" t="str">
            <v/>
          </cell>
          <cell r="JJ142">
            <v>6.5</v>
          </cell>
          <cell r="JK142">
            <v>1</v>
          </cell>
          <cell r="JL142">
            <v>0</v>
          </cell>
          <cell r="JM142">
            <v>0</v>
          </cell>
          <cell r="JN142">
            <v>7.15</v>
          </cell>
          <cell r="JO142">
            <v>1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 t="str">
            <v/>
          </cell>
          <cell r="JW142" t="str">
            <v/>
          </cell>
          <cell r="JX142">
            <v>13.68</v>
          </cell>
          <cell r="JY142">
            <v>2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5.66</v>
          </cell>
          <cell r="KG142">
            <v>1</v>
          </cell>
          <cell r="KH142">
            <v>0</v>
          </cell>
          <cell r="KI142">
            <v>0</v>
          </cell>
          <cell r="KJ142" t="str">
            <v/>
          </cell>
          <cell r="KK142" t="str">
            <v/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6.83</v>
          </cell>
          <cell r="KU142">
            <v>1</v>
          </cell>
          <cell r="KV142">
            <v>0</v>
          </cell>
          <cell r="KW142">
            <v>0</v>
          </cell>
          <cell r="KX142" t="str">
            <v/>
          </cell>
          <cell r="KY142" t="str">
            <v/>
          </cell>
          <cell r="KZ142">
            <v>6.58</v>
          </cell>
          <cell r="LA142">
            <v>1</v>
          </cell>
          <cell r="LB142">
            <v>0</v>
          </cell>
          <cell r="LC142">
            <v>0</v>
          </cell>
          <cell r="LD142">
            <v>7.21</v>
          </cell>
          <cell r="LE142">
            <v>1</v>
          </cell>
          <cell r="LF142">
            <v>0</v>
          </cell>
          <cell r="LG142">
            <v>0</v>
          </cell>
          <cell r="LH142">
            <v>5.84</v>
          </cell>
          <cell r="LI142">
            <v>1</v>
          </cell>
          <cell r="LJ142">
            <v>0</v>
          </cell>
          <cell r="LK142">
            <v>0</v>
          </cell>
          <cell r="LL142" t="str">
            <v/>
          </cell>
          <cell r="LM142" t="str">
            <v/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7.42</v>
          </cell>
          <cell r="LW142">
            <v>1</v>
          </cell>
          <cell r="LX142">
            <v>7.99</v>
          </cell>
          <cell r="LY142">
            <v>1</v>
          </cell>
          <cell r="LZ142" t="str">
            <v/>
          </cell>
          <cell r="MA142" t="str">
            <v/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7.05</v>
          </cell>
          <cell r="MG142">
            <v>1</v>
          </cell>
          <cell r="MH142">
            <v>7.98</v>
          </cell>
          <cell r="MI142">
            <v>1</v>
          </cell>
          <cell r="MJ142">
            <v>0</v>
          </cell>
          <cell r="MK142">
            <v>0</v>
          </cell>
          <cell r="ML142">
            <v>6.8</v>
          </cell>
          <cell r="MM142">
            <v>1</v>
          </cell>
          <cell r="MN142" t="str">
            <v/>
          </cell>
          <cell r="MO142" t="str">
            <v/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7.36</v>
          </cell>
          <cell r="MU142">
            <v>1</v>
          </cell>
          <cell r="MV142">
            <v>7.22</v>
          </cell>
          <cell r="MW142">
            <v>1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 t="str">
            <v/>
          </cell>
          <cell r="NC142" t="str">
            <v/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17.14</v>
          </cell>
          <cell r="NI142">
            <v>2</v>
          </cell>
          <cell r="NJ142">
            <v>0</v>
          </cell>
          <cell r="NK142">
            <v>0</v>
          </cell>
          <cell r="NL142">
            <v>0</v>
          </cell>
          <cell r="NM142">
            <v>0</v>
          </cell>
          <cell r="NN142">
            <v>14.11</v>
          </cell>
          <cell r="NO142">
            <v>2</v>
          </cell>
          <cell r="NP142" t="str">
            <v/>
          </cell>
          <cell r="NQ142" t="str">
            <v/>
          </cell>
          <cell r="NR142">
            <v>0</v>
          </cell>
          <cell r="NS142">
            <v>0</v>
          </cell>
          <cell r="NT142">
            <v>7.83</v>
          </cell>
          <cell r="NU142">
            <v>1</v>
          </cell>
          <cell r="NV142">
            <v>0</v>
          </cell>
          <cell r="NW142">
            <v>0</v>
          </cell>
          <cell r="NX142">
            <v>7.98</v>
          </cell>
          <cell r="NY142">
            <v>1</v>
          </cell>
          <cell r="NZ142">
            <v>0</v>
          </cell>
          <cell r="OA142">
            <v>0</v>
          </cell>
          <cell r="OB142">
            <v>8.5</v>
          </cell>
          <cell r="OC142">
            <v>1</v>
          </cell>
          <cell r="OD142" t="str">
            <v/>
          </cell>
          <cell r="OE142" t="str">
            <v/>
          </cell>
          <cell r="OF142">
            <v>8.8699999999999992</v>
          </cell>
          <cell r="OG142">
            <v>1</v>
          </cell>
          <cell r="OH142">
            <v>0</v>
          </cell>
          <cell r="OI142">
            <v>0</v>
          </cell>
          <cell r="OJ142">
            <v>0</v>
          </cell>
          <cell r="OK142">
            <v>0</v>
          </cell>
          <cell r="OL142">
            <v>0</v>
          </cell>
          <cell r="OM142">
            <v>0</v>
          </cell>
          <cell r="ON142">
            <v>6.79</v>
          </cell>
          <cell r="OO142">
            <v>1</v>
          </cell>
          <cell r="OP142">
            <v>6.85</v>
          </cell>
          <cell r="OQ142">
            <v>1</v>
          </cell>
          <cell r="OR142" t="str">
            <v/>
          </cell>
          <cell r="OS142" t="str">
            <v/>
          </cell>
          <cell r="OT142">
            <v>0</v>
          </cell>
          <cell r="OU142">
            <v>0</v>
          </cell>
          <cell r="OV142">
            <v>0</v>
          </cell>
          <cell r="OW142">
            <v>0</v>
          </cell>
          <cell r="OX142">
            <v>15.12</v>
          </cell>
          <cell r="OY142">
            <v>2</v>
          </cell>
          <cell r="OZ142">
            <v>0</v>
          </cell>
          <cell r="PA142">
            <v>0</v>
          </cell>
          <cell r="PB142">
            <v>7</v>
          </cell>
          <cell r="PC142">
            <v>1</v>
          </cell>
          <cell r="PD142">
            <v>0</v>
          </cell>
          <cell r="PE142">
            <v>0</v>
          </cell>
          <cell r="PF142" t="str">
            <v/>
          </cell>
          <cell r="PG142" t="str">
            <v/>
          </cell>
          <cell r="PH142">
            <v>8.56</v>
          </cell>
          <cell r="PI142">
            <v>1</v>
          </cell>
          <cell r="PJ142">
            <v>8.59</v>
          </cell>
          <cell r="PK142">
            <v>1</v>
          </cell>
          <cell r="PL142">
            <v>0</v>
          </cell>
          <cell r="PM142">
            <v>0</v>
          </cell>
          <cell r="PN142">
            <v>6.6</v>
          </cell>
          <cell r="PO142">
            <v>1</v>
          </cell>
          <cell r="PP142">
            <v>0</v>
          </cell>
          <cell r="PQ142">
            <v>0</v>
          </cell>
          <cell r="PR142">
            <v>0</v>
          </cell>
          <cell r="PS142">
            <v>0</v>
          </cell>
          <cell r="PT142" t="str">
            <v/>
          </cell>
          <cell r="PU142" t="str">
            <v/>
          </cell>
          <cell r="PV142">
            <v>6.88</v>
          </cell>
          <cell r="PW142">
            <v>1</v>
          </cell>
          <cell r="PX142">
            <v>0</v>
          </cell>
          <cell r="PY142">
            <v>0</v>
          </cell>
          <cell r="PZ142">
            <v>7.35</v>
          </cell>
          <cell r="QA142">
            <v>1</v>
          </cell>
          <cell r="QB142">
            <v>6.95</v>
          </cell>
          <cell r="QC142">
            <v>1</v>
          </cell>
          <cell r="QD142">
            <v>5.69</v>
          </cell>
          <cell r="QE142">
            <v>1</v>
          </cell>
          <cell r="QF142">
            <v>0</v>
          </cell>
          <cell r="QG142">
            <v>0</v>
          </cell>
          <cell r="QH142" t="str">
            <v/>
          </cell>
          <cell r="QI142" t="str">
            <v/>
          </cell>
          <cell r="QJ142">
            <v>15</v>
          </cell>
          <cell r="QK142">
            <v>2</v>
          </cell>
          <cell r="QL142">
            <v>0</v>
          </cell>
          <cell r="QM142">
            <v>0</v>
          </cell>
          <cell r="QN142">
            <v>0</v>
          </cell>
          <cell r="QO142">
            <v>0</v>
          </cell>
          <cell r="QP142">
            <v>0</v>
          </cell>
          <cell r="QQ142">
            <v>0</v>
          </cell>
          <cell r="QR142">
            <v>8.2799999999999994</v>
          </cell>
          <cell r="QS142">
            <v>1</v>
          </cell>
          <cell r="QT142">
            <v>0</v>
          </cell>
          <cell r="QU142">
            <v>0</v>
          </cell>
          <cell r="QV142" t="str">
            <v/>
          </cell>
          <cell r="QW142" t="str">
            <v/>
          </cell>
          <cell r="QX142">
            <v>7.25</v>
          </cell>
          <cell r="QY142">
            <v>1</v>
          </cell>
          <cell r="QZ142">
            <v>0</v>
          </cell>
          <cell r="RA142">
            <v>0</v>
          </cell>
          <cell r="RB142">
            <v>6.01</v>
          </cell>
          <cell r="RC142">
            <v>1</v>
          </cell>
          <cell r="RD142">
            <v>0</v>
          </cell>
          <cell r="RE142">
            <v>0</v>
          </cell>
          <cell r="RF142">
            <v>7.46</v>
          </cell>
          <cell r="RG142">
            <v>1</v>
          </cell>
          <cell r="RH142">
            <v>0</v>
          </cell>
          <cell r="RI142">
            <v>0</v>
          </cell>
          <cell r="RJ142" t="str">
            <v/>
          </cell>
          <cell r="RK142" t="str">
            <v/>
          </cell>
          <cell r="RL142">
            <v>12.41</v>
          </cell>
          <cell r="RM142">
            <v>2</v>
          </cell>
          <cell r="RN142">
            <v>0</v>
          </cell>
          <cell r="RO142">
            <v>0</v>
          </cell>
          <cell r="RP142">
            <v>12.66</v>
          </cell>
          <cell r="RQ142">
            <v>2</v>
          </cell>
          <cell r="RR142">
            <v>0</v>
          </cell>
          <cell r="RS142">
            <v>0</v>
          </cell>
          <cell r="RT142">
            <v>0</v>
          </cell>
          <cell r="RU142">
            <v>0</v>
          </cell>
          <cell r="RV142">
            <v>7.25</v>
          </cell>
          <cell r="RW142">
            <v>1</v>
          </cell>
          <cell r="RX142" t="str">
            <v/>
          </cell>
          <cell r="RY142" t="str">
            <v/>
          </cell>
          <cell r="RZ142">
            <v>0</v>
          </cell>
          <cell r="SA142">
            <v>0</v>
          </cell>
          <cell r="SB142">
            <v>0</v>
          </cell>
          <cell r="SC142">
            <v>0</v>
          </cell>
          <cell r="SD142">
            <v>13.21</v>
          </cell>
          <cell r="SE142">
            <v>2</v>
          </cell>
          <cell r="SF142">
            <v>0</v>
          </cell>
          <cell r="SG142">
            <v>0</v>
          </cell>
          <cell r="SH142">
            <v>0</v>
          </cell>
          <cell r="SI142">
            <v>0</v>
          </cell>
          <cell r="SJ142">
            <v>14.73</v>
          </cell>
          <cell r="SK142">
            <v>2</v>
          </cell>
          <cell r="SL142" t="str">
            <v/>
          </cell>
          <cell r="SM142" t="str">
            <v/>
          </cell>
          <cell r="SN142">
            <v>14.89</v>
          </cell>
          <cell r="SO142">
            <v>2</v>
          </cell>
          <cell r="SP142">
            <v>0</v>
          </cell>
          <cell r="SQ142">
            <v>0</v>
          </cell>
          <cell r="SR142">
            <v>0</v>
          </cell>
          <cell r="SS142">
            <v>0</v>
          </cell>
          <cell r="ST142">
            <v>15.66</v>
          </cell>
          <cell r="SU142">
            <v>2</v>
          </cell>
          <cell r="SV142">
            <v>0</v>
          </cell>
          <cell r="SW142">
            <v>0</v>
          </cell>
          <cell r="SX142">
            <v>0</v>
          </cell>
          <cell r="SY142">
            <v>0</v>
          </cell>
          <cell r="SZ142" t="str">
            <v/>
          </cell>
          <cell r="TA142" t="str">
            <v/>
          </cell>
          <cell r="TB142">
            <v>18.63</v>
          </cell>
          <cell r="TC142">
            <v>2</v>
          </cell>
          <cell r="TD142">
            <v>0</v>
          </cell>
          <cell r="TE142">
            <v>0</v>
          </cell>
          <cell r="TF142">
            <v>14.53</v>
          </cell>
          <cell r="TG142">
            <v>2</v>
          </cell>
          <cell r="TH142">
            <v>6.95</v>
          </cell>
          <cell r="TI142">
            <v>1</v>
          </cell>
          <cell r="TJ142">
            <v>7.03</v>
          </cell>
          <cell r="TK142">
            <v>1</v>
          </cell>
          <cell r="TL142">
            <v>6.94</v>
          </cell>
          <cell r="TM142">
            <v>1</v>
          </cell>
          <cell r="TN142" t="str">
            <v/>
          </cell>
          <cell r="TO142" t="str">
            <v/>
          </cell>
          <cell r="TP142">
            <v>6.88</v>
          </cell>
          <cell r="TQ142">
            <v>1</v>
          </cell>
          <cell r="TR142">
            <v>7.27</v>
          </cell>
          <cell r="TS142">
            <v>1</v>
          </cell>
          <cell r="TT142">
            <v>0</v>
          </cell>
          <cell r="TU142">
            <v>0</v>
          </cell>
          <cell r="TV142">
            <v>0</v>
          </cell>
          <cell r="TW142">
            <v>0</v>
          </cell>
          <cell r="TX142">
            <v>6.97</v>
          </cell>
          <cell r="TY142">
            <v>1</v>
          </cell>
          <cell r="TZ142">
            <v>12.61</v>
          </cell>
          <cell r="UA142">
            <v>2</v>
          </cell>
          <cell r="UB142" t="str">
            <v/>
          </cell>
          <cell r="UC142" t="str">
            <v/>
          </cell>
          <cell r="UD142">
            <v>8.27</v>
          </cell>
          <cell r="UE142">
            <v>1</v>
          </cell>
          <cell r="UF142">
            <v>7.7</v>
          </cell>
          <cell r="UG142">
            <v>1</v>
          </cell>
          <cell r="UH142">
            <v>8</v>
          </cell>
          <cell r="UI142">
            <v>1</v>
          </cell>
          <cell r="UJ142">
            <v>6.18</v>
          </cell>
          <cell r="UK142">
            <v>1</v>
          </cell>
          <cell r="UL142">
            <v>0</v>
          </cell>
          <cell r="UM142">
            <v>0</v>
          </cell>
          <cell r="UN142">
            <v>8.3000000000000007</v>
          </cell>
          <cell r="UO142">
            <v>1</v>
          </cell>
          <cell r="UP142" t="str">
            <v/>
          </cell>
          <cell r="UQ142" t="str">
            <v/>
          </cell>
          <cell r="UR142">
            <v>0</v>
          </cell>
          <cell r="US142">
            <v>0</v>
          </cell>
          <cell r="UT142">
            <v>6.19</v>
          </cell>
          <cell r="UU142">
            <v>1</v>
          </cell>
          <cell r="UV142">
            <v>0</v>
          </cell>
          <cell r="UW142">
            <v>0</v>
          </cell>
          <cell r="UX142">
            <v>7.16</v>
          </cell>
          <cell r="UY142">
            <v>1</v>
          </cell>
          <cell r="UZ142">
            <v>0</v>
          </cell>
          <cell r="VA142">
            <v>0</v>
          </cell>
          <cell r="VB142">
            <v>6.28</v>
          </cell>
          <cell r="VC142">
            <v>1</v>
          </cell>
          <cell r="VD142" t="str">
            <v/>
          </cell>
          <cell r="VE142" t="str">
            <v/>
          </cell>
          <cell r="VF142">
            <v>0</v>
          </cell>
          <cell r="VG142">
            <v>0</v>
          </cell>
          <cell r="VH142">
            <v>0</v>
          </cell>
          <cell r="VI142">
            <v>0</v>
          </cell>
          <cell r="VJ142">
            <v>0</v>
          </cell>
          <cell r="VK142">
            <v>0</v>
          </cell>
          <cell r="VL142">
            <v>0</v>
          </cell>
          <cell r="VM142">
            <v>0</v>
          </cell>
          <cell r="VN142">
            <v>0</v>
          </cell>
          <cell r="VO142">
            <v>0</v>
          </cell>
          <cell r="VP142">
            <v>0</v>
          </cell>
          <cell r="VQ142">
            <v>0</v>
          </cell>
          <cell r="VR142" t="str">
            <v/>
          </cell>
          <cell r="VS142" t="str">
            <v/>
          </cell>
          <cell r="VT142">
            <v>0</v>
          </cell>
          <cell r="VU142">
            <v>0</v>
          </cell>
          <cell r="VV142">
            <v>0</v>
          </cell>
          <cell r="VW142">
            <v>0</v>
          </cell>
          <cell r="VX142">
            <v>0</v>
          </cell>
          <cell r="VY142">
            <v>0</v>
          </cell>
          <cell r="VZ142">
            <v>0</v>
          </cell>
          <cell r="WA142">
            <v>0</v>
          </cell>
          <cell r="WB142">
            <v>0</v>
          </cell>
          <cell r="WC142">
            <v>0</v>
          </cell>
          <cell r="WD142">
            <v>0</v>
          </cell>
          <cell r="WE142">
            <v>0</v>
          </cell>
          <cell r="WF142" t="str">
            <v/>
          </cell>
          <cell r="WG142" t="str">
            <v/>
          </cell>
          <cell r="WH142">
            <v>0</v>
          </cell>
          <cell r="WI142">
            <v>0</v>
          </cell>
          <cell r="WJ142">
            <v>0</v>
          </cell>
          <cell r="WK142">
            <v>0</v>
          </cell>
          <cell r="WL142">
            <v>13.56</v>
          </cell>
          <cell r="WM142">
            <v>2</v>
          </cell>
          <cell r="WN142">
            <v>0</v>
          </cell>
          <cell r="WO142">
            <v>0</v>
          </cell>
          <cell r="WP142">
            <v>0</v>
          </cell>
          <cell r="WQ142">
            <v>0</v>
          </cell>
          <cell r="WR142">
            <v>13.77</v>
          </cell>
          <cell r="WS142">
            <v>2</v>
          </cell>
          <cell r="WT142" t="str">
            <v/>
          </cell>
          <cell r="WU142" t="str">
            <v/>
          </cell>
          <cell r="WV142">
            <v>0</v>
          </cell>
          <cell r="WW142">
            <v>0</v>
          </cell>
          <cell r="WX142">
            <v>0</v>
          </cell>
          <cell r="WY142">
            <v>0</v>
          </cell>
          <cell r="WZ142">
            <v>0</v>
          </cell>
          <cell r="XA142">
            <v>0</v>
          </cell>
          <cell r="XB142">
            <v>13.74</v>
          </cell>
          <cell r="XC142">
            <v>2</v>
          </cell>
          <cell r="XD142">
            <v>0</v>
          </cell>
          <cell r="XE142">
            <v>0</v>
          </cell>
          <cell r="XF142">
            <v>6.8</v>
          </cell>
          <cell r="XG142">
            <v>1</v>
          </cell>
          <cell r="XH142" t="str">
            <v/>
          </cell>
          <cell r="XI142" t="str">
            <v/>
          </cell>
          <cell r="XJ142">
            <v>0</v>
          </cell>
          <cell r="XK142">
            <v>0</v>
          </cell>
          <cell r="XL142">
            <v>7.15</v>
          </cell>
          <cell r="XM142">
            <v>1</v>
          </cell>
          <cell r="XN142">
            <v>0</v>
          </cell>
          <cell r="XO142">
            <v>0</v>
          </cell>
          <cell r="XP142">
            <v>0</v>
          </cell>
          <cell r="XQ142">
            <v>0</v>
          </cell>
          <cell r="XR142">
            <v>7.19</v>
          </cell>
          <cell r="XS142">
            <v>1</v>
          </cell>
          <cell r="XT142">
            <v>5.96</v>
          </cell>
          <cell r="XU142">
            <v>1</v>
          </cell>
          <cell r="XV142" t="str">
            <v/>
          </cell>
          <cell r="XW142" t="str">
            <v/>
          </cell>
          <cell r="XX142">
            <v>0</v>
          </cell>
          <cell r="XY142">
            <v>0</v>
          </cell>
          <cell r="XZ142">
            <v>7.8</v>
          </cell>
          <cell r="YA142">
            <v>1</v>
          </cell>
          <cell r="YB142">
            <v>7.51</v>
          </cell>
          <cell r="YC142">
            <v>1</v>
          </cell>
          <cell r="YD142">
            <v>0</v>
          </cell>
          <cell r="YE142">
            <v>0</v>
          </cell>
          <cell r="YF142">
            <v>0</v>
          </cell>
          <cell r="YG142">
            <v>0</v>
          </cell>
          <cell r="YH142">
            <v>0</v>
          </cell>
          <cell r="YI142">
            <v>0</v>
          </cell>
          <cell r="YJ142" t="str">
            <v/>
          </cell>
          <cell r="YK142" t="str">
            <v/>
          </cell>
          <cell r="YL142">
            <v>8.0299999999999994</v>
          </cell>
          <cell r="YM142">
            <v>1</v>
          </cell>
          <cell r="YN142">
            <v>0</v>
          </cell>
          <cell r="YO142">
            <v>0</v>
          </cell>
          <cell r="YP142">
            <v>0</v>
          </cell>
          <cell r="YQ142">
            <v>0</v>
          </cell>
          <cell r="YR142">
            <v>7.95</v>
          </cell>
          <cell r="YS142">
            <v>1</v>
          </cell>
          <cell r="YT142">
            <v>7.04</v>
          </cell>
          <cell r="YU142">
            <v>1</v>
          </cell>
          <cell r="YV142">
            <v>0</v>
          </cell>
          <cell r="YW142">
            <v>0</v>
          </cell>
          <cell r="YX142" t="str">
            <v/>
          </cell>
          <cell r="YY142" t="str">
            <v/>
          </cell>
          <cell r="YZ142">
            <v>0</v>
          </cell>
          <cell r="ZA142">
            <v>0</v>
          </cell>
          <cell r="ZB142">
            <v>8.49</v>
          </cell>
          <cell r="ZC142">
            <v>1</v>
          </cell>
          <cell r="ZD142">
            <v>0</v>
          </cell>
          <cell r="ZE142">
            <v>0</v>
          </cell>
          <cell r="ZF142">
            <v>0</v>
          </cell>
          <cell r="ZG142">
            <v>0</v>
          </cell>
          <cell r="ZH142">
            <v>0</v>
          </cell>
          <cell r="ZI142">
            <v>0</v>
          </cell>
          <cell r="ZJ142">
            <v>7.34</v>
          </cell>
          <cell r="ZK142">
            <v>1</v>
          </cell>
          <cell r="ZL142" t="str">
            <v/>
          </cell>
          <cell r="ZM142" t="str">
            <v/>
          </cell>
          <cell r="ZN142">
            <v>0</v>
          </cell>
          <cell r="ZO142">
            <v>0</v>
          </cell>
          <cell r="ZP142">
            <v>0</v>
          </cell>
          <cell r="ZQ142">
            <v>0</v>
          </cell>
          <cell r="ZR142">
            <v>6.53</v>
          </cell>
          <cell r="ZS142">
            <v>1</v>
          </cell>
          <cell r="ZT142">
            <v>0</v>
          </cell>
          <cell r="ZU142">
            <v>0</v>
          </cell>
          <cell r="ZV142">
            <v>0</v>
          </cell>
          <cell r="ZW142">
            <v>0</v>
          </cell>
          <cell r="ZX142">
            <v>6.51</v>
          </cell>
          <cell r="ZY142">
            <v>1</v>
          </cell>
          <cell r="ZZ142" t="str">
            <v/>
          </cell>
          <cell r="AAA142" t="str">
            <v/>
          </cell>
          <cell r="AAB142">
            <v>0</v>
          </cell>
          <cell r="AAC142">
            <v>0</v>
          </cell>
          <cell r="AAD142">
            <v>0</v>
          </cell>
          <cell r="AAE142">
            <v>0</v>
          </cell>
          <cell r="AAF142">
            <v>7.31</v>
          </cell>
          <cell r="AAG142">
            <v>1</v>
          </cell>
          <cell r="AAH142">
            <v>0</v>
          </cell>
          <cell r="AAI142">
            <v>0</v>
          </cell>
          <cell r="AAJ142">
            <v>0</v>
          </cell>
          <cell r="AAK142">
            <v>0</v>
          </cell>
          <cell r="AAL142">
            <v>0</v>
          </cell>
          <cell r="AAM142">
            <v>0</v>
          </cell>
          <cell r="AAN142" t="str">
            <v/>
          </cell>
          <cell r="AAO142" t="str">
            <v/>
          </cell>
          <cell r="AAP142">
            <v>0</v>
          </cell>
          <cell r="AAQ142">
            <v>0</v>
          </cell>
          <cell r="AAR142">
            <v>0</v>
          </cell>
          <cell r="AAS142">
            <v>0</v>
          </cell>
          <cell r="AAT142">
            <v>0</v>
          </cell>
          <cell r="AAU142">
            <v>0</v>
          </cell>
          <cell r="AAV142">
            <v>0</v>
          </cell>
          <cell r="AAW142">
            <v>0</v>
          </cell>
          <cell r="AAX142">
            <v>0</v>
          </cell>
          <cell r="AAY142">
            <v>0</v>
          </cell>
          <cell r="AAZ142">
            <v>0</v>
          </cell>
          <cell r="ABA142">
            <v>0</v>
          </cell>
          <cell r="ABB142" t="str">
            <v/>
          </cell>
          <cell r="ABC142" t="str">
            <v/>
          </cell>
          <cell r="ABD142">
            <v>0</v>
          </cell>
          <cell r="ABE142">
            <v>0</v>
          </cell>
          <cell r="ABF142">
            <v>0</v>
          </cell>
          <cell r="ABG142">
            <v>0</v>
          </cell>
          <cell r="ABH142">
            <v>0</v>
          </cell>
          <cell r="ABI142">
            <v>0</v>
          </cell>
          <cell r="ABJ142">
            <v>0</v>
          </cell>
          <cell r="ABK142">
            <v>0</v>
          </cell>
          <cell r="ABM142">
            <v>993.7399999999999</v>
          </cell>
          <cell r="ABN142">
            <v>141</v>
          </cell>
          <cell r="ABO142">
            <v>120</v>
          </cell>
          <cell r="ABP142">
            <v>1.175</v>
          </cell>
        </row>
        <row r="143">
          <cell r="A143" t="str">
            <v>WEBSTER</v>
          </cell>
          <cell r="B143" t="str">
            <v>WEBSTER</v>
          </cell>
          <cell r="C143" t="str">
            <v>BRONX</v>
          </cell>
          <cell r="D143">
            <v>7.49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7.07</v>
          </cell>
          <cell r="M143">
            <v>1</v>
          </cell>
          <cell r="N143">
            <v>0</v>
          </cell>
          <cell r="O143">
            <v>0</v>
          </cell>
          <cell r="P143" t="str">
            <v/>
          </cell>
          <cell r="Q143" t="str">
            <v/>
          </cell>
          <cell r="R143">
            <v>7.69</v>
          </cell>
          <cell r="S143">
            <v>1</v>
          </cell>
          <cell r="T143">
            <v>0</v>
          </cell>
          <cell r="U143">
            <v>0</v>
          </cell>
          <cell r="V143">
            <v>8.43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8.66</v>
          </cell>
          <cell r="AC143">
            <v>1</v>
          </cell>
          <cell r="AD143" t="str">
            <v/>
          </cell>
          <cell r="AE143" t="str">
            <v/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8.6300000000000008</v>
          </cell>
          <cell r="AK143">
            <v>1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8.01</v>
          </cell>
          <cell r="AQ143">
            <v>1</v>
          </cell>
          <cell r="AR143" t="str">
            <v/>
          </cell>
          <cell r="AS143" t="str">
            <v/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8.24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 t="str">
            <v/>
          </cell>
          <cell r="BG143" t="str">
            <v/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18.03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 t="str">
            <v/>
          </cell>
          <cell r="BU143" t="str">
            <v/>
          </cell>
          <cell r="BV143">
            <v>6.42</v>
          </cell>
          <cell r="BW143">
            <v>1</v>
          </cell>
          <cell r="BX143">
            <v>0</v>
          </cell>
          <cell r="BY143">
            <v>0</v>
          </cell>
          <cell r="BZ143">
            <v>9.08</v>
          </cell>
          <cell r="CA143">
            <v>1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 t="str">
            <v/>
          </cell>
          <cell r="CI143" t="str">
            <v/>
          </cell>
          <cell r="CJ143">
            <v>9.59</v>
          </cell>
          <cell r="CK143">
            <v>1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5.05</v>
          </cell>
          <cell r="CU143">
            <v>1</v>
          </cell>
          <cell r="CV143" t="str">
            <v/>
          </cell>
          <cell r="CW143" t="str">
            <v/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21.12</v>
          </cell>
          <cell r="DI143">
            <v>2</v>
          </cell>
          <cell r="DJ143" t="str">
            <v/>
          </cell>
          <cell r="DK143" t="str">
            <v/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8.0299999999999994</v>
          </cell>
          <cell r="DQ143">
            <v>1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9.18</v>
          </cell>
          <cell r="DW143">
            <v>1</v>
          </cell>
          <cell r="DX143" t="str">
            <v/>
          </cell>
          <cell r="DY143" t="str">
            <v/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9.0399999999999991</v>
          </cell>
          <cell r="EE143">
            <v>1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 t="str">
            <v/>
          </cell>
          <cell r="EM143" t="str">
            <v/>
          </cell>
          <cell r="EN143">
            <v>7.82</v>
          </cell>
          <cell r="EO143">
            <v>1</v>
          </cell>
          <cell r="EP143">
            <v>0</v>
          </cell>
          <cell r="EQ143">
            <v>0</v>
          </cell>
          <cell r="ER143">
            <v>9.5</v>
          </cell>
          <cell r="ES143">
            <v>1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 t="str">
            <v/>
          </cell>
          <cell r="FA143" t="str">
            <v/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9.69</v>
          </cell>
          <cell r="FG143">
            <v>1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8.92</v>
          </cell>
          <cell r="FM143">
            <v>1</v>
          </cell>
          <cell r="FN143" t="str">
            <v/>
          </cell>
          <cell r="FO143" t="str">
            <v/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9.2799999999999994</v>
          </cell>
          <cell r="FU143">
            <v>1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8.3000000000000007</v>
          </cell>
          <cell r="GA143">
            <v>1</v>
          </cell>
          <cell r="GB143" t="str">
            <v/>
          </cell>
          <cell r="GC143" t="str">
            <v/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10.14</v>
          </cell>
          <cell r="GI143">
            <v>1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10.220000000000001</v>
          </cell>
          <cell r="GO143">
            <v>1</v>
          </cell>
          <cell r="GP143" t="str">
            <v/>
          </cell>
          <cell r="GQ143" t="str">
            <v/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9.57</v>
          </cell>
          <cell r="GW143">
            <v>1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9.51</v>
          </cell>
          <cell r="HC143">
            <v>1</v>
          </cell>
          <cell r="HD143" t="str">
            <v/>
          </cell>
          <cell r="HE143" t="str">
            <v/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9</v>
          </cell>
          <cell r="HK143">
            <v>1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8.32</v>
          </cell>
          <cell r="HQ143">
            <v>1</v>
          </cell>
          <cell r="HR143" t="str">
            <v/>
          </cell>
          <cell r="HS143" t="str">
            <v/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9</v>
          </cell>
          <cell r="HY143">
            <v>1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8.32</v>
          </cell>
          <cell r="IE143">
            <v>1</v>
          </cell>
          <cell r="IF143" t="str">
            <v/>
          </cell>
          <cell r="IG143" t="str">
            <v/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9.6300000000000008</v>
          </cell>
          <cell r="IM143">
            <v>1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8.36</v>
          </cell>
          <cell r="IS143">
            <v>1</v>
          </cell>
          <cell r="IT143" t="str">
            <v/>
          </cell>
          <cell r="IU143" t="str">
            <v/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10.07</v>
          </cell>
          <cell r="JA143">
            <v>1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 t="str">
            <v/>
          </cell>
          <cell r="JI143" t="str">
            <v/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10.07</v>
          </cell>
          <cell r="JO143">
            <v>1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 t="str">
            <v/>
          </cell>
          <cell r="JW143" t="str">
            <v/>
          </cell>
          <cell r="JX143">
            <v>10.3</v>
          </cell>
          <cell r="JY143">
            <v>1</v>
          </cell>
          <cell r="JZ143">
            <v>0</v>
          </cell>
          <cell r="KA143">
            <v>0</v>
          </cell>
          <cell r="KB143">
            <v>9.0399999999999991</v>
          </cell>
          <cell r="KC143">
            <v>1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8.36</v>
          </cell>
          <cell r="KI143">
            <v>1</v>
          </cell>
          <cell r="KJ143" t="str">
            <v/>
          </cell>
          <cell r="KK143" t="str">
            <v/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7.49</v>
          </cell>
          <cell r="KS143">
            <v>1</v>
          </cell>
          <cell r="KT143">
            <v>10.4</v>
          </cell>
          <cell r="KU143">
            <v>1</v>
          </cell>
          <cell r="KV143">
            <v>0</v>
          </cell>
          <cell r="KW143">
            <v>0</v>
          </cell>
          <cell r="KX143" t="str">
            <v/>
          </cell>
          <cell r="KY143" t="str">
            <v/>
          </cell>
          <cell r="KZ143">
            <v>9.36</v>
          </cell>
          <cell r="LA143">
            <v>1</v>
          </cell>
          <cell r="LB143">
            <v>0</v>
          </cell>
          <cell r="LC143">
            <v>0</v>
          </cell>
          <cell r="LD143">
            <v>10.06</v>
          </cell>
          <cell r="LE143">
            <v>1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  <cell r="LJ143">
            <v>9.32</v>
          </cell>
          <cell r="LK143">
            <v>1</v>
          </cell>
          <cell r="LL143" t="str">
            <v/>
          </cell>
          <cell r="LM143" t="str">
            <v/>
          </cell>
          <cell r="LN143">
            <v>0</v>
          </cell>
          <cell r="LO143">
            <v>0</v>
          </cell>
          <cell r="LP143">
            <v>0</v>
          </cell>
          <cell r="LQ143">
            <v>0</v>
          </cell>
          <cell r="LR143">
            <v>8.7100000000000009</v>
          </cell>
          <cell r="LS143">
            <v>1</v>
          </cell>
          <cell r="LT143">
            <v>0</v>
          </cell>
          <cell r="LU143">
            <v>0</v>
          </cell>
          <cell r="LV143">
            <v>0</v>
          </cell>
          <cell r="LW143">
            <v>0</v>
          </cell>
          <cell r="LX143">
            <v>8.7200000000000006</v>
          </cell>
          <cell r="LY143">
            <v>1</v>
          </cell>
          <cell r="LZ143" t="str">
            <v/>
          </cell>
          <cell r="MA143" t="str">
            <v/>
          </cell>
          <cell r="MB143">
            <v>0</v>
          </cell>
          <cell r="MC143">
            <v>0</v>
          </cell>
          <cell r="MD143">
            <v>0</v>
          </cell>
          <cell r="ME143">
            <v>0</v>
          </cell>
          <cell r="MF143">
            <v>0</v>
          </cell>
          <cell r="MG143">
            <v>0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18.190000000000001</v>
          </cell>
          <cell r="MM143">
            <v>2</v>
          </cell>
          <cell r="MN143" t="str">
            <v/>
          </cell>
          <cell r="MO143" t="str">
            <v/>
          </cell>
          <cell r="MP143">
            <v>0</v>
          </cell>
          <cell r="MQ143">
            <v>0</v>
          </cell>
          <cell r="MR143">
            <v>0</v>
          </cell>
          <cell r="MS143">
            <v>0</v>
          </cell>
          <cell r="MT143">
            <v>9.25</v>
          </cell>
          <cell r="MU143">
            <v>1</v>
          </cell>
          <cell r="MV143">
            <v>0</v>
          </cell>
          <cell r="MW143">
            <v>0</v>
          </cell>
          <cell r="MX143">
            <v>0</v>
          </cell>
          <cell r="MY143">
            <v>0</v>
          </cell>
          <cell r="MZ143">
            <v>9.86</v>
          </cell>
          <cell r="NA143">
            <v>1</v>
          </cell>
          <cell r="NB143" t="str">
            <v/>
          </cell>
          <cell r="NC143" t="str">
            <v/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0</v>
          </cell>
          <cell r="NI143">
            <v>0</v>
          </cell>
          <cell r="NJ143">
            <v>9.48</v>
          </cell>
          <cell r="NK143">
            <v>1</v>
          </cell>
          <cell r="NL143">
            <v>9.15</v>
          </cell>
          <cell r="NM143">
            <v>1</v>
          </cell>
          <cell r="NN143">
            <v>0</v>
          </cell>
          <cell r="NO143">
            <v>0</v>
          </cell>
          <cell r="NP143" t="str">
            <v/>
          </cell>
          <cell r="NQ143" t="str">
            <v/>
          </cell>
          <cell r="NR143">
            <v>0</v>
          </cell>
          <cell r="NS143">
            <v>0</v>
          </cell>
          <cell r="NT143">
            <v>0</v>
          </cell>
          <cell r="NU143">
            <v>0</v>
          </cell>
          <cell r="NV143">
            <v>8.92</v>
          </cell>
          <cell r="NW143">
            <v>1</v>
          </cell>
          <cell r="NX143">
            <v>0</v>
          </cell>
          <cell r="NY143">
            <v>0</v>
          </cell>
          <cell r="NZ143">
            <v>0</v>
          </cell>
          <cell r="OA143">
            <v>0</v>
          </cell>
          <cell r="OB143">
            <v>10.71</v>
          </cell>
          <cell r="OC143">
            <v>1</v>
          </cell>
          <cell r="OD143" t="str">
            <v/>
          </cell>
          <cell r="OE143" t="str">
            <v/>
          </cell>
          <cell r="OF143">
            <v>0</v>
          </cell>
          <cell r="OG143">
            <v>0</v>
          </cell>
          <cell r="OH143">
            <v>0</v>
          </cell>
          <cell r="OI143">
            <v>0</v>
          </cell>
          <cell r="OJ143">
            <v>8.2200000000000006</v>
          </cell>
          <cell r="OK143">
            <v>1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</v>
          </cell>
          <cell r="OQ143">
            <v>1</v>
          </cell>
          <cell r="OR143" t="str">
            <v/>
          </cell>
          <cell r="OS143" t="str">
            <v/>
          </cell>
          <cell r="OT143">
            <v>0</v>
          </cell>
          <cell r="OU143">
            <v>0</v>
          </cell>
          <cell r="OV143">
            <v>0</v>
          </cell>
          <cell r="OW143">
            <v>0</v>
          </cell>
          <cell r="OX143">
            <v>9.6300000000000008</v>
          </cell>
          <cell r="OY143">
            <v>1</v>
          </cell>
          <cell r="OZ143">
            <v>0</v>
          </cell>
          <cell r="PA143">
            <v>0</v>
          </cell>
          <cell r="PB143">
            <v>0</v>
          </cell>
          <cell r="PC143">
            <v>0</v>
          </cell>
          <cell r="PD143">
            <v>12.57</v>
          </cell>
          <cell r="PE143">
            <v>1</v>
          </cell>
          <cell r="PF143" t="str">
            <v/>
          </cell>
          <cell r="PG143" t="str">
            <v/>
          </cell>
          <cell r="PH143">
            <v>0</v>
          </cell>
          <cell r="PI143">
            <v>0</v>
          </cell>
          <cell r="PJ143">
            <v>0</v>
          </cell>
          <cell r="PK143">
            <v>0</v>
          </cell>
          <cell r="PL143">
            <v>10.17</v>
          </cell>
          <cell r="PM143">
            <v>1</v>
          </cell>
          <cell r="PN143">
            <v>0</v>
          </cell>
          <cell r="PO143">
            <v>0</v>
          </cell>
          <cell r="PP143">
            <v>0</v>
          </cell>
          <cell r="PQ143">
            <v>0</v>
          </cell>
          <cell r="PR143">
            <v>8.84</v>
          </cell>
          <cell r="PS143">
            <v>1</v>
          </cell>
          <cell r="PT143" t="str">
            <v/>
          </cell>
          <cell r="PU143" t="str">
            <v/>
          </cell>
          <cell r="PV143">
            <v>0</v>
          </cell>
          <cell r="PW143">
            <v>0</v>
          </cell>
          <cell r="PX143">
            <v>0</v>
          </cell>
          <cell r="PY143">
            <v>0</v>
          </cell>
          <cell r="PZ143">
            <v>10.1</v>
          </cell>
          <cell r="QA143">
            <v>1</v>
          </cell>
          <cell r="QB143">
            <v>0</v>
          </cell>
          <cell r="QC143">
            <v>0</v>
          </cell>
          <cell r="QD143">
            <v>0</v>
          </cell>
          <cell r="QE143">
            <v>0</v>
          </cell>
          <cell r="QF143">
            <v>0</v>
          </cell>
          <cell r="QG143">
            <v>0</v>
          </cell>
          <cell r="QH143" t="str">
            <v/>
          </cell>
          <cell r="QI143" t="str">
            <v/>
          </cell>
          <cell r="QJ143">
            <v>9.17</v>
          </cell>
          <cell r="QK143">
            <v>1</v>
          </cell>
          <cell r="QL143">
            <v>0</v>
          </cell>
          <cell r="QM143">
            <v>0</v>
          </cell>
          <cell r="QN143">
            <v>10.59</v>
          </cell>
          <cell r="QO143">
            <v>1</v>
          </cell>
          <cell r="QP143">
            <v>0</v>
          </cell>
          <cell r="QQ143">
            <v>0</v>
          </cell>
          <cell r="QR143">
            <v>0</v>
          </cell>
          <cell r="QS143">
            <v>0</v>
          </cell>
          <cell r="QT143">
            <v>10.53</v>
          </cell>
          <cell r="QU143">
            <v>1</v>
          </cell>
          <cell r="QV143" t="str">
            <v/>
          </cell>
          <cell r="QW143" t="str">
            <v/>
          </cell>
          <cell r="QX143">
            <v>0</v>
          </cell>
          <cell r="QY143">
            <v>0</v>
          </cell>
          <cell r="QZ143">
            <v>0</v>
          </cell>
          <cell r="RA143">
            <v>0</v>
          </cell>
          <cell r="RB143">
            <v>10.91</v>
          </cell>
          <cell r="RC143">
            <v>1</v>
          </cell>
          <cell r="RD143">
            <v>0</v>
          </cell>
          <cell r="RE143">
            <v>0</v>
          </cell>
          <cell r="RF143">
            <v>0</v>
          </cell>
          <cell r="RG143">
            <v>0</v>
          </cell>
          <cell r="RH143">
            <v>0</v>
          </cell>
          <cell r="RI143">
            <v>0</v>
          </cell>
          <cell r="RJ143" t="str">
            <v/>
          </cell>
          <cell r="RK143" t="str">
            <v/>
          </cell>
          <cell r="RL143">
            <v>0</v>
          </cell>
          <cell r="RM143">
            <v>0</v>
          </cell>
          <cell r="RN143">
            <v>0</v>
          </cell>
          <cell r="RO143">
            <v>0</v>
          </cell>
          <cell r="RP143">
            <v>22.54</v>
          </cell>
          <cell r="RQ143">
            <v>2</v>
          </cell>
          <cell r="RR143">
            <v>0</v>
          </cell>
          <cell r="RS143">
            <v>0</v>
          </cell>
          <cell r="RT143">
            <v>0</v>
          </cell>
          <cell r="RU143">
            <v>0</v>
          </cell>
          <cell r="RV143">
            <v>8.7799999999999994</v>
          </cell>
          <cell r="RW143">
            <v>1</v>
          </cell>
          <cell r="RX143" t="str">
            <v/>
          </cell>
          <cell r="RY143" t="str">
            <v/>
          </cell>
          <cell r="RZ143">
            <v>0</v>
          </cell>
          <cell r="SA143">
            <v>0</v>
          </cell>
          <cell r="SB143">
            <v>0</v>
          </cell>
          <cell r="SC143">
            <v>0</v>
          </cell>
          <cell r="SD143">
            <v>10.39</v>
          </cell>
          <cell r="SE143">
            <v>1</v>
          </cell>
          <cell r="SF143">
            <v>0</v>
          </cell>
          <cell r="SG143">
            <v>0</v>
          </cell>
          <cell r="SH143">
            <v>0</v>
          </cell>
          <cell r="SI143">
            <v>0</v>
          </cell>
          <cell r="SJ143">
            <v>0</v>
          </cell>
          <cell r="SK143">
            <v>0</v>
          </cell>
          <cell r="SL143" t="str">
            <v/>
          </cell>
          <cell r="SM143" t="str">
            <v/>
          </cell>
          <cell r="SN143">
            <v>0</v>
          </cell>
          <cell r="SO143">
            <v>0</v>
          </cell>
          <cell r="SP143">
            <v>0</v>
          </cell>
          <cell r="SQ143">
            <v>0</v>
          </cell>
          <cell r="SR143">
            <v>20.73</v>
          </cell>
          <cell r="SS143">
            <v>2</v>
          </cell>
          <cell r="ST143">
            <v>0</v>
          </cell>
          <cell r="SU143">
            <v>0</v>
          </cell>
          <cell r="SV143">
            <v>0</v>
          </cell>
          <cell r="SW143">
            <v>0</v>
          </cell>
          <cell r="SX143">
            <v>0</v>
          </cell>
          <cell r="SY143">
            <v>0</v>
          </cell>
          <cell r="SZ143" t="str">
            <v/>
          </cell>
          <cell r="TA143" t="str">
            <v/>
          </cell>
          <cell r="TB143">
            <v>8.27</v>
          </cell>
          <cell r="TC143">
            <v>1</v>
          </cell>
          <cell r="TD143">
            <v>0</v>
          </cell>
          <cell r="TE143">
            <v>0</v>
          </cell>
          <cell r="TF143">
            <v>9.9499999999999993</v>
          </cell>
          <cell r="TG143">
            <v>1</v>
          </cell>
          <cell r="TH143">
            <v>0</v>
          </cell>
          <cell r="TI143">
            <v>0</v>
          </cell>
          <cell r="TJ143">
            <v>0</v>
          </cell>
          <cell r="TK143">
            <v>0</v>
          </cell>
          <cell r="TL143">
            <v>9.11</v>
          </cell>
          <cell r="TM143">
            <v>1</v>
          </cell>
          <cell r="TN143" t="str">
            <v/>
          </cell>
          <cell r="TO143" t="str">
            <v/>
          </cell>
          <cell r="TP143">
            <v>0</v>
          </cell>
          <cell r="TQ143">
            <v>0</v>
          </cell>
          <cell r="TR143">
            <v>0</v>
          </cell>
          <cell r="TS143">
            <v>0</v>
          </cell>
          <cell r="TT143">
            <v>5.89</v>
          </cell>
          <cell r="TU143">
            <v>1</v>
          </cell>
          <cell r="TV143">
            <v>0</v>
          </cell>
          <cell r="TW143">
            <v>0</v>
          </cell>
          <cell r="TX143">
            <v>0</v>
          </cell>
          <cell r="TY143">
            <v>0</v>
          </cell>
          <cell r="TZ143">
            <v>8.9700000000000006</v>
          </cell>
          <cell r="UA143">
            <v>1</v>
          </cell>
          <cell r="UB143" t="str">
            <v/>
          </cell>
          <cell r="UC143" t="str">
            <v/>
          </cell>
          <cell r="UD143">
            <v>0</v>
          </cell>
          <cell r="UE143">
            <v>0</v>
          </cell>
          <cell r="UF143">
            <v>0</v>
          </cell>
          <cell r="UG143">
            <v>0</v>
          </cell>
          <cell r="UH143">
            <v>9.2100000000000009</v>
          </cell>
          <cell r="UI143">
            <v>1</v>
          </cell>
          <cell r="UJ143">
            <v>0</v>
          </cell>
          <cell r="UK143">
            <v>0</v>
          </cell>
          <cell r="UL143">
            <v>0</v>
          </cell>
          <cell r="UM143">
            <v>0</v>
          </cell>
          <cell r="UN143">
            <v>0</v>
          </cell>
          <cell r="UO143">
            <v>0</v>
          </cell>
          <cell r="UP143" t="str">
            <v/>
          </cell>
          <cell r="UQ143" t="str">
            <v/>
          </cell>
          <cell r="UR143">
            <v>10.64</v>
          </cell>
          <cell r="US143">
            <v>1</v>
          </cell>
          <cell r="UT143">
            <v>0</v>
          </cell>
          <cell r="UU143">
            <v>0</v>
          </cell>
          <cell r="UV143">
            <v>6.58</v>
          </cell>
          <cell r="UW143">
            <v>1</v>
          </cell>
          <cell r="UX143">
            <v>0</v>
          </cell>
          <cell r="UY143">
            <v>0</v>
          </cell>
          <cell r="UZ143">
            <v>0</v>
          </cell>
          <cell r="VA143">
            <v>0</v>
          </cell>
          <cell r="VB143">
            <v>8.19</v>
          </cell>
          <cell r="VC143">
            <v>1</v>
          </cell>
          <cell r="VD143" t="str">
            <v/>
          </cell>
          <cell r="VE143" t="str">
            <v/>
          </cell>
          <cell r="VF143">
            <v>0</v>
          </cell>
          <cell r="VG143">
            <v>0</v>
          </cell>
          <cell r="VH143">
            <v>0</v>
          </cell>
          <cell r="VI143">
            <v>0</v>
          </cell>
          <cell r="VJ143">
            <v>9.7200000000000006</v>
          </cell>
          <cell r="VK143">
            <v>1</v>
          </cell>
          <cell r="VL143">
            <v>0</v>
          </cell>
          <cell r="VM143">
            <v>0</v>
          </cell>
          <cell r="VN143">
            <v>0</v>
          </cell>
          <cell r="VO143">
            <v>0</v>
          </cell>
          <cell r="VP143">
            <v>9.34</v>
          </cell>
          <cell r="VQ143">
            <v>1</v>
          </cell>
          <cell r="VR143" t="str">
            <v/>
          </cell>
          <cell r="VS143" t="str">
            <v/>
          </cell>
          <cell r="VT143">
            <v>0</v>
          </cell>
          <cell r="VU143">
            <v>0</v>
          </cell>
          <cell r="VV143">
            <v>8.68</v>
          </cell>
          <cell r="VW143">
            <v>1</v>
          </cell>
          <cell r="VX143">
            <v>0</v>
          </cell>
          <cell r="VY143">
            <v>0</v>
          </cell>
          <cell r="VZ143">
            <v>0</v>
          </cell>
          <cell r="WA143">
            <v>0</v>
          </cell>
          <cell r="WB143">
            <v>0</v>
          </cell>
          <cell r="WC143">
            <v>0</v>
          </cell>
          <cell r="WD143">
            <v>9.1300000000000008</v>
          </cell>
          <cell r="WE143">
            <v>1</v>
          </cell>
          <cell r="WF143" t="str">
            <v/>
          </cell>
          <cell r="WG143" t="str">
            <v/>
          </cell>
          <cell r="WH143">
            <v>0</v>
          </cell>
          <cell r="WI143">
            <v>0</v>
          </cell>
          <cell r="WJ143">
            <v>0</v>
          </cell>
          <cell r="WK143">
            <v>0</v>
          </cell>
          <cell r="WL143">
            <v>0</v>
          </cell>
          <cell r="WM143">
            <v>0</v>
          </cell>
          <cell r="WN143">
            <v>8.42</v>
          </cell>
          <cell r="WO143">
            <v>1</v>
          </cell>
          <cell r="WP143">
            <v>0</v>
          </cell>
          <cell r="WQ143">
            <v>0</v>
          </cell>
          <cell r="WR143">
            <v>0</v>
          </cell>
          <cell r="WS143">
            <v>0</v>
          </cell>
          <cell r="WT143" t="str">
            <v/>
          </cell>
          <cell r="WU143" t="str">
            <v/>
          </cell>
          <cell r="WV143">
            <v>0</v>
          </cell>
          <cell r="WW143">
            <v>0</v>
          </cell>
          <cell r="WX143">
            <v>0</v>
          </cell>
          <cell r="WY143">
            <v>0</v>
          </cell>
          <cell r="WZ143">
            <v>9.48</v>
          </cell>
          <cell r="XA143">
            <v>1</v>
          </cell>
          <cell r="XB143">
            <v>0</v>
          </cell>
          <cell r="XC143">
            <v>0</v>
          </cell>
          <cell r="XD143">
            <v>0</v>
          </cell>
          <cell r="XE143">
            <v>0</v>
          </cell>
          <cell r="XF143">
            <v>9.7899999999999991</v>
          </cell>
          <cell r="XG143">
            <v>1</v>
          </cell>
          <cell r="XH143" t="str">
            <v/>
          </cell>
          <cell r="XI143" t="str">
            <v/>
          </cell>
          <cell r="XJ143">
            <v>0</v>
          </cell>
          <cell r="XK143">
            <v>0</v>
          </cell>
          <cell r="XL143">
            <v>0</v>
          </cell>
          <cell r="XM143">
            <v>0</v>
          </cell>
          <cell r="XN143">
            <v>0</v>
          </cell>
          <cell r="XO143">
            <v>0</v>
          </cell>
          <cell r="XP143">
            <v>8.3800000000000008</v>
          </cell>
          <cell r="XQ143">
            <v>1</v>
          </cell>
          <cell r="XR143">
            <v>0</v>
          </cell>
          <cell r="XS143">
            <v>0</v>
          </cell>
          <cell r="XT143">
            <v>0</v>
          </cell>
          <cell r="XU143">
            <v>0</v>
          </cell>
          <cell r="XV143" t="str">
            <v/>
          </cell>
          <cell r="XW143" t="str">
            <v/>
          </cell>
          <cell r="XX143">
            <v>9.19</v>
          </cell>
          <cell r="XY143">
            <v>1</v>
          </cell>
          <cell r="XZ143">
            <v>0</v>
          </cell>
          <cell r="YA143">
            <v>0</v>
          </cell>
          <cell r="YB143">
            <v>0</v>
          </cell>
          <cell r="YC143">
            <v>0</v>
          </cell>
          <cell r="YD143">
            <v>9.09</v>
          </cell>
          <cell r="YE143">
            <v>1</v>
          </cell>
          <cell r="YF143">
            <v>0</v>
          </cell>
          <cell r="YG143">
            <v>0</v>
          </cell>
          <cell r="YH143">
            <v>0</v>
          </cell>
          <cell r="YI143">
            <v>0</v>
          </cell>
          <cell r="YJ143" t="str">
            <v/>
          </cell>
          <cell r="YK143" t="str">
            <v/>
          </cell>
          <cell r="YL143">
            <v>9.35</v>
          </cell>
          <cell r="YM143">
            <v>1</v>
          </cell>
          <cell r="YN143">
            <v>0</v>
          </cell>
          <cell r="YO143">
            <v>0</v>
          </cell>
          <cell r="YP143">
            <v>9.57</v>
          </cell>
          <cell r="YQ143">
            <v>0</v>
          </cell>
          <cell r="YR143">
            <v>0</v>
          </cell>
          <cell r="YS143">
            <v>0</v>
          </cell>
          <cell r="YT143">
            <v>0</v>
          </cell>
          <cell r="YU143">
            <v>0</v>
          </cell>
          <cell r="YV143">
            <v>0</v>
          </cell>
          <cell r="YW143">
            <v>0</v>
          </cell>
          <cell r="YX143" t="str">
            <v/>
          </cell>
          <cell r="YY143" t="str">
            <v/>
          </cell>
          <cell r="YZ143">
            <v>9.33</v>
          </cell>
          <cell r="ZA143">
            <v>1</v>
          </cell>
          <cell r="ZB143">
            <v>0</v>
          </cell>
          <cell r="ZC143">
            <v>0</v>
          </cell>
          <cell r="ZD143">
            <v>9.76</v>
          </cell>
          <cell r="ZE143">
            <v>1</v>
          </cell>
          <cell r="ZF143">
            <v>0</v>
          </cell>
          <cell r="ZG143">
            <v>0</v>
          </cell>
          <cell r="ZH143">
            <v>0</v>
          </cell>
          <cell r="ZI143">
            <v>0</v>
          </cell>
          <cell r="ZJ143">
            <v>9.25</v>
          </cell>
          <cell r="ZK143">
            <v>1</v>
          </cell>
          <cell r="ZL143" t="str">
            <v/>
          </cell>
          <cell r="ZM143" t="str">
            <v/>
          </cell>
          <cell r="ZN143">
            <v>8.73</v>
          </cell>
          <cell r="ZO143">
            <v>1</v>
          </cell>
          <cell r="ZP143">
            <v>0</v>
          </cell>
          <cell r="ZQ143">
            <v>0</v>
          </cell>
          <cell r="ZR143">
            <v>8.2799999999999994</v>
          </cell>
          <cell r="ZS143">
            <v>1</v>
          </cell>
          <cell r="ZT143">
            <v>0</v>
          </cell>
          <cell r="ZU143">
            <v>0</v>
          </cell>
          <cell r="ZV143">
            <v>0</v>
          </cell>
          <cell r="ZW143">
            <v>0</v>
          </cell>
          <cell r="ZX143">
            <v>7.7</v>
          </cell>
          <cell r="ZY143">
            <v>1</v>
          </cell>
          <cell r="ZZ143" t="str">
            <v/>
          </cell>
          <cell r="AAA143" t="str">
            <v/>
          </cell>
          <cell r="AAB143">
            <v>0</v>
          </cell>
          <cell r="AAC143">
            <v>0</v>
          </cell>
          <cell r="AAD143">
            <v>0</v>
          </cell>
          <cell r="AAE143">
            <v>0</v>
          </cell>
          <cell r="AAF143">
            <v>0</v>
          </cell>
          <cell r="AAG143">
            <v>0</v>
          </cell>
          <cell r="AAH143">
            <v>0</v>
          </cell>
          <cell r="AAI143">
            <v>0</v>
          </cell>
          <cell r="AAJ143">
            <v>0</v>
          </cell>
          <cell r="AAK143">
            <v>0</v>
          </cell>
          <cell r="AAL143">
            <v>0</v>
          </cell>
          <cell r="AAM143">
            <v>0</v>
          </cell>
          <cell r="AAN143" t="str">
            <v/>
          </cell>
          <cell r="AAO143" t="str">
            <v/>
          </cell>
          <cell r="AAP143">
            <v>0</v>
          </cell>
          <cell r="AAQ143">
            <v>0</v>
          </cell>
          <cell r="AAR143">
            <v>0</v>
          </cell>
          <cell r="AAS143">
            <v>0</v>
          </cell>
          <cell r="AAT143">
            <v>0</v>
          </cell>
          <cell r="AAU143">
            <v>0</v>
          </cell>
          <cell r="AAV143">
            <v>0</v>
          </cell>
          <cell r="AAW143">
            <v>0</v>
          </cell>
          <cell r="AAX143">
            <v>0</v>
          </cell>
          <cell r="AAY143">
            <v>0</v>
          </cell>
          <cell r="AAZ143">
            <v>0</v>
          </cell>
          <cell r="ABA143">
            <v>0</v>
          </cell>
          <cell r="ABB143" t="str">
            <v/>
          </cell>
          <cell r="ABC143" t="str">
            <v/>
          </cell>
          <cell r="ABD143">
            <v>0</v>
          </cell>
          <cell r="ABE143">
            <v>0</v>
          </cell>
          <cell r="ABF143">
            <v>0</v>
          </cell>
          <cell r="ABG143">
            <v>0</v>
          </cell>
          <cell r="ABH143">
            <v>0</v>
          </cell>
          <cell r="ABI143">
            <v>0</v>
          </cell>
          <cell r="ABJ143">
            <v>0</v>
          </cell>
          <cell r="ABK143">
            <v>0</v>
          </cell>
          <cell r="ABM143">
            <v>906.97000000000025</v>
          </cell>
          <cell r="ABN143">
            <v>98</v>
          </cell>
          <cell r="ABO143">
            <v>93</v>
          </cell>
          <cell r="ABP143">
            <v>1.053763440860215</v>
          </cell>
        </row>
        <row r="144">
          <cell r="A144" t="str">
            <v>MORRISANIA AIR RIGHTS</v>
          </cell>
          <cell r="B144" t="str">
            <v>MORRISANIA AIR RIGHTS</v>
          </cell>
          <cell r="C144" t="str">
            <v>BRONX</v>
          </cell>
          <cell r="D144">
            <v>0</v>
          </cell>
          <cell r="E144">
            <v>0</v>
          </cell>
          <cell r="F144">
            <v>5.55</v>
          </cell>
          <cell r="G144">
            <v>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 t="str">
            <v/>
          </cell>
          <cell r="Q144" t="str">
            <v/>
          </cell>
          <cell r="R144">
            <v>8.61</v>
          </cell>
          <cell r="S144">
            <v>1</v>
          </cell>
          <cell r="T144">
            <v>0</v>
          </cell>
          <cell r="U144">
            <v>0</v>
          </cell>
          <cell r="V144">
            <v>9.01</v>
          </cell>
          <cell r="W144">
            <v>1</v>
          </cell>
          <cell r="X144">
            <v>0</v>
          </cell>
          <cell r="Y144">
            <v>0</v>
          </cell>
          <cell r="Z144">
            <v>8.26</v>
          </cell>
          <cell r="AA144">
            <v>1</v>
          </cell>
          <cell r="AB144">
            <v>0</v>
          </cell>
          <cell r="AC144">
            <v>0</v>
          </cell>
          <cell r="AD144" t="str">
            <v/>
          </cell>
          <cell r="AE144" t="str">
            <v/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16.079999999999998</v>
          </cell>
          <cell r="AK144">
            <v>2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/>
          </cell>
          <cell r="AS144" t="str">
            <v/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8.7799999999999994</v>
          </cell>
          <cell r="AY144">
            <v>1</v>
          </cell>
          <cell r="AZ144">
            <v>0</v>
          </cell>
          <cell r="BA144">
            <v>0</v>
          </cell>
          <cell r="BB144">
            <v>15.08</v>
          </cell>
          <cell r="BC144">
            <v>2</v>
          </cell>
          <cell r="BD144">
            <v>0</v>
          </cell>
          <cell r="BE144">
            <v>0</v>
          </cell>
          <cell r="BF144" t="str">
            <v/>
          </cell>
          <cell r="BG144" t="str">
            <v/>
          </cell>
          <cell r="BH144">
            <v>0</v>
          </cell>
          <cell r="BI144">
            <v>0</v>
          </cell>
          <cell r="BJ144">
            <v>6.85</v>
          </cell>
          <cell r="BK144">
            <v>1</v>
          </cell>
          <cell r="BL144">
            <v>7.77</v>
          </cell>
          <cell r="BM144">
            <v>1</v>
          </cell>
          <cell r="BN144">
            <v>0</v>
          </cell>
          <cell r="BO144">
            <v>0</v>
          </cell>
          <cell r="BP144">
            <v>6.97</v>
          </cell>
          <cell r="BQ144">
            <v>1</v>
          </cell>
          <cell r="BR144">
            <v>0</v>
          </cell>
          <cell r="BS144">
            <v>0</v>
          </cell>
          <cell r="BT144" t="str">
            <v/>
          </cell>
          <cell r="BU144" t="str">
            <v/>
          </cell>
          <cell r="BV144">
            <v>0</v>
          </cell>
          <cell r="BW144">
            <v>0</v>
          </cell>
          <cell r="BX144">
            <v>7.78</v>
          </cell>
          <cell r="BY144">
            <v>1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7.47</v>
          </cell>
          <cell r="CG144">
            <v>1</v>
          </cell>
          <cell r="CH144" t="str">
            <v/>
          </cell>
          <cell r="CI144" t="str">
            <v/>
          </cell>
          <cell r="CJ144">
            <v>10.199999999999999</v>
          </cell>
          <cell r="CK144">
            <v>1</v>
          </cell>
          <cell r="CL144">
            <v>0</v>
          </cell>
          <cell r="CM144">
            <v>0</v>
          </cell>
          <cell r="CN144">
            <v>7.37</v>
          </cell>
          <cell r="CO144">
            <v>1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7.66</v>
          </cell>
          <cell r="CU144">
            <v>1</v>
          </cell>
          <cell r="CV144" t="str">
            <v/>
          </cell>
          <cell r="CW144" t="str">
            <v/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8.99</v>
          </cell>
          <cell r="DC144">
            <v>1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 t="str">
            <v/>
          </cell>
          <cell r="DK144" t="str">
            <v/>
          </cell>
          <cell r="DL144">
            <v>7.45</v>
          </cell>
          <cell r="DM144">
            <v>1</v>
          </cell>
          <cell r="DN144">
            <v>0</v>
          </cell>
          <cell r="DO144">
            <v>0</v>
          </cell>
          <cell r="DP144">
            <v>7.86</v>
          </cell>
          <cell r="DQ144">
            <v>1</v>
          </cell>
          <cell r="DR144">
            <v>9.26</v>
          </cell>
          <cell r="DS144">
            <v>1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 t="str">
            <v/>
          </cell>
          <cell r="DY144" t="str">
            <v/>
          </cell>
          <cell r="DZ144">
            <v>0</v>
          </cell>
          <cell r="EA144">
            <v>0</v>
          </cell>
          <cell r="EB144">
            <v>15.72</v>
          </cell>
          <cell r="EC144">
            <v>2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 t="str">
            <v/>
          </cell>
          <cell r="EM144" t="str">
            <v/>
          </cell>
          <cell r="EN144">
            <v>16.37</v>
          </cell>
          <cell r="EO144">
            <v>2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 t="str">
            <v/>
          </cell>
          <cell r="FA144" t="str">
            <v/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7.58</v>
          </cell>
          <cell r="FG144">
            <v>1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 t="str">
            <v/>
          </cell>
          <cell r="FO144" t="str">
            <v/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8.8699999999999992</v>
          </cell>
          <cell r="FU144">
            <v>1</v>
          </cell>
          <cell r="FV144">
            <v>8.07</v>
          </cell>
          <cell r="FW144">
            <v>1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 t="str">
            <v/>
          </cell>
          <cell r="GC144" t="str">
            <v/>
          </cell>
          <cell r="GD144">
            <v>7.03</v>
          </cell>
          <cell r="GE144">
            <v>1</v>
          </cell>
          <cell r="GF144">
            <v>7.04</v>
          </cell>
          <cell r="GG144">
            <v>1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7.42</v>
          </cell>
          <cell r="GO144">
            <v>1</v>
          </cell>
          <cell r="GP144" t="str">
            <v/>
          </cell>
          <cell r="GQ144" t="str">
            <v/>
          </cell>
          <cell r="GR144">
            <v>9.6300000000000008</v>
          </cell>
          <cell r="GS144">
            <v>1</v>
          </cell>
          <cell r="GT144">
            <v>0</v>
          </cell>
          <cell r="GU144">
            <v>0</v>
          </cell>
          <cell r="GV144">
            <v>7.73</v>
          </cell>
          <cell r="GW144">
            <v>1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 t="str">
            <v/>
          </cell>
          <cell r="HE144" t="str">
            <v/>
          </cell>
          <cell r="HF144">
            <v>6.84</v>
          </cell>
          <cell r="HG144">
            <v>1</v>
          </cell>
          <cell r="HH144">
            <v>7.7</v>
          </cell>
          <cell r="HI144">
            <v>1</v>
          </cell>
          <cell r="HJ144">
            <v>0</v>
          </cell>
          <cell r="HK144">
            <v>0</v>
          </cell>
          <cell r="HL144">
            <v>6.93</v>
          </cell>
          <cell r="HM144">
            <v>1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 t="str">
            <v/>
          </cell>
          <cell r="HS144" t="str">
            <v/>
          </cell>
          <cell r="HT144">
            <v>6.84</v>
          </cell>
          <cell r="HU144">
            <v>1</v>
          </cell>
          <cell r="HV144">
            <v>7.7</v>
          </cell>
          <cell r="HW144">
            <v>1</v>
          </cell>
          <cell r="HX144">
            <v>0</v>
          </cell>
          <cell r="HY144">
            <v>0</v>
          </cell>
          <cell r="HZ144">
            <v>6.93</v>
          </cell>
          <cell r="IA144">
            <v>1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 t="str">
            <v/>
          </cell>
          <cell r="IG144" t="str">
            <v/>
          </cell>
          <cell r="IH144">
            <v>0</v>
          </cell>
          <cell r="II144">
            <v>0</v>
          </cell>
          <cell r="IJ144">
            <v>15.47</v>
          </cell>
          <cell r="IK144">
            <v>2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 t="str">
            <v/>
          </cell>
          <cell r="IU144" t="str">
            <v/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15.75</v>
          </cell>
          <cell r="JE144">
            <v>1</v>
          </cell>
          <cell r="JF144">
            <v>0</v>
          </cell>
          <cell r="JG144">
            <v>0</v>
          </cell>
          <cell r="JH144" t="str">
            <v/>
          </cell>
          <cell r="JI144" t="str">
            <v/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15.75</v>
          </cell>
          <cell r="JS144">
            <v>1</v>
          </cell>
          <cell r="JT144">
            <v>0</v>
          </cell>
          <cell r="JU144">
            <v>0</v>
          </cell>
          <cell r="JV144" t="str">
            <v/>
          </cell>
          <cell r="JW144" t="str">
            <v/>
          </cell>
          <cell r="JX144">
            <v>7.44</v>
          </cell>
          <cell r="JY144">
            <v>1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14.45</v>
          </cell>
          <cell r="KE144">
            <v>2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 t="str">
            <v/>
          </cell>
          <cell r="KK144" t="str">
            <v/>
          </cell>
          <cell r="KL144">
            <v>0</v>
          </cell>
          <cell r="KM144">
            <v>0</v>
          </cell>
          <cell r="KN144">
            <v>7.51</v>
          </cell>
          <cell r="KO144">
            <v>1</v>
          </cell>
          <cell r="KP144">
            <v>0</v>
          </cell>
          <cell r="KQ144">
            <v>0</v>
          </cell>
          <cell r="KR144">
            <v>6.18</v>
          </cell>
          <cell r="KS144">
            <v>1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 t="str">
            <v/>
          </cell>
          <cell r="KY144" t="str">
            <v/>
          </cell>
          <cell r="KZ144">
            <v>18.28</v>
          </cell>
          <cell r="LA144">
            <v>2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9.31</v>
          </cell>
          <cell r="LG144">
            <v>1</v>
          </cell>
          <cell r="LH144">
            <v>0</v>
          </cell>
          <cell r="LI144">
            <v>0</v>
          </cell>
          <cell r="LJ144">
            <v>0</v>
          </cell>
          <cell r="LK144">
            <v>0</v>
          </cell>
          <cell r="LL144" t="str">
            <v/>
          </cell>
          <cell r="LM144" t="str">
            <v/>
          </cell>
          <cell r="LN144">
            <v>8.26</v>
          </cell>
          <cell r="LO144">
            <v>1</v>
          </cell>
          <cell r="LP144">
            <v>0</v>
          </cell>
          <cell r="LQ144">
            <v>0</v>
          </cell>
          <cell r="LR144">
            <v>8.99</v>
          </cell>
          <cell r="LS144">
            <v>1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7.72</v>
          </cell>
          <cell r="LY144">
            <v>1</v>
          </cell>
          <cell r="LZ144" t="str">
            <v/>
          </cell>
          <cell r="MA144" t="str">
            <v/>
          </cell>
          <cell r="MB144">
            <v>7.55</v>
          </cell>
          <cell r="MC144">
            <v>1</v>
          </cell>
          <cell r="MD144">
            <v>0</v>
          </cell>
          <cell r="ME144">
            <v>0</v>
          </cell>
          <cell r="MF144">
            <v>6.83</v>
          </cell>
          <cell r="MG144">
            <v>1</v>
          </cell>
          <cell r="MH144">
            <v>0</v>
          </cell>
          <cell r="MI144">
            <v>0</v>
          </cell>
          <cell r="MJ144">
            <v>8.36</v>
          </cell>
          <cell r="MK144">
            <v>1</v>
          </cell>
          <cell r="ML144">
            <v>8.1</v>
          </cell>
          <cell r="MM144">
            <v>1</v>
          </cell>
          <cell r="MN144" t="str">
            <v/>
          </cell>
          <cell r="MO144" t="str">
            <v/>
          </cell>
          <cell r="MP144">
            <v>0</v>
          </cell>
          <cell r="MQ144">
            <v>0</v>
          </cell>
          <cell r="MR144">
            <v>4.53</v>
          </cell>
          <cell r="MS144">
            <v>1</v>
          </cell>
          <cell r="MT144">
            <v>0</v>
          </cell>
          <cell r="MU144">
            <v>0</v>
          </cell>
          <cell r="MV144">
            <v>9.59</v>
          </cell>
          <cell r="MW144">
            <v>1</v>
          </cell>
          <cell r="MX144">
            <v>7.89</v>
          </cell>
          <cell r="MY144">
            <v>1</v>
          </cell>
          <cell r="MZ144">
            <v>0</v>
          </cell>
          <cell r="NA144">
            <v>0</v>
          </cell>
          <cell r="NB144" t="str">
            <v/>
          </cell>
          <cell r="NC144" t="str">
            <v/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I144">
            <v>0</v>
          </cell>
          <cell r="NJ144">
            <v>9.36</v>
          </cell>
          <cell r="NK144">
            <v>1</v>
          </cell>
          <cell r="NL144">
            <v>0</v>
          </cell>
          <cell r="NM144">
            <v>0</v>
          </cell>
          <cell r="NN144">
            <v>0</v>
          </cell>
          <cell r="NO144">
            <v>0</v>
          </cell>
          <cell r="NP144" t="str">
            <v/>
          </cell>
          <cell r="NQ144" t="str">
            <v/>
          </cell>
          <cell r="NR144">
            <v>6.68</v>
          </cell>
          <cell r="NS144">
            <v>1</v>
          </cell>
          <cell r="NT144">
            <v>0</v>
          </cell>
          <cell r="NU144">
            <v>0</v>
          </cell>
          <cell r="NV144">
            <v>0</v>
          </cell>
          <cell r="NW144">
            <v>0</v>
          </cell>
          <cell r="NX144">
            <v>0</v>
          </cell>
          <cell r="NY144">
            <v>0</v>
          </cell>
          <cell r="NZ144">
            <v>16.989999999999998</v>
          </cell>
          <cell r="OA144">
            <v>2</v>
          </cell>
          <cell r="OB144">
            <v>0</v>
          </cell>
          <cell r="OC144">
            <v>0</v>
          </cell>
          <cell r="OD144" t="str">
            <v/>
          </cell>
          <cell r="OE144" t="str">
            <v/>
          </cell>
          <cell r="OF144">
            <v>0</v>
          </cell>
          <cell r="OG144">
            <v>0</v>
          </cell>
          <cell r="OH144">
            <v>19.07</v>
          </cell>
          <cell r="OI144">
            <v>2</v>
          </cell>
          <cell r="OJ144">
            <v>0</v>
          </cell>
          <cell r="OK144">
            <v>0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0</v>
          </cell>
          <cell r="OQ144">
            <v>0</v>
          </cell>
          <cell r="OR144" t="str">
            <v/>
          </cell>
          <cell r="OS144" t="str">
            <v/>
          </cell>
          <cell r="OT144">
            <v>12.74</v>
          </cell>
          <cell r="OU144">
            <v>2</v>
          </cell>
          <cell r="OV144">
            <v>0</v>
          </cell>
          <cell r="OW144">
            <v>0</v>
          </cell>
          <cell r="OX144">
            <v>8.34</v>
          </cell>
          <cell r="OY144">
            <v>1</v>
          </cell>
          <cell r="OZ144">
            <v>0</v>
          </cell>
          <cell r="PA144">
            <v>0</v>
          </cell>
          <cell r="PB144">
            <v>0</v>
          </cell>
          <cell r="PC144">
            <v>0</v>
          </cell>
          <cell r="PD144">
            <v>0</v>
          </cell>
          <cell r="PE144">
            <v>0</v>
          </cell>
          <cell r="PF144" t="str">
            <v/>
          </cell>
          <cell r="PG144" t="str">
            <v/>
          </cell>
          <cell r="PH144">
            <v>8.3699999999999992</v>
          </cell>
          <cell r="PI144">
            <v>1</v>
          </cell>
          <cell r="PJ144">
            <v>9.31</v>
          </cell>
          <cell r="PK144">
            <v>1</v>
          </cell>
          <cell r="PL144">
            <v>0</v>
          </cell>
          <cell r="PM144">
            <v>0</v>
          </cell>
          <cell r="PN144">
            <v>0</v>
          </cell>
          <cell r="PO144">
            <v>0</v>
          </cell>
          <cell r="PP144">
            <v>0</v>
          </cell>
          <cell r="PQ144">
            <v>0</v>
          </cell>
          <cell r="PR144">
            <v>0</v>
          </cell>
          <cell r="PS144">
            <v>0</v>
          </cell>
          <cell r="PT144" t="str">
            <v/>
          </cell>
          <cell r="PU144" t="str">
            <v/>
          </cell>
          <cell r="PV144">
            <v>10.52</v>
          </cell>
          <cell r="PW144">
            <v>1</v>
          </cell>
          <cell r="PX144">
            <v>0</v>
          </cell>
          <cell r="PY144">
            <v>0</v>
          </cell>
          <cell r="PZ144">
            <v>0</v>
          </cell>
          <cell r="QA144">
            <v>0</v>
          </cell>
          <cell r="QB144">
            <v>8.48</v>
          </cell>
          <cell r="QC144">
            <v>1</v>
          </cell>
          <cell r="QD144">
            <v>7.69</v>
          </cell>
          <cell r="QE144">
            <v>1</v>
          </cell>
          <cell r="QF144">
            <v>0</v>
          </cell>
          <cell r="QG144">
            <v>0</v>
          </cell>
          <cell r="QH144" t="str">
            <v/>
          </cell>
          <cell r="QI144" t="str">
            <v/>
          </cell>
          <cell r="QJ144">
            <v>0</v>
          </cell>
          <cell r="QK144">
            <v>0</v>
          </cell>
          <cell r="QL144">
            <v>9.4</v>
          </cell>
          <cell r="QM144">
            <v>1</v>
          </cell>
          <cell r="QN144">
            <v>7.54</v>
          </cell>
          <cell r="QO144">
            <v>1</v>
          </cell>
          <cell r="QP144">
            <v>0</v>
          </cell>
          <cell r="QQ144">
            <v>0</v>
          </cell>
          <cell r="QR144">
            <v>0</v>
          </cell>
          <cell r="QS144">
            <v>0</v>
          </cell>
          <cell r="QT144">
            <v>0</v>
          </cell>
          <cell r="QU144">
            <v>0</v>
          </cell>
          <cell r="QV144" t="str">
            <v/>
          </cell>
          <cell r="QW144" t="str">
            <v/>
          </cell>
          <cell r="QX144">
            <v>0</v>
          </cell>
          <cell r="QY144">
            <v>0</v>
          </cell>
          <cell r="QZ144">
            <v>8.99</v>
          </cell>
          <cell r="RA144">
            <v>1</v>
          </cell>
          <cell r="RB144">
            <v>0</v>
          </cell>
          <cell r="RC144">
            <v>0</v>
          </cell>
          <cell r="RD144">
            <v>10.01</v>
          </cell>
          <cell r="RE144">
            <v>1</v>
          </cell>
          <cell r="RF144">
            <v>0</v>
          </cell>
          <cell r="RG144">
            <v>0</v>
          </cell>
          <cell r="RH144">
            <v>0</v>
          </cell>
          <cell r="RI144">
            <v>0</v>
          </cell>
          <cell r="RJ144" t="str">
            <v/>
          </cell>
          <cell r="RK144" t="str">
            <v/>
          </cell>
          <cell r="RL144">
            <v>0</v>
          </cell>
          <cell r="RM144">
            <v>0</v>
          </cell>
          <cell r="RN144">
            <v>8.2200000000000006</v>
          </cell>
          <cell r="RO144">
            <v>1</v>
          </cell>
          <cell r="RP144">
            <v>10.1</v>
          </cell>
          <cell r="RQ144">
            <v>1</v>
          </cell>
          <cell r="RR144">
            <v>0</v>
          </cell>
          <cell r="RS144">
            <v>0</v>
          </cell>
          <cell r="RT144">
            <v>0</v>
          </cell>
          <cell r="RU144">
            <v>0</v>
          </cell>
          <cell r="RV144">
            <v>0</v>
          </cell>
          <cell r="RW144">
            <v>0</v>
          </cell>
          <cell r="RX144" t="str">
            <v/>
          </cell>
          <cell r="RY144" t="str">
            <v/>
          </cell>
          <cell r="RZ144">
            <v>0</v>
          </cell>
          <cell r="SA144">
            <v>0</v>
          </cell>
          <cell r="SB144">
            <v>17.7</v>
          </cell>
          <cell r="SC144">
            <v>2</v>
          </cell>
          <cell r="SD144">
            <v>0</v>
          </cell>
          <cell r="SE144">
            <v>0</v>
          </cell>
          <cell r="SF144">
            <v>0</v>
          </cell>
          <cell r="SG144">
            <v>0</v>
          </cell>
          <cell r="SH144">
            <v>0</v>
          </cell>
          <cell r="SI144">
            <v>0</v>
          </cell>
          <cell r="SJ144">
            <v>0</v>
          </cell>
          <cell r="SK144">
            <v>0</v>
          </cell>
          <cell r="SL144" t="str">
            <v/>
          </cell>
          <cell r="SM144" t="str">
            <v/>
          </cell>
          <cell r="SN144">
            <v>0</v>
          </cell>
          <cell r="SO144">
            <v>0</v>
          </cell>
          <cell r="SP144">
            <v>16.809999999999999</v>
          </cell>
          <cell r="SQ144">
            <v>2</v>
          </cell>
          <cell r="SR144">
            <v>0</v>
          </cell>
          <cell r="SS144">
            <v>0</v>
          </cell>
          <cell r="ST144">
            <v>0</v>
          </cell>
          <cell r="SU144">
            <v>0</v>
          </cell>
          <cell r="SV144">
            <v>0</v>
          </cell>
          <cell r="SW144">
            <v>0</v>
          </cell>
          <cell r="SX144">
            <v>0</v>
          </cell>
          <cell r="SY144">
            <v>0</v>
          </cell>
          <cell r="SZ144" t="str">
            <v/>
          </cell>
          <cell r="TA144" t="str">
            <v/>
          </cell>
          <cell r="TB144">
            <v>9.18</v>
          </cell>
          <cell r="TC144">
            <v>1</v>
          </cell>
          <cell r="TD144">
            <v>8.2200000000000006</v>
          </cell>
          <cell r="TE144">
            <v>1</v>
          </cell>
          <cell r="TF144">
            <v>7.9</v>
          </cell>
          <cell r="TG144">
            <v>1</v>
          </cell>
          <cell r="TH144">
            <v>0</v>
          </cell>
          <cell r="TI144">
            <v>0</v>
          </cell>
          <cell r="TJ144">
            <v>0</v>
          </cell>
          <cell r="TK144">
            <v>0</v>
          </cell>
          <cell r="TL144">
            <v>0</v>
          </cell>
          <cell r="TM144">
            <v>0</v>
          </cell>
          <cell r="TN144" t="str">
            <v/>
          </cell>
          <cell r="TO144" t="str">
            <v/>
          </cell>
          <cell r="TP144">
            <v>7.91</v>
          </cell>
          <cell r="TQ144">
            <v>1</v>
          </cell>
          <cell r="TR144">
            <v>6.7</v>
          </cell>
          <cell r="TS144">
            <v>1</v>
          </cell>
          <cell r="TT144">
            <v>0</v>
          </cell>
          <cell r="TU144">
            <v>0</v>
          </cell>
          <cell r="TV144">
            <v>0</v>
          </cell>
          <cell r="TW144">
            <v>0</v>
          </cell>
          <cell r="TX144">
            <v>7.96</v>
          </cell>
          <cell r="TY144">
            <v>1</v>
          </cell>
          <cell r="TZ144">
            <v>0</v>
          </cell>
          <cell r="UA144">
            <v>0</v>
          </cell>
          <cell r="UB144" t="str">
            <v/>
          </cell>
          <cell r="UC144" t="str">
            <v/>
          </cell>
          <cell r="UD144">
            <v>0</v>
          </cell>
          <cell r="UE144">
            <v>0</v>
          </cell>
          <cell r="UF144">
            <v>9.3800000000000008</v>
          </cell>
          <cell r="UG144">
            <v>1</v>
          </cell>
          <cell r="UH144">
            <v>0</v>
          </cell>
          <cell r="UI144">
            <v>0</v>
          </cell>
          <cell r="UJ144">
            <v>8.94</v>
          </cell>
          <cell r="UK144">
            <v>1</v>
          </cell>
          <cell r="UL144">
            <v>0</v>
          </cell>
          <cell r="UM144">
            <v>0</v>
          </cell>
          <cell r="UN144">
            <v>0</v>
          </cell>
          <cell r="UO144">
            <v>0</v>
          </cell>
          <cell r="UP144" t="str">
            <v/>
          </cell>
          <cell r="UQ144" t="str">
            <v/>
          </cell>
          <cell r="UR144">
            <v>17.25</v>
          </cell>
          <cell r="US144">
            <v>2</v>
          </cell>
          <cell r="UT144">
            <v>0</v>
          </cell>
          <cell r="UU144">
            <v>0</v>
          </cell>
          <cell r="UV144">
            <v>0</v>
          </cell>
          <cell r="UW144">
            <v>0</v>
          </cell>
          <cell r="UX144">
            <v>7.78</v>
          </cell>
          <cell r="UY144">
            <v>1</v>
          </cell>
          <cell r="UZ144">
            <v>0</v>
          </cell>
          <cell r="VA144">
            <v>0</v>
          </cell>
          <cell r="VB144">
            <v>0</v>
          </cell>
          <cell r="VC144">
            <v>0</v>
          </cell>
          <cell r="VD144" t="str">
            <v/>
          </cell>
          <cell r="VE144" t="str">
            <v/>
          </cell>
          <cell r="VF144">
            <v>0</v>
          </cell>
          <cell r="VG144">
            <v>0</v>
          </cell>
          <cell r="VH144">
            <v>17.7</v>
          </cell>
          <cell r="VI144">
            <v>2</v>
          </cell>
          <cell r="VJ144">
            <v>0</v>
          </cell>
          <cell r="VK144">
            <v>0</v>
          </cell>
          <cell r="VL144">
            <v>0</v>
          </cell>
          <cell r="VM144">
            <v>0</v>
          </cell>
          <cell r="VN144">
            <v>0</v>
          </cell>
          <cell r="VO144">
            <v>0</v>
          </cell>
          <cell r="VP144">
            <v>0</v>
          </cell>
          <cell r="VQ144">
            <v>0</v>
          </cell>
          <cell r="VR144" t="str">
            <v/>
          </cell>
          <cell r="VS144" t="str">
            <v/>
          </cell>
          <cell r="VT144">
            <v>18.64</v>
          </cell>
          <cell r="VU144">
            <v>2</v>
          </cell>
          <cell r="VV144">
            <v>0</v>
          </cell>
          <cell r="VW144">
            <v>0</v>
          </cell>
          <cell r="VX144">
            <v>0</v>
          </cell>
          <cell r="VY144">
            <v>0</v>
          </cell>
          <cell r="VZ144">
            <v>0</v>
          </cell>
          <cell r="WA144">
            <v>0</v>
          </cell>
          <cell r="WB144">
            <v>17.41</v>
          </cell>
          <cell r="WC144">
            <v>2</v>
          </cell>
          <cell r="WD144">
            <v>0</v>
          </cell>
          <cell r="WE144">
            <v>0</v>
          </cell>
          <cell r="WF144" t="str">
            <v/>
          </cell>
          <cell r="WG144" t="str">
            <v/>
          </cell>
          <cell r="WH144">
            <v>0</v>
          </cell>
          <cell r="WI144">
            <v>0</v>
          </cell>
          <cell r="WJ144">
            <v>0</v>
          </cell>
          <cell r="WK144">
            <v>0</v>
          </cell>
          <cell r="WL144">
            <v>8.4700000000000006</v>
          </cell>
          <cell r="WM144">
            <v>1</v>
          </cell>
          <cell r="WN144">
            <v>0</v>
          </cell>
          <cell r="WO144">
            <v>0</v>
          </cell>
          <cell r="WP144">
            <v>0</v>
          </cell>
          <cell r="WQ144">
            <v>0</v>
          </cell>
          <cell r="WR144">
            <v>0</v>
          </cell>
          <cell r="WS144">
            <v>0</v>
          </cell>
          <cell r="WT144" t="str">
            <v/>
          </cell>
          <cell r="WU144" t="str">
            <v/>
          </cell>
          <cell r="WV144">
            <v>18.03</v>
          </cell>
          <cell r="WW144">
            <v>2</v>
          </cell>
          <cell r="WX144">
            <v>0</v>
          </cell>
          <cell r="WY144">
            <v>0</v>
          </cell>
          <cell r="WZ144">
            <v>0</v>
          </cell>
          <cell r="XA144">
            <v>0</v>
          </cell>
          <cell r="XB144">
            <v>8.99</v>
          </cell>
          <cell r="XC144">
            <v>1</v>
          </cell>
          <cell r="XD144">
            <v>8.59</v>
          </cell>
          <cell r="XE144">
            <v>1</v>
          </cell>
          <cell r="XF144">
            <v>0</v>
          </cell>
          <cell r="XG144">
            <v>0</v>
          </cell>
          <cell r="XH144" t="str">
            <v/>
          </cell>
          <cell r="XI144" t="str">
            <v/>
          </cell>
          <cell r="XJ144">
            <v>0</v>
          </cell>
          <cell r="XK144">
            <v>0</v>
          </cell>
          <cell r="XL144">
            <v>9.2100000000000009</v>
          </cell>
          <cell r="XM144">
            <v>1</v>
          </cell>
          <cell r="XN144">
            <v>0</v>
          </cell>
          <cell r="XO144">
            <v>0</v>
          </cell>
          <cell r="XP144">
            <v>8.08</v>
          </cell>
          <cell r="XQ144">
            <v>1</v>
          </cell>
          <cell r="XR144">
            <v>0</v>
          </cell>
          <cell r="XS144">
            <v>0</v>
          </cell>
          <cell r="XT144">
            <v>5.57</v>
          </cell>
          <cell r="XU144">
            <v>1</v>
          </cell>
          <cell r="XV144" t="str">
            <v/>
          </cell>
          <cell r="XW144" t="str">
            <v/>
          </cell>
          <cell r="XX144">
            <v>16.52</v>
          </cell>
          <cell r="XY144">
            <v>2</v>
          </cell>
          <cell r="XZ144">
            <v>0</v>
          </cell>
          <cell r="YA144">
            <v>0</v>
          </cell>
          <cell r="YB144">
            <v>12.25</v>
          </cell>
          <cell r="YC144">
            <v>2</v>
          </cell>
          <cell r="YD144">
            <v>0</v>
          </cell>
          <cell r="YE144">
            <v>0</v>
          </cell>
          <cell r="YF144">
            <v>7.27</v>
          </cell>
          <cell r="YG144">
            <v>1</v>
          </cell>
          <cell r="YH144">
            <v>0</v>
          </cell>
          <cell r="YI144">
            <v>0</v>
          </cell>
          <cell r="YJ144" t="str">
            <v/>
          </cell>
          <cell r="YK144" t="str">
            <v/>
          </cell>
          <cell r="YL144">
            <v>0</v>
          </cell>
          <cell r="YM144">
            <v>0</v>
          </cell>
          <cell r="YN144">
            <v>8.66</v>
          </cell>
          <cell r="YO144">
            <v>1</v>
          </cell>
          <cell r="YP144">
            <v>0</v>
          </cell>
          <cell r="YQ144">
            <v>0</v>
          </cell>
          <cell r="YR144">
            <v>0</v>
          </cell>
          <cell r="YS144">
            <v>0</v>
          </cell>
          <cell r="YT144">
            <v>15.67</v>
          </cell>
          <cell r="YU144">
            <v>2</v>
          </cell>
          <cell r="YV144">
            <v>0</v>
          </cell>
          <cell r="YW144">
            <v>0</v>
          </cell>
          <cell r="YX144" t="str">
            <v/>
          </cell>
          <cell r="YY144" t="str">
            <v/>
          </cell>
          <cell r="YZ144">
            <v>9.1300000000000008</v>
          </cell>
          <cell r="ZA144">
            <v>1</v>
          </cell>
          <cell r="ZB144">
            <v>0</v>
          </cell>
          <cell r="ZC144">
            <v>0</v>
          </cell>
          <cell r="ZD144">
            <v>0</v>
          </cell>
          <cell r="ZE144">
            <v>0</v>
          </cell>
          <cell r="ZF144">
            <v>0</v>
          </cell>
          <cell r="ZG144">
            <v>0</v>
          </cell>
          <cell r="ZH144">
            <v>0</v>
          </cell>
          <cell r="ZI144">
            <v>0</v>
          </cell>
          <cell r="ZJ144">
            <v>0</v>
          </cell>
          <cell r="ZK144">
            <v>0</v>
          </cell>
          <cell r="ZL144" t="str">
            <v/>
          </cell>
          <cell r="ZM144" t="str">
            <v/>
          </cell>
          <cell r="ZN144">
            <v>0</v>
          </cell>
          <cell r="ZO144">
            <v>0</v>
          </cell>
          <cell r="ZP144">
            <v>0</v>
          </cell>
          <cell r="ZQ144">
            <v>0</v>
          </cell>
          <cell r="ZR144">
            <v>0</v>
          </cell>
          <cell r="ZS144">
            <v>0</v>
          </cell>
          <cell r="ZT144">
            <v>0</v>
          </cell>
          <cell r="ZU144">
            <v>0</v>
          </cell>
          <cell r="ZV144">
            <v>0</v>
          </cell>
          <cell r="ZW144">
            <v>0</v>
          </cell>
          <cell r="ZX144">
            <v>0</v>
          </cell>
          <cell r="ZY144">
            <v>0</v>
          </cell>
          <cell r="ZZ144" t="str">
            <v/>
          </cell>
          <cell r="AAA144" t="str">
            <v/>
          </cell>
          <cell r="AAB144">
            <v>0</v>
          </cell>
          <cell r="AAC144">
            <v>0</v>
          </cell>
          <cell r="AAD144">
            <v>0</v>
          </cell>
          <cell r="AAE144">
            <v>0</v>
          </cell>
          <cell r="AAF144">
            <v>0</v>
          </cell>
          <cell r="AAG144">
            <v>0</v>
          </cell>
          <cell r="AAH144">
            <v>0</v>
          </cell>
          <cell r="AAI144">
            <v>0</v>
          </cell>
          <cell r="AAJ144">
            <v>0</v>
          </cell>
          <cell r="AAK144">
            <v>0</v>
          </cell>
          <cell r="AAL144">
            <v>0</v>
          </cell>
          <cell r="AAM144">
            <v>0</v>
          </cell>
          <cell r="AAN144" t="str">
            <v/>
          </cell>
          <cell r="AAO144" t="str">
            <v/>
          </cell>
          <cell r="AAP144">
            <v>0</v>
          </cell>
          <cell r="AAQ144">
            <v>0</v>
          </cell>
          <cell r="AAR144">
            <v>0</v>
          </cell>
          <cell r="AAS144">
            <v>0</v>
          </cell>
          <cell r="AAT144">
            <v>0</v>
          </cell>
          <cell r="AAU144">
            <v>0</v>
          </cell>
          <cell r="AAV144">
            <v>0</v>
          </cell>
          <cell r="AAW144">
            <v>0</v>
          </cell>
          <cell r="AAX144">
            <v>0</v>
          </cell>
          <cell r="AAY144">
            <v>0</v>
          </cell>
          <cell r="AAZ144">
            <v>0</v>
          </cell>
          <cell r="ABA144">
            <v>0</v>
          </cell>
          <cell r="ABB144" t="str">
            <v/>
          </cell>
          <cell r="ABC144" t="str">
            <v/>
          </cell>
          <cell r="ABD144">
            <v>0</v>
          </cell>
          <cell r="ABE144">
            <v>0</v>
          </cell>
          <cell r="ABF144">
            <v>0</v>
          </cell>
          <cell r="ABG144">
            <v>0</v>
          </cell>
          <cell r="ABH144">
            <v>0</v>
          </cell>
          <cell r="ABI144">
            <v>0</v>
          </cell>
          <cell r="ABJ144">
            <v>0</v>
          </cell>
          <cell r="ABK144">
            <v>0</v>
          </cell>
          <cell r="ABM144">
            <v>981.09</v>
          </cell>
          <cell r="ABN144">
            <v>119</v>
          </cell>
          <cell r="ABO144">
            <v>99</v>
          </cell>
          <cell r="ABP144">
            <v>1.202020202020202</v>
          </cell>
        </row>
        <row r="145">
          <cell r="A145" t="str">
            <v>CLAREMONT CONSOLIDATED</v>
          </cell>
          <cell r="B145" t="str">
            <v>TELLER AVENUE-EAST 166TH STREET</v>
          </cell>
          <cell r="C145" t="str">
            <v>BRONX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16.170000000000002</v>
          </cell>
          <cell r="M145">
            <v>2</v>
          </cell>
          <cell r="N145">
            <v>0</v>
          </cell>
          <cell r="O145">
            <v>0</v>
          </cell>
          <cell r="P145" t="str">
            <v/>
          </cell>
          <cell r="Q145" t="str">
            <v/>
          </cell>
          <cell r="R145">
            <v>0</v>
          </cell>
          <cell r="S145">
            <v>0</v>
          </cell>
          <cell r="T145">
            <v>15.71</v>
          </cell>
          <cell r="U145">
            <v>2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 t="str">
            <v/>
          </cell>
          <cell r="AE145" t="str">
            <v/>
          </cell>
          <cell r="AF145">
            <v>0</v>
          </cell>
          <cell r="AG145">
            <v>0</v>
          </cell>
          <cell r="AH145">
            <v>14.29</v>
          </cell>
          <cell r="AI145">
            <v>2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5.91</v>
          </cell>
          <cell r="AQ145">
            <v>1</v>
          </cell>
          <cell r="AR145" t="str">
            <v/>
          </cell>
          <cell r="AS145" t="str">
            <v/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6.97</v>
          </cell>
          <cell r="AY145">
            <v>1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4.97</v>
          </cell>
          <cell r="BE145">
            <v>1</v>
          </cell>
          <cell r="BF145" t="str">
            <v/>
          </cell>
          <cell r="BG145" t="str">
            <v/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8.69</v>
          </cell>
          <cell r="BQ145">
            <v>1</v>
          </cell>
          <cell r="BR145">
            <v>7.92</v>
          </cell>
          <cell r="BS145">
            <v>1</v>
          </cell>
          <cell r="BT145" t="str">
            <v/>
          </cell>
          <cell r="BU145" t="str">
            <v/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6.13</v>
          </cell>
          <cell r="CC145">
            <v>1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 t="str">
            <v/>
          </cell>
          <cell r="CI145" t="str">
            <v/>
          </cell>
          <cell r="CJ145">
            <v>0</v>
          </cell>
          <cell r="CK145">
            <v>0</v>
          </cell>
          <cell r="CL145">
            <v>8.9700000000000006</v>
          </cell>
          <cell r="CM145">
            <v>1</v>
          </cell>
          <cell r="CN145">
            <v>0</v>
          </cell>
          <cell r="CO145">
            <v>0</v>
          </cell>
          <cell r="CP145">
            <v>7.91</v>
          </cell>
          <cell r="CQ145">
            <v>1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 t="str">
            <v/>
          </cell>
          <cell r="CW145" t="str">
            <v/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15.88</v>
          </cell>
          <cell r="DC145">
            <v>2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 t="str">
            <v/>
          </cell>
          <cell r="DK145" t="str">
            <v/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17</v>
          </cell>
          <cell r="DS145">
            <v>2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 t="str">
            <v/>
          </cell>
          <cell r="DY145" t="str">
            <v/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8.23</v>
          </cell>
          <cell r="EE145">
            <v>1</v>
          </cell>
          <cell r="EF145">
            <v>0</v>
          </cell>
          <cell r="EG145">
            <v>0</v>
          </cell>
          <cell r="EH145">
            <v>6.03</v>
          </cell>
          <cell r="EI145">
            <v>1</v>
          </cell>
          <cell r="EJ145">
            <v>0</v>
          </cell>
          <cell r="EK145">
            <v>0</v>
          </cell>
          <cell r="EL145" t="str">
            <v/>
          </cell>
          <cell r="EM145" t="str">
            <v/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8.25</v>
          </cell>
          <cell r="EU145">
            <v>1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 t="str">
            <v/>
          </cell>
          <cell r="FA145" t="str">
            <v/>
          </cell>
          <cell r="FB145">
            <v>9.11</v>
          </cell>
          <cell r="FC145">
            <v>1</v>
          </cell>
          <cell r="FD145">
            <v>0</v>
          </cell>
          <cell r="FE145">
            <v>0</v>
          </cell>
          <cell r="FF145">
            <v>7.97</v>
          </cell>
          <cell r="FG145">
            <v>1</v>
          </cell>
          <cell r="FH145">
            <v>0</v>
          </cell>
          <cell r="FI145">
            <v>0</v>
          </cell>
          <cell r="FJ145">
            <v>9.2899999999999991</v>
          </cell>
          <cell r="FK145">
            <v>1</v>
          </cell>
          <cell r="FL145">
            <v>0</v>
          </cell>
          <cell r="FM145">
            <v>0</v>
          </cell>
          <cell r="FN145" t="str">
            <v/>
          </cell>
          <cell r="FO145" t="str">
            <v/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8.2200000000000006</v>
          </cell>
          <cell r="FU145">
            <v>1</v>
          </cell>
          <cell r="FV145">
            <v>10.37</v>
          </cell>
          <cell r="FW145">
            <v>1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 t="str">
            <v/>
          </cell>
          <cell r="GC145" t="str">
            <v/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14.09</v>
          </cell>
          <cell r="GI145">
            <v>2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 t="str">
            <v/>
          </cell>
          <cell r="GQ145" t="str">
            <v/>
          </cell>
          <cell r="GR145">
            <v>0</v>
          </cell>
          <cell r="GS145">
            <v>0</v>
          </cell>
          <cell r="GT145">
            <v>7.51</v>
          </cell>
          <cell r="GU145">
            <v>1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13.03</v>
          </cell>
          <cell r="HC145">
            <v>2</v>
          </cell>
          <cell r="HD145" t="str">
            <v/>
          </cell>
          <cell r="HE145" t="str">
            <v/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12.4</v>
          </cell>
          <cell r="HM145">
            <v>2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 t="str">
            <v/>
          </cell>
          <cell r="HS145" t="str">
            <v/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12.4</v>
          </cell>
          <cell r="IA145">
            <v>2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 t="str">
            <v/>
          </cell>
          <cell r="IG145" t="str">
            <v/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14.78</v>
          </cell>
          <cell r="IM145">
            <v>2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 t="str">
            <v/>
          </cell>
          <cell r="IU145" t="str">
            <v/>
          </cell>
          <cell r="IV145">
            <v>8.25</v>
          </cell>
          <cell r="IW145">
            <v>1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5.34</v>
          </cell>
          <cell r="JC145">
            <v>1</v>
          </cell>
          <cell r="JD145">
            <v>6.87</v>
          </cell>
          <cell r="JE145">
            <v>1</v>
          </cell>
          <cell r="JF145">
            <v>0</v>
          </cell>
          <cell r="JG145">
            <v>0</v>
          </cell>
          <cell r="JH145" t="str">
            <v/>
          </cell>
          <cell r="JI145" t="str">
            <v/>
          </cell>
          <cell r="JJ145">
            <v>8.25</v>
          </cell>
          <cell r="JK145">
            <v>1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5.34</v>
          </cell>
          <cell r="JQ145">
            <v>1</v>
          </cell>
          <cell r="JR145">
            <v>6.87</v>
          </cell>
          <cell r="JS145">
            <v>1</v>
          </cell>
          <cell r="JT145">
            <v>0</v>
          </cell>
          <cell r="JU145">
            <v>0</v>
          </cell>
          <cell r="JV145" t="str">
            <v/>
          </cell>
          <cell r="JW145" t="str">
            <v/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14.32</v>
          </cell>
          <cell r="KC145">
            <v>2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 t="str">
            <v/>
          </cell>
          <cell r="KK145" t="str">
            <v/>
          </cell>
          <cell r="KL145">
            <v>7.32</v>
          </cell>
          <cell r="KM145">
            <v>1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15.08</v>
          </cell>
          <cell r="KU145">
            <v>2</v>
          </cell>
          <cell r="KV145">
            <v>0</v>
          </cell>
          <cell r="KW145">
            <v>0</v>
          </cell>
          <cell r="KX145" t="str">
            <v/>
          </cell>
          <cell r="KY145" t="str">
            <v/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7.06</v>
          </cell>
          <cell r="LE145">
            <v>1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  <cell r="LJ145">
            <v>8.68</v>
          </cell>
          <cell r="LK145">
            <v>1</v>
          </cell>
          <cell r="LL145" t="str">
            <v/>
          </cell>
          <cell r="LM145" t="str">
            <v/>
          </cell>
          <cell r="LN145">
            <v>0</v>
          </cell>
          <cell r="LO145">
            <v>0</v>
          </cell>
          <cell r="LP145">
            <v>0</v>
          </cell>
          <cell r="LQ145">
            <v>0</v>
          </cell>
          <cell r="LR145">
            <v>0</v>
          </cell>
          <cell r="LS145">
            <v>0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 t="str">
            <v/>
          </cell>
          <cell r="MA145" t="str">
            <v/>
          </cell>
          <cell r="MB145">
            <v>0</v>
          </cell>
          <cell r="MC145">
            <v>0</v>
          </cell>
          <cell r="MD145">
            <v>0</v>
          </cell>
          <cell r="ME145">
            <v>0</v>
          </cell>
          <cell r="MF145">
            <v>0</v>
          </cell>
          <cell r="MG145">
            <v>0</v>
          </cell>
          <cell r="MH145">
            <v>0</v>
          </cell>
          <cell r="MI145">
            <v>0</v>
          </cell>
          <cell r="MJ145">
            <v>14.85</v>
          </cell>
          <cell r="MK145">
            <v>2</v>
          </cell>
          <cell r="ML145">
            <v>0</v>
          </cell>
          <cell r="MM145">
            <v>0</v>
          </cell>
          <cell r="MN145" t="str">
            <v/>
          </cell>
          <cell r="MO145" t="str">
            <v/>
          </cell>
          <cell r="MP145">
            <v>0</v>
          </cell>
          <cell r="MQ145">
            <v>0</v>
          </cell>
          <cell r="MR145">
            <v>0</v>
          </cell>
          <cell r="MS145">
            <v>0</v>
          </cell>
          <cell r="MT145">
            <v>0</v>
          </cell>
          <cell r="MU145">
            <v>0</v>
          </cell>
          <cell r="MV145">
            <v>0</v>
          </cell>
          <cell r="MW145">
            <v>0</v>
          </cell>
          <cell r="MX145">
            <v>17.66</v>
          </cell>
          <cell r="MY145">
            <v>2</v>
          </cell>
          <cell r="MZ145">
            <v>0</v>
          </cell>
          <cell r="NA145">
            <v>0</v>
          </cell>
          <cell r="NB145" t="str">
            <v/>
          </cell>
          <cell r="NC145" t="str">
            <v/>
          </cell>
          <cell r="ND145">
            <v>0</v>
          </cell>
          <cell r="NE145">
            <v>0</v>
          </cell>
          <cell r="NF145">
            <v>0</v>
          </cell>
          <cell r="NG145">
            <v>0</v>
          </cell>
          <cell r="NH145">
            <v>0</v>
          </cell>
          <cell r="NI145">
            <v>0</v>
          </cell>
          <cell r="NJ145">
            <v>16.2</v>
          </cell>
          <cell r="NK145">
            <v>2</v>
          </cell>
          <cell r="NL145">
            <v>0</v>
          </cell>
          <cell r="NM145">
            <v>0</v>
          </cell>
          <cell r="NN145">
            <v>0</v>
          </cell>
          <cell r="NO145">
            <v>0</v>
          </cell>
          <cell r="NP145" t="str">
            <v/>
          </cell>
          <cell r="NQ145" t="str">
            <v/>
          </cell>
          <cell r="NR145">
            <v>0</v>
          </cell>
          <cell r="NS145">
            <v>0</v>
          </cell>
          <cell r="NT145">
            <v>0</v>
          </cell>
          <cell r="NU145">
            <v>0</v>
          </cell>
          <cell r="NV145">
            <v>0</v>
          </cell>
          <cell r="NW145">
            <v>0</v>
          </cell>
          <cell r="NX145">
            <v>15.86</v>
          </cell>
          <cell r="NY145">
            <v>2</v>
          </cell>
          <cell r="NZ145">
            <v>0</v>
          </cell>
          <cell r="OA145">
            <v>0</v>
          </cell>
          <cell r="OB145">
            <v>0</v>
          </cell>
          <cell r="OC145">
            <v>0</v>
          </cell>
          <cell r="OD145" t="str">
            <v/>
          </cell>
          <cell r="OE145" t="str">
            <v/>
          </cell>
          <cell r="OF145">
            <v>0</v>
          </cell>
          <cell r="OG145">
            <v>0</v>
          </cell>
          <cell r="OH145">
            <v>14.85</v>
          </cell>
          <cell r="OI145">
            <v>2</v>
          </cell>
          <cell r="OJ145">
            <v>0</v>
          </cell>
          <cell r="OK145">
            <v>0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0</v>
          </cell>
          <cell r="OQ145">
            <v>0</v>
          </cell>
          <cell r="OR145" t="str">
            <v/>
          </cell>
          <cell r="OS145" t="str">
            <v/>
          </cell>
          <cell r="OT145">
            <v>9.26</v>
          </cell>
          <cell r="OU145">
            <v>1</v>
          </cell>
          <cell r="OV145">
            <v>0</v>
          </cell>
          <cell r="OW145">
            <v>0</v>
          </cell>
          <cell r="OX145">
            <v>0</v>
          </cell>
          <cell r="OY145">
            <v>0</v>
          </cell>
          <cell r="OZ145">
            <v>0</v>
          </cell>
          <cell r="PA145">
            <v>0</v>
          </cell>
          <cell r="PB145">
            <v>14.87</v>
          </cell>
          <cell r="PC145">
            <v>2</v>
          </cell>
          <cell r="PD145">
            <v>0</v>
          </cell>
          <cell r="PE145">
            <v>0</v>
          </cell>
          <cell r="PF145" t="str">
            <v/>
          </cell>
          <cell r="PG145" t="str">
            <v/>
          </cell>
          <cell r="PH145">
            <v>0</v>
          </cell>
          <cell r="PI145">
            <v>0</v>
          </cell>
          <cell r="PJ145">
            <v>0</v>
          </cell>
          <cell r="PK145">
            <v>0</v>
          </cell>
          <cell r="PL145">
            <v>0</v>
          </cell>
          <cell r="PM145">
            <v>0</v>
          </cell>
          <cell r="PN145">
            <v>0</v>
          </cell>
          <cell r="PO145">
            <v>0</v>
          </cell>
          <cell r="PP145">
            <v>17.71</v>
          </cell>
          <cell r="PQ145">
            <v>2</v>
          </cell>
          <cell r="PR145">
            <v>0</v>
          </cell>
          <cell r="PS145">
            <v>0</v>
          </cell>
          <cell r="PT145" t="str">
            <v/>
          </cell>
          <cell r="PU145" t="str">
            <v/>
          </cell>
          <cell r="PV145">
            <v>0</v>
          </cell>
          <cell r="PW145">
            <v>0</v>
          </cell>
          <cell r="PX145">
            <v>0</v>
          </cell>
          <cell r="PY145">
            <v>0</v>
          </cell>
          <cell r="PZ145">
            <v>0</v>
          </cell>
          <cell r="QA145">
            <v>0</v>
          </cell>
          <cell r="QB145">
            <v>15.38</v>
          </cell>
          <cell r="QC145">
            <v>2</v>
          </cell>
          <cell r="QD145">
            <v>0</v>
          </cell>
          <cell r="QE145">
            <v>0</v>
          </cell>
          <cell r="QF145">
            <v>0</v>
          </cell>
          <cell r="QG145">
            <v>0</v>
          </cell>
          <cell r="QH145" t="str">
            <v/>
          </cell>
          <cell r="QI145" t="str">
            <v/>
          </cell>
          <cell r="QJ145">
            <v>0</v>
          </cell>
          <cell r="QK145">
            <v>0</v>
          </cell>
          <cell r="QL145">
            <v>0</v>
          </cell>
          <cell r="QM145">
            <v>0</v>
          </cell>
          <cell r="QN145">
            <v>0</v>
          </cell>
          <cell r="QO145">
            <v>0</v>
          </cell>
          <cell r="QP145">
            <v>8.58</v>
          </cell>
          <cell r="QQ145">
            <v>1</v>
          </cell>
          <cell r="QR145">
            <v>8.67</v>
          </cell>
          <cell r="QS145">
            <v>1</v>
          </cell>
          <cell r="QT145">
            <v>0</v>
          </cell>
          <cell r="QU145">
            <v>0</v>
          </cell>
          <cell r="QV145" t="str">
            <v/>
          </cell>
          <cell r="QW145" t="str">
            <v/>
          </cell>
          <cell r="QX145">
            <v>0</v>
          </cell>
          <cell r="QY145">
            <v>0</v>
          </cell>
          <cell r="QZ145">
            <v>0</v>
          </cell>
          <cell r="RA145">
            <v>0</v>
          </cell>
          <cell r="RB145">
            <v>0</v>
          </cell>
          <cell r="RC145">
            <v>0</v>
          </cell>
          <cell r="RD145">
            <v>18.52</v>
          </cell>
          <cell r="RE145">
            <v>2</v>
          </cell>
          <cell r="RF145">
            <v>0</v>
          </cell>
          <cell r="RG145">
            <v>0</v>
          </cell>
          <cell r="RH145">
            <v>0</v>
          </cell>
          <cell r="RI145">
            <v>0</v>
          </cell>
          <cell r="RJ145" t="str">
            <v/>
          </cell>
          <cell r="RK145" t="str">
            <v/>
          </cell>
          <cell r="RL145">
            <v>0</v>
          </cell>
          <cell r="RM145">
            <v>0</v>
          </cell>
          <cell r="RN145">
            <v>0</v>
          </cell>
          <cell r="RO145">
            <v>0</v>
          </cell>
          <cell r="RP145">
            <v>7.9</v>
          </cell>
          <cell r="RQ145">
            <v>1</v>
          </cell>
          <cell r="RR145">
            <v>0</v>
          </cell>
          <cell r="RS145">
            <v>0</v>
          </cell>
          <cell r="RT145">
            <v>7.23</v>
          </cell>
          <cell r="RU145">
            <v>1</v>
          </cell>
          <cell r="RV145">
            <v>0</v>
          </cell>
          <cell r="RW145">
            <v>0</v>
          </cell>
          <cell r="RX145" t="str">
            <v/>
          </cell>
          <cell r="RY145" t="str">
            <v/>
          </cell>
          <cell r="RZ145">
            <v>0</v>
          </cell>
          <cell r="SA145">
            <v>0</v>
          </cell>
          <cell r="SB145">
            <v>8.19</v>
          </cell>
          <cell r="SC145">
            <v>1</v>
          </cell>
          <cell r="SD145">
            <v>0</v>
          </cell>
          <cell r="SE145">
            <v>0</v>
          </cell>
          <cell r="SF145">
            <v>9.91</v>
          </cell>
          <cell r="SG145">
            <v>1</v>
          </cell>
          <cell r="SH145">
            <v>0</v>
          </cell>
          <cell r="SI145">
            <v>0</v>
          </cell>
          <cell r="SJ145">
            <v>0</v>
          </cell>
          <cell r="SK145">
            <v>0</v>
          </cell>
          <cell r="SL145" t="str">
            <v/>
          </cell>
          <cell r="SM145" t="str">
            <v/>
          </cell>
          <cell r="SN145">
            <v>7.49</v>
          </cell>
          <cell r="SO145">
            <v>1</v>
          </cell>
          <cell r="SP145">
            <v>0</v>
          </cell>
          <cell r="SQ145">
            <v>0</v>
          </cell>
          <cell r="SR145">
            <v>0</v>
          </cell>
          <cell r="SS145">
            <v>0</v>
          </cell>
          <cell r="ST145">
            <v>6.56</v>
          </cell>
          <cell r="SU145">
            <v>1</v>
          </cell>
          <cell r="SV145">
            <v>0</v>
          </cell>
          <cell r="SW145">
            <v>0</v>
          </cell>
          <cell r="SX145">
            <v>0</v>
          </cell>
          <cell r="SY145">
            <v>0</v>
          </cell>
          <cell r="SZ145" t="str">
            <v/>
          </cell>
          <cell r="TA145" t="str">
            <v/>
          </cell>
          <cell r="TB145">
            <v>8.76</v>
          </cell>
          <cell r="TC145">
            <v>1</v>
          </cell>
          <cell r="TD145">
            <v>6.79</v>
          </cell>
          <cell r="TE145">
            <v>1</v>
          </cell>
          <cell r="TF145">
            <v>7.71</v>
          </cell>
          <cell r="TG145">
            <v>1</v>
          </cell>
          <cell r="TH145">
            <v>0</v>
          </cell>
          <cell r="TI145">
            <v>0</v>
          </cell>
          <cell r="TJ145">
            <v>0</v>
          </cell>
          <cell r="TK145">
            <v>0</v>
          </cell>
          <cell r="TL145">
            <v>6.91</v>
          </cell>
          <cell r="TM145">
            <v>1</v>
          </cell>
          <cell r="TN145" t="str">
            <v/>
          </cell>
          <cell r="TO145" t="str">
            <v/>
          </cell>
          <cell r="TP145">
            <v>0</v>
          </cell>
          <cell r="TQ145">
            <v>0</v>
          </cell>
          <cell r="TR145">
            <v>0</v>
          </cell>
          <cell r="TS145">
            <v>0</v>
          </cell>
          <cell r="TT145">
            <v>0</v>
          </cell>
          <cell r="TU145">
            <v>0</v>
          </cell>
          <cell r="TV145">
            <v>8.24</v>
          </cell>
          <cell r="TW145">
            <v>1</v>
          </cell>
          <cell r="TX145">
            <v>0</v>
          </cell>
          <cell r="TY145">
            <v>0</v>
          </cell>
          <cell r="TZ145">
            <v>8.58</v>
          </cell>
          <cell r="UA145">
            <v>1</v>
          </cell>
          <cell r="UB145" t="str">
            <v/>
          </cell>
          <cell r="UC145" t="str">
            <v/>
          </cell>
          <cell r="UD145">
            <v>0</v>
          </cell>
          <cell r="UE145">
            <v>0</v>
          </cell>
          <cell r="UF145">
            <v>5.29</v>
          </cell>
          <cell r="UG145">
            <v>1</v>
          </cell>
          <cell r="UH145">
            <v>0</v>
          </cell>
          <cell r="UI145">
            <v>0</v>
          </cell>
          <cell r="UJ145">
            <v>8.56</v>
          </cell>
          <cell r="UK145">
            <v>1</v>
          </cell>
          <cell r="UL145">
            <v>0</v>
          </cell>
          <cell r="UM145">
            <v>0</v>
          </cell>
          <cell r="UN145">
            <v>5.42</v>
          </cell>
          <cell r="UO145">
            <v>1</v>
          </cell>
          <cell r="UP145" t="str">
            <v/>
          </cell>
          <cell r="UQ145" t="str">
            <v/>
          </cell>
          <cell r="UR145">
            <v>0</v>
          </cell>
          <cell r="US145">
            <v>0</v>
          </cell>
          <cell r="UT145">
            <v>0</v>
          </cell>
          <cell r="UU145">
            <v>0</v>
          </cell>
          <cell r="UV145">
            <v>9.01</v>
          </cell>
          <cell r="UW145">
            <v>1</v>
          </cell>
          <cell r="UX145">
            <v>0</v>
          </cell>
          <cell r="UY145">
            <v>0</v>
          </cell>
          <cell r="UZ145">
            <v>0</v>
          </cell>
          <cell r="VA145">
            <v>0</v>
          </cell>
          <cell r="VB145">
            <v>0</v>
          </cell>
          <cell r="VC145">
            <v>0</v>
          </cell>
          <cell r="VD145" t="str">
            <v/>
          </cell>
          <cell r="VE145" t="str">
            <v/>
          </cell>
          <cell r="VF145">
            <v>8.1199999999999992</v>
          </cell>
          <cell r="VG145">
            <v>1</v>
          </cell>
          <cell r="VH145">
            <v>0</v>
          </cell>
          <cell r="VI145">
            <v>0</v>
          </cell>
          <cell r="VJ145">
            <v>9.35</v>
          </cell>
          <cell r="VK145">
            <v>1</v>
          </cell>
          <cell r="VL145">
            <v>0</v>
          </cell>
          <cell r="VM145">
            <v>0</v>
          </cell>
          <cell r="VN145">
            <v>0</v>
          </cell>
          <cell r="VO145">
            <v>0</v>
          </cell>
          <cell r="VP145">
            <v>8.81</v>
          </cell>
          <cell r="VQ145">
            <v>1</v>
          </cell>
          <cell r="VR145" t="str">
            <v/>
          </cell>
          <cell r="VS145" t="str">
            <v/>
          </cell>
          <cell r="VT145">
            <v>0</v>
          </cell>
          <cell r="VU145">
            <v>0</v>
          </cell>
          <cell r="VV145">
            <v>0</v>
          </cell>
          <cell r="VW145">
            <v>0</v>
          </cell>
          <cell r="VX145">
            <v>7.83</v>
          </cell>
          <cell r="VY145">
            <v>1</v>
          </cell>
          <cell r="VZ145">
            <v>0</v>
          </cell>
          <cell r="WA145">
            <v>0</v>
          </cell>
          <cell r="WB145">
            <v>0</v>
          </cell>
          <cell r="WC145">
            <v>0</v>
          </cell>
          <cell r="WD145">
            <v>6.82</v>
          </cell>
          <cell r="WE145">
            <v>1</v>
          </cell>
          <cell r="WF145" t="str">
            <v/>
          </cell>
          <cell r="WG145" t="str">
            <v/>
          </cell>
          <cell r="WH145">
            <v>0</v>
          </cell>
          <cell r="WI145">
            <v>0</v>
          </cell>
          <cell r="WJ145">
            <v>0</v>
          </cell>
          <cell r="WK145">
            <v>0</v>
          </cell>
          <cell r="WL145">
            <v>0</v>
          </cell>
          <cell r="WM145">
            <v>0</v>
          </cell>
          <cell r="WN145">
            <v>9.3000000000000007</v>
          </cell>
          <cell r="WO145">
            <v>1</v>
          </cell>
          <cell r="WP145">
            <v>0</v>
          </cell>
          <cell r="WQ145">
            <v>0</v>
          </cell>
          <cell r="WR145">
            <v>9.83</v>
          </cell>
          <cell r="WS145">
            <v>1</v>
          </cell>
          <cell r="WT145" t="str">
            <v/>
          </cell>
          <cell r="WU145" t="str">
            <v/>
          </cell>
          <cell r="WV145">
            <v>0</v>
          </cell>
          <cell r="WW145">
            <v>0</v>
          </cell>
          <cell r="WX145">
            <v>0</v>
          </cell>
          <cell r="WY145">
            <v>0</v>
          </cell>
          <cell r="WZ145">
            <v>0</v>
          </cell>
          <cell r="XA145">
            <v>0</v>
          </cell>
          <cell r="XB145">
            <v>9.27</v>
          </cell>
          <cell r="XC145">
            <v>0</v>
          </cell>
          <cell r="XD145">
            <v>0</v>
          </cell>
          <cell r="XE145">
            <v>0</v>
          </cell>
          <cell r="XF145">
            <v>8.0399999999999991</v>
          </cell>
          <cell r="XG145">
            <v>1</v>
          </cell>
          <cell r="XH145" t="str">
            <v/>
          </cell>
          <cell r="XI145" t="str">
            <v/>
          </cell>
          <cell r="XJ145">
            <v>0</v>
          </cell>
          <cell r="XK145">
            <v>0</v>
          </cell>
          <cell r="XL145">
            <v>0</v>
          </cell>
          <cell r="XM145">
            <v>0</v>
          </cell>
          <cell r="XN145">
            <v>0</v>
          </cell>
          <cell r="XO145">
            <v>0</v>
          </cell>
          <cell r="XP145">
            <v>0</v>
          </cell>
          <cell r="XQ145">
            <v>0</v>
          </cell>
          <cell r="XR145">
            <v>0</v>
          </cell>
          <cell r="XS145">
            <v>0</v>
          </cell>
          <cell r="XT145">
            <v>8.92</v>
          </cell>
          <cell r="XU145">
            <v>1</v>
          </cell>
          <cell r="XV145" t="str">
            <v/>
          </cell>
          <cell r="XW145" t="str">
            <v/>
          </cell>
          <cell r="XX145">
            <v>0</v>
          </cell>
          <cell r="XY145">
            <v>0</v>
          </cell>
          <cell r="XZ145">
            <v>0</v>
          </cell>
          <cell r="YA145">
            <v>0</v>
          </cell>
          <cell r="YB145">
            <v>8.75</v>
          </cell>
          <cell r="YC145">
            <v>1</v>
          </cell>
          <cell r="YD145">
            <v>0</v>
          </cell>
          <cell r="YE145">
            <v>0</v>
          </cell>
          <cell r="YF145">
            <v>10.01</v>
          </cell>
          <cell r="YG145">
            <v>1</v>
          </cell>
          <cell r="YH145">
            <v>0</v>
          </cell>
          <cell r="YI145">
            <v>0</v>
          </cell>
          <cell r="YJ145" t="str">
            <v/>
          </cell>
          <cell r="YK145" t="str">
            <v/>
          </cell>
          <cell r="YL145">
            <v>0</v>
          </cell>
          <cell r="YM145">
            <v>0</v>
          </cell>
          <cell r="YN145">
            <v>7</v>
          </cell>
          <cell r="YO145">
            <v>1</v>
          </cell>
          <cell r="YP145">
            <v>0</v>
          </cell>
          <cell r="YQ145">
            <v>0</v>
          </cell>
          <cell r="YR145">
            <v>0</v>
          </cell>
          <cell r="YS145">
            <v>0</v>
          </cell>
          <cell r="YT145">
            <v>0</v>
          </cell>
          <cell r="YU145">
            <v>0</v>
          </cell>
          <cell r="YV145">
            <v>10.11</v>
          </cell>
          <cell r="YW145">
            <v>1</v>
          </cell>
          <cell r="YX145" t="str">
            <v/>
          </cell>
          <cell r="YY145" t="str">
            <v/>
          </cell>
          <cell r="YZ145">
            <v>8.1999999999999993</v>
          </cell>
          <cell r="ZA145">
            <v>1</v>
          </cell>
          <cell r="ZB145">
            <v>0</v>
          </cell>
          <cell r="ZC145">
            <v>0</v>
          </cell>
          <cell r="ZD145">
            <v>0</v>
          </cell>
          <cell r="ZE145">
            <v>0</v>
          </cell>
          <cell r="ZF145">
            <v>0</v>
          </cell>
          <cell r="ZG145">
            <v>0</v>
          </cell>
          <cell r="ZH145">
            <v>0</v>
          </cell>
          <cell r="ZI145">
            <v>0</v>
          </cell>
          <cell r="ZJ145">
            <v>9.6</v>
          </cell>
          <cell r="ZK145">
            <v>1</v>
          </cell>
          <cell r="ZL145" t="str">
            <v/>
          </cell>
          <cell r="ZM145" t="str">
            <v/>
          </cell>
          <cell r="ZN145">
            <v>0</v>
          </cell>
          <cell r="ZO145">
            <v>0</v>
          </cell>
          <cell r="ZP145">
            <v>7.47</v>
          </cell>
          <cell r="ZQ145">
            <v>1</v>
          </cell>
          <cell r="ZR145">
            <v>0</v>
          </cell>
          <cell r="ZS145">
            <v>0</v>
          </cell>
          <cell r="ZT145">
            <v>0</v>
          </cell>
          <cell r="ZU145">
            <v>0</v>
          </cell>
          <cell r="ZV145">
            <v>0</v>
          </cell>
          <cell r="ZW145">
            <v>0</v>
          </cell>
          <cell r="ZX145">
            <v>0</v>
          </cell>
          <cell r="ZY145">
            <v>0</v>
          </cell>
          <cell r="ZZ145" t="str">
            <v/>
          </cell>
          <cell r="AAA145" t="str">
            <v/>
          </cell>
          <cell r="AAB145">
            <v>0</v>
          </cell>
          <cell r="AAC145">
            <v>0</v>
          </cell>
          <cell r="AAD145">
            <v>8.6</v>
          </cell>
          <cell r="AAE145">
            <v>1</v>
          </cell>
          <cell r="AAF145">
            <v>0</v>
          </cell>
          <cell r="AAG145">
            <v>0</v>
          </cell>
          <cell r="AAH145">
            <v>0</v>
          </cell>
          <cell r="AAI145">
            <v>0</v>
          </cell>
          <cell r="AAJ145">
            <v>0</v>
          </cell>
          <cell r="AAK145">
            <v>0</v>
          </cell>
          <cell r="AAL145">
            <v>9.91</v>
          </cell>
          <cell r="AAM145">
            <v>0</v>
          </cell>
          <cell r="AAN145" t="str">
            <v/>
          </cell>
          <cell r="AAO145" t="str">
            <v/>
          </cell>
          <cell r="AAP145">
            <v>0</v>
          </cell>
          <cell r="AAQ145">
            <v>0</v>
          </cell>
          <cell r="AAR145">
            <v>0</v>
          </cell>
          <cell r="AAS145">
            <v>0</v>
          </cell>
          <cell r="AAT145">
            <v>0</v>
          </cell>
          <cell r="AAU145">
            <v>0</v>
          </cell>
          <cell r="AAV145">
            <v>0</v>
          </cell>
          <cell r="AAW145">
            <v>0</v>
          </cell>
          <cell r="AAX145">
            <v>0</v>
          </cell>
          <cell r="AAY145">
            <v>0</v>
          </cell>
          <cell r="AAZ145">
            <v>0</v>
          </cell>
          <cell r="ABA145">
            <v>0</v>
          </cell>
          <cell r="ABB145" t="str">
            <v/>
          </cell>
          <cell r="ABC145" t="str">
            <v/>
          </cell>
          <cell r="ABD145">
            <v>0</v>
          </cell>
          <cell r="ABE145">
            <v>0</v>
          </cell>
          <cell r="ABF145">
            <v>0</v>
          </cell>
          <cell r="ABG145">
            <v>0</v>
          </cell>
          <cell r="ABH145">
            <v>0</v>
          </cell>
          <cell r="ABI145">
            <v>0</v>
          </cell>
          <cell r="ABJ145">
            <v>0</v>
          </cell>
          <cell r="ABK145">
            <v>0</v>
          </cell>
          <cell r="ABM145">
            <v>832.47999999999979</v>
          </cell>
          <cell r="ABN145">
            <v>104</v>
          </cell>
          <cell r="ABO145">
            <v>83</v>
          </cell>
          <cell r="ABP145">
            <v>1.2530120481927711</v>
          </cell>
        </row>
        <row r="146">
          <cell r="A146" t="str">
            <v>HIGHBRIDGE GARDENS</v>
          </cell>
          <cell r="B146" t="str">
            <v>HIGHBRIDGE GARDENS</v>
          </cell>
          <cell r="C146" t="str">
            <v>BRONX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8.6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 t="str">
            <v/>
          </cell>
          <cell r="Q146" t="str">
            <v/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13.45</v>
          </cell>
          <cell r="AA146">
            <v>2</v>
          </cell>
          <cell r="AB146">
            <v>0</v>
          </cell>
          <cell r="AC146">
            <v>0</v>
          </cell>
          <cell r="AD146" t="str">
            <v/>
          </cell>
          <cell r="AE146" t="str">
            <v/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13.36</v>
          </cell>
          <cell r="AO146">
            <v>2</v>
          </cell>
          <cell r="AP146">
            <v>0</v>
          </cell>
          <cell r="AQ146">
            <v>0</v>
          </cell>
          <cell r="AR146" t="str">
            <v/>
          </cell>
          <cell r="AS146" t="str">
            <v/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12.86</v>
          </cell>
          <cell r="BC146">
            <v>2</v>
          </cell>
          <cell r="BD146">
            <v>0</v>
          </cell>
          <cell r="BE146">
            <v>0</v>
          </cell>
          <cell r="BF146" t="str">
            <v/>
          </cell>
          <cell r="BG146" t="str">
            <v/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13.17</v>
          </cell>
          <cell r="BQ146">
            <v>2</v>
          </cell>
          <cell r="BR146">
            <v>0</v>
          </cell>
          <cell r="BS146">
            <v>0</v>
          </cell>
          <cell r="BT146" t="str">
            <v/>
          </cell>
          <cell r="BU146" t="str">
            <v/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13.42</v>
          </cell>
          <cell r="CE146">
            <v>2</v>
          </cell>
          <cell r="CF146">
            <v>0</v>
          </cell>
          <cell r="CG146">
            <v>0</v>
          </cell>
          <cell r="CH146" t="str">
            <v/>
          </cell>
          <cell r="CI146" t="str">
            <v/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14.79</v>
          </cell>
          <cell r="CU146">
            <v>2</v>
          </cell>
          <cell r="CV146" t="str">
            <v/>
          </cell>
          <cell r="CW146" t="str">
            <v/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13.01</v>
          </cell>
          <cell r="DG146">
            <v>2</v>
          </cell>
          <cell r="DH146">
            <v>0</v>
          </cell>
          <cell r="DI146">
            <v>0</v>
          </cell>
          <cell r="DJ146" t="str">
            <v/>
          </cell>
          <cell r="DK146" t="str">
            <v/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7.7</v>
          </cell>
          <cell r="DU146">
            <v>1</v>
          </cell>
          <cell r="DV146">
            <v>7.55</v>
          </cell>
          <cell r="DW146">
            <v>1</v>
          </cell>
          <cell r="DX146" t="str">
            <v/>
          </cell>
          <cell r="DY146" t="str">
            <v/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13.81</v>
          </cell>
          <cell r="EI146">
            <v>2</v>
          </cell>
          <cell r="EJ146">
            <v>0</v>
          </cell>
          <cell r="EK146">
            <v>0</v>
          </cell>
          <cell r="EL146" t="str">
            <v/>
          </cell>
          <cell r="EM146" t="str">
            <v/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14.47</v>
          </cell>
          <cell r="EW146">
            <v>2</v>
          </cell>
          <cell r="EX146">
            <v>0</v>
          </cell>
          <cell r="EY146">
            <v>0</v>
          </cell>
          <cell r="EZ146" t="str">
            <v/>
          </cell>
          <cell r="FA146" t="str">
            <v/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14.71</v>
          </cell>
          <cell r="FK146">
            <v>2</v>
          </cell>
          <cell r="FL146">
            <v>0</v>
          </cell>
          <cell r="FM146">
            <v>0</v>
          </cell>
          <cell r="FN146" t="str">
            <v/>
          </cell>
          <cell r="FO146" t="str">
            <v/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14.8</v>
          </cell>
          <cell r="FY146">
            <v>2</v>
          </cell>
          <cell r="FZ146">
            <v>0</v>
          </cell>
          <cell r="GA146">
            <v>0</v>
          </cell>
          <cell r="GB146" t="str">
            <v/>
          </cell>
          <cell r="GC146" t="str">
            <v/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8.0399999999999991</v>
          </cell>
          <cell r="GM146">
            <v>1</v>
          </cell>
          <cell r="GN146">
            <v>0</v>
          </cell>
          <cell r="GO146">
            <v>0</v>
          </cell>
          <cell r="GP146" t="str">
            <v/>
          </cell>
          <cell r="GQ146" t="str">
            <v/>
          </cell>
          <cell r="GR146">
            <v>13.32</v>
          </cell>
          <cell r="GS146">
            <v>2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7.79</v>
          </cell>
          <cell r="HA146">
            <v>2</v>
          </cell>
          <cell r="HB146">
            <v>0</v>
          </cell>
          <cell r="HC146">
            <v>0</v>
          </cell>
          <cell r="HD146" t="str">
            <v/>
          </cell>
          <cell r="HE146" t="str">
            <v/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15.58</v>
          </cell>
          <cell r="HO146">
            <v>2</v>
          </cell>
          <cell r="HP146">
            <v>0</v>
          </cell>
          <cell r="HQ146">
            <v>0</v>
          </cell>
          <cell r="HR146" t="str">
            <v/>
          </cell>
          <cell r="HS146" t="str">
            <v/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15.58</v>
          </cell>
          <cell r="IC146">
            <v>2</v>
          </cell>
          <cell r="ID146">
            <v>0</v>
          </cell>
          <cell r="IE146">
            <v>0</v>
          </cell>
          <cell r="IF146" t="str">
            <v/>
          </cell>
          <cell r="IG146" t="str">
            <v/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15.53</v>
          </cell>
          <cell r="IS146">
            <v>2</v>
          </cell>
          <cell r="IT146" t="str">
            <v/>
          </cell>
          <cell r="IU146" t="str">
            <v/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16.37</v>
          </cell>
          <cell r="JE146">
            <v>2</v>
          </cell>
          <cell r="JF146">
            <v>0</v>
          </cell>
          <cell r="JG146">
            <v>0</v>
          </cell>
          <cell r="JH146" t="str">
            <v/>
          </cell>
          <cell r="JI146" t="str">
            <v/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16.37</v>
          </cell>
          <cell r="JS146">
            <v>2</v>
          </cell>
          <cell r="JT146">
            <v>0</v>
          </cell>
          <cell r="JU146">
            <v>0</v>
          </cell>
          <cell r="JV146" t="str">
            <v/>
          </cell>
          <cell r="JW146" t="str">
            <v/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6.78</v>
          </cell>
          <cell r="KC146">
            <v>1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5.42</v>
          </cell>
          <cell r="KI146">
            <v>1</v>
          </cell>
          <cell r="KJ146" t="str">
            <v/>
          </cell>
          <cell r="KK146" t="str">
            <v/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8.26</v>
          </cell>
          <cell r="KQ146">
            <v>1</v>
          </cell>
          <cell r="KR146">
            <v>0</v>
          </cell>
          <cell r="KS146">
            <v>0</v>
          </cell>
          <cell r="KT146">
            <v>5.87</v>
          </cell>
          <cell r="KU146">
            <v>1</v>
          </cell>
          <cell r="KV146">
            <v>0</v>
          </cell>
          <cell r="KW146">
            <v>0</v>
          </cell>
          <cell r="KX146" t="str">
            <v/>
          </cell>
          <cell r="KY146" t="str">
            <v/>
          </cell>
          <cell r="KZ146">
            <v>9.68</v>
          </cell>
          <cell r="LA146">
            <v>1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11.63</v>
          </cell>
          <cell r="LI146">
            <v>2</v>
          </cell>
          <cell r="LJ146">
            <v>0</v>
          </cell>
          <cell r="LK146">
            <v>0</v>
          </cell>
          <cell r="LL146" t="str">
            <v/>
          </cell>
          <cell r="LM146" t="str">
            <v/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 t="str">
            <v/>
          </cell>
          <cell r="MA146" t="str">
            <v/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2.0299999999999998</v>
          </cell>
          <cell r="MI146">
            <v>1</v>
          </cell>
          <cell r="MJ146">
            <v>17.440000000000001</v>
          </cell>
          <cell r="MK146">
            <v>2</v>
          </cell>
          <cell r="ML146">
            <v>0</v>
          </cell>
          <cell r="MM146">
            <v>0</v>
          </cell>
          <cell r="MN146" t="str">
            <v/>
          </cell>
          <cell r="MO146" t="str">
            <v/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17.46</v>
          </cell>
          <cell r="MY146">
            <v>2</v>
          </cell>
          <cell r="MZ146">
            <v>0</v>
          </cell>
          <cell r="NA146">
            <v>0</v>
          </cell>
          <cell r="NB146" t="str">
            <v/>
          </cell>
          <cell r="NC146" t="str">
            <v/>
          </cell>
          <cell r="ND146">
            <v>7.41</v>
          </cell>
          <cell r="NE146">
            <v>1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17.32</v>
          </cell>
          <cell r="NM146">
            <v>2</v>
          </cell>
          <cell r="NN146">
            <v>0</v>
          </cell>
          <cell r="NO146">
            <v>0</v>
          </cell>
          <cell r="NP146" t="str">
            <v/>
          </cell>
          <cell r="NQ146" t="str">
            <v/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8.4700000000000006</v>
          </cell>
          <cell r="OA146">
            <v>1</v>
          </cell>
          <cell r="OB146">
            <v>9.7200000000000006</v>
          </cell>
          <cell r="OC146">
            <v>1</v>
          </cell>
          <cell r="OD146" t="str">
            <v/>
          </cell>
          <cell r="OE146" t="str">
            <v/>
          </cell>
          <cell r="OF146">
            <v>0</v>
          </cell>
          <cell r="OG146">
            <v>0</v>
          </cell>
          <cell r="OH146">
            <v>0</v>
          </cell>
          <cell r="OI146">
            <v>0</v>
          </cell>
          <cell r="OJ146">
            <v>0</v>
          </cell>
          <cell r="OK146">
            <v>0</v>
          </cell>
          <cell r="OL146">
            <v>0</v>
          </cell>
          <cell r="OM146">
            <v>0</v>
          </cell>
          <cell r="ON146">
            <v>17.77</v>
          </cell>
          <cell r="OO146">
            <v>2</v>
          </cell>
          <cell r="OP146">
            <v>0</v>
          </cell>
          <cell r="OQ146">
            <v>0</v>
          </cell>
          <cell r="OR146" t="str">
            <v/>
          </cell>
          <cell r="OS146" t="str">
            <v/>
          </cell>
          <cell r="OT146">
            <v>0</v>
          </cell>
          <cell r="OU146">
            <v>0</v>
          </cell>
          <cell r="OV146">
            <v>0</v>
          </cell>
          <cell r="OW146">
            <v>0</v>
          </cell>
          <cell r="OX146">
            <v>0</v>
          </cell>
          <cell r="OY146">
            <v>0</v>
          </cell>
          <cell r="OZ146">
            <v>0</v>
          </cell>
          <cell r="PA146">
            <v>0</v>
          </cell>
          <cell r="PB146">
            <v>16.96</v>
          </cell>
          <cell r="PC146">
            <v>2</v>
          </cell>
          <cell r="PD146">
            <v>0</v>
          </cell>
          <cell r="PE146">
            <v>0</v>
          </cell>
          <cell r="PF146" t="str">
            <v/>
          </cell>
          <cell r="PG146" t="str">
            <v/>
          </cell>
          <cell r="PH146">
            <v>0</v>
          </cell>
          <cell r="PI146">
            <v>0</v>
          </cell>
          <cell r="PJ146">
            <v>0</v>
          </cell>
          <cell r="PK146">
            <v>0</v>
          </cell>
          <cell r="PL146">
            <v>0</v>
          </cell>
          <cell r="PM146">
            <v>0</v>
          </cell>
          <cell r="PN146">
            <v>0</v>
          </cell>
          <cell r="PO146">
            <v>0</v>
          </cell>
          <cell r="PP146">
            <v>17.38</v>
          </cell>
          <cell r="PQ146">
            <v>2</v>
          </cell>
          <cell r="PR146">
            <v>0</v>
          </cell>
          <cell r="PS146">
            <v>0</v>
          </cell>
          <cell r="PT146" t="str">
            <v/>
          </cell>
          <cell r="PU146" t="str">
            <v/>
          </cell>
          <cell r="PV146">
            <v>0</v>
          </cell>
          <cell r="PW146">
            <v>0</v>
          </cell>
          <cell r="PX146">
            <v>0</v>
          </cell>
          <cell r="PY146">
            <v>0</v>
          </cell>
          <cell r="PZ146">
            <v>0</v>
          </cell>
          <cell r="QA146">
            <v>0</v>
          </cell>
          <cell r="QB146">
            <v>0</v>
          </cell>
          <cell r="QC146">
            <v>0</v>
          </cell>
          <cell r="QD146">
            <v>11.07</v>
          </cell>
          <cell r="QE146">
            <v>1</v>
          </cell>
          <cell r="QF146">
            <v>0</v>
          </cell>
          <cell r="QG146">
            <v>0</v>
          </cell>
          <cell r="QH146" t="str">
            <v/>
          </cell>
          <cell r="QI146" t="str">
            <v/>
          </cell>
          <cell r="QJ146">
            <v>8.3000000000000007</v>
          </cell>
          <cell r="QK146">
            <v>1</v>
          </cell>
          <cell r="QL146">
            <v>0</v>
          </cell>
          <cell r="QM146">
            <v>0</v>
          </cell>
          <cell r="QN146">
            <v>9.2899999999999991</v>
          </cell>
          <cell r="QO146">
            <v>1</v>
          </cell>
          <cell r="QP146">
            <v>0</v>
          </cell>
          <cell r="QQ146">
            <v>0</v>
          </cell>
          <cell r="QR146">
            <v>3.96</v>
          </cell>
          <cell r="QS146">
            <v>1</v>
          </cell>
          <cell r="QT146">
            <v>0</v>
          </cell>
          <cell r="QU146">
            <v>0</v>
          </cell>
          <cell r="QV146" t="str">
            <v/>
          </cell>
          <cell r="QW146" t="str">
            <v/>
          </cell>
          <cell r="QX146">
            <v>0</v>
          </cell>
          <cell r="QY146">
            <v>0</v>
          </cell>
          <cell r="QZ146">
            <v>0</v>
          </cell>
          <cell r="RA146">
            <v>0</v>
          </cell>
          <cell r="RB146">
            <v>0</v>
          </cell>
          <cell r="RC146">
            <v>0</v>
          </cell>
          <cell r="RD146">
            <v>18.21</v>
          </cell>
          <cell r="RE146">
            <v>2</v>
          </cell>
          <cell r="RF146">
            <v>0</v>
          </cell>
          <cell r="RG146">
            <v>0</v>
          </cell>
          <cell r="RH146">
            <v>0</v>
          </cell>
          <cell r="RI146">
            <v>0</v>
          </cell>
          <cell r="RJ146" t="str">
            <v/>
          </cell>
          <cell r="RK146" t="str">
            <v/>
          </cell>
          <cell r="RL146">
            <v>0</v>
          </cell>
          <cell r="RM146">
            <v>0</v>
          </cell>
          <cell r="RN146">
            <v>0</v>
          </cell>
          <cell r="RO146">
            <v>0</v>
          </cell>
          <cell r="RP146">
            <v>0</v>
          </cell>
          <cell r="RQ146">
            <v>0</v>
          </cell>
          <cell r="RR146">
            <v>0</v>
          </cell>
          <cell r="RS146">
            <v>0</v>
          </cell>
          <cell r="RT146">
            <v>18.27</v>
          </cell>
          <cell r="RU146">
            <v>2</v>
          </cell>
          <cell r="RV146">
            <v>0</v>
          </cell>
          <cell r="RW146">
            <v>0</v>
          </cell>
          <cell r="RX146" t="str">
            <v/>
          </cell>
          <cell r="RY146" t="str">
            <v/>
          </cell>
          <cell r="RZ146">
            <v>0</v>
          </cell>
          <cell r="SA146">
            <v>0</v>
          </cell>
          <cell r="SB146">
            <v>0</v>
          </cell>
          <cell r="SC146">
            <v>0</v>
          </cell>
          <cell r="SD146">
            <v>0</v>
          </cell>
          <cell r="SE146">
            <v>0</v>
          </cell>
          <cell r="SF146">
            <v>0</v>
          </cell>
          <cell r="SG146">
            <v>0</v>
          </cell>
          <cell r="SH146">
            <v>16.25</v>
          </cell>
          <cell r="SI146">
            <v>2</v>
          </cell>
          <cell r="SJ146">
            <v>0</v>
          </cell>
          <cell r="SK146">
            <v>0</v>
          </cell>
          <cell r="SL146" t="str">
            <v/>
          </cell>
          <cell r="SM146" t="str">
            <v/>
          </cell>
          <cell r="SN146">
            <v>0</v>
          </cell>
          <cell r="SO146">
            <v>0</v>
          </cell>
          <cell r="SP146">
            <v>0</v>
          </cell>
          <cell r="SQ146">
            <v>0</v>
          </cell>
          <cell r="SR146">
            <v>0</v>
          </cell>
          <cell r="SS146">
            <v>0</v>
          </cell>
          <cell r="ST146">
            <v>0</v>
          </cell>
          <cell r="SU146">
            <v>0</v>
          </cell>
          <cell r="SV146">
            <v>16.52</v>
          </cell>
          <cell r="SW146">
            <v>2</v>
          </cell>
          <cell r="SX146">
            <v>0</v>
          </cell>
          <cell r="SY146">
            <v>0</v>
          </cell>
          <cell r="SZ146" t="str">
            <v/>
          </cell>
          <cell r="TA146" t="str">
            <v/>
          </cell>
          <cell r="TB146">
            <v>0</v>
          </cell>
          <cell r="TC146">
            <v>0</v>
          </cell>
          <cell r="TD146">
            <v>0</v>
          </cell>
          <cell r="TE146">
            <v>0</v>
          </cell>
          <cell r="TF146">
            <v>0</v>
          </cell>
          <cell r="TG146">
            <v>0</v>
          </cell>
          <cell r="TH146">
            <v>0</v>
          </cell>
          <cell r="TI146">
            <v>0</v>
          </cell>
          <cell r="TJ146">
            <v>7.98</v>
          </cell>
          <cell r="TK146">
            <v>1</v>
          </cell>
          <cell r="TL146">
            <v>7.74</v>
          </cell>
          <cell r="TM146">
            <v>1</v>
          </cell>
          <cell r="TN146" t="str">
            <v/>
          </cell>
          <cell r="TO146" t="str">
            <v/>
          </cell>
          <cell r="TP146">
            <v>0</v>
          </cell>
          <cell r="TQ146">
            <v>0</v>
          </cell>
          <cell r="TR146">
            <v>0</v>
          </cell>
          <cell r="TS146">
            <v>0</v>
          </cell>
          <cell r="TT146">
            <v>0</v>
          </cell>
          <cell r="TU146">
            <v>0</v>
          </cell>
          <cell r="TV146">
            <v>0</v>
          </cell>
          <cell r="TW146">
            <v>0</v>
          </cell>
          <cell r="TX146">
            <v>14.25</v>
          </cell>
          <cell r="TY146">
            <v>2</v>
          </cell>
          <cell r="TZ146">
            <v>0</v>
          </cell>
          <cell r="UA146">
            <v>0</v>
          </cell>
          <cell r="UB146" t="str">
            <v/>
          </cell>
          <cell r="UC146" t="str">
            <v/>
          </cell>
          <cell r="UD146">
            <v>0</v>
          </cell>
          <cell r="UE146">
            <v>0</v>
          </cell>
          <cell r="UF146">
            <v>0</v>
          </cell>
          <cell r="UG146">
            <v>0</v>
          </cell>
          <cell r="UH146">
            <v>0</v>
          </cell>
          <cell r="UI146">
            <v>0</v>
          </cell>
          <cell r="UJ146">
            <v>0</v>
          </cell>
          <cell r="UK146">
            <v>0</v>
          </cell>
          <cell r="UL146">
            <v>15.58</v>
          </cell>
          <cell r="UM146">
            <v>2</v>
          </cell>
          <cell r="UN146">
            <v>0</v>
          </cell>
          <cell r="UO146">
            <v>0</v>
          </cell>
          <cell r="UP146" t="str">
            <v/>
          </cell>
          <cell r="UQ146" t="str">
            <v/>
          </cell>
          <cell r="UR146">
            <v>0</v>
          </cell>
          <cell r="US146">
            <v>0</v>
          </cell>
          <cell r="UT146">
            <v>0</v>
          </cell>
          <cell r="UU146">
            <v>0</v>
          </cell>
          <cell r="UV146">
            <v>0</v>
          </cell>
          <cell r="UW146">
            <v>0</v>
          </cell>
          <cell r="UX146">
            <v>0</v>
          </cell>
          <cell r="UY146">
            <v>0</v>
          </cell>
          <cell r="UZ146">
            <v>16.170000000000002</v>
          </cell>
          <cell r="VA146">
            <v>2</v>
          </cell>
          <cell r="VB146">
            <v>0</v>
          </cell>
          <cell r="VC146">
            <v>0</v>
          </cell>
          <cell r="VD146" t="str">
            <v/>
          </cell>
          <cell r="VE146" t="str">
            <v/>
          </cell>
          <cell r="VF146">
            <v>0</v>
          </cell>
          <cell r="VG146">
            <v>0</v>
          </cell>
          <cell r="VH146">
            <v>0</v>
          </cell>
          <cell r="VI146">
            <v>0</v>
          </cell>
          <cell r="VJ146">
            <v>0</v>
          </cell>
          <cell r="VK146">
            <v>0</v>
          </cell>
          <cell r="VL146">
            <v>0</v>
          </cell>
          <cell r="VM146">
            <v>0</v>
          </cell>
          <cell r="VN146">
            <v>15.55</v>
          </cell>
          <cell r="VO146">
            <v>2</v>
          </cell>
          <cell r="VP146">
            <v>0</v>
          </cell>
          <cell r="VQ146">
            <v>0</v>
          </cell>
          <cell r="VR146" t="str">
            <v/>
          </cell>
          <cell r="VS146" t="str">
            <v/>
          </cell>
          <cell r="VT146">
            <v>0</v>
          </cell>
          <cell r="VU146">
            <v>0</v>
          </cell>
          <cell r="VV146">
            <v>0</v>
          </cell>
          <cell r="VW146">
            <v>0</v>
          </cell>
          <cell r="VX146">
            <v>0</v>
          </cell>
          <cell r="VY146">
            <v>0</v>
          </cell>
          <cell r="VZ146">
            <v>0</v>
          </cell>
          <cell r="WA146">
            <v>0</v>
          </cell>
          <cell r="WB146">
            <v>15.48</v>
          </cell>
          <cell r="WC146">
            <v>2</v>
          </cell>
          <cell r="WD146">
            <v>0</v>
          </cell>
          <cell r="WE146">
            <v>0</v>
          </cell>
          <cell r="WF146" t="str">
            <v/>
          </cell>
          <cell r="WG146" t="str">
            <v/>
          </cell>
          <cell r="WH146">
            <v>0</v>
          </cell>
          <cell r="WI146">
            <v>0</v>
          </cell>
          <cell r="WJ146">
            <v>0</v>
          </cell>
          <cell r="WK146">
            <v>0</v>
          </cell>
          <cell r="WL146">
            <v>0</v>
          </cell>
          <cell r="WM146">
            <v>0</v>
          </cell>
          <cell r="WN146">
            <v>0</v>
          </cell>
          <cell r="WO146">
            <v>0</v>
          </cell>
          <cell r="WP146">
            <v>14.79</v>
          </cell>
          <cell r="WQ146">
            <v>2</v>
          </cell>
          <cell r="WR146">
            <v>0</v>
          </cell>
          <cell r="WS146">
            <v>0</v>
          </cell>
          <cell r="WT146" t="str">
            <v/>
          </cell>
          <cell r="WU146" t="str">
            <v/>
          </cell>
          <cell r="WV146">
            <v>0</v>
          </cell>
          <cell r="WW146">
            <v>0</v>
          </cell>
          <cell r="WX146">
            <v>0</v>
          </cell>
          <cell r="WY146">
            <v>0</v>
          </cell>
          <cell r="WZ146">
            <v>0</v>
          </cell>
          <cell r="XA146">
            <v>0</v>
          </cell>
          <cell r="XB146">
            <v>0</v>
          </cell>
          <cell r="XC146">
            <v>0</v>
          </cell>
          <cell r="XD146">
            <v>8.4499999999999993</v>
          </cell>
          <cell r="XE146">
            <v>1</v>
          </cell>
          <cell r="XF146">
            <v>7.23</v>
          </cell>
          <cell r="XG146">
            <v>1</v>
          </cell>
          <cell r="XH146" t="str">
            <v/>
          </cell>
          <cell r="XI146" t="str">
            <v/>
          </cell>
          <cell r="XJ146">
            <v>0</v>
          </cell>
          <cell r="XK146">
            <v>0</v>
          </cell>
          <cell r="XL146">
            <v>0</v>
          </cell>
          <cell r="XM146">
            <v>0</v>
          </cell>
          <cell r="XN146">
            <v>0</v>
          </cell>
          <cell r="XO146">
            <v>0</v>
          </cell>
          <cell r="XP146">
            <v>0</v>
          </cell>
          <cell r="XQ146">
            <v>0</v>
          </cell>
          <cell r="XR146">
            <v>15.07</v>
          </cell>
          <cell r="XS146">
            <v>2</v>
          </cell>
          <cell r="XT146">
            <v>0</v>
          </cell>
          <cell r="XU146">
            <v>0</v>
          </cell>
          <cell r="XV146" t="str">
            <v/>
          </cell>
          <cell r="XW146" t="str">
            <v/>
          </cell>
          <cell r="XX146">
            <v>0</v>
          </cell>
          <cell r="XY146">
            <v>0</v>
          </cell>
          <cell r="XZ146">
            <v>0</v>
          </cell>
          <cell r="YA146">
            <v>0</v>
          </cell>
          <cell r="YB146">
            <v>7.97</v>
          </cell>
          <cell r="YC146">
            <v>1</v>
          </cell>
          <cell r="YD146">
            <v>7.64</v>
          </cell>
          <cell r="YE146">
            <v>1</v>
          </cell>
          <cell r="YF146">
            <v>16.21</v>
          </cell>
          <cell r="YG146">
            <v>2</v>
          </cell>
          <cell r="YH146">
            <v>0</v>
          </cell>
          <cell r="YI146">
            <v>0</v>
          </cell>
          <cell r="YJ146" t="str">
            <v/>
          </cell>
          <cell r="YK146" t="str">
            <v/>
          </cell>
          <cell r="YL146">
            <v>0</v>
          </cell>
          <cell r="YM146">
            <v>0</v>
          </cell>
          <cell r="YN146">
            <v>0</v>
          </cell>
          <cell r="YO146">
            <v>0</v>
          </cell>
          <cell r="YP146">
            <v>0</v>
          </cell>
          <cell r="YQ146">
            <v>0</v>
          </cell>
          <cell r="YR146">
            <v>0</v>
          </cell>
          <cell r="YS146">
            <v>0</v>
          </cell>
          <cell r="YT146">
            <v>9.31</v>
          </cell>
          <cell r="YU146">
            <v>1</v>
          </cell>
          <cell r="YV146">
            <v>0</v>
          </cell>
          <cell r="YW146">
            <v>0</v>
          </cell>
          <cell r="YX146" t="str">
            <v/>
          </cell>
          <cell r="YY146" t="str">
            <v/>
          </cell>
          <cell r="YZ146">
            <v>6.77</v>
          </cell>
          <cell r="ZA146">
            <v>1</v>
          </cell>
          <cell r="ZB146">
            <v>0</v>
          </cell>
          <cell r="ZC146">
            <v>0</v>
          </cell>
          <cell r="ZD146">
            <v>8.24</v>
          </cell>
          <cell r="ZE146">
            <v>1</v>
          </cell>
          <cell r="ZF146">
            <v>0</v>
          </cell>
          <cell r="ZG146">
            <v>0</v>
          </cell>
          <cell r="ZH146">
            <v>0</v>
          </cell>
          <cell r="ZI146">
            <v>0</v>
          </cell>
          <cell r="ZJ146">
            <v>7.41</v>
          </cell>
          <cell r="ZK146">
            <v>1</v>
          </cell>
          <cell r="ZL146" t="str">
            <v/>
          </cell>
          <cell r="ZM146" t="str">
            <v/>
          </cell>
          <cell r="ZN146">
            <v>0</v>
          </cell>
          <cell r="ZO146">
            <v>0</v>
          </cell>
          <cell r="ZP146">
            <v>0</v>
          </cell>
          <cell r="ZQ146">
            <v>0</v>
          </cell>
          <cell r="ZR146">
            <v>0</v>
          </cell>
          <cell r="ZS146">
            <v>0</v>
          </cell>
          <cell r="ZT146">
            <v>0</v>
          </cell>
          <cell r="ZU146">
            <v>0</v>
          </cell>
          <cell r="ZV146">
            <v>15.9</v>
          </cell>
          <cell r="ZW146">
            <v>2</v>
          </cell>
          <cell r="ZX146">
            <v>0</v>
          </cell>
          <cell r="ZY146">
            <v>0</v>
          </cell>
          <cell r="ZZ146" t="str">
            <v/>
          </cell>
          <cell r="AAA146" t="str">
            <v/>
          </cell>
          <cell r="AAB146">
            <v>0</v>
          </cell>
          <cell r="AAC146">
            <v>0</v>
          </cell>
          <cell r="AAD146">
            <v>0</v>
          </cell>
          <cell r="AAE146">
            <v>0</v>
          </cell>
          <cell r="AAF146">
            <v>0</v>
          </cell>
          <cell r="AAG146">
            <v>0</v>
          </cell>
          <cell r="AAH146">
            <v>0</v>
          </cell>
          <cell r="AAI146">
            <v>0</v>
          </cell>
          <cell r="AAJ146">
            <v>7.5</v>
          </cell>
          <cell r="AAK146">
            <v>1</v>
          </cell>
          <cell r="AAL146">
            <v>0</v>
          </cell>
          <cell r="AAM146">
            <v>0</v>
          </cell>
          <cell r="AAN146" t="str">
            <v/>
          </cell>
          <cell r="AAO146" t="str">
            <v/>
          </cell>
          <cell r="AAP146">
            <v>0</v>
          </cell>
          <cell r="AAQ146">
            <v>0</v>
          </cell>
          <cell r="AAR146">
            <v>0</v>
          </cell>
          <cell r="AAS146">
            <v>0</v>
          </cell>
          <cell r="AAT146">
            <v>0</v>
          </cell>
          <cell r="AAU146">
            <v>0</v>
          </cell>
          <cell r="AAV146">
            <v>0</v>
          </cell>
          <cell r="AAW146">
            <v>0</v>
          </cell>
          <cell r="AAX146">
            <v>0</v>
          </cell>
          <cell r="AAY146">
            <v>0</v>
          </cell>
          <cell r="AAZ146">
            <v>0</v>
          </cell>
          <cell r="ABA146">
            <v>0</v>
          </cell>
          <cell r="ABB146" t="str">
            <v/>
          </cell>
          <cell r="ABC146" t="str">
            <v/>
          </cell>
          <cell r="ABD146">
            <v>0</v>
          </cell>
          <cell r="ABE146">
            <v>0</v>
          </cell>
          <cell r="ABF146">
            <v>0</v>
          </cell>
          <cell r="ABG146">
            <v>0</v>
          </cell>
          <cell r="ABH146">
            <v>0</v>
          </cell>
          <cell r="ABI146">
            <v>0</v>
          </cell>
          <cell r="ABJ146">
            <v>0</v>
          </cell>
          <cell r="ABK146">
            <v>0</v>
          </cell>
          <cell r="ABM146">
            <v>790.99</v>
          </cell>
          <cell r="ABN146">
            <v>104</v>
          </cell>
          <cell r="ABO146">
            <v>66</v>
          </cell>
          <cell r="ABP146">
            <v>1.5757575757575757</v>
          </cell>
        </row>
        <row r="147">
          <cell r="A147" t="str">
            <v>SEDGWICK</v>
          </cell>
          <cell r="B147" t="str">
            <v>SEDGWICK</v>
          </cell>
          <cell r="C147" t="str">
            <v>BRONX</v>
          </cell>
          <cell r="D147">
            <v>5.17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 t="str">
            <v/>
          </cell>
          <cell r="Q147" t="str">
            <v/>
          </cell>
          <cell r="R147">
            <v>7.42</v>
          </cell>
          <cell r="S147">
            <v>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7.67</v>
          </cell>
          <cell r="Y147">
            <v>1</v>
          </cell>
          <cell r="Z147">
            <v>0</v>
          </cell>
          <cell r="AA147">
            <v>0</v>
          </cell>
          <cell r="AB147">
            <v>6.19</v>
          </cell>
          <cell r="AC147">
            <v>1</v>
          </cell>
          <cell r="AD147" t="str">
            <v/>
          </cell>
          <cell r="AE147" t="str">
            <v/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7.89</v>
          </cell>
          <cell r="AM147">
            <v>1</v>
          </cell>
          <cell r="AN147">
            <v>0</v>
          </cell>
          <cell r="AO147">
            <v>0</v>
          </cell>
          <cell r="AP147">
            <v>5.73</v>
          </cell>
          <cell r="AQ147">
            <v>1</v>
          </cell>
          <cell r="AR147" t="str">
            <v/>
          </cell>
          <cell r="AS147" t="str">
            <v/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8.19</v>
          </cell>
          <cell r="BA147">
            <v>1</v>
          </cell>
          <cell r="BB147">
            <v>0</v>
          </cell>
          <cell r="BC147">
            <v>0</v>
          </cell>
          <cell r="BD147">
            <v>5.66</v>
          </cell>
          <cell r="BE147">
            <v>1</v>
          </cell>
          <cell r="BF147" t="str">
            <v/>
          </cell>
          <cell r="BG147" t="str">
            <v/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8.4</v>
          </cell>
          <cell r="BO147">
            <v>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 t="str">
            <v/>
          </cell>
          <cell r="BU147" t="str">
            <v/>
          </cell>
          <cell r="BV147">
            <v>4.99</v>
          </cell>
          <cell r="BW147">
            <v>1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7.87</v>
          </cell>
          <cell r="CE147">
            <v>1</v>
          </cell>
          <cell r="CF147">
            <v>0</v>
          </cell>
          <cell r="CG147">
            <v>0</v>
          </cell>
          <cell r="CH147" t="str">
            <v/>
          </cell>
          <cell r="CI147" t="str">
            <v/>
          </cell>
          <cell r="CJ147">
            <v>5.83</v>
          </cell>
          <cell r="CK147">
            <v>1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13.49</v>
          </cell>
          <cell r="CU147">
            <v>2</v>
          </cell>
          <cell r="CV147" t="str">
            <v/>
          </cell>
          <cell r="CW147" t="str">
            <v/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7.66</v>
          </cell>
          <cell r="DE147">
            <v>1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 t="str">
            <v/>
          </cell>
          <cell r="DK147" t="str">
            <v/>
          </cell>
          <cell r="DL147">
            <v>8.73</v>
          </cell>
          <cell r="DM147">
            <v>1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8.41</v>
          </cell>
          <cell r="DS147">
            <v>1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 t="str">
            <v/>
          </cell>
          <cell r="DY147" t="str">
            <v/>
          </cell>
          <cell r="DZ147">
            <v>7.2</v>
          </cell>
          <cell r="EA147">
            <v>1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6.64</v>
          </cell>
          <cell r="EG147">
            <v>1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 t="str">
            <v/>
          </cell>
          <cell r="EM147" t="str">
            <v/>
          </cell>
          <cell r="EN147">
            <v>8.61</v>
          </cell>
          <cell r="EO147">
            <v>1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7.56</v>
          </cell>
          <cell r="EY147">
            <v>1</v>
          </cell>
          <cell r="EZ147" t="str">
            <v/>
          </cell>
          <cell r="FA147" t="str">
            <v/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8.24</v>
          </cell>
          <cell r="FI147">
            <v>1</v>
          </cell>
          <cell r="FJ147">
            <v>0</v>
          </cell>
          <cell r="FK147">
            <v>0</v>
          </cell>
          <cell r="FL147">
            <v>8.1</v>
          </cell>
          <cell r="FM147">
            <v>1</v>
          </cell>
          <cell r="FN147" t="str">
            <v/>
          </cell>
          <cell r="FO147" t="str">
            <v/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8.51</v>
          </cell>
          <cell r="FW147">
            <v>1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 t="str">
            <v/>
          </cell>
          <cell r="GC147" t="str">
            <v/>
          </cell>
          <cell r="GD147">
            <v>9.15</v>
          </cell>
          <cell r="GE147">
            <v>1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6.65</v>
          </cell>
          <cell r="GK147">
            <v>1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 t="str">
            <v/>
          </cell>
          <cell r="GQ147" t="str">
            <v/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9.1199999999999992</v>
          </cell>
          <cell r="GY147">
            <v>1</v>
          </cell>
          <cell r="GZ147">
            <v>0</v>
          </cell>
          <cell r="HA147">
            <v>0</v>
          </cell>
          <cell r="HB147">
            <v>9.6</v>
          </cell>
          <cell r="HC147">
            <v>1</v>
          </cell>
          <cell r="HD147" t="str">
            <v/>
          </cell>
          <cell r="HE147" t="str">
            <v/>
          </cell>
          <cell r="HF147">
            <v>8.73</v>
          </cell>
          <cell r="HG147">
            <v>1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2.04</v>
          </cell>
          <cell r="HM147">
            <v>1</v>
          </cell>
          <cell r="HN147">
            <v>9.0399999999999991</v>
          </cell>
          <cell r="HO147">
            <v>1</v>
          </cell>
          <cell r="HP147">
            <v>0</v>
          </cell>
          <cell r="HQ147">
            <v>0</v>
          </cell>
          <cell r="HR147" t="str">
            <v/>
          </cell>
          <cell r="HS147" t="str">
            <v/>
          </cell>
          <cell r="HT147">
            <v>8.73</v>
          </cell>
          <cell r="HU147">
            <v>1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2.04</v>
          </cell>
          <cell r="IA147">
            <v>1</v>
          </cell>
          <cell r="IB147">
            <v>9.0399999999999991</v>
          </cell>
          <cell r="IC147">
            <v>1</v>
          </cell>
          <cell r="ID147">
            <v>0</v>
          </cell>
          <cell r="IE147">
            <v>0</v>
          </cell>
          <cell r="IF147" t="str">
            <v/>
          </cell>
          <cell r="IG147" t="str">
            <v/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8.5500000000000007</v>
          </cell>
          <cell r="IO147">
            <v>1</v>
          </cell>
          <cell r="IP147">
            <v>0</v>
          </cell>
          <cell r="IQ147">
            <v>0</v>
          </cell>
          <cell r="IR147">
            <v>9.86</v>
          </cell>
          <cell r="IS147">
            <v>1</v>
          </cell>
          <cell r="IT147" t="str">
            <v/>
          </cell>
          <cell r="IU147" t="str">
            <v/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7.55</v>
          </cell>
          <cell r="JC147">
            <v>1</v>
          </cell>
          <cell r="JD147">
            <v>0</v>
          </cell>
          <cell r="JE147">
            <v>0</v>
          </cell>
          <cell r="JF147">
            <v>9.3000000000000007</v>
          </cell>
          <cell r="JG147">
            <v>1</v>
          </cell>
          <cell r="JH147" t="str">
            <v/>
          </cell>
          <cell r="JI147" t="str">
            <v/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7.55</v>
          </cell>
          <cell r="JQ147">
            <v>1</v>
          </cell>
          <cell r="JR147">
            <v>0</v>
          </cell>
          <cell r="JS147">
            <v>0</v>
          </cell>
          <cell r="JT147">
            <v>9.3000000000000007</v>
          </cell>
          <cell r="JU147">
            <v>1</v>
          </cell>
          <cell r="JV147" t="str">
            <v/>
          </cell>
          <cell r="JW147" t="str">
            <v/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8.77</v>
          </cell>
          <cell r="KE147">
            <v>1</v>
          </cell>
          <cell r="KF147">
            <v>0</v>
          </cell>
          <cell r="KG147">
            <v>0</v>
          </cell>
          <cell r="KH147">
            <v>8.11</v>
          </cell>
          <cell r="KI147">
            <v>1</v>
          </cell>
          <cell r="KJ147" t="str">
            <v/>
          </cell>
          <cell r="KK147" t="str">
            <v/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8.42</v>
          </cell>
          <cell r="KQ147">
            <v>1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 t="str">
            <v/>
          </cell>
          <cell r="KY147" t="str">
            <v/>
          </cell>
          <cell r="KZ147">
            <v>7.75</v>
          </cell>
          <cell r="LA147">
            <v>1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8.49</v>
          </cell>
          <cell r="LG147">
            <v>1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 t="str">
            <v/>
          </cell>
          <cell r="LM147" t="str">
            <v/>
          </cell>
          <cell r="LN147">
            <v>9.35</v>
          </cell>
          <cell r="LO147">
            <v>1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18.190000000000001</v>
          </cell>
          <cell r="LY147">
            <v>2</v>
          </cell>
          <cell r="LZ147" t="str">
            <v/>
          </cell>
          <cell r="MA147" t="str">
            <v/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7.76</v>
          </cell>
          <cell r="MI147">
            <v>1</v>
          </cell>
          <cell r="MJ147">
            <v>0</v>
          </cell>
          <cell r="MK147">
            <v>0</v>
          </cell>
          <cell r="ML147">
            <v>9.11</v>
          </cell>
          <cell r="MM147">
            <v>1</v>
          </cell>
          <cell r="MN147" t="str">
            <v/>
          </cell>
          <cell r="MO147" t="str">
            <v/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9.2200000000000006</v>
          </cell>
          <cell r="MW147">
            <v>1</v>
          </cell>
          <cell r="MX147">
            <v>0</v>
          </cell>
          <cell r="MY147">
            <v>0</v>
          </cell>
          <cell r="MZ147">
            <v>8.8800000000000008</v>
          </cell>
          <cell r="NA147">
            <v>1</v>
          </cell>
          <cell r="NB147" t="str">
            <v/>
          </cell>
          <cell r="NC147" t="str">
            <v/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7.71</v>
          </cell>
          <cell r="NK147">
            <v>1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 t="str">
            <v/>
          </cell>
          <cell r="NQ147" t="str">
            <v/>
          </cell>
          <cell r="NR147">
            <v>0</v>
          </cell>
          <cell r="NS147">
            <v>0</v>
          </cell>
          <cell r="NT147">
            <v>10.23</v>
          </cell>
          <cell r="NU147">
            <v>1</v>
          </cell>
          <cell r="NV147">
            <v>0</v>
          </cell>
          <cell r="NW147">
            <v>0</v>
          </cell>
          <cell r="NX147">
            <v>9.5</v>
          </cell>
          <cell r="NY147">
            <v>1</v>
          </cell>
          <cell r="NZ147">
            <v>0</v>
          </cell>
          <cell r="OA147">
            <v>0</v>
          </cell>
          <cell r="OB147">
            <v>9.1199999999999992</v>
          </cell>
          <cell r="OC147">
            <v>1</v>
          </cell>
          <cell r="OD147" t="str">
            <v/>
          </cell>
          <cell r="OE147" t="str">
            <v/>
          </cell>
          <cell r="OF147">
            <v>0</v>
          </cell>
          <cell r="OG147">
            <v>0</v>
          </cell>
          <cell r="OH147">
            <v>0</v>
          </cell>
          <cell r="OI147">
            <v>0</v>
          </cell>
          <cell r="OJ147">
            <v>0</v>
          </cell>
          <cell r="OK147">
            <v>0</v>
          </cell>
          <cell r="OL147">
            <v>9.4600000000000009</v>
          </cell>
          <cell r="OM147">
            <v>1</v>
          </cell>
          <cell r="ON147">
            <v>0</v>
          </cell>
          <cell r="OO147">
            <v>0</v>
          </cell>
          <cell r="OP147">
            <v>0</v>
          </cell>
          <cell r="OQ147">
            <v>0</v>
          </cell>
          <cell r="OR147" t="str">
            <v/>
          </cell>
          <cell r="OS147" t="str">
            <v/>
          </cell>
          <cell r="OT147">
            <v>7.91</v>
          </cell>
          <cell r="OU147">
            <v>1</v>
          </cell>
          <cell r="OV147">
            <v>0</v>
          </cell>
          <cell r="OW147">
            <v>0</v>
          </cell>
          <cell r="OX147">
            <v>0</v>
          </cell>
          <cell r="OY147">
            <v>0</v>
          </cell>
          <cell r="OZ147">
            <v>8.9600000000000009</v>
          </cell>
          <cell r="PA147">
            <v>1</v>
          </cell>
          <cell r="PB147">
            <v>0</v>
          </cell>
          <cell r="PC147">
            <v>0</v>
          </cell>
          <cell r="PD147">
            <v>8.15</v>
          </cell>
          <cell r="PE147">
            <v>1</v>
          </cell>
          <cell r="PF147" t="str">
            <v/>
          </cell>
          <cell r="PG147" t="str">
            <v/>
          </cell>
          <cell r="PH147">
            <v>0</v>
          </cell>
          <cell r="PI147">
            <v>0</v>
          </cell>
          <cell r="PJ147">
            <v>0</v>
          </cell>
          <cell r="PK147">
            <v>0</v>
          </cell>
          <cell r="PL147">
            <v>0</v>
          </cell>
          <cell r="PM147">
            <v>0</v>
          </cell>
          <cell r="PN147">
            <v>0</v>
          </cell>
          <cell r="PO147">
            <v>0</v>
          </cell>
          <cell r="PP147">
            <v>0</v>
          </cell>
          <cell r="PQ147">
            <v>0</v>
          </cell>
          <cell r="PR147">
            <v>16.84</v>
          </cell>
          <cell r="PS147">
            <v>2</v>
          </cell>
          <cell r="PT147" t="str">
            <v/>
          </cell>
          <cell r="PU147" t="str">
            <v/>
          </cell>
          <cell r="PV147">
            <v>0</v>
          </cell>
          <cell r="PW147">
            <v>0</v>
          </cell>
          <cell r="PX147">
            <v>0</v>
          </cell>
          <cell r="PY147">
            <v>0</v>
          </cell>
          <cell r="PZ147">
            <v>0</v>
          </cell>
          <cell r="QA147">
            <v>0</v>
          </cell>
          <cell r="QB147">
            <v>0</v>
          </cell>
          <cell r="QC147">
            <v>0</v>
          </cell>
          <cell r="QD147">
            <v>0</v>
          </cell>
          <cell r="QE147">
            <v>0</v>
          </cell>
          <cell r="QF147">
            <v>0</v>
          </cell>
          <cell r="QG147">
            <v>0</v>
          </cell>
          <cell r="QH147" t="str">
            <v/>
          </cell>
          <cell r="QI147" t="str">
            <v/>
          </cell>
          <cell r="QJ147">
            <v>19.739999999999998</v>
          </cell>
          <cell r="QK147">
            <v>2</v>
          </cell>
          <cell r="QL147">
            <v>0</v>
          </cell>
          <cell r="QM147">
            <v>0</v>
          </cell>
          <cell r="QN147">
            <v>6.63</v>
          </cell>
          <cell r="QO147">
            <v>2</v>
          </cell>
          <cell r="QP147">
            <v>0</v>
          </cell>
          <cell r="QQ147">
            <v>0</v>
          </cell>
          <cell r="QR147">
            <v>0</v>
          </cell>
          <cell r="QS147">
            <v>0</v>
          </cell>
          <cell r="QT147">
            <v>7.16</v>
          </cell>
          <cell r="QU147">
            <v>1</v>
          </cell>
          <cell r="QV147" t="str">
            <v/>
          </cell>
          <cell r="QW147" t="str">
            <v/>
          </cell>
          <cell r="QX147">
            <v>0</v>
          </cell>
          <cell r="QY147">
            <v>0</v>
          </cell>
          <cell r="QZ147">
            <v>0</v>
          </cell>
          <cell r="RA147">
            <v>0</v>
          </cell>
          <cell r="RB147">
            <v>0</v>
          </cell>
          <cell r="RC147">
            <v>0</v>
          </cell>
          <cell r="RD147">
            <v>9.01</v>
          </cell>
          <cell r="RE147">
            <v>1</v>
          </cell>
          <cell r="RF147">
            <v>0</v>
          </cell>
          <cell r="RG147">
            <v>0</v>
          </cell>
          <cell r="RH147">
            <v>0</v>
          </cell>
          <cell r="RI147">
            <v>0</v>
          </cell>
          <cell r="RJ147" t="str">
            <v/>
          </cell>
          <cell r="RK147" t="str">
            <v/>
          </cell>
          <cell r="RL147">
            <v>8.61</v>
          </cell>
          <cell r="RM147">
            <v>1</v>
          </cell>
          <cell r="RN147">
            <v>0</v>
          </cell>
          <cell r="RO147">
            <v>0</v>
          </cell>
          <cell r="RP147">
            <v>0</v>
          </cell>
          <cell r="RQ147">
            <v>0</v>
          </cell>
          <cell r="RR147">
            <v>0</v>
          </cell>
          <cell r="RS147">
            <v>0</v>
          </cell>
          <cell r="RT147">
            <v>8.69</v>
          </cell>
          <cell r="RU147">
            <v>1</v>
          </cell>
          <cell r="RV147">
            <v>0</v>
          </cell>
          <cell r="RW147">
            <v>0</v>
          </cell>
          <cell r="RX147" t="str">
            <v/>
          </cell>
          <cell r="RY147" t="str">
            <v/>
          </cell>
          <cell r="RZ147">
            <v>8.1199999999999992</v>
          </cell>
          <cell r="SA147">
            <v>1</v>
          </cell>
          <cell r="SB147">
            <v>0</v>
          </cell>
          <cell r="SC147">
            <v>0</v>
          </cell>
          <cell r="SD147">
            <v>0</v>
          </cell>
          <cell r="SE147">
            <v>0</v>
          </cell>
          <cell r="SF147">
            <v>8.49</v>
          </cell>
          <cell r="SG147">
            <v>1</v>
          </cell>
          <cell r="SH147">
            <v>0</v>
          </cell>
          <cell r="SI147">
            <v>0</v>
          </cell>
          <cell r="SJ147">
            <v>7.31</v>
          </cell>
          <cell r="SK147">
            <v>1</v>
          </cell>
          <cell r="SL147" t="str">
            <v/>
          </cell>
          <cell r="SM147" t="str">
            <v/>
          </cell>
          <cell r="SN147">
            <v>0</v>
          </cell>
          <cell r="SO147">
            <v>0</v>
          </cell>
          <cell r="SP147">
            <v>0</v>
          </cell>
          <cell r="SQ147">
            <v>0</v>
          </cell>
          <cell r="SR147">
            <v>9.8000000000000007</v>
          </cell>
          <cell r="SS147">
            <v>1</v>
          </cell>
          <cell r="ST147">
            <v>0</v>
          </cell>
          <cell r="SU147">
            <v>0</v>
          </cell>
          <cell r="SV147">
            <v>0</v>
          </cell>
          <cell r="SW147">
            <v>0</v>
          </cell>
          <cell r="SX147">
            <v>7.67</v>
          </cell>
          <cell r="SY147">
            <v>1</v>
          </cell>
          <cell r="SZ147" t="str">
            <v/>
          </cell>
          <cell r="TA147" t="str">
            <v/>
          </cell>
          <cell r="TB147">
            <v>0</v>
          </cell>
          <cell r="TC147">
            <v>0</v>
          </cell>
          <cell r="TD147">
            <v>0</v>
          </cell>
          <cell r="TE147">
            <v>0</v>
          </cell>
          <cell r="TF147">
            <v>8.94</v>
          </cell>
          <cell r="TG147">
            <v>1</v>
          </cell>
          <cell r="TH147">
            <v>0</v>
          </cell>
          <cell r="TI147">
            <v>0</v>
          </cell>
          <cell r="TJ147">
            <v>0</v>
          </cell>
          <cell r="TK147">
            <v>0</v>
          </cell>
          <cell r="TL147">
            <v>6.75</v>
          </cell>
          <cell r="TM147">
            <v>1</v>
          </cell>
          <cell r="TN147" t="str">
            <v/>
          </cell>
          <cell r="TO147" t="str">
            <v/>
          </cell>
          <cell r="TP147">
            <v>0</v>
          </cell>
          <cell r="TQ147">
            <v>0</v>
          </cell>
          <cell r="TR147">
            <v>0</v>
          </cell>
          <cell r="TS147">
            <v>0</v>
          </cell>
          <cell r="TT147">
            <v>7.81</v>
          </cell>
          <cell r="TU147">
            <v>1</v>
          </cell>
          <cell r="TV147">
            <v>0</v>
          </cell>
          <cell r="TW147">
            <v>0</v>
          </cell>
          <cell r="TX147">
            <v>0</v>
          </cell>
          <cell r="TY147">
            <v>0</v>
          </cell>
          <cell r="TZ147">
            <v>8.86</v>
          </cell>
          <cell r="UA147">
            <v>1</v>
          </cell>
          <cell r="UB147" t="str">
            <v/>
          </cell>
          <cell r="UC147" t="str">
            <v/>
          </cell>
          <cell r="UD147">
            <v>0</v>
          </cell>
          <cell r="UE147">
            <v>0</v>
          </cell>
          <cell r="UF147">
            <v>0</v>
          </cell>
          <cell r="UG147">
            <v>0</v>
          </cell>
          <cell r="UH147">
            <v>0</v>
          </cell>
          <cell r="UI147">
            <v>0</v>
          </cell>
          <cell r="UJ147">
            <v>8.69</v>
          </cell>
          <cell r="UK147">
            <v>1</v>
          </cell>
          <cell r="UL147">
            <v>0</v>
          </cell>
          <cell r="UM147">
            <v>0</v>
          </cell>
          <cell r="UN147">
            <v>7.19</v>
          </cell>
          <cell r="UO147">
            <v>1</v>
          </cell>
          <cell r="UP147" t="str">
            <v/>
          </cell>
          <cell r="UQ147" t="str">
            <v/>
          </cell>
          <cell r="UR147">
            <v>0</v>
          </cell>
          <cell r="US147">
            <v>0</v>
          </cell>
          <cell r="UT147">
            <v>0</v>
          </cell>
          <cell r="UU147">
            <v>0</v>
          </cell>
          <cell r="UV147">
            <v>0</v>
          </cell>
          <cell r="UW147">
            <v>0</v>
          </cell>
          <cell r="UX147">
            <v>8.61</v>
          </cell>
          <cell r="UY147">
            <v>1</v>
          </cell>
          <cell r="UZ147">
            <v>0</v>
          </cell>
          <cell r="VA147">
            <v>0</v>
          </cell>
          <cell r="VB147">
            <v>7.3</v>
          </cell>
          <cell r="VC147">
            <v>1</v>
          </cell>
          <cell r="VD147" t="str">
            <v/>
          </cell>
          <cell r="VE147" t="str">
            <v/>
          </cell>
          <cell r="VF147">
            <v>0</v>
          </cell>
          <cell r="VG147">
            <v>0</v>
          </cell>
          <cell r="VH147">
            <v>0</v>
          </cell>
          <cell r="VI147">
            <v>0</v>
          </cell>
          <cell r="VJ147">
            <v>0</v>
          </cell>
          <cell r="VK147">
            <v>0</v>
          </cell>
          <cell r="VL147">
            <v>0</v>
          </cell>
          <cell r="VM147">
            <v>0</v>
          </cell>
          <cell r="VN147">
            <v>9.7100000000000009</v>
          </cell>
          <cell r="VO147">
            <v>1</v>
          </cell>
          <cell r="VP147">
            <v>7.13</v>
          </cell>
          <cell r="VQ147">
            <v>1</v>
          </cell>
          <cell r="VR147" t="str">
            <v/>
          </cell>
          <cell r="VS147" t="str">
            <v/>
          </cell>
          <cell r="VT147">
            <v>0</v>
          </cell>
          <cell r="VU147">
            <v>0</v>
          </cell>
          <cell r="VV147">
            <v>0</v>
          </cell>
          <cell r="VW147">
            <v>0</v>
          </cell>
          <cell r="VX147">
            <v>0</v>
          </cell>
          <cell r="VY147">
            <v>0</v>
          </cell>
          <cell r="VZ147">
            <v>9.25</v>
          </cell>
          <cell r="WA147">
            <v>1</v>
          </cell>
          <cell r="WB147">
            <v>0</v>
          </cell>
          <cell r="WC147">
            <v>0</v>
          </cell>
          <cell r="WD147">
            <v>6.91</v>
          </cell>
          <cell r="WE147">
            <v>1</v>
          </cell>
          <cell r="WF147" t="str">
            <v/>
          </cell>
          <cell r="WG147" t="str">
            <v/>
          </cell>
          <cell r="WH147">
            <v>0</v>
          </cell>
          <cell r="WI147">
            <v>0</v>
          </cell>
          <cell r="WJ147">
            <v>0</v>
          </cell>
          <cell r="WK147">
            <v>0</v>
          </cell>
          <cell r="WL147">
            <v>8.74</v>
          </cell>
          <cell r="WM147">
            <v>1</v>
          </cell>
          <cell r="WN147">
            <v>0</v>
          </cell>
          <cell r="WO147">
            <v>0</v>
          </cell>
          <cell r="WP147">
            <v>0</v>
          </cell>
          <cell r="WQ147">
            <v>0</v>
          </cell>
          <cell r="WR147">
            <v>6.85</v>
          </cell>
          <cell r="WS147">
            <v>1</v>
          </cell>
          <cell r="WT147" t="str">
            <v/>
          </cell>
          <cell r="WU147" t="str">
            <v/>
          </cell>
          <cell r="WV147">
            <v>0</v>
          </cell>
          <cell r="WW147">
            <v>0</v>
          </cell>
          <cell r="WX147">
            <v>0</v>
          </cell>
          <cell r="WY147">
            <v>0</v>
          </cell>
          <cell r="WZ147">
            <v>0</v>
          </cell>
          <cell r="XA147">
            <v>0</v>
          </cell>
          <cell r="XB147">
            <v>9.11</v>
          </cell>
          <cell r="XC147">
            <v>1</v>
          </cell>
          <cell r="XD147">
            <v>0</v>
          </cell>
          <cell r="XE147">
            <v>0</v>
          </cell>
          <cell r="XF147">
            <v>6.8</v>
          </cell>
          <cell r="XG147">
            <v>1</v>
          </cell>
          <cell r="XH147" t="str">
            <v/>
          </cell>
          <cell r="XI147" t="str">
            <v/>
          </cell>
          <cell r="XJ147">
            <v>0</v>
          </cell>
          <cell r="XK147">
            <v>0</v>
          </cell>
          <cell r="XL147">
            <v>0</v>
          </cell>
          <cell r="XM147">
            <v>0</v>
          </cell>
          <cell r="XN147">
            <v>0</v>
          </cell>
          <cell r="XO147">
            <v>0</v>
          </cell>
          <cell r="XP147">
            <v>9.35</v>
          </cell>
          <cell r="XQ147">
            <v>1</v>
          </cell>
          <cell r="XR147">
            <v>0</v>
          </cell>
          <cell r="XS147">
            <v>0</v>
          </cell>
          <cell r="XT147">
            <v>0</v>
          </cell>
          <cell r="XU147">
            <v>0</v>
          </cell>
          <cell r="XV147" t="str">
            <v/>
          </cell>
          <cell r="XW147" t="str">
            <v/>
          </cell>
          <cell r="XX147">
            <v>6.26</v>
          </cell>
          <cell r="XY147">
            <v>1</v>
          </cell>
          <cell r="XZ147">
            <v>0</v>
          </cell>
          <cell r="YA147">
            <v>0</v>
          </cell>
          <cell r="YB147">
            <v>0</v>
          </cell>
          <cell r="YC147">
            <v>0</v>
          </cell>
          <cell r="YD147">
            <v>9.17</v>
          </cell>
          <cell r="YE147">
            <v>1</v>
          </cell>
          <cell r="YF147">
            <v>0</v>
          </cell>
          <cell r="YG147">
            <v>0</v>
          </cell>
          <cell r="YH147">
            <v>7.83</v>
          </cell>
          <cell r="YI147">
            <v>1</v>
          </cell>
          <cell r="YJ147" t="str">
            <v/>
          </cell>
          <cell r="YK147" t="str">
            <v/>
          </cell>
          <cell r="YL147">
            <v>0</v>
          </cell>
          <cell r="YM147">
            <v>0</v>
          </cell>
          <cell r="YN147">
            <v>0</v>
          </cell>
          <cell r="YO147">
            <v>0</v>
          </cell>
          <cell r="YP147">
            <v>0</v>
          </cell>
          <cell r="YQ147">
            <v>0</v>
          </cell>
          <cell r="YR147">
            <v>8.19</v>
          </cell>
          <cell r="YS147">
            <v>1</v>
          </cell>
          <cell r="YT147">
            <v>0</v>
          </cell>
          <cell r="YU147">
            <v>0</v>
          </cell>
          <cell r="YV147">
            <v>8.3000000000000007</v>
          </cell>
          <cell r="YW147">
            <v>1</v>
          </cell>
          <cell r="YX147" t="str">
            <v/>
          </cell>
          <cell r="YY147" t="str">
            <v/>
          </cell>
          <cell r="YZ147">
            <v>0</v>
          </cell>
          <cell r="ZA147">
            <v>0</v>
          </cell>
          <cell r="ZB147">
            <v>0</v>
          </cell>
          <cell r="ZC147">
            <v>0</v>
          </cell>
          <cell r="ZD147">
            <v>0</v>
          </cell>
          <cell r="ZE147">
            <v>0</v>
          </cell>
          <cell r="ZF147">
            <v>0</v>
          </cell>
          <cell r="ZG147">
            <v>0</v>
          </cell>
          <cell r="ZH147">
            <v>0</v>
          </cell>
          <cell r="ZI147">
            <v>0</v>
          </cell>
          <cell r="ZJ147">
            <v>16</v>
          </cell>
          <cell r="ZK147">
            <v>2</v>
          </cell>
          <cell r="ZL147" t="str">
            <v/>
          </cell>
          <cell r="ZM147" t="str">
            <v/>
          </cell>
          <cell r="ZN147">
            <v>0</v>
          </cell>
          <cell r="ZO147">
            <v>0</v>
          </cell>
          <cell r="ZP147">
            <v>0</v>
          </cell>
          <cell r="ZQ147">
            <v>0</v>
          </cell>
          <cell r="ZR147">
            <v>0</v>
          </cell>
          <cell r="ZS147">
            <v>0</v>
          </cell>
          <cell r="ZT147">
            <v>6.9</v>
          </cell>
          <cell r="ZU147">
            <v>1</v>
          </cell>
          <cell r="ZV147">
            <v>0</v>
          </cell>
          <cell r="ZW147">
            <v>0</v>
          </cell>
          <cell r="ZX147">
            <v>9.1999999999999993</v>
          </cell>
          <cell r="ZY147">
            <v>1</v>
          </cell>
          <cell r="ZZ147" t="str">
            <v/>
          </cell>
          <cell r="AAA147" t="str">
            <v/>
          </cell>
          <cell r="AAB147">
            <v>0</v>
          </cell>
          <cell r="AAC147">
            <v>0</v>
          </cell>
          <cell r="AAD147">
            <v>0</v>
          </cell>
          <cell r="AAE147">
            <v>0</v>
          </cell>
          <cell r="AAF147">
            <v>0</v>
          </cell>
          <cell r="AAG147">
            <v>0</v>
          </cell>
          <cell r="AAH147">
            <v>0</v>
          </cell>
          <cell r="AAI147">
            <v>0</v>
          </cell>
          <cell r="AAJ147">
            <v>0</v>
          </cell>
          <cell r="AAK147">
            <v>0</v>
          </cell>
          <cell r="AAL147">
            <v>0</v>
          </cell>
          <cell r="AAM147">
            <v>0</v>
          </cell>
          <cell r="AAN147" t="str">
            <v/>
          </cell>
          <cell r="AAO147" t="str">
            <v/>
          </cell>
          <cell r="AAP147">
            <v>0</v>
          </cell>
          <cell r="AAQ147">
            <v>0</v>
          </cell>
          <cell r="AAR147">
            <v>0</v>
          </cell>
          <cell r="AAS147">
            <v>0</v>
          </cell>
          <cell r="AAT147">
            <v>0</v>
          </cell>
          <cell r="AAU147">
            <v>0</v>
          </cell>
          <cell r="AAV147">
            <v>0</v>
          </cell>
          <cell r="AAW147">
            <v>0</v>
          </cell>
          <cell r="AAX147">
            <v>0</v>
          </cell>
          <cell r="AAY147">
            <v>0</v>
          </cell>
          <cell r="AAZ147">
            <v>0</v>
          </cell>
          <cell r="ABA147">
            <v>0</v>
          </cell>
          <cell r="ABB147" t="str">
            <v/>
          </cell>
          <cell r="ABC147" t="str">
            <v/>
          </cell>
          <cell r="ABD147">
            <v>0</v>
          </cell>
          <cell r="ABE147">
            <v>0</v>
          </cell>
          <cell r="ABF147">
            <v>0</v>
          </cell>
          <cell r="ABG147">
            <v>0</v>
          </cell>
          <cell r="ABH147">
            <v>0</v>
          </cell>
          <cell r="ABI147">
            <v>0</v>
          </cell>
          <cell r="ABJ147">
            <v>0</v>
          </cell>
          <cell r="ABK147">
            <v>0</v>
          </cell>
          <cell r="ABM147">
            <v>803.42000000000007</v>
          </cell>
          <cell r="ABN147">
            <v>101</v>
          </cell>
          <cell r="ABO147">
            <v>95</v>
          </cell>
          <cell r="ABP147">
            <v>1.0631578947368421</v>
          </cell>
        </row>
        <row r="148">
          <cell r="A148" t="str">
            <v>EAST 180TH STREET-MONTEREY AVENUE</v>
          </cell>
          <cell r="B148" t="str">
            <v>EAST 180TH STREET-MONTEREY AVENUE</v>
          </cell>
          <cell r="C148" t="str">
            <v>BRONX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 t="str">
            <v/>
          </cell>
          <cell r="Q148" t="str">
            <v/>
          </cell>
          <cell r="R148">
            <v>0</v>
          </cell>
          <cell r="S148">
            <v>0</v>
          </cell>
          <cell r="T148">
            <v>7.52</v>
          </cell>
          <cell r="U148">
            <v>1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 t="str">
            <v/>
          </cell>
          <cell r="AE148" t="str">
            <v/>
          </cell>
          <cell r="AF148">
            <v>5.82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/>
          </cell>
          <cell r="AS148" t="str">
            <v/>
          </cell>
          <cell r="AT148">
            <v>5.3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 t="str">
            <v/>
          </cell>
          <cell r="BG148" t="str">
            <v/>
          </cell>
          <cell r="BH148">
            <v>5.81</v>
          </cell>
          <cell r="BI148">
            <v>1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3.89</v>
          </cell>
          <cell r="BS148">
            <v>1</v>
          </cell>
          <cell r="BT148" t="str">
            <v/>
          </cell>
          <cell r="BU148" t="str">
            <v/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 t="str">
            <v/>
          </cell>
          <cell r="CI148" t="str">
            <v/>
          </cell>
          <cell r="CJ148">
            <v>7.92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 t="str">
            <v/>
          </cell>
          <cell r="CW148" t="str">
            <v/>
          </cell>
          <cell r="CX148">
            <v>0</v>
          </cell>
          <cell r="CY148">
            <v>0</v>
          </cell>
          <cell r="CZ148">
            <v>5.43</v>
          </cell>
          <cell r="DA148">
            <v>1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 t="str">
            <v/>
          </cell>
          <cell r="DK148" t="str">
            <v/>
          </cell>
          <cell r="DL148">
            <v>0</v>
          </cell>
          <cell r="DM148">
            <v>0</v>
          </cell>
          <cell r="DN148">
            <v>5.43</v>
          </cell>
          <cell r="DO148">
            <v>1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 t="str">
            <v/>
          </cell>
          <cell r="DY148" t="str">
            <v/>
          </cell>
          <cell r="DZ148">
            <v>0</v>
          </cell>
          <cell r="EA148">
            <v>0</v>
          </cell>
          <cell r="EB148">
            <v>5.89</v>
          </cell>
          <cell r="EC148">
            <v>1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 t="str">
            <v/>
          </cell>
          <cell r="EM148" t="str">
            <v/>
          </cell>
          <cell r="EN148">
            <v>0</v>
          </cell>
          <cell r="EO148">
            <v>0</v>
          </cell>
          <cell r="EP148">
            <v>7.11</v>
          </cell>
          <cell r="EQ148">
            <v>1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 t="str">
            <v/>
          </cell>
          <cell r="FA148" t="str">
            <v/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6.17</v>
          </cell>
          <cell r="FI148">
            <v>1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 t="str">
            <v/>
          </cell>
          <cell r="FO148" t="str">
            <v/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6</v>
          </cell>
          <cell r="FU148">
            <v>1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 t="str">
            <v/>
          </cell>
          <cell r="GC148" t="str">
            <v/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6.1</v>
          </cell>
          <cell r="GI148">
            <v>1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 t="str">
            <v/>
          </cell>
          <cell r="GQ148" t="str">
            <v/>
          </cell>
          <cell r="GR148">
            <v>0</v>
          </cell>
          <cell r="GS148">
            <v>0</v>
          </cell>
          <cell r="GT148">
            <v>5.56</v>
          </cell>
          <cell r="GU148">
            <v>1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 t="str">
            <v/>
          </cell>
          <cell r="HE148" t="str">
            <v/>
          </cell>
          <cell r="HF148">
            <v>0</v>
          </cell>
          <cell r="HG148">
            <v>0</v>
          </cell>
          <cell r="HH148">
            <v>7.5</v>
          </cell>
          <cell r="HI148">
            <v>1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 t="str">
            <v/>
          </cell>
          <cell r="HS148" t="str">
            <v/>
          </cell>
          <cell r="HT148">
            <v>0</v>
          </cell>
          <cell r="HU148">
            <v>0</v>
          </cell>
          <cell r="HV148">
            <v>7.5</v>
          </cell>
          <cell r="HW148">
            <v>1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 t="str">
            <v/>
          </cell>
          <cell r="IG148" t="str">
            <v/>
          </cell>
          <cell r="IH148">
            <v>0</v>
          </cell>
          <cell r="II148">
            <v>0</v>
          </cell>
          <cell r="IJ148">
            <v>5.83</v>
          </cell>
          <cell r="IK148">
            <v>1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 t="str">
            <v/>
          </cell>
          <cell r="IU148" t="str">
            <v/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6.16</v>
          </cell>
          <cell r="JA148">
            <v>1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 t="str">
            <v/>
          </cell>
          <cell r="JI148" t="str">
            <v/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6.16</v>
          </cell>
          <cell r="JO148">
            <v>1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 t="str">
            <v/>
          </cell>
          <cell r="JW148" t="str">
            <v/>
          </cell>
          <cell r="JX148">
            <v>0</v>
          </cell>
          <cell r="JY148">
            <v>0</v>
          </cell>
          <cell r="JZ148">
            <v>6.93</v>
          </cell>
          <cell r="KA148">
            <v>1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 t="str">
            <v/>
          </cell>
          <cell r="KK148" t="str">
            <v/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6.97</v>
          </cell>
          <cell r="KQ148">
            <v>1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 t="str">
            <v/>
          </cell>
          <cell r="KY148" t="str">
            <v/>
          </cell>
          <cell r="KZ148">
            <v>0</v>
          </cell>
          <cell r="LA148">
            <v>0</v>
          </cell>
          <cell r="LB148">
            <v>6.91</v>
          </cell>
          <cell r="LC148">
            <v>1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0</v>
          </cell>
          <cell r="LL148" t="str">
            <v/>
          </cell>
          <cell r="LM148" t="str">
            <v/>
          </cell>
          <cell r="LN148">
            <v>0</v>
          </cell>
          <cell r="LO148">
            <v>0</v>
          </cell>
          <cell r="LP148">
            <v>7.7</v>
          </cell>
          <cell r="LQ148">
            <v>1</v>
          </cell>
          <cell r="LR148">
            <v>0</v>
          </cell>
          <cell r="LS148">
            <v>0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0</v>
          </cell>
          <cell r="LY148">
            <v>0</v>
          </cell>
          <cell r="LZ148" t="str">
            <v/>
          </cell>
          <cell r="MA148" t="str">
            <v/>
          </cell>
          <cell r="MB148">
            <v>10.71</v>
          </cell>
          <cell r="MC148">
            <v>1</v>
          </cell>
          <cell r="MD148">
            <v>0</v>
          </cell>
          <cell r="ME148">
            <v>0</v>
          </cell>
          <cell r="MF148">
            <v>0</v>
          </cell>
          <cell r="MG148">
            <v>0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M148">
            <v>0</v>
          </cell>
          <cell r="MN148" t="str">
            <v/>
          </cell>
          <cell r="MO148" t="str">
            <v/>
          </cell>
          <cell r="MP148">
            <v>0</v>
          </cell>
          <cell r="MQ148">
            <v>0</v>
          </cell>
          <cell r="MR148">
            <v>7.44</v>
          </cell>
          <cell r="MS148">
            <v>1</v>
          </cell>
          <cell r="MT148">
            <v>0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 t="str">
            <v/>
          </cell>
          <cell r="NC148" t="str">
            <v/>
          </cell>
          <cell r="ND148">
            <v>8.07</v>
          </cell>
          <cell r="NE148">
            <v>1</v>
          </cell>
          <cell r="NF148">
            <v>0</v>
          </cell>
          <cell r="NG148">
            <v>0</v>
          </cell>
          <cell r="NH148">
            <v>0</v>
          </cell>
          <cell r="NI148">
            <v>0</v>
          </cell>
          <cell r="NJ148">
            <v>0</v>
          </cell>
          <cell r="NK148">
            <v>0</v>
          </cell>
          <cell r="NL148">
            <v>0</v>
          </cell>
          <cell r="NM148">
            <v>0</v>
          </cell>
          <cell r="NN148">
            <v>0</v>
          </cell>
          <cell r="NO148">
            <v>0</v>
          </cell>
          <cell r="NP148" t="str">
            <v/>
          </cell>
          <cell r="NQ148" t="str">
            <v/>
          </cell>
          <cell r="NR148">
            <v>8.59</v>
          </cell>
          <cell r="NS148">
            <v>1</v>
          </cell>
          <cell r="NT148">
            <v>0</v>
          </cell>
          <cell r="NU148">
            <v>0</v>
          </cell>
          <cell r="NV148">
            <v>0</v>
          </cell>
          <cell r="NW148">
            <v>0</v>
          </cell>
          <cell r="NX148">
            <v>0</v>
          </cell>
          <cell r="NY148">
            <v>0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 t="str">
            <v/>
          </cell>
          <cell r="OE148" t="str">
            <v/>
          </cell>
          <cell r="OF148">
            <v>7.54</v>
          </cell>
          <cell r="OG148">
            <v>1</v>
          </cell>
          <cell r="OH148">
            <v>0</v>
          </cell>
          <cell r="OI148">
            <v>0</v>
          </cell>
          <cell r="OJ148">
            <v>0</v>
          </cell>
          <cell r="OK148">
            <v>0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0</v>
          </cell>
          <cell r="OQ148">
            <v>0</v>
          </cell>
          <cell r="OR148" t="str">
            <v/>
          </cell>
          <cell r="OS148" t="str">
            <v/>
          </cell>
          <cell r="OT148">
            <v>6.78</v>
          </cell>
          <cell r="OU148">
            <v>1</v>
          </cell>
          <cell r="OV148">
            <v>0</v>
          </cell>
          <cell r="OW148">
            <v>0</v>
          </cell>
          <cell r="OX148">
            <v>0</v>
          </cell>
          <cell r="OY148">
            <v>0</v>
          </cell>
          <cell r="OZ148">
            <v>0</v>
          </cell>
          <cell r="PA148">
            <v>0</v>
          </cell>
          <cell r="PB148">
            <v>0</v>
          </cell>
          <cell r="PC148">
            <v>0</v>
          </cell>
          <cell r="PD148">
            <v>6.92</v>
          </cell>
          <cell r="PE148">
            <v>1</v>
          </cell>
          <cell r="PF148" t="str">
            <v/>
          </cell>
          <cell r="PG148" t="str">
            <v/>
          </cell>
          <cell r="PH148">
            <v>0</v>
          </cell>
          <cell r="PI148">
            <v>0</v>
          </cell>
          <cell r="PJ148">
            <v>0</v>
          </cell>
          <cell r="PK148">
            <v>0</v>
          </cell>
          <cell r="PL148">
            <v>0</v>
          </cell>
          <cell r="PM148">
            <v>0</v>
          </cell>
          <cell r="PN148">
            <v>0</v>
          </cell>
          <cell r="PO148">
            <v>0</v>
          </cell>
          <cell r="PP148">
            <v>6.39</v>
          </cell>
          <cell r="PQ148">
            <v>1</v>
          </cell>
          <cell r="PR148">
            <v>0</v>
          </cell>
          <cell r="PS148">
            <v>0</v>
          </cell>
          <cell r="PT148" t="str">
            <v/>
          </cell>
          <cell r="PU148" t="str">
            <v/>
          </cell>
          <cell r="PV148">
            <v>0</v>
          </cell>
          <cell r="PW148">
            <v>0</v>
          </cell>
          <cell r="PX148">
            <v>5.24</v>
          </cell>
          <cell r="PY148">
            <v>1</v>
          </cell>
          <cell r="PZ148">
            <v>0</v>
          </cell>
          <cell r="QA148">
            <v>0</v>
          </cell>
          <cell r="QB148">
            <v>0</v>
          </cell>
          <cell r="QC148">
            <v>0</v>
          </cell>
          <cell r="QD148">
            <v>0</v>
          </cell>
          <cell r="QE148">
            <v>0</v>
          </cell>
          <cell r="QF148">
            <v>0</v>
          </cell>
          <cell r="QG148">
            <v>0</v>
          </cell>
          <cell r="QH148" t="str">
            <v/>
          </cell>
          <cell r="QI148" t="str">
            <v/>
          </cell>
          <cell r="QJ148">
            <v>6.94</v>
          </cell>
          <cell r="QK148">
            <v>1</v>
          </cell>
          <cell r="QL148">
            <v>0</v>
          </cell>
          <cell r="QM148">
            <v>0</v>
          </cell>
          <cell r="QN148">
            <v>0</v>
          </cell>
          <cell r="QO148">
            <v>0</v>
          </cell>
          <cell r="QP148">
            <v>0</v>
          </cell>
          <cell r="QQ148">
            <v>0</v>
          </cell>
          <cell r="QR148">
            <v>0</v>
          </cell>
          <cell r="QS148">
            <v>0</v>
          </cell>
          <cell r="QT148">
            <v>0</v>
          </cell>
          <cell r="QU148">
            <v>0</v>
          </cell>
          <cell r="QV148" t="str">
            <v/>
          </cell>
          <cell r="QW148" t="str">
            <v/>
          </cell>
          <cell r="QX148">
            <v>6.61</v>
          </cell>
          <cell r="QY148">
            <v>1</v>
          </cell>
          <cell r="QZ148">
            <v>0</v>
          </cell>
          <cell r="RA148">
            <v>0</v>
          </cell>
          <cell r="RB148">
            <v>0</v>
          </cell>
          <cell r="RC148">
            <v>0</v>
          </cell>
          <cell r="RD148">
            <v>0</v>
          </cell>
          <cell r="RE148">
            <v>0</v>
          </cell>
          <cell r="RF148">
            <v>0</v>
          </cell>
          <cell r="RG148">
            <v>0</v>
          </cell>
          <cell r="RH148">
            <v>0</v>
          </cell>
          <cell r="RI148">
            <v>0</v>
          </cell>
          <cell r="RJ148" t="str">
            <v/>
          </cell>
          <cell r="RK148" t="str">
            <v/>
          </cell>
          <cell r="RL148">
            <v>7.93</v>
          </cell>
          <cell r="RM148">
            <v>1</v>
          </cell>
          <cell r="RN148">
            <v>0</v>
          </cell>
          <cell r="RO148">
            <v>0</v>
          </cell>
          <cell r="RP148">
            <v>0</v>
          </cell>
          <cell r="RQ148">
            <v>0</v>
          </cell>
          <cell r="RR148">
            <v>0</v>
          </cell>
          <cell r="RS148">
            <v>0</v>
          </cell>
          <cell r="RT148">
            <v>0</v>
          </cell>
          <cell r="RU148">
            <v>0</v>
          </cell>
          <cell r="RV148">
            <v>6.38</v>
          </cell>
          <cell r="RW148">
            <v>1</v>
          </cell>
          <cell r="RX148" t="str">
            <v/>
          </cell>
          <cell r="RY148" t="str">
            <v/>
          </cell>
          <cell r="RZ148">
            <v>0</v>
          </cell>
          <cell r="SA148">
            <v>0</v>
          </cell>
          <cell r="SB148">
            <v>0</v>
          </cell>
          <cell r="SC148">
            <v>0</v>
          </cell>
          <cell r="SD148">
            <v>0</v>
          </cell>
          <cell r="SE148">
            <v>0</v>
          </cell>
          <cell r="SF148">
            <v>0</v>
          </cell>
          <cell r="SG148">
            <v>0</v>
          </cell>
          <cell r="SH148">
            <v>6.33</v>
          </cell>
          <cell r="SI148">
            <v>1</v>
          </cell>
          <cell r="SJ148">
            <v>0</v>
          </cell>
          <cell r="SK148">
            <v>0</v>
          </cell>
          <cell r="SL148" t="str">
            <v/>
          </cell>
          <cell r="SM148" t="str">
            <v/>
          </cell>
          <cell r="SN148">
            <v>0</v>
          </cell>
          <cell r="SO148">
            <v>0</v>
          </cell>
          <cell r="SP148">
            <v>0</v>
          </cell>
          <cell r="SQ148">
            <v>0</v>
          </cell>
          <cell r="SR148">
            <v>0</v>
          </cell>
          <cell r="SS148">
            <v>0</v>
          </cell>
          <cell r="ST148">
            <v>7.36</v>
          </cell>
          <cell r="SU148">
            <v>1</v>
          </cell>
          <cell r="SV148">
            <v>0</v>
          </cell>
          <cell r="SW148">
            <v>0</v>
          </cell>
          <cell r="SX148">
            <v>0</v>
          </cell>
          <cell r="SY148">
            <v>0</v>
          </cell>
          <cell r="SZ148" t="str">
            <v/>
          </cell>
          <cell r="TA148" t="str">
            <v/>
          </cell>
          <cell r="TB148">
            <v>0</v>
          </cell>
          <cell r="TC148">
            <v>0</v>
          </cell>
          <cell r="TD148">
            <v>6.04</v>
          </cell>
          <cell r="TE148">
            <v>1</v>
          </cell>
          <cell r="TF148">
            <v>0</v>
          </cell>
          <cell r="TG148">
            <v>0</v>
          </cell>
          <cell r="TH148">
            <v>0</v>
          </cell>
          <cell r="TI148">
            <v>0</v>
          </cell>
          <cell r="TJ148">
            <v>0</v>
          </cell>
          <cell r="TK148">
            <v>0</v>
          </cell>
          <cell r="TL148">
            <v>0</v>
          </cell>
          <cell r="TM148">
            <v>0</v>
          </cell>
          <cell r="TN148" t="str">
            <v/>
          </cell>
          <cell r="TO148" t="str">
            <v/>
          </cell>
          <cell r="TP148">
            <v>5.99</v>
          </cell>
          <cell r="TQ148">
            <v>1</v>
          </cell>
          <cell r="TR148">
            <v>0</v>
          </cell>
          <cell r="TS148">
            <v>0</v>
          </cell>
          <cell r="TT148">
            <v>0</v>
          </cell>
          <cell r="TU148">
            <v>0</v>
          </cell>
          <cell r="TV148">
            <v>0</v>
          </cell>
          <cell r="TW148">
            <v>0</v>
          </cell>
          <cell r="TX148">
            <v>0</v>
          </cell>
          <cell r="TY148">
            <v>0</v>
          </cell>
          <cell r="TZ148">
            <v>0</v>
          </cell>
          <cell r="UA148">
            <v>0</v>
          </cell>
          <cell r="UB148" t="str">
            <v/>
          </cell>
          <cell r="UC148" t="str">
            <v/>
          </cell>
          <cell r="UD148">
            <v>6.96</v>
          </cell>
          <cell r="UE148">
            <v>1</v>
          </cell>
          <cell r="UF148">
            <v>0</v>
          </cell>
          <cell r="UG148">
            <v>0</v>
          </cell>
          <cell r="UH148">
            <v>0</v>
          </cell>
          <cell r="UI148">
            <v>0</v>
          </cell>
          <cell r="UJ148">
            <v>0</v>
          </cell>
          <cell r="UK148">
            <v>0</v>
          </cell>
          <cell r="UL148">
            <v>0</v>
          </cell>
          <cell r="UM148">
            <v>0</v>
          </cell>
          <cell r="UN148">
            <v>5.69</v>
          </cell>
          <cell r="UO148">
            <v>1</v>
          </cell>
          <cell r="UP148" t="str">
            <v/>
          </cell>
          <cell r="UQ148" t="str">
            <v/>
          </cell>
          <cell r="UR148">
            <v>0</v>
          </cell>
          <cell r="US148">
            <v>0</v>
          </cell>
          <cell r="UT148">
            <v>0</v>
          </cell>
          <cell r="UU148">
            <v>0</v>
          </cell>
          <cell r="UV148">
            <v>0</v>
          </cell>
          <cell r="UW148">
            <v>0</v>
          </cell>
          <cell r="UX148">
            <v>0</v>
          </cell>
          <cell r="UY148">
            <v>0</v>
          </cell>
          <cell r="UZ148">
            <v>6.79</v>
          </cell>
          <cell r="VA148">
            <v>1</v>
          </cell>
          <cell r="VB148">
            <v>0</v>
          </cell>
          <cell r="VC148">
            <v>0</v>
          </cell>
          <cell r="VD148" t="str">
            <v/>
          </cell>
          <cell r="VE148" t="str">
            <v/>
          </cell>
          <cell r="VF148">
            <v>0</v>
          </cell>
          <cell r="VG148">
            <v>0</v>
          </cell>
          <cell r="VH148">
            <v>0</v>
          </cell>
          <cell r="VI148">
            <v>0</v>
          </cell>
          <cell r="VJ148">
            <v>0</v>
          </cell>
          <cell r="VK148">
            <v>0</v>
          </cell>
          <cell r="VL148">
            <v>6.19</v>
          </cell>
          <cell r="VM148">
            <v>1</v>
          </cell>
          <cell r="VN148">
            <v>0</v>
          </cell>
          <cell r="VO148">
            <v>0</v>
          </cell>
          <cell r="VP148">
            <v>0</v>
          </cell>
          <cell r="VQ148">
            <v>0</v>
          </cell>
          <cell r="VR148" t="str">
            <v/>
          </cell>
          <cell r="VS148" t="str">
            <v/>
          </cell>
          <cell r="VT148">
            <v>0</v>
          </cell>
          <cell r="VU148">
            <v>0</v>
          </cell>
          <cell r="VV148">
            <v>0</v>
          </cell>
          <cell r="VW148">
            <v>0</v>
          </cell>
          <cell r="VX148">
            <v>6.66</v>
          </cell>
          <cell r="VY148">
            <v>1</v>
          </cell>
          <cell r="VZ148">
            <v>0</v>
          </cell>
          <cell r="WA148">
            <v>0</v>
          </cell>
          <cell r="WB148">
            <v>0</v>
          </cell>
          <cell r="WC148">
            <v>0</v>
          </cell>
          <cell r="WD148">
            <v>0</v>
          </cell>
          <cell r="WE148">
            <v>0</v>
          </cell>
          <cell r="WF148" t="str">
            <v/>
          </cell>
          <cell r="WG148" t="str">
            <v/>
          </cell>
          <cell r="WH148">
            <v>0</v>
          </cell>
          <cell r="WI148">
            <v>0</v>
          </cell>
          <cell r="WJ148">
            <v>6.02</v>
          </cell>
          <cell r="WK148">
            <v>1</v>
          </cell>
          <cell r="WL148">
            <v>0</v>
          </cell>
          <cell r="WM148">
            <v>0</v>
          </cell>
          <cell r="WN148">
            <v>0</v>
          </cell>
          <cell r="WO148">
            <v>0</v>
          </cell>
          <cell r="WP148">
            <v>0</v>
          </cell>
          <cell r="WQ148">
            <v>0</v>
          </cell>
          <cell r="WR148">
            <v>0</v>
          </cell>
          <cell r="WS148">
            <v>0</v>
          </cell>
          <cell r="WT148" t="str">
            <v/>
          </cell>
          <cell r="WU148" t="str">
            <v/>
          </cell>
          <cell r="WV148">
            <v>6.77</v>
          </cell>
          <cell r="WW148">
            <v>1</v>
          </cell>
          <cell r="WX148">
            <v>0</v>
          </cell>
          <cell r="WY148">
            <v>0</v>
          </cell>
          <cell r="WZ148">
            <v>0</v>
          </cell>
          <cell r="XA148">
            <v>0</v>
          </cell>
          <cell r="XB148">
            <v>0</v>
          </cell>
          <cell r="XC148">
            <v>0</v>
          </cell>
          <cell r="XD148">
            <v>0</v>
          </cell>
          <cell r="XE148">
            <v>0</v>
          </cell>
          <cell r="XF148">
            <v>5.56</v>
          </cell>
          <cell r="XG148">
            <v>1</v>
          </cell>
          <cell r="XH148" t="str">
            <v/>
          </cell>
          <cell r="XI148" t="str">
            <v/>
          </cell>
          <cell r="XJ148">
            <v>0</v>
          </cell>
          <cell r="XK148">
            <v>0</v>
          </cell>
          <cell r="XL148">
            <v>0</v>
          </cell>
          <cell r="XM148">
            <v>0</v>
          </cell>
          <cell r="XN148">
            <v>0</v>
          </cell>
          <cell r="XO148">
            <v>0</v>
          </cell>
          <cell r="XP148">
            <v>4.5199999999999996</v>
          </cell>
          <cell r="XQ148">
            <v>1</v>
          </cell>
          <cell r="XR148">
            <v>0</v>
          </cell>
          <cell r="XS148">
            <v>0</v>
          </cell>
          <cell r="XT148">
            <v>0</v>
          </cell>
          <cell r="XU148">
            <v>0</v>
          </cell>
          <cell r="XV148" t="str">
            <v/>
          </cell>
          <cell r="XW148" t="str">
            <v/>
          </cell>
          <cell r="XX148">
            <v>0</v>
          </cell>
          <cell r="XY148">
            <v>0</v>
          </cell>
          <cell r="XZ148">
            <v>0</v>
          </cell>
          <cell r="YA148">
            <v>0</v>
          </cell>
          <cell r="YB148">
            <v>0</v>
          </cell>
          <cell r="YC148">
            <v>0</v>
          </cell>
          <cell r="YD148">
            <v>6.75</v>
          </cell>
          <cell r="YE148">
            <v>1</v>
          </cell>
          <cell r="YF148">
            <v>0</v>
          </cell>
          <cell r="YG148">
            <v>0</v>
          </cell>
          <cell r="YH148">
            <v>0</v>
          </cell>
          <cell r="YI148">
            <v>0</v>
          </cell>
          <cell r="YJ148" t="str">
            <v/>
          </cell>
          <cell r="YK148" t="str">
            <v/>
          </cell>
          <cell r="YL148">
            <v>0</v>
          </cell>
          <cell r="YM148">
            <v>0</v>
          </cell>
          <cell r="YN148">
            <v>0</v>
          </cell>
          <cell r="YO148">
            <v>0</v>
          </cell>
          <cell r="YP148">
            <v>5.95</v>
          </cell>
          <cell r="YQ148">
            <v>1</v>
          </cell>
          <cell r="YR148">
            <v>0</v>
          </cell>
          <cell r="YS148">
            <v>0</v>
          </cell>
          <cell r="YT148">
            <v>0</v>
          </cell>
          <cell r="YU148">
            <v>0</v>
          </cell>
          <cell r="YV148">
            <v>0</v>
          </cell>
          <cell r="YW148">
            <v>0</v>
          </cell>
          <cell r="YX148" t="str">
            <v/>
          </cell>
          <cell r="YY148" t="str">
            <v/>
          </cell>
          <cell r="YZ148">
            <v>0</v>
          </cell>
          <cell r="ZA148">
            <v>0</v>
          </cell>
          <cell r="ZB148">
            <v>6.14</v>
          </cell>
          <cell r="ZC148">
            <v>1</v>
          </cell>
          <cell r="ZD148">
            <v>0</v>
          </cell>
          <cell r="ZE148">
            <v>0</v>
          </cell>
          <cell r="ZF148">
            <v>0</v>
          </cell>
          <cell r="ZG148">
            <v>0</v>
          </cell>
          <cell r="ZH148">
            <v>0</v>
          </cell>
          <cell r="ZI148">
            <v>0</v>
          </cell>
          <cell r="ZJ148">
            <v>0</v>
          </cell>
          <cell r="ZK148">
            <v>0</v>
          </cell>
          <cell r="ZL148" t="str">
            <v/>
          </cell>
          <cell r="ZM148" t="str">
            <v/>
          </cell>
          <cell r="ZN148">
            <v>0</v>
          </cell>
          <cell r="ZO148">
            <v>0</v>
          </cell>
          <cell r="ZP148">
            <v>7.35</v>
          </cell>
          <cell r="ZQ148">
            <v>1</v>
          </cell>
          <cell r="ZR148">
            <v>0</v>
          </cell>
          <cell r="ZS148">
            <v>0</v>
          </cell>
          <cell r="ZT148">
            <v>0</v>
          </cell>
          <cell r="ZU148">
            <v>0</v>
          </cell>
          <cell r="ZV148">
            <v>0</v>
          </cell>
          <cell r="ZW148">
            <v>0</v>
          </cell>
          <cell r="ZX148">
            <v>0</v>
          </cell>
          <cell r="ZY148">
            <v>0</v>
          </cell>
          <cell r="ZZ148" t="str">
            <v/>
          </cell>
          <cell r="AAA148" t="str">
            <v/>
          </cell>
          <cell r="AAB148">
            <v>5.7</v>
          </cell>
          <cell r="AAC148">
            <v>1</v>
          </cell>
          <cell r="AAD148">
            <v>0</v>
          </cell>
          <cell r="AAE148">
            <v>0</v>
          </cell>
          <cell r="AAF148">
            <v>0</v>
          </cell>
          <cell r="AAG148">
            <v>0</v>
          </cell>
          <cell r="AAH148">
            <v>0</v>
          </cell>
          <cell r="AAI148">
            <v>0</v>
          </cell>
          <cell r="AAJ148">
            <v>0</v>
          </cell>
          <cell r="AAK148">
            <v>0</v>
          </cell>
          <cell r="AAL148">
            <v>0</v>
          </cell>
          <cell r="AAM148">
            <v>0</v>
          </cell>
          <cell r="AAN148" t="str">
            <v/>
          </cell>
          <cell r="AAO148" t="str">
            <v/>
          </cell>
          <cell r="AAP148">
            <v>0</v>
          </cell>
          <cell r="AAQ148">
            <v>0</v>
          </cell>
          <cell r="AAR148">
            <v>0</v>
          </cell>
          <cell r="AAS148">
            <v>0</v>
          </cell>
          <cell r="AAT148">
            <v>0</v>
          </cell>
          <cell r="AAU148">
            <v>0</v>
          </cell>
          <cell r="AAV148">
            <v>0</v>
          </cell>
          <cell r="AAW148">
            <v>0</v>
          </cell>
          <cell r="AAX148">
            <v>0</v>
          </cell>
          <cell r="AAY148">
            <v>0</v>
          </cell>
          <cell r="AAZ148">
            <v>0</v>
          </cell>
          <cell r="ABA148">
            <v>0</v>
          </cell>
          <cell r="ABB148" t="str">
            <v/>
          </cell>
          <cell r="ABC148" t="str">
            <v/>
          </cell>
          <cell r="ABD148">
            <v>0</v>
          </cell>
          <cell r="ABE148">
            <v>0</v>
          </cell>
          <cell r="ABF148">
            <v>0</v>
          </cell>
          <cell r="ABG148">
            <v>0</v>
          </cell>
          <cell r="ABH148">
            <v>0</v>
          </cell>
          <cell r="ABI148">
            <v>0</v>
          </cell>
          <cell r="ABJ148">
            <v>0</v>
          </cell>
          <cell r="ABK148">
            <v>0</v>
          </cell>
          <cell r="ABM148">
            <v>353.91999999999996</v>
          </cell>
          <cell r="ABN148">
            <v>54</v>
          </cell>
          <cell r="ABO148">
            <v>54</v>
          </cell>
          <cell r="ABP148">
            <v>1</v>
          </cell>
        </row>
        <row r="149">
          <cell r="A149" t="str">
            <v>BAILEY AVENUE-WEST 193RD STREET</v>
          </cell>
          <cell r="B149" t="str">
            <v>BAILEY AVENUE-WEST 193RD STREET</v>
          </cell>
          <cell r="C149" t="str">
            <v>BRONX</v>
          </cell>
          <cell r="D149">
            <v>0</v>
          </cell>
          <cell r="E149">
            <v>0</v>
          </cell>
          <cell r="F149">
            <v>7.74</v>
          </cell>
          <cell r="G149">
            <v>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 t="str">
            <v/>
          </cell>
          <cell r="Q149" t="str">
            <v/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8.48</v>
          </cell>
          <cell r="Y149">
            <v>1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/>
          </cell>
          <cell r="AE149" t="str">
            <v/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/>
          </cell>
          <cell r="AS149" t="str">
            <v/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8.23</v>
          </cell>
          <cell r="AY149">
            <v>1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 t="str">
            <v/>
          </cell>
          <cell r="BG149" t="str">
            <v/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5.7</v>
          </cell>
          <cell r="BO149">
            <v>1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 t="str">
            <v/>
          </cell>
          <cell r="BU149" t="str">
            <v/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7.8</v>
          </cell>
          <cell r="CG149">
            <v>1</v>
          </cell>
          <cell r="CH149" t="str">
            <v/>
          </cell>
          <cell r="CI149" t="str">
            <v/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 t="str">
            <v/>
          </cell>
          <cell r="CW149" t="str">
            <v/>
          </cell>
          <cell r="CX149">
            <v>0</v>
          </cell>
          <cell r="CY149">
            <v>0</v>
          </cell>
          <cell r="CZ149">
            <v>7.61</v>
          </cell>
          <cell r="DA149">
            <v>1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 t="str">
            <v/>
          </cell>
          <cell r="DK149" t="str">
            <v/>
          </cell>
          <cell r="DL149">
            <v>0</v>
          </cell>
          <cell r="DM149">
            <v>0</v>
          </cell>
          <cell r="DN149">
            <v>6.82</v>
          </cell>
          <cell r="DO149">
            <v>1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 t="str">
            <v/>
          </cell>
          <cell r="DY149" t="str">
            <v/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7.57</v>
          </cell>
          <cell r="EK149">
            <v>1</v>
          </cell>
          <cell r="EL149" t="str">
            <v/>
          </cell>
          <cell r="EM149" t="str">
            <v/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3.69</v>
          </cell>
          <cell r="EY149">
            <v>1</v>
          </cell>
          <cell r="EZ149" t="str">
            <v/>
          </cell>
          <cell r="FA149" t="str">
            <v/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 t="str">
            <v/>
          </cell>
          <cell r="FO149" t="str">
            <v/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 t="str">
            <v/>
          </cell>
          <cell r="GC149" t="str">
            <v/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 t="str">
            <v/>
          </cell>
          <cell r="GQ149" t="str">
            <v/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7.04</v>
          </cell>
          <cell r="HC149">
            <v>1</v>
          </cell>
          <cell r="HD149" t="str">
            <v/>
          </cell>
          <cell r="HE149" t="str">
            <v/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3.81</v>
          </cell>
          <cell r="HM149">
            <v>1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 t="str">
            <v/>
          </cell>
          <cell r="HS149" t="str">
            <v/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3.81</v>
          </cell>
          <cell r="IA149">
            <v>1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 t="str">
            <v/>
          </cell>
          <cell r="IG149" t="str">
            <v/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6.78</v>
          </cell>
          <cell r="IS149">
            <v>1</v>
          </cell>
          <cell r="IT149" t="str">
            <v/>
          </cell>
          <cell r="IU149" t="str">
            <v/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4.9400000000000004</v>
          </cell>
          <cell r="JG149">
            <v>1</v>
          </cell>
          <cell r="JH149" t="str">
            <v/>
          </cell>
          <cell r="JI149" t="str">
            <v/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4.9400000000000004</v>
          </cell>
          <cell r="JU149">
            <v>1</v>
          </cell>
          <cell r="JV149" t="str">
            <v/>
          </cell>
          <cell r="JW149" t="str">
            <v/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5.91</v>
          </cell>
          <cell r="KI149">
            <v>1</v>
          </cell>
          <cell r="KJ149" t="str">
            <v/>
          </cell>
          <cell r="KK149" t="str">
            <v/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4.45</v>
          </cell>
          <cell r="KS149">
            <v>1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 t="str">
            <v/>
          </cell>
          <cell r="KY149" t="str">
            <v/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  <cell r="LJ149">
            <v>0</v>
          </cell>
          <cell r="LK149">
            <v>0</v>
          </cell>
          <cell r="LL149" t="str">
            <v/>
          </cell>
          <cell r="LM149" t="str">
            <v/>
          </cell>
          <cell r="LN149">
            <v>0</v>
          </cell>
          <cell r="LO149">
            <v>0</v>
          </cell>
          <cell r="LP149">
            <v>0</v>
          </cell>
          <cell r="LQ149">
            <v>0</v>
          </cell>
          <cell r="LR149">
            <v>0</v>
          </cell>
          <cell r="LS149">
            <v>0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5.3</v>
          </cell>
          <cell r="LY149">
            <v>1</v>
          </cell>
          <cell r="LZ149" t="str">
            <v/>
          </cell>
          <cell r="MA149" t="str">
            <v/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0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5.8</v>
          </cell>
          <cell r="MM149">
            <v>1</v>
          </cell>
          <cell r="MN149" t="str">
            <v/>
          </cell>
          <cell r="MO149" t="str">
            <v/>
          </cell>
          <cell r="MP149">
            <v>0</v>
          </cell>
          <cell r="MQ149">
            <v>0</v>
          </cell>
          <cell r="MR149">
            <v>0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5.97</v>
          </cell>
          <cell r="NA149">
            <v>1</v>
          </cell>
          <cell r="NB149" t="str">
            <v/>
          </cell>
          <cell r="NC149" t="str">
            <v/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0</v>
          </cell>
          <cell r="NL149">
            <v>4.84</v>
          </cell>
          <cell r="NM149">
            <v>1</v>
          </cell>
          <cell r="NN149">
            <v>0</v>
          </cell>
          <cell r="NO149">
            <v>0</v>
          </cell>
          <cell r="NP149" t="str">
            <v/>
          </cell>
          <cell r="NQ149" t="str">
            <v/>
          </cell>
          <cell r="NR149">
            <v>0</v>
          </cell>
          <cell r="NS149">
            <v>0</v>
          </cell>
          <cell r="NT149">
            <v>0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>
            <v>0</v>
          </cell>
          <cell r="NZ149">
            <v>0</v>
          </cell>
          <cell r="OA149">
            <v>0</v>
          </cell>
          <cell r="OB149">
            <v>7.22</v>
          </cell>
          <cell r="OC149">
            <v>1</v>
          </cell>
          <cell r="OD149" t="str">
            <v/>
          </cell>
          <cell r="OE149" t="str">
            <v/>
          </cell>
          <cell r="OF149">
            <v>0</v>
          </cell>
          <cell r="OG149">
            <v>0</v>
          </cell>
          <cell r="OH149">
            <v>0</v>
          </cell>
          <cell r="OI149">
            <v>0</v>
          </cell>
          <cell r="OJ149">
            <v>0</v>
          </cell>
          <cell r="OK149">
            <v>0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8.11</v>
          </cell>
          <cell r="OQ149">
            <v>1</v>
          </cell>
          <cell r="OR149" t="str">
            <v/>
          </cell>
          <cell r="OS149" t="str">
            <v/>
          </cell>
          <cell r="OT149">
            <v>0</v>
          </cell>
          <cell r="OU149">
            <v>0</v>
          </cell>
          <cell r="OV149">
            <v>0</v>
          </cell>
          <cell r="OW149">
            <v>0</v>
          </cell>
          <cell r="OX149">
            <v>0</v>
          </cell>
          <cell r="OY149">
            <v>0</v>
          </cell>
          <cell r="OZ149">
            <v>0</v>
          </cell>
          <cell r="PA149">
            <v>0</v>
          </cell>
          <cell r="PB149">
            <v>0</v>
          </cell>
          <cell r="PC149">
            <v>0</v>
          </cell>
          <cell r="PD149">
            <v>5.43</v>
          </cell>
          <cell r="PE149">
            <v>1</v>
          </cell>
          <cell r="PF149" t="str">
            <v/>
          </cell>
          <cell r="PG149" t="str">
            <v/>
          </cell>
          <cell r="PH149">
            <v>0</v>
          </cell>
          <cell r="PI149">
            <v>0</v>
          </cell>
          <cell r="PJ149">
            <v>0</v>
          </cell>
          <cell r="PK149">
            <v>0</v>
          </cell>
          <cell r="PL149">
            <v>0</v>
          </cell>
          <cell r="PM149">
            <v>0</v>
          </cell>
          <cell r="PN149">
            <v>0</v>
          </cell>
          <cell r="PO149">
            <v>0</v>
          </cell>
          <cell r="PP149">
            <v>0</v>
          </cell>
          <cell r="PQ149">
            <v>0</v>
          </cell>
          <cell r="PR149">
            <v>6.15</v>
          </cell>
          <cell r="PS149">
            <v>1</v>
          </cell>
          <cell r="PT149" t="str">
            <v/>
          </cell>
          <cell r="PU149" t="str">
            <v/>
          </cell>
          <cell r="PV149">
            <v>0</v>
          </cell>
          <cell r="PW149">
            <v>0</v>
          </cell>
          <cell r="PX149">
            <v>0</v>
          </cell>
          <cell r="PY149">
            <v>0</v>
          </cell>
          <cell r="PZ149">
            <v>0</v>
          </cell>
          <cell r="QA149">
            <v>0</v>
          </cell>
          <cell r="QB149">
            <v>0</v>
          </cell>
          <cell r="QC149">
            <v>0</v>
          </cell>
          <cell r="QD149">
            <v>0</v>
          </cell>
          <cell r="QE149">
            <v>0</v>
          </cell>
          <cell r="QF149">
            <v>6.24</v>
          </cell>
          <cell r="QG149">
            <v>1</v>
          </cell>
          <cell r="QH149" t="str">
            <v/>
          </cell>
          <cell r="QI149" t="str">
            <v/>
          </cell>
          <cell r="QJ149">
            <v>0</v>
          </cell>
          <cell r="QK149">
            <v>0</v>
          </cell>
          <cell r="QL149">
            <v>0</v>
          </cell>
          <cell r="QM149">
            <v>0</v>
          </cell>
          <cell r="QN149">
            <v>0</v>
          </cell>
          <cell r="QO149">
            <v>0</v>
          </cell>
          <cell r="QP149">
            <v>0</v>
          </cell>
          <cell r="QQ149">
            <v>0</v>
          </cell>
          <cell r="QR149">
            <v>0</v>
          </cell>
          <cell r="QS149">
            <v>0</v>
          </cell>
          <cell r="QT149">
            <v>5.76</v>
          </cell>
          <cell r="QU149">
            <v>1</v>
          </cell>
          <cell r="QV149" t="str">
            <v/>
          </cell>
          <cell r="QW149" t="str">
            <v/>
          </cell>
          <cell r="QX149">
            <v>0</v>
          </cell>
          <cell r="QY149">
            <v>0</v>
          </cell>
          <cell r="QZ149">
            <v>0</v>
          </cell>
          <cell r="RA149">
            <v>0</v>
          </cell>
          <cell r="RB149">
            <v>0</v>
          </cell>
          <cell r="RC149">
            <v>0</v>
          </cell>
          <cell r="RD149">
            <v>0</v>
          </cell>
          <cell r="RE149">
            <v>0</v>
          </cell>
          <cell r="RF149">
            <v>0</v>
          </cell>
          <cell r="RG149">
            <v>0</v>
          </cell>
          <cell r="RH149">
            <v>5.84</v>
          </cell>
          <cell r="RI149">
            <v>1</v>
          </cell>
          <cell r="RJ149" t="str">
            <v/>
          </cell>
          <cell r="RK149" t="str">
            <v/>
          </cell>
          <cell r="RL149">
            <v>0</v>
          </cell>
          <cell r="RM149">
            <v>0</v>
          </cell>
          <cell r="RN149">
            <v>0</v>
          </cell>
          <cell r="RO149">
            <v>0</v>
          </cell>
          <cell r="RP149">
            <v>0</v>
          </cell>
          <cell r="RQ149">
            <v>0</v>
          </cell>
          <cell r="RR149">
            <v>0</v>
          </cell>
          <cell r="RS149">
            <v>0</v>
          </cell>
          <cell r="RT149">
            <v>0</v>
          </cell>
          <cell r="RU149">
            <v>0</v>
          </cell>
          <cell r="RV149">
            <v>0</v>
          </cell>
          <cell r="RW149">
            <v>0</v>
          </cell>
          <cell r="RX149" t="str">
            <v/>
          </cell>
          <cell r="RY149" t="str">
            <v/>
          </cell>
          <cell r="RZ149">
            <v>7.11</v>
          </cell>
          <cell r="SA149">
            <v>1</v>
          </cell>
          <cell r="SB149">
            <v>0</v>
          </cell>
          <cell r="SC149">
            <v>0</v>
          </cell>
          <cell r="SD149">
            <v>0</v>
          </cell>
          <cell r="SE149">
            <v>0</v>
          </cell>
          <cell r="SF149">
            <v>0</v>
          </cell>
          <cell r="SG149">
            <v>0</v>
          </cell>
          <cell r="SH149">
            <v>0</v>
          </cell>
          <cell r="SI149">
            <v>0</v>
          </cell>
          <cell r="SJ149">
            <v>5.78</v>
          </cell>
          <cell r="SK149">
            <v>1</v>
          </cell>
          <cell r="SL149" t="str">
            <v/>
          </cell>
          <cell r="SM149" t="str">
            <v/>
          </cell>
          <cell r="SN149">
            <v>0</v>
          </cell>
          <cell r="SO149">
            <v>0</v>
          </cell>
          <cell r="SP149">
            <v>0</v>
          </cell>
          <cell r="SQ149">
            <v>0</v>
          </cell>
          <cell r="SR149">
            <v>0</v>
          </cell>
          <cell r="SS149">
            <v>0</v>
          </cell>
          <cell r="ST149">
            <v>0</v>
          </cell>
          <cell r="SU149">
            <v>0</v>
          </cell>
          <cell r="SV149">
            <v>0</v>
          </cell>
          <cell r="SW149">
            <v>0</v>
          </cell>
          <cell r="SX149">
            <v>5.44</v>
          </cell>
          <cell r="SY149">
            <v>1</v>
          </cell>
          <cell r="SZ149" t="str">
            <v/>
          </cell>
          <cell r="TA149" t="str">
            <v/>
          </cell>
          <cell r="TB149">
            <v>0</v>
          </cell>
          <cell r="TC149">
            <v>0</v>
          </cell>
          <cell r="TD149">
            <v>0</v>
          </cell>
          <cell r="TE149">
            <v>0</v>
          </cell>
          <cell r="TF149">
            <v>0</v>
          </cell>
          <cell r="TG149">
            <v>0</v>
          </cell>
          <cell r="TH149">
            <v>0</v>
          </cell>
          <cell r="TI149">
            <v>0</v>
          </cell>
          <cell r="TJ149">
            <v>0</v>
          </cell>
          <cell r="TK149">
            <v>0</v>
          </cell>
          <cell r="TL149">
            <v>6.27</v>
          </cell>
          <cell r="TM149">
            <v>1</v>
          </cell>
          <cell r="TN149" t="str">
            <v/>
          </cell>
          <cell r="TO149" t="str">
            <v/>
          </cell>
          <cell r="TP149">
            <v>0</v>
          </cell>
          <cell r="TQ149">
            <v>0</v>
          </cell>
          <cell r="TR149">
            <v>0</v>
          </cell>
          <cell r="TS149">
            <v>0</v>
          </cell>
          <cell r="TT149">
            <v>0</v>
          </cell>
          <cell r="TU149">
            <v>0</v>
          </cell>
          <cell r="TV149">
            <v>0</v>
          </cell>
          <cell r="TW149">
            <v>0</v>
          </cell>
          <cell r="TX149">
            <v>0</v>
          </cell>
          <cell r="TY149">
            <v>0</v>
          </cell>
          <cell r="TZ149">
            <v>5.0599999999999996</v>
          </cell>
          <cell r="UA149">
            <v>1</v>
          </cell>
          <cell r="UB149" t="str">
            <v/>
          </cell>
          <cell r="UC149" t="str">
            <v/>
          </cell>
          <cell r="UD149">
            <v>0</v>
          </cell>
          <cell r="UE149">
            <v>0</v>
          </cell>
          <cell r="UF149">
            <v>0</v>
          </cell>
          <cell r="UG149">
            <v>0</v>
          </cell>
          <cell r="UH149">
            <v>0</v>
          </cell>
          <cell r="UI149">
            <v>0</v>
          </cell>
          <cell r="UJ149">
            <v>0</v>
          </cell>
          <cell r="UK149">
            <v>0</v>
          </cell>
          <cell r="UL149">
            <v>0</v>
          </cell>
          <cell r="UM149">
            <v>0</v>
          </cell>
          <cell r="UN149">
            <v>5.63</v>
          </cell>
          <cell r="UO149">
            <v>1</v>
          </cell>
          <cell r="UP149" t="str">
            <v/>
          </cell>
          <cell r="UQ149" t="str">
            <v/>
          </cell>
          <cell r="UR149">
            <v>0</v>
          </cell>
          <cell r="US149">
            <v>0</v>
          </cell>
          <cell r="UT149">
            <v>0</v>
          </cell>
          <cell r="UU149">
            <v>0</v>
          </cell>
          <cell r="UV149">
            <v>0</v>
          </cell>
          <cell r="UW149">
            <v>0</v>
          </cell>
          <cell r="UX149">
            <v>0</v>
          </cell>
          <cell r="UY149">
            <v>0</v>
          </cell>
          <cell r="UZ149">
            <v>0</v>
          </cell>
          <cell r="VA149">
            <v>0</v>
          </cell>
          <cell r="VB149">
            <v>5.98</v>
          </cell>
          <cell r="VC149">
            <v>1</v>
          </cell>
          <cell r="VD149" t="str">
            <v/>
          </cell>
          <cell r="VE149" t="str">
            <v/>
          </cell>
          <cell r="VF149">
            <v>0</v>
          </cell>
          <cell r="VG149">
            <v>0</v>
          </cell>
          <cell r="VH149">
            <v>0</v>
          </cell>
          <cell r="VI149">
            <v>0</v>
          </cell>
          <cell r="VJ149">
            <v>0</v>
          </cell>
          <cell r="VK149">
            <v>0</v>
          </cell>
          <cell r="VL149">
            <v>0</v>
          </cell>
          <cell r="VM149">
            <v>0</v>
          </cell>
          <cell r="VN149">
            <v>0</v>
          </cell>
          <cell r="VO149">
            <v>0</v>
          </cell>
          <cell r="VP149">
            <v>5.71</v>
          </cell>
          <cell r="VQ149">
            <v>1</v>
          </cell>
          <cell r="VR149" t="str">
            <v/>
          </cell>
          <cell r="VS149" t="str">
            <v/>
          </cell>
          <cell r="VT149">
            <v>0</v>
          </cell>
          <cell r="VU149">
            <v>0</v>
          </cell>
          <cell r="VV149">
            <v>0</v>
          </cell>
          <cell r="VW149">
            <v>0</v>
          </cell>
          <cell r="VX149">
            <v>0</v>
          </cell>
          <cell r="VY149">
            <v>0</v>
          </cell>
          <cell r="VZ149">
            <v>0</v>
          </cell>
          <cell r="WA149">
            <v>0</v>
          </cell>
          <cell r="WB149">
            <v>0</v>
          </cell>
          <cell r="WC149">
            <v>0</v>
          </cell>
          <cell r="WD149">
            <v>0</v>
          </cell>
          <cell r="WE149">
            <v>0</v>
          </cell>
          <cell r="WF149" t="str">
            <v/>
          </cell>
          <cell r="WG149" t="str">
            <v/>
          </cell>
          <cell r="WH149">
            <v>0</v>
          </cell>
          <cell r="WI149">
            <v>0</v>
          </cell>
          <cell r="WJ149">
            <v>0</v>
          </cell>
          <cell r="WK149">
            <v>0</v>
          </cell>
          <cell r="WL149">
            <v>0</v>
          </cell>
          <cell r="WM149">
            <v>0</v>
          </cell>
          <cell r="WN149">
            <v>5.37</v>
          </cell>
          <cell r="WO149">
            <v>1</v>
          </cell>
          <cell r="WP149">
            <v>0</v>
          </cell>
          <cell r="WQ149">
            <v>0</v>
          </cell>
          <cell r="WR149">
            <v>0</v>
          </cell>
          <cell r="WS149">
            <v>0</v>
          </cell>
          <cell r="WT149" t="str">
            <v/>
          </cell>
          <cell r="WU149" t="str">
            <v/>
          </cell>
          <cell r="WV149">
            <v>0</v>
          </cell>
          <cell r="WW149">
            <v>0</v>
          </cell>
          <cell r="WX149">
            <v>0</v>
          </cell>
          <cell r="WY149">
            <v>0</v>
          </cell>
          <cell r="WZ149">
            <v>0</v>
          </cell>
          <cell r="XA149">
            <v>0</v>
          </cell>
          <cell r="XB149">
            <v>0</v>
          </cell>
          <cell r="XC149">
            <v>0</v>
          </cell>
          <cell r="XD149">
            <v>0</v>
          </cell>
          <cell r="XE149">
            <v>0</v>
          </cell>
          <cell r="XF149">
            <v>0</v>
          </cell>
          <cell r="XG149">
            <v>0</v>
          </cell>
          <cell r="XH149" t="str">
            <v/>
          </cell>
          <cell r="XI149" t="str">
            <v/>
          </cell>
          <cell r="XJ149">
            <v>6.3</v>
          </cell>
          <cell r="XK149">
            <v>1</v>
          </cell>
          <cell r="XL149">
            <v>0</v>
          </cell>
          <cell r="XM149">
            <v>0</v>
          </cell>
          <cell r="XN149">
            <v>0</v>
          </cell>
          <cell r="XO149">
            <v>0</v>
          </cell>
          <cell r="XP149">
            <v>0</v>
          </cell>
          <cell r="XQ149">
            <v>0</v>
          </cell>
          <cell r="XR149">
            <v>0</v>
          </cell>
          <cell r="XS149">
            <v>0</v>
          </cell>
          <cell r="XT149">
            <v>0</v>
          </cell>
          <cell r="XU149">
            <v>0</v>
          </cell>
          <cell r="XV149" t="str">
            <v/>
          </cell>
          <cell r="XW149" t="str">
            <v/>
          </cell>
          <cell r="XX149">
            <v>0</v>
          </cell>
          <cell r="XY149">
            <v>0</v>
          </cell>
          <cell r="XZ149">
            <v>0</v>
          </cell>
          <cell r="YA149">
            <v>0</v>
          </cell>
          <cell r="YB149">
            <v>6.94</v>
          </cell>
          <cell r="YC149">
            <v>1</v>
          </cell>
          <cell r="YD149">
            <v>0</v>
          </cell>
          <cell r="YE149">
            <v>0</v>
          </cell>
          <cell r="YF149">
            <v>0</v>
          </cell>
          <cell r="YG149">
            <v>0</v>
          </cell>
          <cell r="YH149">
            <v>0</v>
          </cell>
          <cell r="YI149">
            <v>0</v>
          </cell>
          <cell r="YJ149" t="str">
            <v/>
          </cell>
          <cell r="YK149" t="str">
            <v/>
          </cell>
          <cell r="YL149">
            <v>0</v>
          </cell>
          <cell r="YM149">
            <v>0</v>
          </cell>
          <cell r="YN149">
            <v>0</v>
          </cell>
          <cell r="YO149">
            <v>0</v>
          </cell>
          <cell r="YP149">
            <v>8.0399999999999991</v>
          </cell>
          <cell r="YQ149">
            <v>1</v>
          </cell>
          <cell r="YR149">
            <v>0</v>
          </cell>
          <cell r="YS149">
            <v>0</v>
          </cell>
          <cell r="YT149">
            <v>0</v>
          </cell>
          <cell r="YU149">
            <v>0</v>
          </cell>
          <cell r="YV149">
            <v>0</v>
          </cell>
          <cell r="YW149">
            <v>0</v>
          </cell>
          <cell r="YX149" t="str">
            <v/>
          </cell>
          <cell r="YY149" t="str">
            <v/>
          </cell>
          <cell r="YZ149">
            <v>0</v>
          </cell>
          <cell r="ZA149">
            <v>0</v>
          </cell>
          <cell r="ZB149">
            <v>0</v>
          </cell>
          <cell r="ZC149">
            <v>0</v>
          </cell>
          <cell r="ZD149">
            <v>0</v>
          </cell>
          <cell r="ZE149">
            <v>0</v>
          </cell>
          <cell r="ZF149">
            <v>9.0500000000000007</v>
          </cell>
          <cell r="ZG149">
            <v>1</v>
          </cell>
          <cell r="ZH149">
            <v>0</v>
          </cell>
          <cell r="ZI149">
            <v>0</v>
          </cell>
          <cell r="ZJ149">
            <v>0</v>
          </cell>
          <cell r="ZK149">
            <v>0</v>
          </cell>
          <cell r="ZL149" t="str">
            <v/>
          </cell>
          <cell r="ZM149" t="str">
            <v/>
          </cell>
          <cell r="ZN149">
            <v>0</v>
          </cell>
          <cell r="ZO149">
            <v>0</v>
          </cell>
          <cell r="ZP149">
            <v>0</v>
          </cell>
          <cell r="ZQ149">
            <v>0</v>
          </cell>
          <cell r="ZR149">
            <v>7.86</v>
          </cell>
          <cell r="ZS149">
            <v>1</v>
          </cell>
          <cell r="ZT149">
            <v>0</v>
          </cell>
          <cell r="ZU149">
            <v>0</v>
          </cell>
          <cell r="ZV149">
            <v>0</v>
          </cell>
          <cell r="ZW149">
            <v>0</v>
          </cell>
          <cell r="ZX149">
            <v>3.32</v>
          </cell>
          <cell r="ZY149">
            <v>1</v>
          </cell>
          <cell r="ZZ149" t="str">
            <v/>
          </cell>
          <cell r="AAA149" t="str">
            <v/>
          </cell>
          <cell r="AAB149">
            <v>0</v>
          </cell>
          <cell r="AAC149">
            <v>0</v>
          </cell>
          <cell r="AAD149">
            <v>0</v>
          </cell>
          <cell r="AAE149">
            <v>0</v>
          </cell>
          <cell r="AAF149">
            <v>0</v>
          </cell>
          <cell r="AAG149">
            <v>0</v>
          </cell>
          <cell r="AAH149">
            <v>5.78</v>
          </cell>
          <cell r="AAI149">
            <v>1</v>
          </cell>
          <cell r="AAJ149">
            <v>0</v>
          </cell>
          <cell r="AAK149">
            <v>0</v>
          </cell>
          <cell r="AAL149">
            <v>0</v>
          </cell>
          <cell r="AAM149">
            <v>0</v>
          </cell>
          <cell r="AAN149" t="str">
            <v/>
          </cell>
          <cell r="AAO149" t="str">
            <v/>
          </cell>
          <cell r="AAP149">
            <v>0</v>
          </cell>
          <cell r="AAQ149">
            <v>0</v>
          </cell>
          <cell r="AAR149">
            <v>0</v>
          </cell>
          <cell r="AAS149">
            <v>0</v>
          </cell>
          <cell r="AAT149">
            <v>0</v>
          </cell>
          <cell r="AAU149">
            <v>0</v>
          </cell>
          <cell r="AAV149">
            <v>0</v>
          </cell>
          <cell r="AAW149">
            <v>0</v>
          </cell>
          <cell r="AAX149">
            <v>0</v>
          </cell>
          <cell r="AAY149">
            <v>0</v>
          </cell>
          <cell r="AAZ149">
            <v>0</v>
          </cell>
          <cell r="ABA149">
            <v>0</v>
          </cell>
          <cell r="ABB149" t="str">
            <v/>
          </cell>
          <cell r="ABC149" t="str">
            <v/>
          </cell>
          <cell r="ABD149">
            <v>0</v>
          </cell>
          <cell r="ABE149">
            <v>0</v>
          </cell>
          <cell r="ABF149">
            <v>0</v>
          </cell>
          <cell r="ABG149">
            <v>0</v>
          </cell>
          <cell r="ABH149">
            <v>0</v>
          </cell>
          <cell r="ABI149">
            <v>0</v>
          </cell>
          <cell r="ABJ149">
            <v>0</v>
          </cell>
          <cell r="ABK149">
            <v>0</v>
          </cell>
          <cell r="ABM149">
            <v>271.62</v>
          </cell>
          <cell r="ABN149">
            <v>44</v>
          </cell>
          <cell r="ABO149">
            <v>44</v>
          </cell>
          <cell r="ABP149">
            <v>1</v>
          </cell>
        </row>
        <row r="150">
          <cell r="A150" t="str">
            <v>FORT INDEPENDENCE STREET-HEATH AVENUE</v>
          </cell>
          <cell r="B150" t="str">
            <v>FORT INDEPENDENCE STREET-HEATH AVENUE</v>
          </cell>
          <cell r="C150" t="str">
            <v>BRONX</v>
          </cell>
          <cell r="D150">
            <v>4.34</v>
          </cell>
          <cell r="E150">
            <v>1</v>
          </cell>
          <cell r="F150">
            <v>6.76</v>
          </cell>
          <cell r="G150">
            <v>1</v>
          </cell>
          <cell r="H150">
            <v>0</v>
          </cell>
          <cell r="I150">
            <v>0</v>
          </cell>
          <cell r="J150">
            <v>7.53</v>
          </cell>
          <cell r="K150">
            <v>1</v>
          </cell>
          <cell r="L150">
            <v>0</v>
          </cell>
          <cell r="M150">
            <v>0</v>
          </cell>
          <cell r="N150">
            <v>15.01</v>
          </cell>
          <cell r="O150">
            <v>2</v>
          </cell>
          <cell r="P150" t="str">
            <v/>
          </cell>
          <cell r="Q150" t="str">
            <v/>
          </cell>
          <cell r="R150">
            <v>0</v>
          </cell>
          <cell r="S150">
            <v>0</v>
          </cell>
          <cell r="T150">
            <v>7.42</v>
          </cell>
          <cell r="U150">
            <v>1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/>
          </cell>
          <cell r="AE150" t="str">
            <v/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8.3699999999999992</v>
          </cell>
          <cell r="AK150">
            <v>1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/>
          </cell>
          <cell r="AS150" t="str">
            <v/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7.61</v>
          </cell>
          <cell r="AY150">
            <v>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 t="str">
            <v/>
          </cell>
          <cell r="BG150" t="str">
            <v/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7.29</v>
          </cell>
          <cell r="BO150">
            <v>1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 t="str">
            <v/>
          </cell>
          <cell r="BU150" t="str">
            <v/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8.0299999999999994</v>
          </cell>
          <cell r="CG150">
            <v>1</v>
          </cell>
          <cell r="CH150" t="str">
            <v/>
          </cell>
          <cell r="CI150" t="str">
            <v/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 t="str">
            <v/>
          </cell>
          <cell r="CW150" t="str">
            <v/>
          </cell>
          <cell r="CX150">
            <v>0</v>
          </cell>
          <cell r="CY150">
            <v>0</v>
          </cell>
          <cell r="CZ150">
            <v>9.18</v>
          </cell>
          <cell r="DA150">
            <v>1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 t="str">
            <v/>
          </cell>
          <cell r="DK150" t="str">
            <v/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8.6</v>
          </cell>
          <cell r="DQ150">
            <v>1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 t="str">
            <v/>
          </cell>
          <cell r="DY150" t="str">
            <v/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8.7899999999999991</v>
          </cell>
          <cell r="EI150">
            <v>1</v>
          </cell>
          <cell r="EJ150">
            <v>0</v>
          </cell>
          <cell r="EK150">
            <v>0</v>
          </cell>
          <cell r="EL150" t="str">
            <v/>
          </cell>
          <cell r="EM150" t="str">
            <v/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7.3</v>
          </cell>
          <cell r="ES150">
            <v>1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 t="str">
            <v/>
          </cell>
          <cell r="FA150" t="str">
            <v/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8.4</v>
          </cell>
          <cell r="FK150">
            <v>1</v>
          </cell>
          <cell r="FL150">
            <v>0</v>
          </cell>
          <cell r="FM150">
            <v>0</v>
          </cell>
          <cell r="FN150" t="str">
            <v/>
          </cell>
          <cell r="FO150" t="str">
            <v/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8.94</v>
          </cell>
          <cell r="FU150">
            <v>1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 t="str">
            <v/>
          </cell>
          <cell r="GC150" t="str">
            <v/>
          </cell>
          <cell r="GD150">
            <v>8.36</v>
          </cell>
          <cell r="GE150">
            <v>1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 t="str">
            <v/>
          </cell>
          <cell r="GQ150" t="str">
            <v/>
          </cell>
          <cell r="GR150">
            <v>9.0500000000000007</v>
          </cell>
          <cell r="GS150">
            <v>1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8.2899999999999991</v>
          </cell>
          <cell r="HC150">
            <v>1</v>
          </cell>
          <cell r="HD150" t="str">
            <v/>
          </cell>
          <cell r="HE150" t="str">
            <v/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6.81</v>
          </cell>
          <cell r="HM150">
            <v>1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 t="str">
            <v/>
          </cell>
          <cell r="HS150" t="str">
            <v/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6.81</v>
          </cell>
          <cell r="IA150">
            <v>1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 t="str">
            <v/>
          </cell>
          <cell r="IG150" t="str">
            <v/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9.89</v>
          </cell>
          <cell r="IS150">
            <v>1</v>
          </cell>
          <cell r="IT150" t="str">
            <v/>
          </cell>
          <cell r="IU150" t="str">
            <v/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8.81</v>
          </cell>
          <cell r="JG150">
            <v>1</v>
          </cell>
          <cell r="JH150" t="str">
            <v/>
          </cell>
          <cell r="JI150" t="str">
            <v/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8.81</v>
          </cell>
          <cell r="JU150">
            <v>1</v>
          </cell>
          <cell r="JV150" t="str">
            <v/>
          </cell>
          <cell r="JW150" t="str">
            <v/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7.74</v>
          </cell>
          <cell r="KI150">
            <v>1</v>
          </cell>
          <cell r="KJ150" t="str">
            <v/>
          </cell>
          <cell r="KK150" t="str">
            <v/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 t="str">
            <v/>
          </cell>
          <cell r="KY150" t="str">
            <v/>
          </cell>
          <cell r="KZ150">
            <v>0</v>
          </cell>
          <cell r="LA150">
            <v>0</v>
          </cell>
          <cell r="LB150">
            <v>9.1199999999999992</v>
          </cell>
          <cell r="LC150">
            <v>1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  <cell r="LJ150">
            <v>0</v>
          </cell>
          <cell r="LK150">
            <v>0</v>
          </cell>
          <cell r="LL150" t="str">
            <v/>
          </cell>
          <cell r="LM150" t="str">
            <v/>
          </cell>
          <cell r="LN150">
            <v>8.01</v>
          </cell>
          <cell r="LO150">
            <v>1</v>
          </cell>
          <cell r="LP150">
            <v>0</v>
          </cell>
          <cell r="LQ150">
            <v>0</v>
          </cell>
          <cell r="LR150">
            <v>0</v>
          </cell>
          <cell r="LS150">
            <v>0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5.59</v>
          </cell>
          <cell r="LY150">
            <v>1</v>
          </cell>
          <cell r="LZ150" t="str">
            <v/>
          </cell>
          <cell r="MA150" t="str">
            <v/>
          </cell>
          <cell r="MB150">
            <v>0</v>
          </cell>
          <cell r="MC150">
            <v>0</v>
          </cell>
          <cell r="MD150">
            <v>0</v>
          </cell>
          <cell r="ME150">
            <v>0</v>
          </cell>
          <cell r="MF150">
            <v>0</v>
          </cell>
          <cell r="MG150">
            <v>0</v>
          </cell>
          <cell r="MH150">
            <v>0</v>
          </cell>
          <cell r="MI150">
            <v>0</v>
          </cell>
          <cell r="MJ150">
            <v>0</v>
          </cell>
          <cell r="MK150">
            <v>0</v>
          </cell>
          <cell r="ML150">
            <v>7.9</v>
          </cell>
          <cell r="MM150">
            <v>1</v>
          </cell>
          <cell r="MN150" t="str">
            <v/>
          </cell>
          <cell r="MO150" t="str">
            <v/>
          </cell>
          <cell r="MP150">
            <v>0</v>
          </cell>
          <cell r="MQ150">
            <v>0</v>
          </cell>
          <cell r="MR150">
            <v>0</v>
          </cell>
          <cell r="MS150">
            <v>0</v>
          </cell>
          <cell r="MT150">
            <v>0</v>
          </cell>
          <cell r="MU150">
            <v>0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 t="str">
            <v/>
          </cell>
          <cell r="NC150" t="str">
            <v/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0</v>
          </cell>
          <cell r="NI150">
            <v>0</v>
          </cell>
          <cell r="NJ150">
            <v>0</v>
          </cell>
          <cell r="NK150">
            <v>0</v>
          </cell>
          <cell r="NL150">
            <v>7.1</v>
          </cell>
          <cell r="NM150">
            <v>1</v>
          </cell>
          <cell r="NN150">
            <v>0</v>
          </cell>
          <cell r="NO150">
            <v>0</v>
          </cell>
          <cell r="NP150" t="str">
            <v/>
          </cell>
          <cell r="NQ150" t="str">
            <v/>
          </cell>
          <cell r="NR150">
            <v>0</v>
          </cell>
          <cell r="NS150">
            <v>0</v>
          </cell>
          <cell r="NT150">
            <v>0</v>
          </cell>
          <cell r="NU150">
            <v>0</v>
          </cell>
          <cell r="NV150">
            <v>0</v>
          </cell>
          <cell r="NW150">
            <v>0</v>
          </cell>
          <cell r="NX150">
            <v>0</v>
          </cell>
          <cell r="NY150">
            <v>0</v>
          </cell>
          <cell r="NZ150">
            <v>0</v>
          </cell>
          <cell r="OA150">
            <v>0</v>
          </cell>
          <cell r="OB150">
            <v>9.82</v>
          </cell>
          <cell r="OC150">
            <v>1</v>
          </cell>
          <cell r="OD150" t="str">
            <v/>
          </cell>
          <cell r="OE150" t="str">
            <v/>
          </cell>
          <cell r="OF150">
            <v>0</v>
          </cell>
          <cell r="OG150">
            <v>0</v>
          </cell>
          <cell r="OH150">
            <v>0</v>
          </cell>
          <cell r="OI150">
            <v>0</v>
          </cell>
          <cell r="OJ150">
            <v>0</v>
          </cell>
          <cell r="OK150">
            <v>0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7.28</v>
          </cell>
          <cell r="OQ150">
            <v>1</v>
          </cell>
          <cell r="OR150" t="str">
            <v/>
          </cell>
          <cell r="OS150" t="str">
            <v/>
          </cell>
          <cell r="OT150">
            <v>0</v>
          </cell>
          <cell r="OU150">
            <v>0</v>
          </cell>
          <cell r="OV150">
            <v>0</v>
          </cell>
          <cell r="OW150">
            <v>0</v>
          </cell>
          <cell r="OX150">
            <v>0</v>
          </cell>
          <cell r="OY150">
            <v>0</v>
          </cell>
          <cell r="OZ150">
            <v>0</v>
          </cell>
          <cell r="PA150">
            <v>0</v>
          </cell>
          <cell r="PB150">
            <v>0</v>
          </cell>
          <cell r="PC150">
            <v>0</v>
          </cell>
          <cell r="PD150">
            <v>7.58</v>
          </cell>
          <cell r="PE150">
            <v>1</v>
          </cell>
          <cell r="PF150" t="str">
            <v/>
          </cell>
          <cell r="PG150" t="str">
            <v/>
          </cell>
          <cell r="PH150">
            <v>0</v>
          </cell>
          <cell r="PI150">
            <v>0</v>
          </cell>
          <cell r="PJ150">
            <v>0</v>
          </cell>
          <cell r="PK150">
            <v>0</v>
          </cell>
          <cell r="PL150">
            <v>0</v>
          </cell>
          <cell r="PM150">
            <v>0</v>
          </cell>
          <cell r="PN150">
            <v>0</v>
          </cell>
          <cell r="PO150">
            <v>0</v>
          </cell>
          <cell r="PP150">
            <v>0</v>
          </cell>
          <cell r="PQ150">
            <v>0</v>
          </cell>
          <cell r="PR150">
            <v>7.96</v>
          </cell>
          <cell r="PS150">
            <v>1</v>
          </cell>
          <cell r="PT150" t="str">
            <v/>
          </cell>
          <cell r="PU150" t="str">
            <v/>
          </cell>
          <cell r="PV150">
            <v>0</v>
          </cell>
          <cell r="PW150">
            <v>0</v>
          </cell>
          <cell r="PX150">
            <v>0</v>
          </cell>
          <cell r="PY150">
            <v>0</v>
          </cell>
          <cell r="PZ150">
            <v>0</v>
          </cell>
          <cell r="QA150">
            <v>0</v>
          </cell>
          <cell r="QB150">
            <v>0</v>
          </cell>
          <cell r="QC150">
            <v>0</v>
          </cell>
          <cell r="QD150">
            <v>0</v>
          </cell>
          <cell r="QE150">
            <v>0</v>
          </cell>
          <cell r="QF150">
            <v>7.43</v>
          </cell>
          <cell r="QG150">
            <v>1</v>
          </cell>
          <cell r="QH150" t="str">
            <v/>
          </cell>
          <cell r="QI150" t="str">
            <v/>
          </cell>
          <cell r="QJ150">
            <v>0</v>
          </cell>
          <cell r="QK150">
            <v>0</v>
          </cell>
          <cell r="QL150">
            <v>0</v>
          </cell>
          <cell r="QM150">
            <v>0</v>
          </cell>
          <cell r="QN150">
            <v>0</v>
          </cell>
          <cell r="QO150">
            <v>0</v>
          </cell>
          <cell r="QP150">
            <v>0</v>
          </cell>
          <cell r="QQ150">
            <v>0</v>
          </cell>
          <cell r="QR150">
            <v>0</v>
          </cell>
          <cell r="QS150">
            <v>0</v>
          </cell>
          <cell r="QT150">
            <v>7.53</v>
          </cell>
          <cell r="QU150">
            <v>1</v>
          </cell>
          <cell r="QV150" t="str">
            <v/>
          </cell>
          <cell r="QW150" t="str">
            <v/>
          </cell>
          <cell r="QX150">
            <v>0</v>
          </cell>
          <cell r="QY150">
            <v>0</v>
          </cell>
          <cell r="QZ150">
            <v>0</v>
          </cell>
          <cell r="RA150">
            <v>0</v>
          </cell>
          <cell r="RB150">
            <v>0</v>
          </cell>
          <cell r="RC150">
            <v>0</v>
          </cell>
          <cell r="RD150">
            <v>0</v>
          </cell>
          <cell r="RE150">
            <v>0</v>
          </cell>
          <cell r="RF150">
            <v>0</v>
          </cell>
          <cell r="RG150">
            <v>0</v>
          </cell>
          <cell r="RH150">
            <v>7.71</v>
          </cell>
          <cell r="RI150">
            <v>1</v>
          </cell>
          <cell r="RJ150" t="str">
            <v/>
          </cell>
          <cell r="RK150" t="str">
            <v/>
          </cell>
          <cell r="RL150">
            <v>0</v>
          </cell>
          <cell r="RM150">
            <v>0</v>
          </cell>
          <cell r="RN150">
            <v>0</v>
          </cell>
          <cell r="RO150">
            <v>0</v>
          </cell>
          <cell r="RP150">
            <v>0</v>
          </cell>
          <cell r="RQ150">
            <v>0</v>
          </cell>
          <cell r="RR150">
            <v>0</v>
          </cell>
          <cell r="RS150">
            <v>0</v>
          </cell>
          <cell r="RT150">
            <v>0</v>
          </cell>
          <cell r="RU150">
            <v>0</v>
          </cell>
          <cell r="RV150">
            <v>7.15</v>
          </cell>
          <cell r="RW150">
            <v>1</v>
          </cell>
          <cell r="RX150" t="str">
            <v/>
          </cell>
          <cell r="RY150" t="str">
            <v/>
          </cell>
          <cell r="RZ150">
            <v>0</v>
          </cell>
          <cell r="SA150">
            <v>0</v>
          </cell>
          <cell r="SB150">
            <v>0</v>
          </cell>
          <cell r="SC150">
            <v>0</v>
          </cell>
          <cell r="SD150">
            <v>0</v>
          </cell>
          <cell r="SE150">
            <v>0</v>
          </cell>
          <cell r="SF150">
            <v>0</v>
          </cell>
          <cell r="SG150">
            <v>0</v>
          </cell>
          <cell r="SH150">
            <v>0</v>
          </cell>
          <cell r="SI150">
            <v>0</v>
          </cell>
          <cell r="SJ150">
            <v>6.02</v>
          </cell>
          <cell r="SK150">
            <v>1</v>
          </cell>
          <cell r="SL150" t="str">
            <v/>
          </cell>
          <cell r="SM150" t="str">
            <v/>
          </cell>
          <cell r="SN150">
            <v>0</v>
          </cell>
          <cell r="SO150">
            <v>0</v>
          </cell>
          <cell r="SP150">
            <v>0</v>
          </cell>
          <cell r="SQ150">
            <v>0</v>
          </cell>
          <cell r="SR150">
            <v>0</v>
          </cell>
          <cell r="SS150">
            <v>0</v>
          </cell>
          <cell r="ST150">
            <v>0</v>
          </cell>
          <cell r="SU150">
            <v>0</v>
          </cell>
          <cell r="SV150">
            <v>0</v>
          </cell>
          <cell r="SW150">
            <v>0</v>
          </cell>
          <cell r="SX150">
            <v>6.96</v>
          </cell>
          <cell r="SY150">
            <v>1</v>
          </cell>
          <cell r="SZ150" t="str">
            <v/>
          </cell>
          <cell r="TA150" t="str">
            <v/>
          </cell>
          <cell r="TB150">
            <v>0</v>
          </cell>
          <cell r="TC150">
            <v>0</v>
          </cell>
          <cell r="TD150">
            <v>0</v>
          </cell>
          <cell r="TE150">
            <v>0</v>
          </cell>
          <cell r="TF150">
            <v>0</v>
          </cell>
          <cell r="TG150">
            <v>0</v>
          </cell>
          <cell r="TH150">
            <v>0</v>
          </cell>
          <cell r="TI150">
            <v>0</v>
          </cell>
          <cell r="TJ150">
            <v>0</v>
          </cell>
          <cell r="TK150">
            <v>0</v>
          </cell>
          <cell r="TL150">
            <v>6.18</v>
          </cell>
          <cell r="TM150">
            <v>1</v>
          </cell>
          <cell r="TN150" t="str">
            <v/>
          </cell>
          <cell r="TO150" t="str">
            <v/>
          </cell>
          <cell r="TP150">
            <v>0</v>
          </cell>
          <cell r="TQ150">
            <v>0</v>
          </cell>
          <cell r="TR150">
            <v>0</v>
          </cell>
          <cell r="TS150">
            <v>0</v>
          </cell>
          <cell r="TT150">
            <v>0</v>
          </cell>
          <cell r="TU150">
            <v>0</v>
          </cell>
          <cell r="TV150">
            <v>0</v>
          </cell>
          <cell r="TW150">
            <v>0</v>
          </cell>
          <cell r="TX150">
            <v>0</v>
          </cell>
          <cell r="TY150">
            <v>0</v>
          </cell>
          <cell r="TZ150">
            <v>6.82</v>
          </cell>
          <cell r="UA150">
            <v>1</v>
          </cell>
          <cell r="UB150" t="str">
            <v/>
          </cell>
          <cell r="UC150" t="str">
            <v/>
          </cell>
          <cell r="UD150">
            <v>0</v>
          </cell>
          <cell r="UE150">
            <v>0</v>
          </cell>
          <cell r="UF150">
            <v>0</v>
          </cell>
          <cell r="UG150">
            <v>0</v>
          </cell>
          <cell r="UH150">
            <v>0</v>
          </cell>
          <cell r="UI150">
            <v>0</v>
          </cell>
          <cell r="UJ150">
            <v>0</v>
          </cell>
          <cell r="UK150">
            <v>0</v>
          </cell>
          <cell r="UL150">
            <v>0</v>
          </cell>
          <cell r="UM150">
            <v>0</v>
          </cell>
          <cell r="UN150">
            <v>7.46</v>
          </cell>
          <cell r="UO150">
            <v>1</v>
          </cell>
          <cell r="UP150" t="str">
            <v/>
          </cell>
          <cell r="UQ150" t="str">
            <v/>
          </cell>
          <cell r="UR150">
            <v>0</v>
          </cell>
          <cell r="US150">
            <v>0</v>
          </cell>
          <cell r="UT150">
            <v>0</v>
          </cell>
          <cell r="UU150">
            <v>0</v>
          </cell>
          <cell r="UV150">
            <v>0</v>
          </cell>
          <cell r="UW150">
            <v>0</v>
          </cell>
          <cell r="UX150">
            <v>0</v>
          </cell>
          <cell r="UY150">
            <v>0</v>
          </cell>
          <cell r="UZ150">
            <v>0</v>
          </cell>
          <cell r="VA150">
            <v>0</v>
          </cell>
          <cell r="VB150">
            <v>6.55</v>
          </cell>
          <cell r="VC150">
            <v>1</v>
          </cell>
          <cell r="VD150" t="str">
            <v/>
          </cell>
          <cell r="VE150" t="str">
            <v/>
          </cell>
          <cell r="VF150">
            <v>0</v>
          </cell>
          <cell r="VG150">
            <v>0</v>
          </cell>
          <cell r="VH150">
            <v>0</v>
          </cell>
          <cell r="VI150">
            <v>0</v>
          </cell>
          <cell r="VJ150">
            <v>0</v>
          </cell>
          <cell r="VK150">
            <v>0</v>
          </cell>
          <cell r="VL150">
            <v>0</v>
          </cell>
          <cell r="VM150">
            <v>0</v>
          </cell>
          <cell r="VN150">
            <v>0</v>
          </cell>
          <cell r="VO150">
            <v>0</v>
          </cell>
          <cell r="VP150">
            <v>7.5</v>
          </cell>
          <cell r="VQ150">
            <v>1</v>
          </cell>
          <cell r="VR150" t="str">
            <v/>
          </cell>
          <cell r="VS150" t="str">
            <v/>
          </cell>
          <cell r="VT150">
            <v>0</v>
          </cell>
          <cell r="VU150">
            <v>0</v>
          </cell>
          <cell r="VV150">
            <v>0</v>
          </cell>
          <cell r="VW150">
            <v>0</v>
          </cell>
          <cell r="VX150">
            <v>0</v>
          </cell>
          <cell r="VY150">
            <v>0</v>
          </cell>
          <cell r="VZ150">
            <v>0</v>
          </cell>
          <cell r="WA150">
            <v>0</v>
          </cell>
          <cell r="WB150">
            <v>7.31</v>
          </cell>
          <cell r="WC150">
            <v>1</v>
          </cell>
          <cell r="WD150">
            <v>0</v>
          </cell>
          <cell r="WE150">
            <v>0</v>
          </cell>
          <cell r="WF150" t="str">
            <v/>
          </cell>
          <cell r="WG150" t="str">
            <v/>
          </cell>
          <cell r="WH150">
            <v>0</v>
          </cell>
          <cell r="WI150">
            <v>0</v>
          </cell>
          <cell r="WJ150">
            <v>6.29</v>
          </cell>
          <cell r="WK150">
            <v>1</v>
          </cell>
          <cell r="WL150">
            <v>0</v>
          </cell>
          <cell r="WM150">
            <v>0</v>
          </cell>
          <cell r="WN150">
            <v>0</v>
          </cell>
          <cell r="WO150">
            <v>0</v>
          </cell>
          <cell r="WP150">
            <v>0</v>
          </cell>
          <cell r="WQ150">
            <v>0</v>
          </cell>
          <cell r="WR150">
            <v>0</v>
          </cell>
          <cell r="WS150">
            <v>0</v>
          </cell>
          <cell r="WT150" t="str">
            <v/>
          </cell>
          <cell r="WU150" t="str">
            <v/>
          </cell>
          <cell r="WV150">
            <v>5.85</v>
          </cell>
          <cell r="WW150">
            <v>1</v>
          </cell>
          <cell r="WX150">
            <v>0</v>
          </cell>
          <cell r="WY150">
            <v>0</v>
          </cell>
          <cell r="WZ150">
            <v>0</v>
          </cell>
          <cell r="XA150">
            <v>0</v>
          </cell>
          <cell r="XB150">
            <v>0</v>
          </cell>
          <cell r="XC150">
            <v>0</v>
          </cell>
          <cell r="XD150">
            <v>0</v>
          </cell>
          <cell r="XE150">
            <v>0</v>
          </cell>
          <cell r="XF150">
            <v>0</v>
          </cell>
          <cell r="XG150">
            <v>0</v>
          </cell>
          <cell r="XH150" t="str">
            <v/>
          </cell>
          <cell r="XI150" t="str">
            <v/>
          </cell>
          <cell r="XJ150">
            <v>0</v>
          </cell>
          <cell r="XK150">
            <v>0</v>
          </cell>
          <cell r="XL150">
            <v>7.29</v>
          </cell>
          <cell r="XM150">
            <v>1</v>
          </cell>
          <cell r="XN150">
            <v>0</v>
          </cell>
          <cell r="XO150">
            <v>0</v>
          </cell>
          <cell r="XP150">
            <v>0</v>
          </cell>
          <cell r="XQ150">
            <v>0</v>
          </cell>
          <cell r="XR150">
            <v>0</v>
          </cell>
          <cell r="XS150">
            <v>0</v>
          </cell>
          <cell r="XT150">
            <v>0</v>
          </cell>
          <cell r="XU150">
            <v>0</v>
          </cell>
          <cell r="XV150" t="str">
            <v/>
          </cell>
          <cell r="XW150" t="str">
            <v/>
          </cell>
          <cell r="XX150">
            <v>0</v>
          </cell>
          <cell r="XY150">
            <v>0</v>
          </cell>
          <cell r="XZ150">
            <v>0</v>
          </cell>
          <cell r="YA150">
            <v>0</v>
          </cell>
          <cell r="YB150">
            <v>8.43</v>
          </cell>
          <cell r="YC150">
            <v>1</v>
          </cell>
          <cell r="YD150">
            <v>0</v>
          </cell>
          <cell r="YE150">
            <v>0</v>
          </cell>
          <cell r="YF150">
            <v>0</v>
          </cell>
          <cell r="YG150">
            <v>0</v>
          </cell>
          <cell r="YH150">
            <v>0</v>
          </cell>
          <cell r="YI150">
            <v>0</v>
          </cell>
          <cell r="YJ150" t="str">
            <v/>
          </cell>
          <cell r="YK150" t="str">
            <v/>
          </cell>
          <cell r="YL150">
            <v>0</v>
          </cell>
          <cell r="YM150">
            <v>0</v>
          </cell>
          <cell r="YN150">
            <v>0</v>
          </cell>
          <cell r="YO150">
            <v>0</v>
          </cell>
          <cell r="YP150">
            <v>6.12</v>
          </cell>
          <cell r="YQ150">
            <v>1</v>
          </cell>
          <cell r="YR150">
            <v>0</v>
          </cell>
          <cell r="YS150">
            <v>0</v>
          </cell>
          <cell r="YT150">
            <v>0</v>
          </cell>
          <cell r="YU150">
            <v>0</v>
          </cell>
          <cell r="YV150">
            <v>0</v>
          </cell>
          <cell r="YW150">
            <v>0</v>
          </cell>
          <cell r="YX150" t="str">
            <v/>
          </cell>
          <cell r="YY150" t="str">
            <v/>
          </cell>
          <cell r="YZ150">
            <v>0</v>
          </cell>
          <cell r="ZA150">
            <v>0</v>
          </cell>
          <cell r="ZB150">
            <v>0</v>
          </cell>
          <cell r="ZC150">
            <v>0</v>
          </cell>
          <cell r="ZD150">
            <v>0</v>
          </cell>
          <cell r="ZE150">
            <v>0</v>
          </cell>
          <cell r="ZF150">
            <v>7.56</v>
          </cell>
          <cell r="ZG150">
            <v>1</v>
          </cell>
          <cell r="ZH150">
            <v>0</v>
          </cell>
          <cell r="ZI150">
            <v>0</v>
          </cell>
          <cell r="ZJ150">
            <v>0</v>
          </cell>
          <cell r="ZK150">
            <v>0</v>
          </cell>
          <cell r="ZL150" t="str">
            <v/>
          </cell>
          <cell r="ZM150" t="str">
            <v/>
          </cell>
          <cell r="ZN150">
            <v>0</v>
          </cell>
          <cell r="ZO150">
            <v>0</v>
          </cell>
          <cell r="ZP150">
            <v>0</v>
          </cell>
          <cell r="ZQ150">
            <v>0</v>
          </cell>
          <cell r="ZR150">
            <v>0</v>
          </cell>
          <cell r="ZS150">
            <v>0</v>
          </cell>
          <cell r="ZT150">
            <v>0</v>
          </cell>
          <cell r="ZU150">
            <v>0</v>
          </cell>
          <cell r="ZV150">
            <v>0</v>
          </cell>
          <cell r="ZW150">
            <v>0</v>
          </cell>
          <cell r="ZX150">
            <v>0</v>
          </cell>
          <cell r="ZY150">
            <v>0</v>
          </cell>
          <cell r="ZZ150" t="str">
            <v/>
          </cell>
          <cell r="AAA150" t="str">
            <v/>
          </cell>
          <cell r="AAB150">
            <v>0</v>
          </cell>
          <cell r="AAC150">
            <v>0</v>
          </cell>
          <cell r="AAD150">
            <v>7.3</v>
          </cell>
          <cell r="AAE150">
            <v>1</v>
          </cell>
          <cell r="AAF150">
            <v>0</v>
          </cell>
          <cell r="AAG150">
            <v>0</v>
          </cell>
          <cell r="AAH150">
            <v>0</v>
          </cell>
          <cell r="AAI150">
            <v>0</v>
          </cell>
          <cell r="AAJ150">
            <v>0</v>
          </cell>
          <cell r="AAK150">
            <v>0</v>
          </cell>
          <cell r="AAL150">
            <v>0</v>
          </cell>
          <cell r="AAM150">
            <v>0</v>
          </cell>
          <cell r="AAN150" t="str">
            <v/>
          </cell>
          <cell r="AAO150" t="str">
            <v/>
          </cell>
          <cell r="AAP150">
            <v>0</v>
          </cell>
          <cell r="AAQ150">
            <v>0</v>
          </cell>
          <cell r="AAR150">
            <v>0</v>
          </cell>
          <cell r="AAS150">
            <v>0</v>
          </cell>
          <cell r="AAT150">
            <v>0</v>
          </cell>
          <cell r="AAU150">
            <v>0</v>
          </cell>
          <cell r="AAV150">
            <v>0</v>
          </cell>
          <cell r="AAW150">
            <v>0</v>
          </cell>
          <cell r="AAX150">
            <v>0</v>
          </cell>
          <cell r="AAY150">
            <v>0</v>
          </cell>
          <cell r="AAZ150">
            <v>0</v>
          </cell>
          <cell r="ABA150">
            <v>0</v>
          </cell>
          <cell r="ABB150" t="str">
            <v/>
          </cell>
          <cell r="ABC150" t="str">
            <v/>
          </cell>
          <cell r="ABD150">
            <v>0</v>
          </cell>
          <cell r="ABE150">
            <v>0</v>
          </cell>
          <cell r="ABF150">
            <v>0</v>
          </cell>
          <cell r="ABG150">
            <v>0</v>
          </cell>
          <cell r="ABH150">
            <v>0</v>
          </cell>
          <cell r="ABI150">
            <v>0</v>
          </cell>
          <cell r="ABJ150">
            <v>0</v>
          </cell>
          <cell r="ABK150">
            <v>0</v>
          </cell>
          <cell r="ABM150">
            <v>401.95999999999992</v>
          </cell>
          <cell r="ABN150">
            <v>53</v>
          </cell>
          <cell r="ABO150">
            <v>52</v>
          </cell>
          <cell r="ABP150">
            <v>1.0192307692307692</v>
          </cell>
        </row>
        <row r="151">
          <cell r="A151" t="str">
            <v>MARBLE HILL</v>
          </cell>
          <cell r="B151" t="str">
            <v>MARBLE HILL</v>
          </cell>
          <cell r="C151" t="str">
            <v>BRONX</v>
          </cell>
          <cell r="D151">
            <v>7.91</v>
          </cell>
          <cell r="E151">
            <v>1</v>
          </cell>
          <cell r="F151">
            <v>0</v>
          </cell>
          <cell r="G151">
            <v>0</v>
          </cell>
          <cell r="H151">
            <v>7.29</v>
          </cell>
          <cell r="I151">
            <v>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7.55</v>
          </cell>
          <cell r="O151">
            <v>1</v>
          </cell>
          <cell r="P151" t="str">
            <v/>
          </cell>
          <cell r="Q151" t="str">
            <v/>
          </cell>
          <cell r="R151">
            <v>5.68</v>
          </cell>
          <cell r="S151">
            <v>1</v>
          </cell>
          <cell r="T151">
            <v>0</v>
          </cell>
          <cell r="U151">
            <v>0</v>
          </cell>
          <cell r="V151">
            <v>15.23</v>
          </cell>
          <cell r="W151">
            <v>2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12.44</v>
          </cell>
          <cell r="AC151">
            <v>2</v>
          </cell>
          <cell r="AD151" t="str">
            <v/>
          </cell>
          <cell r="AE151" t="str">
            <v/>
          </cell>
          <cell r="AF151">
            <v>4.63</v>
          </cell>
          <cell r="AG151">
            <v>1</v>
          </cell>
          <cell r="AH151">
            <v>0</v>
          </cell>
          <cell r="AI151">
            <v>0</v>
          </cell>
          <cell r="AJ151">
            <v>12.62</v>
          </cell>
          <cell r="AK151">
            <v>2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7.64</v>
          </cell>
          <cell r="AQ151">
            <v>1</v>
          </cell>
          <cell r="AR151" t="str">
            <v/>
          </cell>
          <cell r="AS151" t="str">
            <v/>
          </cell>
          <cell r="AT151">
            <v>7.88</v>
          </cell>
          <cell r="AU151">
            <v>1</v>
          </cell>
          <cell r="AV151">
            <v>0</v>
          </cell>
          <cell r="AW151">
            <v>0</v>
          </cell>
          <cell r="AX151">
            <v>7.86</v>
          </cell>
          <cell r="AY151">
            <v>1</v>
          </cell>
          <cell r="AZ151">
            <v>6.55</v>
          </cell>
          <cell r="BA151">
            <v>1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 t="str">
            <v/>
          </cell>
          <cell r="BG151" t="str">
            <v/>
          </cell>
          <cell r="BH151">
            <v>16.600000000000001</v>
          </cell>
          <cell r="BI151">
            <v>2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14.7</v>
          </cell>
          <cell r="BQ151">
            <v>2</v>
          </cell>
          <cell r="BR151">
            <v>0</v>
          </cell>
          <cell r="BS151">
            <v>0</v>
          </cell>
          <cell r="BT151" t="str">
            <v/>
          </cell>
          <cell r="BU151" t="str">
            <v/>
          </cell>
          <cell r="BV151">
            <v>7.31</v>
          </cell>
          <cell r="BW151">
            <v>1</v>
          </cell>
          <cell r="BX151">
            <v>0</v>
          </cell>
          <cell r="BY151">
            <v>0</v>
          </cell>
          <cell r="BZ151">
            <v>7.44</v>
          </cell>
          <cell r="CA151">
            <v>1</v>
          </cell>
          <cell r="CB151">
            <v>7.81</v>
          </cell>
          <cell r="CC151">
            <v>1</v>
          </cell>
          <cell r="CD151">
            <v>0</v>
          </cell>
          <cell r="CE151">
            <v>0</v>
          </cell>
          <cell r="CF151">
            <v>6.31</v>
          </cell>
          <cell r="CG151">
            <v>1</v>
          </cell>
          <cell r="CH151" t="str">
            <v/>
          </cell>
          <cell r="CI151" t="str">
            <v/>
          </cell>
          <cell r="CJ151">
            <v>0</v>
          </cell>
          <cell r="CK151">
            <v>0</v>
          </cell>
          <cell r="CL151">
            <v>16.940000000000001</v>
          </cell>
          <cell r="CM151">
            <v>2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7.95</v>
          </cell>
          <cell r="CS151">
            <v>1</v>
          </cell>
          <cell r="CT151">
            <v>7</v>
          </cell>
          <cell r="CU151">
            <v>1</v>
          </cell>
          <cell r="CV151" t="str">
            <v/>
          </cell>
          <cell r="CW151" t="str">
            <v/>
          </cell>
          <cell r="CX151">
            <v>6.87</v>
          </cell>
          <cell r="CY151">
            <v>1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15.6</v>
          </cell>
          <cell r="DE151">
            <v>2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 t="str">
            <v/>
          </cell>
          <cell r="DK151" t="str">
            <v/>
          </cell>
          <cell r="DL151">
            <v>7.84</v>
          </cell>
          <cell r="DM151">
            <v>1</v>
          </cell>
          <cell r="DN151">
            <v>6.36</v>
          </cell>
          <cell r="DO151">
            <v>1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7.68</v>
          </cell>
          <cell r="DU151">
            <v>1</v>
          </cell>
          <cell r="DV151">
            <v>6.86</v>
          </cell>
          <cell r="DW151">
            <v>1</v>
          </cell>
          <cell r="DX151" t="str">
            <v/>
          </cell>
          <cell r="DY151" t="str">
            <v/>
          </cell>
          <cell r="DZ151">
            <v>7.12</v>
          </cell>
          <cell r="EA151">
            <v>1</v>
          </cell>
          <cell r="EB151">
            <v>5.9</v>
          </cell>
          <cell r="EC151">
            <v>1</v>
          </cell>
          <cell r="ED151">
            <v>0</v>
          </cell>
          <cell r="EE151">
            <v>0</v>
          </cell>
          <cell r="EF151">
            <v>7.27</v>
          </cell>
          <cell r="EG151">
            <v>1</v>
          </cell>
          <cell r="EH151">
            <v>0</v>
          </cell>
          <cell r="EI151">
            <v>0</v>
          </cell>
          <cell r="EJ151">
            <v>13.27</v>
          </cell>
          <cell r="EK151">
            <v>2</v>
          </cell>
          <cell r="EL151" t="str">
            <v/>
          </cell>
          <cell r="EM151" t="str">
            <v/>
          </cell>
          <cell r="EN151">
            <v>0</v>
          </cell>
          <cell r="EO151">
            <v>0</v>
          </cell>
          <cell r="EP151">
            <v>6.59</v>
          </cell>
          <cell r="EQ151">
            <v>1</v>
          </cell>
          <cell r="ER151">
            <v>6.34</v>
          </cell>
          <cell r="ES151">
            <v>1</v>
          </cell>
          <cell r="ET151">
            <v>0</v>
          </cell>
          <cell r="EU151">
            <v>0</v>
          </cell>
          <cell r="EV151">
            <v>7.77</v>
          </cell>
          <cell r="EW151">
            <v>1</v>
          </cell>
          <cell r="EX151">
            <v>0</v>
          </cell>
          <cell r="EY151">
            <v>0</v>
          </cell>
          <cell r="EZ151" t="str">
            <v/>
          </cell>
          <cell r="FA151" t="str">
            <v/>
          </cell>
          <cell r="FB151">
            <v>16.809999999999999</v>
          </cell>
          <cell r="FC151">
            <v>2</v>
          </cell>
          <cell r="FD151">
            <v>0</v>
          </cell>
          <cell r="FE151">
            <v>0</v>
          </cell>
          <cell r="FF151">
            <v>7.08</v>
          </cell>
          <cell r="FG151">
            <v>1</v>
          </cell>
          <cell r="FH151">
            <v>6.42</v>
          </cell>
          <cell r="FI151">
            <v>1</v>
          </cell>
          <cell r="FJ151">
            <v>0</v>
          </cell>
          <cell r="FK151">
            <v>0</v>
          </cell>
          <cell r="FL151">
            <v>10.3</v>
          </cell>
          <cell r="FM151">
            <v>2</v>
          </cell>
          <cell r="FN151" t="str">
            <v/>
          </cell>
          <cell r="FO151" t="str">
            <v/>
          </cell>
          <cell r="FP151">
            <v>0</v>
          </cell>
          <cell r="FQ151">
            <v>0</v>
          </cell>
          <cell r="FR151">
            <v>6.02</v>
          </cell>
          <cell r="FS151">
            <v>1</v>
          </cell>
          <cell r="FT151">
            <v>8.64</v>
          </cell>
          <cell r="FU151">
            <v>1</v>
          </cell>
          <cell r="FV151">
            <v>0</v>
          </cell>
          <cell r="FW151">
            <v>0</v>
          </cell>
          <cell r="FX151">
            <v>5.69</v>
          </cell>
          <cell r="FY151">
            <v>1</v>
          </cell>
          <cell r="FZ151">
            <v>7.7</v>
          </cell>
          <cell r="GA151">
            <v>1</v>
          </cell>
          <cell r="GB151" t="str">
            <v/>
          </cell>
          <cell r="GC151" t="str">
            <v/>
          </cell>
          <cell r="GD151">
            <v>7.46</v>
          </cell>
          <cell r="GE151">
            <v>1</v>
          </cell>
          <cell r="GF151">
            <v>7.1</v>
          </cell>
          <cell r="GG151">
            <v>1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11.35</v>
          </cell>
          <cell r="GM151">
            <v>2</v>
          </cell>
          <cell r="GN151">
            <v>0</v>
          </cell>
          <cell r="GO151">
            <v>0</v>
          </cell>
          <cell r="GP151" t="str">
            <v/>
          </cell>
          <cell r="GQ151" t="str">
            <v/>
          </cell>
          <cell r="GR151">
            <v>17.21</v>
          </cell>
          <cell r="GS151">
            <v>2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8.3800000000000008</v>
          </cell>
          <cell r="GY151">
            <v>1</v>
          </cell>
          <cell r="GZ151">
            <v>6.13</v>
          </cell>
          <cell r="HA151">
            <v>1</v>
          </cell>
          <cell r="HB151">
            <v>0</v>
          </cell>
          <cell r="HC151">
            <v>0</v>
          </cell>
          <cell r="HD151" t="str">
            <v/>
          </cell>
          <cell r="HE151" t="str">
            <v/>
          </cell>
          <cell r="HF151">
            <v>7.19</v>
          </cell>
          <cell r="HG151">
            <v>1</v>
          </cell>
          <cell r="HH151">
            <v>7.39</v>
          </cell>
          <cell r="HI151">
            <v>1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7.84</v>
          </cell>
          <cell r="HO151">
            <v>1</v>
          </cell>
          <cell r="HP151">
            <v>17.27</v>
          </cell>
          <cell r="HQ151">
            <v>3</v>
          </cell>
          <cell r="HR151" t="str">
            <v/>
          </cell>
          <cell r="HS151" t="str">
            <v/>
          </cell>
          <cell r="HT151">
            <v>7.19</v>
          </cell>
          <cell r="HU151">
            <v>1</v>
          </cell>
          <cell r="HV151">
            <v>7.39</v>
          </cell>
          <cell r="HW151">
            <v>1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7.84</v>
          </cell>
          <cell r="IC151">
            <v>1</v>
          </cell>
          <cell r="ID151">
            <v>17.27</v>
          </cell>
          <cell r="IE151">
            <v>3</v>
          </cell>
          <cell r="IF151" t="str">
            <v/>
          </cell>
          <cell r="IG151" t="str">
            <v/>
          </cell>
          <cell r="IH151">
            <v>8.48</v>
          </cell>
          <cell r="II151">
            <v>1</v>
          </cell>
          <cell r="IJ151">
            <v>0</v>
          </cell>
          <cell r="IK151">
            <v>0</v>
          </cell>
          <cell r="IL151">
            <v>7.04</v>
          </cell>
          <cell r="IM151">
            <v>1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18.37</v>
          </cell>
          <cell r="IS151">
            <v>3</v>
          </cell>
          <cell r="IT151" t="str">
            <v/>
          </cell>
          <cell r="IU151" t="str">
            <v/>
          </cell>
          <cell r="IV151">
            <v>12.33</v>
          </cell>
          <cell r="IW151">
            <v>2</v>
          </cell>
          <cell r="IX151">
            <v>6.13</v>
          </cell>
          <cell r="IY151">
            <v>1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15.86</v>
          </cell>
          <cell r="JE151">
            <v>2</v>
          </cell>
          <cell r="JF151">
            <v>0</v>
          </cell>
          <cell r="JG151">
            <v>0</v>
          </cell>
          <cell r="JH151" t="str">
            <v/>
          </cell>
          <cell r="JI151" t="str">
            <v/>
          </cell>
          <cell r="JJ151">
            <v>12.33</v>
          </cell>
          <cell r="JK151">
            <v>2</v>
          </cell>
          <cell r="JL151">
            <v>6.13</v>
          </cell>
          <cell r="JM151">
            <v>1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15.86</v>
          </cell>
          <cell r="JS151">
            <v>2</v>
          </cell>
          <cell r="JT151">
            <v>0</v>
          </cell>
          <cell r="JU151">
            <v>0</v>
          </cell>
          <cell r="JV151" t="str">
            <v/>
          </cell>
          <cell r="JW151" t="str">
            <v/>
          </cell>
          <cell r="JX151">
            <v>13.71</v>
          </cell>
          <cell r="JY151">
            <v>2</v>
          </cell>
          <cell r="JZ151">
            <v>7.07</v>
          </cell>
          <cell r="KA151">
            <v>1</v>
          </cell>
          <cell r="KB151">
            <v>0</v>
          </cell>
          <cell r="KC151">
            <v>0</v>
          </cell>
          <cell r="KD151">
            <v>6.84</v>
          </cell>
          <cell r="KE151">
            <v>1</v>
          </cell>
          <cell r="KF151">
            <v>10.7</v>
          </cell>
          <cell r="KG151">
            <v>2</v>
          </cell>
          <cell r="KH151">
            <v>0</v>
          </cell>
          <cell r="KI151">
            <v>0</v>
          </cell>
          <cell r="KJ151" t="str">
            <v/>
          </cell>
          <cell r="KK151" t="str">
            <v/>
          </cell>
          <cell r="KL151">
            <v>12.47</v>
          </cell>
          <cell r="KM151">
            <v>2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17.88</v>
          </cell>
          <cell r="KS151">
            <v>2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 t="str">
            <v/>
          </cell>
          <cell r="KY151" t="str">
            <v/>
          </cell>
          <cell r="KZ151">
            <v>7.24</v>
          </cell>
          <cell r="LA151">
            <v>1</v>
          </cell>
          <cell r="LB151">
            <v>15.37</v>
          </cell>
          <cell r="LC151">
            <v>2</v>
          </cell>
          <cell r="LD151">
            <v>0</v>
          </cell>
          <cell r="LE151">
            <v>0</v>
          </cell>
          <cell r="LF151">
            <v>7.78</v>
          </cell>
          <cell r="LG151">
            <v>1</v>
          </cell>
          <cell r="LH151">
            <v>0</v>
          </cell>
          <cell r="LI151">
            <v>0</v>
          </cell>
          <cell r="LJ151">
            <v>13.69</v>
          </cell>
          <cell r="LK151">
            <v>2</v>
          </cell>
          <cell r="LL151" t="str">
            <v/>
          </cell>
          <cell r="LM151" t="str">
            <v/>
          </cell>
          <cell r="LN151">
            <v>7.5</v>
          </cell>
          <cell r="LO151">
            <v>1</v>
          </cell>
          <cell r="LP151">
            <v>0</v>
          </cell>
          <cell r="LQ151">
            <v>0</v>
          </cell>
          <cell r="LR151">
            <v>5.75</v>
          </cell>
          <cell r="LS151">
            <v>1</v>
          </cell>
          <cell r="LT151">
            <v>14.04</v>
          </cell>
          <cell r="LU151">
            <v>2</v>
          </cell>
          <cell r="LV151">
            <v>0</v>
          </cell>
          <cell r="LW151">
            <v>0</v>
          </cell>
          <cell r="LX151">
            <v>8.35</v>
          </cell>
          <cell r="LY151">
            <v>1</v>
          </cell>
          <cell r="LZ151" t="str">
            <v/>
          </cell>
          <cell r="MA151" t="str">
            <v/>
          </cell>
          <cell r="MB151">
            <v>7.59</v>
          </cell>
          <cell r="MC151">
            <v>1</v>
          </cell>
          <cell r="MD151">
            <v>7.47</v>
          </cell>
          <cell r="ME151">
            <v>1</v>
          </cell>
          <cell r="MF151">
            <v>0</v>
          </cell>
          <cell r="MG151">
            <v>0</v>
          </cell>
          <cell r="MH151">
            <v>12.44</v>
          </cell>
          <cell r="MI151">
            <v>2</v>
          </cell>
          <cell r="MJ151">
            <v>0</v>
          </cell>
          <cell r="MK151">
            <v>0</v>
          </cell>
          <cell r="ML151">
            <v>8.09</v>
          </cell>
          <cell r="MM151">
            <v>1</v>
          </cell>
          <cell r="MN151" t="str">
            <v/>
          </cell>
          <cell r="MO151" t="str">
            <v/>
          </cell>
          <cell r="MP151">
            <v>7.74</v>
          </cell>
          <cell r="MQ151">
            <v>1</v>
          </cell>
          <cell r="MR151">
            <v>0</v>
          </cell>
          <cell r="MS151">
            <v>0</v>
          </cell>
          <cell r="MT151">
            <v>7.31</v>
          </cell>
          <cell r="MU151">
            <v>1</v>
          </cell>
          <cell r="MV151">
            <v>8.93</v>
          </cell>
          <cell r="MW151">
            <v>1</v>
          </cell>
          <cell r="MX151">
            <v>14.46</v>
          </cell>
          <cell r="MY151">
            <v>2</v>
          </cell>
          <cell r="MZ151">
            <v>0</v>
          </cell>
          <cell r="NA151">
            <v>0</v>
          </cell>
          <cell r="NB151" t="str">
            <v/>
          </cell>
          <cell r="NC151" t="str">
            <v/>
          </cell>
          <cell r="ND151">
            <v>7.71</v>
          </cell>
          <cell r="NE151">
            <v>1</v>
          </cell>
          <cell r="NF151">
            <v>9.34</v>
          </cell>
          <cell r="NG151">
            <v>1</v>
          </cell>
          <cell r="NH151">
            <v>0</v>
          </cell>
          <cell r="NI151">
            <v>0</v>
          </cell>
          <cell r="NJ151">
            <v>7.96</v>
          </cell>
          <cell r="NK151">
            <v>1</v>
          </cell>
          <cell r="NL151">
            <v>0</v>
          </cell>
          <cell r="NM151">
            <v>0</v>
          </cell>
          <cell r="NN151">
            <v>0</v>
          </cell>
          <cell r="NO151">
            <v>0</v>
          </cell>
          <cell r="NP151" t="str">
            <v/>
          </cell>
          <cell r="NQ151" t="str">
            <v/>
          </cell>
          <cell r="NR151">
            <v>9.48</v>
          </cell>
          <cell r="NS151">
            <v>1</v>
          </cell>
          <cell r="NT151">
            <v>8.6199999999999992</v>
          </cell>
          <cell r="NU151">
            <v>1</v>
          </cell>
          <cell r="NV151">
            <v>9.48</v>
          </cell>
          <cell r="NW151">
            <v>1</v>
          </cell>
          <cell r="NX151">
            <v>0</v>
          </cell>
          <cell r="NY151">
            <v>0</v>
          </cell>
          <cell r="NZ151">
            <v>8.19</v>
          </cell>
          <cell r="OA151">
            <v>1</v>
          </cell>
          <cell r="OB151">
            <v>10.16</v>
          </cell>
          <cell r="OC151">
            <v>1</v>
          </cell>
          <cell r="OD151" t="str">
            <v/>
          </cell>
          <cell r="OE151" t="str">
            <v/>
          </cell>
          <cell r="OF151">
            <v>0</v>
          </cell>
          <cell r="OG151">
            <v>0</v>
          </cell>
          <cell r="OH151">
            <v>9.43</v>
          </cell>
          <cell r="OI151">
            <v>1</v>
          </cell>
          <cell r="OJ151">
            <v>9.65</v>
          </cell>
          <cell r="OK151">
            <v>1</v>
          </cell>
          <cell r="OL151">
            <v>9.52</v>
          </cell>
          <cell r="OM151">
            <v>1</v>
          </cell>
          <cell r="ON151">
            <v>0</v>
          </cell>
          <cell r="OO151">
            <v>0</v>
          </cell>
          <cell r="OP151">
            <v>7.59</v>
          </cell>
          <cell r="OQ151">
            <v>1</v>
          </cell>
          <cell r="OR151" t="str">
            <v/>
          </cell>
          <cell r="OS151" t="str">
            <v/>
          </cell>
          <cell r="OT151">
            <v>15.44</v>
          </cell>
          <cell r="OU151">
            <v>2</v>
          </cell>
          <cell r="OV151">
            <v>0</v>
          </cell>
          <cell r="OW151">
            <v>0</v>
          </cell>
          <cell r="OX151">
            <v>0</v>
          </cell>
          <cell r="OY151">
            <v>0</v>
          </cell>
          <cell r="OZ151">
            <v>8.57</v>
          </cell>
          <cell r="PA151">
            <v>1</v>
          </cell>
          <cell r="PB151">
            <v>0</v>
          </cell>
          <cell r="PC151">
            <v>0</v>
          </cell>
          <cell r="PD151">
            <v>9.4600000000000009</v>
          </cell>
          <cell r="PE151">
            <v>1</v>
          </cell>
          <cell r="PF151" t="str">
            <v/>
          </cell>
          <cell r="PG151" t="str">
            <v/>
          </cell>
          <cell r="PH151">
            <v>16.98</v>
          </cell>
          <cell r="PI151">
            <v>2</v>
          </cell>
          <cell r="PJ151">
            <v>0</v>
          </cell>
          <cell r="PK151">
            <v>0</v>
          </cell>
          <cell r="PL151">
            <v>8.23</v>
          </cell>
          <cell r="PM151">
            <v>1</v>
          </cell>
          <cell r="PN151">
            <v>0</v>
          </cell>
          <cell r="PO151">
            <v>0</v>
          </cell>
          <cell r="PP151">
            <v>7.59</v>
          </cell>
          <cell r="PQ151">
            <v>1</v>
          </cell>
          <cell r="PR151">
            <v>0</v>
          </cell>
          <cell r="PS151">
            <v>0</v>
          </cell>
          <cell r="PT151" t="str">
            <v/>
          </cell>
          <cell r="PU151" t="str">
            <v/>
          </cell>
          <cell r="PV151">
            <v>16.059999999999999</v>
          </cell>
          <cell r="PW151">
            <v>2</v>
          </cell>
          <cell r="PX151">
            <v>0</v>
          </cell>
          <cell r="PY151">
            <v>0</v>
          </cell>
          <cell r="PZ151">
            <v>8.02</v>
          </cell>
          <cell r="QA151">
            <v>1</v>
          </cell>
          <cell r="QB151">
            <v>0</v>
          </cell>
          <cell r="QC151">
            <v>0</v>
          </cell>
          <cell r="QD151">
            <v>9.06</v>
          </cell>
          <cell r="QE151">
            <v>1</v>
          </cell>
          <cell r="QF151">
            <v>7.94</v>
          </cell>
          <cell r="QG151">
            <v>1</v>
          </cell>
          <cell r="QH151" t="str">
            <v/>
          </cell>
          <cell r="QI151" t="str">
            <v/>
          </cell>
          <cell r="QJ151">
            <v>7.7</v>
          </cell>
          <cell r="QK151">
            <v>1</v>
          </cell>
          <cell r="QL151">
            <v>0</v>
          </cell>
          <cell r="QM151">
            <v>0</v>
          </cell>
          <cell r="QN151">
            <v>8.8800000000000008</v>
          </cell>
          <cell r="QO151">
            <v>1</v>
          </cell>
          <cell r="QP151">
            <v>15.5</v>
          </cell>
          <cell r="QQ151">
            <v>2</v>
          </cell>
          <cell r="QR151">
            <v>0</v>
          </cell>
          <cell r="QS151">
            <v>0</v>
          </cell>
          <cell r="QT151">
            <v>0</v>
          </cell>
          <cell r="QU151">
            <v>0</v>
          </cell>
          <cell r="QV151" t="str">
            <v/>
          </cell>
          <cell r="QW151" t="str">
            <v/>
          </cell>
          <cell r="QX151">
            <v>15.7</v>
          </cell>
          <cell r="QY151">
            <v>2</v>
          </cell>
          <cell r="QZ151">
            <v>8.52</v>
          </cell>
          <cell r="RA151">
            <v>1</v>
          </cell>
          <cell r="RB151">
            <v>0</v>
          </cell>
          <cell r="RC151">
            <v>0</v>
          </cell>
          <cell r="RD151">
            <v>0</v>
          </cell>
          <cell r="RE151">
            <v>0</v>
          </cell>
          <cell r="RF151">
            <v>0</v>
          </cell>
          <cell r="RG151">
            <v>0</v>
          </cell>
          <cell r="RH151">
            <v>17.84</v>
          </cell>
          <cell r="RI151">
            <v>2</v>
          </cell>
          <cell r="RJ151" t="str">
            <v/>
          </cell>
          <cell r="RK151" t="str">
            <v/>
          </cell>
          <cell r="RL151">
            <v>0</v>
          </cell>
          <cell r="RM151">
            <v>0</v>
          </cell>
          <cell r="RN151">
            <v>0</v>
          </cell>
          <cell r="RO151">
            <v>0</v>
          </cell>
          <cell r="RP151">
            <v>18.29</v>
          </cell>
          <cell r="RQ151">
            <v>2</v>
          </cell>
          <cell r="RR151">
            <v>0</v>
          </cell>
          <cell r="RS151">
            <v>0</v>
          </cell>
          <cell r="RT151">
            <v>8.6999999999999993</v>
          </cell>
          <cell r="RU151">
            <v>1</v>
          </cell>
          <cell r="RV151">
            <v>0</v>
          </cell>
          <cell r="RW151">
            <v>0</v>
          </cell>
          <cell r="RX151" t="str">
            <v/>
          </cell>
          <cell r="RY151" t="str">
            <v/>
          </cell>
          <cell r="RZ151">
            <v>9.17</v>
          </cell>
          <cell r="SA151">
            <v>1</v>
          </cell>
          <cell r="SB151">
            <v>7.92</v>
          </cell>
          <cell r="SC151">
            <v>1</v>
          </cell>
          <cell r="SD151">
            <v>10.23</v>
          </cell>
          <cell r="SE151">
            <v>1</v>
          </cell>
          <cell r="SF151">
            <v>0</v>
          </cell>
          <cell r="SG151">
            <v>0</v>
          </cell>
          <cell r="SH151">
            <v>7.56</v>
          </cell>
          <cell r="SI151">
            <v>1</v>
          </cell>
          <cell r="SJ151">
            <v>0</v>
          </cell>
          <cell r="SK151">
            <v>0</v>
          </cell>
          <cell r="SL151" t="str">
            <v/>
          </cell>
          <cell r="SM151" t="str">
            <v/>
          </cell>
          <cell r="SN151">
            <v>14.85</v>
          </cell>
          <cell r="SO151">
            <v>2</v>
          </cell>
          <cell r="SP151">
            <v>9.7899999999999991</v>
          </cell>
          <cell r="SQ151">
            <v>1</v>
          </cell>
          <cell r="SR151">
            <v>0</v>
          </cell>
          <cell r="SS151">
            <v>0</v>
          </cell>
          <cell r="ST151">
            <v>0</v>
          </cell>
          <cell r="SU151">
            <v>0</v>
          </cell>
          <cell r="SV151">
            <v>0</v>
          </cell>
          <cell r="SW151">
            <v>0</v>
          </cell>
          <cell r="SX151">
            <v>15.48</v>
          </cell>
          <cell r="SY151">
            <v>2</v>
          </cell>
          <cell r="SZ151" t="str">
            <v/>
          </cell>
          <cell r="TA151" t="str">
            <v/>
          </cell>
          <cell r="TB151">
            <v>0</v>
          </cell>
          <cell r="TC151">
            <v>0</v>
          </cell>
          <cell r="TD151">
            <v>9.2899999999999991</v>
          </cell>
          <cell r="TE151">
            <v>1</v>
          </cell>
          <cell r="TF151">
            <v>8.4499999999999993</v>
          </cell>
          <cell r="TG151">
            <v>1</v>
          </cell>
          <cell r="TH151">
            <v>8.27</v>
          </cell>
          <cell r="TI151">
            <v>1</v>
          </cell>
          <cell r="TJ151">
            <v>0</v>
          </cell>
          <cell r="TK151">
            <v>0</v>
          </cell>
          <cell r="TL151">
            <v>7.15</v>
          </cell>
          <cell r="TM151">
            <v>1</v>
          </cell>
          <cell r="TN151" t="str">
            <v/>
          </cell>
          <cell r="TO151" t="str">
            <v/>
          </cell>
          <cell r="TP151">
            <v>0</v>
          </cell>
          <cell r="TQ151">
            <v>0</v>
          </cell>
          <cell r="TR151">
            <v>15.49</v>
          </cell>
          <cell r="TS151">
            <v>2</v>
          </cell>
          <cell r="TT151">
            <v>0</v>
          </cell>
          <cell r="TU151">
            <v>0</v>
          </cell>
          <cell r="TV151">
            <v>7.66</v>
          </cell>
          <cell r="TW151">
            <v>1</v>
          </cell>
          <cell r="TX151">
            <v>0</v>
          </cell>
          <cell r="TY151">
            <v>0</v>
          </cell>
          <cell r="TZ151">
            <v>14.89</v>
          </cell>
          <cell r="UA151">
            <v>2</v>
          </cell>
          <cell r="UB151" t="str">
            <v/>
          </cell>
          <cell r="UC151" t="str">
            <v/>
          </cell>
          <cell r="UD151">
            <v>0</v>
          </cell>
          <cell r="UE151">
            <v>0</v>
          </cell>
          <cell r="UF151">
            <v>8.1999999999999993</v>
          </cell>
          <cell r="UG151">
            <v>1</v>
          </cell>
          <cell r="UH151">
            <v>0</v>
          </cell>
          <cell r="UI151">
            <v>0</v>
          </cell>
          <cell r="UJ151">
            <v>7.94</v>
          </cell>
          <cell r="UK151">
            <v>1</v>
          </cell>
          <cell r="UL151">
            <v>8.94</v>
          </cell>
          <cell r="UM151">
            <v>1</v>
          </cell>
          <cell r="UN151">
            <v>7.63</v>
          </cell>
          <cell r="UO151">
            <v>1</v>
          </cell>
          <cell r="UP151" t="str">
            <v/>
          </cell>
          <cell r="UQ151" t="str">
            <v/>
          </cell>
          <cell r="UR151">
            <v>0</v>
          </cell>
          <cell r="US151">
            <v>0</v>
          </cell>
          <cell r="UT151">
            <v>7.95</v>
          </cell>
          <cell r="UU151">
            <v>1</v>
          </cell>
          <cell r="UV151">
            <v>0</v>
          </cell>
          <cell r="UW151">
            <v>0</v>
          </cell>
          <cell r="UX151">
            <v>0</v>
          </cell>
          <cell r="UY151">
            <v>0</v>
          </cell>
          <cell r="UZ151">
            <v>0</v>
          </cell>
          <cell r="VA151">
            <v>0</v>
          </cell>
          <cell r="VB151">
            <v>0</v>
          </cell>
          <cell r="VC151">
            <v>0</v>
          </cell>
          <cell r="VD151" t="str">
            <v/>
          </cell>
          <cell r="VE151" t="str">
            <v/>
          </cell>
          <cell r="VF151">
            <v>0</v>
          </cell>
          <cell r="VG151">
            <v>0</v>
          </cell>
          <cell r="VH151">
            <v>17.98</v>
          </cell>
          <cell r="VI151">
            <v>2</v>
          </cell>
          <cell r="VJ151">
            <v>6.58</v>
          </cell>
          <cell r="VK151">
            <v>1</v>
          </cell>
          <cell r="VL151">
            <v>0</v>
          </cell>
          <cell r="VM151">
            <v>0</v>
          </cell>
          <cell r="VN151">
            <v>0</v>
          </cell>
          <cell r="VO151">
            <v>0</v>
          </cell>
          <cell r="VP151">
            <v>16.95</v>
          </cell>
          <cell r="VQ151">
            <v>2</v>
          </cell>
          <cell r="VR151" t="str">
            <v/>
          </cell>
          <cell r="VS151" t="str">
            <v/>
          </cell>
          <cell r="VT151">
            <v>7.55</v>
          </cell>
          <cell r="VU151">
            <v>1</v>
          </cell>
          <cell r="VV151">
            <v>0</v>
          </cell>
          <cell r="VW151">
            <v>0</v>
          </cell>
          <cell r="VX151">
            <v>0</v>
          </cell>
          <cell r="VY151">
            <v>0</v>
          </cell>
          <cell r="VZ151">
            <v>14.12</v>
          </cell>
          <cell r="WA151">
            <v>2</v>
          </cell>
          <cell r="WB151">
            <v>8.24</v>
          </cell>
          <cell r="WC151">
            <v>1</v>
          </cell>
          <cell r="WD151">
            <v>6.46</v>
          </cell>
          <cell r="WE151">
            <v>1</v>
          </cell>
          <cell r="WF151" t="str">
            <v/>
          </cell>
          <cell r="WG151" t="str">
            <v/>
          </cell>
          <cell r="WH151">
            <v>6.27</v>
          </cell>
          <cell r="WI151">
            <v>1</v>
          </cell>
          <cell r="WJ151">
            <v>8.8800000000000008</v>
          </cell>
          <cell r="WK151">
            <v>1</v>
          </cell>
          <cell r="WL151">
            <v>0</v>
          </cell>
          <cell r="WM151">
            <v>0</v>
          </cell>
          <cell r="WN151">
            <v>0</v>
          </cell>
          <cell r="WO151">
            <v>0</v>
          </cell>
          <cell r="WP151">
            <v>0</v>
          </cell>
          <cell r="WQ151">
            <v>0</v>
          </cell>
          <cell r="WR151">
            <v>26.49</v>
          </cell>
          <cell r="WS151">
            <v>3</v>
          </cell>
          <cell r="WT151" t="str">
            <v/>
          </cell>
          <cell r="WU151" t="str">
            <v/>
          </cell>
          <cell r="WV151">
            <v>0</v>
          </cell>
          <cell r="WW151">
            <v>0</v>
          </cell>
          <cell r="WX151">
            <v>7.44</v>
          </cell>
          <cell r="WY151">
            <v>1</v>
          </cell>
          <cell r="WZ151">
            <v>0</v>
          </cell>
          <cell r="XA151">
            <v>0</v>
          </cell>
          <cell r="XB151">
            <v>8.02</v>
          </cell>
          <cell r="XC151">
            <v>1</v>
          </cell>
          <cell r="XD151">
            <v>7.04</v>
          </cell>
          <cell r="XE151">
            <v>1</v>
          </cell>
          <cell r="XF151">
            <v>6.84</v>
          </cell>
          <cell r="XG151">
            <v>1</v>
          </cell>
          <cell r="XH151" t="str">
            <v/>
          </cell>
          <cell r="XI151" t="str">
            <v/>
          </cell>
          <cell r="XJ151">
            <v>13.18</v>
          </cell>
          <cell r="XK151">
            <v>2</v>
          </cell>
          <cell r="XL151">
            <v>0</v>
          </cell>
          <cell r="XM151">
            <v>0</v>
          </cell>
          <cell r="XN151">
            <v>0</v>
          </cell>
          <cell r="XO151">
            <v>0</v>
          </cell>
          <cell r="XP151">
            <v>5.8</v>
          </cell>
          <cell r="XQ151">
            <v>1</v>
          </cell>
          <cell r="XR151">
            <v>9.66</v>
          </cell>
          <cell r="XS151">
            <v>1</v>
          </cell>
          <cell r="XT151">
            <v>8.93</v>
          </cell>
          <cell r="XU151">
            <v>1</v>
          </cell>
          <cell r="XV151" t="str">
            <v/>
          </cell>
          <cell r="XW151" t="str">
            <v/>
          </cell>
          <cell r="XX151">
            <v>7.68</v>
          </cell>
          <cell r="XY151">
            <v>1</v>
          </cell>
          <cell r="XZ151">
            <v>0</v>
          </cell>
          <cell r="YA151">
            <v>0</v>
          </cell>
          <cell r="YB151">
            <v>7.06</v>
          </cell>
          <cell r="YC151">
            <v>1</v>
          </cell>
          <cell r="YD151">
            <v>8.4700000000000006</v>
          </cell>
          <cell r="YE151">
            <v>1</v>
          </cell>
          <cell r="YF151">
            <v>0</v>
          </cell>
          <cell r="YG151">
            <v>0</v>
          </cell>
          <cell r="YH151">
            <v>0</v>
          </cell>
          <cell r="YI151">
            <v>0</v>
          </cell>
          <cell r="YJ151" t="str">
            <v/>
          </cell>
          <cell r="YK151" t="str">
            <v/>
          </cell>
          <cell r="YL151">
            <v>16.21</v>
          </cell>
          <cell r="YM151">
            <v>2</v>
          </cell>
          <cell r="YN151">
            <v>7.81</v>
          </cell>
          <cell r="YO151">
            <v>1</v>
          </cell>
          <cell r="YP151">
            <v>0</v>
          </cell>
          <cell r="YQ151">
            <v>0</v>
          </cell>
          <cell r="YR151">
            <v>16.28</v>
          </cell>
          <cell r="YS151">
            <v>2</v>
          </cell>
          <cell r="YT151">
            <v>0</v>
          </cell>
          <cell r="YU151">
            <v>0</v>
          </cell>
          <cell r="YV151">
            <v>0</v>
          </cell>
          <cell r="YW151">
            <v>0</v>
          </cell>
          <cell r="YX151" t="str">
            <v/>
          </cell>
          <cell r="YY151" t="str">
            <v/>
          </cell>
          <cell r="YZ151">
            <v>0</v>
          </cell>
          <cell r="ZA151">
            <v>0</v>
          </cell>
          <cell r="ZB151">
            <v>16.25</v>
          </cell>
          <cell r="ZC151">
            <v>2</v>
          </cell>
          <cell r="ZD151">
            <v>0</v>
          </cell>
          <cell r="ZE151">
            <v>0</v>
          </cell>
          <cell r="ZF151">
            <v>9.66</v>
          </cell>
          <cell r="ZG151">
            <v>1</v>
          </cell>
          <cell r="ZH151">
            <v>0</v>
          </cell>
          <cell r="ZI151">
            <v>0</v>
          </cell>
          <cell r="ZJ151">
            <v>24.74</v>
          </cell>
          <cell r="ZK151">
            <v>3</v>
          </cell>
          <cell r="ZL151" t="str">
            <v/>
          </cell>
          <cell r="ZM151" t="str">
            <v/>
          </cell>
          <cell r="ZN151">
            <v>6.66</v>
          </cell>
          <cell r="ZO151">
            <v>1</v>
          </cell>
          <cell r="ZP151">
            <v>0</v>
          </cell>
          <cell r="ZQ151">
            <v>0</v>
          </cell>
          <cell r="ZR151">
            <v>0</v>
          </cell>
          <cell r="ZS151">
            <v>0</v>
          </cell>
          <cell r="ZT151">
            <v>15.42</v>
          </cell>
          <cell r="ZU151">
            <v>2</v>
          </cell>
          <cell r="ZV151">
            <v>8.0500000000000007</v>
          </cell>
          <cell r="ZW151">
            <v>1</v>
          </cell>
          <cell r="ZX151">
            <v>0</v>
          </cell>
          <cell r="ZY151">
            <v>0</v>
          </cell>
          <cell r="ZZ151" t="str">
            <v/>
          </cell>
          <cell r="AAA151" t="str">
            <v/>
          </cell>
          <cell r="AAB151">
            <v>11.48</v>
          </cell>
          <cell r="AAC151">
            <v>2</v>
          </cell>
          <cell r="AAD151">
            <v>8.09</v>
          </cell>
          <cell r="AAE151">
            <v>1</v>
          </cell>
          <cell r="AAF151">
            <v>0</v>
          </cell>
          <cell r="AAG151">
            <v>0</v>
          </cell>
          <cell r="AAH151">
            <v>0</v>
          </cell>
          <cell r="AAI151">
            <v>0</v>
          </cell>
          <cell r="AAJ151">
            <v>14.54</v>
          </cell>
          <cell r="AAK151">
            <v>2</v>
          </cell>
          <cell r="AAL151">
            <v>0</v>
          </cell>
          <cell r="AAM151">
            <v>0</v>
          </cell>
          <cell r="AAN151" t="str">
            <v/>
          </cell>
          <cell r="AAO151" t="str">
            <v/>
          </cell>
          <cell r="AAP151">
            <v>0</v>
          </cell>
          <cell r="AAQ151">
            <v>0</v>
          </cell>
          <cell r="AAR151">
            <v>0</v>
          </cell>
          <cell r="AAS151">
            <v>0</v>
          </cell>
          <cell r="AAT151">
            <v>0</v>
          </cell>
          <cell r="AAU151">
            <v>0</v>
          </cell>
          <cell r="AAV151">
            <v>0</v>
          </cell>
          <cell r="AAW151">
            <v>0</v>
          </cell>
          <cell r="AAX151">
            <v>0</v>
          </cell>
          <cell r="AAY151">
            <v>0</v>
          </cell>
          <cell r="AAZ151">
            <v>0</v>
          </cell>
          <cell r="ABA151">
            <v>0</v>
          </cell>
          <cell r="ABB151" t="str">
            <v/>
          </cell>
          <cell r="ABC151" t="str">
            <v/>
          </cell>
          <cell r="ABD151">
            <v>0</v>
          </cell>
          <cell r="ABE151">
            <v>0</v>
          </cell>
          <cell r="ABF151">
            <v>0</v>
          </cell>
          <cell r="ABG151">
            <v>0</v>
          </cell>
          <cell r="ABH151">
            <v>0</v>
          </cell>
          <cell r="ABI151">
            <v>0</v>
          </cell>
          <cell r="ABJ151">
            <v>0</v>
          </cell>
          <cell r="ABK151">
            <v>0</v>
          </cell>
          <cell r="ABM151">
            <v>1698.7300000000012</v>
          </cell>
          <cell r="ABN151">
            <v>225</v>
          </cell>
          <cell r="ABO151">
            <v>169</v>
          </cell>
          <cell r="ABP151">
            <v>1.331360946745562</v>
          </cell>
        </row>
        <row r="152">
          <cell r="A152" t="str">
            <v>BRONX RIVER</v>
          </cell>
          <cell r="B152" t="str">
            <v>BRONX RIVER</v>
          </cell>
          <cell r="C152" t="str">
            <v>BRONX</v>
          </cell>
          <cell r="D152">
            <v>5.2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22.42</v>
          </cell>
          <cell r="M152">
            <v>3</v>
          </cell>
          <cell r="N152">
            <v>0</v>
          </cell>
          <cell r="O152">
            <v>0</v>
          </cell>
          <cell r="P152" t="str">
            <v/>
          </cell>
          <cell r="Q152" t="str">
            <v/>
          </cell>
          <cell r="R152">
            <v>6.73</v>
          </cell>
          <cell r="S152">
            <v>1</v>
          </cell>
          <cell r="T152">
            <v>8.6300000000000008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7.63</v>
          </cell>
          <cell r="AA152">
            <v>1</v>
          </cell>
          <cell r="AB152">
            <v>7.73</v>
          </cell>
          <cell r="AC152">
            <v>1</v>
          </cell>
          <cell r="AD152" t="str">
            <v/>
          </cell>
          <cell r="AE152" t="str">
            <v/>
          </cell>
          <cell r="AF152">
            <v>0</v>
          </cell>
          <cell r="AG152">
            <v>0</v>
          </cell>
          <cell r="AH152">
            <v>7.15</v>
          </cell>
          <cell r="AI152">
            <v>1</v>
          </cell>
          <cell r="AJ152">
            <v>7.52</v>
          </cell>
          <cell r="AK152">
            <v>1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7.87</v>
          </cell>
          <cell r="AQ152">
            <v>1</v>
          </cell>
          <cell r="AR152" t="str">
            <v/>
          </cell>
          <cell r="AS152" t="str">
            <v/>
          </cell>
          <cell r="AT152">
            <v>11.29</v>
          </cell>
          <cell r="AU152">
            <v>2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6.65</v>
          </cell>
          <cell r="BA152">
            <v>1</v>
          </cell>
          <cell r="BB152">
            <v>0</v>
          </cell>
          <cell r="BC152">
            <v>0</v>
          </cell>
          <cell r="BD152">
            <v>6.78</v>
          </cell>
          <cell r="BE152">
            <v>1</v>
          </cell>
          <cell r="BF152" t="str">
            <v/>
          </cell>
          <cell r="BG152" t="str">
            <v/>
          </cell>
          <cell r="BH152">
            <v>4.24</v>
          </cell>
          <cell r="BI152">
            <v>1</v>
          </cell>
          <cell r="BJ152">
            <v>0</v>
          </cell>
          <cell r="BK152">
            <v>0</v>
          </cell>
          <cell r="BL152">
            <v>7.36</v>
          </cell>
          <cell r="BM152">
            <v>1</v>
          </cell>
          <cell r="BN152">
            <v>6.6</v>
          </cell>
          <cell r="BO152">
            <v>1</v>
          </cell>
          <cell r="BP152">
            <v>4.5199999999999996</v>
          </cell>
          <cell r="BQ152">
            <v>1</v>
          </cell>
          <cell r="BR152">
            <v>0</v>
          </cell>
          <cell r="BS152">
            <v>0</v>
          </cell>
          <cell r="BT152" t="str">
            <v/>
          </cell>
          <cell r="BU152" t="str">
            <v/>
          </cell>
          <cell r="BV152">
            <v>6.59</v>
          </cell>
          <cell r="BW152">
            <v>1</v>
          </cell>
          <cell r="BX152">
            <v>0</v>
          </cell>
          <cell r="BY152">
            <v>0</v>
          </cell>
          <cell r="BZ152">
            <v>7.1</v>
          </cell>
          <cell r="CA152">
            <v>1</v>
          </cell>
          <cell r="CB152">
            <v>0</v>
          </cell>
          <cell r="CC152">
            <v>0</v>
          </cell>
          <cell r="CD152">
            <v>5.99</v>
          </cell>
          <cell r="CE152">
            <v>1</v>
          </cell>
          <cell r="CF152">
            <v>6.03</v>
          </cell>
          <cell r="CG152">
            <v>1</v>
          </cell>
          <cell r="CH152" t="str">
            <v/>
          </cell>
          <cell r="CI152" t="str">
            <v/>
          </cell>
          <cell r="CJ152">
            <v>6.82</v>
          </cell>
          <cell r="CK152">
            <v>1</v>
          </cell>
          <cell r="CL152">
            <v>4.96</v>
          </cell>
          <cell r="CM152">
            <v>1</v>
          </cell>
          <cell r="CN152">
            <v>0</v>
          </cell>
          <cell r="CO152">
            <v>0</v>
          </cell>
          <cell r="CP152">
            <v>8.1</v>
          </cell>
          <cell r="CQ152">
            <v>1</v>
          </cell>
          <cell r="CR152">
            <v>6.91</v>
          </cell>
          <cell r="CS152">
            <v>1</v>
          </cell>
          <cell r="CT152">
            <v>0</v>
          </cell>
          <cell r="CU152">
            <v>0</v>
          </cell>
          <cell r="CV152" t="str">
            <v/>
          </cell>
          <cell r="CW152" t="str">
            <v/>
          </cell>
          <cell r="CX152">
            <v>7.53</v>
          </cell>
          <cell r="CY152">
            <v>1</v>
          </cell>
          <cell r="CZ152">
            <v>7.94</v>
          </cell>
          <cell r="DA152">
            <v>1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8.57</v>
          </cell>
          <cell r="DG152">
            <v>1</v>
          </cell>
          <cell r="DH152">
            <v>0</v>
          </cell>
          <cell r="DI152">
            <v>0</v>
          </cell>
          <cell r="DJ152" t="str">
            <v/>
          </cell>
          <cell r="DK152" t="str">
            <v/>
          </cell>
          <cell r="DL152">
            <v>6.42</v>
          </cell>
          <cell r="DM152">
            <v>1</v>
          </cell>
          <cell r="DN152">
            <v>7.05</v>
          </cell>
          <cell r="DO152">
            <v>1</v>
          </cell>
          <cell r="DP152">
            <v>0</v>
          </cell>
          <cell r="DQ152">
            <v>0</v>
          </cell>
          <cell r="DR152">
            <v>6.37</v>
          </cell>
          <cell r="DS152">
            <v>1</v>
          </cell>
          <cell r="DT152">
            <v>0</v>
          </cell>
          <cell r="DU152">
            <v>0</v>
          </cell>
          <cell r="DV152">
            <v>7.12</v>
          </cell>
          <cell r="DW152">
            <v>1</v>
          </cell>
          <cell r="DX152" t="str">
            <v/>
          </cell>
          <cell r="DY152" t="str">
            <v/>
          </cell>
          <cell r="DZ152">
            <v>6.22</v>
          </cell>
          <cell r="EA152">
            <v>1</v>
          </cell>
          <cell r="EB152">
            <v>0</v>
          </cell>
          <cell r="EC152">
            <v>0</v>
          </cell>
          <cell r="ED152">
            <v>6.85</v>
          </cell>
          <cell r="EE152">
            <v>1</v>
          </cell>
          <cell r="EF152">
            <v>5.75</v>
          </cell>
          <cell r="EG152">
            <v>1</v>
          </cell>
          <cell r="EH152">
            <v>0</v>
          </cell>
          <cell r="EI152">
            <v>0</v>
          </cell>
          <cell r="EJ152">
            <v>7.35</v>
          </cell>
          <cell r="EK152">
            <v>1</v>
          </cell>
          <cell r="EL152" t="str">
            <v/>
          </cell>
          <cell r="EM152" t="str">
            <v/>
          </cell>
          <cell r="EN152">
            <v>0</v>
          </cell>
          <cell r="EO152">
            <v>0</v>
          </cell>
          <cell r="EP152">
            <v>7.45</v>
          </cell>
          <cell r="EQ152">
            <v>1</v>
          </cell>
          <cell r="ER152">
            <v>4.72</v>
          </cell>
          <cell r="ES152">
            <v>1</v>
          </cell>
          <cell r="ET152">
            <v>0</v>
          </cell>
          <cell r="EU152">
            <v>0</v>
          </cell>
          <cell r="EV152">
            <v>6.62</v>
          </cell>
          <cell r="EW152">
            <v>1</v>
          </cell>
          <cell r="EX152">
            <v>0</v>
          </cell>
          <cell r="EY152">
            <v>0</v>
          </cell>
          <cell r="EZ152" t="str">
            <v/>
          </cell>
          <cell r="FA152" t="str">
            <v/>
          </cell>
          <cell r="FB152">
            <v>7.83</v>
          </cell>
          <cell r="FC152">
            <v>1</v>
          </cell>
          <cell r="FD152">
            <v>0</v>
          </cell>
          <cell r="FE152">
            <v>0</v>
          </cell>
          <cell r="FF152">
            <v>7.63</v>
          </cell>
          <cell r="FG152">
            <v>1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 t="str">
            <v/>
          </cell>
          <cell r="FO152" t="str">
            <v/>
          </cell>
          <cell r="FP152">
            <v>6.41</v>
          </cell>
          <cell r="FQ152">
            <v>1</v>
          </cell>
          <cell r="FR152">
            <v>0</v>
          </cell>
          <cell r="FS152">
            <v>0</v>
          </cell>
          <cell r="FT152">
            <v>7.03</v>
          </cell>
          <cell r="FU152">
            <v>1</v>
          </cell>
          <cell r="FV152">
            <v>0</v>
          </cell>
          <cell r="FW152">
            <v>0</v>
          </cell>
          <cell r="FX152">
            <v>6.63</v>
          </cell>
          <cell r="FY152">
            <v>1</v>
          </cell>
          <cell r="FZ152">
            <v>5.89</v>
          </cell>
          <cell r="GA152">
            <v>1</v>
          </cell>
          <cell r="GB152" t="str">
            <v/>
          </cell>
          <cell r="GC152" t="str">
            <v/>
          </cell>
          <cell r="GD152">
            <v>5.6</v>
          </cell>
          <cell r="GE152">
            <v>1</v>
          </cell>
          <cell r="GF152">
            <v>0</v>
          </cell>
          <cell r="GG152">
            <v>0</v>
          </cell>
          <cell r="GH152">
            <v>8</v>
          </cell>
          <cell r="GI152">
            <v>1</v>
          </cell>
          <cell r="GJ152">
            <v>0</v>
          </cell>
          <cell r="GK152">
            <v>0</v>
          </cell>
          <cell r="GL152">
            <v>7.87</v>
          </cell>
          <cell r="GM152">
            <v>1</v>
          </cell>
          <cell r="GN152">
            <v>4.1500000000000004</v>
          </cell>
          <cell r="GO152">
            <v>1</v>
          </cell>
          <cell r="GP152" t="str">
            <v/>
          </cell>
          <cell r="GQ152" t="str">
            <v/>
          </cell>
          <cell r="GR152">
            <v>7.09</v>
          </cell>
          <cell r="GS152">
            <v>1</v>
          </cell>
          <cell r="GT152">
            <v>0</v>
          </cell>
          <cell r="GU152">
            <v>0</v>
          </cell>
          <cell r="GV152">
            <v>8.19</v>
          </cell>
          <cell r="GW152">
            <v>1</v>
          </cell>
          <cell r="GX152">
            <v>0</v>
          </cell>
          <cell r="GY152">
            <v>0</v>
          </cell>
          <cell r="GZ152">
            <v>7.55</v>
          </cell>
          <cell r="HA152">
            <v>1</v>
          </cell>
          <cell r="HB152">
            <v>4.38</v>
          </cell>
          <cell r="HC152">
            <v>1</v>
          </cell>
          <cell r="HD152" t="str">
            <v/>
          </cell>
          <cell r="HE152" t="str">
            <v/>
          </cell>
          <cell r="HF152">
            <v>14.05</v>
          </cell>
          <cell r="HG152">
            <v>2</v>
          </cell>
          <cell r="HH152">
            <v>0</v>
          </cell>
          <cell r="HI152">
            <v>0</v>
          </cell>
          <cell r="HJ152">
            <v>3.49</v>
          </cell>
          <cell r="HK152">
            <v>1</v>
          </cell>
          <cell r="HL152">
            <v>8.49</v>
          </cell>
          <cell r="HM152">
            <v>1</v>
          </cell>
          <cell r="HN152">
            <v>0</v>
          </cell>
          <cell r="HO152">
            <v>0</v>
          </cell>
          <cell r="HP152">
            <v>8.48</v>
          </cell>
          <cell r="HQ152">
            <v>1</v>
          </cell>
          <cell r="HR152" t="str">
            <v/>
          </cell>
          <cell r="HS152" t="str">
            <v/>
          </cell>
          <cell r="HT152">
            <v>14.05</v>
          </cell>
          <cell r="HU152">
            <v>2</v>
          </cell>
          <cell r="HV152">
            <v>0</v>
          </cell>
          <cell r="HW152">
            <v>0</v>
          </cell>
          <cell r="HX152">
            <v>3.49</v>
          </cell>
          <cell r="HY152">
            <v>1</v>
          </cell>
          <cell r="HZ152">
            <v>8.49</v>
          </cell>
          <cell r="IA152">
            <v>1</v>
          </cell>
          <cell r="IB152">
            <v>0</v>
          </cell>
          <cell r="IC152">
            <v>0</v>
          </cell>
          <cell r="ID152">
            <v>8.48</v>
          </cell>
          <cell r="IE152">
            <v>1</v>
          </cell>
          <cell r="IF152" t="str">
            <v/>
          </cell>
          <cell r="IG152" t="str">
            <v/>
          </cell>
          <cell r="IH152">
            <v>8.02</v>
          </cell>
          <cell r="II152">
            <v>1</v>
          </cell>
          <cell r="IJ152">
            <v>0</v>
          </cell>
          <cell r="IK152">
            <v>0</v>
          </cell>
          <cell r="IL152">
            <v>6.79</v>
          </cell>
          <cell r="IM152">
            <v>1</v>
          </cell>
          <cell r="IN152">
            <v>0</v>
          </cell>
          <cell r="IO152">
            <v>0</v>
          </cell>
          <cell r="IP152">
            <v>8.2200000000000006</v>
          </cell>
          <cell r="IQ152">
            <v>1</v>
          </cell>
          <cell r="IR152">
            <v>0</v>
          </cell>
          <cell r="IS152">
            <v>0</v>
          </cell>
          <cell r="IT152" t="str">
            <v/>
          </cell>
          <cell r="IU152" t="str">
            <v/>
          </cell>
          <cell r="IV152">
            <v>5.56</v>
          </cell>
          <cell r="IW152">
            <v>1</v>
          </cell>
          <cell r="IX152">
            <v>14.58</v>
          </cell>
          <cell r="IY152">
            <v>2</v>
          </cell>
          <cell r="IZ152">
            <v>0</v>
          </cell>
          <cell r="JA152">
            <v>0</v>
          </cell>
          <cell r="JB152">
            <v>4.72</v>
          </cell>
          <cell r="JC152">
            <v>1</v>
          </cell>
          <cell r="JD152">
            <v>7.83</v>
          </cell>
          <cell r="JE152">
            <v>1</v>
          </cell>
          <cell r="JF152">
            <v>0</v>
          </cell>
          <cell r="JG152">
            <v>0</v>
          </cell>
          <cell r="JH152" t="str">
            <v/>
          </cell>
          <cell r="JI152" t="str">
            <v/>
          </cell>
          <cell r="JJ152">
            <v>5.56</v>
          </cell>
          <cell r="JK152">
            <v>1</v>
          </cell>
          <cell r="JL152">
            <v>14.58</v>
          </cell>
          <cell r="JM152">
            <v>2</v>
          </cell>
          <cell r="JN152">
            <v>0</v>
          </cell>
          <cell r="JO152">
            <v>0</v>
          </cell>
          <cell r="JP152">
            <v>4.72</v>
          </cell>
          <cell r="JQ152">
            <v>1</v>
          </cell>
          <cell r="JR152">
            <v>7.83</v>
          </cell>
          <cell r="JS152">
            <v>1</v>
          </cell>
          <cell r="JT152">
            <v>0</v>
          </cell>
          <cell r="JU152">
            <v>0</v>
          </cell>
          <cell r="JV152" t="str">
            <v/>
          </cell>
          <cell r="JW152" t="str">
            <v/>
          </cell>
          <cell r="JX152">
            <v>8.56</v>
          </cell>
          <cell r="JY152">
            <v>1</v>
          </cell>
          <cell r="JZ152">
            <v>6.91</v>
          </cell>
          <cell r="KA152">
            <v>1</v>
          </cell>
          <cell r="KB152">
            <v>0</v>
          </cell>
          <cell r="KC152">
            <v>0</v>
          </cell>
          <cell r="KD152">
            <v>13.55</v>
          </cell>
          <cell r="KE152">
            <v>2</v>
          </cell>
          <cell r="KF152">
            <v>0</v>
          </cell>
          <cell r="KG152">
            <v>0</v>
          </cell>
          <cell r="KH152">
            <v>5.71</v>
          </cell>
          <cell r="KI152">
            <v>1</v>
          </cell>
          <cell r="KJ152" t="str">
            <v/>
          </cell>
          <cell r="KK152" t="str">
            <v/>
          </cell>
          <cell r="KL152">
            <v>5.51</v>
          </cell>
          <cell r="KM152">
            <v>1</v>
          </cell>
          <cell r="KN152">
            <v>0</v>
          </cell>
          <cell r="KO152">
            <v>0</v>
          </cell>
          <cell r="KP152">
            <v>6.68</v>
          </cell>
          <cell r="KQ152">
            <v>1</v>
          </cell>
          <cell r="KR152">
            <v>8.77</v>
          </cell>
          <cell r="KS152">
            <v>1</v>
          </cell>
          <cell r="KT152">
            <v>9.6199999999999992</v>
          </cell>
          <cell r="KU152">
            <v>1</v>
          </cell>
          <cell r="KV152">
            <v>8.08</v>
          </cell>
          <cell r="KW152">
            <v>1</v>
          </cell>
          <cell r="KX152" t="str">
            <v/>
          </cell>
          <cell r="KY152" t="str">
            <v/>
          </cell>
          <cell r="KZ152">
            <v>0</v>
          </cell>
          <cell r="LA152">
            <v>0</v>
          </cell>
          <cell r="LB152">
            <v>14.31</v>
          </cell>
          <cell r="LC152">
            <v>2</v>
          </cell>
          <cell r="LD152">
            <v>0</v>
          </cell>
          <cell r="LE152">
            <v>0</v>
          </cell>
          <cell r="LF152">
            <v>7.63</v>
          </cell>
          <cell r="LG152">
            <v>1</v>
          </cell>
          <cell r="LH152">
            <v>0</v>
          </cell>
          <cell r="LI152">
            <v>0</v>
          </cell>
          <cell r="LJ152">
            <v>8.36</v>
          </cell>
          <cell r="LK152">
            <v>1</v>
          </cell>
          <cell r="LL152" t="str">
            <v/>
          </cell>
          <cell r="LM152" t="str">
            <v/>
          </cell>
          <cell r="LN152">
            <v>16.18</v>
          </cell>
          <cell r="LO152">
            <v>2</v>
          </cell>
          <cell r="LP152">
            <v>0</v>
          </cell>
          <cell r="LQ152">
            <v>0</v>
          </cell>
          <cell r="LR152">
            <v>8.0299999999999994</v>
          </cell>
          <cell r="LS152">
            <v>1</v>
          </cell>
          <cell r="LT152">
            <v>5.36</v>
          </cell>
          <cell r="LU152">
            <v>1</v>
          </cell>
          <cell r="LV152">
            <v>0</v>
          </cell>
          <cell r="LW152">
            <v>0</v>
          </cell>
          <cell r="LX152">
            <v>15.16</v>
          </cell>
          <cell r="LY152">
            <v>2</v>
          </cell>
          <cell r="LZ152" t="str">
            <v/>
          </cell>
          <cell r="MA152" t="str">
            <v/>
          </cell>
          <cell r="MB152">
            <v>0</v>
          </cell>
          <cell r="MC152">
            <v>0</v>
          </cell>
          <cell r="MD152">
            <v>7.41</v>
          </cell>
          <cell r="ME152">
            <v>1</v>
          </cell>
          <cell r="MF152">
            <v>6.23</v>
          </cell>
          <cell r="MG152">
            <v>1</v>
          </cell>
          <cell r="MH152">
            <v>0</v>
          </cell>
          <cell r="MI152">
            <v>0</v>
          </cell>
          <cell r="MJ152">
            <v>12.58</v>
          </cell>
          <cell r="MK152">
            <v>2</v>
          </cell>
          <cell r="ML152">
            <v>0</v>
          </cell>
          <cell r="MM152">
            <v>0</v>
          </cell>
          <cell r="MN152" t="str">
            <v/>
          </cell>
          <cell r="MO152" t="str">
            <v/>
          </cell>
          <cell r="MP152">
            <v>12.14</v>
          </cell>
          <cell r="MQ152">
            <v>2</v>
          </cell>
          <cell r="MR152">
            <v>0</v>
          </cell>
          <cell r="MS152">
            <v>0</v>
          </cell>
          <cell r="MT152">
            <v>11.77</v>
          </cell>
          <cell r="MU152">
            <v>2</v>
          </cell>
          <cell r="MV152">
            <v>6.08</v>
          </cell>
          <cell r="MW152">
            <v>1</v>
          </cell>
          <cell r="MX152">
            <v>6.4</v>
          </cell>
          <cell r="MY152">
            <v>1</v>
          </cell>
          <cell r="MZ152">
            <v>10.98</v>
          </cell>
          <cell r="NA152">
            <v>2</v>
          </cell>
          <cell r="NB152" t="str">
            <v/>
          </cell>
          <cell r="NC152" t="str">
            <v/>
          </cell>
          <cell r="ND152">
            <v>4.28</v>
          </cell>
          <cell r="NE152">
            <v>1</v>
          </cell>
          <cell r="NF152">
            <v>13.1</v>
          </cell>
          <cell r="NG152">
            <v>2</v>
          </cell>
          <cell r="NH152">
            <v>0</v>
          </cell>
          <cell r="NI152">
            <v>0</v>
          </cell>
          <cell r="NJ152">
            <v>7.23</v>
          </cell>
          <cell r="NK152">
            <v>1</v>
          </cell>
          <cell r="NL152">
            <v>11.66</v>
          </cell>
          <cell r="NM152">
            <v>2</v>
          </cell>
          <cell r="NN152">
            <v>0</v>
          </cell>
          <cell r="NO152">
            <v>0</v>
          </cell>
          <cell r="NP152" t="str">
            <v/>
          </cell>
          <cell r="NQ152" t="str">
            <v/>
          </cell>
          <cell r="NR152">
            <v>4.41</v>
          </cell>
          <cell r="NS152">
            <v>1</v>
          </cell>
          <cell r="NT152">
            <v>5.57</v>
          </cell>
          <cell r="NU152">
            <v>1</v>
          </cell>
          <cell r="NV152">
            <v>0</v>
          </cell>
          <cell r="NW152">
            <v>0</v>
          </cell>
          <cell r="NX152">
            <v>7.09</v>
          </cell>
          <cell r="NY152">
            <v>1</v>
          </cell>
          <cell r="NZ152">
            <v>0</v>
          </cell>
          <cell r="OA152">
            <v>0</v>
          </cell>
          <cell r="OB152">
            <v>17.87</v>
          </cell>
          <cell r="OC152">
            <v>2</v>
          </cell>
          <cell r="OD152" t="str">
            <v/>
          </cell>
          <cell r="OE152" t="str">
            <v/>
          </cell>
          <cell r="OF152">
            <v>8.9499999999999993</v>
          </cell>
          <cell r="OG152">
            <v>1</v>
          </cell>
          <cell r="OH152">
            <v>5.83</v>
          </cell>
          <cell r="OI152">
            <v>1</v>
          </cell>
          <cell r="OJ152">
            <v>0</v>
          </cell>
          <cell r="OK152">
            <v>0</v>
          </cell>
          <cell r="OL152">
            <v>8.32</v>
          </cell>
          <cell r="OM152">
            <v>1</v>
          </cell>
          <cell r="ON152">
            <v>0</v>
          </cell>
          <cell r="OO152">
            <v>0</v>
          </cell>
          <cell r="OP152">
            <v>11.84</v>
          </cell>
          <cell r="OQ152">
            <v>2</v>
          </cell>
          <cell r="OR152" t="str">
            <v/>
          </cell>
          <cell r="OS152" t="str">
            <v/>
          </cell>
          <cell r="OT152">
            <v>7.7</v>
          </cell>
          <cell r="OU152">
            <v>1</v>
          </cell>
          <cell r="OV152">
            <v>0</v>
          </cell>
          <cell r="OW152">
            <v>0</v>
          </cell>
          <cell r="OX152">
            <v>6.36</v>
          </cell>
          <cell r="OY152">
            <v>1</v>
          </cell>
          <cell r="OZ152">
            <v>6.03</v>
          </cell>
          <cell r="PA152">
            <v>1</v>
          </cell>
          <cell r="PB152">
            <v>0</v>
          </cell>
          <cell r="PC152">
            <v>0</v>
          </cell>
          <cell r="PD152">
            <v>8.7200000000000006</v>
          </cell>
          <cell r="PE152">
            <v>1</v>
          </cell>
          <cell r="PF152" t="str">
            <v/>
          </cell>
          <cell r="PG152" t="str">
            <v/>
          </cell>
          <cell r="PH152">
            <v>0</v>
          </cell>
          <cell r="PI152">
            <v>0</v>
          </cell>
          <cell r="PJ152">
            <v>12.66</v>
          </cell>
          <cell r="PK152">
            <v>2</v>
          </cell>
          <cell r="PL152">
            <v>8.41</v>
          </cell>
          <cell r="PM152">
            <v>1</v>
          </cell>
          <cell r="PN152">
            <v>0</v>
          </cell>
          <cell r="PO152">
            <v>0</v>
          </cell>
          <cell r="PP152">
            <v>8.5299999999999994</v>
          </cell>
          <cell r="PQ152">
            <v>1</v>
          </cell>
          <cell r="PR152">
            <v>7.94</v>
          </cell>
          <cell r="PS152">
            <v>1</v>
          </cell>
          <cell r="PT152" t="str">
            <v/>
          </cell>
          <cell r="PU152" t="str">
            <v/>
          </cell>
          <cell r="PV152">
            <v>8.74</v>
          </cell>
          <cell r="PW152">
            <v>1</v>
          </cell>
          <cell r="PX152">
            <v>0</v>
          </cell>
          <cell r="PY152">
            <v>0</v>
          </cell>
          <cell r="PZ152">
            <v>0</v>
          </cell>
          <cell r="QA152">
            <v>0</v>
          </cell>
          <cell r="QB152">
            <v>13.9</v>
          </cell>
          <cell r="QC152">
            <v>2</v>
          </cell>
          <cell r="QD152">
            <v>0</v>
          </cell>
          <cell r="QE152">
            <v>0</v>
          </cell>
          <cell r="QF152">
            <v>7.31</v>
          </cell>
          <cell r="QG152">
            <v>1</v>
          </cell>
          <cell r="QH152" t="str">
            <v/>
          </cell>
          <cell r="QI152" t="str">
            <v/>
          </cell>
          <cell r="QJ152">
            <v>12.29</v>
          </cell>
          <cell r="QK152">
            <v>2</v>
          </cell>
          <cell r="QL152">
            <v>0</v>
          </cell>
          <cell r="QM152">
            <v>0</v>
          </cell>
          <cell r="QN152">
            <v>14.41</v>
          </cell>
          <cell r="QO152">
            <v>2</v>
          </cell>
          <cell r="QP152">
            <v>0</v>
          </cell>
          <cell r="QQ152">
            <v>0</v>
          </cell>
          <cell r="QR152">
            <v>0</v>
          </cell>
          <cell r="QS152">
            <v>0</v>
          </cell>
          <cell r="QT152">
            <v>6.15</v>
          </cell>
          <cell r="QU152">
            <v>1</v>
          </cell>
          <cell r="QV152" t="str">
            <v/>
          </cell>
          <cell r="QW152" t="str">
            <v/>
          </cell>
          <cell r="QX152">
            <v>7.51</v>
          </cell>
          <cell r="QY152">
            <v>1</v>
          </cell>
          <cell r="QZ152">
            <v>0</v>
          </cell>
          <cell r="RA152">
            <v>0</v>
          </cell>
          <cell r="RB152">
            <v>0</v>
          </cell>
          <cell r="RC152">
            <v>0</v>
          </cell>
          <cell r="RD152">
            <v>12.63</v>
          </cell>
          <cell r="RE152">
            <v>1</v>
          </cell>
          <cell r="RF152">
            <v>0</v>
          </cell>
          <cell r="RG152">
            <v>0</v>
          </cell>
          <cell r="RH152">
            <v>8.65</v>
          </cell>
          <cell r="RI152">
            <v>1</v>
          </cell>
          <cell r="RJ152" t="str">
            <v/>
          </cell>
          <cell r="RK152" t="str">
            <v/>
          </cell>
          <cell r="RL152">
            <v>11.7</v>
          </cell>
          <cell r="RM152">
            <v>2</v>
          </cell>
          <cell r="RN152">
            <v>0</v>
          </cell>
          <cell r="RO152">
            <v>0</v>
          </cell>
          <cell r="RP152">
            <v>13.01</v>
          </cell>
          <cell r="RQ152">
            <v>2</v>
          </cell>
          <cell r="RR152">
            <v>0</v>
          </cell>
          <cell r="RS152">
            <v>0</v>
          </cell>
          <cell r="RT152">
            <v>6.92</v>
          </cell>
          <cell r="RU152">
            <v>1</v>
          </cell>
          <cell r="RV152">
            <v>8.06</v>
          </cell>
          <cell r="RW152">
            <v>1</v>
          </cell>
          <cell r="RX152" t="str">
            <v/>
          </cell>
          <cell r="RY152" t="str">
            <v/>
          </cell>
          <cell r="RZ152">
            <v>0</v>
          </cell>
          <cell r="SA152">
            <v>0</v>
          </cell>
          <cell r="SB152">
            <v>0</v>
          </cell>
          <cell r="SC152">
            <v>0</v>
          </cell>
          <cell r="SD152">
            <v>13.13</v>
          </cell>
          <cell r="SE152">
            <v>2</v>
          </cell>
          <cell r="SF152">
            <v>0</v>
          </cell>
          <cell r="SG152">
            <v>0</v>
          </cell>
          <cell r="SH152">
            <v>6.91</v>
          </cell>
          <cell r="SI152">
            <v>1</v>
          </cell>
          <cell r="SJ152">
            <v>7.53</v>
          </cell>
          <cell r="SK152">
            <v>1</v>
          </cell>
          <cell r="SL152" t="str">
            <v/>
          </cell>
          <cell r="SM152" t="str">
            <v/>
          </cell>
          <cell r="SN152">
            <v>0</v>
          </cell>
          <cell r="SO152">
            <v>0</v>
          </cell>
          <cell r="SP152">
            <v>7.27</v>
          </cell>
          <cell r="SQ152">
            <v>1</v>
          </cell>
          <cell r="SR152">
            <v>9.34</v>
          </cell>
          <cell r="SS152">
            <v>1</v>
          </cell>
          <cell r="ST152">
            <v>6.27</v>
          </cell>
          <cell r="SU152">
            <v>1</v>
          </cell>
          <cell r="SV152">
            <v>8.67</v>
          </cell>
          <cell r="SW152">
            <v>1</v>
          </cell>
          <cell r="SX152">
            <v>7.72</v>
          </cell>
          <cell r="SY152">
            <v>1</v>
          </cell>
          <cell r="SZ152" t="str">
            <v/>
          </cell>
          <cell r="TA152" t="str">
            <v/>
          </cell>
          <cell r="TB152">
            <v>0</v>
          </cell>
          <cell r="TC152">
            <v>0</v>
          </cell>
          <cell r="TD152">
            <v>6.93</v>
          </cell>
          <cell r="TE152">
            <v>1</v>
          </cell>
          <cell r="TF152">
            <v>0</v>
          </cell>
          <cell r="TG152">
            <v>0</v>
          </cell>
          <cell r="TH152">
            <v>13.56</v>
          </cell>
          <cell r="TI152">
            <v>2</v>
          </cell>
          <cell r="TJ152">
            <v>0</v>
          </cell>
          <cell r="TK152">
            <v>0</v>
          </cell>
          <cell r="TL152">
            <v>11.93</v>
          </cell>
          <cell r="TM152">
            <v>2</v>
          </cell>
          <cell r="TN152" t="str">
            <v/>
          </cell>
          <cell r="TO152" t="str">
            <v/>
          </cell>
          <cell r="TP152">
            <v>0</v>
          </cell>
          <cell r="TQ152">
            <v>0</v>
          </cell>
          <cell r="TR152">
            <v>0</v>
          </cell>
          <cell r="TS152">
            <v>0</v>
          </cell>
          <cell r="TT152">
            <v>8.4600000000000009</v>
          </cell>
          <cell r="TU152">
            <v>1</v>
          </cell>
          <cell r="TV152">
            <v>0</v>
          </cell>
          <cell r="TW152">
            <v>0</v>
          </cell>
          <cell r="TX152">
            <v>12.5</v>
          </cell>
          <cell r="TY152">
            <v>2</v>
          </cell>
          <cell r="TZ152">
            <v>0</v>
          </cell>
          <cell r="UA152">
            <v>0</v>
          </cell>
          <cell r="UB152" t="str">
            <v/>
          </cell>
          <cell r="UC152" t="str">
            <v/>
          </cell>
          <cell r="UD152">
            <v>7.49</v>
          </cell>
          <cell r="UE152">
            <v>1</v>
          </cell>
          <cell r="UF152">
            <v>3.49</v>
          </cell>
          <cell r="UG152">
            <v>1</v>
          </cell>
          <cell r="UH152">
            <v>7.23</v>
          </cell>
          <cell r="UI152">
            <v>1</v>
          </cell>
          <cell r="UJ152">
            <v>0</v>
          </cell>
          <cell r="UK152">
            <v>0</v>
          </cell>
          <cell r="UL152">
            <v>8.6300000000000008</v>
          </cell>
          <cell r="UM152">
            <v>1</v>
          </cell>
          <cell r="UN152">
            <v>6.37</v>
          </cell>
          <cell r="UO152">
            <v>1</v>
          </cell>
          <cell r="UP152" t="str">
            <v/>
          </cell>
          <cell r="UQ152" t="str">
            <v/>
          </cell>
          <cell r="UR152">
            <v>0</v>
          </cell>
          <cell r="US152">
            <v>0</v>
          </cell>
          <cell r="UT152">
            <v>0</v>
          </cell>
          <cell r="UU152">
            <v>0</v>
          </cell>
          <cell r="UV152">
            <v>20.239999999999998</v>
          </cell>
          <cell r="UW152">
            <v>3</v>
          </cell>
          <cell r="UX152">
            <v>0</v>
          </cell>
          <cell r="UY152">
            <v>0</v>
          </cell>
          <cell r="UZ152">
            <v>0</v>
          </cell>
          <cell r="VA152">
            <v>0</v>
          </cell>
          <cell r="VB152">
            <v>0</v>
          </cell>
          <cell r="VC152">
            <v>0</v>
          </cell>
          <cell r="VD152" t="str">
            <v/>
          </cell>
          <cell r="VE152" t="str">
            <v/>
          </cell>
          <cell r="VF152">
            <v>6.92</v>
          </cell>
          <cell r="VG152">
            <v>1</v>
          </cell>
          <cell r="VH152">
            <v>15.05</v>
          </cell>
          <cell r="VI152">
            <v>2</v>
          </cell>
          <cell r="VJ152">
            <v>0</v>
          </cell>
          <cell r="VK152">
            <v>0</v>
          </cell>
          <cell r="VL152">
            <v>7.06</v>
          </cell>
          <cell r="VM152">
            <v>1</v>
          </cell>
          <cell r="VN152">
            <v>0</v>
          </cell>
          <cell r="VO152">
            <v>0</v>
          </cell>
          <cell r="VP152">
            <v>6.63</v>
          </cell>
          <cell r="VQ152">
            <v>1</v>
          </cell>
          <cell r="VR152" t="str">
            <v/>
          </cell>
          <cell r="VS152" t="str">
            <v/>
          </cell>
          <cell r="VT152">
            <v>8.3699999999999992</v>
          </cell>
          <cell r="VU152">
            <v>1</v>
          </cell>
          <cell r="VV152">
            <v>0</v>
          </cell>
          <cell r="VW152">
            <v>0</v>
          </cell>
          <cell r="VX152">
            <v>13.52</v>
          </cell>
          <cell r="VY152">
            <v>2</v>
          </cell>
          <cell r="VZ152">
            <v>0</v>
          </cell>
          <cell r="WA152">
            <v>0</v>
          </cell>
          <cell r="WB152">
            <v>7.06</v>
          </cell>
          <cell r="WC152">
            <v>1</v>
          </cell>
          <cell r="WD152">
            <v>0</v>
          </cell>
          <cell r="WE152">
            <v>0</v>
          </cell>
          <cell r="WF152" t="str">
            <v/>
          </cell>
          <cell r="WG152" t="str">
            <v/>
          </cell>
          <cell r="WH152">
            <v>14.43</v>
          </cell>
          <cell r="WI152">
            <v>2</v>
          </cell>
          <cell r="WJ152">
            <v>0</v>
          </cell>
          <cell r="WK152">
            <v>0</v>
          </cell>
          <cell r="WL152">
            <v>0</v>
          </cell>
          <cell r="WM152">
            <v>0</v>
          </cell>
          <cell r="WN152">
            <v>6</v>
          </cell>
          <cell r="WO152">
            <v>1</v>
          </cell>
          <cell r="WP152">
            <v>7.04</v>
          </cell>
          <cell r="WQ152">
            <v>1</v>
          </cell>
          <cell r="WR152">
            <v>7.71</v>
          </cell>
          <cell r="WS152">
            <v>1</v>
          </cell>
          <cell r="WT152" t="str">
            <v/>
          </cell>
          <cell r="WU152" t="str">
            <v/>
          </cell>
          <cell r="WV152">
            <v>0</v>
          </cell>
          <cell r="WW152">
            <v>0</v>
          </cell>
          <cell r="WX152">
            <v>0</v>
          </cell>
          <cell r="WY152">
            <v>0</v>
          </cell>
          <cell r="WZ152">
            <v>6.43</v>
          </cell>
          <cell r="XA152">
            <v>1</v>
          </cell>
          <cell r="XB152">
            <v>7.17</v>
          </cell>
          <cell r="XC152">
            <v>1</v>
          </cell>
          <cell r="XD152">
            <v>0</v>
          </cell>
          <cell r="XE152">
            <v>0</v>
          </cell>
          <cell r="XF152">
            <v>6.59</v>
          </cell>
          <cell r="XG152">
            <v>1</v>
          </cell>
          <cell r="XH152" t="str">
            <v/>
          </cell>
          <cell r="XI152" t="str">
            <v/>
          </cell>
          <cell r="XJ152">
            <v>7.96</v>
          </cell>
          <cell r="XK152">
            <v>1</v>
          </cell>
          <cell r="XL152">
            <v>7.1</v>
          </cell>
          <cell r="XM152">
            <v>1</v>
          </cell>
          <cell r="XN152">
            <v>0</v>
          </cell>
          <cell r="XO152">
            <v>0</v>
          </cell>
          <cell r="XP152">
            <v>0</v>
          </cell>
          <cell r="XQ152">
            <v>0</v>
          </cell>
          <cell r="XR152">
            <v>13.31</v>
          </cell>
          <cell r="XS152">
            <v>2</v>
          </cell>
          <cell r="XT152">
            <v>0</v>
          </cell>
          <cell r="XU152">
            <v>0</v>
          </cell>
          <cell r="XV152" t="str">
            <v/>
          </cell>
          <cell r="XW152" t="str">
            <v/>
          </cell>
          <cell r="XX152">
            <v>8.51</v>
          </cell>
          <cell r="XY152">
            <v>1</v>
          </cell>
          <cell r="XZ152">
            <v>7.29</v>
          </cell>
          <cell r="YA152">
            <v>1</v>
          </cell>
          <cell r="YB152">
            <v>5.96</v>
          </cell>
          <cell r="YC152">
            <v>1</v>
          </cell>
          <cell r="YD152">
            <v>6.41</v>
          </cell>
          <cell r="YE152">
            <v>1</v>
          </cell>
          <cell r="YF152">
            <v>0</v>
          </cell>
          <cell r="YG152">
            <v>0</v>
          </cell>
          <cell r="YH152">
            <v>7.06</v>
          </cell>
          <cell r="YI152">
            <v>1</v>
          </cell>
          <cell r="YJ152" t="str">
            <v/>
          </cell>
          <cell r="YK152" t="str">
            <v/>
          </cell>
          <cell r="YL152">
            <v>6.93</v>
          </cell>
          <cell r="YM152">
            <v>1</v>
          </cell>
          <cell r="YN152">
            <v>0</v>
          </cell>
          <cell r="YO152">
            <v>0</v>
          </cell>
          <cell r="YP152">
            <v>10.41</v>
          </cell>
          <cell r="YQ152">
            <v>2</v>
          </cell>
          <cell r="YR152">
            <v>0</v>
          </cell>
          <cell r="YS152">
            <v>0</v>
          </cell>
          <cell r="YT152">
            <v>8.1999999999999993</v>
          </cell>
          <cell r="YU152">
            <v>1</v>
          </cell>
          <cell r="YV152">
            <v>4.8899999999999997</v>
          </cell>
          <cell r="YW152">
            <v>1</v>
          </cell>
          <cell r="YX152" t="str">
            <v/>
          </cell>
          <cell r="YY152" t="str">
            <v/>
          </cell>
          <cell r="YZ152">
            <v>6.41</v>
          </cell>
          <cell r="ZA152">
            <v>1</v>
          </cell>
          <cell r="ZB152">
            <v>7.32</v>
          </cell>
          <cell r="ZC152">
            <v>1</v>
          </cell>
          <cell r="ZD152">
            <v>0</v>
          </cell>
          <cell r="ZE152">
            <v>0</v>
          </cell>
          <cell r="ZF152">
            <v>6.91</v>
          </cell>
          <cell r="ZG152">
            <v>1</v>
          </cell>
          <cell r="ZH152">
            <v>7.29</v>
          </cell>
          <cell r="ZI152">
            <v>1</v>
          </cell>
          <cell r="ZJ152">
            <v>0</v>
          </cell>
          <cell r="ZK152">
            <v>0</v>
          </cell>
          <cell r="ZL152" t="str">
            <v/>
          </cell>
          <cell r="ZM152" t="str">
            <v/>
          </cell>
          <cell r="ZN152">
            <v>8</v>
          </cell>
          <cell r="ZO152">
            <v>1</v>
          </cell>
          <cell r="ZP152">
            <v>6.1</v>
          </cell>
          <cell r="ZQ152">
            <v>1</v>
          </cell>
          <cell r="ZR152">
            <v>0</v>
          </cell>
          <cell r="ZS152">
            <v>0</v>
          </cell>
          <cell r="ZT152">
            <v>14.02</v>
          </cell>
          <cell r="ZU152">
            <v>2</v>
          </cell>
          <cell r="ZV152">
            <v>0</v>
          </cell>
          <cell r="ZW152">
            <v>0</v>
          </cell>
          <cell r="ZX152">
            <v>6.87</v>
          </cell>
          <cell r="ZY152">
            <v>1</v>
          </cell>
          <cell r="ZZ152" t="str">
            <v/>
          </cell>
          <cell r="AAA152" t="str">
            <v/>
          </cell>
          <cell r="AAB152">
            <v>0</v>
          </cell>
          <cell r="AAC152">
            <v>0</v>
          </cell>
          <cell r="AAD152">
            <v>0</v>
          </cell>
          <cell r="AAE152">
            <v>0</v>
          </cell>
          <cell r="AAF152">
            <v>20.79</v>
          </cell>
          <cell r="AAG152">
            <v>3</v>
          </cell>
          <cell r="AAH152">
            <v>0</v>
          </cell>
          <cell r="AAI152">
            <v>0</v>
          </cell>
          <cell r="AAJ152">
            <v>0</v>
          </cell>
          <cell r="AAK152">
            <v>0</v>
          </cell>
          <cell r="AAL152">
            <v>0</v>
          </cell>
          <cell r="AAM152">
            <v>0</v>
          </cell>
          <cell r="AAN152" t="str">
            <v/>
          </cell>
          <cell r="AAO152" t="str">
            <v/>
          </cell>
          <cell r="AAP152">
            <v>0</v>
          </cell>
          <cell r="AAQ152">
            <v>0</v>
          </cell>
          <cell r="AAR152">
            <v>0</v>
          </cell>
          <cell r="AAS152">
            <v>0</v>
          </cell>
          <cell r="AAT152">
            <v>0</v>
          </cell>
          <cell r="AAU152">
            <v>0</v>
          </cell>
          <cell r="AAV152">
            <v>0</v>
          </cell>
          <cell r="AAW152">
            <v>0</v>
          </cell>
          <cell r="AAX152">
            <v>0</v>
          </cell>
          <cell r="AAY152">
            <v>0</v>
          </cell>
          <cell r="AAZ152">
            <v>0</v>
          </cell>
          <cell r="ABA152">
            <v>0</v>
          </cell>
          <cell r="ABB152" t="str">
            <v/>
          </cell>
          <cell r="ABC152" t="str">
            <v/>
          </cell>
          <cell r="ABD152">
            <v>0</v>
          </cell>
          <cell r="ABE152">
            <v>0</v>
          </cell>
          <cell r="ABF152">
            <v>0</v>
          </cell>
          <cell r="ABG152">
            <v>0</v>
          </cell>
          <cell r="ABH152">
            <v>0</v>
          </cell>
          <cell r="ABI152">
            <v>0</v>
          </cell>
          <cell r="ABJ152">
            <v>0</v>
          </cell>
          <cell r="ABK152">
            <v>0</v>
          </cell>
          <cell r="ABM152">
            <v>1525.6400000000003</v>
          </cell>
          <cell r="ABN152">
            <v>221</v>
          </cell>
          <cell r="ABO152">
            <v>182</v>
          </cell>
          <cell r="ABP152">
            <v>1.2142857142857142</v>
          </cell>
        </row>
        <row r="153">
          <cell r="A153" t="str">
            <v>SOTOMAYOR HOUSES</v>
          </cell>
          <cell r="B153" t="str">
            <v>SOTOMAYOR HOUSES</v>
          </cell>
          <cell r="C153" t="str">
            <v>BRONX</v>
          </cell>
          <cell r="D153">
            <v>6.84</v>
          </cell>
          <cell r="E153">
            <v>1</v>
          </cell>
          <cell r="F153">
            <v>18.239999999999998</v>
          </cell>
          <cell r="G153">
            <v>3</v>
          </cell>
          <cell r="H153">
            <v>5.44</v>
          </cell>
          <cell r="I153">
            <v>1</v>
          </cell>
          <cell r="J153">
            <v>0</v>
          </cell>
          <cell r="K153">
            <v>0</v>
          </cell>
          <cell r="L153">
            <v>4.6500000000000004</v>
          </cell>
          <cell r="M153">
            <v>1</v>
          </cell>
          <cell r="N153">
            <v>0</v>
          </cell>
          <cell r="O153">
            <v>0</v>
          </cell>
          <cell r="P153" t="str">
            <v/>
          </cell>
          <cell r="Q153" t="str">
            <v/>
          </cell>
          <cell r="R153">
            <v>0</v>
          </cell>
          <cell r="S153">
            <v>0</v>
          </cell>
          <cell r="T153">
            <v>15.01</v>
          </cell>
          <cell r="U153">
            <v>2</v>
          </cell>
          <cell r="V153">
            <v>15.67</v>
          </cell>
          <cell r="W153">
            <v>2</v>
          </cell>
          <cell r="X153">
            <v>0</v>
          </cell>
          <cell r="Y153">
            <v>0</v>
          </cell>
          <cell r="Z153">
            <v>7.46</v>
          </cell>
          <cell r="AA153">
            <v>1</v>
          </cell>
          <cell r="AB153">
            <v>0</v>
          </cell>
          <cell r="AC153">
            <v>0</v>
          </cell>
          <cell r="AD153" t="str">
            <v/>
          </cell>
          <cell r="AE153" t="str">
            <v/>
          </cell>
          <cell r="AF153">
            <v>5.77</v>
          </cell>
          <cell r="AG153">
            <v>1</v>
          </cell>
          <cell r="AH153">
            <v>5.43</v>
          </cell>
          <cell r="AI153">
            <v>1</v>
          </cell>
          <cell r="AJ153">
            <v>0</v>
          </cell>
          <cell r="AK153">
            <v>0</v>
          </cell>
          <cell r="AL153">
            <v>15.33</v>
          </cell>
          <cell r="AM153">
            <v>2</v>
          </cell>
          <cell r="AN153">
            <v>0</v>
          </cell>
          <cell r="AO153">
            <v>0</v>
          </cell>
          <cell r="AP153">
            <v>7.55</v>
          </cell>
          <cell r="AQ153">
            <v>1</v>
          </cell>
          <cell r="AR153" t="str">
            <v/>
          </cell>
          <cell r="AS153" t="str">
            <v/>
          </cell>
          <cell r="AT153">
            <v>8.6300000000000008</v>
          </cell>
          <cell r="AU153">
            <v>1</v>
          </cell>
          <cell r="AV153">
            <v>0</v>
          </cell>
          <cell r="AW153">
            <v>0</v>
          </cell>
          <cell r="AX153">
            <v>6.15</v>
          </cell>
          <cell r="AY153">
            <v>1</v>
          </cell>
          <cell r="AZ153">
            <v>0</v>
          </cell>
          <cell r="BA153">
            <v>0</v>
          </cell>
          <cell r="BB153">
            <v>13.12</v>
          </cell>
          <cell r="BC153">
            <v>2</v>
          </cell>
          <cell r="BD153">
            <v>0</v>
          </cell>
          <cell r="BE153">
            <v>0</v>
          </cell>
          <cell r="BF153" t="str">
            <v/>
          </cell>
          <cell r="BG153" t="str">
            <v/>
          </cell>
          <cell r="BH153">
            <v>0</v>
          </cell>
          <cell r="BI153">
            <v>0</v>
          </cell>
          <cell r="BJ153">
            <v>11.94</v>
          </cell>
          <cell r="BK153">
            <v>2</v>
          </cell>
          <cell r="BL153">
            <v>8.7799999999999994</v>
          </cell>
          <cell r="BM153">
            <v>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6.55</v>
          </cell>
          <cell r="BS153">
            <v>1</v>
          </cell>
          <cell r="BT153" t="str">
            <v/>
          </cell>
          <cell r="BU153" t="str">
            <v/>
          </cell>
          <cell r="BV153">
            <v>0</v>
          </cell>
          <cell r="BW153">
            <v>0</v>
          </cell>
          <cell r="BX153">
            <v>6.53</v>
          </cell>
          <cell r="BY153">
            <v>1</v>
          </cell>
          <cell r="BZ153">
            <v>6.11</v>
          </cell>
          <cell r="CA153">
            <v>1</v>
          </cell>
          <cell r="CB153">
            <v>8.18</v>
          </cell>
          <cell r="CC153">
            <v>1</v>
          </cell>
          <cell r="CD153">
            <v>0</v>
          </cell>
          <cell r="CE153">
            <v>0</v>
          </cell>
          <cell r="CF153">
            <v>14.56</v>
          </cell>
          <cell r="CG153">
            <v>2</v>
          </cell>
          <cell r="CH153" t="str">
            <v/>
          </cell>
          <cell r="CI153" t="str">
            <v/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17.43</v>
          </cell>
          <cell r="CO153">
            <v>2</v>
          </cell>
          <cell r="CP153">
            <v>0</v>
          </cell>
          <cell r="CQ153">
            <v>0</v>
          </cell>
          <cell r="CR153">
            <v>7.12</v>
          </cell>
          <cell r="CS153">
            <v>1</v>
          </cell>
          <cell r="CT153">
            <v>0</v>
          </cell>
          <cell r="CU153">
            <v>0</v>
          </cell>
          <cell r="CV153" t="str">
            <v/>
          </cell>
          <cell r="CW153" t="str">
            <v/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16.77</v>
          </cell>
          <cell r="DC153">
            <v>2</v>
          </cell>
          <cell r="DD153">
            <v>14.21</v>
          </cell>
          <cell r="DE153">
            <v>2</v>
          </cell>
          <cell r="DF153">
            <v>0</v>
          </cell>
          <cell r="DG153">
            <v>0</v>
          </cell>
          <cell r="DH153">
            <v>8.9499999999999993</v>
          </cell>
          <cell r="DI153">
            <v>1</v>
          </cell>
          <cell r="DJ153" t="str">
            <v/>
          </cell>
          <cell r="DK153" t="str">
            <v/>
          </cell>
          <cell r="DL153">
            <v>0</v>
          </cell>
          <cell r="DM153">
            <v>0</v>
          </cell>
          <cell r="DN153">
            <v>14.33</v>
          </cell>
          <cell r="DO153">
            <v>2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8.91</v>
          </cell>
          <cell r="DU153">
            <v>1</v>
          </cell>
          <cell r="DV153">
            <v>6.34</v>
          </cell>
          <cell r="DW153">
            <v>1</v>
          </cell>
          <cell r="DX153" t="str">
            <v/>
          </cell>
          <cell r="DY153" t="str">
            <v/>
          </cell>
          <cell r="DZ153">
            <v>0</v>
          </cell>
          <cell r="EA153">
            <v>0</v>
          </cell>
          <cell r="EB153">
            <v>7.22</v>
          </cell>
          <cell r="EC153">
            <v>1</v>
          </cell>
          <cell r="ED153">
            <v>0</v>
          </cell>
          <cell r="EE153">
            <v>0</v>
          </cell>
          <cell r="EF153">
            <v>13.82</v>
          </cell>
          <cell r="EG153">
            <v>2</v>
          </cell>
          <cell r="EH153">
            <v>6.59</v>
          </cell>
          <cell r="EI153">
            <v>1</v>
          </cell>
          <cell r="EJ153">
            <v>0</v>
          </cell>
          <cell r="EK153">
            <v>0</v>
          </cell>
          <cell r="EL153" t="str">
            <v/>
          </cell>
          <cell r="EM153" t="str">
            <v/>
          </cell>
          <cell r="EN153">
            <v>7.06</v>
          </cell>
          <cell r="EO153">
            <v>1</v>
          </cell>
          <cell r="EP153">
            <v>0</v>
          </cell>
          <cell r="EQ153">
            <v>0</v>
          </cell>
          <cell r="ER153">
            <v>7.07</v>
          </cell>
          <cell r="ES153">
            <v>1</v>
          </cell>
          <cell r="ET153">
            <v>0</v>
          </cell>
          <cell r="EU153">
            <v>0</v>
          </cell>
          <cell r="EV153">
            <v>11.83</v>
          </cell>
          <cell r="EW153">
            <v>2</v>
          </cell>
          <cell r="EX153">
            <v>7.14</v>
          </cell>
          <cell r="EY153">
            <v>1</v>
          </cell>
          <cell r="EZ153" t="str">
            <v/>
          </cell>
          <cell r="FA153" t="str">
            <v/>
          </cell>
          <cell r="FB153">
            <v>0</v>
          </cell>
          <cell r="FC153">
            <v>0</v>
          </cell>
          <cell r="FD153">
            <v>9.26</v>
          </cell>
          <cell r="FE153">
            <v>1</v>
          </cell>
          <cell r="FF153">
            <v>0</v>
          </cell>
          <cell r="FG153">
            <v>0</v>
          </cell>
          <cell r="FH153">
            <v>13.57</v>
          </cell>
          <cell r="FI153">
            <v>2</v>
          </cell>
          <cell r="FJ153">
            <v>0</v>
          </cell>
          <cell r="FK153">
            <v>0</v>
          </cell>
          <cell r="FL153">
            <v>8.5399999999999991</v>
          </cell>
          <cell r="FM153">
            <v>1</v>
          </cell>
          <cell r="FN153" t="str">
            <v/>
          </cell>
          <cell r="FO153" t="str">
            <v/>
          </cell>
          <cell r="FP153">
            <v>7.12</v>
          </cell>
          <cell r="FQ153">
            <v>1</v>
          </cell>
          <cell r="FR153">
            <v>0</v>
          </cell>
          <cell r="FS153">
            <v>0</v>
          </cell>
          <cell r="FT153">
            <v>7.38</v>
          </cell>
          <cell r="FU153">
            <v>1</v>
          </cell>
          <cell r="FV153">
            <v>8.1300000000000008</v>
          </cell>
          <cell r="FW153">
            <v>1</v>
          </cell>
          <cell r="FX153">
            <v>0</v>
          </cell>
          <cell r="FY153">
            <v>0</v>
          </cell>
          <cell r="FZ153">
            <v>9.16</v>
          </cell>
          <cell r="GA153">
            <v>1</v>
          </cell>
          <cell r="GB153" t="str">
            <v/>
          </cell>
          <cell r="GC153" t="str">
            <v/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16.329999999999998</v>
          </cell>
          <cell r="GI153">
            <v>2</v>
          </cell>
          <cell r="GJ153">
            <v>6.73</v>
          </cell>
          <cell r="GK153">
            <v>1</v>
          </cell>
          <cell r="GL153">
            <v>7.55</v>
          </cell>
          <cell r="GM153">
            <v>1</v>
          </cell>
          <cell r="GN153">
            <v>0</v>
          </cell>
          <cell r="GO153">
            <v>0</v>
          </cell>
          <cell r="GP153" t="str">
            <v/>
          </cell>
          <cell r="GQ153" t="str">
            <v/>
          </cell>
          <cell r="GR153">
            <v>8.7200000000000006</v>
          </cell>
          <cell r="GS153">
            <v>1</v>
          </cell>
          <cell r="GT153">
            <v>0</v>
          </cell>
          <cell r="GU153">
            <v>0</v>
          </cell>
          <cell r="GV153">
            <v>8.06</v>
          </cell>
          <cell r="GW153">
            <v>1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9.0399999999999991</v>
          </cell>
          <cell r="HC153">
            <v>1</v>
          </cell>
          <cell r="HD153" t="str">
            <v/>
          </cell>
          <cell r="HE153" t="str">
            <v/>
          </cell>
          <cell r="HF153">
            <v>7.52</v>
          </cell>
          <cell r="HG153">
            <v>1</v>
          </cell>
          <cell r="HH153">
            <v>0</v>
          </cell>
          <cell r="HI153">
            <v>0</v>
          </cell>
          <cell r="HJ153">
            <v>7.16</v>
          </cell>
          <cell r="HK153">
            <v>1</v>
          </cell>
          <cell r="HL153">
            <v>0</v>
          </cell>
          <cell r="HM153">
            <v>0</v>
          </cell>
          <cell r="HN153">
            <v>13.8</v>
          </cell>
          <cell r="HO153">
            <v>2</v>
          </cell>
          <cell r="HP153">
            <v>7.08</v>
          </cell>
          <cell r="HQ153">
            <v>1</v>
          </cell>
          <cell r="HR153" t="str">
            <v/>
          </cell>
          <cell r="HS153" t="str">
            <v/>
          </cell>
          <cell r="HT153">
            <v>7.52</v>
          </cell>
          <cell r="HU153">
            <v>1</v>
          </cell>
          <cell r="HV153">
            <v>0</v>
          </cell>
          <cell r="HW153">
            <v>0</v>
          </cell>
          <cell r="HX153">
            <v>7.16</v>
          </cell>
          <cell r="HY153">
            <v>1</v>
          </cell>
          <cell r="HZ153">
            <v>0</v>
          </cell>
          <cell r="IA153">
            <v>0</v>
          </cell>
          <cell r="IB153">
            <v>13.8</v>
          </cell>
          <cell r="IC153">
            <v>2</v>
          </cell>
          <cell r="ID153">
            <v>7.08</v>
          </cell>
          <cell r="IE153">
            <v>1</v>
          </cell>
          <cell r="IF153" t="str">
            <v/>
          </cell>
          <cell r="IG153" t="str">
            <v/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14.7</v>
          </cell>
          <cell r="IM153">
            <v>2</v>
          </cell>
          <cell r="IN153">
            <v>6.91</v>
          </cell>
          <cell r="IO153">
            <v>1</v>
          </cell>
          <cell r="IP153">
            <v>7.2</v>
          </cell>
          <cell r="IQ153">
            <v>1</v>
          </cell>
          <cell r="IR153">
            <v>0</v>
          </cell>
          <cell r="IS153">
            <v>0</v>
          </cell>
          <cell r="IT153" t="str">
            <v/>
          </cell>
          <cell r="IU153" t="str">
            <v/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17.3</v>
          </cell>
          <cell r="JA153">
            <v>2</v>
          </cell>
          <cell r="JB153">
            <v>6.87</v>
          </cell>
          <cell r="JC153">
            <v>1</v>
          </cell>
          <cell r="JD153">
            <v>0</v>
          </cell>
          <cell r="JE153">
            <v>0</v>
          </cell>
          <cell r="JF153">
            <v>6.85</v>
          </cell>
          <cell r="JG153">
            <v>1</v>
          </cell>
          <cell r="JH153" t="str">
            <v/>
          </cell>
          <cell r="JI153" t="str">
            <v/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17.3</v>
          </cell>
          <cell r="JO153">
            <v>2</v>
          </cell>
          <cell r="JP153">
            <v>6.87</v>
          </cell>
          <cell r="JQ153">
            <v>1</v>
          </cell>
          <cell r="JR153">
            <v>0</v>
          </cell>
          <cell r="JS153">
            <v>0</v>
          </cell>
          <cell r="JT153">
            <v>6.85</v>
          </cell>
          <cell r="JU153">
            <v>1</v>
          </cell>
          <cell r="JV153" t="str">
            <v/>
          </cell>
          <cell r="JW153" t="str">
            <v/>
          </cell>
          <cell r="JX153">
            <v>16.010000000000002</v>
          </cell>
          <cell r="JY153">
            <v>2</v>
          </cell>
          <cell r="JZ153">
            <v>0</v>
          </cell>
          <cell r="KA153">
            <v>0</v>
          </cell>
          <cell r="KB153">
            <v>5.98</v>
          </cell>
          <cell r="KC153">
            <v>1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5.69</v>
          </cell>
          <cell r="KI153">
            <v>1</v>
          </cell>
          <cell r="KJ153" t="str">
            <v/>
          </cell>
          <cell r="KK153" t="str">
            <v/>
          </cell>
          <cell r="KL153">
            <v>12.58</v>
          </cell>
          <cell r="KM153">
            <v>2</v>
          </cell>
          <cell r="KN153">
            <v>0</v>
          </cell>
          <cell r="KO153">
            <v>0</v>
          </cell>
          <cell r="KP153">
            <v>9.4499999999999993</v>
          </cell>
          <cell r="KQ153">
            <v>1</v>
          </cell>
          <cell r="KR153">
            <v>0</v>
          </cell>
          <cell r="KS153">
            <v>0</v>
          </cell>
          <cell r="KT153">
            <v>7.48</v>
          </cell>
          <cell r="KU153">
            <v>1</v>
          </cell>
          <cell r="KV153">
            <v>15.97</v>
          </cell>
          <cell r="KW153">
            <v>2</v>
          </cell>
          <cell r="KX153" t="str">
            <v/>
          </cell>
          <cell r="KY153" t="str">
            <v/>
          </cell>
          <cell r="KZ153">
            <v>7.8</v>
          </cell>
          <cell r="LA153">
            <v>1</v>
          </cell>
          <cell r="LB153">
            <v>0</v>
          </cell>
          <cell r="LC153">
            <v>0</v>
          </cell>
          <cell r="LD153">
            <v>7.76</v>
          </cell>
          <cell r="LE153">
            <v>1</v>
          </cell>
          <cell r="LF153">
            <v>14.27</v>
          </cell>
          <cell r="LG153">
            <v>2</v>
          </cell>
          <cell r="LH153">
            <v>7.21</v>
          </cell>
          <cell r="LI153">
            <v>1</v>
          </cell>
          <cell r="LJ153">
            <v>7.72</v>
          </cell>
          <cell r="LK153">
            <v>1</v>
          </cell>
          <cell r="LL153" t="str">
            <v/>
          </cell>
          <cell r="LM153" t="str">
            <v/>
          </cell>
          <cell r="LN153">
            <v>0</v>
          </cell>
          <cell r="LO153">
            <v>0</v>
          </cell>
          <cell r="LP153">
            <v>13.85</v>
          </cell>
          <cell r="LQ153">
            <v>2</v>
          </cell>
          <cell r="LR153">
            <v>6.4</v>
          </cell>
          <cell r="LS153">
            <v>1</v>
          </cell>
          <cell r="LT153">
            <v>6.7</v>
          </cell>
          <cell r="LU153">
            <v>1</v>
          </cell>
          <cell r="LV153">
            <v>0</v>
          </cell>
          <cell r="LW153">
            <v>0</v>
          </cell>
          <cell r="LX153">
            <v>7.67</v>
          </cell>
          <cell r="LY153">
            <v>1</v>
          </cell>
          <cell r="LZ153" t="str">
            <v/>
          </cell>
          <cell r="MA153" t="str">
            <v/>
          </cell>
          <cell r="MB153">
            <v>7.29</v>
          </cell>
          <cell r="MC153">
            <v>1</v>
          </cell>
          <cell r="MD153">
            <v>14.56</v>
          </cell>
          <cell r="ME153">
            <v>2</v>
          </cell>
          <cell r="MF153">
            <v>0</v>
          </cell>
          <cell r="MG153">
            <v>0</v>
          </cell>
          <cell r="MH153">
            <v>10.4</v>
          </cell>
          <cell r="MI153">
            <v>2</v>
          </cell>
          <cell r="MJ153">
            <v>0</v>
          </cell>
          <cell r="MK153">
            <v>0</v>
          </cell>
          <cell r="ML153">
            <v>7.07</v>
          </cell>
          <cell r="MM153">
            <v>1</v>
          </cell>
          <cell r="MN153" t="str">
            <v/>
          </cell>
          <cell r="MO153" t="str">
            <v/>
          </cell>
          <cell r="MP153">
            <v>6.03</v>
          </cell>
          <cell r="MQ153">
            <v>1</v>
          </cell>
          <cell r="MR153">
            <v>16.510000000000002</v>
          </cell>
          <cell r="MS153">
            <v>2</v>
          </cell>
          <cell r="MT153">
            <v>0</v>
          </cell>
          <cell r="MU153">
            <v>0</v>
          </cell>
          <cell r="MV153">
            <v>15.11</v>
          </cell>
          <cell r="MW153">
            <v>2</v>
          </cell>
          <cell r="MX153">
            <v>0</v>
          </cell>
          <cell r="MY153">
            <v>0</v>
          </cell>
          <cell r="MZ153">
            <v>0</v>
          </cell>
          <cell r="NA153">
            <v>0</v>
          </cell>
          <cell r="NB153" t="str">
            <v/>
          </cell>
          <cell r="NC153" t="str">
            <v/>
          </cell>
          <cell r="ND153">
            <v>14.85</v>
          </cell>
          <cell r="NE153">
            <v>2</v>
          </cell>
          <cell r="NF153">
            <v>0</v>
          </cell>
          <cell r="NG153">
            <v>0</v>
          </cell>
          <cell r="NH153">
            <v>13.5</v>
          </cell>
          <cell r="NI153">
            <v>2</v>
          </cell>
          <cell r="NJ153">
            <v>0</v>
          </cell>
          <cell r="NK153">
            <v>0</v>
          </cell>
          <cell r="NL153">
            <v>8.64</v>
          </cell>
          <cell r="NM153">
            <v>1</v>
          </cell>
          <cell r="NN153">
            <v>0</v>
          </cell>
          <cell r="NO153">
            <v>0</v>
          </cell>
          <cell r="NP153" t="str">
            <v/>
          </cell>
          <cell r="NQ153" t="str">
            <v/>
          </cell>
          <cell r="NR153">
            <v>0</v>
          </cell>
          <cell r="NS153">
            <v>0</v>
          </cell>
          <cell r="NT153">
            <v>17.5</v>
          </cell>
          <cell r="NU153">
            <v>2</v>
          </cell>
          <cell r="NV153">
            <v>14.89</v>
          </cell>
          <cell r="NW153">
            <v>2</v>
          </cell>
          <cell r="NX153">
            <v>0</v>
          </cell>
          <cell r="NY153">
            <v>0</v>
          </cell>
          <cell r="NZ153">
            <v>6.49</v>
          </cell>
          <cell r="OA153">
            <v>1</v>
          </cell>
          <cell r="OB153">
            <v>6.07</v>
          </cell>
          <cell r="OC153">
            <v>1</v>
          </cell>
          <cell r="OD153" t="str">
            <v/>
          </cell>
          <cell r="OE153" t="str">
            <v/>
          </cell>
          <cell r="OF153">
            <v>8.44</v>
          </cell>
          <cell r="OG153">
            <v>1</v>
          </cell>
          <cell r="OH153">
            <v>0</v>
          </cell>
          <cell r="OI153">
            <v>0</v>
          </cell>
          <cell r="OJ153">
            <v>16.95</v>
          </cell>
          <cell r="OK153">
            <v>2</v>
          </cell>
          <cell r="OL153">
            <v>7.87</v>
          </cell>
          <cell r="OM153">
            <v>1</v>
          </cell>
          <cell r="ON153">
            <v>0</v>
          </cell>
          <cell r="OO153">
            <v>0</v>
          </cell>
          <cell r="OP153">
            <v>13.83</v>
          </cell>
          <cell r="OQ153">
            <v>2</v>
          </cell>
          <cell r="OR153" t="str">
            <v/>
          </cell>
          <cell r="OS153" t="str">
            <v/>
          </cell>
          <cell r="OT153">
            <v>5.57</v>
          </cell>
          <cell r="OU153">
            <v>1</v>
          </cell>
          <cell r="OV153">
            <v>8.73</v>
          </cell>
          <cell r="OW153">
            <v>1</v>
          </cell>
          <cell r="OX153">
            <v>8.58</v>
          </cell>
          <cell r="OY153">
            <v>1</v>
          </cell>
          <cell r="OZ153">
            <v>0</v>
          </cell>
          <cell r="PA153">
            <v>0</v>
          </cell>
          <cell r="PB153">
            <v>0</v>
          </cell>
          <cell r="PC153">
            <v>0</v>
          </cell>
          <cell r="PD153">
            <v>7.06</v>
          </cell>
          <cell r="PE153">
            <v>1</v>
          </cell>
          <cell r="PF153" t="str">
            <v/>
          </cell>
          <cell r="PG153" t="str">
            <v/>
          </cell>
          <cell r="PH153">
            <v>22.21</v>
          </cell>
          <cell r="PI153">
            <v>3</v>
          </cell>
          <cell r="PJ153">
            <v>5.33</v>
          </cell>
          <cell r="PK153">
            <v>1</v>
          </cell>
          <cell r="PL153">
            <v>0</v>
          </cell>
          <cell r="PM153">
            <v>0</v>
          </cell>
          <cell r="PN153">
            <v>15.66</v>
          </cell>
          <cell r="PO153">
            <v>2</v>
          </cell>
          <cell r="PP153">
            <v>0</v>
          </cell>
          <cell r="PQ153">
            <v>0</v>
          </cell>
          <cell r="PR153">
            <v>0</v>
          </cell>
          <cell r="PS153">
            <v>0</v>
          </cell>
          <cell r="PT153" t="str">
            <v/>
          </cell>
          <cell r="PU153" t="str">
            <v/>
          </cell>
          <cell r="PV153">
            <v>11.95</v>
          </cell>
          <cell r="PW153">
            <v>2</v>
          </cell>
          <cell r="PX153">
            <v>6.5</v>
          </cell>
          <cell r="PY153">
            <v>1</v>
          </cell>
          <cell r="PZ153">
            <v>0</v>
          </cell>
          <cell r="QA153">
            <v>0</v>
          </cell>
          <cell r="QB153">
            <v>11.94</v>
          </cell>
          <cell r="QC153">
            <v>2</v>
          </cell>
          <cell r="QD153">
            <v>10.92</v>
          </cell>
          <cell r="QE153">
            <v>1</v>
          </cell>
          <cell r="QF153">
            <v>8.2799999999999994</v>
          </cell>
          <cell r="QG153">
            <v>1</v>
          </cell>
          <cell r="QH153" t="str">
            <v/>
          </cell>
          <cell r="QI153" t="str">
            <v/>
          </cell>
          <cell r="QJ153">
            <v>6.76</v>
          </cell>
          <cell r="QK153">
            <v>1</v>
          </cell>
          <cell r="QL153">
            <v>0</v>
          </cell>
          <cell r="QM153">
            <v>0</v>
          </cell>
          <cell r="QN153">
            <v>13.84</v>
          </cell>
          <cell r="QO153">
            <v>2</v>
          </cell>
          <cell r="QP153">
            <v>0</v>
          </cell>
          <cell r="QQ153">
            <v>0</v>
          </cell>
          <cell r="QR153">
            <v>0</v>
          </cell>
          <cell r="QS153">
            <v>0</v>
          </cell>
          <cell r="QT153">
            <v>14.99</v>
          </cell>
          <cell r="QU153">
            <v>2</v>
          </cell>
          <cell r="QV153" t="str">
            <v/>
          </cell>
          <cell r="QW153" t="str">
            <v/>
          </cell>
          <cell r="QX153">
            <v>6.02</v>
          </cell>
          <cell r="QY153">
            <v>1</v>
          </cell>
          <cell r="QZ153">
            <v>0</v>
          </cell>
          <cell r="RA153">
            <v>0</v>
          </cell>
          <cell r="RB153">
            <v>15.26</v>
          </cell>
          <cell r="RC153">
            <v>2</v>
          </cell>
          <cell r="RD153">
            <v>14.06</v>
          </cell>
          <cell r="RE153">
            <v>2</v>
          </cell>
          <cell r="RF153">
            <v>0</v>
          </cell>
          <cell r="RG153">
            <v>0</v>
          </cell>
          <cell r="RH153">
            <v>12.87</v>
          </cell>
          <cell r="RI153">
            <v>2</v>
          </cell>
          <cell r="RJ153" t="str">
            <v/>
          </cell>
          <cell r="RK153" t="str">
            <v/>
          </cell>
          <cell r="RL153">
            <v>0</v>
          </cell>
          <cell r="RM153">
            <v>0</v>
          </cell>
          <cell r="RN153">
            <v>7.17</v>
          </cell>
          <cell r="RO153">
            <v>1</v>
          </cell>
          <cell r="RP153">
            <v>4.32</v>
          </cell>
          <cell r="RQ153">
            <v>1</v>
          </cell>
          <cell r="RR153">
            <v>11.75</v>
          </cell>
          <cell r="RS153">
            <v>2</v>
          </cell>
          <cell r="RT153">
            <v>5.59</v>
          </cell>
          <cell r="RU153">
            <v>1</v>
          </cell>
          <cell r="RV153">
            <v>7.91</v>
          </cell>
          <cell r="RW153">
            <v>1</v>
          </cell>
          <cell r="RX153" t="str">
            <v/>
          </cell>
          <cell r="RY153" t="str">
            <v/>
          </cell>
          <cell r="RZ153">
            <v>0</v>
          </cell>
          <cell r="SA153">
            <v>0</v>
          </cell>
          <cell r="SB153">
            <v>0</v>
          </cell>
          <cell r="SC153">
            <v>0</v>
          </cell>
          <cell r="SD153">
            <v>20.49</v>
          </cell>
          <cell r="SE153">
            <v>3</v>
          </cell>
          <cell r="SF153">
            <v>0</v>
          </cell>
          <cell r="SG153">
            <v>0</v>
          </cell>
          <cell r="SH153">
            <v>5.79</v>
          </cell>
          <cell r="SI153">
            <v>1</v>
          </cell>
          <cell r="SJ153">
            <v>7.63</v>
          </cell>
          <cell r="SK153">
            <v>1</v>
          </cell>
          <cell r="SL153" t="str">
            <v/>
          </cell>
          <cell r="SM153" t="str">
            <v/>
          </cell>
          <cell r="SN153">
            <v>7.45</v>
          </cell>
          <cell r="SO153">
            <v>1</v>
          </cell>
          <cell r="SP153">
            <v>0</v>
          </cell>
          <cell r="SQ153">
            <v>0</v>
          </cell>
          <cell r="SR153">
            <v>14.47</v>
          </cell>
          <cell r="SS153">
            <v>2</v>
          </cell>
          <cell r="ST153">
            <v>4.8899999999999997</v>
          </cell>
          <cell r="SU153">
            <v>1</v>
          </cell>
          <cell r="SV153">
            <v>0</v>
          </cell>
          <cell r="SW153">
            <v>0</v>
          </cell>
          <cell r="SX153">
            <v>0</v>
          </cell>
          <cell r="SY153">
            <v>0</v>
          </cell>
          <cell r="SZ153" t="str">
            <v/>
          </cell>
          <cell r="TA153" t="str">
            <v/>
          </cell>
          <cell r="TB153">
            <v>10.35</v>
          </cell>
          <cell r="TC153">
            <v>1</v>
          </cell>
          <cell r="TD153">
            <v>0</v>
          </cell>
          <cell r="TE153">
            <v>0</v>
          </cell>
          <cell r="TF153">
            <v>22.17</v>
          </cell>
          <cell r="TG153">
            <v>3</v>
          </cell>
          <cell r="TH153">
            <v>6.64</v>
          </cell>
          <cell r="TI153">
            <v>1</v>
          </cell>
          <cell r="TJ153">
            <v>0</v>
          </cell>
          <cell r="TK153">
            <v>0</v>
          </cell>
          <cell r="TL153">
            <v>10.029999999999999</v>
          </cell>
          <cell r="TM153">
            <v>1</v>
          </cell>
          <cell r="TN153" t="str">
            <v/>
          </cell>
          <cell r="TO153" t="str">
            <v/>
          </cell>
          <cell r="TP153">
            <v>9.66</v>
          </cell>
          <cell r="TQ153">
            <v>1</v>
          </cell>
          <cell r="TR153">
            <v>0</v>
          </cell>
          <cell r="TS153">
            <v>0</v>
          </cell>
          <cell r="TT153">
            <v>5.1100000000000003</v>
          </cell>
          <cell r="TU153">
            <v>1</v>
          </cell>
          <cell r="TV153">
            <v>6.12</v>
          </cell>
          <cell r="TW153">
            <v>1</v>
          </cell>
          <cell r="TX153">
            <v>9.0299999999999994</v>
          </cell>
          <cell r="TY153">
            <v>1</v>
          </cell>
          <cell r="TZ153">
            <v>9.75</v>
          </cell>
          <cell r="UA153">
            <v>1</v>
          </cell>
          <cell r="UB153" t="str">
            <v/>
          </cell>
          <cell r="UC153" t="str">
            <v/>
          </cell>
          <cell r="UD153">
            <v>0</v>
          </cell>
          <cell r="UE153">
            <v>0</v>
          </cell>
          <cell r="UF153">
            <v>14.46</v>
          </cell>
          <cell r="UG153">
            <v>2</v>
          </cell>
          <cell r="UH153">
            <v>0</v>
          </cell>
          <cell r="UI153">
            <v>0</v>
          </cell>
          <cell r="UJ153">
            <v>0</v>
          </cell>
          <cell r="UK153">
            <v>0</v>
          </cell>
          <cell r="UL153">
            <v>10.31</v>
          </cell>
          <cell r="UM153">
            <v>1</v>
          </cell>
          <cell r="UN153">
            <v>5.51</v>
          </cell>
          <cell r="UO153">
            <v>1</v>
          </cell>
          <cell r="UP153" t="str">
            <v/>
          </cell>
          <cell r="UQ153" t="str">
            <v/>
          </cell>
          <cell r="UR153">
            <v>8.07</v>
          </cell>
          <cell r="US153">
            <v>1</v>
          </cell>
          <cell r="UT153">
            <v>14.59</v>
          </cell>
          <cell r="UU153">
            <v>2</v>
          </cell>
          <cell r="UV153">
            <v>0</v>
          </cell>
          <cell r="UW153">
            <v>0</v>
          </cell>
          <cell r="UX153">
            <v>9.11</v>
          </cell>
          <cell r="UY153">
            <v>1</v>
          </cell>
          <cell r="UZ153">
            <v>0</v>
          </cell>
          <cell r="VA153">
            <v>0</v>
          </cell>
          <cell r="VB153">
            <v>0</v>
          </cell>
          <cell r="VC153">
            <v>0</v>
          </cell>
          <cell r="VD153" t="str">
            <v/>
          </cell>
          <cell r="VE153" t="str">
            <v/>
          </cell>
          <cell r="VF153">
            <v>16.510000000000002</v>
          </cell>
          <cell r="VG153">
            <v>2</v>
          </cell>
          <cell r="VH153">
            <v>0</v>
          </cell>
          <cell r="VI153">
            <v>0</v>
          </cell>
          <cell r="VJ153">
            <v>16.48</v>
          </cell>
          <cell r="VK153">
            <v>2</v>
          </cell>
          <cell r="VL153">
            <v>0</v>
          </cell>
          <cell r="VM153">
            <v>0</v>
          </cell>
          <cell r="VN153">
            <v>15.91</v>
          </cell>
          <cell r="VO153">
            <v>2</v>
          </cell>
          <cell r="VP153">
            <v>0</v>
          </cell>
          <cell r="VQ153">
            <v>0</v>
          </cell>
          <cell r="VR153" t="str">
            <v/>
          </cell>
          <cell r="VS153" t="str">
            <v/>
          </cell>
          <cell r="VT153">
            <v>9.6300000000000008</v>
          </cell>
          <cell r="VU153">
            <v>1</v>
          </cell>
          <cell r="VV153">
            <v>18.23</v>
          </cell>
          <cell r="VW153">
            <v>2</v>
          </cell>
          <cell r="VX153">
            <v>0</v>
          </cell>
          <cell r="VY153">
            <v>0</v>
          </cell>
          <cell r="VZ153">
            <v>15.23</v>
          </cell>
          <cell r="WA153">
            <v>2</v>
          </cell>
          <cell r="WB153">
            <v>0</v>
          </cell>
          <cell r="WC153">
            <v>0</v>
          </cell>
          <cell r="WD153">
            <v>11.22</v>
          </cell>
          <cell r="WE153">
            <v>1</v>
          </cell>
          <cell r="WF153" t="str">
            <v/>
          </cell>
          <cell r="WG153" t="str">
            <v/>
          </cell>
          <cell r="WH153">
            <v>0</v>
          </cell>
          <cell r="WI153">
            <v>0</v>
          </cell>
          <cell r="WJ153">
            <v>12.68</v>
          </cell>
          <cell r="WK153">
            <v>2</v>
          </cell>
          <cell r="WL153">
            <v>0</v>
          </cell>
          <cell r="WM153">
            <v>0</v>
          </cell>
          <cell r="WN153">
            <v>11.01</v>
          </cell>
          <cell r="WO153">
            <v>1</v>
          </cell>
          <cell r="WP153">
            <v>0</v>
          </cell>
          <cell r="WQ153">
            <v>0</v>
          </cell>
          <cell r="WR153">
            <v>14.86</v>
          </cell>
          <cell r="WS153">
            <v>2</v>
          </cell>
          <cell r="WT153" t="str">
            <v/>
          </cell>
          <cell r="WU153" t="str">
            <v/>
          </cell>
          <cell r="WV153">
            <v>0</v>
          </cell>
          <cell r="WW153">
            <v>0</v>
          </cell>
          <cell r="WX153">
            <v>10.72</v>
          </cell>
          <cell r="WY153">
            <v>1</v>
          </cell>
          <cell r="WZ153">
            <v>0</v>
          </cell>
          <cell r="XA153">
            <v>0</v>
          </cell>
          <cell r="XB153">
            <v>7.56</v>
          </cell>
          <cell r="XC153">
            <v>1</v>
          </cell>
          <cell r="XD153">
            <v>0</v>
          </cell>
          <cell r="XE153">
            <v>0</v>
          </cell>
          <cell r="XF153">
            <v>15.51</v>
          </cell>
          <cell r="XG153">
            <v>2</v>
          </cell>
          <cell r="XH153" t="str">
            <v/>
          </cell>
          <cell r="XI153" t="str">
            <v/>
          </cell>
          <cell r="XJ153">
            <v>12.23</v>
          </cell>
          <cell r="XK153">
            <v>2</v>
          </cell>
          <cell r="XL153">
            <v>0</v>
          </cell>
          <cell r="XM153">
            <v>0</v>
          </cell>
          <cell r="XN153">
            <v>0</v>
          </cell>
          <cell r="XO153">
            <v>0</v>
          </cell>
          <cell r="XP153">
            <v>7.53</v>
          </cell>
          <cell r="XQ153">
            <v>1</v>
          </cell>
          <cell r="XR153">
            <v>7.18</v>
          </cell>
          <cell r="XS153">
            <v>1</v>
          </cell>
          <cell r="XT153">
            <v>7.81</v>
          </cell>
          <cell r="XU153">
            <v>1</v>
          </cell>
          <cell r="XV153" t="str">
            <v/>
          </cell>
          <cell r="XW153" t="str">
            <v/>
          </cell>
          <cell r="XX153">
            <v>17.149999999999999</v>
          </cell>
          <cell r="XY153">
            <v>2</v>
          </cell>
          <cell r="XZ153">
            <v>6.87</v>
          </cell>
          <cell r="YA153">
            <v>1</v>
          </cell>
          <cell r="YB153">
            <v>0</v>
          </cell>
          <cell r="YC153">
            <v>0</v>
          </cell>
          <cell r="YD153">
            <v>11.5</v>
          </cell>
          <cell r="YE153">
            <v>2</v>
          </cell>
          <cell r="YF153">
            <v>0</v>
          </cell>
          <cell r="YG153">
            <v>0</v>
          </cell>
          <cell r="YH153">
            <v>6.61</v>
          </cell>
          <cell r="YI153">
            <v>1</v>
          </cell>
          <cell r="YJ153" t="str">
            <v/>
          </cell>
          <cell r="YK153" t="str">
            <v/>
          </cell>
          <cell r="YL153">
            <v>23.01</v>
          </cell>
          <cell r="YM153">
            <v>3</v>
          </cell>
          <cell r="YN153">
            <v>0</v>
          </cell>
          <cell r="YO153">
            <v>0</v>
          </cell>
          <cell r="YP153">
            <v>0</v>
          </cell>
          <cell r="YQ153">
            <v>0</v>
          </cell>
          <cell r="YR153">
            <v>7.32</v>
          </cell>
          <cell r="YS153">
            <v>1</v>
          </cell>
          <cell r="YT153">
            <v>0</v>
          </cell>
          <cell r="YU153">
            <v>0</v>
          </cell>
          <cell r="YV153">
            <v>13.57</v>
          </cell>
          <cell r="YW153">
            <v>2</v>
          </cell>
          <cell r="YX153" t="str">
            <v/>
          </cell>
          <cell r="YY153" t="str">
            <v/>
          </cell>
          <cell r="YZ153">
            <v>10.01</v>
          </cell>
          <cell r="ZA153">
            <v>1</v>
          </cell>
          <cell r="ZB153">
            <v>7.96</v>
          </cell>
          <cell r="ZC153">
            <v>1</v>
          </cell>
          <cell r="ZD153">
            <v>0</v>
          </cell>
          <cell r="ZE153">
            <v>0</v>
          </cell>
          <cell r="ZF153">
            <v>14.83</v>
          </cell>
          <cell r="ZG153">
            <v>2</v>
          </cell>
          <cell r="ZH153">
            <v>0</v>
          </cell>
          <cell r="ZI153">
            <v>0</v>
          </cell>
          <cell r="ZJ153">
            <v>15.87</v>
          </cell>
          <cell r="ZK153">
            <v>2</v>
          </cell>
          <cell r="ZL153" t="str">
            <v/>
          </cell>
          <cell r="ZM153" t="str">
            <v/>
          </cell>
          <cell r="ZN153">
            <v>12.89</v>
          </cell>
          <cell r="ZO153">
            <v>2</v>
          </cell>
          <cell r="ZP153">
            <v>0</v>
          </cell>
          <cell r="ZQ153">
            <v>0</v>
          </cell>
          <cell r="ZR153">
            <v>6.99</v>
          </cell>
          <cell r="ZS153">
            <v>1</v>
          </cell>
          <cell r="ZT153">
            <v>8.08</v>
          </cell>
          <cell r="ZU153">
            <v>1</v>
          </cell>
          <cell r="ZV153">
            <v>6.68</v>
          </cell>
          <cell r="ZW153">
            <v>1</v>
          </cell>
          <cell r="ZX153">
            <v>6.61</v>
          </cell>
          <cell r="ZY153">
            <v>1</v>
          </cell>
          <cell r="ZZ153" t="str">
            <v/>
          </cell>
          <cell r="AAA153" t="str">
            <v/>
          </cell>
          <cell r="AAB153">
            <v>6.27</v>
          </cell>
          <cell r="AAC153">
            <v>1</v>
          </cell>
          <cell r="AAD153">
            <v>0</v>
          </cell>
          <cell r="AAE153">
            <v>0</v>
          </cell>
          <cell r="AAF153">
            <v>8.3800000000000008</v>
          </cell>
          <cell r="AAG153">
            <v>1</v>
          </cell>
          <cell r="AAH153">
            <v>6.62</v>
          </cell>
          <cell r="AAI153">
            <v>1</v>
          </cell>
          <cell r="AAJ153">
            <v>5.64</v>
          </cell>
          <cell r="AAK153">
            <v>1</v>
          </cell>
          <cell r="AAL153">
            <v>0</v>
          </cell>
          <cell r="AAM153">
            <v>0</v>
          </cell>
          <cell r="AAN153" t="str">
            <v/>
          </cell>
          <cell r="AAO153" t="str">
            <v/>
          </cell>
          <cell r="AAP153">
            <v>0</v>
          </cell>
          <cell r="AAQ153">
            <v>0</v>
          </cell>
          <cell r="AAR153">
            <v>0</v>
          </cell>
          <cell r="AAS153">
            <v>0</v>
          </cell>
          <cell r="AAT153">
            <v>0</v>
          </cell>
          <cell r="AAU153">
            <v>0</v>
          </cell>
          <cell r="AAV153">
            <v>0</v>
          </cell>
          <cell r="AAW153">
            <v>0</v>
          </cell>
          <cell r="AAX153">
            <v>0</v>
          </cell>
          <cell r="AAY153">
            <v>0</v>
          </cell>
          <cell r="AAZ153">
            <v>0</v>
          </cell>
          <cell r="ABA153">
            <v>0</v>
          </cell>
          <cell r="ABB153" t="str">
            <v/>
          </cell>
          <cell r="ABC153" t="str">
            <v/>
          </cell>
          <cell r="ABD153">
            <v>0</v>
          </cell>
          <cell r="ABE153">
            <v>0</v>
          </cell>
          <cell r="ABF153">
            <v>0</v>
          </cell>
          <cell r="ABG153">
            <v>0</v>
          </cell>
          <cell r="ABH153">
            <v>0</v>
          </cell>
          <cell r="ABI153">
            <v>0</v>
          </cell>
          <cell r="ABJ153">
            <v>0</v>
          </cell>
          <cell r="ABK153">
            <v>0</v>
          </cell>
          <cell r="ABM153">
            <v>1860.89</v>
          </cell>
          <cell r="ABN153">
            <v>253</v>
          </cell>
          <cell r="ABO153">
            <v>182</v>
          </cell>
          <cell r="ABP153">
            <v>1.3901098901098901</v>
          </cell>
        </row>
        <row r="154">
          <cell r="A154" t="str">
            <v>CASTLE HILL</v>
          </cell>
          <cell r="B154" t="str">
            <v>CASTLE HILL</v>
          </cell>
          <cell r="C154" t="str">
            <v>BRONX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8.83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17.940000000000001</v>
          </cell>
          <cell r="O154">
            <v>2</v>
          </cell>
          <cell r="P154" t="str">
            <v/>
          </cell>
          <cell r="Q154" t="str">
            <v/>
          </cell>
          <cell r="R154">
            <v>22.47</v>
          </cell>
          <cell r="S154">
            <v>3</v>
          </cell>
          <cell r="T154">
            <v>7.94</v>
          </cell>
          <cell r="U154">
            <v>1</v>
          </cell>
          <cell r="V154">
            <v>0</v>
          </cell>
          <cell r="W154">
            <v>0</v>
          </cell>
          <cell r="X154">
            <v>12.29</v>
          </cell>
          <cell r="Y154">
            <v>2</v>
          </cell>
          <cell r="Z154">
            <v>0</v>
          </cell>
          <cell r="AA154">
            <v>0</v>
          </cell>
          <cell r="AB154">
            <v>7.36</v>
          </cell>
          <cell r="AC154">
            <v>1</v>
          </cell>
          <cell r="AD154" t="str">
            <v/>
          </cell>
          <cell r="AE154" t="str">
            <v/>
          </cell>
          <cell r="AF154">
            <v>13.86</v>
          </cell>
          <cell r="AG154">
            <v>2</v>
          </cell>
          <cell r="AH154">
            <v>7.76</v>
          </cell>
          <cell r="AI154">
            <v>1</v>
          </cell>
          <cell r="AJ154">
            <v>0</v>
          </cell>
          <cell r="AK154">
            <v>0</v>
          </cell>
          <cell r="AL154">
            <v>14.03</v>
          </cell>
          <cell r="AM154">
            <v>2</v>
          </cell>
          <cell r="AN154">
            <v>0</v>
          </cell>
          <cell r="AO154">
            <v>0</v>
          </cell>
          <cell r="AP154">
            <v>7.27</v>
          </cell>
          <cell r="AQ154">
            <v>1</v>
          </cell>
          <cell r="AR154" t="str">
            <v/>
          </cell>
          <cell r="AS154" t="str">
            <v/>
          </cell>
          <cell r="AT154">
            <v>0</v>
          </cell>
          <cell r="AU154">
            <v>0</v>
          </cell>
          <cell r="AV154">
            <v>13.55</v>
          </cell>
          <cell r="AW154">
            <v>2</v>
          </cell>
          <cell r="AX154">
            <v>7.18</v>
          </cell>
          <cell r="AY154">
            <v>1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19.93</v>
          </cell>
          <cell r="BE154">
            <v>2</v>
          </cell>
          <cell r="BF154" t="str">
            <v/>
          </cell>
          <cell r="BG154" t="str">
            <v/>
          </cell>
          <cell r="BH154">
            <v>7.46</v>
          </cell>
          <cell r="BI154">
            <v>1</v>
          </cell>
          <cell r="BJ154">
            <v>8.56</v>
          </cell>
          <cell r="BK154">
            <v>1</v>
          </cell>
          <cell r="BL154">
            <v>0</v>
          </cell>
          <cell r="BM154">
            <v>0</v>
          </cell>
          <cell r="BN154">
            <v>12.72</v>
          </cell>
          <cell r="BO154">
            <v>2</v>
          </cell>
          <cell r="BP154">
            <v>8.2100000000000009</v>
          </cell>
          <cell r="BQ154">
            <v>1</v>
          </cell>
          <cell r="BR154">
            <v>5.5</v>
          </cell>
          <cell r="BS154">
            <v>1</v>
          </cell>
          <cell r="BT154" t="str">
            <v/>
          </cell>
          <cell r="BU154" t="str">
            <v/>
          </cell>
          <cell r="BV154">
            <v>0</v>
          </cell>
          <cell r="BW154">
            <v>0</v>
          </cell>
          <cell r="BX154">
            <v>15.7</v>
          </cell>
          <cell r="BY154">
            <v>2</v>
          </cell>
          <cell r="BZ154">
            <v>0</v>
          </cell>
          <cell r="CA154">
            <v>0</v>
          </cell>
          <cell r="CB154">
            <v>7.57</v>
          </cell>
          <cell r="CC154">
            <v>1</v>
          </cell>
          <cell r="CD154">
            <v>15.1</v>
          </cell>
          <cell r="CE154">
            <v>2</v>
          </cell>
          <cell r="CF154">
            <v>0</v>
          </cell>
          <cell r="CG154">
            <v>0</v>
          </cell>
          <cell r="CH154" t="str">
            <v/>
          </cell>
          <cell r="CI154" t="str">
            <v/>
          </cell>
          <cell r="CJ154">
            <v>14.83</v>
          </cell>
          <cell r="CK154">
            <v>2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14.33</v>
          </cell>
          <cell r="CQ154">
            <v>2</v>
          </cell>
          <cell r="CR154">
            <v>7.51</v>
          </cell>
          <cell r="CS154">
            <v>1</v>
          </cell>
          <cell r="CT154">
            <v>0</v>
          </cell>
          <cell r="CU154">
            <v>0</v>
          </cell>
          <cell r="CV154" t="str">
            <v/>
          </cell>
          <cell r="CW154" t="str">
            <v/>
          </cell>
          <cell r="CX154">
            <v>7.83</v>
          </cell>
          <cell r="CY154">
            <v>1</v>
          </cell>
          <cell r="CZ154">
            <v>0</v>
          </cell>
          <cell r="DA154">
            <v>0</v>
          </cell>
          <cell r="DB154">
            <v>27.57</v>
          </cell>
          <cell r="DC154">
            <v>4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14.7</v>
          </cell>
          <cell r="DI154">
            <v>2</v>
          </cell>
          <cell r="DJ154" t="str">
            <v/>
          </cell>
          <cell r="DK154" t="str">
            <v/>
          </cell>
          <cell r="DL154">
            <v>11.66</v>
          </cell>
          <cell r="DM154">
            <v>2</v>
          </cell>
          <cell r="DN154">
            <v>14.28</v>
          </cell>
          <cell r="DO154">
            <v>2</v>
          </cell>
          <cell r="DP154">
            <v>0</v>
          </cell>
          <cell r="DQ154">
            <v>0</v>
          </cell>
          <cell r="DR154">
            <v>6.41</v>
          </cell>
          <cell r="DS154">
            <v>1</v>
          </cell>
          <cell r="DT154">
            <v>7.41</v>
          </cell>
          <cell r="DU154">
            <v>1</v>
          </cell>
          <cell r="DV154">
            <v>13.56</v>
          </cell>
          <cell r="DW154">
            <v>2</v>
          </cell>
          <cell r="DX154" t="str">
            <v/>
          </cell>
          <cell r="DY154" t="str">
            <v/>
          </cell>
          <cell r="DZ154">
            <v>0</v>
          </cell>
          <cell r="EA154">
            <v>0</v>
          </cell>
          <cell r="EB154">
            <v>25.78</v>
          </cell>
          <cell r="EC154">
            <v>4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6.29</v>
          </cell>
          <cell r="EI154">
            <v>1</v>
          </cell>
          <cell r="EJ154">
            <v>14.09</v>
          </cell>
          <cell r="EK154">
            <v>2</v>
          </cell>
          <cell r="EL154" t="str">
            <v/>
          </cell>
          <cell r="EM154" t="str">
            <v/>
          </cell>
          <cell r="EN154">
            <v>7.78</v>
          </cell>
          <cell r="EO154">
            <v>1</v>
          </cell>
          <cell r="EP154">
            <v>5.35</v>
          </cell>
          <cell r="EQ154">
            <v>1</v>
          </cell>
          <cell r="ER154">
            <v>6.93</v>
          </cell>
          <cell r="ES154">
            <v>1</v>
          </cell>
          <cell r="ET154">
            <v>12.3</v>
          </cell>
          <cell r="EU154">
            <v>2</v>
          </cell>
          <cell r="EV154">
            <v>0</v>
          </cell>
          <cell r="EW154">
            <v>0</v>
          </cell>
          <cell r="EX154">
            <v>12.4</v>
          </cell>
          <cell r="EY154">
            <v>2</v>
          </cell>
          <cell r="EZ154" t="str">
            <v/>
          </cell>
          <cell r="FA154" t="str">
            <v/>
          </cell>
          <cell r="FB154">
            <v>0</v>
          </cell>
          <cell r="FC154">
            <v>0</v>
          </cell>
          <cell r="FD154">
            <v>18.66</v>
          </cell>
          <cell r="FE154">
            <v>3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21.96</v>
          </cell>
          <cell r="FK154">
            <v>3</v>
          </cell>
          <cell r="FL154">
            <v>8.1199999999999992</v>
          </cell>
          <cell r="FM154">
            <v>1</v>
          </cell>
          <cell r="FN154" t="str">
            <v/>
          </cell>
          <cell r="FO154" t="str">
            <v/>
          </cell>
          <cell r="FP154">
            <v>0</v>
          </cell>
          <cell r="FQ154">
            <v>0</v>
          </cell>
          <cell r="FR154">
            <v>14.3</v>
          </cell>
          <cell r="FS154">
            <v>2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15.58</v>
          </cell>
          <cell r="FY154">
            <v>2</v>
          </cell>
          <cell r="FZ154">
            <v>15.06</v>
          </cell>
          <cell r="GA154">
            <v>2</v>
          </cell>
          <cell r="GB154" t="str">
            <v/>
          </cell>
          <cell r="GC154" t="str">
            <v/>
          </cell>
          <cell r="GD154">
            <v>7.65</v>
          </cell>
          <cell r="GE154">
            <v>1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14.82</v>
          </cell>
          <cell r="GK154">
            <v>2</v>
          </cell>
          <cell r="GL154">
            <v>14.78</v>
          </cell>
          <cell r="GM154">
            <v>2</v>
          </cell>
          <cell r="GN154">
            <v>0</v>
          </cell>
          <cell r="GO154">
            <v>0</v>
          </cell>
          <cell r="GP154" t="str">
            <v/>
          </cell>
          <cell r="GQ154" t="str">
            <v/>
          </cell>
          <cell r="GR154">
            <v>6.16</v>
          </cell>
          <cell r="GS154">
            <v>1</v>
          </cell>
          <cell r="GT154">
            <v>0</v>
          </cell>
          <cell r="GU154">
            <v>0</v>
          </cell>
          <cell r="GV154">
            <v>7.53</v>
          </cell>
          <cell r="GW154">
            <v>1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7.07</v>
          </cell>
          <cell r="HC154">
            <v>1</v>
          </cell>
          <cell r="HD154" t="str">
            <v/>
          </cell>
          <cell r="HE154" t="str">
            <v/>
          </cell>
          <cell r="HF154">
            <v>0</v>
          </cell>
          <cell r="HG154">
            <v>0</v>
          </cell>
          <cell r="HH154">
            <v>13.75</v>
          </cell>
          <cell r="HI154">
            <v>2</v>
          </cell>
          <cell r="HJ154">
            <v>0</v>
          </cell>
          <cell r="HK154">
            <v>0</v>
          </cell>
          <cell r="HL154">
            <v>12.73</v>
          </cell>
          <cell r="HM154">
            <v>2</v>
          </cell>
          <cell r="HN154">
            <v>6.68</v>
          </cell>
          <cell r="HO154">
            <v>1</v>
          </cell>
          <cell r="HP154">
            <v>0</v>
          </cell>
          <cell r="HQ154">
            <v>0</v>
          </cell>
          <cell r="HR154" t="str">
            <v/>
          </cell>
          <cell r="HS154" t="str">
            <v/>
          </cell>
          <cell r="HT154">
            <v>0</v>
          </cell>
          <cell r="HU154">
            <v>0</v>
          </cell>
          <cell r="HV154">
            <v>13.75</v>
          </cell>
          <cell r="HW154">
            <v>2</v>
          </cell>
          <cell r="HX154">
            <v>0</v>
          </cell>
          <cell r="HY154">
            <v>0</v>
          </cell>
          <cell r="HZ154">
            <v>12.73</v>
          </cell>
          <cell r="IA154">
            <v>2</v>
          </cell>
          <cell r="IB154">
            <v>6.68</v>
          </cell>
          <cell r="IC154">
            <v>1</v>
          </cell>
          <cell r="ID154">
            <v>0</v>
          </cell>
          <cell r="IE154">
            <v>0</v>
          </cell>
          <cell r="IF154" t="str">
            <v/>
          </cell>
          <cell r="IG154" t="str">
            <v/>
          </cell>
          <cell r="IH154">
            <v>21.72</v>
          </cell>
          <cell r="II154">
            <v>2</v>
          </cell>
          <cell r="IJ154">
            <v>0</v>
          </cell>
          <cell r="IK154">
            <v>0</v>
          </cell>
          <cell r="IL154">
            <v>6.14</v>
          </cell>
          <cell r="IM154">
            <v>1</v>
          </cell>
          <cell r="IN154">
            <v>6.7</v>
          </cell>
          <cell r="IO154">
            <v>1</v>
          </cell>
          <cell r="IP154">
            <v>0</v>
          </cell>
          <cell r="IQ154">
            <v>0</v>
          </cell>
          <cell r="IR154">
            <v>7.15</v>
          </cell>
          <cell r="IS154">
            <v>1</v>
          </cell>
          <cell r="IT154" t="str">
            <v/>
          </cell>
          <cell r="IU154" t="str">
            <v/>
          </cell>
          <cell r="IV154">
            <v>0</v>
          </cell>
          <cell r="IW154">
            <v>0</v>
          </cell>
          <cell r="IX154">
            <v>23.31</v>
          </cell>
          <cell r="IY154">
            <v>3</v>
          </cell>
          <cell r="IZ154">
            <v>6.38</v>
          </cell>
          <cell r="JA154">
            <v>1</v>
          </cell>
          <cell r="JB154">
            <v>0</v>
          </cell>
          <cell r="JC154">
            <v>0</v>
          </cell>
          <cell r="JD154">
            <v>14.19</v>
          </cell>
          <cell r="JE154">
            <v>2</v>
          </cell>
          <cell r="JF154">
            <v>13.7</v>
          </cell>
          <cell r="JG154">
            <v>2</v>
          </cell>
          <cell r="JH154" t="str">
            <v/>
          </cell>
          <cell r="JI154" t="str">
            <v/>
          </cell>
          <cell r="JJ154">
            <v>0</v>
          </cell>
          <cell r="JK154">
            <v>0</v>
          </cell>
          <cell r="JL154">
            <v>23.31</v>
          </cell>
          <cell r="JM154">
            <v>3</v>
          </cell>
          <cell r="JN154">
            <v>6.38</v>
          </cell>
          <cell r="JO154">
            <v>1</v>
          </cell>
          <cell r="JP154">
            <v>0</v>
          </cell>
          <cell r="JQ154">
            <v>0</v>
          </cell>
          <cell r="JR154">
            <v>14.19</v>
          </cell>
          <cell r="JS154">
            <v>2</v>
          </cell>
          <cell r="JT154">
            <v>13.7</v>
          </cell>
          <cell r="JU154">
            <v>2</v>
          </cell>
          <cell r="JV154" t="str">
            <v/>
          </cell>
          <cell r="JW154" t="str">
            <v/>
          </cell>
          <cell r="JX154">
            <v>7.29</v>
          </cell>
          <cell r="JY154">
            <v>1</v>
          </cell>
          <cell r="JZ154">
            <v>15.28</v>
          </cell>
          <cell r="KA154">
            <v>2</v>
          </cell>
          <cell r="KB154">
            <v>10.41</v>
          </cell>
          <cell r="KC154">
            <v>2</v>
          </cell>
          <cell r="KD154">
            <v>0</v>
          </cell>
          <cell r="KE154">
            <v>0</v>
          </cell>
          <cell r="KF154">
            <v>16.079999999999998</v>
          </cell>
          <cell r="KG154">
            <v>2</v>
          </cell>
          <cell r="KH154">
            <v>7.61</v>
          </cell>
          <cell r="KI154">
            <v>1</v>
          </cell>
          <cell r="KJ154" t="str">
            <v/>
          </cell>
          <cell r="KK154" t="str">
            <v/>
          </cell>
          <cell r="KL154">
            <v>8.9</v>
          </cell>
          <cell r="KM154">
            <v>1</v>
          </cell>
          <cell r="KN154">
            <v>6.17</v>
          </cell>
          <cell r="KO154">
            <v>1</v>
          </cell>
          <cell r="KP154">
            <v>7.02</v>
          </cell>
          <cell r="KQ154">
            <v>1</v>
          </cell>
          <cell r="KR154">
            <v>14.16</v>
          </cell>
          <cell r="KS154">
            <v>2</v>
          </cell>
          <cell r="KT154">
            <v>7.68</v>
          </cell>
          <cell r="KU154">
            <v>1</v>
          </cell>
          <cell r="KV154">
            <v>13.7</v>
          </cell>
          <cell r="KW154">
            <v>2</v>
          </cell>
          <cell r="KX154" t="str">
            <v/>
          </cell>
          <cell r="KY154" t="str">
            <v/>
          </cell>
          <cell r="KZ154">
            <v>7.01</v>
          </cell>
          <cell r="LA154">
            <v>1</v>
          </cell>
          <cell r="LB154">
            <v>14.7</v>
          </cell>
          <cell r="LC154">
            <v>2</v>
          </cell>
          <cell r="LD154">
            <v>0</v>
          </cell>
          <cell r="LE154">
            <v>0</v>
          </cell>
          <cell r="LF154">
            <v>5.74</v>
          </cell>
          <cell r="LG154">
            <v>1</v>
          </cell>
          <cell r="LH154">
            <v>13.63</v>
          </cell>
          <cell r="LI154">
            <v>2</v>
          </cell>
          <cell r="LJ154">
            <v>15.78</v>
          </cell>
          <cell r="LK154">
            <v>2</v>
          </cell>
          <cell r="LL154" t="str">
            <v/>
          </cell>
          <cell r="LM154" t="str">
            <v/>
          </cell>
          <cell r="LN154">
            <v>0</v>
          </cell>
          <cell r="LO154">
            <v>0</v>
          </cell>
          <cell r="LP154">
            <v>31.24</v>
          </cell>
          <cell r="LQ154">
            <v>4</v>
          </cell>
          <cell r="LR154">
            <v>0</v>
          </cell>
          <cell r="LS154">
            <v>0</v>
          </cell>
          <cell r="LT154">
            <v>0</v>
          </cell>
          <cell r="LU154">
            <v>0</v>
          </cell>
          <cell r="LV154">
            <v>15.77</v>
          </cell>
          <cell r="LW154">
            <v>2</v>
          </cell>
          <cell r="LX154">
            <v>7.92</v>
          </cell>
          <cell r="LY154">
            <v>1</v>
          </cell>
          <cell r="LZ154" t="str">
            <v/>
          </cell>
          <cell r="MA154" t="str">
            <v/>
          </cell>
          <cell r="MB154">
            <v>14.92</v>
          </cell>
          <cell r="MC154">
            <v>2</v>
          </cell>
          <cell r="MD154">
            <v>7.96</v>
          </cell>
          <cell r="ME154">
            <v>1</v>
          </cell>
          <cell r="MF154">
            <v>0</v>
          </cell>
          <cell r="MG154">
            <v>0</v>
          </cell>
          <cell r="MH154">
            <v>12.26</v>
          </cell>
          <cell r="MI154">
            <v>2</v>
          </cell>
          <cell r="MJ154">
            <v>6.38</v>
          </cell>
          <cell r="MK154">
            <v>1</v>
          </cell>
          <cell r="ML154">
            <v>13.19</v>
          </cell>
          <cell r="MM154">
            <v>2</v>
          </cell>
          <cell r="MN154" t="str">
            <v/>
          </cell>
          <cell r="MO154" t="str">
            <v/>
          </cell>
          <cell r="MP154">
            <v>15.37</v>
          </cell>
          <cell r="MQ154">
            <v>2</v>
          </cell>
          <cell r="MR154">
            <v>0</v>
          </cell>
          <cell r="MS154">
            <v>0</v>
          </cell>
          <cell r="MT154">
            <v>0</v>
          </cell>
          <cell r="MU154">
            <v>0</v>
          </cell>
          <cell r="MV154">
            <v>6.27</v>
          </cell>
          <cell r="MW154">
            <v>1</v>
          </cell>
          <cell r="MX154">
            <v>0</v>
          </cell>
          <cell r="MY154">
            <v>0</v>
          </cell>
          <cell r="MZ154">
            <v>21.77</v>
          </cell>
          <cell r="NA154">
            <v>3</v>
          </cell>
          <cell r="NB154" t="str">
            <v/>
          </cell>
          <cell r="NC154" t="str">
            <v/>
          </cell>
          <cell r="ND154">
            <v>0</v>
          </cell>
          <cell r="NE154">
            <v>0</v>
          </cell>
          <cell r="NF154">
            <v>13.39</v>
          </cell>
          <cell r="NG154">
            <v>2</v>
          </cell>
          <cell r="NH154">
            <v>16.47</v>
          </cell>
          <cell r="NI154">
            <v>2</v>
          </cell>
          <cell r="NJ154">
            <v>7.57</v>
          </cell>
          <cell r="NK154">
            <v>1</v>
          </cell>
          <cell r="NL154">
            <v>0</v>
          </cell>
          <cell r="NM154">
            <v>0</v>
          </cell>
          <cell r="NN154">
            <v>13.92</v>
          </cell>
          <cell r="NO154">
            <v>2</v>
          </cell>
          <cell r="NP154" t="str">
            <v/>
          </cell>
          <cell r="NQ154" t="str">
            <v/>
          </cell>
          <cell r="NR154">
            <v>8.39</v>
          </cell>
          <cell r="NS154">
            <v>1</v>
          </cell>
          <cell r="NT154">
            <v>7.56</v>
          </cell>
          <cell r="NU154">
            <v>1</v>
          </cell>
          <cell r="NV154">
            <v>13.32</v>
          </cell>
          <cell r="NW154">
            <v>2</v>
          </cell>
          <cell r="NX154">
            <v>0</v>
          </cell>
          <cell r="NY154">
            <v>0</v>
          </cell>
          <cell r="NZ154">
            <v>9.2100000000000009</v>
          </cell>
          <cell r="OA154">
            <v>1</v>
          </cell>
          <cell r="OB154">
            <v>14.55</v>
          </cell>
          <cell r="OC154">
            <v>1</v>
          </cell>
          <cell r="OD154" t="str">
            <v/>
          </cell>
          <cell r="OE154" t="str">
            <v/>
          </cell>
          <cell r="OF154">
            <v>16.02</v>
          </cell>
          <cell r="OG154">
            <v>2</v>
          </cell>
          <cell r="OH154">
            <v>7.93</v>
          </cell>
          <cell r="OI154">
            <v>1</v>
          </cell>
          <cell r="OJ154">
            <v>14.24</v>
          </cell>
          <cell r="OK154">
            <v>2</v>
          </cell>
          <cell r="OL154">
            <v>0</v>
          </cell>
          <cell r="OM154">
            <v>0</v>
          </cell>
          <cell r="ON154">
            <v>4.78</v>
          </cell>
          <cell r="OO154">
            <v>1</v>
          </cell>
          <cell r="OP154">
            <v>8.7799999999999994</v>
          </cell>
          <cell r="OQ154">
            <v>1</v>
          </cell>
          <cell r="OR154" t="str">
            <v/>
          </cell>
          <cell r="OS154" t="str">
            <v/>
          </cell>
          <cell r="OT154">
            <v>6.36</v>
          </cell>
          <cell r="OU154">
            <v>1</v>
          </cell>
          <cell r="OV154">
            <v>19.350000000000001</v>
          </cell>
          <cell r="OW154">
            <v>3</v>
          </cell>
          <cell r="OX154">
            <v>5.0199999999999996</v>
          </cell>
          <cell r="OY154">
            <v>1</v>
          </cell>
          <cell r="OZ154">
            <v>6.86</v>
          </cell>
          <cell r="PA154">
            <v>1</v>
          </cell>
          <cell r="PB154">
            <v>8.56</v>
          </cell>
          <cell r="PC154">
            <v>1</v>
          </cell>
          <cell r="PD154">
            <v>8.24</v>
          </cell>
          <cell r="PE154">
            <v>1</v>
          </cell>
          <cell r="PF154" t="str">
            <v/>
          </cell>
          <cell r="PG154" t="str">
            <v/>
          </cell>
          <cell r="PH154">
            <v>0</v>
          </cell>
          <cell r="PI154">
            <v>0</v>
          </cell>
          <cell r="PJ154">
            <v>23.3</v>
          </cell>
          <cell r="PK154">
            <v>3</v>
          </cell>
          <cell r="PL154">
            <v>6.67</v>
          </cell>
          <cell r="PM154">
            <v>1</v>
          </cell>
          <cell r="PN154">
            <v>0</v>
          </cell>
          <cell r="PO154">
            <v>0</v>
          </cell>
          <cell r="PP154">
            <v>14.99</v>
          </cell>
          <cell r="PQ154">
            <v>2</v>
          </cell>
          <cell r="PR154">
            <v>0</v>
          </cell>
          <cell r="PS154">
            <v>0</v>
          </cell>
          <cell r="PT154" t="str">
            <v/>
          </cell>
          <cell r="PU154" t="str">
            <v/>
          </cell>
          <cell r="PV154">
            <v>15.19</v>
          </cell>
          <cell r="PW154">
            <v>2</v>
          </cell>
          <cell r="PX154">
            <v>5.27</v>
          </cell>
          <cell r="PY154">
            <v>1</v>
          </cell>
          <cell r="PZ154">
            <v>8.36</v>
          </cell>
          <cell r="QA154">
            <v>1</v>
          </cell>
          <cell r="QB154">
            <v>10.91</v>
          </cell>
          <cell r="QC154">
            <v>1</v>
          </cell>
          <cell r="QD154">
            <v>7.24</v>
          </cell>
          <cell r="QE154">
            <v>1</v>
          </cell>
          <cell r="QF154">
            <v>12.84</v>
          </cell>
          <cell r="QG154">
            <v>2</v>
          </cell>
          <cell r="QH154" t="str">
            <v/>
          </cell>
          <cell r="QI154" t="str">
            <v/>
          </cell>
          <cell r="QJ154">
            <v>8.65</v>
          </cell>
          <cell r="QK154">
            <v>1</v>
          </cell>
          <cell r="QL154">
            <v>0</v>
          </cell>
          <cell r="QM154">
            <v>0</v>
          </cell>
          <cell r="QN154">
            <v>21.48</v>
          </cell>
          <cell r="QO154">
            <v>3</v>
          </cell>
          <cell r="QP154">
            <v>0</v>
          </cell>
          <cell r="QQ154">
            <v>0</v>
          </cell>
          <cell r="QR154">
            <v>0</v>
          </cell>
          <cell r="QS154">
            <v>0</v>
          </cell>
          <cell r="QT154">
            <v>13.15</v>
          </cell>
          <cell r="QU154">
            <v>2</v>
          </cell>
          <cell r="QV154" t="str">
            <v/>
          </cell>
          <cell r="QW154" t="str">
            <v/>
          </cell>
          <cell r="QX154">
            <v>5.89</v>
          </cell>
          <cell r="QY154">
            <v>1</v>
          </cell>
          <cell r="QZ154">
            <v>16.170000000000002</v>
          </cell>
          <cell r="RA154">
            <v>2</v>
          </cell>
          <cell r="RB154">
            <v>15</v>
          </cell>
          <cell r="RC154">
            <v>2</v>
          </cell>
          <cell r="RD154">
            <v>0</v>
          </cell>
          <cell r="RE154">
            <v>0</v>
          </cell>
          <cell r="RF154">
            <v>8.42</v>
          </cell>
          <cell r="RG154">
            <v>1</v>
          </cell>
          <cell r="RH154">
            <v>0</v>
          </cell>
          <cell r="RI154">
            <v>0</v>
          </cell>
          <cell r="RJ154" t="str">
            <v/>
          </cell>
          <cell r="RK154" t="str">
            <v/>
          </cell>
          <cell r="RL154">
            <v>5.3</v>
          </cell>
          <cell r="RM154">
            <v>1</v>
          </cell>
          <cell r="RN154">
            <v>17.22</v>
          </cell>
          <cell r="RO154">
            <v>2</v>
          </cell>
          <cell r="RP154">
            <v>8.09</v>
          </cell>
          <cell r="RQ154">
            <v>1</v>
          </cell>
          <cell r="RR154">
            <v>4.91</v>
          </cell>
          <cell r="RS154">
            <v>1</v>
          </cell>
          <cell r="RT154">
            <v>0</v>
          </cell>
          <cell r="RU154">
            <v>0</v>
          </cell>
          <cell r="RV154">
            <v>16.77</v>
          </cell>
          <cell r="RW154">
            <v>2</v>
          </cell>
          <cell r="RX154" t="str">
            <v/>
          </cell>
          <cell r="RY154" t="str">
            <v/>
          </cell>
          <cell r="RZ154">
            <v>8.1999999999999993</v>
          </cell>
          <cell r="SA154">
            <v>1</v>
          </cell>
          <cell r="SB154">
            <v>16.16</v>
          </cell>
          <cell r="SC154">
            <v>2</v>
          </cell>
          <cell r="SD154">
            <v>0</v>
          </cell>
          <cell r="SE154">
            <v>0</v>
          </cell>
          <cell r="SF154">
            <v>0</v>
          </cell>
          <cell r="SG154">
            <v>0</v>
          </cell>
          <cell r="SH154">
            <v>0</v>
          </cell>
          <cell r="SI154">
            <v>0</v>
          </cell>
          <cell r="SJ154">
            <v>32.369999999999997</v>
          </cell>
          <cell r="SK154">
            <v>4</v>
          </cell>
          <cell r="SL154" t="str">
            <v/>
          </cell>
          <cell r="SM154" t="str">
            <v/>
          </cell>
          <cell r="SN154">
            <v>0</v>
          </cell>
          <cell r="SO154">
            <v>0</v>
          </cell>
          <cell r="SP154">
            <v>0</v>
          </cell>
          <cell r="SQ154">
            <v>0</v>
          </cell>
          <cell r="SR154">
            <v>27.25</v>
          </cell>
          <cell r="SS154">
            <v>3</v>
          </cell>
          <cell r="ST154">
            <v>0</v>
          </cell>
          <cell r="SU154">
            <v>0</v>
          </cell>
          <cell r="SV154">
            <v>0</v>
          </cell>
          <cell r="SW154">
            <v>0</v>
          </cell>
          <cell r="SX154">
            <v>16.93</v>
          </cell>
          <cell r="SY154">
            <v>2</v>
          </cell>
          <cell r="SZ154" t="str">
            <v/>
          </cell>
          <cell r="TA154" t="str">
            <v/>
          </cell>
          <cell r="TB154">
            <v>15.86</v>
          </cell>
          <cell r="TC154">
            <v>2</v>
          </cell>
          <cell r="TD154">
            <v>16.559999999999999</v>
          </cell>
          <cell r="TE154">
            <v>2</v>
          </cell>
          <cell r="TF154">
            <v>0</v>
          </cell>
          <cell r="TG154">
            <v>0</v>
          </cell>
          <cell r="TH154">
            <v>6.18</v>
          </cell>
          <cell r="TI154">
            <v>1</v>
          </cell>
          <cell r="TJ154">
            <v>15.37</v>
          </cell>
          <cell r="TK154">
            <v>2</v>
          </cell>
          <cell r="TL154">
            <v>0</v>
          </cell>
          <cell r="TM154">
            <v>0</v>
          </cell>
          <cell r="TN154" t="str">
            <v/>
          </cell>
          <cell r="TO154" t="str">
            <v/>
          </cell>
          <cell r="TP154">
            <v>0</v>
          </cell>
          <cell r="TQ154">
            <v>0</v>
          </cell>
          <cell r="TR154">
            <v>23.82</v>
          </cell>
          <cell r="TS154">
            <v>3</v>
          </cell>
          <cell r="TT154">
            <v>0</v>
          </cell>
          <cell r="TU154">
            <v>0</v>
          </cell>
          <cell r="TV154">
            <v>20.260000000000002</v>
          </cell>
          <cell r="TW154">
            <v>3</v>
          </cell>
          <cell r="TX154">
            <v>0</v>
          </cell>
          <cell r="TY154">
            <v>0</v>
          </cell>
          <cell r="TZ154">
            <v>0</v>
          </cell>
          <cell r="UA154">
            <v>0</v>
          </cell>
          <cell r="UB154" t="str">
            <v/>
          </cell>
          <cell r="UC154" t="str">
            <v/>
          </cell>
          <cell r="UD154">
            <v>32</v>
          </cell>
          <cell r="UE154">
            <v>4</v>
          </cell>
          <cell r="UF154">
            <v>0</v>
          </cell>
          <cell r="UG154">
            <v>0</v>
          </cell>
          <cell r="UH154">
            <v>0</v>
          </cell>
          <cell r="UI154">
            <v>0</v>
          </cell>
          <cell r="UJ154">
            <v>0</v>
          </cell>
          <cell r="UK154">
            <v>0</v>
          </cell>
          <cell r="UL154">
            <v>31.92</v>
          </cell>
          <cell r="UM154">
            <v>4</v>
          </cell>
          <cell r="UN154">
            <v>0</v>
          </cell>
          <cell r="UO154">
            <v>0</v>
          </cell>
          <cell r="UP154" t="str">
            <v/>
          </cell>
          <cell r="UQ154" t="str">
            <v/>
          </cell>
          <cell r="UR154">
            <v>0</v>
          </cell>
          <cell r="US154">
            <v>0</v>
          </cell>
          <cell r="UT154">
            <v>15.14</v>
          </cell>
          <cell r="UU154">
            <v>2</v>
          </cell>
          <cell r="UV154">
            <v>13.65</v>
          </cell>
          <cell r="UW154">
            <v>2</v>
          </cell>
          <cell r="UX154">
            <v>0</v>
          </cell>
          <cell r="UY154">
            <v>0</v>
          </cell>
          <cell r="UZ154">
            <v>14.07</v>
          </cell>
          <cell r="VA154">
            <v>2</v>
          </cell>
          <cell r="VB154">
            <v>13.15</v>
          </cell>
          <cell r="VC154">
            <v>2</v>
          </cell>
          <cell r="VD154" t="str">
            <v/>
          </cell>
          <cell r="VE154" t="str">
            <v/>
          </cell>
          <cell r="VF154">
            <v>13.5</v>
          </cell>
          <cell r="VG154">
            <v>2</v>
          </cell>
          <cell r="VH154">
            <v>0</v>
          </cell>
          <cell r="VI154">
            <v>0</v>
          </cell>
          <cell r="VJ154">
            <v>4.9400000000000004</v>
          </cell>
          <cell r="VK154">
            <v>1</v>
          </cell>
          <cell r="VL154">
            <v>0</v>
          </cell>
          <cell r="VM154">
            <v>0</v>
          </cell>
          <cell r="VN154">
            <v>15.64</v>
          </cell>
          <cell r="VO154">
            <v>2</v>
          </cell>
          <cell r="VP154">
            <v>8.27</v>
          </cell>
          <cell r="VQ154">
            <v>1</v>
          </cell>
          <cell r="VR154" t="str">
            <v/>
          </cell>
          <cell r="VS154" t="str">
            <v/>
          </cell>
          <cell r="VT154">
            <v>0</v>
          </cell>
          <cell r="VU154">
            <v>0</v>
          </cell>
          <cell r="VV154">
            <v>18.78</v>
          </cell>
          <cell r="VW154">
            <v>2</v>
          </cell>
          <cell r="VX154">
            <v>8.11</v>
          </cell>
          <cell r="VY154">
            <v>1</v>
          </cell>
          <cell r="VZ154">
            <v>15.99</v>
          </cell>
          <cell r="WA154">
            <v>2</v>
          </cell>
          <cell r="WB154">
            <v>0</v>
          </cell>
          <cell r="WC154">
            <v>0</v>
          </cell>
          <cell r="WD154">
            <v>12.12</v>
          </cell>
          <cell r="WE154">
            <v>2</v>
          </cell>
          <cell r="WF154" t="str">
            <v/>
          </cell>
          <cell r="WG154" t="str">
            <v/>
          </cell>
          <cell r="WH154">
            <v>8.19</v>
          </cell>
          <cell r="WI154">
            <v>1</v>
          </cell>
          <cell r="WJ154">
            <v>8.92</v>
          </cell>
          <cell r="WK154">
            <v>1</v>
          </cell>
          <cell r="WL154">
            <v>0</v>
          </cell>
          <cell r="WM154">
            <v>0</v>
          </cell>
          <cell r="WN154">
            <v>15.78</v>
          </cell>
          <cell r="WO154">
            <v>2</v>
          </cell>
          <cell r="WP154">
            <v>7.69</v>
          </cell>
          <cell r="WQ154">
            <v>1</v>
          </cell>
          <cell r="WR154">
            <v>8.36</v>
          </cell>
          <cell r="WS154">
            <v>1</v>
          </cell>
          <cell r="WT154" t="str">
            <v/>
          </cell>
          <cell r="WU154" t="str">
            <v/>
          </cell>
          <cell r="WV154">
            <v>16.57</v>
          </cell>
          <cell r="WW154">
            <v>2</v>
          </cell>
          <cell r="WX154">
            <v>0</v>
          </cell>
          <cell r="WY154">
            <v>0</v>
          </cell>
          <cell r="WZ154">
            <v>0</v>
          </cell>
          <cell r="XA154">
            <v>0</v>
          </cell>
          <cell r="XB154">
            <v>12.55</v>
          </cell>
          <cell r="XC154">
            <v>2</v>
          </cell>
          <cell r="XD154">
            <v>0</v>
          </cell>
          <cell r="XE154">
            <v>0</v>
          </cell>
          <cell r="XF154">
            <v>13.4</v>
          </cell>
          <cell r="XG154">
            <v>2</v>
          </cell>
          <cell r="XH154" t="str">
            <v/>
          </cell>
          <cell r="XI154" t="str">
            <v/>
          </cell>
          <cell r="XJ154">
            <v>16.899999999999999</v>
          </cell>
          <cell r="XK154">
            <v>2</v>
          </cell>
          <cell r="XL154">
            <v>0</v>
          </cell>
          <cell r="XM154">
            <v>0</v>
          </cell>
          <cell r="XN154">
            <v>7.02</v>
          </cell>
          <cell r="XO154">
            <v>1</v>
          </cell>
          <cell r="XP154">
            <v>6.67</v>
          </cell>
          <cell r="XQ154">
            <v>1</v>
          </cell>
          <cell r="XR154">
            <v>0</v>
          </cell>
          <cell r="XS154">
            <v>0</v>
          </cell>
          <cell r="XT154">
            <v>18.39</v>
          </cell>
          <cell r="XU154">
            <v>2</v>
          </cell>
          <cell r="XV154" t="str">
            <v/>
          </cell>
          <cell r="XW154" t="str">
            <v/>
          </cell>
          <cell r="XX154">
            <v>0</v>
          </cell>
          <cell r="XY154">
            <v>0</v>
          </cell>
          <cell r="XZ154">
            <v>0</v>
          </cell>
          <cell r="YA154">
            <v>0</v>
          </cell>
          <cell r="YB154">
            <v>0</v>
          </cell>
          <cell r="YC154">
            <v>0</v>
          </cell>
          <cell r="YD154">
            <v>0</v>
          </cell>
          <cell r="YE154">
            <v>0</v>
          </cell>
          <cell r="YF154">
            <v>0</v>
          </cell>
          <cell r="YG154">
            <v>0</v>
          </cell>
          <cell r="YH154">
            <v>0</v>
          </cell>
          <cell r="YI154">
            <v>0</v>
          </cell>
          <cell r="YJ154" t="str">
            <v/>
          </cell>
          <cell r="YK154" t="str">
            <v/>
          </cell>
          <cell r="YL154">
            <v>7.03</v>
          </cell>
          <cell r="YM154">
            <v>1</v>
          </cell>
          <cell r="YN154">
            <v>0</v>
          </cell>
          <cell r="YO154">
            <v>0</v>
          </cell>
          <cell r="YP154">
            <v>16.079999999999998</v>
          </cell>
          <cell r="YQ154">
            <v>2</v>
          </cell>
          <cell r="YR154">
            <v>0</v>
          </cell>
          <cell r="YS154">
            <v>0</v>
          </cell>
          <cell r="YT154">
            <v>30.14</v>
          </cell>
          <cell r="YU154">
            <v>4</v>
          </cell>
          <cell r="YV154">
            <v>0</v>
          </cell>
          <cell r="YW154">
            <v>0</v>
          </cell>
          <cell r="YX154" t="str">
            <v/>
          </cell>
          <cell r="YY154" t="str">
            <v/>
          </cell>
          <cell r="YZ154">
            <v>0</v>
          </cell>
          <cell r="ZA154">
            <v>0</v>
          </cell>
          <cell r="ZB154">
            <v>16.170000000000002</v>
          </cell>
          <cell r="ZC154">
            <v>2</v>
          </cell>
          <cell r="ZD154">
            <v>15.34</v>
          </cell>
          <cell r="ZE154">
            <v>2</v>
          </cell>
          <cell r="ZF154">
            <v>17.39</v>
          </cell>
          <cell r="ZG154">
            <v>2</v>
          </cell>
          <cell r="ZH154">
            <v>0</v>
          </cell>
          <cell r="ZI154">
            <v>0</v>
          </cell>
          <cell r="ZJ154">
            <v>0</v>
          </cell>
          <cell r="ZK154">
            <v>0</v>
          </cell>
          <cell r="ZL154" t="str">
            <v/>
          </cell>
          <cell r="ZM154" t="str">
            <v/>
          </cell>
          <cell r="ZN154">
            <v>15.69</v>
          </cell>
          <cell r="ZO154">
            <v>2</v>
          </cell>
          <cell r="ZP154">
            <v>15.55</v>
          </cell>
          <cell r="ZQ154">
            <v>2</v>
          </cell>
          <cell r="ZR154">
            <v>0</v>
          </cell>
          <cell r="ZS154">
            <v>0</v>
          </cell>
          <cell r="ZT154">
            <v>12.88</v>
          </cell>
          <cell r="ZU154">
            <v>2</v>
          </cell>
          <cell r="ZV154">
            <v>7.77</v>
          </cell>
          <cell r="ZW154">
            <v>1</v>
          </cell>
          <cell r="ZX154">
            <v>0</v>
          </cell>
          <cell r="ZY154">
            <v>0</v>
          </cell>
          <cell r="ZZ154" t="str">
            <v/>
          </cell>
          <cell r="AAA154" t="str">
            <v/>
          </cell>
          <cell r="AAB154">
            <v>0</v>
          </cell>
          <cell r="AAC154">
            <v>0</v>
          </cell>
          <cell r="AAD154">
            <v>30.32</v>
          </cell>
          <cell r="AAE154">
            <v>4</v>
          </cell>
          <cell r="AAF154">
            <v>0</v>
          </cell>
          <cell r="AAG154">
            <v>0</v>
          </cell>
          <cell r="AAH154">
            <v>7.12</v>
          </cell>
          <cell r="AAI154">
            <v>1</v>
          </cell>
          <cell r="AAJ154">
            <v>0</v>
          </cell>
          <cell r="AAK154">
            <v>0</v>
          </cell>
          <cell r="AAL154">
            <v>0</v>
          </cell>
          <cell r="AAM154">
            <v>0</v>
          </cell>
          <cell r="AAN154" t="str">
            <v/>
          </cell>
          <cell r="AAO154" t="str">
            <v/>
          </cell>
          <cell r="AAP154">
            <v>0</v>
          </cell>
          <cell r="AAQ154">
            <v>0</v>
          </cell>
          <cell r="AAR154">
            <v>0</v>
          </cell>
          <cell r="AAS154">
            <v>0</v>
          </cell>
          <cell r="AAT154">
            <v>0</v>
          </cell>
          <cell r="AAU154">
            <v>0</v>
          </cell>
          <cell r="AAV154">
            <v>0</v>
          </cell>
          <cell r="AAW154">
            <v>0</v>
          </cell>
          <cell r="AAX154">
            <v>0</v>
          </cell>
          <cell r="AAY154">
            <v>0</v>
          </cell>
          <cell r="AAZ154">
            <v>0</v>
          </cell>
          <cell r="ABA154">
            <v>0</v>
          </cell>
          <cell r="ABB154" t="str">
            <v/>
          </cell>
          <cell r="ABC154" t="str">
            <v/>
          </cell>
          <cell r="ABD154">
            <v>0</v>
          </cell>
          <cell r="ABE154">
            <v>0</v>
          </cell>
          <cell r="ABF154">
            <v>0</v>
          </cell>
          <cell r="ABG154">
            <v>0</v>
          </cell>
          <cell r="ABH154">
            <v>0</v>
          </cell>
          <cell r="ABI154">
            <v>0</v>
          </cell>
          <cell r="ABJ154">
            <v>0</v>
          </cell>
          <cell r="ABK154">
            <v>0</v>
          </cell>
          <cell r="ABM154">
            <v>2375.8300000000013</v>
          </cell>
          <cell r="ABN154">
            <v>321</v>
          </cell>
          <cell r="ABO154">
            <v>187</v>
          </cell>
          <cell r="ABP154">
            <v>1.7165775401069518</v>
          </cell>
        </row>
        <row r="155">
          <cell r="A155" t="str">
            <v>MONROE</v>
          </cell>
          <cell r="B155" t="str">
            <v>MONROE</v>
          </cell>
          <cell r="C155" t="str">
            <v>BRONX</v>
          </cell>
          <cell r="D155">
            <v>7.25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16.690000000000001</v>
          </cell>
          <cell r="M155">
            <v>2</v>
          </cell>
          <cell r="N155">
            <v>0</v>
          </cell>
          <cell r="O155">
            <v>0</v>
          </cell>
          <cell r="P155" t="str">
            <v/>
          </cell>
          <cell r="Q155" t="str">
            <v/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9.9</v>
          </cell>
          <cell r="W155">
            <v>1</v>
          </cell>
          <cell r="X155">
            <v>10.24</v>
          </cell>
          <cell r="Y155">
            <v>1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 t="str">
            <v/>
          </cell>
          <cell r="AE155" t="str">
            <v/>
          </cell>
          <cell r="AF155">
            <v>9.57</v>
          </cell>
          <cell r="AG155">
            <v>1</v>
          </cell>
          <cell r="AH155">
            <v>0</v>
          </cell>
          <cell r="AI155">
            <v>0</v>
          </cell>
          <cell r="AJ155">
            <v>9.39</v>
          </cell>
          <cell r="AK155">
            <v>1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8.16</v>
          </cell>
          <cell r="AQ155">
            <v>1</v>
          </cell>
          <cell r="AR155" t="str">
            <v/>
          </cell>
          <cell r="AS155" t="str">
            <v/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8.6300000000000008</v>
          </cell>
          <cell r="AY155">
            <v>1</v>
          </cell>
          <cell r="AZ155">
            <v>0</v>
          </cell>
          <cell r="BA155">
            <v>0</v>
          </cell>
          <cell r="BB155">
            <v>7.32</v>
          </cell>
          <cell r="BC155">
            <v>1</v>
          </cell>
          <cell r="BD155">
            <v>0</v>
          </cell>
          <cell r="BE155">
            <v>0</v>
          </cell>
          <cell r="BF155" t="str">
            <v/>
          </cell>
          <cell r="BG155" t="str">
            <v/>
          </cell>
          <cell r="BH155">
            <v>0</v>
          </cell>
          <cell r="BI155">
            <v>0</v>
          </cell>
          <cell r="BJ155">
            <v>9.7100000000000009</v>
          </cell>
          <cell r="BK155">
            <v>1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9.58</v>
          </cell>
          <cell r="BQ155">
            <v>1</v>
          </cell>
          <cell r="BR155">
            <v>9.2799999999999994</v>
          </cell>
          <cell r="BS155">
            <v>1</v>
          </cell>
          <cell r="BT155" t="str">
            <v/>
          </cell>
          <cell r="BU155" t="str">
            <v/>
          </cell>
          <cell r="BV155">
            <v>0</v>
          </cell>
          <cell r="BW155">
            <v>0</v>
          </cell>
          <cell r="BX155">
            <v>9.02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9.42</v>
          </cell>
          <cell r="CE155">
            <v>1</v>
          </cell>
          <cell r="CF155">
            <v>0</v>
          </cell>
          <cell r="CG155">
            <v>0</v>
          </cell>
          <cell r="CH155" t="str">
            <v/>
          </cell>
          <cell r="CI155" t="str">
            <v/>
          </cell>
          <cell r="CJ155">
            <v>9.67</v>
          </cell>
          <cell r="CK155">
            <v>1</v>
          </cell>
          <cell r="CL155">
            <v>0</v>
          </cell>
          <cell r="CM155">
            <v>0</v>
          </cell>
          <cell r="CN155">
            <v>8.4499999999999993</v>
          </cell>
          <cell r="CO155">
            <v>1</v>
          </cell>
          <cell r="CP155">
            <v>0</v>
          </cell>
          <cell r="CQ155">
            <v>0</v>
          </cell>
          <cell r="CR155">
            <v>9.26</v>
          </cell>
          <cell r="CS155">
            <v>1</v>
          </cell>
          <cell r="CT155">
            <v>0</v>
          </cell>
          <cell r="CU155">
            <v>0</v>
          </cell>
          <cell r="CV155" t="str">
            <v/>
          </cell>
          <cell r="CW155" t="str">
            <v/>
          </cell>
          <cell r="CX155">
            <v>7.93</v>
          </cell>
          <cell r="CY155">
            <v>1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10.54</v>
          </cell>
          <cell r="DE155">
            <v>1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 t="str">
            <v/>
          </cell>
          <cell r="DK155" t="str">
            <v/>
          </cell>
          <cell r="DL155">
            <v>8.57</v>
          </cell>
          <cell r="DM155">
            <v>1</v>
          </cell>
          <cell r="DN155">
            <v>8.74</v>
          </cell>
          <cell r="DO155">
            <v>1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9.66</v>
          </cell>
          <cell r="DU155">
            <v>1</v>
          </cell>
          <cell r="DV155">
            <v>0</v>
          </cell>
          <cell r="DW155">
            <v>0</v>
          </cell>
          <cell r="DX155" t="str">
            <v/>
          </cell>
          <cell r="DY155" t="str">
            <v/>
          </cell>
          <cell r="DZ155">
            <v>6.58</v>
          </cell>
          <cell r="EA155">
            <v>1</v>
          </cell>
          <cell r="EB155">
            <v>0</v>
          </cell>
          <cell r="EC155">
            <v>0</v>
          </cell>
          <cell r="ED155">
            <v>9.23</v>
          </cell>
          <cell r="EE155">
            <v>1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8.36</v>
          </cell>
          <cell r="EK155">
            <v>1</v>
          </cell>
          <cell r="EL155" t="str">
            <v/>
          </cell>
          <cell r="EM155" t="str">
            <v/>
          </cell>
          <cell r="EN155">
            <v>0</v>
          </cell>
          <cell r="EO155">
            <v>0</v>
          </cell>
          <cell r="EP155">
            <v>9.44</v>
          </cell>
          <cell r="EQ155">
            <v>1</v>
          </cell>
          <cell r="ER155">
            <v>0</v>
          </cell>
          <cell r="ES155">
            <v>0</v>
          </cell>
          <cell r="ET155">
            <v>9.99</v>
          </cell>
          <cell r="EU155">
            <v>1</v>
          </cell>
          <cell r="EV155">
            <v>0</v>
          </cell>
          <cell r="EW155">
            <v>0</v>
          </cell>
          <cell r="EX155">
            <v>8.8800000000000008</v>
          </cell>
          <cell r="EY155">
            <v>1</v>
          </cell>
          <cell r="EZ155" t="str">
            <v/>
          </cell>
          <cell r="FA155" t="str">
            <v/>
          </cell>
          <cell r="FB155">
            <v>0</v>
          </cell>
          <cell r="FC155">
            <v>0</v>
          </cell>
          <cell r="FD155">
            <v>10.28</v>
          </cell>
          <cell r="FE155">
            <v>1</v>
          </cell>
          <cell r="FF155">
            <v>9.19</v>
          </cell>
          <cell r="FG155">
            <v>1</v>
          </cell>
          <cell r="FH155">
            <v>8.52</v>
          </cell>
          <cell r="FI155">
            <v>1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 t="str">
            <v/>
          </cell>
          <cell r="FO155" t="str">
            <v/>
          </cell>
          <cell r="FP155">
            <v>8.8800000000000008</v>
          </cell>
          <cell r="FQ155">
            <v>1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6.85</v>
          </cell>
          <cell r="FY155">
            <v>1</v>
          </cell>
          <cell r="FZ155">
            <v>10.53</v>
          </cell>
          <cell r="GA155">
            <v>1</v>
          </cell>
          <cell r="GB155" t="str">
            <v/>
          </cell>
          <cell r="GC155" t="str">
            <v/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10.39</v>
          </cell>
          <cell r="GI155">
            <v>1</v>
          </cell>
          <cell r="GJ155">
            <v>0</v>
          </cell>
          <cell r="GK155">
            <v>0</v>
          </cell>
          <cell r="GL155">
            <v>10.91</v>
          </cell>
          <cell r="GM155">
            <v>1</v>
          </cell>
          <cell r="GN155">
            <v>0</v>
          </cell>
          <cell r="GO155">
            <v>0</v>
          </cell>
          <cell r="GP155" t="str">
            <v/>
          </cell>
          <cell r="GQ155" t="str">
            <v/>
          </cell>
          <cell r="GR155">
            <v>8.41</v>
          </cell>
          <cell r="GS155">
            <v>1</v>
          </cell>
          <cell r="GT155">
            <v>0</v>
          </cell>
          <cell r="GU155">
            <v>0</v>
          </cell>
          <cell r="GV155">
            <v>7.15</v>
          </cell>
          <cell r="GW155">
            <v>1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9.59</v>
          </cell>
          <cell r="HC155">
            <v>1</v>
          </cell>
          <cell r="HD155" t="str">
            <v/>
          </cell>
          <cell r="HE155" t="str">
            <v/>
          </cell>
          <cell r="HF155">
            <v>0</v>
          </cell>
          <cell r="HG155">
            <v>0</v>
          </cell>
          <cell r="HH155">
            <v>9.2100000000000009</v>
          </cell>
          <cell r="HI155">
            <v>1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9.41</v>
          </cell>
          <cell r="HQ155">
            <v>1</v>
          </cell>
          <cell r="HR155" t="str">
            <v/>
          </cell>
          <cell r="HS155" t="str">
            <v/>
          </cell>
          <cell r="HT155">
            <v>0</v>
          </cell>
          <cell r="HU155">
            <v>0</v>
          </cell>
          <cell r="HV155">
            <v>9.2100000000000009</v>
          </cell>
          <cell r="HW155">
            <v>1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9.41</v>
          </cell>
          <cell r="IE155">
            <v>1</v>
          </cell>
          <cell r="IF155" t="str">
            <v/>
          </cell>
          <cell r="IG155" t="str">
            <v/>
          </cell>
          <cell r="IH155">
            <v>9.0299999999999994</v>
          </cell>
          <cell r="II155">
            <v>1</v>
          </cell>
          <cell r="IJ155">
            <v>0</v>
          </cell>
          <cell r="IK155">
            <v>0</v>
          </cell>
          <cell r="IL155">
            <v>9.59</v>
          </cell>
          <cell r="IM155">
            <v>1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9.86</v>
          </cell>
          <cell r="IS155">
            <v>1</v>
          </cell>
          <cell r="IT155" t="str">
            <v/>
          </cell>
          <cell r="IU155" t="str">
            <v/>
          </cell>
          <cell r="IV155">
            <v>6.36</v>
          </cell>
          <cell r="IW155">
            <v>1</v>
          </cell>
          <cell r="IX155">
            <v>0</v>
          </cell>
          <cell r="IY155">
            <v>0</v>
          </cell>
          <cell r="IZ155">
            <v>9.33</v>
          </cell>
          <cell r="JA155">
            <v>1</v>
          </cell>
          <cell r="JB155">
            <v>0</v>
          </cell>
          <cell r="JC155">
            <v>0</v>
          </cell>
          <cell r="JD155">
            <v>9.85</v>
          </cell>
          <cell r="JE155">
            <v>1</v>
          </cell>
          <cell r="JF155">
            <v>0</v>
          </cell>
          <cell r="JG155">
            <v>0</v>
          </cell>
          <cell r="JH155" t="str">
            <v/>
          </cell>
          <cell r="JI155" t="str">
            <v/>
          </cell>
          <cell r="JJ155">
            <v>6.36</v>
          </cell>
          <cell r="JK155">
            <v>1</v>
          </cell>
          <cell r="JL155">
            <v>0</v>
          </cell>
          <cell r="JM155">
            <v>0</v>
          </cell>
          <cell r="JN155">
            <v>9.33</v>
          </cell>
          <cell r="JO155">
            <v>1</v>
          </cell>
          <cell r="JP155">
            <v>0</v>
          </cell>
          <cell r="JQ155">
            <v>0</v>
          </cell>
          <cell r="JR155">
            <v>9.85</v>
          </cell>
          <cell r="JS155">
            <v>1</v>
          </cell>
          <cell r="JT155">
            <v>0</v>
          </cell>
          <cell r="JU155">
            <v>0</v>
          </cell>
          <cell r="JV155" t="str">
            <v/>
          </cell>
          <cell r="JW155" t="str">
            <v/>
          </cell>
          <cell r="JX155">
            <v>9.3699999999999992</v>
          </cell>
          <cell r="JY155">
            <v>1</v>
          </cell>
          <cell r="JZ155">
            <v>0</v>
          </cell>
          <cell r="KA155">
            <v>0</v>
          </cell>
          <cell r="KB155">
            <v>8.56</v>
          </cell>
          <cell r="KC155">
            <v>1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10.95</v>
          </cell>
          <cell r="KI155">
            <v>1</v>
          </cell>
          <cell r="KJ155" t="str">
            <v/>
          </cell>
          <cell r="KK155" t="str">
            <v/>
          </cell>
          <cell r="KL155">
            <v>8.36</v>
          </cell>
          <cell r="KM155">
            <v>1</v>
          </cell>
          <cell r="KN155">
            <v>0</v>
          </cell>
          <cell r="KO155">
            <v>0</v>
          </cell>
          <cell r="KP155">
            <v>9.44</v>
          </cell>
          <cell r="KQ155">
            <v>1</v>
          </cell>
          <cell r="KR155">
            <v>7.42</v>
          </cell>
          <cell r="KS155">
            <v>1</v>
          </cell>
          <cell r="KT155">
            <v>0</v>
          </cell>
          <cell r="KU155">
            <v>0</v>
          </cell>
          <cell r="KV155">
            <v>8.9700000000000006</v>
          </cell>
          <cell r="KW155">
            <v>1</v>
          </cell>
          <cell r="KX155" t="str">
            <v/>
          </cell>
          <cell r="KY155" t="str">
            <v/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8.42</v>
          </cell>
          <cell r="LE155">
            <v>1</v>
          </cell>
          <cell r="LF155">
            <v>9.36</v>
          </cell>
          <cell r="LG155">
            <v>1</v>
          </cell>
          <cell r="LH155">
            <v>0</v>
          </cell>
          <cell r="LI155">
            <v>0</v>
          </cell>
          <cell r="LJ155">
            <v>10.37</v>
          </cell>
          <cell r="LK155">
            <v>1</v>
          </cell>
          <cell r="LL155" t="str">
            <v/>
          </cell>
          <cell r="LM155" t="str">
            <v/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20.49</v>
          </cell>
          <cell r="LS155">
            <v>2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9.91</v>
          </cell>
          <cell r="LY155">
            <v>1</v>
          </cell>
          <cell r="LZ155" t="str">
            <v/>
          </cell>
          <cell r="MA155" t="str">
            <v/>
          </cell>
          <cell r="MB155">
            <v>0</v>
          </cell>
          <cell r="MC155">
            <v>0</v>
          </cell>
          <cell r="MD155">
            <v>10.9</v>
          </cell>
          <cell r="ME155">
            <v>1</v>
          </cell>
          <cell r="MF155">
            <v>0</v>
          </cell>
          <cell r="MG155">
            <v>0</v>
          </cell>
          <cell r="MH155">
            <v>8.73</v>
          </cell>
          <cell r="MI155">
            <v>1</v>
          </cell>
          <cell r="MJ155">
            <v>8.86</v>
          </cell>
          <cell r="MK155">
            <v>1</v>
          </cell>
          <cell r="ML155">
            <v>0</v>
          </cell>
          <cell r="MM155">
            <v>0</v>
          </cell>
          <cell r="MN155" t="str">
            <v/>
          </cell>
          <cell r="MO155" t="str">
            <v/>
          </cell>
          <cell r="MP155">
            <v>9.8699999999999992</v>
          </cell>
          <cell r="MQ155">
            <v>1</v>
          </cell>
          <cell r="MR155">
            <v>0</v>
          </cell>
          <cell r="MS155">
            <v>0</v>
          </cell>
          <cell r="MT155">
            <v>0</v>
          </cell>
          <cell r="MU155">
            <v>0</v>
          </cell>
          <cell r="MV155">
            <v>11.18</v>
          </cell>
          <cell r="MW155">
            <v>1</v>
          </cell>
          <cell r="MX155">
            <v>0</v>
          </cell>
          <cell r="MY155">
            <v>0</v>
          </cell>
          <cell r="MZ155">
            <v>10.68</v>
          </cell>
          <cell r="NA155">
            <v>1</v>
          </cell>
          <cell r="NB155" t="str">
            <v/>
          </cell>
          <cell r="NC155" t="str">
            <v/>
          </cell>
          <cell r="ND155">
            <v>12.03</v>
          </cell>
          <cell r="NE155">
            <v>1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12.49</v>
          </cell>
          <cell r="NK155">
            <v>1</v>
          </cell>
          <cell r="NL155">
            <v>0</v>
          </cell>
          <cell r="NM155">
            <v>0</v>
          </cell>
          <cell r="NN155">
            <v>8.2200000000000006</v>
          </cell>
          <cell r="NO155">
            <v>1</v>
          </cell>
          <cell r="NP155" t="str">
            <v/>
          </cell>
          <cell r="NQ155" t="str">
            <v/>
          </cell>
          <cell r="NR155">
            <v>0</v>
          </cell>
          <cell r="NS155">
            <v>0</v>
          </cell>
          <cell r="NT155">
            <v>8.3800000000000008</v>
          </cell>
          <cell r="NU155">
            <v>1</v>
          </cell>
          <cell r="NV155">
            <v>9.61</v>
          </cell>
          <cell r="NW155">
            <v>1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9.7100000000000009</v>
          </cell>
          <cell r="OC155">
            <v>1</v>
          </cell>
          <cell r="OD155" t="str">
            <v/>
          </cell>
          <cell r="OE155" t="str">
            <v/>
          </cell>
          <cell r="OF155">
            <v>0</v>
          </cell>
          <cell r="OG155">
            <v>0</v>
          </cell>
          <cell r="OH155">
            <v>18.73</v>
          </cell>
          <cell r="OI155">
            <v>2</v>
          </cell>
          <cell r="OJ155">
            <v>0</v>
          </cell>
          <cell r="OK155">
            <v>0</v>
          </cell>
          <cell r="OL155">
            <v>0</v>
          </cell>
          <cell r="OM155">
            <v>0</v>
          </cell>
          <cell r="ON155">
            <v>7.61</v>
          </cell>
          <cell r="OO155">
            <v>1</v>
          </cell>
          <cell r="OP155">
            <v>0</v>
          </cell>
          <cell r="OQ155">
            <v>0</v>
          </cell>
          <cell r="OR155" t="str">
            <v/>
          </cell>
          <cell r="OS155" t="str">
            <v/>
          </cell>
          <cell r="OT155">
            <v>9.7200000000000006</v>
          </cell>
          <cell r="OU155">
            <v>1</v>
          </cell>
          <cell r="OV155">
            <v>0</v>
          </cell>
          <cell r="OW155">
            <v>0</v>
          </cell>
          <cell r="OX155">
            <v>8.31</v>
          </cell>
          <cell r="OY155">
            <v>1</v>
          </cell>
          <cell r="OZ155">
            <v>0</v>
          </cell>
          <cell r="PA155">
            <v>0</v>
          </cell>
          <cell r="PB155">
            <v>10.09</v>
          </cell>
          <cell r="PC155">
            <v>1</v>
          </cell>
          <cell r="PD155">
            <v>0</v>
          </cell>
          <cell r="PE155">
            <v>0</v>
          </cell>
          <cell r="PF155" t="str">
            <v/>
          </cell>
          <cell r="PG155" t="str">
            <v/>
          </cell>
          <cell r="PH155">
            <v>10.85</v>
          </cell>
          <cell r="PI155">
            <v>1</v>
          </cell>
          <cell r="PJ155">
            <v>0</v>
          </cell>
          <cell r="PK155">
            <v>0</v>
          </cell>
          <cell r="PL155">
            <v>9.8699999999999992</v>
          </cell>
          <cell r="PM155">
            <v>1</v>
          </cell>
          <cell r="PN155">
            <v>0</v>
          </cell>
          <cell r="PO155">
            <v>0</v>
          </cell>
          <cell r="PP155">
            <v>11.34</v>
          </cell>
          <cell r="PQ155">
            <v>1</v>
          </cell>
          <cell r="PR155">
            <v>0</v>
          </cell>
          <cell r="PS155">
            <v>0</v>
          </cell>
          <cell r="PT155" t="str">
            <v/>
          </cell>
          <cell r="PU155" t="str">
            <v/>
          </cell>
          <cell r="PV155">
            <v>6.52</v>
          </cell>
          <cell r="PW155">
            <v>1</v>
          </cell>
          <cell r="PX155">
            <v>10.07</v>
          </cell>
          <cell r="PY155">
            <v>1</v>
          </cell>
          <cell r="PZ155">
            <v>0</v>
          </cell>
          <cell r="QA155">
            <v>0</v>
          </cell>
          <cell r="QB155">
            <v>0</v>
          </cell>
          <cell r="QC155">
            <v>0</v>
          </cell>
          <cell r="QD155">
            <v>8.8800000000000008</v>
          </cell>
          <cell r="QE155">
            <v>1</v>
          </cell>
          <cell r="QF155">
            <v>0</v>
          </cell>
          <cell r="QG155">
            <v>0</v>
          </cell>
          <cell r="QH155" t="str">
            <v/>
          </cell>
          <cell r="QI155" t="str">
            <v/>
          </cell>
          <cell r="QJ155">
            <v>19.34</v>
          </cell>
          <cell r="QK155">
            <v>2</v>
          </cell>
          <cell r="QL155">
            <v>0</v>
          </cell>
          <cell r="QM155">
            <v>0</v>
          </cell>
          <cell r="QN155">
            <v>7.15</v>
          </cell>
          <cell r="QO155">
            <v>1</v>
          </cell>
          <cell r="QP155">
            <v>0</v>
          </cell>
          <cell r="QQ155">
            <v>0</v>
          </cell>
          <cell r="QR155">
            <v>0</v>
          </cell>
          <cell r="QS155">
            <v>0</v>
          </cell>
          <cell r="QT155">
            <v>0</v>
          </cell>
          <cell r="QU155">
            <v>0</v>
          </cell>
          <cell r="QV155" t="str">
            <v/>
          </cell>
          <cell r="QW155" t="str">
            <v/>
          </cell>
          <cell r="QX155">
            <v>18.66</v>
          </cell>
          <cell r="QY155">
            <v>2</v>
          </cell>
          <cell r="QZ155">
            <v>0</v>
          </cell>
          <cell r="RA155">
            <v>0</v>
          </cell>
          <cell r="RB155">
            <v>0</v>
          </cell>
          <cell r="RC155">
            <v>0</v>
          </cell>
          <cell r="RD155">
            <v>0</v>
          </cell>
          <cell r="RE155">
            <v>0</v>
          </cell>
          <cell r="RF155">
            <v>9.61</v>
          </cell>
          <cell r="RG155">
            <v>1</v>
          </cell>
          <cell r="RH155">
            <v>10.89</v>
          </cell>
          <cell r="RI155">
            <v>1</v>
          </cell>
          <cell r="RJ155" t="str">
            <v/>
          </cell>
          <cell r="RK155" t="str">
            <v/>
          </cell>
          <cell r="RL155">
            <v>9.92</v>
          </cell>
          <cell r="RM155">
            <v>1</v>
          </cell>
          <cell r="RN155">
            <v>0</v>
          </cell>
          <cell r="RO155">
            <v>0</v>
          </cell>
          <cell r="RP155">
            <v>7.08</v>
          </cell>
          <cell r="RQ155">
            <v>1</v>
          </cell>
          <cell r="RR155">
            <v>0</v>
          </cell>
          <cell r="RS155">
            <v>0</v>
          </cell>
          <cell r="RT155">
            <v>7.92</v>
          </cell>
          <cell r="RU155">
            <v>1</v>
          </cell>
          <cell r="RV155">
            <v>0</v>
          </cell>
          <cell r="RW155">
            <v>0</v>
          </cell>
          <cell r="RX155" t="str">
            <v/>
          </cell>
          <cell r="RY155" t="str">
            <v/>
          </cell>
          <cell r="RZ155">
            <v>10.49</v>
          </cell>
          <cell r="SA155">
            <v>1</v>
          </cell>
          <cell r="SB155">
            <v>7.56</v>
          </cell>
          <cell r="SC155">
            <v>1</v>
          </cell>
          <cell r="SD155">
            <v>0</v>
          </cell>
          <cell r="SE155">
            <v>0</v>
          </cell>
          <cell r="SF155">
            <v>0</v>
          </cell>
          <cell r="SG155">
            <v>0</v>
          </cell>
          <cell r="SH155">
            <v>7.5</v>
          </cell>
          <cell r="SI155">
            <v>1</v>
          </cell>
          <cell r="SJ155">
            <v>8.99</v>
          </cell>
          <cell r="SK155">
            <v>1</v>
          </cell>
          <cell r="SL155" t="str">
            <v/>
          </cell>
          <cell r="SM155" t="str">
            <v/>
          </cell>
          <cell r="SN155">
            <v>0</v>
          </cell>
          <cell r="SO155">
            <v>0</v>
          </cell>
          <cell r="SP155">
            <v>11.17</v>
          </cell>
          <cell r="SQ155">
            <v>1</v>
          </cell>
          <cell r="SR155">
            <v>0</v>
          </cell>
          <cell r="SS155">
            <v>0</v>
          </cell>
          <cell r="ST155">
            <v>8.94</v>
          </cell>
          <cell r="SU155">
            <v>1</v>
          </cell>
          <cell r="SV155">
            <v>0</v>
          </cell>
          <cell r="SW155">
            <v>0</v>
          </cell>
          <cell r="SX155">
            <v>0</v>
          </cell>
          <cell r="SY155">
            <v>0</v>
          </cell>
          <cell r="SZ155" t="str">
            <v/>
          </cell>
          <cell r="TA155" t="str">
            <v/>
          </cell>
          <cell r="TB155">
            <v>16.899999999999999</v>
          </cell>
          <cell r="TC155">
            <v>2</v>
          </cell>
          <cell r="TD155">
            <v>0</v>
          </cell>
          <cell r="TE155">
            <v>0</v>
          </cell>
          <cell r="TF155">
            <v>0</v>
          </cell>
          <cell r="TG155">
            <v>0</v>
          </cell>
          <cell r="TH155">
            <v>8.41</v>
          </cell>
          <cell r="TI155">
            <v>1</v>
          </cell>
          <cell r="TJ155">
            <v>0</v>
          </cell>
          <cell r="TK155">
            <v>0</v>
          </cell>
          <cell r="TL155">
            <v>12.31</v>
          </cell>
          <cell r="TM155">
            <v>2</v>
          </cell>
          <cell r="TN155" t="str">
            <v/>
          </cell>
          <cell r="TO155" t="str">
            <v/>
          </cell>
          <cell r="TP155">
            <v>0</v>
          </cell>
          <cell r="TQ155">
            <v>0</v>
          </cell>
          <cell r="TR155">
            <v>10.19</v>
          </cell>
          <cell r="TS155">
            <v>1</v>
          </cell>
          <cell r="TT155">
            <v>0</v>
          </cell>
          <cell r="TU155">
            <v>0</v>
          </cell>
          <cell r="TV155">
            <v>7.49</v>
          </cell>
          <cell r="TW155">
            <v>1</v>
          </cell>
          <cell r="TX155">
            <v>0</v>
          </cell>
          <cell r="TY155">
            <v>0</v>
          </cell>
          <cell r="TZ155">
            <v>7.46</v>
          </cell>
          <cell r="UA155">
            <v>1</v>
          </cell>
          <cell r="UB155" t="str">
            <v/>
          </cell>
          <cell r="UC155" t="str">
            <v/>
          </cell>
          <cell r="UD155">
            <v>5.39</v>
          </cell>
          <cell r="UE155">
            <v>1</v>
          </cell>
          <cell r="UF155">
            <v>0</v>
          </cell>
          <cell r="UG155">
            <v>0</v>
          </cell>
          <cell r="UH155">
            <v>0</v>
          </cell>
          <cell r="UI155">
            <v>0</v>
          </cell>
          <cell r="UJ155">
            <v>10.38</v>
          </cell>
          <cell r="UK155">
            <v>1</v>
          </cell>
          <cell r="UL155">
            <v>0</v>
          </cell>
          <cell r="UM155">
            <v>0</v>
          </cell>
          <cell r="UN155">
            <v>9.36</v>
          </cell>
          <cell r="UO155">
            <v>1</v>
          </cell>
          <cell r="UP155" t="str">
            <v/>
          </cell>
          <cell r="UQ155" t="str">
            <v/>
          </cell>
          <cell r="UR155">
            <v>0</v>
          </cell>
          <cell r="US155">
            <v>0</v>
          </cell>
          <cell r="UT155">
            <v>9.23</v>
          </cell>
          <cell r="UU155">
            <v>1</v>
          </cell>
          <cell r="UV155">
            <v>0</v>
          </cell>
          <cell r="UW155">
            <v>0</v>
          </cell>
          <cell r="UX155">
            <v>0</v>
          </cell>
          <cell r="UY155">
            <v>0</v>
          </cell>
          <cell r="UZ155">
            <v>7.92</v>
          </cell>
          <cell r="VA155">
            <v>1</v>
          </cell>
          <cell r="VB155">
            <v>9.0500000000000007</v>
          </cell>
          <cell r="VC155">
            <v>1</v>
          </cell>
          <cell r="VD155" t="str">
            <v/>
          </cell>
          <cell r="VE155" t="str">
            <v/>
          </cell>
          <cell r="VF155">
            <v>0</v>
          </cell>
          <cell r="VG155">
            <v>0</v>
          </cell>
          <cell r="VH155">
            <v>9.5399999999999991</v>
          </cell>
          <cell r="VI155">
            <v>1</v>
          </cell>
          <cell r="VJ155">
            <v>0</v>
          </cell>
          <cell r="VK155">
            <v>0</v>
          </cell>
          <cell r="VL155">
            <v>0</v>
          </cell>
          <cell r="VM155">
            <v>0</v>
          </cell>
          <cell r="VN155">
            <v>0</v>
          </cell>
          <cell r="VO155">
            <v>0</v>
          </cell>
          <cell r="VP155">
            <v>10.17</v>
          </cell>
          <cell r="VQ155">
            <v>1</v>
          </cell>
          <cell r="VR155" t="str">
            <v/>
          </cell>
          <cell r="VS155" t="str">
            <v/>
          </cell>
          <cell r="VT155">
            <v>0</v>
          </cell>
          <cell r="VU155">
            <v>0</v>
          </cell>
          <cell r="VV155">
            <v>0</v>
          </cell>
          <cell r="VW155">
            <v>0</v>
          </cell>
          <cell r="VX155">
            <v>18.93</v>
          </cell>
          <cell r="VY155">
            <v>1</v>
          </cell>
          <cell r="VZ155">
            <v>0</v>
          </cell>
          <cell r="WA155">
            <v>0</v>
          </cell>
          <cell r="WB155">
            <v>0</v>
          </cell>
          <cell r="WC155">
            <v>0</v>
          </cell>
          <cell r="WD155">
            <v>9.34</v>
          </cell>
          <cell r="WE155">
            <v>1</v>
          </cell>
          <cell r="WF155" t="str">
            <v/>
          </cell>
          <cell r="WG155" t="str">
            <v/>
          </cell>
          <cell r="WH155">
            <v>0</v>
          </cell>
          <cell r="WI155">
            <v>0</v>
          </cell>
          <cell r="WJ155">
            <v>9.9</v>
          </cell>
          <cell r="WK155">
            <v>1</v>
          </cell>
          <cell r="WL155">
            <v>0</v>
          </cell>
          <cell r="WM155">
            <v>0</v>
          </cell>
          <cell r="WN155">
            <v>0</v>
          </cell>
          <cell r="WO155">
            <v>0</v>
          </cell>
          <cell r="WP155">
            <v>9</v>
          </cell>
          <cell r="WQ155">
            <v>1</v>
          </cell>
          <cell r="WR155">
            <v>10.25</v>
          </cell>
          <cell r="WS155">
            <v>1</v>
          </cell>
          <cell r="WT155" t="str">
            <v/>
          </cell>
          <cell r="WU155" t="str">
            <v/>
          </cell>
          <cell r="WV155">
            <v>0</v>
          </cell>
          <cell r="WW155">
            <v>0</v>
          </cell>
          <cell r="WX155">
            <v>10.09</v>
          </cell>
          <cell r="WY155">
            <v>1</v>
          </cell>
          <cell r="WZ155">
            <v>0</v>
          </cell>
          <cell r="XA155">
            <v>0</v>
          </cell>
          <cell r="XB155">
            <v>0</v>
          </cell>
          <cell r="XC155">
            <v>0</v>
          </cell>
          <cell r="XD155">
            <v>9.2100000000000009</v>
          </cell>
          <cell r="XE155">
            <v>1</v>
          </cell>
          <cell r="XF155">
            <v>0</v>
          </cell>
          <cell r="XG155">
            <v>0</v>
          </cell>
          <cell r="XH155" t="str">
            <v/>
          </cell>
          <cell r="XI155" t="str">
            <v/>
          </cell>
          <cell r="XJ155">
            <v>8.35</v>
          </cell>
          <cell r="XK155">
            <v>1</v>
          </cell>
          <cell r="XL155">
            <v>0</v>
          </cell>
          <cell r="XM155">
            <v>0</v>
          </cell>
          <cell r="XN155">
            <v>9.51</v>
          </cell>
          <cell r="XO155">
            <v>1</v>
          </cell>
          <cell r="XP155">
            <v>0</v>
          </cell>
          <cell r="XQ155">
            <v>0</v>
          </cell>
          <cell r="XR155">
            <v>10.039999999999999</v>
          </cell>
          <cell r="XS155">
            <v>1</v>
          </cell>
          <cell r="XT155">
            <v>7.37</v>
          </cell>
          <cell r="XU155">
            <v>1</v>
          </cell>
          <cell r="XV155" t="str">
            <v/>
          </cell>
          <cell r="XW155" t="str">
            <v/>
          </cell>
          <cell r="XX155">
            <v>0</v>
          </cell>
          <cell r="XY155">
            <v>0</v>
          </cell>
          <cell r="XZ155">
            <v>9.3699999999999992</v>
          </cell>
          <cell r="YA155">
            <v>1</v>
          </cell>
          <cell r="YB155">
            <v>0</v>
          </cell>
          <cell r="YC155">
            <v>0</v>
          </cell>
          <cell r="YD155">
            <v>7.37</v>
          </cell>
          <cell r="YE155">
            <v>1</v>
          </cell>
          <cell r="YF155">
            <v>0</v>
          </cell>
          <cell r="YG155">
            <v>0</v>
          </cell>
          <cell r="YH155">
            <v>8.8699999999999992</v>
          </cell>
          <cell r="YI155">
            <v>1</v>
          </cell>
          <cell r="YJ155" t="str">
            <v/>
          </cell>
          <cell r="YK155" t="str">
            <v/>
          </cell>
          <cell r="YL155">
            <v>9.67</v>
          </cell>
          <cell r="YM155">
            <v>1</v>
          </cell>
          <cell r="YN155">
            <v>0</v>
          </cell>
          <cell r="YO155">
            <v>0</v>
          </cell>
          <cell r="YP155">
            <v>0</v>
          </cell>
          <cell r="YQ155">
            <v>0</v>
          </cell>
          <cell r="YR155">
            <v>9.3699999999999992</v>
          </cell>
          <cell r="YS155">
            <v>1</v>
          </cell>
          <cell r="YT155">
            <v>0</v>
          </cell>
          <cell r="YU155">
            <v>0</v>
          </cell>
          <cell r="YV155">
            <v>8.1</v>
          </cell>
          <cell r="YW155">
            <v>1</v>
          </cell>
          <cell r="YX155" t="str">
            <v/>
          </cell>
          <cell r="YY155" t="str">
            <v/>
          </cell>
          <cell r="YZ155">
            <v>10.16</v>
          </cell>
          <cell r="ZA155">
            <v>1</v>
          </cell>
          <cell r="ZB155">
            <v>10.08</v>
          </cell>
          <cell r="ZC155">
            <v>1</v>
          </cell>
          <cell r="ZD155">
            <v>0</v>
          </cell>
          <cell r="ZE155">
            <v>0</v>
          </cell>
          <cell r="ZF155">
            <v>0</v>
          </cell>
          <cell r="ZG155">
            <v>0</v>
          </cell>
          <cell r="ZH155">
            <v>10.42</v>
          </cell>
          <cell r="ZI155">
            <v>1</v>
          </cell>
          <cell r="ZJ155">
            <v>8.8000000000000007</v>
          </cell>
          <cell r="ZK155">
            <v>1</v>
          </cell>
          <cell r="ZL155" t="str">
            <v/>
          </cell>
          <cell r="ZM155" t="str">
            <v/>
          </cell>
          <cell r="ZN155">
            <v>9.0299999999999994</v>
          </cell>
          <cell r="ZO155">
            <v>1</v>
          </cell>
          <cell r="ZP155">
            <v>0</v>
          </cell>
          <cell r="ZQ155">
            <v>0</v>
          </cell>
          <cell r="ZR155">
            <v>0</v>
          </cell>
          <cell r="ZS155">
            <v>0</v>
          </cell>
          <cell r="ZT155">
            <v>9.4700000000000006</v>
          </cell>
          <cell r="ZU155">
            <v>1</v>
          </cell>
          <cell r="ZV155">
            <v>9.51</v>
          </cell>
          <cell r="ZW155">
            <v>1</v>
          </cell>
          <cell r="ZX155">
            <v>7.76</v>
          </cell>
          <cell r="ZY155">
            <v>1</v>
          </cell>
          <cell r="ZZ155" t="str">
            <v/>
          </cell>
          <cell r="AAA155" t="str">
            <v/>
          </cell>
          <cell r="AAB155">
            <v>9.74</v>
          </cell>
          <cell r="AAC155">
            <v>1</v>
          </cell>
          <cell r="AAD155">
            <v>0</v>
          </cell>
          <cell r="AAE155">
            <v>0</v>
          </cell>
          <cell r="AAF155">
            <v>8.2200000000000006</v>
          </cell>
          <cell r="AAG155">
            <v>1</v>
          </cell>
          <cell r="AAH155">
            <v>0</v>
          </cell>
          <cell r="AAI155">
            <v>0</v>
          </cell>
          <cell r="AAJ155">
            <v>0</v>
          </cell>
          <cell r="AAK155">
            <v>0</v>
          </cell>
          <cell r="AAL155">
            <v>0</v>
          </cell>
          <cell r="AAM155">
            <v>0</v>
          </cell>
          <cell r="AAN155" t="str">
            <v/>
          </cell>
          <cell r="AAO155" t="str">
            <v/>
          </cell>
          <cell r="AAP155">
            <v>0</v>
          </cell>
          <cell r="AAQ155">
            <v>0</v>
          </cell>
          <cell r="AAR155">
            <v>0</v>
          </cell>
          <cell r="AAS155">
            <v>0</v>
          </cell>
          <cell r="AAT155">
            <v>0</v>
          </cell>
          <cell r="AAU155">
            <v>0</v>
          </cell>
          <cell r="AAV155">
            <v>0</v>
          </cell>
          <cell r="AAW155">
            <v>0</v>
          </cell>
          <cell r="AAX155">
            <v>0</v>
          </cell>
          <cell r="AAY155">
            <v>0</v>
          </cell>
          <cell r="AAZ155">
            <v>0</v>
          </cell>
          <cell r="ABA155">
            <v>0</v>
          </cell>
          <cell r="ABB155" t="str">
            <v/>
          </cell>
          <cell r="ABC155" t="str">
            <v/>
          </cell>
          <cell r="ABD155">
            <v>0</v>
          </cell>
          <cell r="ABE155">
            <v>0</v>
          </cell>
          <cell r="ABF155">
            <v>0</v>
          </cell>
          <cell r="ABG155">
            <v>0</v>
          </cell>
          <cell r="ABH155">
            <v>0</v>
          </cell>
          <cell r="ABI155">
            <v>0</v>
          </cell>
          <cell r="ABJ155">
            <v>0</v>
          </cell>
          <cell r="ABK155">
            <v>0</v>
          </cell>
          <cell r="ABM155">
            <v>1368.1799999999994</v>
          </cell>
          <cell r="ABN155">
            <v>149</v>
          </cell>
          <cell r="ABO155">
            <v>142</v>
          </cell>
          <cell r="ABP155">
            <v>1.0492957746478873</v>
          </cell>
        </row>
        <row r="156">
          <cell r="A156" t="str">
            <v>SOUNDVIEW</v>
          </cell>
          <cell r="B156" t="str">
            <v>SOUNDVIEW</v>
          </cell>
          <cell r="C156" t="str">
            <v>BRONX</v>
          </cell>
          <cell r="D156">
            <v>0</v>
          </cell>
          <cell r="E156">
            <v>0</v>
          </cell>
          <cell r="F156">
            <v>16.190000000000001</v>
          </cell>
          <cell r="G156">
            <v>2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6.94</v>
          </cell>
          <cell r="O156">
            <v>1</v>
          </cell>
          <cell r="P156" t="str">
            <v/>
          </cell>
          <cell r="Q156" t="str">
            <v/>
          </cell>
          <cell r="R156">
            <v>0</v>
          </cell>
          <cell r="S156">
            <v>0</v>
          </cell>
          <cell r="T156">
            <v>15.41</v>
          </cell>
          <cell r="U156">
            <v>2</v>
          </cell>
          <cell r="V156">
            <v>6.26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 t="str">
            <v/>
          </cell>
          <cell r="AE156" t="str">
            <v/>
          </cell>
          <cell r="AF156">
            <v>6.9</v>
          </cell>
          <cell r="AG156">
            <v>1</v>
          </cell>
          <cell r="AH156">
            <v>0</v>
          </cell>
          <cell r="AI156">
            <v>0</v>
          </cell>
          <cell r="AJ156">
            <v>7.81</v>
          </cell>
          <cell r="AK156">
            <v>1</v>
          </cell>
          <cell r="AL156">
            <v>7.35</v>
          </cell>
          <cell r="AM156">
            <v>1</v>
          </cell>
          <cell r="AN156">
            <v>7.72</v>
          </cell>
          <cell r="AO156">
            <v>1</v>
          </cell>
          <cell r="AP156">
            <v>0</v>
          </cell>
          <cell r="AQ156">
            <v>0</v>
          </cell>
          <cell r="AR156" t="str">
            <v/>
          </cell>
          <cell r="AS156" t="str">
            <v/>
          </cell>
          <cell r="AT156">
            <v>0</v>
          </cell>
          <cell r="AU156">
            <v>0</v>
          </cell>
          <cell r="AV156">
            <v>7.76</v>
          </cell>
          <cell r="AW156">
            <v>1</v>
          </cell>
          <cell r="AX156">
            <v>7.11</v>
          </cell>
          <cell r="AY156">
            <v>1</v>
          </cell>
          <cell r="AZ156">
            <v>0</v>
          </cell>
          <cell r="BA156">
            <v>0</v>
          </cell>
          <cell r="BB156">
            <v>8.39</v>
          </cell>
          <cell r="BC156">
            <v>1</v>
          </cell>
          <cell r="BD156">
            <v>0</v>
          </cell>
          <cell r="BE156">
            <v>0</v>
          </cell>
          <cell r="BF156" t="str">
            <v/>
          </cell>
          <cell r="BG156" t="str">
            <v/>
          </cell>
          <cell r="BH156">
            <v>10.75</v>
          </cell>
          <cell r="BI156">
            <v>3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 t="str">
            <v/>
          </cell>
          <cell r="BU156" t="str">
            <v/>
          </cell>
          <cell r="BV156">
            <v>9.5399999999999991</v>
          </cell>
          <cell r="BW156">
            <v>1</v>
          </cell>
          <cell r="BX156">
            <v>7.13</v>
          </cell>
          <cell r="BY156">
            <v>1</v>
          </cell>
          <cell r="BZ156">
            <v>0</v>
          </cell>
          <cell r="CA156">
            <v>0</v>
          </cell>
          <cell r="CB156">
            <v>14.85</v>
          </cell>
          <cell r="CC156">
            <v>2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 t="str">
            <v/>
          </cell>
          <cell r="CI156" t="str">
            <v/>
          </cell>
          <cell r="CJ156">
            <v>8.65</v>
          </cell>
          <cell r="CK156">
            <v>1</v>
          </cell>
          <cell r="CL156">
            <v>0</v>
          </cell>
          <cell r="CM156">
            <v>0</v>
          </cell>
          <cell r="CN156">
            <v>8.2799999999999994</v>
          </cell>
          <cell r="CO156">
            <v>1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17.32</v>
          </cell>
          <cell r="CU156">
            <v>2</v>
          </cell>
          <cell r="CV156" t="str">
            <v/>
          </cell>
          <cell r="CW156" t="str">
            <v/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7.96</v>
          </cell>
          <cell r="DC156">
            <v>1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 t="str">
            <v/>
          </cell>
          <cell r="DK156" t="str">
            <v/>
          </cell>
          <cell r="DL156">
            <v>0</v>
          </cell>
          <cell r="DM156">
            <v>0</v>
          </cell>
          <cell r="DN156">
            <v>17.05</v>
          </cell>
          <cell r="DO156">
            <v>2</v>
          </cell>
          <cell r="DP156">
            <v>11.22</v>
          </cell>
          <cell r="DQ156">
            <v>2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7.99</v>
          </cell>
          <cell r="DW156">
            <v>1</v>
          </cell>
          <cell r="DX156" t="str">
            <v/>
          </cell>
          <cell r="DY156" t="str">
            <v/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12.02</v>
          </cell>
          <cell r="EE156">
            <v>2</v>
          </cell>
          <cell r="EF156">
            <v>8.73</v>
          </cell>
          <cell r="EG156">
            <v>1</v>
          </cell>
          <cell r="EH156">
            <v>0</v>
          </cell>
          <cell r="EI156">
            <v>0</v>
          </cell>
          <cell r="EJ156">
            <v>6.35</v>
          </cell>
          <cell r="EK156">
            <v>1</v>
          </cell>
          <cell r="EL156" t="str">
            <v/>
          </cell>
          <cell r="EM156" t="str">
            <v/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8.44</v>
          </cell>
          <cell r="ES156">
            <v>1</v>
          </cell>
          <cell r="ET156">
            <v>14.42</v>
          </cell>
          <cell r="EU156">
            <v>2</v>
          </cell>
          <cell r="EV156">
            <v>0</v>
          </cell>
          <cell r="EW156">
            <v>0</v>
          </cell>
          <cell r="EX156">
            <v>8.92</v>
          </cell>
          <cell r="EY156">
            <v>1</v>
          </cell>
          <cell r="EZ156" t="str">
            <v/>
          </cell>
          <cell r="FA156" t="str">
            <v/>
          </cell>
          <cell r="FB156">
            <v>0</v>
          </cell>
          <cell r="FC156">
            <v>0</v>
          </cell>
          <cell r="FD156">
            <v>8.49</v>
          </cell>
          <cell r="FE156">
            <v>1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7.65</v>
          </cell>
          <cell r="FK156">
            <v>1</v>
          </cell>
          <cell r="FL156">
            <v>0</v>
          </cell>
          <cell r="FM156">
            <v>0</v>
          </cell>
          <cell r="FN156" t="str">
            <v/>
          </cell>
          <cell r="FO156" t="str">
            <v/>
          </cell>
          <cell r="FP156">
            <v>7.71</v>
          </cell>
          <cell r="FQ156">
            <v>1</v>
          </cell>
          <cell r="FR156">
            <v>14.55</v>
          </cell>
          <cell r="FS156">
            <v>2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7.68</v>
          </cell>
          <cell r="FY156">
            <v>1</v>
          </cell>
          <cell r="FZ156">
            <v>0</v>
          </cell>
          <cell r="GA156">
            <v>0</v>
          </cell>
          <cell r="GB156" t="str">
            <v/>
          </cell>
          <cell r="GC156" t="str">
            <v/>
          </cell>
          <cell r="GD156">
            <v>17.89</v>
          </cell>
          <cell r="GE156">
            <v>2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8.19</v>
          </cell>
          <cell r="GM156">
            <v>1</v>
          </cell>
          <cell r="GN156">
            <v>0</v>
          </cell>
          <cell r="GO156">
            <v>0</v>
          </cell>
          <cell r="GP156" t="str">
            <v/>
          </cell>
          <cell r="GQ156" t="str">
            <v/>
          </cell>
          <cell r="GR156">
            <v>8.0299999999999994</v>
          </cell>
          <cell r="GS156">
            <v>1</v>
          </cell>
          <cell r="GT156">
            <v>14.14</v>
          </cell>
          <cell r="GU156">
            <v>2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7.29</v>
          </cell>
          <cell r="HC156">
            <v>1</v>
          </cell>
          <cell r="HD156" t="str">
            <v/>
          </cell>
          <cell r="HE156" t="str">
            <v/>
          </cell>
          <cell r="HF156">
            <v>23.78</v>
          </cell>
          <cell r="HG156">
            <v>3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3.98</v>
          </cell>
          <cell r="HM156">
            <v>1</v>
          </cell>
          <cell r="HN156">
            <v>0</v>
          </cell>
          <cell r="HO156">
            <v>0</v>
          </cell>
          <cell r="HP156">
            <v>7.8</v>
          </cell>
          <cell r="HQ156">
            <v>1</v>
          </cell>
          <cell r="HR156" t="str">
            <v/>
          </cell>
          <cell r="HS156" t="str">
            <v/>
          </cell>
          <cell r="HT156">
            <v>23.78</v>
          </cell>
          <cell r="HU156">
            <v>3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3.98</v>
          </cell>
          <cell r="IA156">
            <v>1</v>
          </cell>
          <cell r="IB156">
            <v>0</v>
          </cell>
          <cell r="IC156">
            <v>0</v>
          </cell>
          <cell r="ID156">
            <v>7.8</v>
          </cell>
          <cell r="IE156">
            <v>1</v>
          </cell>
          <cell r="IF156" t="str">
            <v/>
          </cell>
          <cell r="IG156" t="str">
            <v/>
          </cell>
          <cell r="IH156">
            <v>13.41</v>
          </cell>
          <cell r="II156">
            <v>2</v>
          </cell>
          <cell r="IJ156">
            <v>0</v>
          </cell>
          <cell r="IK156">
            <v>0</v>
          </cell>
          <cell r="IL156">
            <v>13.41</v>
          </cell>
          <cell r="IM156">
            <v>2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 t="str">
            <v/>
          </cell>
          <cell r="IU156" t="str">
            <v/>
          </cell>
          <cell r="IV156">
            <v>0</v>
          </cell>
          <cell r="IW156">
            <v>0</v>
          </cell>
          <cell r="IX156">
            <v>16.98</v>
          </cell>
          <cell r="IY156">
            <v>2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 t="str">
            <v/>
          </cell>
          <cell r="JI156" t="str">
            <v/>
          </cell>
          <cell r="JJ156">
            <v>0</v>
          </cell>
          <cell r="JK156">
            <v>0</v>
          </cell>
          <cell r="JL156">
            <v>16.98</v>
          </cell>
          <cell r="JM156">
            <v>2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 t="str">
            <v/>
          </cell>
          <cell r="JW156" t="str">
            <v/>
          </cell>
          <cell r="JX156">
            <v>14.7</v>
          </cell>
          <cell r="JY156">
            <v>2</v>
          </cell>
          <cell r="JZ156">
            <v>9</v>
          </cell>
          <cell r="KA156">
            <v>1</v>
          </cell>
          <cell r="KB156">
            <v>13.57</v>
          </cell>
          <cell r="KC156">
            <v>2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8.6199999999999992</v>
          </cell>
          <cell r="KI156">
            <v>1</v>
          </cell>
          <cell r="KJ156" t="str">
            <v/>
          </cell>
          <cell r="KK156" t="str">
            <v/>
          </cell>
          <cell r="KL156">
            <v>0</v>
          </cell>
          <cell r="KM156">
            <v>0</v>
          </cell>
          <cell r="KN156">
            <v>8.8699999999999992</v>
          </cell>
          <cell r="KO156">
            <v>1</v>
          </cell>
          <cell r="KP156">
            <v>11.34</v>
          </cell>
          <cell r="KQ156">
            <v>2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18.260000000000002</v>
          </cell>
          <cell r="KW156">
            <v>3</v>
          </cell>
          <cell r="KX156" t="str">
            <v/>
          </cell>
          <cell r="KY156" t="str">
            <v/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14.89</v>
          </cell>
          <cell r="LG156">
            <v>2</v>
          </cell>
          <cell r="LH156">
            <v>0</v>
          </cell>
          <cell r="LI156">
            <v>0</v>
          </cell>
          <cell r="LJ156">
            <v>6.51</v>
          </cell>
          <cell r="LK156">
            <v>1</v>
          </cell>
          <cell r="LL156" t="str">
            <v/>
          </cell>
          <cell r="LM156" t="str">
            <v/>
          </cell>
          <cell r="LN156">
            <v>8.32</v>
          </cell>
          <cell r="LO156">
            <v>1</v>
          </cell>
          <cell r="LP156">
            <v>0</v>
          </cell>
          <cell r="LQ156">
            <v>0</v>
          </cell>
          <cell r="LR156">
            <v>13.55</v>
          </cell>
          <cell r="LS156">
            <v>2</v>
          </cell>
          <cell r="LT156">
            <v>0</v>
          </cell>
          <cell r="LU156">
            <v>0</v>
          </cell>
          <cell r="LV156">
            <v>0</v>
          </cell>
          <cell r="LW156">
            <v>0</v>
          </cell>
          <cell r="LX156">
            <v>6.43</v>
          </cell>
          <cell r="LY156">
            <v>1</v>
          </cell>
          <cell r="LZ156" t="str">
            <v/>
          </cell>
          <cell r="MA156" t="str">
            <v/>
          </cell>
          <cell r="MB156">
            <v>0</v>
          </cell>
          <cell r="MC156">
            <v>0</v>
          </cell>
          <cell r="MD156">
            <v>0</v>
          </cell>
          <cell r="ME156">
            <v>0</v>
          </cell>
          <cell r="MF156">
            <v>26.38</v>
          </cell>
          <cell r="MG156">
            <v>3</v>
          </cell>
          <cell r="MH156">
            <v>0</v>
          </cell>
          <cell r="MI156">
            <v>0</v>
          </cell>
          <cell r="MJ156">
            <v>9.14</v>
          </cell>
          <cell r="MK156">
            <v>1</v>
          </cell>
          <cell r="ML156">
            <v>0</v>
          </cell>
          <cell r="MM156">
            <v>0</v>
          </cell>
          <cell r="MN156" t="str">
            <v/>
          </cell>
          <cell r="MO156" t="str">
            <v/>
          </cell>
          <cell r="MP156">
            <v>13.36</v>
          </cell>
          <cell r="MQ156">
            <v>2</v>
          </cell>
          <cell r="MR156">
            <v>0</v>
          </cell>
          <cell r="MS156">
            <v>0</v>
          </cell>
          <cell r="MT156">
            <v>0</v>
          </cell>
          <cell r="MU156">
            <v>0</v>
          </cell>
          <cell r="MV156">
            <v>12.29</v>
          </cell>
          <cell r="MW156">
            <v>2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 t="str">
            <v/>
          </cell>
          <cell r="NC156" t="str">
            <v/>
          </cell>
          <cell r="ND156">
            <v>7.95</v>
          </cell>
          <cell r="NE156">
            <v>1</v>
          </cell>
          <cell r="NF156">
            <v>7.31</v>
          </cell>
          <cell r="NG156">
            <v>1</v>
          </cell>
          <cell r="NH156">
            <v>0</v>
          </cell>
          <cell r="NI156">
            <v>0</v>
          </cell>
          <cell r="NJ156">
            <v>0</v>
          </cell>
          <cell r="NK156">
            <v>0</v>
          </cell>
          <cell r="NL156">
            <v>15.86</v>
          </cell>
          <cell r="NM156">
            <v>2</v>
          </cell>
          <cell r="NN156">
            <v>0</v>
          </cell>
          <cell r="NO156">
            <v>0</v>
          </cell>
          <cell r="NP156" t="str">
            <v/>
          </cell>
          <cell r="NQ156" t="str">
            <v/>
          </cell>
          <cell r="NR156">
            <v>0</v>
          </cell>
          <cell r="NS156">
            <v>0</v>
          </cell>
          <cell r="NT156">
            <v>0</v>
          </cell>
          <cell r="NU156">
            <v>0</v>
          </cell>
          <cell r="NV156">
            <v>16.04</v>
          </cell>
          <cell r="NW156">
            <v>2</v>
          </cell>
          <cell r="NX156">
            <v>0</v>
          </cell>
          <cell r="NY156">
            <v>0</v>
          </cell>
          <cell r="NZ156">
            <v>0</v>
          </cell>
          <cell r="OA156">
            <v>0</v>
          </cell>
          <cell r="OB156">
            <v>0</v>
          </cell>
          <cell r="OC156">
            <v>0</v>
          </cell>
          <cell r="OD156" t="str">
            <v/>
          </cell>
          <cell r="OE156" t="str">
            <v/>
          </cell>
          <cell r="OF156">
            <v>5.63</v>
          </cell>
          <cell r="OG156">
            <v>1</v>
          </cell>
          <cell r="OH156">
            <v>10.210000000000001</v>
          </cell>
          <cell r="OI156">
            <v>1</v>
          </cell>
          <cell r="OJ156">
            <v>9.9700000000000006</v>
          </cell>
          <cell r="OK156">
            <v>1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7.74</v>
          </cell>
          <cell r="OQ156">
            <v>1</v>
          </cell>
          <cell r="OR156" t="str">
            <v/>
          </cell>
          <cell r="OS156" t="str">
            <v/>
          </cell>
          <cell r="OT156">
            <v>0</v>
          </cell>
          <cell r="OU156">
            <v>0</v>
          </cell>
          <cell r="OV156">
            <v>0</v>
          </cell>
          <cell r="OW156">
            <v>0</v>
          </cell>
          <cell r="OX156">
            <v>0</v>
          </cell>
          <cell r="OY156">
            <v>0</v>
          </cell>
          <cell r="OZ156">
            <v>9.23</v>
          </cell>
          <cell r="PA156">
            <v>1</v>
          </cell>
          <cell r="PB156">
            <v>0</v>
          </cell>
          <cell r="PC156">
            <v>0</v>
          </cell>
          <cell r="PD156">
            <v>0</v>
          </cell>
          <cell r="PE156">
            <v>0</v>
          </cell>
          <cell r="PF156" t="str">
            <v/>
          </cell>
          <cell r="PG156" t="str">
            <v/>
          </cell>
          <cell r="PH156">
            <v>0</v>
          </cell>
          <cell r="PI156">
            <v>0</v>
          </cell>
          <cell r="PJ156">
            <v>16.34</v>
          </cell>
          <cell r="PK156">
            <v>2</v>
          </cell>
          <cell r="PL156">
            <v>15.36</v>
          </cell>
          <cell r="PM156">
            <v>2</v>
          </cell>
          <cell r="PN156">
            <v>0</v>
          </cell>
          <cell r="PO156">
            <v>0</v>
          </cell>
          <cell r="PP156">
            <v>0</v>
          </cell>
          <cell r="PQ156">
            <v>0</v>
          </cell>
          <cell r="PR156">
            <v>8.48</v>
          </cell>
          <cell r="PS156">
            <v>1</v>
          </cell>
          <cell r="PT156" t="str">
            <v/>
          </cell>
          <cell r="PU156" t="str">
            <v/>
          </cell>
          <cell r="PV156">
            <v>0</v>
          </cell>
          <cell r="PW156">
            <v>0</v>
          </cell>
          <cell r="PX156">
            <v>0</v>
          </cell>
          <cell r="PY156">
            <v>0</v>
          </cell>
          <cell r="PZ156">
            <v>13.78</v>
          </cell>
          <cell r="QA156">
            <v>2</v>
          </cell>
          <cell r="QB156">
            <v>0</v>
          </cell>
          <cell r="QC156">
            <v>0</v>
          </cell>
          <cell r="QD156">
            <v>0</v>
          </cell>
          <cell r="QE156">
            <v>0</v>
          </cell>
          <cell r="QF156">
            <v>17.05</v>
          </cell>
          <cell r="QG156">
            <v>2</v>
          </cell>
          <cell r="QH156" t="str">
            <v/>
          </cell>
          <cell r="QI156" t="str">
            <v/>
          </cell>
          <cell r="QJ156">
            <v>0</v>
          </cell>
          <cell r="QK156">
            <v>0</v>
          </cell>
          <cell r="QL156">
            <v>0</v>
          </cell>
          <cell r="QM156">
            <v>0</v>
          </cell>
          <cell r="QN156">
            <v>17.03</v>
          </cell>
          <cell r="QO156">
            <v>2</v>
          </cell>
          <cell r="QP156">
            <v>6.6</v>
          </cell>
          <cell r="QQ156">
            <v>1</v>
          </cell>
          <cell r="QR156">
            <v>0</v>
          </cell>
          <cell r="QS156">
            <v>0</v>
          </cell>
          <cell r="QT156">
            <v>0</v>
          </cell>
          <cell r="QU156">
            <v>0</v>
          </cell>
          <cell r="QV156" t="str">
            <v/>
          </cell>
          <cell r="QW156" t="str">
            <v/>
          </cell>
          <cell r="QX156">
            <v>8.9700000000000006</v>
          </cell>
          <cell r="QY156">
            <v>1</v>
          </cell>
          <cell r="QZ156">
            <v>15.89</v>
          </cell>
          <cell r="RA156">
            <v>2</v>
          </cell>
          <cell r="RB156">
            <v>0</v>
          </cell>
          <cell r="RC156">
            <v>0</v>
          </cell>
          <cell r="RD156">
            <v>0</v>
          </cell>
          <cell r="RE156">
            <v>0</v>
          </cell>
          <cell r="RF156">
            <v>6.05</v>
          </cell>
          <cell r="RG156">
            <v>1</v>
          </cell>
          <cell r="RH156">
            <v>0</v>
          </cell>
          <cell r="RI156">
            <v>0</v>
          </cell>
          <cell r="RJ156" t="str">
            <v/>
          </cell>
          <cell r="RK156" t="str">
            <v/>
          </cell>
          <cell r="RL156">
            <v>0</v>
          </cell>
          <cell r="RM156">
            <v>0</v>
          </cell>
          <cell r="RN156">
            <v>0</v>
          </cell>
          <cell r="RO156">
            <v>0</v>
          </cell>
          <cell r="RP156">
            <v>0</v>
          </cell>
          <cell r="RQ156">
            <v>0</v>
          </cell>
          <cell r="RR156">
            <v>0</v>
          </cell>
          <cell r="RS156">
            <v>0</v>
          </cell>
          <cell r="RT156">
            <v>0</v>
          </cell>
          <cell r="RU156">
            <v>0</v>
          </cell>
          <cell r="RV156">
            <v>0</v>
          </cell>
          <cell r="RW156">
            <v>0</v>
          </cell>
          <cell r="RX156" t="str">
            <v/>
          </cell>
          <cell r="RY156" t="str">
            <v/>
          </cell>
          <cell r="RZ156">
            <v>6.27</v>
          </cell>
          <cell r="SA156">
            <v>1</v>
          </cell>
          <cell r="SB156">
            <v>14.81</v>
          </cell>
          <cell r="SC156">
            <v>2</v>
          </cell>
          <cell r="SD156">
            <v>7.9</v>
          </cell>
          <cell r="SE156">
            <v>1</v>
          </cell>
          <cell r="SF156">
            <v>0</v>
          </cell>
          <cell r="SG156">
            <v>0</v>
          </cell>
          <cell r="SH156">
            <v>0</v>
          </cell>
          <cell r="SI156">
            <v>0</v>
          </cell>
          <cell r="SJ156">
            <v>0</v>
          </cell>
          <cell r="SK156">
            <v>0</v>
          </cell>
          <cell r="SL156" t="str">
            <v/>
          </cell>
          <cell r="SM156" t="str">
            <v/>
          </cell>
          <cell r="SN156">
            <v>9.6199999999999992</v>
          </cell>
          <cell r="SO156">
            <v>1</v>
          </cell>
          <cell r="SP156">
            <v>0</v>
          </cell>
          <cell r="SQ156">
            <v>0</v>
          </cell>
          <cell r="SR156">
            <v>0</v>
          </cell>
          <cell r="SS156">
            <v>0</v>
          </cell>
          <cell r="ST156">
            <v>9.24</v>
          </cell>
          <cell r="SU156">
            <v>1</v>
          </cell>
          <cell r="SV156">
            <v>0</v>
          </cell>
          <cell r="SW156">
            <v>0</v>
          </cell>
          <cell r="SX156">
            <v>0</v>
          </cell>
          <cell r="SY156">
            <v>0</v>
          </cell>
          <cell r="SZ156" t="str">
            <v/>
          </cell>
          <cell r="TA156" t="str">
            <v/>
          </cell>
          <cell r="TB156">
            <v>0</v>
          </cell>
          <cell r="TC156">
            <v>0</v>
          </cell>
          <cell r="TD156">
            <v>27.34</v>
          </cell>
          <cell r="TE156">
            <v>3</v>
          </cell>
          <cell r="TF156">
            <v>0</v>
          </cell>
          <cell r="TG156">
            <v>0</v>
          </cell>
          <cell r="TH156">
            <v>6.55</v>
          </cell>
          <cell r="TI156">
            <v>1</v>
          </cell>
          <cell r="TJ156">
            <v>8.01</v>
          </cell>
          <cell r="TK156">
            <v>1</v>
          </cell>
          <cell r="TL156">
            <v>0</v>
          </cell>
          <cell r="TM156">
            <v>0</v>
          </cell>
          <cell r="TN156" t="str">
            <v/>
          </cell>
          <cell r="TO156" t="str">
            <v/>
          </cell>
          <cell r="TP156">
            <v>0</v>
          </cell>
          <cell r="TQ156">
            <v>0</v>
          </cell>
          <cell r="TR156">
            <v>6.35</v>
          </cell>
          <cell r="TS156">
            <v>1</v>
          </cell>
          <cell r="TT156">
            <v>15.88</v>
          </cell>
          <cell r="TU156">
            <v>2</v>
          </cell>
          <cell r="TV156">
            <v>0</v>
          </cell>
          <cell r="TW156">
            <v>0</v>
          </cell>
          <cell r="TX156">
            <v>0</v>
          </cell>
          <cell r="TY156">
            <v>0</v>
          </cell>
          <cell r="TZ156">
            <v>6.84</v>
          </cell>
          <cell r="UA156">
            <v>1</v>
          </cell>
          <cell r="UB156" t="str">
            <v/>
          </cell>
          <cell r="UC156" t="str">
            <v/>
          </cell>
          <cell r="UD156">
            <v>5.94</v>
          </cell>
          <cell r="UE156">
            <v>1</v>
          </cell>
          <cell r="UF156">
            <v>0</v>
          </cell>
          <cell r="UG156">
            <v>0</v>
          </cell>
          <cell r="UH156">
            <v>17.36</v>
          </cell>
          <cell r="UI156">
            <v>2</v>
          </cell>
          <cell r="UJ156">
            <v>0</v>
          </cell>
          <cell r="UK156">
            <v>0</v>
          </cell>
          <cell r="UL156">
            <v>0</v>
          </cell>
          <cell r="UM156">
            <v>0</v>
          </cell>
          <cell r="UN156">
            <v>15.31</v>
          </cell>
          <cell r="UO156">
            <v>2</v>
          </cell>
          <cell r="UP156" t="str">
            <v/>
          </cell>
          <cell r="UQ156" t="str">
            <v/>
          </cell>
          <cell r="UR156">
            <v>0</v>
          </cell>
          <cell r="US156">
            <v>0</v>
          </cell>
          <cell r="UT156">
            <v>0</v>
          </cell>
          <cell r="UU156">
            <v>0</v>
          </cell>
          <cell r="UV156">
            <v>0</v>
          </cell>
          <cell r="UW156">
            <v>0</v>
          </cell>
          <cell r="UX156">
            <v>15.35</v>
          </cell>
          <cell r="UY156">
            <v>2</v>
          </cell>
          <cell r="UZ156">
            <v>0</v>
          </cell>
          <cell r="VA156">
            <v>0</v>
          </cell>
          <cell r="VB156">
            <v>0</v>
          </cell>
          <cell r="VC156">
            <v>0</v>
          </cell>
          <cell r="VD156" t="str">
            <v/>
          </cell>
          <cell r="VE156" t="str">
            <v/>
          </cell>
          <cell r="VF156">
            <v>0</v>
          </cell>
          <cell r="VG156">
            <v>0</v>
          </cell>
          <cell r="VH156">
            <v>3.87</v>
          </cell>
          <cell r="VI156">
            <v>1</v>
          </cell>
          <cell r="VJ156">
            <v>0</v>
          </cell>
          <cell r="VK156">
            <v>0</v>
          </cell>
          <cell r="VL156">
            <v>18.45</v>
          </cell>
          <cell r="VM156">
            <v>2</v>
          </cell>
          <cell r="VN156">
            <v>0</v>
          </cell>
          <cell r="VO156">
            <v>0</v>
          </cell>
          <cell r="VP156">
            <v>0</v>
          </cell>
          <cell r="VQ156">
            <v>0</v>
          </cell>
          <cell r="VR156" t="str">
            <v/>
          </cell>
          <cell r="VS156" t="str">
            <v/>
          </cell>
          <cell r="VT156">
            <v>17.350000000000001</v>
          </cell>
          <cell r="VU156">
            <v>2</v>
          </cell>
          <cell r="VV156">
            <v>0</v>
          </cell>
          <cell r="VW156">
            <v>0</v>
          </cell>
          <cell r="VX156">
            <v>0</v>
          </cell>
          <cell r="VY156">
            <v>0</v>
          </cell>
          <cell r="VZ156">
            <v>0</v>
          </cell>
          <cell r="WA156">
            <v>0</v>
          </cell>
          <cell r="WB156">
            <v>16.170000000000002</v>
          </cell>
          <cell r="WC156">
            <v>2</v>
          </cell>
          <cell r="WD156">
            <v>7.63</v>
          </cell>
          <cell r="WE156">
            <v>1</v>
          </cell>
          <cell r="WF156" t="str">
            <v/>
          </cell>
          <cell r="WG156" t="str">
            <v/>
          </cell>
          <cell r="WH156">
            <v>0</v>
          </cell>
          <cell r="WI156">
            <v>0</v>
          </cell>
          <cell r="WJ156">
            <v>0</v>
          </cell>
          <cell r="WK156">
            <v>0</v>
          </cell>
          <cell r="WL156">
            <v>0</v>
          </cell>
          <cell r="WM156">
            <v>0</v>
          </cell>
          <cell r="WN156">
            <v>0</v>
          </cell>
          <cell r="WO156">
            <v>0</v>
          </cell>
          <cell r="WP156">
            <v>0</v>
          </cell>
          <cell r="WQ156">
            <v>0</v>
          </cell>
          <cell r="WR156">
            <v>16.41</v>
          </cell>
          <cell r="WS156">
            <v>2</v>
          </cell>
          <cell r="WT156" t="str">
            <v/>
          </cell>
          <cell r="WU156" t="str">
            <v/>
          </cell>
          <cell r="WV156">
            <v>0</v>
          </cell>
          <cell r="WW156">
            <v>0</v>
          </cell>
          <cell r="WX156">
            <v>8.83</v>
          </cell>
          <cell r="WY156">
            <v>1</v>
          </cell>
          <cell r="WZ156">
            <v>8.34</v>
          </cell>
          <cell r="XA156">
            <v>1</v>
          </cell>
          <cell r="XB156">
            <v>0</v>
          </cell>
          <cell r="XC156">
            <v>0</v>
          </cell>
          <cell r="XD156">
            <v>15.05</v>
          </cell>
          <cell r="XE156">
            <v>2</v>
          </cell>
          <cell r="XF156">
            <v>0</v>
          </cell>
          <cell r="XG156">
            <v>0</v>
          </cell>
          <cell r="XH156" t="str">
            <v/>
          </cell>
          <cell r="XI156" t="str">
            <v/>
          </cell>
          <cell r="XJ156">
            <v>0</v>
          </cell>
          <cell r="XK156">
            <v>0</v>
          </cell>
          <cell r="XL156">
            <v>0</v>
          </cell>
          <cell r="XM156">
            <v>0</v>
          </cell>
          <cell r="XN156">
            <v>0</v>
          </cell>
          <cell r="XO156">
            <v>0</v>
          </cell>
          <cell r="XP156">
            <v>0</v>
          </cell>
          <cell r="XQ156">
            <v>0</v>
          </cell>
          <cell r="XR156">
            <v>7.96</v>
          </cell>
          <cell r="XS156">
            <v>1</v>
          </cell>
          <cell r="XT156">
            <v>6.71</v>
          </cell>
          <cell r="XU156">
            <v>1</v>
          </cell>
          <cell r="XV156" t="str">
            <v/>
          </cell>
          <cell r="XW156" t="str">
            <v/>
          </cell>
          <cell r="XX156">
            <v>0</v>
          </cell>
          <cell r="XY156">
            <v>0</v>
          </cell>
          <cell r="XZ156">
            <v>17.600000000000001</v>
          </cell>
          <cell r="YA156">
            <v>2</v>
          </cell>
          <cell r="YB156">
            <v>0</v>
          </cell>
          <cell r="YC156">
            <v>0</v>
          </cell>
          <cell r="YD156">
            <v>8.25</v>
          </cell>
          <cell r="YE156">
            <v>1</v>
          </cell>
          <cell r="YF156">
            <v>0</v>
          </cell>
          <cell r="YG156">
            <v>0</v>
          </cell>
          <cell r="YH156">
            <v>8.2200000000000006</v>
          </cell>
          <cell r="YI156">
            <v>1</v>
          </cell>
          <cell r="YJ156" t="str">
            <v/>
          </cell>
          <cell r="YK156" t="str">
            <v/>
          </cell>
          <cell r="YL156">
            <v>0</v>
          </cell>
          <cell r="YM156">
            <v>0</v>
          </cell>
          <cell r="YN156">
            <v>0</v>
          </cell>
          <cell r="YO156">
            <v>0</v>
          </cell>
          <cell r="YP156">
            <v>13.79</v>
          </cell>
          <cell r="YQ156">
            <v>2</v>
          </cell>
          <cell r="YR156">
            <v>0</v>
          </cell>
          <cell r="YS156">
            <v>0</v>
          </cell>
          <cell r="YT156">
            <v>8.01</v>
          </cell>
          <cell r="YU156">
            <v>1</v>
          </cell>
          <cell r="YV156">
            <v>0</v>
          </cell>
          <cell r="YW156">
            <v>0</v>
          </cell>
          <cell r="YX156" t="str">
            <v/>
          </cell>
          <cell r="YY156" t="str">
            <v/>
          </cell>
          <cell r="YZ156">
            <v>7.56</v>
          </cell>
          <cell r="ZA156">
            <v>1</v>
          </cell>
          <cell r="ZB156">
            <v>0</v>
          </cell>
          <cell r="ZC156">
            <v>0</v>
          </cell>
          <cell r="ZD156">
            <v>16.329999999999998</v>
          </cell>
          <cell r="ZE156">
            <v>2</v>
          </cell>
          <cell r="ZF156">
            <v>0</v>
          </cell>
          <cell r="ZG156">
            <v>0</v>
          </cell>
          <cell r="ZH156">
            <v>9.31</v>
          </cell>
          <cell r="ZI156">
            <v>1</v>
          </cell>
          <cell r="ZJ156">
            <v>0</v>
          </cell>
          <cell r="ZK156">
            <v>0</v>
          </cell>
          <cell r="ZL156" t="str">
            <v/>
          </cell>
          <cell r="ZM156" t="str">
            <v/>
          </cell>
          <cell r="ZN156">
            <v>6.93</v>
          </cell>
          <cell r="ZO156">
            <v>1</v>
          </cell>
          <cell r="ZP156">
            <v>0</v>
          </cell>
          <cell r="ZQ156">
            <v>0</v>
          </cell>
          <cell r="ZR156">
            <v>16.91</v>
          </cell>
          <cell r="ZS156">
            <v>2</v>
          </cell>
          <cell r="ZT156">
            <v>0</v>
          </cell>
          <cell r="ZU156">
            <v>0</v>
          </cell>
          <cell r="ZV156">
            <v>0</v>
          </cell>
          <cell r="ZW156">
            <v>0</v>
          </cell>
          <cell r="ZX156">
            <v>13.49</v>
          </cell>
          <cell r="ZY156">
            <v>2</v>
          </cell>
          <cell r="ZZ156" t="str">
            <v/>
          </cell>
          <cell r="AAA156" t="str">
            <v/>
          </cell>
          <cell r="AAB156">
            <v>0</v>
          </cell>
          <cell r="AAC156">
            <v>0</v>
          </cell>
          <cell r="AAD156">
            <v>15.5</v>
          </cell>
          <cell r="AAE156">
            <v>2</v>
          </cell>
          <cell r="AAF156">
            <v>0</v>
          </cell>
          <cell r="AAG156">
            <v>0</v>
          </cell>
          <cell r="AAH156">
            <v>0</v>
          </cell>
          <cell r="AAI156">
            <v>0</v>
          </cell>
          <cell r="AAJ156">
            <v>7.9</v>
          </cell>
          <cell r="AAK156">
            <v>1</v>
          </cell>
          <cell r="AAL156">
            <v>0</v>
          </cell>
          <cell r="AAM156">
            <v>0</v>
          </cell>
          <cell r="AAN156" t="str">
            <v/>
          </cell>
          <cell r="AAO156" t="str">
            <v/>
          </cell>
          <cell r="AAP156">
            <v>0</v>
          </cell>
          <cell r="AAQ156">
            <v>0</v>
          </cell>
          <cell r="AAR156">
            <v>0</v>
          </cell>
          <cell r="AAS156">
            <v>0</v>
          </cell>
          <cell r="AAT156">
            <v>0</v>
          </cell>
          <cell r="AAU156">
            <v>0</v>
          </cell>
          <cell r="AAV156">
            <v>0</v>
          </cell>
          <cell r="AAW156">
            <v>0</v>
          </cell>
          <cell r="AAX156">
            <v>0</v>
          </cell>
          <cell r="AAY156">
            <v>0</v>
          </cell>
          <cell r="AAZ156">
            <v>0</v>
          </cell>
          <cell r="ABA156">
            <v>0</v>
          </cell>
          <cell r="ABB156" t="str">
            <v/>
          </cell>
          <cell r="ABC156" t="str">
            <v/>
          </cell>
          <cell r="ABD156">
            <v>0</v>
          </cell>
          <cell r="ABE156">
            <v>0</v>
          </cell>
          <cell r="ABF156">
            <v>0</v>
          </cell>
          <cell r="ABG156">
            <v>0</v>
          </cell>
          <cell r="ABH156">
            <v>0</v>
          </cell>
          <cell r="ABI156">
            <v>0</v>
          </cell>
          <cell r="ABJ156">
            <v>0</v>
          </cell>
          <cell r="ABK156">
            <v>0</v>
          </cell>
          <cell r="ABM156">
            <v>1371.0399999999997</v>
          </cell>
          <cell r="ABN156">
            <v>180</v>
          </cell>
          <cell r="ABO156">
            <v>122</v>
          </cell>
          <cell r="ABP156">
            <v>1.4754098360655739</v>
          </cell>
        </row>
        <row r="157">
          <cell r="A157" t="str">
            <v>THROGGS NECK</v>
          </cell>
          <cell r="B157" t="str">
            <v>THROGGS NECK</v>
          </cell>
          <cell r="C157" t="str">
            <v>BRONX</v>
          </cell>
          <cell r="D157">
            <v>5.94</v>
          </cell>
          <cell r="E157">
            <v>1</v>
          </cell>
          <cell r="F157">
            <v>0</v>
          </cell>
          <cell r="G157">
            <v>0</v>
          </cell>
          <cell r="H157">
            <v>8.01</v>
          </cell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7.61</v>
          </cell>
          <cell r="O157">
            <v>1</v>
          </cell>
          <cell r="P157" t="str">
            <v/>
          </cell>
          <cell r="Q157" t="str">
            <v/>
          </cell>
          <cell r="R157">
            <v>16.18</v>
          </cell>
          <cell r="S157">
            <v>2</v>
          </cell>
          <cell r="T157">
            <v>8.02</v>
          </cell>
          <cell r="U157">
            <v>1</v>
          </cell>
          <cell r="V157">
            <v>18.190000000000001</v>
          </cell>
          <cell r="W157">
            <v>2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15.79</v>
          </cell>
          <cell r="AC157">
            <v>2</v>
          </cell>
          <cell r="AD157" t="str">
            <v/>
          </cell>
          <cell r="AE157" t="str">
            <v/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17.04</v>
          </cell>
          <cell r="AO157">
            <v>2</v>
          </cell>
          <cell r="AP157">
            <v>14.75</v>
          </cell>
          <cell r="AQ157">
            <v>2</v>
          </cell>
          <cell r="AR157" t="str">
            <v/>
          </cell>
          <cell r="AS157" t="str">
            <v/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15.06</v>
          </cell>
          <cell r="BC157">
            <v>2</v>
          </cell>
          <cell r="BD157">
            <v>14.4</v>
          </cell>
          <cell r="BE157">
            <v>2</v>
          </cell>
          <cell r="BF157" t="str">
            <v/>
          </cell>
          <cell r="BG157" t="str">
            <v/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18.36</v>
          </cell>
          <cell r="BO157">
            <v>2</v>
          </cell>
          <cell r="BP157">
            <v>0</v>
          </cell>
          <cell r="BQ157">
            <v>0</v>
          </cell>
          <cell r="BR157">
            <v>15.14</v>
          </cell>
          <cell r="BS157">
            <v>2</v>
          </cell>
          <cell r="BT157" t="str">
            <v/>
          </cell>
          <cell r="BU157" t="str">
            <v/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21.57</v>
          </cell>
          <cell r="CC157">
            <v>3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 t="str">
            <v/>
          </cell>
          <cell r="CI157" t="str">
            <v/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16.16</v>
          </cell>
          <cell r="CQ157">
            <v>2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 t="str">
            <v/>
          </cell>
          <cell r="CW157" t="str">
            <v/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17.48</v>
          </cell>
          <cell r="DC157">
            <v>2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 t="str">
            <v/>
          </cell>
          <cell r="DK157" t="str">
            <v/>
          </cell>
          <cell r="DL157">
            <v>8.07</v>
          </cell>
          <cell r="DM157">
            <v>1</v>
          </cell>
          <cell r="DN157">
            <v>0</v>
          </cell>
          <cell r="DO157">
            <v>0</v>
          </cell>
          <cell r="DP157">
            <v>7.39</v>
          </cell>
          <cell r="DQ157">
            <v>1</v>
          </cell>
          <cell r="DR157">
            <v>0</v>
          </cell>
          <cell r="DS157">
            <v>0</v>
          </cell>
          <cell r="DT157">
            <v>8.11</v>
          </cell>
          <cell r="DU157">
            <v>1</v>
          </cell>
          <cell r="DV157">
            <v>11.39</v>
          </cell>
          <cell r="DW157">
            <v>2</v>
          </cell>
          <cell r="DX157" t="str">
            <v/>
          </cell>
          <cell r="DY157" t="str">
            <v/>
          </cell>
          <cell r="DZ157">
            <v>0</v>
          </cell>
          <cell r="EA157">
            <v>0</v>
          </cell>
          <cell r="EB157">
            <v>17.04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16.48</v>
          </cell>
          <cell r="EK157">
            <v>2</v>
          </cell>
          <cell r="EL157" t="str">
            <v/>
          </cell>
          <cell r="EM157" t="str">
            <v/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16.739999999999998</v>
          </cell>
          <cell r="ES157">
            <v>2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15.44</v>
          </cell>
          <cell r="EY157">
            <v>2</v>
          </cell>
          <cell r="EZ157" t="str">
            <v/>
          </cell>
          <cell r="FA157" t="str">
            <v/>
          </cell>
          <cell r="FB157">
            <v>0</v>
          </cell>
          <cell r="FC157">
            <v>0</v>
          </cell>
          <cell r="FD157">
            <v>6.91</v>
          </cell>
          <cell r="FE157">
            <v>1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32.89</v>
          </cell>
          <cell r="FM157">
            <v>4</v>
          </cell>
          <cell r="FN157" t="str">
            <v/>
          </cell>
          <cell r="FO157" t="str">
            <v/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32.369999999999997</v>
          </cell>
          <cell r="FY157">
            <v>4</v>
          </cell>
          <cell r="FZ157">
            <v>0</v>
          </cell>
          <cell r="GA157">
            <v>0</v>
          </cell>
          <cell r="GB157" t="str">
            <v/>
          </cell>
          <cell r="GC157" t="str">
            <v/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27.21</v>
          </cell>
          <cell r="GI157">
            <v>3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15.11</v>
          </cell>
          <cell r="GO157">
            <v>2</v>
          </cell>
          <cell r="GP157" t="str">
            <v/>
          </cell>
          <cell r="GQ157" t="str">
            <v/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18.16</v>
          </cell>
          <cell r="GW157">
            <v>2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18.02</v>
          </cell>
          <cell r="HC157">
            <v>2</v>
          </cell>
          <cell r="HD157" t="str">
            <v/>
          </cell>
          <cell r="HE157" t="str">
            <v/>
          </cell>
          <cell r="HF157">
            <v>8.59</v>
          </cell>
          <cell r="HG157">
            <v>1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14.72</v>
          </cell>
          <cell r="HM157">
            <v>2</v>
          </cell>
          <cell r="HN157">
            <v>0</v>
          </cell>
          <cell r="HO157">
            <v>0</v>
          </cell>
          <cell r="HP157">
            <v>23.78</v>
          </cell>
          <cell r="HQ157">
            <v>3</v>
          </cell>
          <cell r="HR157" t="str">
            <v/>
          </cell>
          <cell r="HS157" t="str">
            <v/>
          </cell>
          <cell r="HT157">
            <v>8.59</v>
          </cell>
          <cell r="HU157">
            <v>1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14.72</v>
          </cell>
          <cell r="IA157">
            <v>2</v>
          </cell>
          <cell r="IB157">
            <v>0</v>
          </cell>
          <cell r="IC157">
            <v>0</v>
          </cell>
          <cell r="ID157">
            <v>23.78</v>
          </cell>
          <cell r="IE157">
            <v>3</v>
          </cell>
          <cell r="IF157" t="str">
            <v/>
          </cell>
          <cell r="IG157" t="str">
            <v/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23.67</v>
          </cell>
          <cell r="IO157">
            <v>3</v>
          </cell>
          <cell r="IP157">
            <v>0</v>
          </cell>
          <cell r="IQ157">
            <v>0</v>
          </cell>
          <cell r="IR157">
            <v>17.48</v>
          </cell>
          <cell r="IS157">
            <v>2</v>
          </cell>
          <cell r="IT157" t="str">
            <v/>
          </cell>
          <cell r="IU157" t="str">
            <v/>
          </cell>
          <cell r="IV157">
            <v>0</v>
          </cell>
          <cell r="IW157">
            <v>0</v>
          </cell>
          <cell r="IX157">
            <v>7.81</v>
          </cell>
          <cell r="IY157">
            <v>1</v>
          </cell>
          <cell r="IZ157">
            <v>15.74</v>
          </cell>
          <cell r="JA157">
            <v>2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10.11</v>
          </cell>
          <cell r="JG157">
            <v>1</v>
          </cell>
          <cell r="JH157" t="str">
            <v/>
          </cell>
          <cell r="JI157" t="str">
            <v/>
          </cell>
          <cell r="JJ157">
            <v>0</v>
          </cell>
          <cell r="JK157">
            <v>0</v>
          </cell>
          <cell r="JL157">
            <v>7.81</v>
          </cell>
          <cell r="JM157">
            <v>1</v>
          </cell>
          <cell r="JN157">
            <v>15.74</v>
          </cell>
          <cell r="JO157">
            <v>2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10.11</v>
          </cell>
          <cell r="JU157">
            <v>1</v>
          </cell>
          <cell r="JV157" t="str">
            <v/>
          </cell>
          <cell r="JW157" t="str">
            <v/>
          </cell>
          <cell r="JX157">
            <v>24.72</v>
          </cell>
          <cell r="JY157">
            <v>3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16.95</v>
          </cell>
          <cell r="KE157">
            <v>2</v>
          </cell>
          <cell r="KF157">
            <v>8.5</v>
          </cell>
          <cell r="KG157">
            <v>1</v>
          </cell>
          <cell r="KH157">
            <v>0</v>
          </cell>
          <cell r="KI157">
            <v>0</v>
          </cell>
          <cell r="KJ157" t="str">
            <v/>
          </cell>
          <cell r="KK157" t="str">
            <v/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15.53</v>
          </cell>
          <cell r="KQ157">
            <v>2</v>
          </cell>
          <cell r="KR157">
            <v>7.67</v>
          </cell>
          <cell r="KS157">
            <v>1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 t="str">
            <v/>
          </cell>
          <cell r="KY157" t="str">
            <v/>
          </cell>
          <cell r="KZ157">
            <v>0</v>
          </cell>
          <cell r="LA157">
            <v>0</v>
          </cell>
          <cell r="LB157">
            <v>27.08</v>
          </cell>
          <cell r="LC157">
            <v>3</v>
          </cell>
          <cell r="LD157">
            <v>0</v>
          </cell>
          <cell r="LE157">
            <v>0</v>
          </cell>
          <cell r="LF157">
            <v>8.65</v>
          </cell>
          <cell r="LG157">
            <v>1</v>
          </cell>
          <cell r="LH157">
            <v>0</v>
          </cell>
          <cell r="LI157">
            <v>0</v>
          </cell>
          <cell r="LJ157">
            <v>16.46</v>
          </cell>
          <cell r="LK157">
            <v>2</v>
          </cell>
          <cell r="LL157" t="str">
            <v/>
          </cell>
          <cell r="LM157" t="str">
            <v/>
          </cell>
          <cell r="LN157">
            <v>0</v>
          </cell>
          <cell r="LO157">
            <v>0</v>
          </cell>
          <cell r="LP157">
            <v>36.67</v>
          </cell>
          <cell r="LQ157">
            <v>4</v>
          </cell>
          <cell r="LR157">
            <v>0</v>
          </cell>
          <cell r="LS157">
            <v>0</v>
          </cell>
          <cell r="LT157">
            <v>0</v>
          </cell>
          <cell r="LU157">
            <v>0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 t="str">
            <v/>
          </cell>
          <cell r="MA157" t="str">
            <v/>
          </cell>
          <cell r="MB157">
            <v>0</v>
          </cell>
          <cell r="MC157">
            <v>0</v>
          </cell>
          <cell r="MD157">
            <v>16.78</v>
          </cell>
          <cell r="ME157">
            <v>2</v>
          </cell>
          <cell r="MF157">
            <v>7.93</v>
          </cell>
          <cell r="MG157">
            <v>1</v>
          </cell>
          <cell r="MH157">
            <v>0</v>
          </cell>
          <cell r="MI157">
            <v>0</v>
          </cell>
          <cell r="MJ157">
            <v>0</v>
          </cell>
          <cell r="MK157">
            <v>0</v>
          </cell>
          <cell r="ML157">
            <v>0</v>
          </cell>
          <cell r="MM157">
            <v>0</v>
          </cell>
          <cell r="MN157" t="str">
            <v/>
          </cell>
          <cell r="MO157" t="str">
            <v/>
          </cell>
          <cell r="MP157">
            <v>0</v>
          </cell>
          <cell r="MQ157">
            <v>0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24.28</v>
          </cell>
          <cell r="MW157">
            <v>3</v>
          </cell>
          <cell r="MX157">
            <v>0</v>
          </cell>
          <cell r="MY157">
            <v>0</v>
          </cell>
          <cell r="MZ157">
            <v>6.26</v>
          </cell>
          <cell r="NA157">
            <v>1</v>
          </cell>
          <cell r="NB157" t="str">
            <v/>
          </cell>
          <cell r="NC157" t="str">
            <v/>
          </cell>
          <cell r="ND157">
            <v>7.76</v>
          </cell>
          <cell r="NE157">
            <v>1</v>
          </cell>
          <cell r="NF157">
            <v>0</v>
          </cell>
          <cell r="NG157">
            <v>0</v>
          </cell>
          <cell r="NH157">
            <v>0</v>
          </cell>
          <cell r="NI157">
            <v>0</v>
          </cell>
          <cell r="NJ157">
            <v>0</v>
          </cell>
          <cell r="NK157">
            <v>0</v>
          </cell>
          <cell r="NL157">
            <v>0</v>
          </cell>
          <cell r="NM157">
            <v>0</v>
          </cell>
          <cell r="NN157">
            <v>16.79</v>
          </cell>
          <cell r="NO157">
            <v>2</v>
          </cell>
          <cell r="NP157" t="str">
            <v/>
          </cell>
          <cell r="NQ157" t="str">
            <v/>
          </cell>
          <cell r="NR157">
            <v>16.86</v>
          </cell>
          <cell r="NS157">
            <v>2</v>
          </cell>
          <cell r="NT157">
            <v>0</v>
          </cell>
          <cell r="NU157">
            <v>0</v>
          </cell>
          <cell r="NV157">
            <v>18.329999999999998</v>
          </cell>
          <cell r="NW157">
            <v>2</v>
          </cell>
          <cell r="NX157">
            <v>0</v>
          </cell>
          <cell r="NY157">
            <v>0</v>
          </cell>
          <cell r="NZ157">
            <v>0</v>
          </cell>
          <cell r="OA157">
            <v>0</v>
          </cell>
          <cell r="OB157">
            <v>18.760000000000002</v>
          </cell>
          <cell r="OC157">
            <v>2</v>
          </cell>
          <cell r="OD157" t="str">
            <v/>
          </cell>
          <cell r="OE157" t="str">
            <v/>
          </cell>
          <cell r="OF157">
            <v>0</v>
          </cell>
          <cell r="OG157">
            <v>0</v>
          </cell>
          <cell r="OH157">
            <v>26.35</v>
          </cell>
          <cell r="OI157">
            <v>3</v>
          </cell>
          <cell r="OJ157">
            <v>0</v>
          </cell>
          <cell r="OK157">
            <v>0</v>
          </cell>
          <cell r="OL157">
            <v>0</v>
          </cell>
          <cell r="OM157">
            <v>0</v>
          </cell>
          <cell r="ON157">
            <v>17.73</v>
          </cell>
          <cell r="OO157">
            <v>2</v>
          </cell>
          <cell r="OP157">
            <v>0</v>
          </cell>
          <cell r="OQ157">
            <v>0</v>
          </cell>
          <cell r="OR157" t="str">
            <v/>
          </cell>
          <cell r="OS157" t="str">
            <v/>
          </cell>
          <cell r="OT157">
            <v>0</v>
          </cell>
          <cell r="OU157">
            <v>0</v>
          </cell>
          <cell r="OV157">
            <v>0</v>
          </cell>
          <cell r="OW157">
            <v>0</v>
          </cell>
          <cell r="OX157">
            <v>24.99</v>
          </cell>
          <cell r="OY157">
            <v>3</v>
          </cell>
          <cell r="OZ157">
            <v>0</v>
          </cell>
          <cell r="PA157">
            <v>0</v>
          </cell>
          <cell r="PB157">
            <v>0</v>
          </cell>
          <cell r="PC157">
            <v>0</v>
          </cell>
          <cell r="PD157">
            <v>8.23</v>
          </cell>
          <cell r="PE157">
            <v>1</v>
          </cell>
          <cell r="PF157" t="str">
            <v/>
          </cell>
          <cell r="PG157" t="str">
            <v/>
          </cell>
          <cell r="PH157">
            <v>9.5500000000000007</v>
          </cell>
          <cell r="PI157">
            <v>1</v>
          </cell>
          <cell r="PJ157">
            <v>0</v>
          </cell>
          <cell r="PK157">
            <v>0</v>
          </cell>
          <cell r="PL157">
            <v>17.95</v>
          </cell>
          <cell r="PM157">
            <v>2</v>
          </cell>
          <cell r="PN157">
            <v>8.11</v>
          </cell>
          <cell r="PO157">
            <v>1</v>
          </cell>
          <cell r="PP157">
            <v>0</v>
          </cell>
          <cell r="PQ157">
            <v>0</v>
          </cell>
          <cell r="PR157">
            <v>0</v>
          </cell>
          <cell r="PS157">
            <v>0</v>
          </cell>
          <cell r="PT157" t="str">
            <v/>
          </cell>
          <cell r="PU157" t="str">
            <v/>
          </cell>
          <cell r="PV157">
            <v>0</v>
          </cell>
          <cell r="PW157">
            <v>0</v>
          </cell>
          <cell r="PX157">
            <v>0</v>
          </cell>
          <cell r="PY157">
            <v>0</v>
          </cell>
          <cell r="PZ157">
            <v>37.39</v>
          </cell>
          <cell r="QA157">
            <v>4</v>
          </cell>
          <cell r="QB157">
            <v>0</v>
          </cell>
          <cell r="QC157">
            <v>0</v>
          </cell>
          <cell r="QD157">
            <v>0</v>
          </cell>
          <cell r="QE157">
            <v>0</v>
          </cell>
          <cell r="QF157">
            <v>0</v>
          </cell>
          <cell r="QG157">
            <v>0</v>
          </cell>
          <cell r="QH157" t="str">
            <v/>
          </cell>
          <cell r="QI157" t="str">
            <v/>
          </cell>
          <cell r="QJ157">
            <v>26.06</v>
          </cell>
          <cell r="QK157">
            <v>3</v>
          </cell>
          <cell r="QL157">
            <v>0</v>
          </cell>
          <cell r="QM157">
            <v>0</v>
          </cell>
          <cell r="QN157">
            <v>0</v>
          </cell>
          <cell r="QO157">
            <v>0</v>
          </cell>
          <cell r="QP157">
            <v>27.16</v>
          </cell>
          <cell r="QQ157">
            <v>3</v>
          </cell>
          <cell r="QR157">
            <v>0</v>
          </cell>
          <cell r="QS157">
            <v>0</v>
          </cell>
          <cell r="QT157">
            <v>18.8</v>
          </cell>
          <cell r="QU157">
            <v>2</v>
          </cell>
          <cell r="QV157" t="str">
            <v/>
          </cell>
          <cell r="QW157" t="str">
            <v/>
          </cell>
          <cell r="QX157">
            <v>0</v>
          </cell>
          <cell r="QY157">
            <v>0</v>
          </cell>
          <cell r="QZ157">
            <v>0</v>
          </cell>
          <cell r="RA157">
            <v>0</v>
          </cell>
          <cell r="RB157">
            <v>0</v>
          </cell>
          <cell r="RC157">
            <v>0</v>
          </cell>
          <cell r="RD157">
            <v>18.75</v>
          </cell>
          <cell r="RE157">
            <v>3</v>
          </cell>
          <cell r="RF157">
            <v>0</v>
          </cell>
          <cell r="RG157">
            <v>0</v>
          </cell>
          <cell r="RH157">
            <v>0</v>
          </cell>
          <cell r="RI157">
            <v>0</v>
          </cell>
          <cell r="RJ157" t="str">
            <v/>
          </cell>
          <cell r="RK157" t="str">
            <v/>
          </cell>
          <cell r="RL157">
            <v>0</v>
          </cell>
          <cell r="RM157">
            <v>0</v>
          </cell>
          <cell r="RN157">
            <v>0</v>
          </cell>
          <cell r="RO157">
            <v>0</v>
          </cell>
          <cell r="RP157">
            <v>26.52</v>
          </cell>
          <cell r="RQ157">
            <v>3</v>
          </cell>
          <cell r="RR157">
            <v>0</v>
          </cell>
          <cell r="RS157">
            <v>0</v>
          </cell>
          <cell r="RT157">
            <v>0</v>
          </cell>
          <cell r="RU157">
            <v>0</v>
          </cell>
          <cell r="RV157">
            <v>8.34</v>
          </cell>
          <cell r="RW157">
            <v>1</v>
          </cell>
          <cell r="RX157" t="str">
            <v/>
          </cell>
          <cell r="RY157" t="str">
            <v/>
          </cell>
          <cell r="RZ157">
            <v>0</v>
          </cell>
          <cell r="SA157">
            <v>0</v>
          </cell>
          <cell r="SB157">
            <v>0</v>
          </cell>
          <cell r="SC157">
            <v>0</v>
          </cell>
          <cell r="SD157">
            <v>18.03</v>
          </cell>
          <cell r="SE157">
            <v>2</v>
          </cell>
          <cell r="SF157">
            <v>0</v>
          </cell>
          <cell r="SG157">
            <v>0</v>
          </cell>
          <cell r="SH157">
            <v>0</v>
          </cell>
          <cell r="SI157">
            <v>0</v>
          </cell>
          <cell r="SJ157">
            <v>0</v>
          </cell>
          <cell r="SK157">
            <v>0</v>
          </cell>
          <cell r="SL157" t="str">
            <v/>
          </cell>
          <cell r="SM157" t="str">
            <v/>
          </cell>
          <cell r="SN157">
            <v>0</v>
          </cell>
          <cell r="SO157">
            <v>0</v>
          </cell>
          <cell r="SP157">
            <v>17.88</v>
          </cell>
          <cell r="SQ157">
            <v>2</v>
          </cell>
          <cell r="SR157">
            <v>17.54</v>
          </cell>
          <cell r="SS157">
            <v>2</v>
          </cell>
          <cell r="ST157">
            <v>0</v>
          </cell>
          <cell r="SU157">
            <v>0</v>
          </cell>
          <cell r="SV157">
            <v>7.36</v>
          </cell>
          <cell r="SW157">
            <v>1</v>
          </cell>
          <cell r="SX157">
            <v>16.149999999999999</v>
          </cell>
          <cell r="SY157">
            <v>2</v>
          </cell>
          <cell r="SZ157" t="str">
            <v/>
          </cell>
          <cell r="TA157" t="str">
            <v/>
          </cell>
          <cell r="TB157">
            <v>0</v>
          </cell>
          <cell r="TC157">
            <v>0</v>
          </cell>
          <cell r="TD157">
            <v>0</v>
          </cell>
          <cell r="TE157">
            <v>0</v>
          </cell>
          <cell r="TF157">
            <v>0</v>
          </cell>
          <cell r="TG157">
            <v>0</v>
          </cell>
          <cell r="TH157">
            <v>17.29</v>
          </cell>
          <cell r="TI157">
            <v>2</v>
          </cell>
          <cell r="TJ157">
            <v>0</v>
          </cell>
          <cell r="TK157">
            <v>0</v>
          </cell>
          <cell r="TL157">
            <v>0</v>
          </cell>
          <cell r="TM157">
            <v>0</v>
          </cell>
          <cell r="TN157" t="str">
            <v/>
          </cell>
          <cell r="TO157" t="str">
            <v/>
          </cell>
          <cell r="TP157">
            <v>16.64</v>
          </cell>
          <cell r="TQ157">
            <v>2</v>
          </cell>
          <cell r="TR157">
            <v>0</v>
          </cell>
          <cell r="TS157">
            <v>0</v>
          </cell>
          <cell r="TT157">
            <v>0</v>
          </cell>
          <cell r="TU157">
            <v>0</v>
          </cell>
          <cell r="TV157">
            <v>0</v>
          </cell>
          <cell r="TW157">
            <v>0</v>
          </cell>
          <cell r="TX157">
            <v>16.66</v>
          </cell>
          <cell r="TY157">
            <v>2</v>
          </cell>
          <cell r="TZ157">
            <v>0</v>
          </cell>
          <cell r="UA157">
            <v>0</v>
          </cell>
          <cell r="UB157" t="str">
            <v/>
          </cell>
          <cell r="UC157" t="str">
            <v/>
          </cell>
          <cell r="UD157">
            <v>14.75</v>
          </cell>
          <cell r="UE157">
            <v>2</v>
          </cell>
          <cell r="UF157">
            <v>0</v>
          </cell>
          <cell r="UG157">
            <v>0</v>
          </cell>
          <cell r="UH157">
            <v>0</v>
          </cell>
          <cell r="UI157">
            <v>0</v>
          </cell>
          <cell r="UJ157">
            <v>0</v>
          </cell>
          <cell r="UK157">
            <v>0</v>
          </cell>
          <cell r="UL157">
            <v>0</v>
          </cell>
          <cell r="UM157">
            <v>0</v>
          </cell>
          <cell r="UN157">
            <v>17.309999999999999</v>
          </cell>
          <cell r="UO157">
            <v>2</v>
          </cell>
          <cell r="UP157" t="str">
            <v/>
          </cell>
          <cell r="UQ157" t="str">
            <v/>
          </cell>
          <cell r="UR157">
            <v>0</v>
          </cell>
          <cell r="US157">
            <v>0</v>
          </cell>
          <cell r="UT157">
            <v>0</v>
          </cell>
          <cell r="UU157">
            <v>0</v>
          </cell>
          <cell r="UV157">
            <v>17.02</v>
          </cell>
          <cell r="UW157">
            <v>2</v>
          </cell>
          <cell r="UX157">
            <v>0</v>
          </cell>
          <cell r="UY157">
            <v>0</v>
          </cell>
          <cell r="UZ157">
            <v>17.25</v>
          </cell>
          <cell r="VA157">
            <v>2</v>
          </cell>
          <cell r="VB157">
            <v>5.57</v>
          </cell>
          <cell r="VC157">
            <v>1</v>
          </cell>
          <cell r="VD157" t="str">
            <v/>
          </cell>
          <cell r="VE157" t="str">
            <v/>
          </cell>
          <cell r="VF157">
            <v>6.81</v>
          </cell>
          <cell r="VG157">
            <v>1</v>
          </cell>
          <cell r="VH157">
            <v>0</v>
          </cell>
          <cell r="VI157">
            <v>0</v>
          </cell>
          <cell r="VJ157">
            <v>7.92</v>
          </cell>
          <cell r="VK157">
            <v>1</v>
          </cell>
          <cell r="VL157">
            <v>0</v>
          </cell>
          <cell r="VM157">
            <v>0</v>
          </cell>
          <cell r="VN157">
            <v>0</v>
          </cell>
          <cell r="VO157">
            <v>0</v>
          </cell>
          <cell r="VP157">
            <v>0</v>
          </cell>
          <cell r="VQ157">
            <v>0</v>
          </cell>
          <cell r="VR157" t="str">
            <v/>
          </cell>
          <cell r="VS157" t="str">
            <v/>
          </cell>
          <cell r="VT157">
            <v>36.869999999999997</v>
          </cell>
          <cell r="VU157">
            <v>4</v>
          </cell>
          <cell r="VV157">
            <v>0</v>
          </cell>
          <cell r="VW157">
            <v>0</v>
          </cell>
          <cell r="VX157">
            <v>0</v>
          </cell>
          <cell r="VY157">
            <v>0</v>
          </cell>
          <cell r="VZ157">
            <v>0</v>
          </cell>
          <cell r="WA157">
            <v>0</v>
          </cell>
          <cell r="WB157">
            <v>25.54</v>
          </cell>
          <cell r="WC157">
            <v>2</v>
          </cell>
          <cell r="WD157">
            <v>0</v>
          </cell>
          <cell r="WE157">
            <v>0</v>
          </cell>
          <cell r="WF157" t="str">
            <v/>
          </cell>
          <cell r="WG157" t="str">
            <v/>
          </cell>
          <cell r="WH157">
            <v>0</v>
          </cell>
          <cell r="WI157">
            <v>0</v>
          </cell>
          <cell r="WJ157">
            <v>16.95</v>
          </cell>
          <cell r="WK157">
            <v>2</v>
          </cell>
          <cell r="WL157">
            <v>0</v>
          </cell>
          <cell r="WM157">
            <v>0</v>
          </cell>
          <cell r="WN157">
            <v>7.05</v>
          </cell>
          <cell r="WO157">
            <v>1</v>
          </cell>
          <cell r="WP157">
            <v>16.309999999999999</v>
          </cell>
          <cell r="WQ157">
            <v>2</v>
          </cell>
          <cell r="WR157">
            <v>0</v>
          </cell>
          <cell r="WS157">
            <v>0</v>
          </cell>
          <cell r="WT157" t="str">
            <v/>
          </cell>
          <cell r="WU157" t="str">
            <v/>
          </cell>
          <cell r="WV157">
            <v>0</v>
          </cell>
          <cell r="WW157">
            <v>0</v>
          </cell>
          <cell r="WX157">
            <v>0</v>
          </cell>
          <cell r="WY157">
            <v>0</v>
          </cell>
          <cell r="WZ157">
            <v>25.59</v>
          </cell>
          <cell r="XA157">
            <v>3</v>
          </cell>
          <cell r="XB157">
            <v>7.4</v>
          </cell>
          <cell r="XC157">
            <v>1</v>
          </cell>
          <cell r="XD157">
            <v>0</v>
          </cell>
          <cell r="XE157">
            <v>0</v>
          </cell>
          <cell r="XF157">
            <v>7.85</v>
          </cell>
          <cell r="XG157">
            <v>1</v>
          </cell>
          <cell r="XH157" t="str">
            <v/>
          </cell>
          <cell r="XI157" t="str">
            <v/>
          </cell>
          <cell r="XJ157">
            <v>6.59</v>
          </cell>
          <cell r="XK157">
            <v>1</v>
          </cell>
          <cell r="XL157">
            <v>12.9</v>
          </cell>
          <cell r="XM157">
            <v>2</v>
          </cell>
          <cell r="XN157">
            <v>0</v>
          </cell>
          <cell r="XO157">
            <v>0</v>
          </cell>
          <cell r="XP157">
            <v>0</v>
          </cell>
          <cell r="XQ157">
            <v>0</v>
          </cell>
          <cell r="XR157">
            <v>0</v>
          </cell>
          <cell r="XS157">
            <v>0</v>
          </cell>
          <cell r="XT157">
            <v>0</v>
          </cell>
          <cell r="XU157">
            <v>0</v>
          </cell>
          <cell r="XV157" t="str">
            <v/>
          </cell>
          <cell r="XW157" t="str">
            <v/>
          </cell>
          <cell r="XX157">
            <v>15.66</v>
          </cell>
          <cell r="XY157">
            <v>2</v>
          </cell>
          <cell r="XZ157">
            <v>10.08</v>
          </cell>
          <cell r="YA157">
            <v>1</v>
          </cell>
          <cell r="YB157">
            <v>0</v>
          </cell>
          <cell r="YC157">
            <v>0</v>
          </cell>
          <cell r="YD157">
            <v>0</v>
          </cell>
          <cell r="YE157">
            <v>0</v>
          </cell>
          <cell r="YF157">
            <v>8.9</v>
          </cell>
          <cell r="YG157">
            <v>1</v>
          </cell>
          <cell r="YH157">
            <v>0</v>
          </cell>
          <cell r="YI157">
            <v>0</v>
          </cell>
          <cell r="YJ157" t="str">
            <v/>
          </cell>
          <cell r="YK157" t="str">
            <v/>
          </cell>
          <cell r="YL157">
            <v>0</v>
          </cell>
          <cell r="YM157">
            <v>0</v>
          </cell>
          <cell r="YN157">
            <v>14.88</v>
          </cell>
          <cell r="YO157">
            <v>2</v>
          </cell>
          <cell r="YP157">
            <v>0</v>
          </cell>
          <cell r="YQ157">
            <v>0</v>
          </cell>
          <cell r="YR157">
            <v>25.18</v>
          </cell>
          <cell r="YS157">
            <v>3</v>
          </cell>
          <cell r="YT157">
            <v>7.3</v>
          </cell>
          <cell r="YU157">
            <v>1</v>
          </cell>
          <cell r="YV157">
            <v>0</v>
          </cell>
          <cell r="YW157">
            <v>0</v>
          </cell>
          <cell r="YX157" t="str">
            <v/>
          </cell>
          <cell r="YY157" t="str">
            <v/>
          </cell>
          <cell r="YZ157">
            <v>15.5</v>
          </cell>
          <cell r="ZA157">
            <v>2</v>
          </cell>
          <cell r="ZB157">
            <v>7.32</v>
          </cell>
          <cell r="ZC157">
            <v>1</v>
          </cell>
          <cell r="ZD157">
            <v>6.82</v>
          </cell>
          <cell r="ZE157">
            <v>1</v>
          </cell>
          <cell r="ZF157">
            <v>0</v>
          </cell>
          <cell r="ZG157">
            <v>0</v>
          </cell>
          <cell r="ZH157">
            <v>0</v>
          </cell>
          <cell r="ZI157">
            <v>0</v>
          </cell>
          <cell r="ZJ157">
            <v>16.36</v>
          </cell>
          <cell r="ZK157">
            <v>2</v>
          </cell>
          <cell r="ZL157" t="str">
            <v/>
          </cell>
          <cell r="ZM157" t="str">
            <v/>
          </cell>
          <cell r="ZN157">
            <v>0</v>
          </cell>
          <cell r="ZO157">
            <v>0</v>
          </cell>
          <cell r="ZP157">
            <v>0</v>
          </cell>
          <cell r="ZQ157">
            <v>0</v>
          </cell>
          <cell r="ZR157">
            <v>23.31</v>
          </cell>
          <cell r="ZS157">
            <v>3</v>
          </cell>
          <cell r="ZT157">
            <v>0</v>
          </cell>
          <cell r="ZU157">
            <v>0</v>
          </cell>
          <cell r="ZV157">
            <v>0</v>
          </cell>
          <cell r="ZW157">
            <v>0</v>
          </cell>
          <cell r="ZX157">
            <v>0</v>
          </cell>
          <cell r="ZY157">
            <v>0</v>
          </cell>
          <cell r="ZZ157" t="str">
            <v/>
          </cell>
          <cell r="AAA157" t="str">
            <v/>
          </cell>
          <cell r="AAB157">
            <v>22.54</v>
          </cell>
          <cell r="AAC157">
            <v>3</v>
          </cell>
          <cell r="AAD157">
            <v>0</v>
          </cell>
          <cell r="AAE157">
            <v>0</v>
          </cell>
          <cell r="AAF157">
            <v>0</v>
          </cell>
          <cell r="AAG157">
            <v>0</v>
          </cell>
          <cell r="AAH157">
            <v>0</v>
          </cell>
          <cell r="AAI157">
            <v>0</v>
          </cell>
          <cell r="AAJ157">
            <v>0</v>
          </cell>
          <cell r="AAK157">
            <v>0</v>
          </cell>
          <cell r="AAL157">
            <v>0</v>
          </cell>
          <cell r="AAM157">
            <v>0</v>
          </cell>
          <cell r="AAN157" t="str">
            <v/>
          </cell>
          <cell r="AAO157" t="str">
            <v/>
          </cell>
          <cell r="AAP157">
            <v>0</v>
          </cell>
          <cell r="AAQ157">
            <v>0</v>
          </cell>
          <cell r="AAR157">
            <v>0</v>
          </cell>
          <cell r="AAS157">
            <v>0</v>
          </cell>
          <cell r="AAT157">
            <v>0</v>
          </cell>
          <cell r="AAU157">
            <v>0</v>
          </cell>
          <cell r="AAV157">
            <v>0</v>
          </cell>
          <cell r="AAW157">
            <v>0</v>
          </cell>
          <cell r="AAX157">
            <v>0</v>
          </cell>
          <cell r="AAY157">
            <v>0</v>
          </cell>
          <cell r="AAZ157">
            <v>0</v>
          </cell>
          <cell r="ABA157">
            <v>0</v>
          </cell>
          <cell r="ABB157" t="str">
            <v/>
          </cell>
          <cell r="ABC157" t="str">
            <v/>
          </cell>
          <cell r="ABD157">
            <v>0</v>
          </cell>
          <cell r="ABE157">
            <v>0</v>
          </cell>
          <cell r="ABF157">
            <v>0</v>
          </cell>
          <cell r="ABG157">
            <v>0</v>
          </cell>
          <cell r="ABH157">
            <v>0</v>
          </cell>
          <cell r="ABI157">
            <v>0</v>
          </cell>
          <cell r="ABJ157">
            <v>0</v>
          </cell>
          <cell r="ABK157">
            <v>0</v>
          </cell>
          <cell r="ABM157">
            <v>1806.6699999999994</v>
          </cell>
          <cell r="ABN157">
            <v>219</v>
          </cell>
          <cell r="ABO157">
            <v>114</v>
          </cell>
          <cell r="ABP157">
            <v>1.9210526315789473</v>
          </cell>
        </row>
        <row r="158">
          <cell r="A158" t="str">
            <v>EASTCHESTER GARDENS</v>
          </cell>
          <cell r="B158" t="str">
            <v>EASTCHESTER GARDENS</v>
          </cell>
          <cell r="C158" t="str">
            <v>BRONX</v>
          </cell>
          <cell r="D158">
            <v>0</v>
          </cell>
          <cell r="E158">
            <v>0</v>
          </cell>
          <cell r="F158">
            <v>7.6</v>
          </cell>
          <cell r="G158">
            <v>1</v>
          </cell>
          <cell r="H158">
            <v>0</v>
          </cell>
          <cell r="I158">
            <v>0</v>
          </cell>
          <cell r="J158">
            <v>7.5</v>
          </cell>
          <cell r="K158">
            <v>1</v>
          </cell>
          <cell r="L158">
            <v>0</v>
          </cell>
          <cell r="M158">
            <v>0</v>
          </cell>
          <cell r="N158">
            <v>7.24</v>
          </cell>
          <cell r="O158">
            <v>1</v>
          </cell>
          <cell r="P158" t="str">
            <v/>
          </cell>
          <cell r="Q158" t="str">
            <v/>
          </cell>
          <cell r="R158">
            <v>0</v>
          </cell>
          <cell r="S158">
            <v>0</v>
          </cell>
          <cell r="T158">
            <v>5.16</v>
          </cell>
          <cell r="U158">
            <v>1</v>
          </cell>
          <cell r="V158">
            <v>8.93</v>
          </cell>
          <cell r="W158">
            <v>1</v>
          </cell>
          <cell r="X158">
            <v>0</v>
          </cell>
          <cell r="Y158">
            <v>0</v>
          </cell>
          <cell r="Z158">
            <v>6.63</v>
          </cell>
          <cell r="AA158">
            <v>1</v>
          </cell>
          <cell r="AB158">
            <v>0</v>
          </cell>
          <cell r="AC158">
            <v>0</v>
          </cell>
          <cell r="AD158" t="str">
            <v/>
          </cell>
          <cell r="AE158" t="str">
            <v/>
          </cell>
          <cell r="AF158">
            <v>0</v>
          </cell>
          <cell r="AG158">
            <v>0</v>
          </cell>
          <cell r="AH158">
            <v>7.71</v>
          </cell>
          <cell r="AI158">
            <v>1</v>
          </cell>
          <cell r="AJ158">
            <v>0</v>
          </cell>
          <cell r="AK158">
            <v>0</v>
          </cell>
          <cell r="AL158">
            <v>7.69</v>
          </cell>
          <cell r="AM158">
            <v>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/>
          </cell>
          <cell r="AS158" t="str">
            <v/>
          </cell>
          <cell r="AT158">
            <v>7.44</v>
          </cell>
          <cell r="AU158">
            <v>1</v>
          </cell>
          <cell r="AV158">
            <v>7.15</v>
          </cell>
          <cell r="AW158">
            <v>1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7.68</v>
          </cell>
          <cell r="BE158">
            <v>1</v>
          </cell>
          <cell r="BF158" t="str">
            <v/>
          </cell>
          <cell r="BG158" t="str">
            <v/>
          </cell>
          <cell r="BH158">
            <v>0</v>
          </cell>
          <cell r="BI158">
            <v>0</v>
          </cell>
          <cell r="BJ158">
            <v>7.65</v>
          </cell>
          <cell r="BK158">
            <v>1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7.66</v>
          </cell>
          <cell r="BQ158">
            <v>1</v>
          </cell>
          <cell r="BR158">
            <v>0</v>
          </cell>
          <cell r="BS158">
            <v>0</v>
          </cell>
          <cell r="BT158" t="str">
            <v/>
          </cell>
          <cell r="BU158" t="str">
            <v/>
          </cell>
          <cell r="BV158">
            <v>0</v>
          </cell>
          <cell r="BW158">
            <v>0</v>
          </cell>
          <cell r="BX158">
            <v>8.9</v>
          </cell>
          <cell r="BY158">
            <v>1</v>
          </cell>
          <cell r="BZ158">
            <v>0</v>
          </cell>
          <cell r="CA158">
            <v>0</v>
          </cell>
          <cell r="CB158">
            <v>8.2200000000000006</v>
          </cell>
          <cell r="CC158">
            <v>1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 t="str">
            <v/>
          </cell>
          <cell r="CI158" t="str">
            <v/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8.2200000000000006</v>
          </cell>
          <cell r="CO158">
            <v>1</v>
          </cell>
          <cell r="CP158">
            <v>0</v>
          </cell>
          <cell r="CQ158">
            <v>0</v>
          </cell>
          <cell r="CR158">
            <v>8.23</v>
          </cell>
          <cell r="CS158">
            <v>1</v>
          </cell>
          <cell r="CT158">
            <v>7.87</v>
          </cell>
          <cell r="CU158">
            <v>1</v>
          </cell>
          <cell r="CV158" t="str">
            <v/>
          </cell>
          <cell r="CW158" t="str">
            <v/>
          </cell>
          <cell r="CX158">
            <v>0</v>
          </cell>
          <cell r="CY158">
            <v>0</v>
          </cell>
          <cell r="CZ158">
            <v>6.07</v>
          </cell>
          <cell r="DA158">
            <v>1</v>
          </cell>
          <cell r="DB158">
            <v>0</v>
          </cell>
          <cell r="DC158">
            <v>0</v>
          </cell>
          <cell r="DD158">
            <v>6.75</v>
          </cell>
          <cell r="DE158">
            <v>1</v>
          </cell>
          <cell r="DF158">
            <v>0</v>
          </cell>
          <cell r="DG158">
            <v>0</v>
          </cell>
          <cell r="DH158">
            <v>7.84</v>
          </cell>
          <cell r="DI158">
            <v>1</v>
          </cell>
          <cell r="DJ158" t="str">
            <v/>
          </cell>
          <cell r="DK158" t="str">
            <v/>
          </cell>
          <cell r="DL158">
            <v>0</v>
          </cell>
          <cell r="DM158">
            <v>0</v>
          </cell>
          <cell r="DN158">
            <v>7.79</v>
          </cell>
          <cell r="DO158">
            <v>1</v>
          </cell>
          <cell r="DP158">
            <v>0</v>
          </cell>
          <cell r="DQ158">
            <v>0</v>
          </cell>
          <cell r="DR158">
            <v>7.96</v>
          </cell>
          <cell r="DS158">
            <v>1</v>
          </cell>
          <cell r="DT158">
            <v>0</v>
          </cell>
          <cell r="DU158">
            <v>0</v>
          </cell>
          <cell r="DV158">
            <v>6.88</v>
          </cell>
          <cell r="DW158">
            <v>1</v>
          </cell>
          <cell r="DX158" t="str">
            <v/>
          </cell>
          <cell r="DY158" t="str">
            <v/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7.38</v>
          </cell>
          <cell r="EG158">
            <v>1</v>
          </cell>
          <cell r="EH158">
            <v>8.2200000000000006</v>
          </cell>
          <cell r="EI158">
            <v>1</v>
          </cell>
          <cell r="EJ158">
            <v>0</v>
          </cell>
          <cell r="EK158">
            <v>0</v>
          </cell>
          <cell r="EL158" t="str">
            <v/>
          </cell>
          <cell r="EM158" t="str">
            <v/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14.34</v>
          </cell>
          <cell r="ES158">
            <v>2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 t="str">
            <v/>
          </cell>
          <cell r="FA158" t="str">
            <v/>
          </cell>
          <cell r="FB158">
            <v>8.0399999999999991</v>
          </cell>
          <cell r="FC158">
            <v>1</v>
          </cell>
          <cell r="FD158">
            <v>7.07</v>
          </cell>
          <cell r="FE158">
            <v>1</v>
          </cell>
          <cell r="FF158">
            <v>0</v>
          </cell>
          <cell r="FG158">
            <v>0</v>
          </cell>
          <cell r="FH158">
            <v>6.54</v>
          </cell>
          <cell r="FI158">
            <v>1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 t="str">
            <v/>
          </cell>
          <cell r="FO158" t="str">
            <v/>
          </cell>
          <cell r="FP158">
            <v>7.46</v>
          </cell>
          <cell r="FQ158">
            <v>1</v>
          </cell>
          <cell r="FR158">
            <v>8.02</v>
          </cell>
          <cell r="FS158">
            <v>1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 t="str">
            <v/>
          </cell>
          <cell r="GC158" t="str">
            <v/>
          </cell>
          <cell r="GD158">
            <v>8.08</v>
          </cell>
          <cell r="GE158">
            <v>1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6.86</v>
          </cell>
          <cell r="GK158">
            <v>1</v>
          </cell>
          <cell r="GL158">
            <v>6.79</v>
          </cell>
          <cell r="GM158">
            <v>1</v>
          </cell>
          <cell r="GN158">
            <v>0</v>
          </cell>
          <cell r="GO158">
            <v>0</v>
          </cell>
          <cell r="GP158" t="str">
            <v/>
          </cell>
          <cell r="GQ158" t="str">
            <v/>
          </cell>
          <cell r="GR158">
            <v>0</v>
          </cell>
          <cell r="GS158">
            <v>0</v>
          </cell>
          <cell r="GT158">
            <v>7.66</v>
          </cell>
          <cell r="GU158">
            <v>1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8.1999999999999993</v>
          </cell>
          <cell r="HA158">
            <v>1</v>
          </cell>
          <cell r="HB158">
            <v>8.33</v>
          </cell>
          <cell r="HC158">
            <v>1</v>
          </cell>
          <cell r="HD158" t="str">
            <v/>
          </cell>
          <cell r="HE158" t="str">
            <v/>
          </cell>
          <cell r="HF158">
            <v>0</v>
          </cell>
          <cell r="HG158">
            <v>0</v>
          </cell>
          <cell r="HH158">
            <v>8.0500000000000007</v>
          </cell>
          <cell r="HI158">
            <v>1</v>
          </cell>
          <cell r="HJ158">
            <v>6.74</v>
          </cell>
          <cell r="HK158">
            <v>1</v>
          </cell>
          <cell r="HL158">
            <v>0</v>
          </cell>
          <cell r="HM158">
            <v>0</v>
          </cell>
          <cell r="HN158">
            <v>6.13</v>
          </cell>
          <cell r="HO158">
            <v>1</v>
          </cell>
          <cell r="HP158">
            <v>0</v>
          </cell>
          <cell r="HQ158">
            <v>0</v>
          </cell>
          <cell r="HR158" t="str">
            <v/>
          </cell>
          <cell r="HS158" t="str">
            <v/>
          </cell>
          <cell r="HT158">
            <v>0</v>
          </cell>
          <cell r="HU158">
            <v>0</v>
          </cell>
          <cell r="HV158">
            <v>8.0500000000000007</v>
          </cell>
          <cell r="HW158">
            <v>1</v>
          </cell>
          <cell r="HX158">
            <v>6.74</v>
          </cell>
          <cell r="HY158">
            <v>1</v>
          </cell>
          <cell r="HZ158">
            <v>0</v>
          </cell>
          <cell r="IA158">
            <v>0</v>
          </cell>
          <cell r="IB158">
            <v>6.13</v>
          </cell>
          <cell r="IC158">
            <v>1</v>
          </cell>
          <cell r="ID158">
            <v>0</v>
          </cell>
          <cell r="IE158">
            <v>0</v>
          </cell>
          <cell r="IF158" t="str">
            <v/>
          </cell>
          <cell r="IG158" t="str">
            <v/>
          </cell>
          <cell r="IH158">
            <v>0</v>
          </cell>
          <cell r="II158">
            <v>0</v>
          </cell>
          <cell r="IJ158">
            <v>9.2200000000000006</v>
          </cell>
          <cell r="IK158">
            <v>1</v>
          </cell>
          <cell r="IL158">
            <v>0</v>
          </cell>
          <cell r="IM158">
            <v>0</v>
          </cell>
          <cell r="IN158">
            <v>7.9</v>
          </cell>
          <cell r="IO158">
            <v>1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 t="str">
            <v/>
          </cell>
          <cell r="IU158" t="str">
            <v/>
          </cell>
          <cell r="IV158">
            <v>5.78</v>
          </cell>
          <cell r="IW158">
            <v>1</v>
          </cell>
          <cell r="IX158">
            <v>7.94</v>
          </cell>
          <cell r="IY158">
            <v>1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8.4700000000000006</v>
          </cell>
          <cell r="JE158">
            <v>1</v>
          </cell>
          <cell r="JF158">
            <v>0</v>
          </cell>
          <cell r="JG158">
            <v>0</v>
          </cell>
          <cell r="JH158" t="str">
            <v/>
          </cell>
          <cell r="JI158" t="str">
            <v/>
          </cell>
          <cell r="JJ158">
            <v>5.78</v>
          </cell>
          <cell r="JK158">
            <v>1</v>
          </cell>
          <cell r="JL158">
            <v>7.94</v>
          </cell>
          <cell r="JM158">
            <v>1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8.4700000000000006</v>
          </cell>
          <cell r="JS158">
            <v>1</v>
          </cell>
          <cell r="JT158">
            <v>0</v>
          </cell>
          <cell r="JU158">
            <v>0</v>
          </cell>
          <cell r="JV158" t="str">
            <v/>
          </cell>
          <cell r="JW158" t="str">
            <v/>
          </cell>
          <cell r="JX158">
            <v>0</v>
          </cell>
          <cell r="JY158">
            <v>0</v>
          </cell>
          <cell r="JZ158">
            <v>8.68</v>
          </cell>
          <cell r="KA158">
            <v>1</v>
          </cell>
          <cell r="KB158">
            <v>4.45</v>
          </cell>
          <cell r="KC158">
            <v>1</v>
          </cell>
          <cell r="KD158">
            <v>8.76</v>
          </cell>
          <cell r="KE158">
            <v>1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 t="str">
            <v/>
          </cell>
          <cell r="KK158" t="str">
            <v/>
          </cell>
          <cell r="KL158">
            <v>7.93</v>
          </cell>
          <cell r="KM158">
            <v>1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9.23</v>
          </cell>
          <cell r="KS158">
            <v>1</v>
          </cell>
          <cell r="KT158">
            <v>0</v>
          </cell>
          <cell r="KU158">
            <v>0</v>
          </cell>
          <cell r="KV158">
            <v>8.35</v>
          </cell>
          <cell r="KW158">
            <v>1</v>
          </cell>
          <cell r="KX158" t="str">
            <v/>
          </cell>
          <cell r="KY158" t="str">
            <v/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8.08</v>
          </cell>
          <cell r="LE158">
            <v>1</v>
          </cell>
          <cell r="LF158">
            <v>0</v>
          </cell>
          <cell r="LG158">
            <v>0</v>
          </cell>
          <cell r="LH158">
            <v>8.4</v>
          </cell>
          <cell r="LI158">
            <v>1</v>
          </cell>
          <cell r="LJ158">
            <v>0</v>
          </cell>
          <cell r="LK158">
            <v>0</v>
          </cell>
          <cell r="LL158" t="str">
            <v/>
          </cell>
          <cell r="LM158" t="str">
            <v/>
          </cell>
          <cell r="LN158">
            <v>6.7</v>
          </cell>
          <cell r="LO158">
            <v>1</v>
          </cell>
          <cell r="LP158">
            <v>9.9</v>
          </cell>
          <cell r="LQ158">
            <v>1</v>
          </cell>
          <cell r="LR158">
            <v>0</v>
          </cell>
          <cell r="LS158">
            <v>0</v>
          </cell>
          <cell r="LT158">
            <v>8.81</v>
          </cell>
          <cell r="LU158">
            <v>1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 t="str">
            <v/>
          </cell>
          <cell r="MA158" t="str">
            <v/>
          </cell>
          <cell r="MB158">
            <v>7.85</v>
          </cell>
          <cell r="MC158">
            <v>1</v>
          </cell>
          <cell r="MD158">
            <v>7.89</v>
          </cell>
          <cell r="ME158">
            <v>1</v>
          </cell>
          <cell r="MF158">
            <v>0</v>
          </cell>
          <cell r="MG158">
            <v>0</v>
          </cell>
          <cell r="MH158">
            <v>7.2</v>
          </cell>
          <cell r="MI158">
            <v>1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 t="str">
            <v/>
          </cell>
          <cell r="MO158" t="str">
            <v/>
          </cell>
          <cell r="MP158">
            <v>7.3</v>
          </cell>
          <cell r="MQ158">
            <v>1</v>
          </cell>
          <cell r="MR158">
            <v>7.71</v>
          </cell>
          <cell r="MS158">
            <v>1</v>
          </cell>
          <cell r="MT158">
            <v>0</v>
          </cell>
          <cell r="MU158">
            <v>0</v>
          </cell>
          <cell r="MV158">
            <v>8.6199999999999992</v>
          </cell>
          <cell r="MW158">
            <v>1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 t="str">
            <v/>
          </cell>
          <cell r="NC158" t="str">
            <v/>
          </cell>
          <cell r="ND158">
            <v>7.24</v>
          </cell>
          <cell r="NE158">
            <v>1</v>
          </cell>
          <cell r="NF158">
            <v>8.4</v>
          </cell>
          <cell r="NG158">
            <v>1</v>
          </cell>
          <cell r="NH158">
            <v>0</v>
          </cell>
          <cell r="NI158">
            <v>0</v>
          </cell>
          <cell r="NJ158">
            <v>8.6300000000000008</v>
          </cell>
          <cell r="NK158">
            <v>1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 t="str">
            <v/>
          </cell>
          <cell r="NQ158" t="str">
            <v/>
          </cell>
          <cell r="NR158">
            <v>8.85</v>
          </cell>
          <cell r="NS158">
            <v>1</v>
          </cell>
          <cell r="NT158">
            <v>0</v>
          </cell>
          <cell r="NU158">
            <v>0</v>
          </cell>
          <cell r="NV158">
            <v>8.8699999999999992</v>
          </cell>
          <cell r="NW158">
            <v>1</v>
          </cell>
          <cell r="NX158">
            <v>0</v>
          </cell>
          <cell r="NY158">
            <v>0</v>
          </cell>
          <cell r="NZ158">
            <v>7.74</v>
          </cell>
          <cell r="OA158">
            <v>1</v>
          </cell>
          <cell r="OB158">
            <v>0</v>
          </cell>
          <cell r="OC158">
            <v>0</v>
          </cell>
          <cell r="OD158" t="str">
            <v/>
          </cell>
          <cell r="OE158" t="str">
            <v/>
          </cell>
          <cell r="OF158">
            <v>0</v>
          </cell>
          <cell r="OG158">
            <v>0</v>
          </cell>
          <cell r="OH158">
            <v>0</v>
          </cell>
          <cell r="OI158">
            <v>0</v>
          </cell>
          <cell r="OJ158">
            <v>9.89</v>
          </cell>
          <cell r="OK158">
            <v>1</v>
          </cell>
          <cell r="OL158">
            <v>9.2200000000000006</v>
          </cell>
          <cell r="OM158">
            <v>1</v>
          </cell>
          <cell r="ON158">
            <v>0</v>
          </cell>
          <cell r="OO158">
            <v>0</v>
          </cell>
          <cell r="OP158">
            <v>8.9600000000000009</v>
          </cell>
          <cell r="OQ158">
            <v>1</v>
          </cell>
          <cell r="OR158" t="str">
            <v/>
          </cell>
          <cell r="OS158" t="str">
            <v/>
          </cell>
          <cell r="OT158">
            <v>0</v>
          </cell>
          <cell r="OU158">
            <v>0</v>
          </cell>
          <cell r="OV158">
            <v>0</v>
          </cell>
          <cell r="OW158">
            <v>0</v>
          </cell>
          <cell r="OX158">
            <v>9.58</v>
          </cell>
          <cell r="OY158">
            <v>1</v>
          </cell>
          <cell r="OZ158">
            <v>7.22</v>
          </cell>
          <cell r="PA158">
            <v>1</v>
          </cell>
          <cell r="PB158">
            <v>0</v>
          </cell>
          <cell r="PC158">
            <v>0</v>
          </cell>
          <cell r="PD158">
            <v>7.23</v>
          </cell>
          <cell r="PE158">
            <v>1</v>
          </cell>
          <cell r="PF158" t="str">
            <v/>
          </cell>
          <cell r="PG158" t="str">
            <v/>
          </cell>
          <cell r="PH158">
            <v>0</v>
          </cell>
          <cell r="PI158">
            <v>0</v>
          </cell>
          <cell r="PJ158">
            <v>7.03</v>
          </cell>
          <cell r="PK158">
            <v>1</v>
          </cell>
          <cell r="PL158">
            <v>0</v>
          </cell>
          <cell r="PM158">
            <v>0</v>
          </cell>
          <cell r="PN158">
            <v>0</v>
          </cell>
          <cell r="PO158">
            <v>0</v>
          </cell>
          <cell r="PP158">
            <v>0</v>
          </cell>
          <cell r="PQ158">
            <v>0</v>
          </cell>
          <cell r="PR158">
            <v>0</v>
          </cell>
          <cell r="PS158">
            <v>0</v>
          </cell>
          <cell r="PT158" t="str">
            <v/>
          </cell>
          <cell r="PU158" t="str">
            <v/>
          </cell>
          <cell r="PV158">
            <v>8.61</v>
          </cell>
          <cell r="PW158">
            <v>1</v>
          </cell>
          <cell r="PX158">
            <v>8.3000000000000007</v>
          </cell>
          <cell r="PY158">
            <v>1</v>
          </cell>
          <cell r="PZ158">
            <v>0</v>
          </cell>
          <cell r="QA158">
            <v>0</v>
          </cell>
          <cell r="QB158">
            <v>0</v>
          </cell>
          <cell r="QC158">
            <v>0</v>
          </cell>
          <cell r="QD158">
            <v>0</v>
          </cell>
          <cell r="QE158">
            <v>0</v>
          </cell>
          <cell r="QF158">
            <v>17.64</v>
          </cell>
          <cell r="QG158">
            <v>2</v>
          </cell>
          <cell r="QH158" t="str">
            <v/>
          </cell>
          <cell r="QI158" t="str">
            <v/>
          </cell>
          <cell r="QJ158">
            <v>0</v>
          </cell>
          <cell r="QK158">
            <v>0</v>
          </cell>
          <cell r="QL158">
            <v>8.65</v>
          </cell>
          <cell r="QM158">
            <v>1</v>
          </cell>
          <cell r="QN158">
            <v>0</v>
          </cell>
          <cell r="QO158">
            <v>0</v>
          </cell>
          <cell r="QP158">
            <v>7.11</v>
          </cell>
          <cell r="QQ158">
            <v>1</v>
          </cell>
          <cell r="QR158">
            <v>0</v>
          </cell>
          <cell r="QS158">
            <v>0</v>
          </cell>
          <cell r="QT158">
            <v>0</v>
          </cell>
          <cell r="QU158">
            <v>0</v>
          </cell>
          <cell r="QV158" t="str">
            <v/>
          </cell>
          <cell r="QW158" t="str">
            <v/>
          </cell>
          <cell r="QX158">
            <v>8.94</v>
          </cell>
          <cell r="QY158">
            <v>1</v>
          </cell>
          <cell r="QZ158">
            <v>8.0299999999999994</v>
          </cell>
          <cell r="RA158">
            <v>1</v>
          </cell>
          <cell r="RB158">
            <v>0</v>
          </cell>
          <cell r="RC158">
            <v>0</v>
          </cell>
          <cell r="RD158">
            <v>0</v>
          </cell>
          <cell r="RE158">
            <v>0</v>
          </cell>
          <cell r="RF158">
            <v>0</v>
          </cell>
          <cell r="RG158">
            <v>0</v>
          </cell>
          <cell r="RH158">
            <v>9.06</v>
          </cell>
          <cell r="RI158">
            <v>1</v>
          </cell>
          <cell r="RJ158" t="str">
            <v/>
          </cell>
          <cell r="RK158" t="str">
            <v/>
          </cell>
          <cell r="RL158">
            <v>9.61</v>
          </cell>
          <cell r="RM158">
            <v>1</v>
          </cell>
          <cell r="RN158">
            <v>0</v>
          </cell>
          <cell r="RO158">
            <v>0</v>
          </cell>
          <cell r="RP158">
            <v>7.78</v>
          </cell>
          <cell r="RQ158">
            <v>1</v>
          </cell>
          <cell r="RR158">
            <v>0</v>
          </cell>
          <cell r="RS158">
            <v>0</v>
          </cell>
          <cell r="RT158">
            <v>0</v>
          </cell>
          <cell r="RU158">
            <v>0</v>
          </cell>
          <cell r="RV158">
            <v>8.56</v>
          </cell>
          <cell r="RW158">
            <v>1</v>
          </cell>
          <cell r="RX158" t="str">
            <v/>
          </cell>
          <cell r="RY158" t="str">
            <v/>
          </cell>
          <cell r="RZ158">
            <v>0</v>
          </cell>
          <cell r="SA158">
            <v>0</v>
          </cell>
          <cell r="SB158">
            <v>10.220000000000001</v>
          </cell>
          <cell r="SC158">
            <v>1</v>
          </cell>
          <cell r="SD158">
            <v>0</v>
          </cell>
          <cell r="SE158">
            <v>0</v>
          </cell>
          <cell r="SF158">
            <v>8.83</v>
          </cell>
          <cell r="SG158">
            <v>1</v>
          </cell>
          <cell r="SH158">
            <v>0</v>
          </cell>
          <cell r="SI158">
            <v>0</v>
          </cell>
          <cell r="SJ158">
            <v>6.64</v>
          </cell>
          <cell r="SK158">
            <v>1</v>
          </cell>
          <cell r="SL158" t="str">
            <v/>
          </cell>
          <cell r="SM158" t="str">
            <v/>
          </cell>
          <cell r="SN158">
            <v>0</v>
          </cell>
          <cell r="SO158">
            <v>0</v>
          </cell>
          <cell r="SP158">
            <v>0</v>
          </cell>
          <cell r="SQ158">
            <v>0</v>
          </cell>
          <cell r="SR158">
            <v>16.940000000000001</v>
          </cell>
          <cell r="SS158">
            <v>2</v>
          </cell>
          <cell r="ST158">
            <v>0</v>
          </cell>
          <cell r="SU158">
            <v>0</v>
          </cell>
          <cell r="SV158">
            <v>0</v>
          </cell>
          <cell r="SW158">
            <v>0</v>
          </cell>
          <cell r="SX158">
            <v>8.6999999999999993</v>
          </cell>
          <cell r="SY158">
            <v>1</v>
          </cell>
          <cell r="SZ158" t="str">
            <v/>
          </cell>
          <cell r="TA158" t="str">
            <v/>
          </cell>
          <cell r="TB158">
            <v>0</v>
          </cell>
          <cell r="TC158">
            <v>0</v>
          </cell>
          <cell r="TD158">
            <v>8.9499999999999993</v>
          </cell>
          <cell r="TE158">
            <v>1</v>
          </cell>
          <cell r="TF158">
            <v>0</v>
          </cell>
          <cell r="TG158">
            <v>0</v>
          </cell>
          <cell r="TH158">
            <v>7.37</v>
          </cell>
          <cell r="TI158">
            <v>1</v>
          </cell>
          <cell r="TJ158">
            <v>0</v>
          </cell>
          <cell r="TK158">
            <v>0</v>
          </cell>
          <cell r="TL158">
            <v>8.32</v>
          </cell>
          <cell r="TM158">
            <v>1</v>
          </cell>
          <cell r="TN158" t="str">
            <v/>
          </cell>
          <cell r="TO158" t="str">
            <v/>
          </cell>
          <cell r="TP158">
            <v>0</v>
          </cell>
          <cell r="TQ158">
            <v>0</v>
          </cell>
          <cell r="TR158">
            <v>0</v>
          </cell>
          <cell r="TS158">
            <v>0</v>
          </cell>
          <cell r="TT158">
            <v>0</v>
          </cell>
          <cell r="TU158">
            <v>0</v>
          </cell>
          <cell r="TV158">
            <v>0</v>
          </cell>
          <cell r="TW158">
            <v>0</v>
          </cell>
          <cell r="TX158">
            <v>17.940000000000001</v>
          </cell>
          <cell r="TY158">
            <v>2</v>
          </cell>
          <cell r="TZ158">
            <v>0</v>
          </cell>
          <cell r="UA158">
            <v>0</v>
          </cell>
          <cell r="UB158" t="str">
            <v/>
          </cell>
          <cell r="UC158" t="str">
            <v/>
          </cell>
          <cell r="UD158">
            <v>0</v>
          </cell>
          <cell r="UE158">
            <v>0</v>
          </cell>
          <cell r="UF158">
            <v>9.57</v>
          </cell>
          <cell r="UG158">
            <v>1</v>
          </cell>
          <cell r="UH158">
            <v>0</v>
          </cell>
          <cell r="UI158">
            <v>0</v>
          </cell>
          <cell r="UJ158">
            <v>8.42</v>
          </cell>
          <cell r="UK158">
            <v>1</v>
          </cell>
          <cell r="UL158">
            <v>0</v>
          </cell>
          <cell r="UM158">
            <v>0</v>
          </cell>
          <cell r="UN158">
            <v>0</v>
          </cell>
          <cell r="UO158">
            <v>0</v>
          </cell>
          <cell r="UP158" t="str">
            <v/>
          </cell>
          <cell r="UQ158" t="str">
            <v/>
          </cell>
          <cell r="UR158">
            <v>0</v>
          </cell>
          <cell r="US158">
            <v>0</v>
          </cell>
          <cell r="UT158">
            <v>0</v>
          </cell>
          <cell r="UU158">
            <v>0</v>
          </cell>
          <cell r="UV158">
            <v>18.41</v>
          </cell>
          <cell r="UW158">
            <v>2</v>
          </cell>
          <cell r="UX158">
            <v>0</v>
          </cell>
          <cell r="UY158">
            <v>0</v>
          </cell>
          <cell r="UZ158">
            <v>8.0299999999999994</v>
          </cell>
          <cell r="VA158">
            <v>1</v>
          </cell>
          <cell r="VB158">
            <v>0</v>
          </cell>
          <cell r="VC158">
            <v>0</v>
          </cell>
          <cell r="VD158" t="str">
            <v/>
          </cell>
          <cell r="VE158" t="str">
            <v/>
          </cell>
          <cell r="VF158">
            <v>0</v>
          </cell>
          <cell r="VG158">
            <v>0</v>
          </cell>
          <cell r="VH158">
            <v>0</v>
          </cell>
          <cell r="VI158">
            <v>0</v>
          </cell>
          <cell r="VJ158">
            <v>8.7899999999999991</v>
          </cell>
          <cell r="VK158">
            <v>1</v>
          </cell>
          <cell r="VL158">
            <v>0</v>
          </cell>
          <cell r="VM158">
            <v>0</v>
          </cell>
          <cell r="VN158">
            <v>8.99</v>
          </cell>
          <cell r="VO158">
            <v>1</v>
          </cell>
          <cell r="VP158">
            <v>8.41</v>
          </cell>
          <cell r="VQ158">
            <v>1</v>
          </cell>
          <cell r="VR158" t="str">
            <v/>
          </cell>
          <cell r="VS158" t="str">
            <v/>
          </cell>
          <cell r="VT158">
            <v>0</v>
          </cell>
          <cell r="VU158">
            <v>0</v>
          </cell>
          <cell r="VV158">
            <v>0</v>
          </cell>
          <cell r="VW158">
            <v>0</v>
          </cell>
          <cell r="VX158">
            <v>8.58</v>
          </cell>
          <cell r="VY158">
            <v>1</v>
          </cell>
          <cell r="VZ158">
            <v>0</v>
          </cell>
          <cell r="WA158">
            <v>0</v>
          </cell>
          <cell r="WB158">
            <v>8.23</v>
          </cell>
          <cell r="WC158">
            <v>1</v>
          </cell>
          <cell r="WD158">
            <v>0</v>
          </cell>
          <cell r="WE158">
            <v>0</v>
          </cell>
          <cell r="WF158" t="str">
            <v/>
          </cell>
          <cell r="WG158" t="str">
            <v/>
          </cell>
          <cell r="WH158">
            <v>7.43</v>
          </cell>
          <cell r="WI158">
            <v>1</v>
          </cell>
          <cell r="WJ158">
            <v>0</v>
          </cell>
          <cell r="WK158">
            <v>0</v>
          </cell>
          <cell r="WL158">
            <v>8.64</v>
          </cell>
          <cell r="WM158">
            <v>1</v>
          </cell>
          <cell r="WN158">
            <v>0</v>
          </cell>
          <cell r="WO158">
            <v>0</v>
          </cell>
          <cell r="WP158">
            <v>0</v>
          </cell>
          <cell r="WQ158">
            <v>0</v>
          </cell>
          <cell r="WR158">
            <v>7.58</v>
          </cell>
          <cell r="WS158">
            <v>1</v>
          </cell>
          <cell r="WT158" t="str">
            <v/>
          </cell>
          <cell r="WU158" t="str">
            <v/>
          </cell>
          <cell r="WV158">
            <v>0</v>
          </cell>
          <cell r="WW158">
            <v>0</v>
          </cell>
          <cell r="WX158">
            <v>8.11</v>
          </cell>
          <cell r="WY158">
            <v>1</v>
          </cell>
          <cell r="WZ158">
            <v>0</v>
          </cell>
          <cell r="XA158">
            <v>0</v>
          </cell>
          <cell r="XB158">
            <v>6.77</v>
          </cell>
          <cell r="XC158">
            <v>1</v>
          </cell>
          <cell r="XD158">
            <v>0</v>
          </cell>
          <cell r="XE158">
            <v>0</v>
          </cell>
          <cell r="XF158">
            <v>0</v>
          </cell>
          <cell r="XG158">
            <v>0</v>
          </cell>
          <cell r="XH158" t="str">
            <v/>
          </cell>
          <cell r="XI158" t="str">
            <v/>
          </cell>
          <cell r="XJ158">
            <v>7.35</v>
          </cell>
          <cell r="XK158">
            <v>1</v>
          </cell>
          <cell r="XL158">
            <v>8.06</v>
          </cell>
          <cell r="XM158">
            <v>1</v>
          </cell>
          <cell r="XN158">
            <v>0</v>
          </cell>
          <cell r="XO158">
            <v>0</v>
          </cell>
          <cell r="XP158">
            <v>0</v>
          </cell>
          <cell r="XQ158">
            <v>0</v>
          </cell>
          <cell r="XR158">
            <v>8.8000000000000007</v>
          </cell>
          <cell r="XS158">
            <v>1</v>
          </cell>
          <cell r="XT158">
            <v>0</v>
          </cell>
          <cell r="XU158">
            <v>0</v>
          </cell>
          <cell r="XV158" t="str">
            <v/>
          </cell>
          <cell r="XW158" t="str">
            <v/>
          </cell>
          <cell r="XX158">
            <v>9.84</v>
          </cell>
          <cell r="XY158">
            <v>1</v>
          </cell>
          <cell r="XZ158">
            <v>0</v>
          </cell>
          <cell r="YA158">
            <v>0</v>
          </cell>
          <cell r="YB158">
            <v>7.77</v>
          </cell>
          <cell r="YC158">
            <v>1</v>
          </cell>
          <cell r="YD158">
            <v>1.85</v>
          </cell>
          <cell r="YE158">
            <v>1</v>
          </cell>
          <cell r="YF158">
            <v>0</v>
          </cell>
          <cell r="YG158">
            <v>0</v>
          </cell>
          <cell r="YH158">
            <v>8.1199999999999992</v>
          </cell>
          <cell r="YI158">
            <v>1</v>
          </cell>
          <cell r="YJ158" t="str">
            <v/>
          </cell>
          <cell r="YK158" t="str">
            <v/>
          </cell>
          <cell r="YL158">
            <v>0</v>
          </cell>
          <cell r="YM158">
            <v>0</v>
          </cell>
          <cell r="YN158">
            <v>0</v>
          </cell>
          <cell r="YO158">
            <v>0</v>
          </cell>
          <cell r="YP158">
            <v>8.68</v>
          </cell>
          <cell r="YQ158">
            <v>1</v>
          </cell>
          <cell r="YR158">
            <v>0</v>
          </cell>
          <cell r="YS158">
            <v>0</v>
          </cell>
          <cell r="YT158">
            <v>0</v>
          </cell>
          <cell r="YU158">
            <v>0</v>
          </cell>
          <cell r="YV158">
            <v>0</v>
          </cell>
          <cell r="YW158">
            <v>0</v>
          </cell>
          <cell r="YX158" t="str">
            <v/>
          </cell>
          <cell r="YY158" t="str">
            <v/>
          </cell>
          <cell r="YZ158">
            <v>0</v>
          </cell>
          <cell r="ZA158">
            <v>0</v>
          </cell>
          <cell r="ZB158">
            <v>10.06</v>
          </cell>
          <cell r="ZC158">
            <v>1</v>
          </cell>
          <cell r="ZD158">
            <v>0</v>
          </cell>
          <cell r="ZE158">
            <v>0</v>
          </cell>
          <cell r="ZF158">
            <v>8.61</v>
          </cell>
          <cell r="ZG158">
            <v>1</v>
          </cell>
          <cell r="ZH158">
            <v>0</v>
          </cell>
          <cell r="ZI158">
            <v>0</v>
          </cell>
          <cell r="ZJ158">
            <v>7.46</v>
          </cell>
          <cell r="ZK158">
            <v>1</v>
          </cell>
          <cell r="ZL158" t="str">
            <v/>
          </cell>
          <cell r="ZM158" t="str">
            <v/>
          </cell>
          <cell r="ZN158">
            <v>0</v>
          </cell>
          <cell r="ZO158">
            <v>0</v>
          </cell>
          <cell r="ZP158">
            <v>8.8699999999999992</v>
          </cell>
          <cell r="ZQ158">
            <v>1</v>
          </cell>
          <cell r="ZR158">
            <v>0</v>
          </cell>
          <cell r="ZS158">
            <v>0</v>
          </cell>
          <cell r="ZT158">
            <v>7.28</v>
          </cell>
          <cell r="ZU158">
            <v>1</v>
          </cell>
          <cell r="ZV158">
            <v>0</v>
          </cell>
          <cell r="ZW158">
            <v>0</v>
          </cell>
          <cell r="ZX158">
            <v>0</v>
          </cell>
          <cell r="ZY158">
            <v>0</v>
          </cell>
          <cell r="ZZ158" t="str">
            <v/>
          </cell>
          <cell r="AAA158" t="str">
            <v/>
          </cell>
          <cell r="AAB158">
            <v>8.2100000000000009</v>
          </cell>
          <cell r="AAC158">
            <v>1</v>
          </cell>
          <cell r="AAD158">
            <v>0</v>
          </cell>
          <cell r="AAE158">
            <v>0</v>
          </cell>
          <cell r="AAF158">
            <v>0</v>
          </cell>
          <cell r="AAG158">
            <v>0</v>
          </cell>
          <cell r="AAH158">
            <v>0</v>
          </cell>
          <cell r="AAI158">
            <v>0</v>
          </cell>
          <cell r="AAJ158">
            <v>0</v>
          </cell>
          <cell r="AAK158">
            <v>0</v>
          </cell>
          <cell r="AAL158">
            <v>7.34</v>
          </cell>
          <cell r="AAM158">
            <v>1</v>
          </cell>
          <cell r="AAN158" t="str">
            <v/>
          </cell>
          <cell r="AAO158" t="str">
            <v/>
          </cell>
          <cell r="AAP158">
            <v>0</v>
          </cell>
          <cell r="AAQ158">
            <v>0</v>
          </cell>
          <cell r="AAR158">
            <v>0</v>
          </cell>
          <cell r="AAS158">
            <v>0</v>
          </cell>
          <cell r="AAT158">
            <v>0</v>
          </cell>
          <cell r="AAU158">
            <v>0</v>
          </cell>
          <cell r="AAV158">
            <v>0</v>
          </cell>
          <cell r="AAW158">
            <v>0</v>
          </cell>
          <cell r="AAX158">
            <v>0</v>
          </cell>
          <cell r="AAY158">
            <v>0</v>
          </cell>
          <cell r="AAZ158">
            <v>0</v>
          </cell>
          <cell r="ABA158">
            <v>0</v>
          </cell>
          <cell r="ABB158" t="str">
            <v/>
          </cell>
          <cell r="ABC158" t="str">
            <v/>
          </cell>
          <cell r="ABD158">
            <v>0</v>
          </cell>
          <cell r="ABE158">
            <v>0</v>
          </cell>
          <cell r="ABF158">
            <v>0</v>
          </cell>
          <cell r="ABG158">
            <v>0</v>
          </cell>
          <cell r="ABH158">
            <v>0</v>
          </cell>
          <cell r="ABI158">
            <v>0</v>
          </cell>
          <cell r="ABJ158">
            <v>0</v>
          </cell>
          <cell r="ABK158">
            <v>0</v>
          </cell>
          <cell r="ABM158">
            <v>1082.28</v>
          </cell>
          <cell r="ABN158">
            <v>136</v>
          </cell>
          <cell r="ABO158">
            <v>131</v>
          </cell>
          <cell r="ABP158">
            <v>1.0381679389312977</v>
          </cell>
        </row>
        <row r="159">
          <cell r="A159" t="str">
            <v>PARKSIDE</v>
          </cell>
          <cell r="B159" t="str">
            <v>PARKSIDE</v>
          </cell>
          <cell r="C159" t="str">
            <v>BRONX</v>
          </cell>
          <cell r="D159">
            <v>0</v>
          </cell>
          <cell r="E159">
            <v>0</v>
          </cell>
          <cell r="F159">
            <v>14.56</v>
          </cell>
          <cell r="G159">
            <v>2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13.49</v>
          </cell>
          <cell r="M159">
            <v>2</v>
          </cell>
          <cell r="N159">
            <v>7.53</v>
          </cell>
          <cell r="O159">
            <v>1</v>
          </cell>
          <cell r="P159" t="str">
            <v/>
          </cell>
          <cell r="Q159" t="str">
            <v/>
          </cell>
          <cell r="R159">
            <v>0</v>
          </cell>
          <cell r="S159">
            <v>0</v>
          </cell>
          <cell r="T159">
            <v>6.02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6.57</v>
          </cell>
          <cell r="AA159">
            <v>1</v>
          </cell>
          <cell r="AB159">
            <v>0</v>
          </cell>
          <cell r="AC159">
            <v>0</v>
          </cell>
          <cell r="AD159" t="str">
            <v/>
          </cell>
          <cell r="AE159" t="str">
            <v/>
          </cell>
          <cell r="AF159">
            <v>0</v>
          </cell>
          <cell r="AG159">
            <v>0</v>
          </cell>
          <cell r="AH159">
            <v>7.3</v>
          </cell>
          <cell r="AI159">
            <v>1</v>
          </cell>
          <cell r="AJ159">
            <v>7.56</v>
          </cell>
          <cell r="AK159">
            <v>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7.87</v>
          </cell>
          <cell r="AQ159">
            <v>1</v>
          </cell>
          <cell r="AR159" t="str">
            <v/>
          </cell>
          <cell r="AS159" t="str">
            <v/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7.37</v>
          </cell>
          <cell r="AY159">
            <v>1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 t="str">
            <v/>
          </cell>
          <cell r="BG159" t="str">
            <v/>
          </cell>
          <cell r="BH159">
            <v>0</v>
          </cell>
          <cell r="BI159">
            <v>0</v>
          </cell>
          <cell r="BJ159">
            <v>7.86</v>
          </cell>
          <cell r="BK159">
            <v>1</v>
          </cell>
          <cell r="BL159">
            <v>7.16</v>
          </cell>
          <cell r="BM159">
            <v>1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4.3</v>
          </cell>
          <cell r="BS159">
            <v>1</v>
          </cell>
          <cell r="BT159" t="str">
            <v/>
          </cell>
          <cell r="BU159" t="str">
            <v/>
          </cell>
          <cell r="BV159">
            <v>0</v>
          </cell>
          <cell r="BW159">
            <v>0</v>
          </cell>
          <cell r="BX159">
            <v>6.82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8.31</v>
          </cell>
          <cell r="CE159">
            <v>1</v>
          </cell>
          <cell r="CF159">
            <v>0</v>
          </cell>
          <cell r="CG159">
            <v>0</v>
          </cell>
          <cell r="CH159" t="str">
            <v/>
          </cell>
          <cell r="CI159" t="str">
            <v/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6.07</v>
          </cell>
          <cell r="CQ159">
            <v>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 t="str">
            <v/>
          </cell>
          <cell r="CW159" t="str">
            <v/>
          </cell>
          <cell r="CX159">
            <v>0</v>
          </cell>
          <cell r="CY159">
            <v>0</v>
          </cell>
          <cell r="CZ159">
            <v>5.82</v>
          </cell>
          <cell r="DA159">
            <v>1</v>
          </cell>
          <cell r="DB159">
            <v>3.98</v>
          </cell>
          <cell r="DC159">
            <v>1</v>
          </cell>
          <cell r="DD159">
            <v>5.23</v>
          </cell>
          <cell r="DE159">
            <v>1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 t="str">
            <v/>
          </cell>
          <cell r="DK159" t="str">
            <v/>
          </cell>
          <cell r="DL159">
            <v>7.91</v>
          </cell>
          <cell r="DM159">
            <v>1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6.38</v>
          </cell>
          <cell r="DS159">
            <v>1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 t="str">
            <v/>
          </cell>
          <cell r="DY159" t="str">
            <v/>
          </cell>
          <cell r="DZ159">
            <v>0</v>
          </cell>
          <cell r="EA159">
            <v>0</v>
          </cell>
          <cell r="EB159">
            <v>6.58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6.77</v>
          </cell>
          <cell r="EI159">
            <v>1</v>
          </cell>
          <cell r="EJ159">
            <v>0</v>
          </cell>
          <cell r="EK159">
            <v>0</v>
          </cell>
          <cell r="EL159" t="str">
            <v/>
          </cell>
          <cell r="EM159" t="str">
            <v/>
          </cell>
          <cell r="EN159">
            <v>7.78</v>
          </cell>
          <cell r="EO159">
            <v>1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7.61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 t="str">
            <v/>
          </cell>
          <cell r="FA159" t="str">
            <v/>
          </cell>
          <cell r="FB159">
            <v>0</v>
          </cell>
          <cell r="FC159">
            <v>0</v>
          </cell>
          <cell r="FD159">
            <v>7.34</v>
          </cell>
          <cell r="FE159">
            <v>1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7.77</v>
          </cell>
          <cell r="FK159">
            <v>1</v>
          </cell>
          <cell r="FL159">
            <v>0</v>
          </cell>
          <cell r="FM159">
            <v>0</v>
          </cell>
          <cell r="FN159" t="str">
            <v/>
          </cell>
          <cell r="FO159" t="str">
            <v/>
          </cell>
          <cell r="FP159">
            <v>7.67</v>
          </cell>
          <cell r="FQ159">
            <v>1</v>
          </cell>
          <cell r="FR159">
            <v>0</v>
          </cell>
          <cell r="FS159">
            <v>0</v>
          </cell>
          <cell r="FT159">
            <v>8.8000000000000007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7.1</v>
          </cell>
          <cell r="GA159">
            <v>1</v>
          </cell>
          <cell r="GB159" t="str">
            <v/>
          </cell>
          <cell r="GC159" t="str">
            <v/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8.85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 t="str">
            <v/>
          </cell>
          <cell r="GQ159" t="str">
            <v/>
          </cell>
          <cell r="GR159">
            <v>6.14</v>
          </cell>
          <cell r="GS159">
            <v>1</v>
          </cell>
          <cell r="GT159">
            <v>8.1</v>
          </cell>
          <cell r="GU159">
            <v>1</v>
          </cell>
          <cell r="GV159">
            <v>0</v>
          </cell>
          <cell r="GW159">
            <v>0</v>
          </cell>
          <cell r="GX159">
            <v>6.3</v>
          </cell>
          <cell r="GY159">
            <v>1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 t="str">
            <v/>
          </cell>
          <cell r="HE159" t="str">
            <v/>
          </cell>
          <cell r="HF159">
            <v>0</v>
          </cell>
          <cell r="HG159">
            <v>0</v>
          </cell>
          <cell r="HH159">
            <v>7.53</v>
          </cell>
          <cell r="HI159">
            <v>1</v>
          </cell>
          <cell r="HJ159">
            <v>0</v>
          </cell>
          <cell r="HK159">
            <v>0</v>
          </cell>
          <cell r="HL159">
            <v>7.89</v>
          </cell>
          <cell r="HM159">
            <v>1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 t="str">
            <v/>
          </cell>
          <cell r="HS159" t="str">
            <v/>
          </cell>
          <cell r="HT159">
            <v>0</v>
          </cell>
          <cell r="HU159">
            <v>0</v>
          </cell>
          <cell r="HV159">
            <v>7.53</v>
          </cell>
          <cell r="HW159">
            <v>1</v>
          </cell>
          <cell r="HX159">
            <v>0</v>
          </cell>
          <cell r="HY159">
            <v>0</v>
          </cell>
          <cell r="HZ159">
            <v>7.89</v>
          </cell>
          <cell r="IA159">
            <v>1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 t="str">
            <v/>
          </cell>
          <cell r="IG159" t="str">
            <v/>
          </cell>
          <cell r="IH159">
            <v>6.92</v>
          </cell>
          <cell r="II159">
            <v>1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8.4600000000000009</v>
          </cell>
          <cell r="IO159">
            <v>1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 t="str">
            <v/>
          </cell>
          <cell r="IU159" t="str">
            <v/>
          </cell>
          <cell r="IV159">
            <v>0</v>
          </cell>
          <cell r="IW159">
            <v>0</v>
          </cell>
          <cell r="IX159">
            <v>8.67</v>
          </cell>
          <cell r="IY159">
            <v>1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7.66</v>
          </cell>
          <cell r="JE159">
            <v>1</v>
          </cell>
          <cell r="JF159">
            <v>0</v>
          </cell>
          <cell r="JG159">
            <v>0</v>
          </cell>
          <cell r="JH159" t="str">
            <v/>
          </cell>
          <cell r="JI159" t="str">
            <v/>
          </cell>
          <cell r="JJ159">
            <v>0</v>
          </cell>
          <cell r="JK159">
            <v>0</v>
          </cell>
          <cell r="JL159">
            <v>8.67</v>
          </cell>
          <cell r="JM159">
            <v>1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7.66</v>
          </cell>
          <cell r="JS159">
            <v>1</v>
          </cell>
          <cell r="JT159">
            <v>0</v>
          </cell>
          <cell r="JU159">
            <v>0</v>
          </cell>
          <cell r="JV159" t="str">
            <v/>
          </cell>
          <cell r="JW159" t="str">
            <v/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8.43</v>
          </cell>
          <cell r="KC159">
            <v>1</v>
          </cell>
          <cell r="KD159">
            <v>0</v>
          </cell>
          <cell r="KE159">
            <v>0</v>
          </cell>
          <cell r="KF159">
            <v>8.93</v>
          </cell>
          <cell r="KG159">
            <v>1</v>
          </cell>
          <cell r="KH159">
            <v>0</v>
          </cell>
          <cell r="KI159">
            <v>0</v>
          </cell>
          <cell r="KJ159" t="str">
            <v/>
          </cell>
          <cell r="KK159" t="str">
            <v/>
          </cell>
          <cell r="KL159">
            <v>0</v>
          </cell>
          <cell r="KM159">
            <v>0</v>
          </cell>
          <cell r="KN159">
            <v>15.26</v>
          </cell>
          <cell r="KO159">
            <v>2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8.92</v>
          </cell>
          <cell r="KU159">
            <v>1</v>
          </cell>
          <cell r="KV159">
            <v>0</v>
          </cell>
          <cell r="KW159">
            <v>0</v>
          </cell>
          <cell r="KX159" t="str">
            <v/>
          </cell>
          <cell r="KY159" t="str">
            <v/>
          </cell>
          <cell r="KZ159">
            <v>9.2899999999999991</v>
          </cell>
          <cell r="LA159">
            <v>1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7.89</v>
          </cell>
          <cell r="LG159">
            <v>1</v>
          </cell>
          <cell r="LH159">
            <v>0</v>
          </cell>
          <cell r="LI159">
            <v>0</v>
          </cell>
          <cell r="LJ159">
            <v>0</v>
          </cell>
          <cell r="LK159">
            <v>0</v>
          </cell>
          <cell r="LL159" t="str">
            <v/>
          </cell>
          <cell r="LM159" t="str">
            <v/>
          </cell>
          <cell r="LN159">
            <v>0</v>
          </cell>
          <cell r="LO159">
            <v>0</v>
          </cell>
          <cell r="LP159">
            <v>8.35</v>
          </cell>
          <cell r="LQ159">
            <v>1</v>
          </cell>
          <cell r="LR159">
            <v>0</v>
          </cell>
          <cell r="LS159">
            <v>0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8.09</v>
          </cell>
          <cell r="LY159">
            <v>1</v>
          </cell>
          <cell r="LZ159" t="str">
            <v/>
          </cell>
          <cell r="MA159" t="str">
            <v/>
          </cell>
          <cell r="MB159">
            <v>0</v>
          </cell>
          <cell r="MC159">
            <v>0</v>
          </cell>
          <cell r="MD159">
            <v>7.85</v>
          </cell>
          <cell r="ME159">
            <v>1</v>
          </cell>
          <cell r="MF159">
            <v>0</v>
          </cell>
          <cell r="MG159">
            <v>0</v>
          </cell>
          <cell r="MH159">
            <v>6.24</v>
          </cell>
          <cell r="MI159">
            <v>1</v>
          </cell>
          <cell r="MJ159">
            <v>0</v>
          </cell>
          <cell r="MK159">
            <v>0</v>
          </cell>
          <cell r="ML159">
            <v>0</v>
          </cell>
          <cell r="MM159">
            <v>0</v>
          </cell>
          <cell r="MN159" t="str">
            <v/>
          </cell>
          <cell r="MO159" t="str">
            <v/>
          </cell>
          <cell r="MP159">
            <v>7.71</v>
          </cell>
          <cell r="MQ159">
            <v>1</v>
          </cell>
          <cell r="MR159">
            <v>0</v>
          </cell>
          <cell r="MS159">
            <v>0</v>
          </cell>
          <cell r="MT159">
            <v>6.97</v>
          </cell>
          <cell r="MU159">
            <v>1</v>
          </cell>
          <cell r="MV159">
            <v>0</v>
          </cell>
          <cell r="MW159">
            <v>0</v>
          </cell>
          <cell r="MX159">
            <v>8.92</v>
          </cell>
          <cell r="MY159">
            <v>1</v>
          </cell>
          <cell r="MZ159">
            <v>0</v>
          </cell>
          <cell r="NA159">
            <v>0</v>
          </cell>
          <cell r="NB159" t="str">
            <v/>
          </cell>
          <cell r="NC159" t="str">
            <v/>
          </cell>
          <cell r="ND159">
            <v>0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I159">
            <v>0</v>
          </cell>
          <cell r="NJ159">
            <v>9.81</v>
          </cell>
          <cell r="NK159">
            <v>1</v>
          </cell>
          <cell r="NL159">
            <v>0</v>
          </cell>
          <cell r="NM159">
            <v>0</v>
          </cell>
          <cell r="NN159">
            <v>0</v>
          </cell>
          <cell r="NO159">
            <v>0</v>
          </cell>
          <cell r="NP159" t="str">
            <v/>
          </cell>
          <cell r="NQ159" t="str">
            <v/>
          </cell>
          <cell r="NR159">
            <v>7.84</v>
          </cell>
          <cell r="NS159">
            <v>1</v>
          </cell>
          <cell r="NT159">
            <v>8.52</v>
          </cell>
          <cell r="NU159">
            <v>1</v>
          </cell>
          <cell r="NV159">
            <v>0</v>
          </cell>
          <cell r="NW159">
            <v>0</v>
          </cell>
          <cell r="NX159">
            <v>0</v>
          </cell>
          <cell r="NY159">
            <v>0</v>
          </cell>
          <cell r="NZ159">
            <v>0</v>
          </cell>
          <cell r="OA159">
            <v>0</v>
          </cell>
          <cell r="OB159">
            <v>7.73</v>
          </cell>
          <cell r="OC159">
            <v>1</v>
          </cell>
          <cell r="OD159" t="str">
            <v/>
          </cell>
          <cell r="OE159" t="str">
            <v/>
          </cell>
          <cell r="OF159">
            <v>0</v>
          </cell>
          <cell r="OG159">
            <v>0</v>
          </cell>
          <cell r="OH159">
            <v>10.36</v>
          </cell>
          <cell r="OI159">
            <v>1</v>
          </cell>
          <cell r="OJ159">
            <v>0</v>
          </cell>
          <cell r="OK159">
            <v>0</v>
          </cell>
          <cell r="OL159">
            <v>7.16</v>
          </cell>
          <cell r="OM159">
            <v>1</v>
          </cell>
          <cell r="ON159">
            <v>0</v>
          </cell>
          <cell r="OO159">
            <v>0</v>
          </cell>
          <cell r="OP159">
            <v>0</v>
          </cell>
          <cell r="OQ159">
            <v>0</v>
          </cell>
          <cell r="OR159" t="str">
            <v/>
          </cell>
          <cell r="OS159" t="str">
            <v/>
          </cell>
          <cell r="OT159">
            <v>0</v>
          </cell>
          <cell r="OU159">
            <v>0</v>
          </cell>
          <cell r="OV159">
            <v>0</v>
          </cell>
          <cell r="OW159">
            <v>0</v>
          </cell>
          <cell r="OX159">
            <v>17.54</v>
          </cell>
          <cell r="OY159">
            <v>2</v>
          </cell>
          <cell r="OZ159">
            <v>0</v>
          </cell>
          <cell r="PA159">
            <v>0</v>
          </cell>
          <cell r="PB159">
            <v>0</v>
          </cell>
          <cell r="PC159">
            <v>0</v>
          </cell>
          <cell r="PD159">
            <v>0</v>
          </cell>
          <cell r="PE159">
            <v>0</v>
          </cell>
          <cell r="PF159" t="str">
            <v/>
          </cell>
          <cell r="PG159" t="str">
            <v/>
          </cell>
          <cell r="PH159">
            <v>0</v>
          </cell>
          <cell r="PI159">
            <v>0</v>
          </cell>
          <cell r="PJ159">
            <v>16.63</v>
          </cell>
          <cell r="PK159">
            <v>2</v>
          </cell>
          <cell r="PL159">
            <v>0</v>
          </cell>
          <cell r="PM159">
            <v>0</v>
          </cell>
          <cell r="PN159">
            <v>0</v>
          </cell>
          <cell r="PO159">
            <v>0</v>
          </cell>
          <cell r="PP159">
            <v>0</v>
          </cell>
          <cell r="PQ159">
            <v>0</v>
          </cell>
          <cell r="PR159">
            <v>9.6300000000000008</v>
          </cell>
          <cell r="PS159">
            <v>1</v>
          </cell>
          <cell r="PT159" t="str">
            <v/>
          </cell>
          <cell r="PU159" t="str">
            <v/>
          </cell>
          <cell r="PV159">
            <v>0</v>
          </cell>
          <cell r="PW159">
            <v>0</v>
          </cell>
          <cell r="PX159">
            <v>7.87</v>
          </cell>
          <cell r="PY159">
            <v>1</v>
          </cell>
          <cell r="PZ159">
            <v>0</v>
          </cell>
          <cell r="QA159">
            <v>0</v>
          </cell>
          <cell r="QB159">
            <v>0</v>
          </cell>
          <cell r="QC159">
            <v>0</v>
          </cell>
          <cell r="QD159">
            <v>0</v>
          </cell>
          <cell r="QE159">
            <v>0</v>
          </cell>
          <cell r="QF159">
            <v>10.17</v>
          </cell>
          <cell r="QG159">
            <v>1</v>
          </cell>
          <cell r="QH159" t="str">
            <v/>
          </cell>
          <cell r="QI159" t="str">
            <v/>
          </cell>
          <cell r="QJ159">
            <v>0</v>
          </cell>
          <cell r="QK159">
            <v>0</v>
          </cell>
          <cell r="QL159">
            <v>7.34</v>
          </cell>
          <cell r="QM159">
            <v>1</v>
          </cell>
          <cell r="QN159">
            <v>0</v>
          </cell>
          <cell r="QO159">
            <v>0</v>
          </cell>
          <cell r="QP159">
            <v>0</v>
          </cell>
          <cell r="QQ159">
            <v>0</v>
          </cell>
          <cell r="QR159">
            <v>9.08</v>
          </cell>
          <cell r="QS159">
            <v>1</v>
          </cell>
          <cell r="QT159">
            <v>0</v>
          </cell>
          <cell r="QU159">
            <v>0</v>
          </cell>
          <cell r="QV159" t="str">
            <v/>
          </cell>
          <cell r="QW159" t="str">
            <v/>
          </cell>
          <cell r="QX159">
            <v>0</v>
          </cell>
          <cell r="QY159">
            <v>0</v>
          </cell>
          <cell r="QZ159">
            <v>8.8699999999999992</v>
          </cell>
          <cell r="RA159">
            <v>1</v>
          </cell>
          <cell r="RB159">
            <v>0</v>
          </cell>
          <cell r="RC159">
            <v>0</v>
          </cell>
          <cell r="RD159">
            <v>0</v>
          </cell>
          <cell r="RE159">
            <v>0</v>
          </cell>
          <cell r="RF159">
            <v>11.1</v>
          </cell>
          <cell r="RG159">
            <v>2</v>
          </cell>
          <cell r="RH159">
            <v>0</v>
          </cell>
          <cell r="RI159">
            <v>0</v>
          </cell>
          <cell r="RJ159" t="str">
            <v/>
          </cell>
          <cell r="RK159" t="str">
            <v/>
          </cell>
          <cell r="RL159">
            <v>0</v>
          </cell>
          <cell r="RM159">
            <v>0</v>
          </cell>
          <cell r="RN159">
            <v>9.07</v>
          </cell>
          <cell r="RO159">
            <v>1</v>
          </cell>
          <cell r="RP159">
            <v>0</v>
          </cell>
          <cell r="RQ159">
            <v>0</v>
          </cell>
          <cell r="RR159">
            <v>0</v>
          </cell>
          <cell r="RS159">
            <v>0</v>
          </cell>
          <cell r="RT159">
            <v>0</v>
          </cell>
          <cell r="RU159">
            <v>0</v>
          </cell>
          <cell r="RV159">
            <v>9.7200000000000006</v>
          </cell>
          <cell r="RW159">
            <v>1</v>
          </cell>
          <cell r="RX159" t="str">
            <v/>
          </cell>
          <cell r="RY159" t="str">
            <v/>
          </cell>
          <cell r="RZ159">
            <v>0</v>
          </cell>
          <cell r="SA159">
            <v>0</v>
          </cell>
          <cell r="SB159">
            <v>7.59</v>
          </cell>
          <cell r="SC159">
            <v>1</v>
          </cell>
          <cell r="SD159">
            <v>0</v>
          </cell>
          <cell r="SE159">
            <v>0</v>
          </cell>
          <cell r="SF159">
            <v>0</v>
          </cell>
          <cell r="SG159">
            <v>0</v>
          </cell>
          <cell r="SH159">
            <v>0</v>
          </cell>
          <cell r="SI159">
            <v>0</v>
          </cell>
          <cell r="SJ159">
            <v>8.6</v>
          </cell>
          <cell r="SK159">
            <v>1</v>
          </cell>
          <cell r="SL159" t="str">
            <v/>
          </cell>
          <cell r="SM159" t="str">
            <v/>
          </cell>
          <cell r="SN159">
            <v>0</v>
          </cell>
          <cell r="SO159">
            <v>0</v>
          </cell>
          <cell r="SP159">
            <v>0</v>
          </cell>
          <cell r="SQ159">
            <v>0</v>
          </cell>
          <cell r="SR159">
            <v>0</v>
          </cell>
          <cell r="SS159">
            <v>0</v>
          </cell>
          <cell r="ST159">
            <v>0</v>
          </cell>
          <cell r="SU159">
            <v>0</v>
          </cell>
          <cell r="SV159">
            <v>0</v>
          </cell>
          <cell r="SW159">
            <v>0</v>
          </cell>
          <cell r="SX159">
            <v>8.76</v>
          </cell>
          <cell r="SY159">
            <v>1</v>
          </cell>
          <cell r="SZ159" t="str">
            <v/>
          </cell>
          <cell r="TA159" t="str">
            <v/>
          </cell>
          <cell r="TB159">
            <v>0</v>
          </cell>
          <cell r="TC159">
            <v>0</v>
          </cell>
          <cell r="TD159">
            <v>0</v>
          </cell>
          <cell r="TE159">
            <v>0</v>
          </cell>
          <cell r="TF159">
            <v>7.34</v>
          </cell>
          <cell r="TG159">
            <v>1</v>
          </cell>
          <cell r="TH159">
            <v>7.49</v>
          </cell>
          <cell r="TI159">
            <v>1</v>
          </cell>
          <cell r="TJ159">
            <v>0</v>
          </cell>
          <cell r="TK159">
            <v>0</v>
          </cell>
          <cell r="TL159">
            <v>0</v>
          </cell>
          <cell r="TM159">
            <v>0</v>
          </cell>
          <cell r="TN159" t="str">
            <v/>
          </cell>
          <cell r="TO159" t="str">
            <v/>
          </cell>
          <cell r="TP159">
            <v>7.52</v>
          </cell>
          <cell r="TQ159">
            <v>1</v>
          </cell>
          <cell r="TR159">
            <v>0</v>
          </cell>
          <cell r="TS159">
            <v>0</v>
          </cell>
          <cell r="TT159">
            <v>7.05</v>
          </cell>
          <cell r="TU159">
            <v>1</v>
          </cell>
          <cell r="TV159">
            <v>0</v>
          </cell>
          <cell r="TW159">
            <v>0</v>
          </cell>
          <cell r="TX159">
            <v>0</v>
          </cell>
          <cell r="TY159">
            <v>0</v>
          </cell>
          <cell r="TZ159">
            <v>8.1999999999999993</v>
          </cell>
          <cell r="UA159">
            <v>1</v>
          </cell>
          <cell r="UB159" t="str">
            <v/>
          </cell>
          <cell r="UC159" t="str">
            <v/>
          </cell>
          <cell r="UD159">
            <v>0</v>
          </cell>
          <cell r="UE159">
            <v>0</v>
          </cell>
          <cell r="UF159">
            <v>6.94</v>
          </cell>
          <cell r="UG159">
            <v>1</v>
          </cell>
          <cell r="UH159">
            <v>0</v>
          </cell>
          <cell r="UI159">
            <v>0</v>
          </cell>
          <cell r="UJ159">
            <v>0</v>
          </cell>
          <cell r="UK159">
            <v>0</v>
          </cell>
          <cell r="UL159">
            <v>7.99</v>
          </cell>
          <cell r="UM159">
            <v>1</v>
          </cell>
          <cell r="UN159">
            <v>0</v>
          </cell>
          <cell r="UO159">
            <v>0</v>
          </cell>
          <cell r="UP159" t="str">
            <v/>
          </cell>
          <cell r="UQ159" t="str">
            <v/>
          </cell>
          <cell r="UR159">
            <v>0</v>
          </cell>
          <cell r="US159">
            <v>0</v>
          </cell>
          <cell r="UT159">
            <v>0</v>
          </cell>
          <cell r="UU159">
            <v>0</v>
          </cell>
          <cell r="UV159">
            <v>0</v>
          </cell>
          <cell r="UW159">
            <v>0</v>
          </cell>
          <cell r="UX159">
            <v>0</v>
          </cell>
          <cell r="UY159">
            <v>0</v>
          </cell>
          <cell r="UZ159">
            <v>0</v>
          </cell>
          <cell r="VA159">
            <v>0</v>
          </cell>
          <cell r="VB159">
            <v>7.82</v>
          </cell>
          <cell r="VC159">
            <v>1</v>
          </cell>
          <cell r="VD159" t="str">
            <v/>
          </cell>
          <cell r="VE159" t="str">
            <v/>
          </cell>
          <cell r="VF159">
            <v>0</v>
          </cell>
          <cell r="VG159">
            <v>0</v>
          </cell>
          <cell r="VH159">
            <v>0</v>
          </cell>
          <cell r="VI159">
            <v>0</v>
          </cell>
          <cell r="VJ159">
            <v>9.2200000000000006</v>
          </cell>
          <cell r="VK159">
            <v>1</v>
          </cell>
          <cell r="VL159">
            <v>0</v>
          </cell>
          <cell r="VM159">
            <v>0</v>
          </cell>
          <cell r="VN159">
            <v>5.9</v>
          </cell>
          <cell r="VO159">
            <v>1</v>
          </cell>
          <cell r="VP159">
            <v>0</v>
          </cell>
          <cell r="VQ159">
            <v>0</v>
          </cell>
          <cell r="VR159" t="str">
            <v/>
          </cell>
          <cell r="VS159" t="str">
            <v/>
          </cell>
          <cell r="VT159">
            <v>0</v>
          </cell>
          <cell r="VU159">
            <v>0</v>
          </cell>
          <cell r="VV159">
            <v>0</v>
          </cell>
          <cell r="VW159">
            <v>0</v>
          </cell>
          <cell r="VX159">
            <v>7.41</v>
          </cell>
          <cell r="VY159">
            <v>1</v>
          </cell>
          <cell r="VZ159">
            <v>0</v>
          </cell>
          <cell r="WA159">
            <v>0</v>
          </cell>
          <cell r="WB159">
            <v>0</v>
          </cell>
          <cell r="WC159">
            <v>0</v>
          </cell>
          <cell r="WD159">
            <v>0</v>
          </cell>
          <cell r="WE159">
            <v>0</v>
          </cell>
          <cell r="WF159" t="str">
            <v/>
          </cell>
          <cell r="WG159" t="str">
            <v/>
          </cell>
          <cell r="WH159">
            <v>7.73</v>
          </cell>
          <cell r="WI159">
            <v>1</v>
          </cell>
          <cell r="WJ159">
            <v>6.69</v>
          </cell>
          <cell r="WK159">
            <v>1</v>
          </cell>
          <cell r="WL159">
            <v>0</v>
          </cell>
          <cell r="WM159">
            <v>0</v>
          </cell>
          <cell r="WN159">
            <v>0</v>
          </cell>
          <cell r="WO159">
            <v>0</v>
          </cell>
          <cell r="WP159">
            <v>0</v>
          </cell>
          <cell r="WQ159">
            <v>0</v>
          </cell>
          <cell r="WR159">
            <v>8.64</v>
          </cell>
          <cell r="WS159">
            <v>1</v>
          </cell>
          <cell r="WT159" t="str">
            <v/>
          </cell>
          <cell r="WU159" t="str">
            <v/>
          </cell>
          <cell r="WV159">
            <v>0</v>
          </cell>
          <cell r="WW159">
            <v>0</v>
          </cell>
          <cell r="WX159">
            <v>0</v>
          </cell>
          <cell r="WY159">
            <v>0</v>
          </cell>
          <cell r="WZ159">
            <v>9.3699999999999992</v>
          </cell>
          <cell r="XA159">
            <v>1</v>
          </cell>
          <cell r="XB159">
            <v>0</v>
          </cell>
          <cell r="XC159">
            <v>0</v>
          </cell>
          <cell r="XD159">
            <v>7.17</v>
          </cell>
          <cell r="XE159">
            <v>1</v>
          </cell>
          <cell r="XF159">
            <v>0</v>
          </cell>
          <cell r="XG159">
            <v>0</v>
          </cell>
          <cell r="XH159" t="str">
            <v/>
          </cell>
          <cell r="XI159" t="str">
            <v/>
          </cell>
          <cell r="XJ159">
            <v>0</v>
          </cell>
          <cell r="XK159">
            <v>0</v>
          </cell>
          <cell r="XL159">
            <v>8.02</v>
          </cell>
          <cell r="XM159">
            <v>1</v>
          </cell>
          <cell r="XN159">
            <v>0</v>
          </cell>
          <cell r="XO159">
            <v>0</v>
          </cell>
          <cell r="XP159">
            <v>0</v>
          </cell>
          <cell r="XQ159">
            <v>0</v>
          </cell>
          <cell r="XR159">
            <v>7.69</v>
          </cell>
          <cell r="XS159">
            <v>1</v>
          </cell>
          <cell r="XT159">
            <v>0</v>
          </cell>
          <cell r="XU159">
            <v>0</v>
          </cell>
          <cell r="XV159" t="str">
            <v/>
          </cell>
          <cell r="XW159" t="str">
            <v/>
          </cell>
          <cell r="XX159">
            <v>6.42</v>
          </cell>
          <cell r="XY159">
            <v>1</v>
          </cell>
          <cell r="XZ159">
            <v>7.79</v>
          </cell>
          <cell r="YA159">
            <v>1</v>
          </cell>
          <cell r="YB159">
            <v>0</v>
          </cell>
          <cell r="YC159">
            <v>0</v>
          </cell>
          <cell r="YD159">
            <v>7.39</v>
          </cell>
          <cell r="YE159">
            <v>1</v>
          </cell>
          <cell r="YF159">
            <v>0</v>
          </cell>
          <cell r="YG159">
            <v>0</v>
          </cell>
          <cell r="YH159">
            <v>0</v>
          </cell>
          <cell r="YI159">
            <v>0</v>
          </cell>
          <cell r="YJ159" t="str">
            <v/>
          </cell>
          <cell r="YK159" t="str">
            <v/>
          </cell>
          <cell r="YL159">
            <v>0</v>
          </cell>
          <cell r="YM159">
            <v>0</v>
          </cell>
          <cell r="YN159">
            <v>12.79</v>
          </cell>
          <cell r="YO159">
            <v>2</v>
          </cell>
          <cell r="YP159">
            <v>0</v>
          </cell>
          <cell r="YQ159">
            <v>0</v>
          </cell>
          <cell r="YR159">
            <v>0</v>
          </cell>
          <cell r="YS159">
            <v>0</v>
          </cell>
          <cell r="YT159">
            <v>8.27</v>
          </cell>
          <cell r="YU159">
            <v>1</v>
          </cell>
          <cell r="YV159">
            <v>0</v>
          </cell>
          <cell r="YW159">
            <v>0</v>
          </cell>
          <cell r="YX159" t="str">
            <v/>
          </cell>
          <cell r="YY159" t="str">
            <v/>
          </cell>
          <cell r="YZ159">
            <v>9.4</v>
          </cell>
          <cell r="ZA159">
            <v>1</v>
          </cell>
          <cell r="ZB159">
            <v>7.76</v>
          </cell>
          <cell r="ZC159">
            <v>1</v>
          </cell>
          <cell r="ZD159">
            <v>0</v>
          </cell>
          <cell r="ZE159">
            <v>0</v>
          </cell>
          <cell r="ZF159">
            <v>0</v>
          </cell>
          <cell r="ZG159">
            <v>0</v>
          </cell>
          <cell r="ZH159">
            <v>7.81</v>
          </cell>
          <cell r="ZI159">
            <v>1</v>
          </cell>
          <cell r="ZJ159">
            <v>0</v>
          </cell>
          <cell r="ZK159">
            <v>0</v>
          </cell>
          <cell r="ZL159" t="str">
            <v/>
          </cell>
          <cell r="ZM159" t="str">
            <v/>
          </cell>
          <cell r="ZN159">
            <v>7.22</v>
          </cell>
          <cell r="ZO159">
            <v>1</v>
          </cell>
          <cell r="ZP159">
            <v>5.37</v>
          </cell>
          <cell r="ZQ159">
            <v>1</v>
          </cell>
          <cell r="ZR159">
            <v>0</v>
          </cell>
          <cell r="ZS159">
            <v>0</v>
          </cell>
          <cell r="ZT159">
            <v>0</v>
          </cell>
          <cell r="ZU159">
            <v>0</v>
          </cell>
          <cell r="ZV159">
            <v>6.35</v>
          </cell>
          <cell r="ZW159">
            <v>1</v>
          </cell>
          <cell r="ZX159">
            <v>0</v>
          </cell>
          <cell r="ZY159">
            <v>0</v>
          </cell>
          <cell r="ZZ159" t="str">
            <v/>
          </cell>
          <cell r="AAA159" t="str">
            <v/>
          </cell>
          <cell r="AAB159">
            <v>0</v>
          </cell>
          <cell r="AAC159">
            <v>0</v>
          </cell>
          <cell r="AAD159">
            <v>7.77</v>
          </cell>
          <cell r="AAE159">
            <v>1</v>
          </cell>
          <cell r="AAF159">
            <v>0</v>
          </cell>
          <cell r="AAG159">
            <v>0</v>
          </cell>
          <cell r="AAH159">
            <v>0</v>
          </cell>
          <cell r="AAI159">
            <v>0</v>
          </cell>
          <cell r="AAJ159">
            <v>0</v>
          </cell>
          <cell r="AAK159">
            <v>0</v>
          </cell>
          <cell r="AAL159">
            <v>0</v>
          </cell>
          <cell r="AAM159">
            <v>0</v>
          </cell>
          <cell r="AAN159" t="str">
            <v/>
          </cell>
          <cell r="AAO159" t="str">
            <v/>
          </cell>
          <cell r="AAP159">
            <v>0</v>
          </cell>
          <cell r="AAQ159">
            <v>0</v>
          </cell>
          <cell r="AAR159">
            <v>0</v>
          </cell>
          <cell r="AAS159">
            <v>0</v>
          </cell>
          <cell r="AAT159">
            <v>0</v>
          </cell>
          <cell r="AAU159">
            <v>0</v>
          </cell>
          <cell r="AAV159">
            <v>0</v>
          </cell>
          <cell r="AAW159">
            <v>0</v>
          </cell>
          <cell r="AAX159">
            <v>0</v>
          </cell>
          <cell r="AAY159">
            <v>0</v>
          </cell>
          <cell r="AAZ159">
            <v>0</v>
          </cell>
          <cell r="ABA159">
            <v>0</v>
          </cell>
          <cell r="ABB159" t="str">
            <v/>
          </cell>
          <cell r="ABC159" t="str">
            <v/>
          </cell>
          <cell r="ABD159">
            <v>0</v>
          </cell>
          <cell r="ABE159">
            <v>0</v>
          </cell>
          <cell r="ABF159">
            <v>0</v>
          </cell>
          <cell r="ABG159">
            <v>0</v>
          </cell>
          <cell r="ABH159">
            <v>0</v>
          </cell>
          <cell r="ABI159">
            <v>0</v>
          </cell>
          <cell r="ABJ159">
            <v>0</v>
          </cell>
          <cell r="ABK159">
            <v>0</v>
          </cell>
          <cell r="ABM159">
            <v>862.57000000000028</v>
          </cell>
          <cell r="ABN159">
            <v>113</v>
          </cell>
          <cell r="ABO159">
            <v>106</v>
          </cell>
          <cell r="ABP159">
            <v>1.0660377358490567</v>
          </cell>
        </row>
        <row r="160">
          <cell r="A160" t="str">
            <v>PELHAM PARKWAY</v>
          </cell>
          <cell r="B160" t="str">
            <v>PELHAM PARKWAY</v>
          </cell>
          <cell r="C160" t="str">
            <v>BRONX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7.85</v>
          </cell>
          <cell r="I160">
            <v>1</v>
          </cell>
          <cell r="J160">
            <v>7.95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 t="str">
            <v/>
          </cell>
          <cell r="Q160" t="str">
            <v/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7.88</v>
          </cell>
          <cell r="W160">
            <v>1</v>
          </cell>
          <cell r="X160">
            <v>0</v>
          </cell>
          <cell r="Y160">
            <v>0</v>
          </cell>
          <cell r="Z160">
            <v>11.91</v>
          </cell>
          <cell r="AA160">
            <v>2</v>
          </cell>
          <cell r="AB160">
            <v>0</v>
          </cell>
          <cell r="AC160">
            <v>0</v>
          </cell>
          <cell r="AD160" t="str">
            <v/>
          </cell>
          <cell r="AE160" t="str">
            <v/>
          </cell>
          <cell r="AF160">
            <v>6.98</v>
          </cell>
          <cell r="AG160">
            <v>1</v>
          </cell>
          <cell r="AH160">
            <v>0</v>
          </cell>
          <cell r="AI160">
            <v>0</v>
          </cell>
          <cell r="AJ160">
            <v>11.59</v>
          </cell>
          <cell r="AK160">
            <v>2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/>
          </cell>
          <cell r="AS160" t="str">
            <v/>
          </cell>
          <cell r="AT160">
            <v>0</v>
          </cell>
          <cell r="AU160">
            <v>0</v>
          </cell>
          <cell r="AV160">
            <v>12.6</v>
          </cell>
          <cell r="AW160">
            <v>2</v>
          </cell>
          <cell r="AX160">
            <v>9.5399999999999991</v>
          </cell>
          <cell r="AY160">
            <v>1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6.79</v>
          </cell>
          <cell r="BE160">
            <v>1</v>
          </cell>
          <cell r="BF160" t="str">
            <v/>
          </cell>
          <cell r="BG160" t="str">
            <v/>
          </cell>
          <cell r="BH160">
            <v>0</v>
          </cell>
          <cell r="BI160">
            <v>0</v>
          </cell>
          <cell r="BJ160">
            <v>6.96</v>
          </cell>
          <cell r="BK160">
            <v>1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15.73</v>
          </cell>
          <cell r="BQ160">
            <v>2</v>
          </cell>
          <cell r="BR160">
            <v>7.66</v>
          </cell>
          <cell r="BS160">
            <v>1</v>
          </cell>
          <cell r="BT160" t="str">
            <v/>
          </cell>
          <cell r="BU160" t="str">
            <v/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7.09</v>
          </cell>
          <cell r="CA160">
            <v>1</v>
          </cell>
          <cell r="CB160">
            <v>14.97</v>
          </cell>
          <cell r="CC160">
            <v>2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 t="str">
            <v/>
          </cell>
          <cell r="CI160" t="str">
            <v/>
          </cell>
          <cell r="CJ160">
            <v>0</v>
          </cell>
          <cell r="CK160">
            <v>0</v>
          </cell>
          <cell r="CL160">
            <v>7.43</v>
          </cell>
          <cell r="CM160">
            <v>1</v>
          </cell>
          <cell r="CN160">
            <v>0</v>
          </cell>
          <cell r="CO160">
            <v>0</v>
          </cell>
          <cell r="CP160">
            <v>6.91</v>
          </cell>
          <cell r="CQ160">
            <v>1</v>
          </cell>
          <cell r="CR160">
            <v>8.7899999999999991</v>
          </cell>
          <cell r="CS160">
            <v>1</v>
          </cell>
          <cell r="CT160">
            <v>8.16</v>
          </cell>
          <cell r="CU160">
            <v>1</v>
          </cell>
          <cell r="CV160" t="str">
            <v/>
          </cell>
          <cell r="CW160" t="str">
            <v/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21.06</v>
          </cell>
          <cell r="DC160">
            <v>3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 t="str">
            <v/>
          </cell>
          <cell r="DK160" t="str">
            <v/>
          </cell>
          <cell r="DL160">
            <v>6.73</v>
          </cell>
          <cell r="DM160">
            <v>1</v>
          </cell>
          <cell r="DN160">
            <v>14</v>
          </cell>
          <cell r="DO160">
            <v>2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6.06</v>
          </cell>
          <cell r="DU160">
            <v>1</v>
          </cell>
          <cell r="DV160">
            <v>6.78</v>
          </cell>
          <cell r="DW160">
            <v>1</v>
          </cell>
          <cell r="DX160" t="str">
            <v/>
          </cell>
          <cell r="DY160" t="str">
            <v/>
          </cell>
          <cell r="DZ160">
            <v>7.61</v>
          </cell>
          <cell r="EA160">
            <v>1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13.4</v>
          </cell>
          <cell r="EG160">
            <v>2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 t="str">
            <v/>
          </cell>
          <cell r="EM160" t="str">
            <v/>
          </cell>
          <cell r="EN160">
            <v>7.24</v>
          </cell>
          <cell r="EO160">
            <v>1</v>
          </cell>
          <cell r="EP160">
            <v>6.46</v>
          </cell>
          <cell r="EQ160">
            <v>1</v>
          </cell>
          <cell r="ER160">
            <v>0</v>
          </cell>
          <cell r="ES160">
            <v>0</v>
          </cell>
          <cell r="ET160">
            <v>14.63</v>
          </cell>
          <cell r="EU160">
            <v>2</v>
          </cell>
          <cell r="EV160">
            <v>0</v>
          </cell>
          <cell r="EW160">
            <v>0</v>
          </cell>
          <cell r="EX160">
            <v>6.87</v>
          </cell>
          <cell r="EY160">
            <v>1</v>
          </cell>
          <cell r="EZ160" t="str">
            <v/>
          </cell>
          <cell r="FA160" t="str">
            <v/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7.18</v>
          </cell>
          <cell r="FG160">
            <v>1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15.04</v>
          </cell>
          <cell r="FM160">
            <v>2</v>
          </cell>
          <cell r="FN160" t="str">
            <v/>
          </cell>
          <cell r="FO160" t="str">
            <v/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15.11</v>
          </cell>
          <cell r="FU160">
            <v>2</v>
          </cell>
          <cell r="FV160">
            <v>0</v>
          </cell>
          <cell r="FW160">
            <v>0</v>
          </cell>
          <cell r="FX160">
            <v>8.6999999999999993</v>
          </cell>
          <cell r="FY160">
            <v>1</v>
          </cell>
          <cell r="FZ160">
            <v>6.58</v>
          </cell>
          <cell r="GA160">
            <v>1</v>
          </cell>
          <cell r="GB160" t="str">
            <v/>
          </cell>
          <cell r="GC160" t="str">
            <v/>
          </cell>
          <cell r="GD160">
            <v>0</v>
          </cell>
          <cell r="GE160">
            <v>0</v>
          </cell>
          <cell r="GF160">
            <v>6.03</v>
          </cell>
          <cell r="GG160">
            <v>1</v>
          </cell>
          <cell r="GH160">
            <v>0</v>
          </cell>
          <cell r="GI160">
            <v>0</v>
          </cell>
          <cell r="GJ160">
            <v>7.48</v>
          </cell>
          <cell r="GK160">
            <v>1</v>
          </cell>
          <cell r="GL160">
            <v>0</v>
          </cell>
          <cell r="GM160">
            <v>0</v>
          </cell>
          <cell r="GN160">
            <v>9.1999999999999993</v>
          </cell>
          <cell r="GO160">
            <v>1</v>
          </cell>
          <cell r="GP160" t="str">
            <v/>
          </cell>
          <cell r="GQ160" t="str">
            <v/>
          </cell>
          <cell r="GR160">
            <v>7.6</v>
          </cell>
          <cell r="GS160">
            <v>1</v>
          </cell>
          <cell r="GT160">
            <v>0</v>
          </cell>
          <cell r="GU160">
            <v>0</v>
          </cell>
          <cell r="GV160">
            <v>5.83</v>
          </cell>
          <cell r="GW160">
            <v>1</v>
          </cell>
          <cell r="GX160">
            <v>7.27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 t="str">
            <v/>
          </cell>
          <cell r="HE160" t="str">
            <v/>
          </cell>
          <cell r="HF160">
            <v>0</v>
          </cell>
          <cell r="HG160">
            <v>0</v>
          </cell>
          <cell r="HH160">
            <v>13.23</v>
          </cell>
          <cell r="HI160">
            <v>2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6.73</v>
          </cell>
          <cell r="HO160">
            <v>1</v>
          </cell>
          <cell r="HP160">
            <v>6.83</v>
          </cell>
          <cell r="HQ160">
            <v>1</v>
          </cell>
          <cell r="HR160" t="str">
            <v/>
          </cell>
          <cell r="HS160" t="str">
            <v/>
          </cell>
          <cell r="HT160">
            <v>0</v>
          </cell>
          <cell r="HU160">
            <v>0</v>
          </cell>
          <cell r="HV160">
            <v>13.23</v>
          </cell>
          <cell r="HW160">
            <v>2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6.73</v>
          </cell>
          <cell r="IC160">
            <v>1</v>
          </cell>
          <cell r="ID160">
            <v>6.83</v>
          </cell>
          <cell r="IE160">
            <v>1</v>
          </cell>
          <cell r="IF160" t="str">
            <v/>
          </cell>
          <cell r="IG160" t="str">
            <v/>
          </cell>
          <cell r="IH160">
            <v>0</v>
          </cell>
          <cell r="II160">
            <v>0</v>
          </cell>
          <cell r="IJ160">
            <v>14.36</v>
          </cell>
          <cell r="IK160">
            <v>2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6.75</v>
          </cell>
          <cell r="IQ160">
            <v>1</v>
          </cell>
          <cell r="IR160">
            <v>7.24</v>
          </cell>
          <cell r="IS160">
            <v>1</v>
          </cell>
          <cell r="IT160" t="str">
            <v/>
          </cell>
          <cell r="IU160" t="str">
            <v/>
          </cell>
          <cell r="IV160">
            <v>13.91</v>
          </cell>
          <cell r="IW160">
            <v>2</v>
          </cell>
          <cell r="IX160">
            <v>7.53</v>
          </cell>
          <cell r="IY160">
            <v>1</v>
          </cell>
          <cell r="IZ160">
            <v>4.8</v>
          </cell>
          <cell r="JA160">
            <v>1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12.95</v>
          </cell>
          <cell r="JG160">
            <v>2</v>
          </cell>
          <cell r="JH160" t="str">
            <v/>
          </cell>
          <cell r="JI160" t="str">
            <v/>
          </cell>
          <cell r="JJ160">
            <v>13.91</v>
          </cell>
          <cell r="JK160">
            <v>2</v>
          </cell>
          <cell r="JL160">
            <v>7.53</v>
          </cell>
          <cell r="JM160">
            <v>1</v>
          </cell>
          <cell r="JN160">
            <v>4.8</v>
          </cell>
          <cell r="JO160">
            <v>1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12.95</v>
          </cell>
          <cell r="JU160">
            <v>2</v>
          </cell>
          <cell r="JV160" t="str">
            <v/>
          </cell>
          <cell r="JW160" t="str">
            <v/>
          </cell>
          <cell r="JX160">
            <v>0</v>
          </cell>
          <cell r="JY160">
            <v>0</v>
          </cell>
          <cell r="JZ160">
            <v>6.8</v>
          </cell>
          <cell r="KA160">
            <v>1</v>
          </cell>
          <cell r="KB160">
            <v>6.67</v>
          </cell>
          <cell r="KC160">
            <v>1</v>
          </cell>
          <cell r="KD160">
            <v>7.61</v>
          </cell>
          <cell r="KE160">
            <v>1</v>
          </cell>
          <cell r="KF160">
            <v>0</v>
          </cell>
          <cell r="KG160">
            <v>0</v>
          </cell>
          <cell r="KH160">
            <v>5.65</v>
          </cell>
          <cell r="KI160">
            <v>1</v>
          </cell>
          <cell r="KJ160" t="str">
            <v/>
          </cell>
          <cell r="KK160" t="str">
            <v/>
          </cell>
          <cell r="KL160">
            <v>0</v>
          </cell>
          <cell r="KM160">
            <v>0</v>
          </cell>
          <cell r="KN160">
            <v>14.65</v>
          </cell>
          <cell r="KO160">
            <v>2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8.06</v>
          </cell>
          <cell r="KU160">
            <v>1</v>
          </cell>
          <cell r="KV160">
            <v>7.04</v>
          </cell>
          <cell r="KW160">
            <v>1</v>
          </cell>
          <cell r="KX160" t="str">
            <v/>
          </cell>
          <cell r="KY160" t="str">
            <v/>
          </cell>
          <cell r="KZ160">
            <v>0</v>
          </cell>
          <cell r="LA160">
            <v>0</v>
          </cell>
          <cell r="LB160">
            <v>6.48</v>
          </cell>
          <cell r="LC160">
            <v>1</v>
          </cell>
          <cell r="LD160">
            <v>13.68</v>
          </cell>
          <cell r="LE160">
            <v>2</v>
          </cell>
          <cell r="LF160">
            <v>7.73</v>
          </cell>
          <cell r="LG160">
            <v>1</v>
          </cell>
          <cell r="LH160">
            <v>0</v>
          </cell>
          <cell r="LI160">
            <v>0</v>
          </cell>
          <cell r="LJ160">
            <v>0</v>
          </cell>
          <cell r="LK160">
            <v>0</v>
          </cell>
          <cell r="LL160" t="str">
            <v/>
          </cell>
          <cell r="LM160" t="str">
            <v/>
          </cell>
          <cell r="LN160">
            <v>9.36</v>
          </cell>
          <cell r="LO160">
            <v>1</v>
          </cell>
          <cell r="LP160">
            <v>0</v>
          </cell>
          <cell r="LQ160">
            <v>0</v>
          </cell>
          <cell r="LR160">
            <v>14.81</v>
          </cell>
          <cell r="LS160">
            <v>2</v>
          </cell>
          <cell r="LT160">
            <v>7.19</v>
          </cell>
          <cell r="LU160">
            <v>1</v>
          </cell>
          <cell r="LV160">
            <v>0</v>
          </cell>
          <cell r="LW160">
            <v>0</v>
          </cell>
          <cell r="LX160">
            <v>4.92</v>
          </cell>
          <cell r="LY160">
            <v>1</v>
          </cell>
          <cell r="LZ160" t="str">
            <v/>
          </cell>
          <cell r="MA160" t="str">
            <v/>
          </cell>
          <cell r="MB160">
            <v>8.35</v>
          </cell>
          <cell r="MC160">
            <v>1</v>
          </cell>
          <cell r="MD160">
            <v>4.8499999999999996</v>
          </cell>
          <cell r="ME160">
            <v>1</v>
          </cell>
          <cell r="MF160">
            <v>7.43</v>
          </cell>
          <cell r="MG160">
            <v>1</v>
          </cell>
          <cell r="MH160">
            <v>0</v>
          </cell>
          <cell r="MI160">
            <v>0</v>
          </cell>
          <cell r="MJ160">
            <v>7.06</v>
          </cell>
          <cell r="MK160">
            <v>1</v>
          </cell>
          <cell r="ML160">
            <v>4.51</v>
          </cell>
          <cell r="MM160">
            <v>1</v>
          </cell>
          <cell r="MN160" t="str">
            <v/>
          </cell>
          <cell r="MO160" t="str">
            <v/>
          </cell>
          <cell r="MP160">
            <v>0</v>
          </cell>
          <cell r="MQ160">
            <v>0</v>
          </cell>
          <cell r="MR160">
            <v>0</v>
          </cell>
          <cell r="MS160">
            <v>0</v>
          </cell>
          <cell r="MT160">
            <v>7.25</v>
          </cell>
          <cell r="MU160">
            <v>1</v>
          </cell>
          <cell r="MV160">
            <v>7.31</v>
          </cell>
          <cell r="MW160">
            <v>1</v>
          </cell>
          <cell r="MX160">
            <v>0</v>
          </cell>
          <cell r="MY160">
            <v>0</v>
          </cell>
          <cell r="MZ160">
            <v>8.08</v>
          </cell>
          <cell r="NA160">
            <v>1</v>
          </cell>
          <cell r="NB160" t="str">
            <v/>
          </cell>
          <cell r="NC160" t="str">
            <v/>
          </cell>
          <cell r="ND160">
            <v>0</v>
          </cell>
          <cell r="NE160">
            <v>0</v>
          </cell>
          <cell r="NF160">
            <v>14.35</v>
          </cell>
          <cell r="NG160">
            <v>2</v>
          </cell>
          <cell r="NH160">
            <v>0</v>
          </cell>
          <cell r="NI160">
            <v>0</v>
          </cell>
          <cell r="NJ160">
            <v>6.86</v>
          </cell>
          <cell r="NK160">
            <v>1</v>
          </cell>
          <cell r="NL160">
            <v>0</v>
          </cell>
          <cell r="NM160">
            <v>0</v>
          </cell>
          <cell r="NN160">
            <v>6.52</v>
          </cell>
          <cell r="NO160">
            <v>1</v>
          </cell>
          <cell r="NP160" t="str">
            <v/>
          </cell>
          <cell r="NQ160" t="str">
            <v/>
          </cell>
          <cell r="NR160">
            <v>0</v>
          </cell>
          <cell r="NS160">
            <v>0</v>
          </cell>
          <cell r="NT160">
            <v>8.7100000000000009</v>
          </cell>
          <cell r="NU160">
            <v>1</v>
          </cell>
          <cell r="NV160">
            <v>12.98</v>
          </cell>
          <cell r="NW160">
            <v>2</v>
          </cell>
          <cell r="NX160">
            <v>0</v>
          </cell>
          <cell r="NY160">
            <v>0</v>
          </cell>
          <cell r="NZ160">
            <v>0</v>
          </cell>
          <cell r="OA160">
            <v>0</v>
          </cell>
          <cell r="OB160">
            <v>8.3000000000000007</v>
          </cell>
          <cell r="OC160">
            <v>1</v>
          </cell>
          <cell r="OD160" t="str">
            <v/>
          </cell>
          <cell r="OE160" t="str">
            <v/>
          </cell>
          <cell r="OF160">
            <v>0</v>
          </cell>
          <cell r="OG160">
            <v>0</v>
          </cell>
          <cell r="OH160">
            <v>19.22</v>
          </cell>
          <cell r="OI160">
            <v>2</v>
          </cell>
          <cell r="OJ160">
            <v>0</v>
          </cell>
          <cell r="OK160">
            <v>0</v>
          </cell>
          <cell r="OL160">
            <v>7.28</v>
          </cell>
          <cell r="OM160">
            <v>1</v>
          </cell>
          <cell r="ON160">
            <v>0</v>
          </cell>
          <cell r="OO160">
            <v>0</v>
          </cell>
          <cell r="OP160">
            <v>8.81</v>
          </cell>
          <cell r="OQ160">
            <v>1</v>
          </cell>
          <cell r="OR160" t="str">
            <v/>
          </cell>
          <cell r="OS160" t="str">
            <v/>
          </cell>
          <cell r="OT160">
            <v>8.19</v>
          </cell>
          <cell r="OU160">
            <v>1</v>
          </cell>
          <cell r="OV160">
            <v>6.96</v>
          </cell>
          <cell r="OW160">
            <v>1</v>
          </cell>
          <cell r="OX160">
            <v>0</v>
          </cell>
          <cell r="OY160">
            <v>0</v>
          </cell>
          <cell r="OZ160">
            <v>7.39</v>
          </cell>
          <cell r="PA160">
            <v>1</v>
          </cell>
          <cell r="PB160">
            <v>5.25</v>
          </cell>
          <cell r="PC160">
            <v>1</v>
          </cell>
          <cell r="PD160">
            <v>0</v>
          </cell>
          <cell r="PE160">
            <v>0</v>
          </cell>
          <cell r="PF160" t="str">
            <v/>
          </cell>
          <cell r="PG160" t="str">
            <v/>
          </cell>
          <cell r="PH160">
            <v>6.56</v>
          </cell>
          <cell r="PI160">
            <v>1</v>
          </cell>
          <cell r="PJ160">
            <v>8.91</v>
          </cell>
          <cell r="PK160">
            <v>1</v>
          </cell>
          <cell r="PL160">
            <v>0</v>
          </cell>
          <cell r="PM160">
            <v>0</v>
          </cell>
          <cell r="PN160">
            <v>7.07</v>
          </cell>
          <cell r="PO160">
            <v>1</v>
          </cell>
          <cell r="PP160">
            <v>8.01</v>
          </cell>
          <cell r="PQ160">
            <v>1</v>
          </cell>
          <cell r="PR160">
            <v>7.32</v>
          </cell>
          <cell r="PS160">
            <v>1</v>
          </cell>
          <cell r="PT160" t="str">
            <v/>
          </cell>
          <cell r="PU160" t="str">
            <v/>
          </cell>
          <cell r="PV160">
            <v>0</v>
          </cell>
          <cell r="PW160">
            <v>0</v>
          </cell>
          <cell r="PX160">
            <v>6.91</v>
          </cell>
          <cell r="PY160">
            <v>1</v>
          </cell>
          <cell r="PZ160">
            <v>0</v>
          </cell>
          <cell r="QA160">
            <v>0</v>
          </cell>
          <cell r="QB160">
            <v>0</v>
          </cell>
          <cell r="QC160">
            <v>0</v>
          </cell>
          <cell r="QD160">
            <v>9.52</v>
          </cell>
          <cell r="QE160">
            <v>1</v>
          </cell>
          <cell r="QF160">
            <v>7.13</v>
          </cell>
          <cell r="QG160">
            <v>1</v>
          </cell>
          <cell r="QH160" t="str">
            <v/>
          </cell>
          <cell r="QI160" t="str">
            <v/>
          </cell>
          <cell r="QJ160">
            <v>0</v>
          </cell>
          <cell r="QK160">
            <v>0</v>
          </cell>
          <cell r="QL160">
            <v>16.18</v>
          </cell>
          <cell r="QM160">
            <v>2</v>
          </cell>
          <cell r="QN160">
            <v>0</v>
          </cell>
          <cell r="QO160">
            <v>0</v>
          </cell>
          <cell r="QP160">
            <v>7.66</v>
          </cell>
          <cell r="QQ160">
            <v>1</v>
          </cell>
          <cell r="QR160">
            <v>0</v>
          </cell>
          <cell r="QS160">
            <v>0</v>
          </cell>
          <cell r="QT160">
            <v>8.9600000000000009</v>
          </cell>
          <cell r="QU160">
            <v>1</v>
          </cell>
          <cell r="QV160" t="str">
            <v/>
          </cell>
          <cell r="QW160" t="str">
            <v/>
          </cell>
          <cell r="QX160">
            <v>0</v>
          </cell>
          <cell r="QY160">
            <v>0</v>
          </cell>
          <cell r="QZ160">
            <v>7.67</v>
          </cell>
          <cell r="RA160">
            <v>1</v>
          </cell>
          <cell r="RB160">
            <v>10.37</v>
          </cell>
          <cell r="RC160">
            <v>1</v>
          </cell>
          <cell r="RD160">
            <v>0</v>
          </cell>
          <cell r="RE160">
            <v>0</v>
          </cell>
          <cell r="RF160">
            <v>0</v>
          </cell>
          <cell r="RG160">
            <v>0</v>
          </cell>
          <cell r="RH160">
            <v>16.059999999999999</v>
          </cell>
          <cell r="RI160">
            <v>2</v>
          </cell>
          <cell r="RJ160" t="str">
            <v/>
          </cell>
          <cell r="RK160" t="str">
            <v/>
          </cell>
          <cell r="RL160">
            <v>0</v>
          </cell>
          <cell r="RM160">
            <v>0</v>
          </cell>
          <cell r="RN160">
            <v>7.57</v>
          </cell>
          <cell r="RO160">
            <v>1</v>
          </cell>
          <cell r="RP160">
            <v>0</v>
          </cell>
          <cell r="RQ160">
            <v>0</v>
          </cell>
          <cell r="RR160">
            <v>0</v>
          </cell>
          <cell r="RS160">
            <v>0</v>
          </cell>
          <cell r="RT160">
            <v>15.7</v>
          </cell>
          <cell r="RU160">
            <v>2</v>
          </cell>
          <cell r="RV160">
            <v>0</v>
          </cell>
          <cell r="RW160">
            <v>0</v>
          </cell>
          <cell r="RX160" t="str">
            <v/>
          </cell>
          <cell r="RY160" t="str">
            <v/>
          </cell>
          <cell r="RZ160">
            <v>0</v>
          </cell>
          <cell r="SA160">
            <v>0</v>
          </cell>
          <cell r="SB160">
            <v>20.99</v>
          </cell>
          <cell r="SC160">
            <v>2</v>
          </cell>
          <cell r="SD160">
            <v>0</v>
          </cell>
          <cell r="SE160">
            <v>0</v>
          </cell>
          <cell r="SF160">
            <v>0</v>
          </cell>
          <cell r="SG160">
            <v>0</v>
          </cell>
          <cell r="SH160">
            <v>0</v>
          </cell>
          <cell r="SI160">
            <v>0</v>
          </cell>
          <cell r="SJ160">
            <v>17.36</v>
          </cell>
          <cell r="SK160">
            <v>2</v>
          </cell>
          <cell r="SL160" t="str">
            <v/>
          </cell>
          <cell r="SM160" t="str">
            <v/>
          </cell>
          <cell r="SN160">
            <v>0</v>
          </cell>
          <cell r="SO160">
            <v>0</v>
          </cell>
          <cell r="SP160">
            <v>0</v>
          </cell>
          <cell r="SQ160">
            <v>0</v>
          </cell>
          <cell r="SR160">
            <v>16.39</v>
          </cell>
          <cell r="SS160">
            <v>2</v>
          </cell>
          <cell r="ST160">
            <v>0</v>
          </cell>
          <cell r="SU160">
            <v>0</v>
          </cell>
          <cell r="SV160">
            <v>0</v>
          </cell>
          <cell r="SW160">
            <v>0</v>
          </cell>
          <cell r="SX160">
            <v>7.75</v>
          </cell>
          <cell r="SY160">
            <v>1</v>
          </cell>
          <cell r="SZ160" t="str">
            <v/>
          </cell>
          <cell r="TA160" t="str">
            <v/>
          </cell>
          <cell r="TB160">
            <v>0</v>
          </cell>
          <cell r="TC160">
            <v>0</v>
          </cell>
          <cell r="TD160">
            <v>6.94</v>
          </cell>
          <cell r="TE160">
            <v>1</v>
          </cell>
          <cell r="TF160">
            <v>8.83</v>
          </cell>
          <cell r="TG160">
            <v>1</v>
          </cell>
          <cell r="TH160">
            <v>0</v>
          </cell>
          <cell r="TI160">
            <v>0</v>
          </cell>
          <cell r="TJ160">
            <v>13.02</v>
          </cell>
          <cell r="TK160">
            <v>2</v>
          </cell>
          <cell r="TL160">
            <v>0</v>
          </cell>
          <cell r="TM160">
            <v>0</v>
          </cell>
          <cell r="TN160" t="str">
            <v/>
          </cell>
          <cell r="TO160" t="str">
            <v/>
          </cell>
          <cell r="TP160">
            <v>6.72</v>
          </cell>
          <cell r="TQ160">
            <v>1</v>
          </cell>
          <cell r="TR160">
            <v>0</v>
          </cell>
          <cell r="TS160">
            <v>0</v>
          </cell>
          <cell r="TT160">
            <v>0</v>
          </cell>
          <cell r="TU160">
            <v>0</v>
          </cell>
          <cell r="TV160">
            <v>15.61</v>
          </cell>
          <cell r="TW160">
            <v>2</v>
          </cell>
          <cell r="TX160">
            <v>0</v>
          </cell>
          <cell r="TY160">
            <v>0</v>
          </cell>
          <cell r="TZ160">
            <v>0</v>
          </cell>
          <cell r="UA160">
            <v>0</v>
          </cell>
          <cell r="UB160" t="str">
            <v/>
          </cell>
          <cell r="UC160" t="str">
            <v/>
          </cell>
          <cell r="UD160">
            <v>16.37</v>
          </cell>
          <cell r="UE160">
            <v>2</v>
          </cell>
          <cell r="UF160">
            <v>0</v>
          </cell>
          <cell r="UG160">
            <v>0</v>
          </cell>
          <cell r="UH160">
            <v>0</v>
          </cell>
          <cell r="UI160">
            <v>0</v>
          </cell>
          <cell r="UJ160">
            <v>7.25</v>
          </cell>
          <cell r="UK160">
            <v>1</v>
          </cell>
          <cell r="UL160">
            <v>8.44</v>
          </cell>
          <cell r="UM160">
            <v>0</v>
          </cell>
          <cell r="UN160">
            <v>0</v>
          </cell>
          <cell r="UO160">
            <v>0</v>
          </cell>
          <cell r="UP160" t="str">
            <v/>
          </cell>
          <cell r="UQ160" t="str">
            <v/>
          </cell>
          <cell r="UR160">
            <v>8.9499999999999993</v>
          </cell>
          <cell r="US160">
            <v>1</v>
          </cell>
          <cell r="UT160">
            <v>15.82</v>
          </cell>
          <cell r="UU160">
            <v>2</v>
          </cell>
          <cell r="UV160">
            <v>18.07</v>
          </cell>
          <cell r="UW160">
            <v>2</v>
          </cell>
          <cell r="UX160">
            <v>0</v>
          </cell>
          <cell r="UY160">
            <v>0</v>
          </cell>
          <cell r="UZ160">
            <v>0</v>
          </cell>
          <cell r="VA160">
            <v>0</v>
          </cell>
          <cell r="VB160">
            <v>7.26</v>
          </cell>
          <cell r="VC160">
            <v>1</v>
          </cell>
          <cell r="VD160" t="str">
            <v/>
          </cell>
          <cell r="VE160" t="str">
            <v/>
          </cell>
          <cell r="VF160">
            <v>0</v>
          </cell>
          <cell r="VG160">
            <v>0</v>
          </cell>
          <cell r="VH160">
            <v>0</v>
          </cell>
          <cell r="VI160">
            <v>0</v>
          </cell>
          <cell r="VJ160">
            <v>19.18</v>
          </cell>
          <cell r="VK160">
            <v>2</v>
          </cell>
          <cell r="VL160">
            <v>0</v>
          </cell>
          <cell r="VM160">
            <v>0</v>
          </cell>
          <cell r="VN160">
            <v>6.82</v>
          </cell>
          <cell r="VO160">
            <v>1</v>
          </cell>
          <cell r="VP160">
            <v>0</v>
          </cell>
          <cell r="VQ160">
            <v>0</v>
          </cell>
          <cell r="VR160" t="str">
            <v/>
          </cell>
          <cell r="VS160" t="str">
            <v/>
          </cell>
          <cell r="VT160">
            <v>7.2</v>
          </cell>
          <cell r="VU160">
            <v>1</v>
          </cell>
          <cell r="VV160">
            <v>17.43</v>
          </cell>
          <cell r="VW160">
            <v>2</v>
          </cell>
          <cell r="VX160">
            <v>6.63</v>
          </cell>
          <cell r="VY160">
            <v>1</v>
          </cell>
          <cell r="VZ160">
            <v>0</v>
          </cell>
          <cell r="WA160">
            <v>0</v>
          </cell>
          <cell r="WB160">
            <v>7</v>
          </cell>
          <cell r="WC160">
            <v>1</v>
          </cell>
          <cell r="WD160">
            <v>0</v>
          </cell>
          <cell r="WE160">
            <v>0</v>
          </cell>
          <cell r="WF160" t="str">
            <v/>
          </cell>
          <cell r="WG160" t="str">
            <v/>
          </cell>
          <cell r="WH160">
            <v>0</v>
          </cell>
          <cell r="WI160">
            <v>0</v>
          </cell>
          <cell r="WJ160">
            <v>15.71</v>
          </cell>
          <cell r="WK160">
            <v>2</v>
          </cell>
          <cell r="WL160">
            <v>0</v>
          </cell>
          <cell r="WM160">
            <v>0</v>
          </cell>
          <cell r="WN160">
            <v>0</v>
          </cell>
          <cell r="WO160">
            <v>0</v>
          </cell>
          <cell r="WP160">
            <v>7.63</v>
          </cell>
          <cell r="WQ160">
            <v>1</v>
          </cell>
          <cell r="WR160">
            <v>5.81</v>
          </cell>
          <cell r="WS160">
            <v>1</v>
          </cell>
          <cell r="WT160" t="str">
            <v/>
          </cell>
          <cell r="WU160" t="str">
            <v/>
          </cell>
          <cell r="WV160">
            <v>7.66</v>
          </cell>
          <cell r="WW160">
            <v>1</v>
          </cell>
          <cell r="WX160">
            <v>0</v>
          </cell>
          <cell r="WY160">
            <v>0</v>
          </cell>
          <cell r="WZ160">
            <v>6.01</v>
          </cell>
          <cell r="XA160">
            <v>1</v>
          </cell>
          <cell r="XB160">
            <v>0</v>
          </cell>
          <cell r="XC160">
            <v>0</v>
          </cell>
          <cell r="XD160">
            <v>16.02</v>
          </cell>
          <cell r="XE160">
            <v>2</v>
          </cell>
          <cell r="XF160">
            <v>0</v>
          </cell>
          <cell r="XG160">
            <v>0</v>
          </cell>
          <cell r="XH160" t="str">
            <v/>
          </cell>
          <cell r="XI160" t="str">
            <v/>
          </cell>
          <cell r="XJ160">
            <v>7.17</v>
          </cell>
          <cell r="XK160">
            <v>1</v>
          </cell>
          <cell r="XL160">
            <v>0</v>
          </cell>
          <cell r="XM160">
            <v>0</v>
          </cell>
          <cell r="XN160">
            <v>0</v>
          </cell>
          <cell r="XO160">
            <v>0</v>
          </cell>
          <cell r="XP160">
            <v>16.53</v>
          </cell>
          <cell r="XQ160">
            <v>2</v>
          </cell>
          <cell r="XR160">
            <v>0</v>
          </cell>
          <cell r="XS160">
            <v>0</v>
          </cell>
          <cell r="XT160">
            <v>0</v>
          </cell>
          <cell r="XU160">
            <v>0</v>
          </cell>
          <cell r="XV160" t="str">
            <v/>
          </cell>
          <cell r="XW160" t="str">
            <v/>
          </cell>
          <cell r="XX160">
            <v>17.63</v>
          </cell>
          <cell r="XY160">
            <v>2</v>
          </cell>
          <cell r="XZ160">
            <v>0</v>
          </cell>
          <cell r="YA160">
            <v>0</v>
          </cell>
          <cell r="YB160">
            <v>0</v>
          </cell>
          <cell r="YC160">
            <v>0</v>
          </cell>
          <cell r="YD160">
            <v>15.28</v>
          </cell>
          <cell r="YE160">
            <v>2</v>
          </cell>
          <cell r="YF160">
            <v>0</v>
          </cell>
          <cell r="YG160">
            <v>0</v>
          </cell>
          <cell r="YH160">
            <v>6.69</v>
          </cell>
          <cell r="YI160">
            <v>1</v>
          </cell>
          <cell r="YJ160" t="str">
            <v/>
          </cell>
          <cell r="YK160" t="str">
            <v/>
          </cell>
          <cell r="YL160">
            <v>6.73</v>
          </cell>
          <cell r="YM160">
            <v>1</v>
          </cell>
          <cell r="YN160">
            <v>6.08</v>
          </cell>
          <cell r="YO160">
            <v>1</v>
          </cell>
          <cell r="YP160">
            <v>0</v>
          </cell>
          <cell r="YQ160">
            <v>0</v>
          </cell>
          <cell r="YR160">
            <v>7.43</v>
          </cell>
          <cell r="YS160">
            <v>1</v>
          </cell>
          <cell r="YT160">
            <v>0</v>
          </cell>
          <cell r="YU160">
            <v>0</v>
          </cell>
          <cell r="YV160">
            <v>16.93</v>
          </cell>
          <cell r="YW160">
            <v>2</v>
          </cell>
          <cell r="YX160" t="str">
            <v/>
          </cell>
          <cell r="YY160" t="str">
            <v/>
          </cell>
          <cell r="YZ160">
            <v>0</v>
          </cell>
          <cell r="ZA160">
            <v>0</v>
          </cell>
          <cell r="ZB160">
            <v>7.86</v>
          </cell>
          <cell r="ZC160">
            <v>1</v>
          </cell>
          <cell r="ZD160">
            <v>0</v>
          </cell>
          <cell r="ZE160">
            <v>0</v>
          </cell>
          <cell r="ZF160">
            <v>0</v>
          </cell>
          <cell r="ZG160">
            <v>0</v>
          </cell>
          <cell r="ZH160">
            <v>15.43</v>
          </cell>
          <cell r="ZI160">
            <v>2</v>
          </cell>
          <cell r="ZJ160">
            <v>0</v>
          </cell>
          <cell r="ZK160">
            <v>0</v>
          </cell>
          <cell r="ZL160" t="str">
            <v/>
          </cell>
          <cell r="ZM160" t="str">
            <v/>
          </cell>
          <cell r="ZN160">
            <v>7.5</v>
          </cell>
          <cell r="ZO160">
            <v>1</v>
          </cell>
          <cell r="ZP160">
            <v>0</v>
          </cell>
          <cell r="ZQ160">
            <v>0</v>
          </cell>
          <cell r="ZR160">
            <v>15.74</v>
          </cell>
          <cell r="ZS160">
            <v>1</v>
          </cell>
          <cell r="ZT160">
            <v>0</v>
          </cell>
          <cell r="ZU160">
            <v>0</v>
          </cell>
          <cell r="ZV160">
            <v>0</v>
          </cell>
          <cell r="ZW160">
            <v>0</v>
          </cell>
          <cell r="ZX160">
            <v>12.16</v>
          </cell>
          <cell r="ZY160">
            <v>2</v>
          </cell>
          <cell r="ZZ160" t="str">
            <v/>
          </cell>
          <cell r="AAA160" t="str">
            <v/>
          </cell>
          <cell r="AAB160">
            <v>0</v>
          </cell>
          <cell r="AAC160">
            <v>0</v>
          </cell>
          <cell r="AAD160">
            <v>11.91</v>
          </cell>
          <cell r="AAE160">
            <v>2</v>
          </cell>
          <cell r="AAF160">
            <v>0</v>
          </cell>
          <cell r="AAG160">
            <v>0</v>
          </cell>
          <cell r="AAH160">
            <v>0</v>
          </cell>
          <cell r="AAI160">
            <v>0</v>
          </cell>
          <cell r="AAJ160">
            <v>0</v>
          </cell>
          <cell r="AAK160">
            <v>0</v>
          </cell>
          <cell r="AAL160">
            <v>7.28</v>
          </cell>
          <cell r="AAM160">
            <v>1</v>
          </cell>
          <cell r="AAN160" t="str">
            <v/>
          </cell>
          <cell r="AAO160" t="str">
            <v/>
          </cell>
          <cell r="AAP160">
            <v>0</v>
          </cell>
          <cell r="AAQ160">
            <v>0</v>
          </cell>
          <cell r="AAR160">
            <v>0</v>
          </cell>
          <cell r="AAS160">
            <v>0</v>
          </cell>
          <cell r="AAT160">
            <v>0</v>
          </cell>
          <cell r="AAU160">
            <v>0</v>
          </cell>
          <cell r="AAV160">
            <v>0</v>
          </cell>
          <cell r="AAW160">
            <v>0</v>
          </cell>
          <cell r="AAX160">
            <v>0</v>
          </cell>
          <cell r="AAY160">
            <v>0</v>
          </cell>
          <cell r="AAZ160">
            <v>0</v>
          </cell>
          <cell r="ABA160">
            <v>0</v>
          </cell>
          <cell r="ABB160" t="str">
            <v/>
          </cell>
          <cell r="ABC160" t="str">
            <v/>
          </cell>
          <cell r="ABD160">
            <v>0</v>
          </cell>
          <cell r="ABE160">
            <v>0</v>
          </cell>
          <cell r="ABF160">
            <v>0</v>
          </cell>
          <cell r="ABG160">
            <v>0</v>
          </cell>
          <cell r="ABH160">
            <v>0</v>
          </cell>
          <cell r="ABI160">
            <v>0</v>
          </cell>
          <cell r="ABJ160">
            <v>0</v>
          </cell>
          <cell r="ABK160">
            <v>0</v>
          </cell>
          <cell r="ABM160">
            <v>1479.0900000000004</v>
          </cell>
          <cell r="ABN160">
            <v>198</v>
          </cell>
          <cell r="ABO160">
            <v>151</v>
          </cell>
          <cell r="ABP160">
            <v>1.3112582781456954</v>
          </cell>
        </row>
        <row r="161">
          <cell r="A161" t="str">
            <v>BOSTON SECOR</v>
          </cell>
          <cell r="B161" t="str">
            <v>BOSTON SECOR</v>
          </cell>
          <cell r="C161" t="str">
            <v>BRONX</v>
          </cell>
          <cell r="D161">
            <v>0</v>
          </cell>
          <cell r="E161">
            <v>0</v>
          </cell>
          <cell r="F161">
            <v>7.22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6.93</v>
          </cell>
          <cell r="M161">
            <v>1</v>
          </cell>
          <cell r="N161">
            <v>0</v>
          </cell>
          <cell r="O161">
            <v>0</v>
          </cell>
          <cell r="P161" t="str">
            <v/>
          </cell>
          <cell r="Q161" t="str">
            <v/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8.01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 t="str">
            <v/>
          </cell>
          <cell r="AE161" t="str">
            <v/>
          </cell>
          <cell r="AF161">
            <v>6.47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/>
          </cell>
          <cell r="AS161" t="str">
            <v/>
          </cell>
          <cell r="AT161">
            <v>0</v>
          </cell>
          <cell r="AU161">
            <v>0</v>
          </cell>
          <cell r="AV161">
            <v>15.88</v>
          </cell>
          <cell r="AW161">
            <v>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 t="str">
            <v/>
          </cell>
          <cell r="BG161" t="str">
            <v/>
          </cell>
          <cell r="BH161">
            <v>7.93</v>
          </cell>
          <cell r="BI161">
            <v>1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6.06</v>
          </cell>
          <cell r="BQ161">
            <v>1</v>
          </cell>
          <cell r="BR161">
            <v>0</v>
          </cell>
          <cell r="BS161">
            <v>0</v>
          </cell>
          <cell r="BT161" t="str">
            <v/>
          </cell>
          <cell r="BU161" t="str">
            <v/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8.4499999999999993</v>
          </cell>
          <cell r="CA161">
            <v>1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 t="str">
            <v/>
          </cell>
          <cell r="CI161" t="str">
            <v/>
          </cell>
          <cell r="CJ161">
            <v>0</v>
          </cell>
          <cell r="CK161">
            <v>0</v>
          </cell>
          <cell r="CL161">
            <v>6.41</v>
          </cell>
          <cell r="CM161">
            <v>1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7.42</v>
          </cell>
          <cell r="CU161">
            <v>1</v>
          </cell>
          <cell r="CV161" t="str">
            <v/>
          </cell>
          <cell r="CW161" t="str">
            <v/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6.68</v>
          </cell>
          <cell r="DE161">
            <v>1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 t="str">
            <v/>
          </cell>
          <cell r="DK161" t="str">
            <v/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6.34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 t="str">
            <v/>
          </cell>
          <cell r="DY161" t="str">
            <v/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8.16</v>
          </cell>
          <cell r="EE161">
            <v>1</v>
          </cell>
          <cell r="EF161">
            <v>7.35</v>
          </cell>
          <cell r="EG161">
            <v>1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 t="str">
            <v/>
          </cell>
          <cell r="EM161" t="str">
            <v/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6.6</v>
          </cell>
          <cell r="ES161">
            <v>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 t="str">
            <v/>
          </cell>
          <cell r="FA161" t="str">
            <v/>
          </cell>
          <cell r="FB161">
            <v>9.59</v>
          </cell>
          <cell r="FC161">
            <v>1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6.7</v>
          </cell>
          <cell r="FI161">
            <v>1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 t="str">
            <v/>
          </cell>
          <cell r="FO161" t="str">
            <v/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6.48</v>
          </cell>
          <cell r="FU161">
            <v>1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7.03</v>
          </cell>
          <cell r="GA161">
            <v>1</v>
          </cell>
          <cell r="GB161" t="str">
            <v/>
          </cell>
          <cell r="GC161" t="str">
            <v/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7.82</v>
          </cell>
          <cell r="GM161">
            <v>1</v>
          </cell>
          <cell r="GN161">
            <v>0</v>
          </cell>
          <cell r="GO161">
            <v>0</v>
          </cell>
          <cell r="GP161" t="str">
            <v/>
          </cell>
          <cell r="GQ161" t="str">
            <v/>
          </cell>
          <cell r="GR161">
            <v>0</v>
          </cell>
          <cell r="GS161">
            <v>0</v>
          </cell>
          <cell r="GT161">
            <v>6.67</v>
          </cell>
          <cell r="GU161">
            <v>1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 t="str">
            <v/>
          </cell>
          <cell r="HE161" t="str">
            <v/>
          </cell>
          <cell r="HF161">
            <v>4.67</v>
          </cell>
          <cell r="HG161">
            <v>1</v>
          </cell>
          <cell r="HH161">
            <v>6.32</v>
          </cell>
          <cell r="HI161">
            <v>1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 t="str">
            <v/>
          </cell>
          <cell r="HS161" t="str">
            <v/>
          </cell>
          <cell r="HT161">
            <v>4.67</v>
          </cell>
          <cell r="HU161">
            <v>1</v>
          </cell>
          <cell r="HV161">
            <v>6.32</v>
          </cell>
          <cell r="HW161">
            <v>1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 t="str">
            <v/>
          </cell>
          <cell r="IG161" t="str">
            <v/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14.96</v>
          </cell>
          <cell r="IM161">
            <v>2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 t="str">
            <v/>
          </cell>
          <cell r="IU161" t="str">
            <v/>
          </cell>
          <cell r="IV161">
            <v>7.7</v>
          </cell>
          <cell r="IW161">
            <v>1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7.43</v>
          </cell>
          <cell r="JE161">
            <v>1</v>
          </cell>
          <cell r="JF161">
            <v>0</v>
          </cell>
          <cell r="JG161">
            <v>0</v>
          </cell>
          <cell r="JH161" t="str">
            <v/>
          </cell>
          <cell r="JI161" t="str">
            <v/>
          </cell>
          <cell r="JJ161">
            <v>7.7</v>
          </cell>
          <cell r="JK161">
            <v>1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7.43</v>
          </cell>
          <cell r="JS161">
            <v>1</v>
          </cell>
          <cell r="JT161">
            <v>0</v>
          </cell>
          <cell r="JU161">
            <v>0</v>
          </cell>
          <cell r="JV161" t="str">
            <v/>
          </cell>
          <cell r="JW161" t="str">
            <v/>
          </cell>
          <cell r="JX161">
            <v>6.23</v>
          </cell>
          <cell r="JY161">
            <v>1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8.6300000000000008</v>
          </cell>
          <cell r="KI161">
            <v>1</v>
          </cell>
          <cell r="KJ161" t="str">
            <v/>
          </cell>
          <cell r="KK161" t="str">
            <v/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7.64</v>
          </cell>
          <cell r="KU161">
            <v>1</v>
          </cell>
          <cell r="KV161">
            <v>0</v>
          </cell>
          <cell r="KW161">
            <v>0</v>
          </cell>
          <cell r="KX161" t="str">
            <v/>
          </cell>
          <cell r="KY161" t="str">
            <v/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9.49</v>
          </cell>
          <cell r="LG161">
            <v>1</v>
          </cell>
          <cell r="LH161">
            <v>0</v>
          </cell>
          <cell r="LI161">
            <v>0</v>
          </cell>
          <cell r="LJ161">
            <v>0</v>
          </cell>
          <cell r="LK161">
            <v>0</v>
          </cell>
          <cell r="LL161" t="str">
            <v/>
          </cell>
          <cell r="LM161" t="str">
            <v/>
          </cell>
          <cell r="LN161">
            <v>7.91</v>
          </cell>
          <cell r="LO161">
            <v>1</v>
          </cell>
          <cell r="LP161">
            <v>0</v>
          </cell>
          <cell r="LQ161">
            <v>0</v>
          </cell>
          <cell r="LR161">
            <v>0</v>
          </cell>
          <cell r="LS161">
            <v>0</v>
          </cell>
          <cell r="LT161">
            <v>0</v>
          </cell>
          <cell r="LU161">
            <v>0</v>
          </cell>
          <cell r="LV161">
            <v>0</v>
          </cell>
          <cell r="LW161">
            <v>0</v>
          </cell>
          <cell r="LX161">
            <v>9.6</v>
          </cell>
          <cell r="LY161">
            <v>1</v>
          </cell>
          <cell r="LZ161" t="str">
            <v/>
          </cell>
          <cell r="MA161" t="str">
            <v/>
          </cell>
          <cell r="MB161">
            <v>0</v>
          </cell>
          <cell r="MC161">
            <v>0</v>
          </cell>
          <cell r="MD161">
            <v>0</v>
          </cell>
          <cell r="ME161">
            <v>0</v>
          </cell>
          <cell r="MF161">
            <v>5.8</v>
          </cell>
          <cell r="MG161">
            <v>1</v>
          </cell>
          <cell r="MH161">
            <v>0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M161">
            <v>0</v>
          </cell>
          <cell r="MN161" t="str">
            <v/>
          </cell>
          <cell r="MO161" t="str">
            <v/>
          </cell>
          <cell r="MP161">
            <v>9.56</v>
          </cell>
          <cell r="MQ161">
            <v>1</v>
          </cell>
          <cell r="MR161">
            <v>0</v>
          </cell>
          <cell r="MS161">
            <v>0</v>
          </cell>
          <cell r="MT161">
            <v>0</v>
          </cell>
          <cell r="MU161">
            <v>0</v>
          </cell>
          <cell r="MV161">
            <v>0</v>
          </cell>
          <cell r="MW161">
            <v>0</v>
          </cell>
          <cell r="MX161">
            <v>0</v>
          </cell>
          <cell r="MY161">
            <v>0</v>
          </cell>
          <cell r="MZ161">
            <v>6.44</v>
          </cell>
          <cell r="NA161">
            <v>1</v>
          </cell>
          <cell r="NB161" t="str">
            <v/>
          </cell>
          <cell r="NC161" t="str">
            <v/>
          </cell>
          <cell r="ND161">
            <v>0</v>
          </cell>
          <cell r="NE161">
            <v>0</v>
          </cell>
          <cell r="NF161">
            <v>9.06</v>
          </cell>
          <cell r="NG161">
            <v>1</v>
          </cell>
          <cell r="NH161">
            <v>0</v>
          </cell>
          <cell r="NI161">
            <v>0</v>
          </cell>
          <cell r="NJ161">
            <v>0</v>
          </cell>
          <cell r="NK161">
            <v>0</v>
          </cell>
          <cell r="NL161">
            <v>0</v>
          </cell>
          <cell r="NM161">
            <v>0</v>
          </cell>
          <cell r="NN161">
            <v>0</v>
          </cell>
          <cell r="NO161">
            <v>0</v>
          </cell>
          <cell r="NP161" t="str">
            <v/>
          </cell>
          <cell r="NQ161" t="str">
            <v/>
          </cell>
          <cell r="NR161">
            <v>0</v>
          </cell>
          <cell r="NS161">
            <v>0</v>
          </cell>
          <cell r="NT161">
            <v>8.49</v>
          </cell>
          <cell r="NU161">
            <v>1</v>
          </cell>
          <cell r="NV161">
            <v>0</v>
          </cell>
          <cell r="NW161">
            <v>0</v>
          </cell>
          <cell r="NX161">
            <v>0</v>
          </cell>
          <cell r="NY161">
            <v>0</v>
          </cell>
          <cell r="NZ161">
            <v>10.16</v>
          </cell>
          <cell r="OA161">
            <v>1</v>
          </cell>
          <cell r="OB161">
            <v>0</v>
          </cell>
          <cell r="OC161">
            <v>0</v>
          </cell>
          <cell r="OD161" t="str">
            <v/>
          </cell>
          <cell r="OE161" t="str">
            <v/>
          </cell>
          <cell r="OF161">
            <v>0</v>
          </cell>
          <cell r="OG161">
            <v>0</v>
          </cell>
          <cell r="OH161">
            <v>0</v>
          </cell>
          <cell r="OI161">
            <v>0</v>
          </cell>
          <cell r="OJ161">
            <v>8.5500000000000007</v>
          </cell>
          <cell r="OK161">
            <v>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0</v>
          </cell>
          <cell r="OQ161">
            <v>0</v>
          </cell>
          <cell r="OR161" t="str">
            <v/>
          </cell>
          <cell r="OS161" t="str">
            <v/>
          </cell>
          <cell r="OT161">
            <v>8.69</v>
          </cell>
          <cell r="OU161">
            <v>1</v>
          </cell>
          <cell r="OV161">
            <v>0</v>
          </cell>
          <cell r="OW161">
            <v>0</v>
          </cell>
          <cell r="OX161">
            <v>0</v>
          </cell>
          <cell r="OY161">
            <v>0</v>
          </cell>
          <cell r="OZ161">
            <v>0</v>
          </cell>
          <cell r="PA161">
            <v>0</v>
          </cell>
          <cell r="PB161">
            <v>0</v>
          </cell>
          <cell r="PC161">
            <v>0</v>
          </cell>
          <cell r="PD161">
            <v>0</v>
          </cell>
          <cell r="PE161">
            <v>0</v>
          </cell>
          <cell r="PF161" t="str">
            <v/>
          </cell>
          <cell r="PG161" t="str">
            <v/>
          </cell>
          <cell r="PH161">
            <v>8.1300000000000008</v>
          </cell>
          <cell r="PI161">
            <v>1</v>
          </cell>
          <cell r="PJ161">
            <v>0</v>
          </cell>
          <cell r="PK161">
            <v>0</v>
          </cell>
          <cell r="PL161">
            <v>0</v>
          </cell>
          <cell r="PM161">
            <v>0</v>
          </cell>
          <cell r="PN161">
            <v>0</v>
          </cell>
          <cell r="PO161">
            <v>0</v>
          </cell>
          <cell r="PP161">
            <v>8.48</v>
          </cell>
          <cell r="PQ161">
            <v>1</v>
          </cell>
          <cell r="PR161">
            <v>0</v>
          </cell>
          <cell r="PS161">
            <v>0</v>
          </cell>
          <cell r="PT161" t="str">
            <v/>
          </cell>
          <cell r="PU161" t="str">
            <v/>
          </cell>
          <cell r="PV161">
            <v>8.2100000000000009</v>
          </cell>
          <cell r="PW161">
            <v>1</v>
          </cell>
          <cell r="PX161">
            <v>0</v>
          </cell>
          <cell r="PY161">
            <v>0</v>
          </cell>
          <cell r="PZ161">
            <v>0</v>
          </cell>
          <cell r="QA161">
            <v>0</v>
          </cell>
          <cell r="QB161">
            <v>0</v>
          </cell>
          <cell r="QC161">
            <v>0</v>
          </cell>
          <cell r="QD161">
            <v>0</v>
          </cell>
          <cell r="QE161">
            <v>0</v>
          </cell>
          <cell r="QF161">
            <v>8.4600000000000009</v>
          </cell>
          <cell r="QG161">
            <v>1</v>
          </cell>
          <cell r="QH161" t="str">
            <v/>
          </cell>
          <cell r="QI161" t="str">
            <v/>
          </cell>
          <cell r="QJ161">
            <v>0</v>
          </cell>
          <cell r="QK161">
            <v>0</v>
          </cell>
          <cell r="QL161">
            <v>0</v>
          </cell>
          <cell r="QM161">
            <v>0</v>
          </cell>
          <cell r="QN161">
            <v>0</v>
          </cell>
          <cell r="QO161">
            <v>0</v>
          </cell>
          <cell r="QP161">
            <v>7.63</v>
          </cell>
          <cell r="QQ161">
            <v>1</v>
          </cell>
          <cell r="QR161">
            <v>0</v>
          </cell>
          <cell r="QS161">
            <v>0</v>
          </cell>
          <cell r="QT161">
            <v>0</v>
          </cell>
          <cell r="QU161">
            <v>0</v>
          </cell>
          <cell r="QV161" t="str">
            <v/>
          </cell>
          <cell r="QW161" t="str">
            <v/>
          </cell>
          <cell r="QX161">
            <v>0</v>
          </cell>
          <cell r="QY161">
            <v>0</v>
          </cell>
          <cell r="QZ161">
            <v>0</v>
          </cell>
          <cell r="RA161">
            <v>0</v>
          </cell>
          <cell r="RB161">
            <v>0</v>
          </cell>
          <cell r="RC161">
            <v>0</v>
          </cell>
          <cell r="RD161">
            <v>17.37</v>
          </cell>
          <cell r="RE161">
            <v>2</v>
          </cell>
          <cell r="RF161">
            <v>0</v>
          </cell>
          <cell r="RG161">
            <v>0</v>
          </cell>
          <cell r="RH161">
            <v>0</v>
          </cell>
          <cell r="RI161">
            <v>0</v>
          </cell>
          <cell r="RJ161" t="str">
            <v/>
          </cell>
          <cell r="RK161" t="str">
            <v/>
          </cell>
          <cell r="RL161">
            <v>0</v>
          </cell>
          <cell r="RM161">
            <v>0</v>
          </cell>
          <cell r="RN161">
            <v>0</v>
          </cell>
          <cell r="RO161">
            <v>0</v>
          </cell>
          <cell r="RP161">
            <v>0</v>
          </cell>
          <cell r="RQ161">
            <v>0</v>
          </cell>
          <cell r="RR161">
            <v>6.86</v>
          </cell>
          <cell r="RS161">
            <v>1</v>
          </cell>
          <cell r="RT161">
            <v>0</v>
          </cell>
          <cell r="RU161">
            <v>0</v>
          </cell>
          <cell r="RV161">
            <v>7.93</v>
          </cell>
          <cell r="RW161">
            <v>1</v>
          </cell>
          <cell r="RX161" t="str">
            <v/>
          </cell>
          <cell r="RY161" t="str">
            <v/>
          </cell>
          <cell r="RZ161">
            <v>0</v>
          </cell>
          <cell r="SA161">
            <v>0</v>
          </cell>
          <cell r="SB161">
            <v>0</v>
          </cell>
          <cell r="SC161">
            <v>0</v>
          </cell>
          <cell r="SD161">
            <v>0</v>
          </cell>
          <cell r="SE161">
            <v>0</v>
          </cell>
          <cell r="SF161">
            <v>0</v>
          </cell>
          <cell r="SG161">
            <v>0</v>
          </cell>
          <cell r="SH161">
            <v>0</v>
          </cell>
          <cell r="SI161">
            <v>0</v>
          </cell>
          <cell r="SJ161">
            <v>0</v>
          </cell>
          <cell r="SK161">
            <v>0</v>
          </cell>
          <cell r="SL161" t="str">
            <v/>
          </cell>
          <cell r="SM161" t="str">
            <v/>
          </cell>
          <cell r="SN161">
            <v>8.83</v>
          </cell>
          <cell r="SO161">
            <v>1</v>
          </cell>
          <cell r="SP161">
            <v>0</v>
          </cell>
          <cell r="SQ161">
            <v>0</v>
          </cell>
          <cell r="SR161">
            <v>0</v>
          </cell>
          <cell r="SS161">
            <v>0</v>
          </cell>
          <cell r="ST161">
            <v>8.86</v>
          </cell>
          <cell r="SU161">
            <v>1</v>
          </cell>
          <cell r="SV161">
            <v>0</v>
          </cell>
          <cell r="SW161">
            <v>0</v>
          </cell>
          <cell r="SX161">
            <v>0</v>
          </cell>
          <cell r="SY161">
            <v>0</v>
          </cell>
          <cell r="SZ161" t="str">
            <v/>
          </cell>
          <cell r="TA161" t="str">
            <v/>
          </cell>
          <cell r="TB161">
            <v>0</v>
          </cell>
          <cell r="TC161">
            <v>0</v>
          </cell>
          <cell r="TD161">
            <v>0</v>
          </cell>
          <cell r="TE161">
            <v>0</v>
          </cell>
          <cell r="TF161">
            <v>8.08</v>
          </cell>
          <cell r="TG161">
            <v>1</v>
          </cell>
          <cell r="TH161">
            <v>6.25</v>
          </cell>
          <cell r="TI161">
            <v>1</v>
          </cell>
          <cell r="TJ161">
            <v>0</v>
          </cell>
          <cell r="TK161">
            <v>0</v>
          </cell>
          <cell r="TL161">
            <v>0</v>
          </cell>
          <cell r="TM161">
            <v>0</v>
          </cell>
          <cell r="TN161" t="str">
            <v/>
          </cell>
          <cell r="TO161" t="str">
            <v/>
          </cell>
          <cell r="TP161">
            <v>0</v>
          </cell>
          <cell r="TQ161">
            <v>0</v>
          </cell>
          <cell r="TR161">
            <v>7.33</v>
          </cell>
          <cell r="TS161">
            <v>1</v>
          </cell>
          <cell r="TT161">
            <v>0</v>
          </cell>
          <cell r="TU161">
            <v>0</v>
          </cell>
          <cell r="TV161">
            <v>0</v>
          </cell>
          <cell r="TW161">
            <v>0</v>
          </cell>
          <cell r="TX161">
            <v>0</v>
          </cell>
          <cell r="TY161">
            <v>0</v>
          </cell>
          <cell r="TZ161">
            <v>4.53</v>
          </cell>
          <cell r="UA161">
            <v>1</v>
          </cell>
          <cell r="UB161" t="str">
            <v/>
          </cell>
          <cell r="UC161" t="str">
            <v/>
          </cell>
          <cell r="UD161">
            <v>0</v>
          </cell>
          <cell r="UE161">
            <v>0</v>
          </cell>
          <cell r="UF161">
            <v>0</v>
          </cell>
          <cell r="UG161">
            <v>0</v>
          </cell>
          <cell r="UH161">
            <v>0</v>
          </cell>
          <cell r="UI161">
            <v>0</v>
          </cell>
          <cell r="UJ161">
            <v>0</v>
          </cell>
          <cell r="UK161">
            <v>0</v>
          </cell>
          <cell r="UL161">
            <v>0</v>
          </cell>
          <cell r="UM161">
            <v>0</v>
          </cell>
          <cell r="UN161">
            <v>17.149999999999999</v>
          </cell>
          <cell r="UO161">
            <v>2</v>
          </cell>
          <cell r="UP161" t="str">
            <v/>
          </cell>
          <cell r="UQ161" t="str">
            <v/>
          </cell>
          <cell r="UR161">
            <v>0</v>
          </cell>
          <cell r="US161">
            <v>0</v>
          </cell>
          <cell r="UT161">
            <v>0</v>
          </cell>
          <cell r="UU161">
            <v>0</v>
          </cell>
          <cell r="UV161">
            <v>0</v>
          </cell>
          <cell r="UW161">
            <v>0</v>
          </cell>
          <cell r="UX161">
            <v>8.19</v>
          </cell>
          <cell r="UY161">
            <v>1</v>
          </cell>
          <cell r="UZ161">
            <v>0</v>
          </cell>
          <cell r="VA161">
            <v>0</v>
          </cell>
          <cell r="VB161">
            <v>0</v>
          </cell>
          <cell r="VC161">
            <v>0</v>
          </cell>
          <cell r="VD161" t="str">
            <v/>
          </cell>
          <cell r="VE161" t="str">
            <v/>
          </cell>
          <cell r="VF161">
            <v>0</v>
          </cell>
          <cell r="VG161">
            <v>0</v>
          </cell>
          <cell r="VH161">
            <v>0</v>
          </cell>
          <cell r="VI161">
            <v>0</v>
          </cell>
          <cell r="VJ161">
            <v>0</v>
          </cell>
          <cell r="VK161">
            <v>0</v>
          </cell>
          <cell r="VL161">
            <v>8.81</v>
          </cell>
          <cell r="VM161">
            <v>1</v>
          </cell>
          <cell r="VN161">
            <v>0</v>
          </cell>
          <cell r="VO161">
            <v>0</v>
          </cell>
          <cell r="VP161">
            <v>6.41</v>
          </cell>
          <cell r="VQ161">
            <v>1</v>
          </cell>
          <cell r="VR161" t="str">
            <v/>
          </cell>
          <cell r="VS161" t="str">
            <v/>
          </cell>
          <cell r="VT161">
            <v>0</v>
          </cell>
          <cell r="VU161">
            <v>0</v>
          </cell>
          <cell r="VV161">
            <v>0</v>
          </cell>
          <cell r="VW161">
            <v>0</v>
          </cell>
          <cell r="VX161">
            <v>0</v>
          </cell>
          <cell r="VY161">
            <v>0</v>
          </cell>
          <cell r="VZ161">
            <v>0</v>
          </cell>
          <cell r="WA161">
            <v>0</v>
          </cell>
          <cell r="WB161">
            <v>0</v>
          </cell>
          <cell r="WC161">
            <v>0</v>
          </cell>
          <cell r="WD161">
            <v>9.1199999999999992</v>
          </cell>
          <cell r="WE161">
            <v>1</v>
          </cell>
          <cell r="WF161" t="str">
            <v/>
          </cell>
          <cell r="WG161" t="str">
            <v/>
          </cell>
          <cell r="WH161">
            <v>0</v>
          </cell>
          <cell r="WI161">
            <v>0</v>
          </cell>
          <cell r="WJ161">
            <v>0</v>
          </cell>
          <cell r="WK161">
            <v>0</v>
          </cell>
          <cell r="WL161">
            <v>0</v>
          </cell>
          <cell r="WM161">
            <v>0</v>
          </cell>
          <cell r="WN161">
            <v>8.33</v>
          </cell>
          <cell r="WO161">
            <v>1</v>
          </cell>
          <cell r="WP161">
            <v>0</v>
          </cell>
          <cell r="WQ161">
            <v>0</v>
          </cell>
          <cell r="WR161">
            <v>0</v>
          </cell>
          <cell r="WS161">
            <v>0</v>
          </cell>
          <cell r="WT161" t="str">
            <v/>
          </cell>
          <cell r="WU161" t="str">
            <v/>
          </cell>
          <cell r="WV161">
            <v>7.92</v>
          </cell>
          <cell r="WW161">
            <v>1</v>
          </cell>
          <cell r="WX161">
            <v>0</v>
          </cell>
          <cell r="WY161">
            <v>0</v>
          </cell>
          <cell r="WZ161">
            <v>0</v>
          </cell>
          <cell r="XA161">
            <v>0</v>
          </cell>
          <cell r="XB161">
            <v>0</v>
          </cell>
          <cell r="XC161">
            <v>0</v>
          </cell>
          <cell r="XD161">
            <v>0</v>
          </cell>
          <cell r="XE161">
            <v>0</v>
          </cell>
          <cell r="XF161">
            <v>7.35</v>
          </cell>
          <cell r="XG161">
            <v>1</v>
          </cell>
          <cell r="XH161" t="str">
            <v/>
          </cell>
          <cell r="XI161" t="str">
            <v/>
          </cell>
          <cell r="XJ161">
            <v>0</v>
          </cell>
          <cell r="XK161">
            <v>0</v>
          </cell>
          <cell r="XL161">
            <v>7.84</v>
          </cell>
          <cell r="XM161">
            <v>1</v>
          </cell>
          <cell r="XN161">
            <v>0</v>
          </cell>
          <cell r="XO161">
            <v>0</v>
          </cell>
          <cell r="XP161">
            <v>0</v>
          </cell>
          <cell r="XQ161">
            <v>0</v>
          </cell>
          <cell r="XR161">
            <v>5.45</v>
          </cell>
          <cell r="XS161">
            <v>1</v>
          </cell>
          <cell r="XT161">
            <v>0</v>
          </cell>
          <cell r="XU161">
            <v>0</v>
          </cell>
          <cell r="XV161" t="str">
            <v/>
          </cell>
          <cell r="XW161" t="str">
            <v/>
          </cell>
          <cell r="XX161">
            <v>0</v>
          </cell>
          <cell r="XY161">
            <v>0</v>
          </cell>
          <cell r="XZ161">
            <v>7.63</v>
          </cell>
          <cell r="YA161">
            <v>1</v>
          </cell>
          <cell r="YB161">
            <v>0</v>
          </cell>
          <cell r="YC161">
            <v>0</v>
          </cell>
          <cell r="YD161">
            <v>0</v>
          </cell>
          <cell r="YE161">
            <v>0</v>
          </cell>
          <cell r="YF161">
            <v>0</v>
          </cell>
          <cell r="YG161">
            <v>0</v>
          </cell>
          <cell r="YH161">
            <v>0</v>
          </cell>
          <cell r="YI161">
            <v>0</v>
          </cell>
          <cell r="YJ161" t="str">
            <v/>
          </cell>
          <cell r="YK161" t="str">
            <v/>
          </cell>
          <cell r="YL161">
            <v>0</v>
          </cell>
          <cell r="YM161">
            <v>0</v>
          </cell>
          <cell r="YN161">
            <v>0</v>
          </cell>
          <cell r="YO161">
            <v>0</v>
          </cell>
          <cell r="YP161">
            <v>8.15</v>
          </cell>
          <cell r="YQ161">
            <v>1</v>
          </cell>
          <cell r="YR161">
            <v>6.38</v>
          </cell>
          <cell r="YS161">
            <v>1</v>
          </cell>
          <cell r="YT161">
            <v>4.9000000000000004</v>
          </cell>
          <cell r="YU161">
            <v>1</v>
          </cell>
          <cell r="YV161">
            <v>0</v>
          </cell>
          <cell r="YW161">
            <v>0</v>
          </cell>
          <cell r="YX161" t="str">
            <v/>
          </cell>
          <cell r="YY161" t="str">
            <v/>
          </cell>
          <cell r="YZ161">
            <v>0</v>
          </cell>
          <cell r="ZA161">
            <v>0</v>
          </cell>
          <cell r="ZB161">
            <v>0</v>
          </cell>
          <cell r="ZC161">
            <v>0</v>
          </cell>
          <cell r="ZD161">
            <v>0</v>
          </cell>
          <cell r="ZE161">
            <v>0</v>
          </cell>
          <cell r="ZF161">
            <v>8.6999999999999993</v>
          </cell>
          <cell r="ZG161">
            <v>1</v>
          </cell>
          <cell r="ZH161">
            <v>0</v>
          </cell>
          <cell r="ZI161">
            <v>0</v>
          </cell>
          <cell r="ZJ161">
            <v>7.42</v>
          </cell>
          <cell r="ZK161">
            <v>1</v>
          </cell>
          <cell r="ZL161" t="str">
            <v/>
          </cell>
          <cell r="ZM161" t="str">
            <v/>
          </cell>
          <cell r="ZN161">
            <v>0</v>
          </cell>
          <cell r="ZO161">
            <v>0</v>
          </cell>
          <cell r="ZP161">
            <v>0</v>
          </cell>
          <cell r="ZQ161">
            <v>0</v>
          </cell>
          <cell r="ZR161">
            <v>0</v>
          </cell>
          <cell r="ZS161">
            <v>0</v>
          </cell>
          <cell r="ZT161">
            <v>0</v>
          </cell>
          <cell r="ZU161">
            <v>0</v>
          </cell>
          <cell r="ZV161">
            <v>0</v>
          </cell>
          <cell r="ZW161">
            <v>0</v>
          </cell>
          <cell r="ZX161">
            <v>0</v>
          </cell>
          <cell r="ZY161">
            <v>0</v>
          </cell>
          <cell r="ZZ161" t="str">
            <v/>
          </cell>
          <cell r="AAA161" t="str">
            <v/>
          </cell>
          <cell r="AAB161">
            <v>0</v>
          </cell>
          <cell r="AAC161">
            <v>0</v>
          </cell>
          <cell r="AAD161">
            <v>0</v>
          </cell>
          <cell r="AAE161">
            <v>0</v>
          </cell>
          <cell r="AAF161">
            <v>0</v>
          </cell>
          <cell r="AAG161">
            <v>0</v>
          </cell>
          <cell r="AAH161">
            <v>0</v>
          </cell>
          <cell r="AAI161">
            <v>0</v>
          </cell>
          <cell r="AAJ161">
            <v>8.06</v>
          </cell>
          <cell r="AAK161">
            <v>1</v>
          </cell>
          <cell r="AAL161">
            <v>0</v>
          </cell>
          <cell r="AAM161">
            <v>0</v>
          </cell>
          <cell r="AAN161" t="str">
            <v/>
          </cell>
          <cell r="AAO161" t="str">
            <v/>
          </cell>
          <cell r="AAP161">
            <v>0</v>
          </cell>
          <cell r="AAQ161">
            <v>0</v>
          </cell>
          <cell r="AAR161">
            <v>0</v>
          </cell>
          <cell r="AAS161">
            <v>0</v>
          </cell>
          <cell r="AAT161">
            <v>0</v>
          </cell>
          <cell r="AAU161">
            <v>0</v>
          </cell>
          <cell r="AAV161">
            <v>0</v>
          </cell>
          <cell r="AAW161">
            <v>0</v>
          </cell>
          <cell r="AAX161">
            <v>0</v>
          </cell>
          <cell r="AAY161">
            <v>0</v>
          </cell>
          <cell r="AAZ161">
            <v>0</v>
          </cell>
          <cell r="ABA161">
            <v>0</v>
          </cell>
          <cell r="ABB161" t="str">
            <v/>
          </cell>
          <cell r="ABC161" t="str">
            <v/>
          </cell>
          <cell r="ABD161">
            <v>0</v>
          </cell>
          <cell r="ABE161">
            <v>0</v>
          </cell>
          <cell r="ABF161">
            <v>0</v>
          </cell>
          <cell r="ABG161">
            <v>0</v>
          </cell>
          <cell r="ABH161">
            <v>0</v>
          </cell>
          <cell r="ABI161">
            <v>0</v>
          </cell>
          <cell r="ABJ161">
            <v>0</v>
          </cell>
          <cell r="ABK161">
            <v>0</v>
          </cell>
          <cell r="ABM161">
            <v>598.40999999999985</v>
          </cell>
          <cell r="ABN161">
            <v>79</v>
          </cell>
          <cell r="ABO161">
            <v>75</v>
          </cell>
          <cell r="ABP161">
            <v>1.0533333333333332</v>
          </cell>
        </row>
        <row r="162">
          <cell r="A162" t="str">
            <v>GUN HILL</v>
          </cell>
          <cell r="B162" t="str">
            <v>GUN HILL</v>
          </cell>
          <cell r="C162" t="str">
            <v>BRONX</v>
          </cell>
          <cell r="D162">
            <v>0</v>
          </cell>
          <cell r="E162">
            <v>0</v>
          </cell>
          <cell r="F162">
            <v>22.61</v>
          </cell>
          <cell r="G162">
            <v>3</v>
          </cell>
          <cell r="H162">
            <v>7.79</v>
          </cell>
          <cell r="I162">
            <v>1</v>
          </cell>
          <cell r="J162">
            <v>7.81</v>
          </cell>
          <cell r="K162">
            <v>1</v>
          </cell>
          <cell r="L162">
            <v>15.29</v>
          </cell>
          <cell r="M162">
            <v>2</v>
          </cell>
          <cell r="N162">
            <v>0</v>
          </cell>
          <cell r="O162">
            <v>0</v>
          </cell>
          <cell r="P162" t="str">
            <v/>
          </cell>
          <cell r="Q162" t="str">
            <v/>
          </cell>
          <cell r="R162">
            <v>0</v>
          </cell>
          <cell r="S162">
            <v>0</v>
          </cell>
          <cell r="T162">
            <v>8.09</v>
          </cell>
          <cell r="U162">
            <v>1</v>
          </cell>
          <cell r="V162">
            <v>6.58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6.04</v>
          </cell>
          <cell r="AC162">
            <v>1</v>
          </cell>
          <cell r="AD162" t="str">
            <v/>
          </cell>
          <cell r="AE162" t="str">
            <v/>
          </cell>
          <cell r="AF162">
            <v>0</v>
          </cell>
          <cell r="AG162">
            <v>0</v>
          </cell>
          <cell r="AH162">
            <v>6.09</v>
          </cell>
          <cell r="AI162">
            <v>1</v>
          </cell>
          <cell r="AJ162">
            <v>0</v>
          </cell>
          <cell r="AK162">
            <v>0</v>
          </cell>
          <cell r="AL162">
            <v>7.64</v>
          </cell>
          <cell r="AM162">
            <v>1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/>
          </cell>
          <cell r="AS162" t="str">
            <v/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8.33</v>
          </cell>
          <cell r="AY162">
            <v>1</v>
          </cell>
          <cell r="AZ162">
            <v>6.25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 t="str">
            <v/>
          </cell>
          <cell r="BG162" t="str">
            <v/>
          </cell>
          <cell r="BH162">
            <v>0</v>
          </cell>
          <cell r="BI162">
            <v>0</v>
          </cell>
          <cell r="BJ162">
            <v>5.72</v>
          </cell>
          <cell r="BK162">
            <v>1</v>
          </cell>
          <cell r="BL162">
            <v>7.42</v>
          </cell>
          <cell r="BM162">
            <v>1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6.3</v>
          </cell>
          <cell r="BS162">
            <v>1</v>
          </cell>
          <cell r="BT162" t="str">
            <v/>
          </cell>
          <cell r="BU162" t="str">
            <v/>
          </cell>
          <cell r="BV162">
            <v>0</v>
          </cell>
          <cell r="BW162">
            <v>0</v>
          </cell>
          <cell r="BX162">
            <v>6.23</v>
          </cell>
          <cell r="BY162">
            <v>1</v>
          </cell>
          <cell r="BZ162">
            <v>0</v>
          </cell>
          <cell r="CA162">
            <v>0</v>
          </cell>
          <cell r="CB162">
            <v>5.75</v>
          </cell>
          <cell r="CC162">
            <v>1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 t="str">
            <v/>
          </cell>
          <cell r="CI162" t="str">
            <v/>
          </cell>
          <cell r="CJ162">
            <v>0</v>
          </cell>
          <cell r="CK162">
            <v>0</v>
          </cell>
          <cell r="CL162">
            <v>6.98</v>
          </cell>
          <cell r="CM162">
            <v>1</v>
          </cell>
          <cell r="CN162">
            <v>0</v>
          </cell>
          <cell r="CO162">
            <v>0</v>
          </cell>
          <cell r="CP162">
            <v>6.67</v>
          </cell>
          <cell r="CQ162">
            <v>1</v>
          </cell>
          <cell r="CR162">
            <v>0</v>
          </cell>
          <cell r="CS162">
            <v>0</v>
          </cell>
          <cell r="CT162">
            <v>7.34</v>
          </cell>
          <cell r="CU162">
            <v>1</v>
          </cell>
          <cell r="CV162" t="str">
            <v/>
          </cell>
          <cell r="CW162" t="str">
            <v/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5.98</v>
          </cell>
          <cell r="DC162">
            <v>1</v>
          </cell>
          <cell r="DD162">
            <v>0</v>
          </cell>
          <cell r="DE162">
            <v>0</v>
          </cell>
          <cell r="DF162">
            <v>7.47</v>
          </cell>
          <cell r="DG162">
            <v>1</v>
          </cell>
          <cell r="DH162">
            <v>0</v>
          </cell>
          <cell r="DI162">
            <v>0</v>
          </cell>
          <cell r="DJ162" t="str">
            <v/>
          </cell>
          <cell r="DK162" t="str">
            <v/>
          </cell>
          <cell r="DL162">
            <v>0</v>
          </cell>
          <cell r="DM162">
            <v>0</v>
          </cell>
          <cell r="DN162">
            <v>5.65</v>
          </cell>
          <cell r="DO162">
            <v>1</v>
          </cell>
          <cell r="DP162">
            <v>5.97</v>
          </cell>
          <cell r="DQ162">
            <v>1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5.18</v>
          </cell>
          <cell r="DW162">
            <v>1</v>
          </cell>
          <cell r="DX162" t="str">
            <v/>
          </cell>
          <cell r="DY162" t="str">
            <v/>
          </cell>
          <cell r="DZ162">
            <v>0</v>
          </cell>
          <cell r="EA162">
            <v>0</v>
          </cell>
          <cell r="EB162">
            <v>7.33</v>
          </cell>
          <cell r="EC162">
            <v>1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6.92</v>
          </cell>
          <cell r="EI162">
            <v>1</v>
          </cell>
          <cell r="EJ162">
            <v>4.76</v>
          </cell>
          <cell r="EK162">
            <v>1</v>
          </cell>
          <cell r="EL162" t="str">
            <v/>
          </cell>
          <cell r="EM162" t="str">
            <v/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4.42</v>
          </cell>
          <cell r="ES162">
            <v>1</v>
          </cell>
          <cell r="ET162">
            <v>0</v>
          </cell>
          <cell r="EU162">
            <v>0</v>
          </cell>
          <cell r="EV162">
            <v>6.77</v>
          </cell>
          <cell r="EW162">
            <v>1</v>
          </cell>
          <cell r="EX162">
            <v>0</v>
          </cell>
          <cell r="EY162">
            <v>0</v>
          </cell>
          <cell r="EZ162" t="str">
            <v/>
          </cell>
          <cell r="FA162" t="str">
            <v/>
          </cell>
          <cell r="FB162">
            <v>0</v>
          </cell>
          <cell r="FC162">
            <v>0</v>
          </cell>
          <cell r="FD162">
            <v>4.9000000000000004</v>
          </cell>
          <cell r="FE162">
            <v>1</v>
          </cell>
          <cell r="FF162">
            <v>0</v>
          </cell>
          <cell r="FG162">
            <v>0</v>
          </cell>
          <cell r="FH162">
            <v>7.48</v>
          </cell>
          <cell r="FI162">
            <v>1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 t="str">
            <v/>
          </cell>
          <cell r="FO162" t="str">
            <v/>
          </cell>
          <cell r="FP162">
            <v>0</v>
          </cell>
          <cell r="FQ162">
            <v>0</v>
          </cell>
          <cell r="FR162">
            <v>7.09</v>
          </cell>
          <cell r="FS162">
            <v>1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7.85</v>
          </cell>
          <cell r="FY162">
            <v>1</v>
          </cell>
          <cell r="FZ162">
            <v>0</v>
          </cell>
          <cell r="GA162">
            <v>0</v>
          </cell>
          <cell r="GB162" t="str">
            <v/>
          </cell>
          <cell r="GC162" t="str">
            <v/>
          </cell>
          <cell r="GD162">
            <v>0</v>
          </cell>
          <cell r="GE162">
            <v>0</v>
          </cell>
          <cell r="GF162">
            <v>8.8699999999999992</v>
          </cell>
          <cell r="GG162">
            <v>1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7.69</v>
          </cell>
          <cell r="GM162">
            <v>1</v>
          </cell>
          <cell r="GN162">
            <v>0</v>
          </cell>
          <cell r="GO162">
            <v>0</v>
          </cell>
          <cell r="GP162" t="str">
            <v/>
          </cell>
          <cell r="GQ162" t="str">
            <v/>
          </cell>
          <cell r="GR162">
            <v>0</v>
          </cell>
          <cell r="GS162">
            <v>0</v>
          </cell>
          <cell r="GT162">
            <v>7.08</v>
          </cell>
          <cell r="GU162">
            <v>1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7.15</v>
          </cell>
          <cell r="HC162">
            <v>1</v>
          </cell>
          <cell r="HD162" t="str">
            <v/>
          </cell>
          <cell r="HE162" t="str">
            <v/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8.27</v>
          </cell>
          <cell r="HK162">
            <v>1</v>
          </cell>
          <cell r="HL162">
            <v>7.83</v>
          </cell>
          <cell r="HM162">
            <v>1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 t="str">
            <v/>
          </cell>
          <cell r="HS162" t="str">
            <v/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8.27</v>
          </cell>
          <cell r="HY162">
            <v>1</v>
          </cell>
          <cell r="HZ162">
            <v>7.83</v>
          </cell>
          <cell r="IA162">
            <v>1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 t="str">
            <v/>
          </cell>
          <cell r="IG162" t="str">
            <v/>
          </cell>
          <cell r="IH162">
            <v>0</v>
          </cell>
          <cell r="II162">
            <v>0</v>
          </cell>
          <cell r="IJ162">
            <v>7.99</v>
          </cell>
          <cell r="IK162">
            <v>1</v>
          </cell>
          <cell r="IL162">
            <v>0</v>
          </cell>
          <cell r="IM162">
            <v>0</v>
          </cell>
          <cell r="IN162">
            <v>7.33</v>
          </cell>
          <cell r="IO162">
            <v>1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 t="str">
            <v/>
          </cell>
          <cell r="IU162" t="str">
            <v/>
          </cell>
          <cell r="IV162">
            <v>0</v>
          </cell>
          <cell r="IW162">
            <v>0</v>
          </cell>
          <cell r="IX162">
            <v>7.36</v>
          </cell>
          <cell r="IY162">
            <v>1</v>
          </cell>
          <cell r="IZ162">
            <v>0</v>
          </cell>
          <cell r="JA162">
            <v>0</v>
          </cell>
          <cell r="JB162">
            <v>6.9</v>
          </cell>
          <cell r="JC162">
            <v>1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 t="str">
            <v/>
          </cell>
          <cell r="JI162" t="str">
            <v/>
          </cell>
          <cell r="JJ162">
            <v>0</v>
          </cell>
          <cell r="JK162">
            <v>0</v>
          </cell>
          <cell r="JL162">
            <v>7.36</v>
          </cell>
          <cell r="JM162">
            <v>1</v>
          </cell>
          <cell r="JN162">
            <v>0</v>
          </cell>
          <cell r="JO162">
            <v>0</v>
          </cell>
          <cell r="JP162">
            <v>6.9</v>
          </cell>
          <cell r="JQ162">
            <v>1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 t="str">
            <v/>
          </cell>
          <cell r="JW162" t="str">
            <v/>
          </cell>
          <cell r="JX162">
            <v>0</v>
          </cell>
          <cell r="JY162">
            <v>0</v>
          </cell>
          <cell r="JZ162">
            <v>8.3000000000000007</v>
          </cell>
          <cell r="KA162">
            <v>1</v>
          </cell>
          <cell r="KB162">
            <v>0</v>
          </cell>
          <cell r="KC162">
            <v>0</v>
          </cell>
          <cell r="KD162">
            <v>5.46</v>
          </cell>
          <cell r="KE162">
            <v>1</v>
          </cell>
          <cell r="KF162">
            <v>0</v>
          </cell>
          <cell r="KG162">
            <v>0</v>
          </cell>
          <cell r="KH162">
            <v>6.52</v>
          </cell>
          <cell r="KI162">
            <v>1</v>
          </cell>
          <cell r="KJ162" t="str">
            <v/>
          </cell>
          <cell r="KK162" t="str">
            <v/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8.3800000000000008</v>
          </cell>
          <cell r="KQ162">
            <v>1</v>
          </cell>
          <cell r="KR162">
            <v>0</v>
          </cell>
          <cell r="KS162">
            <v>0</v>
          </cell>
          <cell r="KT162">
            <v>6.91</v>
          </cell>
          <cell r="KU162">
            <v>1</v>
          </cell>
          <cell r="KV162">
            <v>0</v>
          </cell>
          <cell r="KW162">
            <v>0</v>
          </cell>
          <cell r="KX162" t="str">
            <v/>
          </cell>
          <cell r="KY162" t="str">
            <v/>
          </cell>
          <cell r="KZ162">
            <v>0</v>
          </cell>
          <cell r="LA162">
            <v>0</v>
          </cell>
          <cell r="LB162">
            <v>7.04</v>
          </cell>
          <cell r="LC162">
            <v>1</v>
          </cell>
          <cell r="LD162">
            <v>6.96</v>
          </cell>
          <cell r="LE162">
            <v>1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  <cell r="LJ162">
            <v>7.02</v>
          </cell>
          <cell r="LK162">
            <v>1</v>
          </cell>
          <cell r="LL162" t="str">
            <v/>
          </cell>
          <cell r="LM162" t="str">
            <v/>
          </cell>
          <cell r="LN162">
            <v>0</v>
          </cell>
          <cell r="LO162">
            <v>0</v>
          </cell>
          <cell r="LP162">
            <v>0</v>
          </cell>
          <cell r="LQ162">
            <v>0</v>
          </cell>
          <cell r="LR162">
            <v>0</v>
          </cell>
          <cell r="LS162">
            <v>0</v>
          </cell>
          <cell r="LT162">
            <v>0</v>
          </cell>
          <cell r="LU162">
            <v>0</v>
          </cell>
          <cell r="LV162">
            <v>0</v>
          </cell>
          <cell r="LW162">
            <v>0</v>
          </cell>
          <cell r="LX162">
            <v>0</v>
          </cell>
          <cell r="LY162">
            <v>0</v>
          </cell>
          <cell r="LZ162" t="str">
            <v/>
          </cell>
          <cell r="MA162" t="str">
            <v/>
          </cell>
          <cell r="MB162">
            <v>0</v>
          </cell>
          <cell r="MC162">
            <v>0</v>
          </cell>
          <cell r="MD162">
            <v>8.3800000000000008</v>
          </cell>
          <cell r="ME162">
            <v>1</v>
          </cell>
          <cell r="MF162">
            <v>0</v>
          </cell>
          <cell r="MG162">
            <v>0</v>
          </cell>
          <cell r="MH162">
            <v>5.77</v>
          </cell>
          <cell r="MI162">
            <v>1</v>
          </cell>
          <cell r="MJ162">
            <v>0</v>
          </cell>
          <cell r="MK162">
            <v>0</v>
          </cell>
          <cell r="ML162">
            <v>0</v>
          </cell>
          <cell r="MM162">
            <v>0</v>
          </cell>
          <cell r="MN162" t="str">
            <v/>
          </cell>
          <cell r="MO162" t="str">
            <v/>
          </cell>
          <cell r="MP162">
            <v>0</v>
          </cell>
          <cell r="MQ162">
            <v>0</v>
          </cell>
          <cell r="MR162">
            <v>6.78</v>
          </cell>
          <cell r="MS162">
            <v>1</v>
          </cell>
          <cell r="MT162">
            <v>7.91</v>
          </cell>
          <cell r="MU162">
            <v>1</v>
          </cell>
          <cell r="MV162">
            <v>0</v>
          </cell>
          <cell r="MW162">
            <v>0</v>
          </cell>
          <cell r="MX162">
            <v>5.4</v>
          </cell>
          <cell r="MY162">
            <v>1</v>
          </cell>
          <cell r="MZ162">
            <v>0</v>
          </cell>
          <cell r="NA162">
            <v>0</v>
          </cell>
          <cell r="NB162" t="str">
            <v/>
          </cell>
          <cell r="NC162" t="str">
            <v/>
          </cell>
          <cell r="ND162">
            <v>0</v>
          </cell>
          <cell r="NE162">
            <v>0</v>
          </cell>
          <cell r="NF162">
            <v>8.75</v>
          </cell>
          <cell r="NG162">
            <v>1</v>
          </cell>
          <cell r="NH162">
            <v>0</v>
          </cell>
          <cell r="NI162">
            <v>0</v>
          </cell>
          <cell r="NJ162">
            <v>6.73</v>
          </cell>
          <cell r="NK162">
            <v>1</v>
          </cell>
          <cell r="NL162">
            <v>0</v>
          </cell>
          <cell r="NM162">
            <v>0</v>
          </cell>
          <cell r="NN162">
            <v>0</v>
          </cell>
          <cell r="NO162">
            <v>0</v>
          </cell>
          <cell r="NP162" t="str">
            <v/>
          </cell>
          <cell r="NQ162" t="str">
            <v/>
          </cell>
          <cell r="NR162">
            <v>0</v>
          </cell>
          <cell r="NS162">
            <v>0</v>
          </cell>
          <cell r="NT162">
            <v>7.55</v>
          </cell>
          <cell r="NU162">
            <v>1</v>
          </cell>
          <cell r="NV162">
            <v>0</v>
          </cell>
          <cell r="NW162">
            <v>0</v>
          </cell>
          <cell r="NX162">
            <v>8.3000000000000007</v>
          </cell>
          <cell r="NY162">
            <v>1</v>
          </cell>
          <cell r="NZ162">
            <v>0</v>
          </cell>
          <cell r="OA162">
            <v>0</v>
          </cell>
          <cell r="OB162">
            <v>0</v>
          </cell>
          <cell r="OC162">
            <v>0</v>
          </cell>
          <cell r="OD162" t="str">
            <v/>
          </cell>
          <cell r="OE162" t="str">
            <v/>
          </cell>
          <cell r="OF162">
            <v>0</v>
          </cell>
          <cell r="OG162">
            <v>0</v>
          </cell>
          <cell r="OH162">
            <v>10.119999999999999</v>
          </cell>
          <cell r="OI162">
            <v>1</v>
          </cell>
          <cell r="OJ162">
            <v>0</v>
          </cell>
          <cell r="OK162">
            <v>0</v>
          </cell>
          <cell r="OL162">
            <v>6.46</v>
          </cell>
          <cell r="OM162">
            <v>1</v>
          </cell>
          <cell r="ON162">
            <v>0</v>
          </cell>
          <cell r="OO162">
            <v>0</v>
          </cell>
          <cell r="OP162">
            <v>5.79</v>
          </cell>
          <cell r="OQ162">
            <v>1</v>
          </cell>
          <cell r="OR162" t="str">
            <v/>
          </cell>
          <cell r="OS162" t="str">
            <v/>
          </cell>
          <cell r="OT162">
            <v>0</v>
          </cell>
          <cell r="OU162">
            <v>0</v>
          </cell>
          <cell r="OV162">
            <v>0</v>
          </cell>
          <cell r="OW162">
            <v>0</v>
          </cell>
          <cell r="OX162">
            <v>0</v>
          </cell>
          <cell r="OY162">
            <v>0</v>
          </cell>
          <cell r="OZ162">
            <v>7.66</v>
          </cell>
          <cell r="PA162">
            <v>1</v>
          </cell>
          <cell r="PB162">
            <v>0</v>
          </cell>
          <cell r="PC162">
            <v>0</v>
          </cell>
          <cell r="PD162">
            <v>7.59</v>
          </cell>
          <cell r="PE162">
            <v>1</v>
          </cell>
          <cell r="PF162" t="str">
            <v/>
          </cell>
          <cell r="PG162" t="str">
            <v/>
          </cell>
          <cell r="PH162">
            <v>0</v>
          </cell>
          <cell r="PI162">
            <v>0</v>
          </cell>
          <cell r="PJ162">
            <v>7.35</v>
          </cell>
          <cell r="PK162">
            <v>1</v>
          </cell>
          <cell r="PL162">
            <v>0</v>
          </cell>
          <cell r="PM162">
            <v>0</v>
          </cell>
          <cell r="PN162">
            <v>0</v>
          </cell>
          <cell r="PO162">
            <v>0</v>
          </cell>
          <cell r="PP162">
            <v>5.65</v>
          </cell>
          <cell r="PQ162">
            <v>1</v>
          </cell>
          <cell r="PR162">
            <v>0</v>
          </cell>
          <cell r="PS162">
            <v>0</v>
          </cell>
          <cell r="PT162" t="str">
            <v/>
          </cell>
          <cell r="PU162" t="str">
            <v/>
          </cell>
          <cell r="PV162">
            <v>0</v>
          </cell>
          <cell r="PW162">
            <v>0</v>
          </cell>
          <cell r="PX162">
            <v>8.67</v>
          </cell>
          <cell r="PY162">
            <v>1</v>
          </cell>
          <cell r="PZ162">
            <v>0</v>
          </cell>
          <cell r="QA162">
            <v>0</v>
          </cell>
          <cell r="QB162">
            <v>6.41</v>
          </cell>
          <cell r="QC162">
            <v>1</v>
          </cell>
          <cell r="QD162">
            <v>0</v>
          </cell>
          <cell r="QE162">
            <v>0</v>
          </cell>
          <cell r="QF162">
            <v>0</v>
          </cell>
          <cell r="QG162">
            <v>0</v>
          </cell>
          <cell r="QH162" t="str">
            <v/>
          </cell>
          <cell r="QI162" t="str">
            <v/>
          </cell>
          <cell r="QJ162">
            <v>0</v>
          </cell>
          <cell r="QK162">
            <v>0</v>
          </cell>
          <cell r="QL162">
            <v>9.08</v>
          </cell>
          <cell r="QM162">
            <v>1</v>
          </cell>
          <cell r="QN162">
            <v>4.8899999999999997</v>
          </cell>
          <cell r="QO162">
            <v>1</v>
          </cell>
          <cell r="QP162">
            <v>0</v>
          </cell>
          <cell r="QQ162">
            <v>0</v>
          </cell>
          <cell r="QR162">
            <v>6.88</v>
          </cell>
          <cell r="QS162">
            <v>1</v>
          </cell>
          <cell r="QT162">
            <v>0</v>
          </cell>
          <cell r="QU162">
            <v>0</v>
          </cell>
          <cell r="QV162" t="str">
            <v/>
          </cell>
          <cell r="QW162" t="str">
            <v/>
          </cell>
          <cell r="QX162">
            <v>0</v>
          </cell>
          <cell r="QY162">
            <v>0</v>
          </cell>
          <cell r="QZ162">
            <v>8.15</v>
          </cell>
          <cell r="RA162">
            <v>1</v>
          </cell>
          <cell r="RB162">
            <v>0</v>
          </cell>
          <cell r="RC162">
            <v>0</v>
          </cell>
          <cell r="RD162">
            <v>5.84</v>
          </cell>
          <cell r="RE162">
            <v>1</v>
          </cell>
          <cell r="RF162">
            <v>0</v>
          </cell>
          <cell r="RG162">
            <v>0</v>
          </cell>
          <cell r="RH162">
            <v>0</v>
          </cell>
          <cell r="RI162">
            <v>0</v>
          </cell>
          <cell r="RJ162" t="str">
            <v/>
          </cell>
          <cell r="RK162" t="str">
            <v/>
          </cell>
          <cell r="RL162">
            <v>8.3699999999999992</v>
          </cell>
          <cell r="RM162">
            <v>1</v>
          </cell>
          <cell r="RN162">
            <v>0</v>
          </cell>
          <cell r="RO162">
            <v>0</v>
          </cell>
          <cell r="RP162">
            <v>0</v>
          </cell>
          <cell r="RQ162">
            <v>0</v>
          </cell>
          <cell r="RR162">
            <v>0</v>
          </cell>
          <cell r="RS162">
            <v>0</v>
          </cell>
          <cell r="RT162">
            <v>8.8000000000000007</v>
          </cell>
          <cell r="RU162">
            <v>1</v>
          </cell>
          <cell r="RV162">
            <v>0</v>
          </cell>
          <cell r="RW162">
            <v>0</v>
          </cell>
          <cell r="RX162" t="str">
            <v/>
          </cell>
          <cell r="RY162" t="str">
            <v/>
          </cell>
          <cell r="RZ162">
            <v>6.67</v>
          </cell>
          <cell r="SA162">
            <v>1</v>
          </cell>
          <cell r="SB162">
            <v>0</v>
          </cell>
          <cell r="SC162">
            <v>0</v>
          </cell>
          <cell r="SD162">
            <v>7.76</v>
          </cell>
          <cell r="SE162">
            <v>1</v>
          </cell>
          <cell r="SF162">
            <v>0</v>
          </cell>
          <cell r="SG162">
            <v>0</v>
          </cell>
          <cell r="SH162">
            <v>0</v>
          </cell>
          <cell r="SI162">
            <v>0</v>
          </cell>
          <cell r="SJ162">
            <v>0</v>
          </cell>
          <cell r="SK162">
            <v>0</v>
          </cell>
          <cell r="SL162" t="str">
            <v/>
          </cell>
          <cell r="SM162" t="str">
            <v/>
          </cell>
          <cell r="SN162">
            <v>0</v>
          </cell>
          <cell r="SO162">
            <v>0</v>
          </cell>
          <cell r="SP162">
            <v>0</v>
          </cell>
          <cell r="SQ162">
            <v>0</v>
          </cell>
          <cell r="SR162">
            <v>6.99</v>
          </cell>
          <cell r="SS162">
            <v>1</v>
          </cell>
          <cell r="ST162">
            <v>0</v>
          </cell>
          <cell r="SU162">
            <v>0</v>
          </cell>
          <cell r="SV162">
            <v>0</v>
          </cell>
          <cell r="SW162">
            <v>0</v>
          </cell>
          <cell r="SX162">
            <v>7.98</v>
          </cell>
          <cell r="SY162">
            <v>1</v>
          </cell>
          <cell r="SZ162" t="str">
            <v/>
          </cell>
          <cell r="TA162" t="str">
            <v/>
          </cell>
          <cell r="TB162">
            <v>0</v>
          </cell>
          <cell r="TC162">
            <v>0</v>
          </cell>
          <cell r="TD162">
            <v>0</v>
          </cell>
          <cell r="TE162">
            <v>0</v>
          </cell>
          <cell r="TF162">
            <v>8.34</v>
          </cell>
          <cell r="TG162">
            <v>1</v>
          </cell>
          <cell r="TH162">
            <v>0</v>
          </cell>
          <cell r="TI162">
            <v>0</v>
          </cell>
          <cell r="TJ162">
            <v>6.24</v>
          </cell>
          <cell r="TK162">
            <v>1</v>
          </cell>
          <cell r="TL162">
            <v>0</v>
          </cell>
          <cell r="TM162">
            <v>0</v>
          </cell>
          <cell r="TN162" t="str">
            <v/>
          </cell>
          <cell r="TO162" t="str">
            <v/>
          </cell>
          <cell r="TP162">
            <v>0</v>
          </cell>
          <cell r="TQ162">
            <v>0</v>
          </cell>
          <cell r="TR162">
            <v>7.23</v>
          </cell>
          <cell r="TS162">
            <v>1</v>
          </cell>
          <cell r="TT162">
            <v>0</v>
          </cell>
          <cell r="TU162">
            <v>0</v>
          </cell>
          <cell r="TV162">
            <v>0</v>
          </cell>
          <cell r="TW162">
            <v>0</v>
          </cell>
          <cell r="TX162">
            <v>6.77</v>
          </cell>
          <cell r="TY162">
            <v>1</v>
          </cell>
          <cell r="TZ162">
            <v>0</v>
          </cell>
          <cell r="UA162">
            <v>0</v>
          </cell>
          <cell r="UB162" t="str">
            <v/>
          </cell>
          <cell r="UC162" t="str">
            <v/>
          </cell>
          <cell r="UD162">
            <v>0</v>
          </cell>
          <cell r="UE162">
            <v>0</v>
          </cell>
          <cell r="UF162">
            <v>7.91</v>
          </cell>
          <cell r="UG162">
            <v>1</v>
          </cell>
          <cell r="UH162">
            <v>0</v>
          </cell>
          <cell r="UI162">
            <v>0</v>
          </cell>
          <cell r="UJ162">
            <v>6.34</v>
          </cell>
          <cell r="UK162">
            <v>1</v>
          </cell>
          <cell r="UL162">
            <v>0</v>
          </cell>
          <cell r="UM162">
            <v>0</v>
          </cell>
          <cell r="UN162">
            <v>0</v>
          </cell>
          <cell r="UO162">
            <v>0</v>
          </cell>
          <cell r="UP162" t="str">
            <v/>
          </cell>
          <cell r="UQ162" t="str">
            <v/>
          </cell>
          <cell r="UR162">
            <v>8.4700000000000006</v>
          </cell>
          <cell r="US162">
            <v>1</v>
          </cell>
          <cell r="UT162">
            <v>0</v>
          </cell>
          <cell r="UU162">
            <v>0</v>
          </cell>
          <cell r="UV162">
            <v>0</v>
          </cell>
          <cell r="UW162">
            <v>0</v>
          </cell>
          <cell r="UX162">
            <v>0</v>
          </cell>
          <cell r="UY162">
            <v>0</v>
          </cell>
          <cell r="UZ162">
            <v>0</v>
          </cell>
          <cell r="VA162">
            <v>0</v>
          </cell>
          <cell r="VB162">
            <v>0</v>
          </cell>
          <cell r="VC162">
            <v>0</v>
          </cell>
          <cell r="VD162" t="str">
            <v/>
          </cell>
          <cell r="VE162" t="str">
            <v/>
          </cell>
          <cell r="VF162">
            <v>0</v>
          </cell>
          <cell r="VG162">
            <v>0</v>
          </cell>
          <cell r="VH162">
            <v>0</v>
          </cell>
          <cell r="VI162">
            <v>0</v>
          </cell>
          <cell r="VJ162">
            <v>7.97</v>
          </cell>
          <cell r="VK162">
            <v>1</v>
          </cell>
          <cell r="VL162">
            <v>7.71</v>
          </cell>
          <cell r="VM162">
            <v>1</v>
          </cell>
          <cell r="VN162">
            <v>0</v>
          </cell>
          <cell r="VO162">
            <v>0</v>
          </cell>
          <cell r="VP162">
            <v>6.36</v>
          </cell>
          <cell r="VQ162">
            <v>1</v>
          </cell>
          <cell r="VR162" t="str">
            <v/>
          </cell>
          <cell r="VS162" t="str">
            <v/>
          </cell>
          <cell r="VT162">
            <v>0</v>
          </cell>
          <cell r="VU162">
            <v>0</v>
          </cell>
          <cell r="VV162">
            <v>6.23</v>
          </cell>
          <cell r="VW162">
            <v>1</v>
          </cell>
          <cell r="VX162">
            <v>0</v>
          </cell>
          <cell r="VY162">
            <v>0</v>
          </cell>
          <cell r="VZ162">
            <v>0</v>
          </cell>
          <cell r="WA162">
            <v>0</v>
          </cell>
          <cell r="WB162">
            <v>0</v>
          </cell>
          <cell r="WC162">
            <v>0</v>
          </cell>
          <cell r="WD162">
            <v>8.33</v>
          </cell>
          <cell r="WE162">
            <v>1</v>
          </cell>
          <cell r="WF162" t="str">
            <v/>
          </cell>
          <cell r="WG162" t="str">
            <v/>
          </cell>
          <cell r="WH162">
            <v>0</v>
          </cell>
          <cell r="WI162">
            <v>0</v>
          </cell>
          <cell r="WJ162">
            <v>7.43</v>
          </cell>
          <cell r="WK162">
            <v>1</v>
          </cell>
          <cell r="WL162">
            <v>0</v>
          </cell>
          <cell r="WM162">
            <v>0</v>
          </cell>
          <cell r="WN162">
            <v>0</v>
          </cell>
          <cell r="WO162">
            <v>0</v>
          </cell>
          <cell r="WP162">
            <v>0</v>
          </cell>
          <cell r="WQ162">
            <v>0</v>
          </cell>
          <cell r="WR162">
            <v>6.78</v>
          </cell>
          <cell r="WS162">
            <v>1</v>
          </cell>
          <cell r="WT162" t="str">
            <v/>
          </cell>
          <cell r="WU162" t="str">
            <v/>
          </cell>
          <cell r="WV162">
            <v>0</v>
          </cell>
          <cell r="WW162">
            <v>0</v>
          </cell>
          <cell r="WX162">
            <v>0</v>
          </cell>
          <cell r="WY162">
            <v>0</v>
          </cell>
          <cell r="WZ162">
            <v>7.38</v>
          </cell>
          <cell r="XA162">
            <v>1</v>
          </cell>
          <cell r="XB162">
            <v>0</v>
          </cell>
          <cell r="XC162">
            <v>0</v>
          </cell>
          <cell r="XD162">
            <v>7.61</v>
          </cell>
          <cell r="XE162">
            <v>1</v>
          </cell>
          <cell r="XF162">
            <v>0</v>
          </cell>
          <cell r="XG162">
            <v>0</v>
          </cell>
          <cell r="XH162" t="str">
            <v/>
          </cell>
          <cell r="XI162" t="str">
            <v/>
          </cell>
          <cell r="XJ162">
            <v>0</v>
          </cell>
          <cell r="XK162">
            <v>0</v>
          </cell>
          <cell r="XL162">
            <v>8.32</v>
          </cell>
          <cell r="XM162">
            <v>1</v>
          </cell>
          <cell r="XN162">
            <v>0</v>
          </cell>
          <cell r="XO162">
            <v>0</v>
          </cell>
          <cell r="XP162">
            <v>0</v>
          </cell>
          <cell r="XQ162">
            <v>0</v>
          </cell>
          <cell r="XR162">
            <v>7.88</v>
          </cell>
          <cell r="XS162">
            <v>1</v>
          </cell>
          <cell r="XT162">
            <v>0</v>
          </cell>
          <cell r="XU162">
            <v>0</v>
          </cell>
          <cell r="XV162" t="str">
            <v/>
          </cell>
          <cell r="XW162" t="str">
            <v/>
          </cell>
          <cell r="XX162">
            <v>0</v>
          </cell>
          <cell r="XY162">
            <v>0</v>
          </cell>
          <cell r="XZ162">
            <v>9.09</v>
          </cell>
          <cell r="YA162">
            <v>1</v>
          </cell>
          <cell r="YB162">
            <v>6.52</v>
          </cell>
          <cell r="YC162">
            <v>1</v>
          </cell>
          <cell r="YD162">
            <v>0</v>
          </cell>
          <cell r="YE162">
            <v>0</v>
          </cell>
          <cell r="YF162">
            <v>0</v>
          </cell>
          <cell r="YG162">
            <v>0</v>
          </cell>
          <cell r="YH162">
            <v>0</v>
          </cell>
          <cell r="YI162">
            <v>0</v>
          </cell>
          <cell r="YJ162" t="str">
            <v/>
          </cell>
          <cell r="YK162" t="str">
            <v/>
          </cell>
          <cell r="YL162">
            <v>0</v>
          </cell>
          <cell r="YM162">
            <v>0</v>
          </cell>
          <cell r="YN162">
            <v>7.2</v>
          </cell>
          <cell r="YO162">
            <v>1</v>
          </cell>
          <cell r="YP162">
            <v>7.63</v>
          </cell>
          <cell r="YQ162">
            <v>1</v>
          </cell>
          <cell r="YR162">
            <v>0</v>
          </cell>
          <cell r="YS162">
            <v>0</v>
          </cell>
          <cell r="YT162">
            <v>0</v>
          </cell>
          <cell r="YU162">
            <v>0</v>
          </cell>
          <cell r="YV162">
            <v>7.99</v>
          </cell>
          <cell r="YW162">
            <v>1</v>
          </cell>
          <cell r="YX162" t="str">
            <v/>
          </cell>
          <cell r="YY162" t="str">
            <v/>
          </cell>
          <cell r="YZ162">
            <v>0</v>
          </cell>
          <cell r="ZA162">
            <v>0</v>
          </cell>
          <cell r="ZB162">
            <v>7.55</v>
          </cell>
          <cell r="ZC162">
            <v>1</v>
          </cell>
          <cell r="ZD162">
            <v>0</v>
          </cell>
          <cell r="ZE162">
            <v>0</v>
          </cell>
          <cell r="ZF162">
            <v>3.83</v>
          </cell>
          <cell r="ZG162">
            <v>1</v>
          </cell>
          <cell r="ZH162">
            <v>0</v>
          </cell>
          <cell r="ZI162">
            <v>0</v>
          </cell>
          <cell r="ZJ162">
            <v>0</v>
          </cell>
          <cell r="ZK162">
            <v>0</v>
          </cell>
          <cell r="ZL162" t="str">
            <v/>
          </cell>
          <cell r="ZM162" t="str">
            <v/>
          </cell>
          <cell r="ZN162">
            <v>0</v>
          </cell>
          <cell r="ZO162">
            <v>0</v>
          </cell>
          <cell r="ZP162">
            <v>7.62</v>
          </cell>
          <cell r="ZQ162">
            <v>1</v>
          </cell>
          <cell r="ZR162">
            <v>7.92</v>
          </cell>
          <cell r="ZS162">
            <v>1</v>
          </cell>
          <cell r="ZT162">
            <v>0</v>
          </cell>
          <cell r="ZU162">
            <v>0</v>
          </cell>
          <cell r="ZV162">
            <v>0</v>
          </cell>
          <cell r="ZW162">
            <v>0</v>
          </cell>
          <cell r="ZX162">
            <v>7.24</v>
          </cell>
          <cell r="ZY162">
            <v>1</v>
          </cell>
          <cell r="ZZ162" t="str">
            <v/>
          </cell>
          <cell r="AAA162" t="str">
            <v/>
          </cell>
          <cell r="AAB162">
            <v>0</v>
          </cell>
          <cell r="AAC162">
            <v>0</v>
          </cell>
          <cell r="AAD162">
            <v>0</v>
          </cell>
          <cell r="AAE162">
            <v>0</v>
          </cell>
          <cell r="AAF162">
            <v>7.32</v>
          </cell>
          <cell r="AAG162">
            <v>1</v>
          </cell>
          <cell r="AAH162">
            <v>0</v>
          </cell>
          <cell r="AAI162">
            <v>0</v>
          </cell>
          <cell r="AAJ162">
            <v>0</v>
          </cell>
          <cell r="AAK162">
            <v>0</v>
          </cell>
          <cell r="AAL162">
            <v>5.81</v>
          </cell>
          <cell r="AAM162">
            <v>1</v>
          </cell>
          <cell r="AAN162" t="str">
            <v/>
          </cell>
          <cell r="AAO162" t="str">
            <v/>
          </cell>
          <cell r="AAP162">
            <v>0</v>
          </cell>
          <cell r="AAQ162">
            <v>0</v>
          </cell>
          <cell r="AAR162">
            <v>0</v>
          </cell>
          <cell r="AAS162">
            <v>0</v>
          </cell>
          <cell r="AAT162">
            <v>0</v>
          </cell>
          <cell r="AAU162">
            <v>0</v>
          </cell>
          <cell r="AAV162">
            <v>0</v>
          </cell>
          <cell r="AAW162">
            <v>0</v>
          </cell>
          <cell r="AAX162">
            <v>0</v>
          </cell>
          <cell r="AAY162">
            <v>0</v>
          </cell>
          <cell r="AAZ162">
            <v>0</v>
          </cell>
          <cell r="ABA162">
            <v>0</v>
          </cell>
          <cell r="ABB162" t="str">
            <v/>
          </cell>
          <cell r="ABC162" t="str">
            <v/>
          </cell>
          <cell r="ABD162">
            <v>0</v>
          </cell>
          <cell r="ABE162">
            <v>0</v>
          </cell>
          <cell r="ABF162">
            <v>0</v>
          </cell>
          <cell r="ABG162">
            <v>0</v>
          </cell>
          <cell r="ABH162">
            <v>0</v>
          </cell>
          <cell r="ABI162">
            <v>0</v>
          </cell>
          <cell r="ABJ162">
            <v>0</v>
          </cell>
          <cell r="ABK162">
            <v>0</v>
          </cell>
          <cell r="ABM162">
            <v>837.81999999999994</v>
          </cell>
          <cell r="ABN162">
            <v>117</v>
          </cell>
          <cell r="ABO162">
            <v>114</v>
          </cell>
          <cell r="ABP162">
            <v>1.0263157894736843</v>
          </cell>
        </row>
        <row r="163">
          <cell r="A163" t="str">
            <v>EDENWALD</v>
          </cell>
          <cell r="B163" t="str">
            <v>EDENWALD</v>
          </cell>
          <cell r="C163" t="str">
            <v>BRONX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 t="str">
            <v/>
          </cell>
          <cell r="Q163" t="str">
            <v/>
          </cell>
          <cell r="R163">
            <v>0</v>
          </cell>
          <cell r="S163">
            <v>0</v>
          </cell>
          <cell r="T163">
            <v>11.67</v>
          </cell>
          <cell r="U163">
            <v>2</v>
          </cell>
          <cell r="V163">
            <v>0</v>
          </cell>
          <cell r="W163">
            <v>0</v>
          </cell>
          <cell r="X163">
            <v>15.26</v>
          </cell>
          <cell r="Y163">
            <v>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 t="str">
            <v/>
          </cell>
          <cell r="AE163" t="str">
            <v/>
          </cell>
          <cell r="AF163">
            <v>0</v>
          </cell>
          <cell r="AG163">
            <v>0</v>
          </cell>
          <cell r="AH163">
            <v>22.8</v>
          </cell>
          <cell r="AI163">
            <v>3</v>
          </cell>
          <cell r="AJ163">
            <v>7.85</v>
          </cell>
          <cell r="AK163">
            <v>1</v>
          </cell>
          <cell r="AL163">
            <v>0</v>
          </cell>
          <cell r="AM163">
            <v>0</v>
          </cell>
          <cell r="AN163">
            <v>7.18</v>
          </cell>
          <cell r="AO163">
            <v>1</v>
          </cell>
          <cell r="AP163">
            <v>0</v>
          </cell>
          <cell r="AQ163">
            <v>0</v>
          </cell>
          <cell r="AR163" t="str">
            <v/>
          </cell>
          <cell r="AS163" t="str">
            <v/>
          </cell>
          <cell r="AT163">
            <v>6.21</v>
          </cell>
          <cell r="AU163">
            <v>1</v>
          </cell>
          <cell r="AV163">
            <v>7.17</v>
          </cell>
          <cell r="AW163">
            <v>1</v>
          </cell>
          <cell r="AX163">
            <v>12.7</v>
          </cell>
          <cell r="AY163">
            <v>2</v>
          </cell>
          <cell r="AZ163">
            <v>6.92</v>
          </cell>
          <cell r="BA163">
            <v>1</v>
          </cell>
          <cell r="BB163">
            <v>0</v>
          </cell>
          <cell r="BC163">
            <v>0</v>
          </cell>
          <cell r="BD163">
            <v>13.09</v>
          </cell>
          <cell r="BE163">
            <v>2</v>
          </cell>
          <cell r="BF163" t="str">
            <v/>
          </cell>
          <cell r="BG163" t="str">
            <v/>
          </cell>
          <cell r="BH163">
            <v>0</v>
          </cell>
          <cell r="BI163">
            <v>0</v>
          </cell>
          <cell r="BJ163">
            <v>15.57</v>
          </cell>
          <cell r="BK163">
            <v>2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16.23</v>
          </cell>
          <cell r="BQ163">
            <v>2</v>
          </cell>
          <cell r="BR163">
            <v>0</v>
          </cell>
          <cell r="BS163">
            <v>0</v>
          </cell>
          <cell r="BT163" t="str">
            <v/>
          </cell>
          <cell r="BU163" t="str">
            <v/>
          </cell>
          <cell r="BV163">
            <v>0</v>
          </cell>
          <cell r="BW163">
            <v>0</v>
          </cell>
          <cell r="BX163">
            <v>15.93</v>
          </cell>
          <cell r="BY163">
            <v>2</v>
          </cell>
          <cell r="BZ163">
            <v>16.670000000000002</v>
          </cell>
          <cell r="CA163">
            <v>2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 t="str">
            <v/>
          </cell>
          <cell r="CI163" t="str">
            <v/>
          </cell>
          <cell r="CJ163">
            <v>0</v>
          </cell>
          <cell r="CK163">
            <v>0</v>
          </cell>
          <cell r="CL163">
            <v>7.13</v>
          </cell>
          <cell r="CM163">
            <v>1</v>
          </cell>
          <cell r="CN163">
            <v>8.92</v>
          </cell>
          <cell r="CO163">
            <v>1</v>
          </cell>
          <cell r="CP163">
            <v>0</v>
          </cell>
          <cell r="CQ163">
            <v>0</v>
          </cell>
          <cell r="CR163">
            <v>17.45</v>
          </cell>
          <cell r="CS163">
            <v>2</v>
          </cell>
          <cell r="CT163">
            <v>7.28</v>
          </cell>
          <cell r="CU163">
            <v>1</v>
          </cell>
          <cell r="CV163" t="str">
            <v/>
          </cell>
          <cell r="CW163" t="str">
            <v/>
          </cell>
          <cell r="CX163">
            <v>0</v>
          </cell>
          <cell r="CY163">
            <v>0</v>
          </cell>
          <cell r="CZ163">
            <v>7.56</v>
          </cell>
          <cell r="DA163">
            <v>1</v>
          </cell>
          <cell r="DB163">
            <v>15.53</v>
          </cell>
          <cell r="DC163">
            <v>2</v>
          </cell>
          <cell r="DD163">
            <v>15.36</v>
          </cell>
          <cell r="DE163">
            <v>2</v>
          </cell>
          <cell r="DF163">
            <v>7.46</v>
          </cell>
          <cell r="DG163">
            <v>1</v>
          </cell>
          <cell r="DH163">
            <v>0</v>
          </cell>
          <cell r="DI163">
            <v>0</v>
          </cell>
          <cell r="DJ163" t="str">
            <v/>
          </cell>
          <cell r="DK163" t="str">
            <v/>
          </cell>
          <cell r="DL163">
            <v>0</v>
          </cell>
          <cell r="DM163">
            <v>0</v>
          </cell>
          <cell r="DN163">
            <v>9.08</v>
          </cell>
          <cell r="DO163">
            <v>1</v>
          </cell>
          <cell r="DP163">
            <v>16.34</v>
          </cell>
          <cell r="DQ163">
            <v>2</v>
          </cell>
          <cell r="DR163">
            <v>0</v>
          </cell>
          <cell r="DS163">
            <v>0</v>
          </cell>
          <cell r="DT163">
            <v>16.53</v>
          </cell>
          <cell r="DU163">
            <v>2</v>
          </cell>
          <cell r="DV163">
            <v>0</v>
          </cell>
          <cell r="DW163">
            <v>0</v>
          </cell>
          <cell r="DX163" t="str">
            <v/>
          </cell>
          <cell r="DY163" t="str">
            <v/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28.24</v>
          </cell>
          <cell r="EE163">
            <v>4</v>
          </cell>
          <cell r="EF163">
            <v>0</v>
          </cell>
          <cell r="EG163">
            <v>0</v>
          </cell>
          <cell r="EH163">
            <v>7.71</v>
          </cell>
          <cell r="EI163">
            <v>1</v>
          </cell>
          <cell r="EJ163">
            <v>7.85</v>
          </cell>
          <cell r="EK163">
            <v>1</v>
          </cell>
          <cell r="EL163" t="str">
            <v/>
          </cell>
          <cell r="EM163" t="str">
            <v/>
          </cell>
          <cell r="EN163">
            <v>0</v>
          </cell>
          <cell r="EO163">
            <v>0</v>
          </cell>
          <cell r="EP163">
            <v>15.26</v>
          </cell>
          <cell r="EQ163">
            <v>2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13.17</v>
          </cell>
          <cell r="EW163">
            <v>2</v>
          </cell>
          <cell r="EX163">
            <v>8.2799999999999994</v>
          </cell>
          <cell r="EY163">
            <v>1</v>
          </cell>
          <cell r="EZ163" t="str">
            <v/>
          </cell>
          <cell r="FA163" t="str">
            <v/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30.83</v>
          </cell>
          <cell r="FG163">
            <v>3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17.739999999999998</v>
          </cell>
          <cell r="FM163">
            <v>3</v>
          </cell>
          <cell r="FN163" t="str">
            <v/>
          </cell>
          <cell r="FO163" t="str">
            <v/>
          </cell>
          <cell r="FP163">
            <v>0</v>
          </cell>
          <cell r="FQ163">
            <v>0</v>
          </cell>
          <cell r="FR163">
            <v>13.36</v>
          </cell>
          <cell r="FS163">
            <v>2</v>
          </cell>
          <cell r="FT163">
            <v>8.56</v>
          </cell>
          <cell r="FU163">
            <v>1</v>
          </cell>
          <cell r="FV163">
            <v>8.36</v>
          </cell>
          <cell r="FW163">
            <v>1</v>
          </cell>
          <cell r="FX163">
            <v>0</v>
          </cell>
          <cell r="FY163">
            <v>0</v>
          </cell>
          <cell r="FZ163">
            <v>7.84</v>
          </cell>
          <cell r="GA163">
            <v>1</v>
          </cell>
          <cell r="GB163" t="str">
            <v/>
          </cell>
          <cell r="GC163" t="str">
            <v/>
          </cell>
          <cell r="GD163">
            <v>0</v>
          </cell>
          <cell r="GE163">
            <v>0</v>
          </cell>
          <cell r="GF163">
            <v>23.57</v>
          </cell>
          <cell r="GG163">
            <v>3</v>
          </cell>
          <cell r="GH163">
            <v>0</v>
          </cell>
          <cell r="GI163">
            <v>0</v>
          </cell>
          <cell r="GJ163">
            <v>8.01</v>
          </cell>
          <cell r="GK163">
            <v>1</v>
          </cell>
          <cell r="GL163">
            <v>0</v>
          </cell>
          <cell r="GM163">
            <v>0</v>
          </cell>
          <cell r="GN163">
            <v>17.03</v>
          </cell>
          <cell r="GO163">
            <v>2</v>
          </cell>
          <cell r="GP163" t="str">
            <v/>
          </cell>
          <cell r="GQ163" t="str">
            <v/>
          </cell>
          <cell r="GR163">
            <v>0</v>
          </cell>
          <cell r="GS163">
            <v>0</v>
          </cell>
          <cell r="GT163">
            <v>16.239999999999998</v>
          </cell>
          <cell r="GU163">
            <v>2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7.38</v>
          </cell>
          <cell r="HA163">
            <v>1</v>
          </cell>
          <cell r="HB163">
            <v>6.39</v>
          </cell>
          <cell r="HC163">
            <v>1</v>
          </cell>
          <cell r="HD163" t="str">
            <v/>
          </cell>
          <cell r="HE163" t="str">
            <v/>
          </cell>
          <cell r="HF163">
            <v>7.59</v>
          </cell>
          <cell r="HG163">
            <v>1</v>
          </cell>
          <cell r="HH163">
            <v>9.0299999999999994</v>
          </cell>
          <cell r="HI163">
            <v>1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16.14</v>
          </cell>
          <cell r="HO163">
            <v>2</v>
          </cell>
          <cell r="HP163">
            <v>16.059999999999999</v>
          </cell>
          <cell r="HQ163">
            <v>2</v>
          </cell>
          <cell r="HR163" t="str">
            <v/>
          </cell>
          <cell r="HS163" t="str">
            <v/>
          </cell>
          <cell r="HT163">
            <v>7.59</v>
          </cell>
          <cell r="HU163">
            <v>1</v>
          </cell>
          <cell r="HV163">
            <v>9.0299999999999994</v>
          </cell>
          <cell r="HW163">
            <v>1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16.14</v>
          </cell>
          <cell r="IC163">
            <v>2</v>
          </cell>
          <cell r="ID163">
            <v>16.059999999999999</v>
          </cell>
          <cell r="IE163">
            <v>2</v>
          </cell>
          <cell r="IF163" t="str">
            <v/>
          </cell>
          <cell r="IG163" t="str">
            <v/>
          </cell>
          <cell r="IH163">
            <v>0</v>
          </cell>
          <cell r="II163">
            <v>0</v>
          </cell>
          <cell r="IJ163">
            <v>7.84</v>
          </cell>
          <cell r="IK163">
            <v>1</v>
          </cell>
          <cell r="IL163">
            <v>14.13</v>
          </cell>
          <cell r="IM163">
            <v>2</v>
          </cell>
          <cell r="IN163">
            <v>0</v>
          </cell>
          <cell r="IO163">
            <v>0</v>
          </cell>
          <cell r="IP163">
            <v>17.45</v>
          </cell>
          <cell r="IQ163">
            <v>2</v>
          </cell>
          <cell r="IR163">
            <v>0</v>
          </cell>
          <cell r="IS163">
            <v>0</v>
          </cell>
          <cell r="IT163" t="str">
            <v/>
          </cell>
          <cell r="IU163" t="str">
            <v/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18.28</v>
          </cell>
          <cell r="JA163">
            <v>2</v>
          </cell>
          <cell r="JB163">
            <v>0</v>
          </cell>
          <cell r="JC163">
            <v>0</v>
          </cell>
          <cell r="JD163">
            <v>15.9</v>
          </cell>
          <cell r="JE163">
            <v>2</v>
          </cell>
          <cell r="JF163">
            <v>14.75</v>
          </cell>
          <cell r="JG163">
            <v>2</v>
          </cell>
          <cell r="JH163" t="str">
            <v/>
          </cell>
          <cell r="JI163" t="str">
            <v/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18.28</v>
          </cell>
          <cell r="JO163">
            <v>2</v>
          </cell>
          <cell r="JP163">
            <v>0</v>
          </cell>
          <cell r="JQ163">
            <v>0</v>
          </cell>
          <cell r="JR163">
            <v>15.9</v>
          </cell>
          <cell r="JS163">
            <v>2</v>
          </cell>
          <cell r="JT163">
            <v>14.75</v>
          </cell>
          <cell r="JU163">
            <v>2</v>
          </cell>
          <cell r="JV163" t="str">
            <v/>
          </cell>
          <cell r="JW163" t="str">
            <v/>
          </cell>
          <cell r="JX163">
            <v>8.26</v>
          </cell>
          <cell r="JY163">
            <v>1</v>
          </cell>
          <cell r="JZ163">
            <v>15.38</v>
          </cell>
          <cell r="KA163">
            <v>2</v>
          </cell>
          <cell r="KB163">
            <v>11.26</v>
          </cell>
          <cell r="KC163">
            <v>2</v>
          </cell>
          <cell r="KD163">
            <v>0</v>
          </cell>
          <cell r="KE163">
            <v>0</v>
          </cell>
          <cell r="KF163">
            <v>7.73</v>
          </cell>
          <cell r="KG163">
            <v>1</v>
          </cell>
          <cell r="KH163">
            <v>16.48</v>
          </cell>
          <cell r="KI163">
            <v>2</v>
          </cell>
          <cell r="KJ163" t="str">
            <v/>
          </cell>
          <cell r="KK163" t="str">
            <v/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9.0500000000000007</v>
          </cell>
          <cell r="KQ163">
            <v>1</v>
          </cell>
          <cell r="KR163">
            <v>8.67</v>
          </cell>
          <cell r="KS163">
            <v>1</v>
          </cell>
          <cell r="KT163">
            <v>0</v>
          </cell>
          <cell r="KU163">
            <v>0</v>
          </cell>
          <cell r="KV163">
            <v>8.3699999999999992</v>
          </cell>
          <cell r="KW163">
            <v>1</v>
          </cell>
          <cell r="KX163" t="str">
            <v/>
          </cell>
          <cell r="KY163" t="str">
            <v/>
          </cell>
          <cell r="KZ163">
            <v>7.92</v>
          </cell>
          <cell r="LA163">
            <v>1</v>
          </cell>
          <cell r="LB163">
            <v>18.05</v>
          </cell>
          <cell r="LC163">
            <v>2</v>
          </cell>
          <cell r="LD163">
            <v>0</v>
          </cell>
          <cell r="LE163">
            <v>0</v>
          </cell>
          <cell r="LF163">
            <v>23.02</v>
          </cell>
          <cell r="LG163">
            <v>3</v>
          </cell>
          <cell r="LH163">
            <v>0</v>
          </cell>
          <cell r="LI163">
            <v>0</v>
          </cell>
          <cell r="LJ163">
            <v>17.399999999999999</v>
          </cell>
          <cell r="LK163">
            <v>2</v>
          </cell>
          <cell r="LL163" t="str">
            <v/>
          </cell>
          <cell r="LM163" t="str">
            <v/>
          </cell>
          <cell r="LN163">
            <v>0</v>
          </cell>
          <cell r="LO163">
            <v>0</v>
          </cell>
          <cell r="LP163">
            <v>14.84</v>
          </cell>
          <cell r="LQ163">
            <v>2</v>
          </cell>
          <cell r="LR163">
            <v>0</v>
          </cell>
          <cell r="LS163">
            <v>0</v>
          </cell>
          <cell r="LT163">
            <v>16.61</v>
          </cell>
          <cell r="LU163">
            <v>2</v>
          </cell>
          <cell r="LV163">
            <v>9.14</v>
          </cell>
          <cell r="LW163">
            <v>1</v>
          </cell>
          <cell r="LX163">
            <v>13.78</v>
          </cell>
          <cell r="LY163">
            <v>2</v>
          </cell>
          <cell r="LZ163" t="str">
            <v/>
          </cell>
          <cell r="MA163" t="str">
            <v/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25.91</v>
          </cell>
          <cell r="MG163">
            <v>3</v>
          </cell>
          <cell r="MH163">
            <v>6.81</v>
          </cell>
          <cell r="MI163">
            <v>1</v>
          </cell>
          <cell r="MJ163">
            <v>0</v>
          </cell>
          <cell r="MK163">
            <v>0</v>
          </cell>
          <cell r="ML163">
            <v>7.18</v>
          </cell>
          <cell r="MM163">
            <v>1</v>
          </cell>
          <cell r="MN163" t="str">
            <v/>
          </cell>
          <cell r="MO163" t="str">
            <v/>
          </cell>
          <cell r="MP163">
            <v>8.1999999999999993</v>
          </cell>
          <cell r="MQ163">
            <v>1</v>
          </cell>
          <cell r="MR163">
            <v>13.89</v>
          </cell>
          <cell r="MS163">
            <v>2</v>
          </cell>
          <cell r="MT163">
            <v>24.33</v>
          </cell>
          <cell r="MU163">
            <v>3</v>
          </cell>
          <cell r="MV163">
            <v>0</v>
          </cell>
          <cell r="MW163">
            <v>0</v>
          </cell>
          <cell r="MX163">
            <v>15.92</v>
          </cell>
          <cell r="MY163">
            <v>2</v>
          </cell>
          <cell r="MZ163">
            <v>0</v>
          </cell>
          <cell r="NA163">
            <v>0</v>
          </cell>
          <cell r="NB163" t="str">
            <v/>
          </cell>
          <cell r="NC163" t="str">
            <v/>
          </cell>
          <cell r="ND163">
            <v>16.559999999999999</v>
          </cell>
          <cell r="NE163">
            <v>2</v>
          </cell>
          <cell r="NF163">
            <v>0</v>
          </cell>
          <cell r="NG163">
            <v>0</v>
          </cell>
          <cell r="NH163">
            <v>26.04</v>
          </cell>
          <cell r="NI163">
            <v>3</v>
          </cell>
          <cell r="NJ163">
            <v>0</v>
          </cell>
          <cell r="NK163">
            <v>0</v>
          </cell>
          <cell r="NL163">
            <v>14.95</v>
          </cell>
          <cell r="NM163">
            <v>2</v>
          </cell>
          <cell r="NN163">
            <v>0</v>
          </cell>
          <cell r="NO163">
            <v>0</v>
          </cell>
          <cell r="NP163" t="str">
            <v/>
          </cell>
          <cell r="NQ163" t="str">
            <v/>
          </cell>
          <cell r="NR163">
            <v>0</v>
          </cell>
          <cell r="NS163">
            <v>0</v>
          </cell>
          <cell r="NT163">
            <v>17.46</v>
          </cell>
          <cell r="NU163">
            <v>2</v>
          </cell>
          <cell r="NV163">
            <v>24.94</v>
          </cell>
          <cell r="NW163">
            <v>3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6.88</v>
          </cell>
          <cell r="OC163">
            <v>1</v>
          </cell>
          <cell r="OD163" t="str">
            <v/>
          </cell>
          <cell r="OE163" t="str">
            <v/>
          </cell>
          <cell r="OF163">
            <v>0</v>
          </cell>
          <cell r="OG163">
            <v>0</v>
          </cell>
          <cell r="OH163">
            <v>17.41</v>
          </cell>
          <cell r="OI163">
            <v>2</v>
          </cell>
          <cell r="OJ163">
            <v>10.59</v>
          </cell>
          <cell r="OK163">
            <v>1</v>
          </cell>
          <cell r="OL163">
            <v>0</v>
          </cell>
          <cell r="OM163">
            <v>0</v>
          </cell>
          <cell r="ON163">
            <v>9.76</v>
          </cell>
          <cell r="OO163">
            <v>1</v>
          </cell>
          <cell r="OP163">
            <v>7.59</v>
          </cell>
          <cell r="OQ163">
            <v>1</v>
          </cell>
          <cell r="OR163" t="str">
            <v/>
          </cell>
          <cell r="OS163" t="str">
            <v/>
          </cell>
          <cell r="OT163">
            <v>0</v>
          </cell>
          <cell r="OU163">
            <v>0</v>
          </cell>
          <cell r="OV163">
            <v>17.149999999999999</v>
          </cell>
          <cell r="OW163">
            <v>2</v>
          </cell>
          <cell r="OX163">
            <v>0</v>
          </cell>
          <cell r="OY163">
            <v>0</v>
          </cell>
          <cell r="OZ163">
            <v>8.86</v>
          </cell>
          <cell r="PA163">
            <v>1</v>
          </cell>
          <cell r="PB163">
            <v>16.38</v>
          </cell>
          <cell r="PC163">
            <v>2</v>
          </cell>
          <cell r="PD163">
            <v>7.76</v>
          </cell>
          <cell r="PE163">
            <v>1</v>
          </cell>
          <cell r="PF163" t="str">
            <v/>
          </cell>
          <cell r="PG163" t="str">
            <v/>
          </cell>
          <cell r="PH163">
            <v>0</v>
          </cell>
          <cell r="PI163">
            <v>0</v>
          </cell>
          <cell r="PJ163">
            <v>0</v>
          </cell>
          <cell r="PK163">
            <v>0</v>
          </cell>
          <cell r="PL163">
            <v>16.739999999999998</v>
          </cell>
          <cell r="PM163">
            <v>2</v>
          </cell>
          <cell r="PN163">
            <v>8.0299999999999994</v>
          </cell>
          <cell r="PO163">
            <v>1</v>
          </cell>
          <cell r="PP163">
            <v>18.72</v>
          </cell>
          <cell r="PQ163">
            <v>2</v>
          </cell>
          <cell r="PR163">
            <v>0</v>
          </cell>
          <cell r="PS163">
            <v>0</v>
          </cell>
          <cell r="PT163" t="str">
            <v/>
          </cell>
          <cell r="PU163" t="str">
            <v/>
          </cell>
          <cell r="PV163">
            <v>0</v>
          </cell>
          <cell r="PW163">
            <v>0</v>
          </cell>
          <cell r="PX163">
            <v>0</v>
          </cell>
          <cell r="PY163">
            <v>0</v>
          </cell>
          <cell r="PZ163">
            <v>38.29</v>
          </cell>
          <cell r="QA163">
            <v>4</v>
          </cell>
          <cell r="QB163">
            <v>0</v>
          </cell>
          <cell r="QC163">
            <v>0</v>
          </cell>
          <cell r="QD163">
            <v>0</v>
          </cell>
          <cell r="QE163">
            <v>0</v>
          </cell>
          <cell r="QF163">
            <v>26.17</v>
          </cell>
          <cell r="QG163">
            <v>3</v>
          </cell>
          <cell r="QH163" t="str">
            <v/>
          </cell>
          <cell r="QI163" t="str">
            <v/>
          </cell>
          <cell r="QJ163">
            <v>0</v>
          </cell>
          <cell r="QK163">
            <v>0</v>
          </cell>
          <cell r="QL163">
            <v>18.52</v>
          </cell>
          <cell r="QM163">
            <v>2</v>
          </cell>
          <cell r="QN163">
            <v>7.89</v>
          </cell>
          <cell r="QO163">
            <v>1</v>
          </cell>
          <cell r="QP163">
            <v>0</v>
          </cell>
          <cell r="QQ163">
            <v>0</v>
          </cell>
          <cell r="QR163">
            <v>0</v>
          </cell>
          <cell r="QS163">
            <v>0</v>
          </cell>
          <cell r="QT163">
            <v>35.840000000000003</v>
          </cell>
          <cell r="QU163">
            <v>4</v>
          </cell>
          <cell r="QV163" t="str">
            <v/>
          </cell>
          <cell r="QW163" t="str">
            <v/>
          </cell>
          <cell r="QX163">
            <v>0</v>
          </cell>
          <cell r="QY163">
            <v>0</v>
          </cell>
          <cell r="QZ163">
            <v>0</v>
          </cell>
          <cell r="RA163">
            <v>0</v>
          </cell>
          <cell r="RB163">
            <v>8.75</v>
          </cell>
          <cell r="RC163">
            <v>1</v>
          </cell>
          <cell r="RD163">
            <v>19.09</v>
          </cell>
          <cell r="RE163">
            <v>2</v>
          </cell>
          <cell r="RF163">
            <v>9.4700000000000006</v>
          </cell>
          <cell r="RG163">
            <v>1</v>
          </cell>
          <cell r="RH163">
            <v>0</v>
          </cell>
          <cell r="RI163">
            <v>0</v>
          </cell>
          <cell r="RJ163" t="str">
            <v/>
          </cell>
          <cell r="RK163" t="str">
            <v/>
          </cell>
          <cell r="RL163">
            <v>0</v>
          </cell>
          <cell r="RM163">
            <v>0</v>
          </cell>
          <cell r="RN163">
            <v>34.39</v>
          </cell>
          <cell r="RO163">
            <v>4</v>
          </cell>
          <cell r="RP163">
            <v>0</v>
          </cell>
          <cell r="RQ163">
            <v>0</v>
          </cell>
          <cell r="RR163">
            <v>0</v>
          </cell>
          <cell r="RS163">
            <v>0</v>
          </cell>
          <cell r="RT163">
            <v>0</v>
          </cell>
          <cell r="RU163">
            <v>0</v>
          </cell>
          <cell r="RV163">
            <v>17.239999999999998</v>
          </cell>
          <cell r="RW163">
            <v>2</v>
          </cell>
          <cell r="RX163" t="str">
            <v/>
          </cell>
          <cell r="RY163" t="str">
            <v/>
          </cell>
          <cell r="RZ163">
            <v>0</v>
          </cell>
          <cell r="SA163">
            <v>0</v>
          </cell>
          <cell r="SB163">
            <v>19.63</v>
          </cell>
          <cell r="SC163">
            <v>2</v>
          </cell>
          <cell r="SD163">
            <v>0</v>
          </cell>
          <cell r="SE163">
            <v>0</v>
          </cell>
          <cell r="SF163">
            <v>0</v>
          </cell>
          <cell r="SG163">
            <v>0</v>
          </cell>
          <cell r="SH163">
            <v>0</v>
          </cell>
          <cell r="SI163">
            <v>0</v>
          </cell>
          <cell r="SJ163">
            <v>0</v>
          </cell>
          <cell r="SK163">
            <v>0</v>
          </cell>
          <cell r="SL163" t="str">
            <v/>
          </cell>
          <cell r="SM163" t="str">
            <v/>
          </cell>
          <cell r="SN163">
            <v>19.059999999999999</v>
          </cell>
          <cell r="SO163">
            <v>2</v>
          </cell>
          <cell r="SP163">
            <v>0</v>
          </cell>
          <cell r="SQ163">
            <v>0</v>
          </cell>
          <cell r="SR163">
            <v>0</v>
          </cell>
          <cell r="SS163">
            <v>0</v>
          </cell>
          <cell r="ST163">
            <v>24.59</v>
          </cell>
          <cell r="SU163">
            <v>3</v>
          </cell>
          <cell r="SV163">
            <v>0</v>
          </cell>
          <cell r="SW163">
            <v>0</v>
          </cell>
          <cell r="SX163">
            <v>6.67</v>
          </cell>
          <cell r="SY163">
            <v>1</v>
          </cell>
          <cell r="SZ163" t="str">
            <v/>
          </cell>
          <cell r="TA163" t="str">
            <v/>
          </cell>
          <cell r="TB163">
            <v>0</v>
          </cell>
          <cell r="TC163">
            <v>0</v>
          </cell>
          <cell r="TD163">
            <v>0</v>
          </cell>
          <cell r="TE163">
            <v>0</v>
          </cell>
          <cell r="TF163">
            <v>18.11</v>
          </cell>
          <cell r="TG163">
            <v>2</v>
          </cell>
          <cell r="TH163">
            <v>0</v>
          </cell>
          <cell r="TI163">
            <v>0</v>
          </cell>
          <cell r="TJ163">
            <v>0</v>
          </cell>
          <cell r="TK163">
            <v>0</v>
          </cell>
          <cell r="TL163">
            <v>7.78</v>
          </cell>
          <cell r="TM163">
            <v>1</v>
          </cell>
          <cell r="TN163" t="str">
            <v/>
          </cell>
          <cell r="TO163" t="str">
            <v/>
          </cell>
          <cell r="TP163">
            <v>9.89</v>
          </cell>
          <cell r="TQ163">
            <v>1</v>
          </cell>
          <cell r="TR163">
            <v>15.2</v>
          </cell>
          <cell r="TS163">
            <v>2</v>
          </cell>
          <cell r="TT163">
            <v>3.98</v>
          </cell>
          <cell r="TU163">
            <v>1</v>
          </cell>
          <cell r="TV163">
            <v>8.2799999999999994</v>
          </cell>
          <cell r="TW163">
            <v>1</v>
          </cell>
          <cell r="TX163">
            <v>0</v>
          </cell>
          <cell r="TY163">
            <v>0</v>
          </cell>
          <cell r="TZ163">
            <v>21.74</v>
          </cell>
          <cell r="UA163">
            <v>3</v>
          </cell>
          <cell r="UB163" t="str">
            <v/>
          </cell>
          <cell r="UC163" t="str">
            <v/>
          </cell>
          <cell r="UD163">
            <v>6.13</v>
          </cell>
          <cell r="UE163">
            <v>1</v>
          </cell>
          <cell r="UF163">
            <v>0</v>
          </cell>
          <cell r="UG163">
            <v>0</v>
          </cell>
          <cell r="UH163">
            <v>0</v>
          </cell>
          <cell r="UI163">
            <v>0</v>
          </cell>
          <cell r="UJ163">
            <v>0</v>
          </cell>
          <cell r="UK163">
            <v>0</v>
          </cell>
          <cell r="UL163">
            <v>0</v>
          </cell>
          <cell r="UM163">
            <v>0</v>
          </cell>
          <cell r="UN163">
            <v>17.43</v>
          </cell>
          <cell r="UO163">
            <v>2</v>
          </cell>
          <cell r="UP163" t="str">
            <v/>
          </cell>
          <cell r="UQ163" t="str">
            <v/>
          </cell>
          <cell r="UR163">
            <v>8.35</v>
          </cell>
          <cell r="US163">
            <v>1</v>
          </cell>
          <cell r="UT163">
            <v>0</v>
          </cell>
          <cell r="UU163">
            <v>0</v>
          </cell>
          <cell r="UV163">
            <v>16.86</v>
          </cell>
          <cell r="UW163">
            <v>2</v>
          </cell>
          <cell r="UX163">
            <v>0</v>
          </cell>
          <cell r="UY163">
            <v>0</v>
          </cell>
          <cell r="UZ163">
            <v>17.53</v>
          </cell>
          <cell r="VA163">
            <v>2</v>
          </cell>
          <cell r="VB163">
            <v>0</v>
          </cell>
          <cell r="VC163">
            <v>0</v>
          </cell>
          <cell r="VD163" t="str">
            <v/>
          </cell>
          <cell r="VE163" t="str">
            <v/>
          </cell>
          <cell r="VF163">
            <v>0</v>
          </cell>
          <cell r="VG163">
            <v>0</v>
          </cell>
          <cell r="VH163">
            <v>8.61</v>
          </cell>
          <cell r="VI163">
            <v>1</v>
          </cell>
          <cell r="VJ163">
            <v>8.8699999999999992</v>
          </cell>
          <cell r="VK163">
            <v>1</v>
          </cell>
          <cell r="VL163">
            <v>17.13</v>
          </cell>
          <cell r="VM163">
            <v>2</v>
          </cell>
          <cell r="VN163">
            <v>8.2200000000000006</v>
          </cell>
          <cell r="VO163">
            <v>1</v>
          </cell>
          <cell r="VP163">
            <v>0</v>
          </cell>
          <cell r="VQ163">
            <v>0</v>
          </cell>
          <cell r="VR163" t="str">
            <v/>
          </cell>
          <cell r="VS163" t="str">
            <v/>
          </cell>
          <cell r="VT163">
            <v>0</v>
          </cell>
          <cell r="VU163">
            <v>0</v>
          </cell>
          <cell r="VV163">
            <v>26.2</v>
          </cell>
          <cell r="VW163">
            <v>3</v>
          </cell>
          <cell r="VX163">
            <v>16.77</v>
          </cell>
          <cell r="VY163">
            <v>2</v>
          </cell>
          <cell r="VZ163">
            <v>0</v>
          </cell>
          <cell r="WA163">
            <v>0</v>
          </cell>
          <cell r="WB163">
            <v>0</v>
          </cell>
          <cell r="WC163">
            <v>0</v>
          </cell>
          <cell r="WD163">
            <v>17.3</v>
          </cell>
          <cell r="WE163">
            <v>2</v>
          </cell>
          <cell r="WF163" t="str">
            <v/>
          </cell>
          <cell r="WG163" t="str">
            <v/>
          </cell>
          <cell r="WH163">
            <v>0</v>
          </cell>
          <cell r="WI163">
            <v>0</v>
          </cell>
          <cell r="WJ163">
            <v>7.86</v>
          </cell>
          <cell r="WK163">
            <v>1</v>
          </cell>
          <cell r="WL163">
            <v>8.14</v>
          </cell>
          <cell r="WM163">
            <v>1</v>
          </cell>
          <cell r="WN163">
            <v>0</v>
          </cell>
          <cell r="WO163">
            <v>0</v>
          </cell>
          <cell r="WP163">
            <v>0</v>
          </cell>
          <cell r="WQ163">
            <v>0</v>
          </cell>
          <cell r="WR163">
            <v>15.22</v>
          </cell>
          <cell r="WS163">
            <v>2</v>
          </cell>
          <cell r="WT163" t="str">
            <v/>
          </cell>
          <cell r="WU163" t="str">
            <v/>
          </cell>
          <cell r="WV163">
            <v>9.02</v>
          </cell>
          <cell r="WW163">
            <v>1</v>
          </cell>
          <cell r="WX163">
            <v>16.89</v>
          </cell>
          <cell r="WY163">
            <v>2</v>
          </cell>
          <cell r="WZ163">
            <v>8.2200000000000006</v>
          </cell>
          <cell r="XA163">
            <v>1</v>
          </cell>
          <cell r="XB163">
            <v>0</v>
          </cell>
          <cell r="XC163">
            <v>0</v>
          </cell>
          <cell r="XD163">
            <v>15.52</v>
          </cell>
          <cell r="XE163">
            <v>2</v>
          </cell>
          <cell r="XF163">
            <v>0</v>
          </cell>
          <cell r="XG163">
            <v>0</v>
          </cell>
          <cell r="XH163" t="str">
            <v/>
          </cell>
          <cell r="XI163" t="str">
            <v/>
          </cell>
          <cell r="XJ163">
            <v>0</v>
          </cell>
          <cell r="XK163">
            <v>0</v>
          </cell>
          <cell r="XL163">
            <v>27.48</v>
          </cell>
          <cell r="XM163">
            <v>3</v>
          </cell>
          <cell r="XN163">
            <v>0</v>
          </cell>
          <cell r="XO163">
            <v>0</v>
          </cell>
          <cell r="XP163">
            <v>7.5</v>
          </cell>
          <cell r="XQ163">
            <v>1</v>
          </cell>
          <cell r="XR163">
            <v>0</v>
          </cell>
          <cell r="XS163">
            <v>0</v>
          </cell>
          <cell r="XT163">
            <v>0</v>
          </cell>
          <cell r="XU163">
            <v>0</v>
          </cell>
          <cell r="XV163" t="str">
            <v/>
          </cell>
          <cell r="XW163" t="str">
            <v/>
          </cell>
          <cell r="XX163">
            <v>17.079999999999998</v>
          </cell>
          <cell r="XY163">
            <v>2</v>
          </cell>
          <cell r="XZ163">
            <v>15.61</v>
          </cell>
          <cell r="YA163">
            <v>2</v>
          </cell>
          <cell r="YB163">
            <v>0</v>
          </cell>
          <cell r="YC163">
            <v>0</v>
          </cell>
          <cell r="YD163">
            <v>15.93</v>
          </cell>
          <cell r="YE163">
            <v>2</v>
          </cell>
          <cell r="YF163">
            <v>0</v>
          </cell>
          <cell r="YG163">
            <v>0</v>
          </cell>
          <cell r="YH163">
            <v>14.6</v>
          </cell>
          <cell r="YI163">
            <v>2</v>
          </cell>
          <cell r="YJ163" t="str">
            <v/>
          </cell>
          <cell r="YK163" t="str">
            <v/>
          </cell>
          <cell r="YL163">
            <v>0</v>
          </cell>
          <cell r="YM163">
            <v>0</v>
          </cell>
          <cell r="YN163">
            <v>16.09</v>
          </cell>
          <cell r="YO163">
            <v>2</v>
          </cell>
          <cell r="YP163">
            <v>0</v>
          </cell>
          <cell r="YQ163">
            <v>0</v>
          </cell>
          <cell r="YR163">
            <v>15.1</v>
          </cell>
          <cell r="YS163">
            <v>2</v>
          </cell>
          <cell r="YT163">
            <v>20.93</v>
          </cell>
          <cell r="YU163">
            <v>3</v>
          </cell>
          <cell r="YV163">
            <v>0</v>
          </cell>
          <cell r="YW163">
            <v>0</v>
          </cell>
          <cell r="YX163" t="str">
            <v/>
          </cell>
          <cell r="YY163" t="str">
            <v/>
          </cell>
          <cell r="YZ163">
            <v>0</v>
          </cell>
          <cell r="ZA163">
            <v>0</v>
          </cell>
          <cell r="ZB163">
            <v>15.9</v>
          </cell>
          <cell r="ZC163">
            <v>2</v>
          </cell>
          <cell r="ZD163">
            <v>0</v>
          </cell>
          <cell r="ZE163">
            <v>0</v>
          </cell>
          <cell r="ZF163">
            <v>8.09</v>
          </cell>
          <cell r="ZG163">
            <v>1</v>
          </cell>
          <cell r="ZH163">
            <v>16.18</v>
          </cell>
          <cell r="ZI163">
            <v>2</v>
          </cell>
          <cell r="ZJ163">
            <v>7.83</v>
          </cell>
          <cell r="ZK163">
            <v>1</v>
          </cell>
          <cell r="ZL163" t="str">
            <v/>
          </cell>
          <cell r="ZM163" t="str">
            <v/>
          </cell>
          <cell r="ZN163">
            <v>0</v>
          </cell>
          <cell r="ZO163">
            <v>0</v>
          </cell>
          <cell r="ZP163">
            <v>14.91</v>
          </cell>
          <cell r="ZQ163">
            <v>2</v>
          </cell>
          <cell r="ZR163">
            <v>16.920000000000002</v>
          </cell>
          <cell r="ZS163">
            <v>2</v>
          </cell>
          <cell r="ZT163">
            <v>6.55</v>
          </cell>
          <cell r="ZU163">
            <v>1</v>
          </cell>
          <cell r="ZV163">
            <v>0</v>
          </cell>
          <cell r="ZW163">
            <v>0</v>
          </cell>
          <cell r="ZX163">
            <v>15.63</v>
          </cell>
          <cell r="ZY163">
            <v>2</v>
          </cell>
          <cell r="ZZ163" t="str">
            <v/>
          </cell>
          <cell r="AAA163" t="str">
            <v/>
          </cell>
          <cell r="AAB163">
            <v>0</v>
          </cell>
          <cell r="AAC163">
            <v>0</v>
          </cell>
          <cell r="AAD163">
            <v>0</v>
          </cell>
          <cell r="AAE163">
            <v>0</v>
          </cell>
          <cell r="AAF163">
            <v>16.28</v>
          </cell>
          <cell r="AAG163">
            <v>2</v>
          </cell>
          <cell r="AAH163">
            <v>0</v>
          </cell>
          <cell r="AAI163">
            <v>0</v>
          </cell>
          <cell r="AAJ163">
            <v>14.68</v>
          </cell>
          <cell r="AAK163">
            <v>2</v>
          </cell>
          <cell r="AAL163">
            <v>0</v>
          </cell>
          <cell r="AAM163">
            <v>0</v>
          </cell>
          <cell r="AAN163" t="str">
            <v/>
          </cell>
          <cell r="AAO163" t="str">
            <v/>
          </cell>
          <cell r="AAP163">
            <v>0</v>
          </cell>
          <cell r="AAQ163">
            <v>0</v>
          </cell>
          <cell r="AAR163">
            <v>0</v>
          </cell>
          <cell r="AAS163">
            <v>0</v>
          </cell>
          <cell r="AAT163">
            <v>0</v>
          </cell>
          <cell r="AAU163">
            <v>0</v>
          </cell>
          <cell r="AAV163">
            <v>0</v>
          </cell>
          <cell r="AAW163">
            <v>0</v>
          </cell>
          <cell r="AAX163">
            <v>0</v>
          </cell>
          <cell r="AAY163">
            <v>0</v>
          </cell>
          <cell r="AAZ163">
            <v>0</v>
          </cell>
          <cell r="ABA163">
            <v>0</v>
          </cell>
          <cell r="ABB163" t="str">
            <v/>
          </cell>
          <cell r="ABC163" t="str">
            <v/>
          </cell>
          <cell r="ABD163">
            <v>0</v>
          </cell>
          <cell r="ABE163">
            <v>0</v>
          </cell>
          <cell r="ABF163">
            <v>0</v>
          </cell>
          <cell r="ABG163">
            <v>0</v>
          </cell>
          <cell r="ABH163">
            <v>0</v>
          </cell>
          <cell r="ABI163">
            <v>0</v>
          </cell>
          <cell r="ABJ163">
            <v>0</v>
          </cell>
          <cell r="ABK163">
            <v>0</v>
          </cell>
          <cell r="ABM163">
            <v>2242.79</v>
          </cell>
          <cell r="ABN163">
            <v>278</v>
          </cell>
          <cell r="ABO163">
            <v>159</v>
          </cell>
          <cell r="ABP163">
            <v>1.7484276729559749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 Data"/>
      <sheetName val="Waste Map"/>
      <sheetName val="Waste Generation"/>
      <sheetName val="Next Steps"/>
      <sheetName val="Sheet3"/>
      <sheetName val="MGP"/>
      <sheetName val="CB"/>
      <sheetName val="Cardboard"/>
      <sheetName val="Cardboard Criterion"/>
      <sheetName val="Cardboard Compactor Hosts"/>
      <sheetName val="May 2022 Update"/>
      <sheetName val="Master"/>
      <sheetName val="ecycle"/>
      <sheetName val="WYs"/>
      <sheetName val="PACT"/>
      <sheetName val="development data book"/>
      <sheetName val="Devs Full Operation minus FHA"/>
      <sheetName val="Waste Diversion 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opes, Debora" id="{08F4FC50-18BA-4097-BCBB-700E8AA6E563}" userId="S::Debora.Lopes@nycha.nyc.gov::3a26e76d-753a-4cfd-88cf-df17a25c9cfc" providerId="AD"/>
  <person displayName="Debora Lopes" id="{4CF744DC-7BF3-D445-98D2-409E9D2CE488}" userId="S::debora.lopes@nycha.nyc.gov::3a26e76d-753a-4cfd-88cf-df17a25c9cfc" providerId="AD"/>
  <person displayName="Denison, Louisa" id="{B60F92E8-5828-4412-99A8-A79571826FB3}" userId="S::louisa.denison@nycha.nyc.gov::dfbe28be-01bf-472b-81ef-13da2251f67c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gio, Kathryn" refreshedDate="43881.445815856481" createdVersion="6" refreshedVersion="6" minRefreshableVersion="3" recordCount="1501" xr:uid="{80FA8DBC-E3DE-4AE1-BA4B-98890918806A}">
  <cacheSource type="worksheet">
    <worksheetSource name="_2019bulk"/>
  </cacheSource>
  <cacheFields count="3">
    <cacheField name="Site Name" numFmtId="0">
      <sharedItems count="139">
        <s v="ADAMS"/>
        <s v="ALBANY / WEEKSVILLE"/>
        <s v="AMSTERDAM"/>
        <s v="ARMSTRONG"/>
        <s v="ASTORIA"/>
        <s v="AUDUBON"/>
        <s v="BAISLEY PARK"/>
        <s v="BARUCH"/>
        <s v="BAYCHESTER"/>
        <s v="BAYVIEW HOUSE"/>
        <s v="BEACH 41ST"/>
        <s v="BERRY"/>
        <s v="BORINQUEN PLAZA"/>
        <s v="BOSTON SECOR"/>
        <s v="BOULEVARD HOUSES"/>
        <s v="BREUKELEN HOUSES"/>
        <s v="BREVOORT"/>
        <s v="BRONX RIVER"/>
        <s v="BROWNSVILLE"/>
        <s v="BUSHWICK"/>
        <s v="BUTLER"/>
        <s v="CAREY GARDENS HOUSES"/>
        <s v="CARVER"/>
        <s v="CASTLE HILL"/>
        <s v="CHELSEA"/>
        <s v="CLAREMONT"/>
        <s v="CLINTON"/>
        <s v="COOPER PARK"/>
        <s v="CYPRESS HOUSES"/>
        <s v="DOUGLASS"/>
        <s v="DREW HAMILTON"/>
        <s v="DYCKMAN"/>
        <s v="EAST RIVER"/>
        <s v="EASTCHESTER"/>
        <s v="EDENWALD"/>
        <s v="FARRAGUT"/>
        <s v="FOREST"/>
        <s v="FORT INDEPENDENCE"/>
        <s v="FORT WASHINGTON"/>
        <s v="FULTON"/>
        <s v="GLENWOOD HOUSES"/>
        <s v="GOMPERS"/>
        <s v="GOWANUS"/>
        <s v="GRANT"/>
        <s v="GUN HILL HOUSES"/>
        <s v="HAMMEL / CARLTON MANOR"/>
        <s v="HARBORVIEW / AMSTERDAM"/>
        <s v="HARLEM RIVER"/>
        <s v="HIGHBRIDGE"/>
        <s v="HOLMES / ISSACS"/>
        <s v="HOPE GARDENS"/>
        <s v="HOWARD"/>
        <s v="INGERSOLL"/>
        <s v="JACKSON"/>
        <s v="JEFFERSON"/>
        <s v="JOHNSON"/>
        <s v="KING TOWERS"/>
        <s v="KINGSBOROUGH"/>
        <s v="LAFAYETTE GARDENS"/>
        <s v="LAGUARDIA"/>
        <s v="LANGSTON HUGHES"/>
        <s v="LATIMER / BLAND"/>
        <s v="LEHMAN VILLAGE"/>
        <s v="LINCOLN"/>
        <s v="LOWER EAST SIDE"/>
        <s v="MANHATTANVILLE"/>
        <s v="MARBLE HILL HOUSE"/>
        <s v="MARCUS GARVEY"/>
        <s v="MARCY"/>
        <s v="MARINERS HARBOR"/>
        <s v="MARLBORO HOUSES"/>
        <s v="MCKINLEY"/>
        <s v="MELROSE"/>
        <s v="METRO / WILSON"/>
        <s v="MILLBROOK"/>
        <s v="MITCHEL"/>
        <s v="MONROE"/>
        <s v="MORRIS"/>
        <s v="MORRISANIA AIR RIGHTS"/>
        <s v="MOTT HAVEN"/>
        <s v="MURPHY CONSOLIDATED"/>
        <s v="OCEAN HILL / SARATOGA"/>
        <s v="O'DWYER / GRAVESEND HOUSES"/>
        <s v="PARK ROCK CONSOLIDATED"/>
        <s v="PARKSIDE"/>
        <s v="PATTERSON"/>
        <s v="PELHAM"/>
        <s v="PENN-WORTMAN / VANDALIA"/>
        <s v="PINK HOUSES"/>
        <s v="POLO GROUNDS"/>
        <s v="POMONOK"/>
        <s v="QUEENSBRIDGE NORTH"/>
        <s v="QUEENSBRIDGE SOUTH"/>
        <s v="RANGEL"/>
        <s v="RAVENSWOOD"/>
        <s v="RED HOOK EAST"/>
        <s v="RED HOOK WEST"/>
        <s v="REDFERN"/>
        <s v="REID CONSOLIDATED"/>
        <s v="RICHMOND TERRACE"/>
        <s v="RIIS"/>
        <s v="ROBINSON J"/>
        <s v="ROOSEVELT"/>
        <s v="RUTGERS"/>
        <s v="SACKWERN"/>
        <s v="SEDGEWICK"/>
        <s v="SETH LOW / GLENMORE"/>
        <s v="SEWARD PARK"/>
        <s v="SMITH"/>
        <s v="SOTOMAYOR HOUSES / BRONXDALE"/>
        <s v="SOUNDVIEW"/>
        <s v="SOUTH BEACH"/>
        <s v="SOUTH JAMAICA"/>
        <s v="ST NICHOLAS"/>
        <s v="ST. MARY'S"/>
        <s v="STAPLETON"/>
        <s v="STUYVESANT GARDENS"/>
        <s v="SUMNER HOUSES"/>
        <s v="SURFSIDE GARD / CONEY ISLAND"/>
        <s v="TAFT"/>
        <s v="TAYLOR-WYTHE"/>
        <s v="THROGGS NECK"/>
        <s v="TILDEN"/>
        <s v="TODT HILL"/>
        <s v="TOMPKINS"/>
        <s v="UNION CONSOLIDATED"/>
        <s v="UNITY PLAZA"/>
        <s v="VAN DYKE"/>
        <s v="VLADECK"/>
        <s v="WAGNER"/>
        <s v="WALD"/>
        <s v="WEBSTER"/>
        <s v="WEST BRIGHTON"/>
        <s v="WHITMAN"/>
        <s v="WILLIAMSBURG"/>
        <s v="WISE TOWERS"/>
        <s v="WOODSIDE"/>
        <s v="WOODSON"/>
        <s v="WYCKOFF"/>
      </sharedItems>
    </cacheField>
    <cacheField name="Month" numFmtId="0">
      <sharedItems containsSemiMixedTypes="0" containsString="0" containsNumber="1" containsInteger="1" minValue="1" maxValue="11" count="11">
        <n v="1"/>
        <n v="10"/>
        <n v="11"/>
        <n v="2"/>
        <n v="3"/>
        <n v="4"/>
        <n v="5"/>
        <n v="6"/>
        <n v="7"/>
        <n v="8"/>
        <n v="9"/>
      </sharedItems>
    </cacheField>
    <cacheField name="Tons per month" numFmtId="0">
      <sharedItems containsSemiMixedTypes="0" containsString="0" containsNumber="1" minValue="1.34" maxValue="59.48999999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1">
  <r>
    <x v="0"/>
    <x v="0"/>
    <n v="5.55"/>
  </r>
  <r>
    <x v="0"/>
    <x v="1"/>
    <n v="3.3499999999999996"/>
  </r>
  <r>
    <x v="0"/>
    <x v="2"/>
    <n v="6.4"/>
  </r>
  <r>
    <x v="0"/>
    <x v="3"/>
    <n v="4.5600000000000005"/>
  </r>
  <r>
    <x v="0"/>
    <x v="4"/>
    <n v="4.66"/>
  </r>
  <r>
    <x v="0"/>
    <x v="5"/>
    <n v="5.55"/>
  </r>
  <r>
    <x v="0"/>
    <x v="6"/>
    <n v="3.1"/>
  </r>
  <r>
    <x v="0"/>
    <x v="7"/>
    <n v="4.38"/>
  </r>
  <r>
    <x v="0"/>
    <x v="8"/>
    <n v="3.44"/>
  </r>
  <r>
    <x v="0"/>
    <x v="9"/>
    <n v="4.93"/>
  </r>
  <r>
    <x v="0"/>
    <x v="10"/>
    <n v="2.69"/>
  </r>
  <r>
    <x v="1"/>
    <x v="0"/>
    <n v="19.86"/>
  </r>
  <r>
    <x v="1"/>
    <x v="1"/>
    <n v="20.91"/>
  </r>
  <r>
    <x v="1"/>
    <x v="2"/>
    <n v="23.970000000000002"/>
  </r>
  <r>
    <x v="1"/>
    <x v="3"/>
    <n v="20.22"/>
  </r>
  <r>
    <x v="1"/>
    <x v="4"/>
    <n v="24.919999999999998"/>
  </r>
  <r>
    <x v="1"/>
    <x v="5"/>
    <n v="22.88"/>
  </r>
  <r>
    <x v="1"/>
    <x v="6"/>
    <n v="28.46"/>
  </r>
  <r>
    <x v="1"/>
    <x v="7"/>
    <n v="16.98"/>
  </r>
  <r>
    <x v="1"/>
    <x v="8"/>
    <n v="14.7"/>
  </r>
  <r>
    <x v="1"/>
    <x v="9"/>
    <n v="25.05"/>
  </r>
  <r>
    <x v="1"/>
    <x v="10"/>
    <n v="14.969999999999999"/>
  </r>
  <r>
    <x v="2"/>
    <x v="0"/>
    <n v="17.649999999999999"/>
  </r>
  <r>
    <x v="2"/>
    <x v="1"/>
    <n v="20.310000000000002"/>
  </r>
  <r>
    <x v="2"/>
    <x v="2"/>
    <n v="15.63"/>
  </r>
  <r>
    <x v="2"/>
    <x v="3"/>
    <n v="16.560000000000002"/>
  </r>
  <r>
    <x v="2"/>
    <x v="4"/>
    <n v="18.41"/>
  </r>
  <r>
    <x v="2"/>
    <x v="5"/>
    <n v="10.34"/>
  </r>
  <r>
    <x v="2"/>
    <x v="6"/>
    <n v="21.18"/>
  </r>
  <r>
    <x v="2"/>
    <x v="7"/>
    <n v="21.35"/>
  </r>
  <r>
    <x v="2"/>
    <x v="8"/>
    <n v="24.3"/>
  </r>
  <r>
    <x v="2"/>
    <x v="9"/>
    <n v="13.139999999999999"/>
  </r>
  <r>
    <x v="2"/>
    <x v="10"/>
    <n v="20.5"/>
  </r>
  <r>
    <x v="3"/>
    <x v="0"/>
    <n v="9.51"/>
  </r>
  <r>
    <x v="3"/>
    <x v="1"/>
    <n v="6.45"/>
  </r>
  <r>
    <x v="3"/>
    <x v="2"/>
    <n v="9.36"/>
  </r>
  <r>
    <x v="3"/>
    <x v="3"/>
    <n v="4.79"/>
  </r>
  <r>
    <x v="3"/>
    <x v="4"/>
    <n v="6.9"/>
  </r>
  <r>
    <x v="3"/>
    <x v="5"/>
    <n v="7.6000000000000005"/>
  </r>
  <r>
    <x v="3"/>
    <x v="6"/>
    <n v="5.6099999999999994"/>
  </r>
  <r>
    <x v="3"/>
    <x v="7"/>
    <n v="5.91"/>
  </r>
  <r>
    <x v="3"/>
    <x v="8"/>
    <n v="6.42"/>
  </r>
  <r>
    <x v="3"/>
    <x v="9"/>
    <n v="6.55"/>
  </r>
  <r>
    <x v="3"/>
    <x v="10"/>
    <n v="6.73"/>
  </r>
  <r>
    <x v="4"/>
    <x v="0"/>
    <n v="11.580000000000002"/>
  </r>
  <r>
    <x v="4"/>
    <x v="1"/>
    <n v="12.079999999999998"/>
  </r>
  <r>
    <x v="4"/>
    <x v="2"/>
    <n v="10.89"/>
  </r>
  <r>
    <x v="4"/>
    <x v="3"/>
    <n v="12.719999999999999"/>
  </r>
  <r>
    <x v="4"/>
    <x v="4"/>
    <n v="10.68"/>
  </r>
  <r>
    <x v="4"/>
    <x v="5"/>
    <n v="11.82"/>
  </r>
  <r>
    <x v="4"/>
    <x v="6"/>
    <n v="7.84"/>
  </r>
  <r>
    <x v="4"/>
    <x v="7"/>
    <n v="10.72"/>
  </r>
  <r>
    <x v="4"/>
    <x v="8"/>
    <n v="18.96"/>
  </r>
  <r>
    <x v="4"/>
    <x v="9"/>
    <n v="9.26"/>
  </r>
  <r>
    <x v="4"/>
    <x v="10"/>
    <n v="10.210000000000001"/>
  </r>
  <r>
    <x v="5"/>
    <x v="0"/>
    <n v="6.15"/>
  </r>
  <r>
    <x v="5"/>
    <x v="1"/>
    <n v="3.76"/>
  </r>
  <r>
    <x v="5"/>
    <x v="2"/>
    <n v="8.0599999999999987"/>
  </r>
  <r>
    <x v="5"/>
    <x v="3"/>
    <n v="10.56"/>
  </r>
  <r>
    <x v="5"/>
    <x v="4"/>
    <n v="6.21"/>
  </r>
  <r>
    <x v="5"/>
    <x v="5"/>
    <n v="5.0199999999999996"/>
  </r>
  <r>
    <x v="5"/>
    <x v="6"/>
    <n v="2.9"/>
  </r>
  <r>
    <x v="5"/>
    <x v="7"/>
    <n v="11.159999999999998"/>
  </r>
  <r>
    <x v="5"/>
    <x v="8"/>
    <n v="9.4699999999999989"/>
  </r>
  <r>
    <x v="5"/>
    <x v="9"/>
    <n v="11.379999999999999"/>
  </r>
  <r>
    <x v="5"/>
    <x v="10"/>
    <n v="5.3900000000000006"/>
  </r>
  <r>
    <x v="6"/>
    <x v="0"/>
    <n v="10.119999999999999"/>
  </r>
  <r>
    <x v="6"/>
    <x v="1"/>
    <n v="8.629999999999999"/>
  </r>
  <r>
    <x v="6"/>
    <x v="2"/>
    <n v="6.57"/>
  </r>
  <r>
    <x v="6"/>
    <x v="3"/>
    <n v="9.5500000000000007"/>
  </r>
  <r>
    <x v="6"/>
    <x v="4"/>
    <n v="11.82"/>
  </r>
  <r>
    <x v="6"/>
    <x v="5"/>
    <n v="15.25"/>
  </r>
  <r>
    <x v="6"/>
    <x v="6"/>
    <n v="14.809999999999999"/>
  </r>
  <r>
    <x v="6"/>
    <x v="7"/>
    <n v="13.89"/>
  </r>
  <r>
    <x v="6"/>
    <x v="8"/>
    <n v="14.419999999999998"/>
  </r>
  <r>
    <x v="6"/>
    <x v="9"/>
    <n v="11.08"/>
  </r>
  <r>
    <x v="6"/>
    <x v="10"/>
    <n v="10.920000000000002"/>
  </r>
  <r>
    <x v="7"/>
    <x v="0"/>
    <n v="14.820000000000002"/>
  </r>
  <r>
    <x v="7"/>
    <x v="1"/>
    <n v="16.91"/>
  </r>
  <r>
    <x v="7"/>
    <x v="2"/>
    <n v="11.49"/>
  </r>
  <r>
    <x v="7"/>
    <x v="3"/>
    <n v="14.810000000000002"/>
  </r>
  <r>
    <x v="7"/>
    <x v="4"/>
    <n v="14.82"/>
  </r>
  <r>
    <x v="7"/>
    <x v="5"/>
    <n v="12.939999999999998"/>
  </r>
  <r>
    <x v="7"/>
    <x v="6"/>
    <n v="15.18"/>
  </r>
  <r>
    <x v="7"/>
    <x v="7"/>
    <n v="10.48"/>
  </r>
  <r>
    <x v="7"/>
    <x v="8"/>
    <n v="15.42"/>
  </r>
  <r>
    <x v="7"/>
    <x v="9"/>
    <n v="10.42"/>
  </r>
  <r>
    <x v="7"/>
    <x v="10"/>
    <n v="11.79"/>
  </r>
  <r>
    <x v="8"/>
    <x v="0"/>
    <n v="5.28"/>
  </r>
  <r>
    <x v="9"/>
    <x v="0"/>
    <n v="40.159999999999997"/>
  </r>
  <r>
    <x v="9"/>
    <x v="1"/>
    <n v="16.98"/>
  </r>
  <r>
    <x v="9"/>
    <x v="2"/>
    <n v="14.33"/>
  </r>
  <r>
    <x v="9"/>
    <x v="3"/>
    <n v="13.32"/>
  </r>
  <r>
    <x v="9"/>
    <x v="4"/>
    <n v="22.610000000000003"/>
  </r>
  <r>
    <x v="9"/>
    <x v="5"/>
    <n v="19.369999999999997"/>
  </r>
  <r>
    <x v="9"/>
    <x v="6"/>
    <n v="19.819999999999997"/>
  </r>
  <r>
    <x v="9"/>
    <x v="7"/>
    <n v="19.12"/>
  </r>
  <r>
    <x v="9"/>
    <x v="8"/>
    <n v="18.350000000000001"/>
  </r>
  <r>
    <x v="9"/>
    <x v="9"/>
    <n v="19.420000000000002"/>
  </r>
  <r>
    <x v="9"/>
    <x v="10"/>
    <n v="17.46"/>
  </r>
  <r>
    <x v="10"/>
    <x v="0"/>
    <n v="16.290000000000003"/>
  </r>
  <r>
    <x v="10"/>
    <x v="1"/>
    <n v="14.58"/>
  </r>
  <r>
    <x v="10"/>
    <x v="2"/>
    <n v="16.32"/>
  </r>
  <r>
    <x v="10"/>
    <x v="3"/>
    <n v="11.639999999999999"/>
  </r>
  <r>
    <x v="10"/>
    <x v="4"/>
    <n v="18.7"/>
  </r>
  <r>
    <x v="10"/>
    <x v="5"/>
    <n v="18.04"/>
  </r>
  <r>
    <x v="10"/>
    <x v="6"/>
    <n v="20.36"/>
  </r>
  <r>
    <x v="10"/>
    <x v="7"/>
    <n v="13.73"/>
  </r>
  <r>
    <x v="10"/>
    <x v="8"/>
    <n v="22.4"/>
  </r>
  <r>
    <x v="10"/>
    <x v="9"/>
    <n v="11.82"/>
  </r>
  <r>
    <x v="10"/>
    <x v="10"/>
    <n v="17.309999999999999"/>
  </r>
  <r>
    <x v="11"/>
    <x v="0"/>
    <n v="9.2600000000000016"/>
  </r>
  <r>
    <x v="11"/>
    <x v="1"/>
    <n v="6.3699999999999992"/>
  </r>
  <r>
    <x v="11"/>
    <x v="2"/>
    <n v="6.0100000000000007"/>
  </r>
  <r>
    <x v="11"/>
    <x v="3"/>
    <n v="3.92"/>
  </r>
  <r>
    <x v="11"/>
    <x v="4"/>
    <n v="10.199999999999999"/>
  </r>
  <r>
    <x v="11"/>
    <x v="5"/>
    <n v="8.5299999999999994"/>
  </r>
  <r>
    <x v="11"/>
    <x v="6"/>
    <n v="6.26"/>
  </r>
  <r>
    <x v="11"/>
    <x v="7"/>
    <n v="8.02"/>
  </r>
  <r>
    <x v="11"/>
    <x v="9"/>
    <n v="2.5299999999999998"/>
  </r>
  <r>
    <x v="11"/>
    <x v="10"/>
    <n v="6.27"/>
  </r>
  <r>
    <x v="12"/>
    <x v="0"/>
    <n v="10.16"/>
  </r>
  <r>
    <x v="12"/>
    <x v="1"/>
    <n v="11.78"/>
  </r>
  <r>
    <x v="12"/>
    <x v="2"/>
    <n v="12"/>
  </r>
  <r>
    <x v="12"/>
    <x v="3"/>
    <n v="9.56"/>
  </r>
  <r>
    <x v="12"/>
    <x v="4"/>
    <n v="9.7100000000000009"/>
  </r>
  <r>
    <x v="12"/>
    <x v="5"/>
    <n v="7.02"/>
  </r>
  <r>
    <x v="12"/>
    <x v="6"/>
    <n v="8.3000000000000007"/>
  </r>
  <r>
    <x v="12"/>
    <x v="7"/>
    <n v="9.3299999999999983"/>
  </r>
  <r>
    <x v="12"/>
    <x v="8"/>
    <n v="9.4"/>
  </r>
  <r>
    <x v="12"/>
    <x v="9"/>
    <n v="10.49"/>
  </r>
  <r>
    <x v="12"/>
    <x v="10"/>
    <n v="9.65"/>
  </r>
  <r>
    <x v="13"/>
    <x v="0"/>
    <n v="15.66"/>
  </r>
  <r>
    <x v="13"/>
    <x v="1"/>
    <n v="14.229999999999999"/>
  </r>
  <r>
    <x v="13"/>
    <x v="2"/>
    <n v="13.379999999999999"/>
  </r>
  <r>
    <x v="13"/>
    <x v="3"/>
    <n v="15.52"/>
  </r>
  <r>
    <x v="13"/>
    <x v="4"/>
    <n v="14.17"/>
  </r>
  <r>
    <x v="13"/>
    <x v="5"/>
    <n v="18.869999999999997"/>
  </r>
  <r>
    <x v="13"/>
    <x v="6"/>
    <n v="16.270000000000003"/>
  </r>
  <r>
    <x v="13"/>
    <x v="7"/>
    <n v="12.179999999999998"/>
  </r>
  <r>
    <x v="13"/>
    <x v="8"/>
    <n v="18.27"/>
  </r>
  <r>
    <x v="13"/>
    <x v="9"/>
    <n v="13.040000000000001"/>
  </r>
  <r>
    <x v="13"/>
    <x v="10"/>
    <n v="14.530000000000001"/>
  </r>
  <r>
    <x v="14"/>
    <x v="0"/>
    <n v="11.95"/>
  </r>
  <r>
    <x v="14"/>
    <x v="1"/>
    <n v="19.080000000000002"/>
  </r>
  <r>
    <x v="14"/>
    <x v="2"/>
    <n v="17.860000000000003"/>
  </r>
  <r>
    <x v="14"/>
    <x v="3"/>
    <n v="28.979999999999997"/>
  </r>
  <r>
    <x v="14"/>
    <x v="4"/>
    <n v="10.26"/>
  </r>
  <r>
    <x v="14"/>
    <x v="5"/>
    <n v="23"/>
  </r>
  <r>
    <x v="14"/>
    <x v="6"/>
    <n v="26.08"/>
  </r>
  <r>
    <x v="14"/>
    <x v="7"/>
    <n v="12.59"/>
  </r>
  <r>
    <x v="14"/>
    <x v="8"/>
    <n v="28.049999999999997"/>
  </r>
  <r>
    <x v="14"/>
    <x v="9"/>
    <n v="24.31"/>
  </r>
  <r>
    <x v="14"/>
    <x v="10"/>
    <n v="19.959999999999997"/>
  </r>
  <r>
    <x v="15"/>
    <x v="0"/>
    <n v="22.599999999999998"/>
  </r>
  <r>
    <x v="15"/>
    <x v="1"/>
    <n v="22.12"/>
  </r>
  <r>
    <x v="15"/>
    <x v="2"/>
    <n v="27.31"/>
  </r>
  <r>
    <x v="15"/>
    <x v="3"/>
    <n v="19.559999999999999"/>
  </r>
  <r>
    <x v="15"/>
    <x v="4"/>
    <n v="19.57"/>
  </r>
  <r>
    <x v="15"/>
    <x v="5"/>
    <n v="29.81"/>
  </r>
  <r>
    <x v="15"/>
    <x v="6"/>
    <n v="34.32"/>
  </r>
  <r>
    <x v="15"/>
    <x v="7"/>
    <n v="27.550000000000004"/>
  </r>
  <r>
    <x v="15"/>
    <x v="8"/>
    <n v="31.61"/>
  </r>
  <r>
    <x v="15"/>
    <x v="9"/>
    <n v="19.909999999999997"/>
  </r>
  <r>
    <x v="15"/>
    <x v="10"/>
    <n v="23.25"/>
  </r>
  <r>
    <x v="16"/>
    <x v="0"/>
    <n v="14.669999999999998"/>
  </r>
  <r>
    <x v="16"/>
    <x v="1"/>
    <n v="14.07"/>
  </r>
  <r>
    <x v="16"/>
    <x v="2"/>
    <n v="10.119999999999999"/>
  </r>
  <r>
    <x v="16"/>
    <x v="3"/>
    <n v="11.78"/>
  </r>
  <r>
    <x v="16"/>
    <x v="4"/>
    <n v="12.629999999999999"/>
  </r>
  <r>
    <x v="16"/>
    <x v="5"/>
    <n v="11.100000000000001"/>
  </r>
  <r>
    <x v="16"/>
    <x v="6"/>
    <n v="17.059999999999999"/>
  </r>
  <r>
    <x v="16"/>
    <x v="7"/>
    <n v="17.36"/>
  </r>
  <r>
    <x v="16"/>
    <x v="8"/>
    <n v="11.070000000000002"/>
  </r>
  <r>
    <x v="16"/>
    <x v="9"/>
    <n v="15.52"/>
  </r>
  <r>
    <x v="16"/>
    <x v="10"/>
    <n v="15.82"/>
  </r>
  <r>
    <x v="17"/>
    <x v="0"/>
    <n v="16.88"/>
  </r>
  <r>
    <x v="17"/>
    <x v="1"/>
    <n v="16.259999999999998"/>
  </r>
  <r>
    <x v="17"/>
    <x v="2"/>
    <n v="13.25"/>
  </r>
  <r>
    <x v="17"/>
    <x v="3"/>
    <n v="14.779999999999998"/>
  </r>
  <r>
    <x v="17"/>
    <x v="4"/>
    <n v="19.229999999999997"/>
  </r>
  <r>
    <x v="17"/>
    <x v="5"/>
    <n v="20.64"/>
  </r>
  <r>
    <x v="17"/>
    <x v="6"/>
    <n v="15.259999999999998"/>
  </r>
  <r>
    <x v="17"/>
    <x v="7"/>
    <n v="16.02"/>
  </r>
  <r>
    <x v="17"/>
    <x v="8"/>
    <n v="15.95"/>
  </r>
  <r>
    <x v="17"/>
    <x v="9"/>
    <n v="25.179999999999996"/>
  </r>
  <r>
    <x v="17"/>
    <x v="10"/>
    <n v="16.79"/>
  </r>
  <r>
    <x v="18"/>
    <x v="0"/>
    <n v="16.36"/>
  </r>
  <r>
    <x v="18"/>
    <x v="1"/>
    <n v="10.61"/>
  </r>
  <r>
    <x v="18"/>
    <x v="2"/>
    <n v="12.69"/>
  </r>
  <r>
    <x v="18"/>
    <x v="3"/>
    <n v="14.879999999999999"/>
  </r>
  <r>
    <x v="18"/>
    <x v="4"/>
    <n v="10.42"/>
  </r>
  <r>
    <x v="18"/>
    <x v="5"/>
    <n v="11.91"/>
  </r>
  <r>
    <x v="18"/>
    <x v="6"/>
    <n v="21.14"/>
  </r>
  <r>
    <x v="18"/>
    <x v="7"/>
    <n v="15"/>
  </r>
  <r>
    <x v="18"/>
    <x v="8"/>
    <n v="15.9"/>
  </r>
  <r>
    <x v="18"/>
    <x v="9"/>
    <n v="11.13"/>
  </r>
  <r>
    <x v="18"/>
    <x v="10"/>
    <n v="8.129999999999999"/>
  </r>
  <r>
    <x v="19"/>
    <x v="0"/>
    <n v="26.88"/>
  </r>
  <r>
    <x v="19"/>
    <x v="1"/>
    <n v="17.91"/>
  </r>
  <r>
    <x v="19"/>
    <x v="2"/>
    <n v="13.48"/>
  </r>
  <r>
    <x v="19"/>
    <x v="3"/>
    <n v="27.689999999999994"/>
  </r>
  <r>
    <x v="19"/>
    <x v="4"/>
    <n v="29.72"/>
  </r>
  <r>
    <x v="19"/>
    <x v="5"/>
    <n v="20.72"/>
  </r>
  <r>
    <x v="19"/>
    <x v="6"/>
    <n v="21.86"/>
  </r>
  <r>
    <x v="19"/>
    <x v="7"/>
    <n v="22.34"/>
  </r>
  <r>
    <x v="19"/>
    <x v="8"/>
    <n v="25.79"/>
  </r>
  <r>
    <x v="19"/>
    <x v="9"/>
    <n v="19.84"/>
  </r>
  <r>
    <x v="19"/>
    <x v="10"/>
    <n v="15.54"/>
  </r>
  <r>
    <x v="20"/>
    <x v="0"/>
    <n v="24.32"/>
  </r>
  <r>
    <x v="20"/>
    <x v="1"/>
    <n v="27"/>
  </r>
  <r>
    <x v="20"/>
    <x v="2"/>
    <n v="3.56"/>
  </r>
  <r>
    <x v="20"/>
    <x v="3"/>
    <n v="19.979999999999997"/>
  </r>
  <r>
    <x v="20"/>
    <x v="4"/>
    <n v="27.4"/>
  </r>
  <r>
    <x v="20"/>
    <x v="5"/>
    <n v="28.220000000000002"/>
  </r>
  <r>
    <x v="20"/>
    <x v="6"/>
    <n v="25.6"/>
  </r>
  <r>
    <x v="20"/>
    <x v="7"/>
    <n v="29.9"/>
  </r>
  <r>
    <x v="20"/>
    <x v="8"/>
    <n v="30.990000000000002"/>
  </r>
  <r>
    <x v="20"/>
    <x v="9"/>
    <n v="22.309999999999995"/>
  </r>
  <r>
    <x v="20"/>
    <x v="10"/>
    <n v="20.43"/>
  </r>
  <r>
    <x v="21"/>
    <x v="0"/>
    <n v="20.339999999999996"/>
  </r>
  <r>
    <x v="21"/>
    <x v="1"/>
    <n v="19.36"/>
  </r>
  <r>
    <x v="21"/>
    <x v="2"/>
    <n v="17.559999999999999"/>
  </r>
  <r>
    <x v="21"/>
    <x v="3"/>
    <n v="18.940000000000001"/>
  </r>
  <r>
    <x v="21"/>
    <x v="4"/>
    <n v="22.929999999999996"/>
  </r>
  <r>
    <x v="21"/>
    <x v="5"/>
    <n v="17.16"/>
  </r>
  <r>
    <x v="21"/>
    <x v="6"/>
    <n v="17.490000000000002"/>
  </r>
  <r>
    <x v="21"/>
    <x v="7"/>
    <n v="22.270000000000003"/>
  </r>
  <r>
    <x v="21"/>
    <x v="8"/>
    <n v="19.32"/>
  </r>
  <r>
    <x v="21"/>
    <x v="9"/>
    <n v="17.020000000000003"/>
  </r>
  <r>
    <x v="21"/>
    <x v="10"/>
    <n v="18.12"/>
  </r>
  <r>
    <x v="22"/>
    <x v="0"/>
    <n v="15.4"/>
  </r>
  <r>
    <x v="22"/>
    <x v="1"/>
    <n v="13.84"/>
  </r>
  <r>
    <x v="22"/>
    <x v="2"/>
    <n v="15.120000000000001"/>
  </r>
  <r>
    <x v="22"/>
    <x v="3"/>
    <n v="16.260000000000002"/>
  </r>
  <r>
    <x v="22"/>
    <x v="4"/>
    <n v="16.849999999999998"/>
  </r>
  <r>
    <x v="22"/>
    <x v="5"/>
    <n v="15.870000000000001"/>
  </r>
  <r>
    <x v="22"/>
    <x v="6"/>
    <n v="11.49"/>
  </r>
  <r>
    <x v="22"/>
    <x v="7"/>
    <n v="24.409999999999997"/>
  </r>
  <r>
    <x v="22"/>
    <x v="8"/>
    <n v="29.419999999999998"/>
  </r>
  <r>
    <x v="22"/>
    <x v="9"/>
    <n v="14.52"/>
  </r>
  <r>
    <x v="22"/>
    <x v="10"/>
    <n v="16.93"/>
  </r>
  <r>
    <x v="23"/>
    <x v="0"/>
    <n v="33.07"/>
  </r>
  <r>
    <x v="23"/>
    <x v="1"/>
    <n v="21.220000000000002"/>
  </r>
  <r>
    <x v="23"/>
    <x v="2"/>
    <n v="19.22"/>
  </r>
  <r>
    <x v="23"/>
    <x v="3"/>
    <n v="23.560000000000002"/>
  </r>
  <r>
    <x v="23"/>
    <x v="4"/>
    <n v="27.750000000000004"/>
  </r>
  <r>
    <x v="23"/>
    <x v="5"/>
    <n v="30.599999999999994"/>
  </r>
  <r>
    <x v="23"/>
    <x v="6"/>
    <n v="29.480000000000004"/>
  </r>
  <r>
    <x v="23"/>
    <x v="7"/>
    <n v="28.120000000000005"/>
  </r>
  <r>
    <x v="23"/>
    <x v="8"/>
    <n v="20.730000000000004"/>
  </r>
  <r>
    <x v="23"/>
    <x v="9"/>
    <n v="16.309999999999999"/>
  </r>
  <r>
    <x v="23"/>
    <x v="10"/>
    <n v="25.179999999999996"/>
  </r>
  <r>
    <x v="24"/>
    <x v="0"/>
    <n v="9.75"/>
  </r>
  <r>
    <x v="24"/>
    <x v="1"/>
    <n v="12.37"/>
  </r>
  <r>
    <x v="24"/>
    <x v="2"/>
    <n v="13.43"/>
  </r>
  <r>
    <x v="24"/>
    <x v="3"/>
    <n v="11.2"/>
  </r>
  <r>
    <x v="24"/>
    <x v="4"/>
    <n v="11.98"/>
  </r>
  <r>
    <x v="24"/>
    <x v="5"/>
    <n v="13.61"/>
  </r>
  <r>
    <x v="24"/>
    <x v="6"/>
    <n v="12.96"/>
  </r>
  <r>
    <x v="24"/>
    <x v="7"/>
    <n v="14.509999999999998"/>
  </r>
  <r>
    <x v="24"/>
    <x v="8"/>
    <n v="21.35"/>
  </r>
  <r>
    <x v="24"/>
    <x v="9"/>
    <n v="16.079999999999998"/>
  </r>
  <r>
    <x v="24"/>
    <x v="10"/>
    <n v="22.41"/>
  </r>
  <r>
    <x v="25"/>
    <x v="0"/>
    <n v="8.1300000000000008"/>
  </r>
  <r>
    <x v="25"/>
    <x v="1"/>
    <n v="10.65"/>
  </r>
  <r>
    <x v="25"/>
    <x v="2"/>
    <n v="10.790000000000001"/>
  </r>
  <r>
    <x v="25"/>
    <x v="3"/>
    <n v="17.78"/>
  </r>
  <r>
    <x v="25"/>
    <x v="4"/>
    <n v="12.500000000000002"/>
  </r>
  <r>
    <x v="25"/>
    <x v="5"/>
    <n v="14.810000000000002"/>
  </r>
  <r>
    <x v="25"/>
    <x v="6"/>
    <n v="12.260000000000002"/>
  </r>
  <r>
    <x v="25"/>
    <x v="7"/>
    <n v="9.4400000000000013"/>
  </r>
  <r>
    <x v="25"/>
    <x v="8"/>
    <n v="6.94"/>
  </r>
  <r>
    <x v="25"/>
    <x v="9"/>
    <n v="7.59"/>
  </r>
  <r>
    <x v="25"/>
    <x v="10"/>
    <n v="10.780000000000001"/>
  </r>
  <r>
    <x v="26"/>
    <x v="0"/>
    <n v="8.66"/>
  </r>
  <r>
    <x v="26"/>
    <x v="1"/>
    <n v="10.46"/>
  </r>
  <r>
    <x v="26"/>
    <x v="2"/>
    <n v="10.669999999999998"/>
  </r>
  <r>
    <x v="26"/>
    <x v="3"/>
    <n v="7.75"/>
  </r>
  <r>
    <x v="26"/>
    <x v="4"/>
    <n v="8.11"/>
  </r>
  <r>
    <x v="26"/>
    <x v="5"/>
    <n v="10.35"/>
  </r>
  <r>
    <x v="26"/>
    <x v="6"/>
    <n v="8.8099999999999987"/>
  </r>
  <r>
    <x v="26"/>
    <x v="7"/>
    <n v="7.12"/>
  </r>
  <r>
    <x v="26"/>
    <x v="8"/>
    <n v="10.440000000000001"/>
  </r>
  <r>
    <x v="26"/>
    <x v="9"/>
    <n v="10.379999999999999"/>
  </r>
  <r>
    <x v="26"/>
    <x v="10"/>
    <n v="8.370000000000001"/>
  </r>
  <r>
    <x v="27"/>
    <x v="0"/>
    <n v="7.83"/>
  </r>
  <r>
    <x v="27"/>
    <x v="1"/>
    <n v="6.02"/>
  </r>
  <r>
    <x v="27"/>
    <x v="2"/>
    <n v="7.9700000000000006"/>
  </r>
  <r>
    <x v="27"/>
    <x v="3"/>
    <n v="6.8999999999999995"/>
  </r>
  <r>
    <x v="27"/>
    <x v="4"/>
    <n v="8.59"/>
  </r>
  <r>
    <x v="27"/>
    <x v="5"/>
    <n v="9.11"/>
  </r>
  <r>
    <x v="27"/>
    <x v="6"/>
    <n v="5.91"/>
  </r>
  <r>
    <x v="27"/>
    <x v="7"/>
    <n v="8.99"/>
  </r>
  <r>
    <x v="27"/>
    <x v="8"/>
    <n v="7.98"/>
  </r>
  <r>
    <x v="27"/>
    <x v="9"/>
    <n v="7.41"/>
  </r>
  <r>
    <x v="27"/>
    <x v="10"/>
    <n v="5.32"/>
  </r>
  <r>
    <x v="28"/>
    <x v="0"/>
    <n v="10.799999999999999"/>
  </r>
  <r>
    <x v="28"/>
    <x v="1"/>
    <n v="9.2900000000000009"/>
  </r>
  <r>
    <x v="28"/>
    <x v="2"/>
    <n v="15.549999999999999"/>
  </r>
  <r>
    <x v="28"/>
    <x v="3"/>
    <n v="8.9700000000000006"/>
  </r>
  <r>
    <x v="28"/>
    <x v="4"/>
    <n v="23.66"/>
  </r>
  <r>
    <x v="28"/>
    <x v="5"/>
    <n v="18.96"/>
  </r>
  <r>
    <x v="28"/>
    <x v="6"/>
    <n v="14.669999999999998"/>
  </r>
  <r>
    <x v="28"/>
    <x v="7"/>
    <n v="14.330000000000002"/>
  </r>
  <r>
    <x v="28"/>
    <x v="8"/>
    <n v="8.83"/>
  </r>
  <r>
    <x v="28"/>
    <x v="9"/>
    <n v="9.870000000000001"/>
  </r>
  <r>
    <x v="28"/>
    <x v="10"/>
    <n v="13.84"/>
  </r>
  <r>
    <x v="29"/>
    <x v="0"/>
    <n v="24.63"/>
  </r>
  <r>
    <x v="29"/>
    <x v="1"/>
    <n v="25.520000000000003"/>
  </r>
  <r>
    <x v="29"/>
    <x v="2"/>
    <n v="18.100000000000001"/>
  </r>
  <r>
    <x v="29"/>
    <x v="3"/>
    <n v="23.650000000000002"/>
  </r>
  <r>
    <x v="29"/>
    <x v="4"/>
    <n v="26.65"/>
  </r>
  <r>
    <x v="29"/>
    <x v="5"/>
    <n v="19.86"/>
  </r>
  <r>
    <x v="29"/>
    <x v="6"/>
    <n v="21.56"/>
  </r>
  <r>
    <x v="29"/>
    <x v="7"/>
    <n v="20.930000000000003"/>
  </r>
  <r>
    <x v="29"/>
    <x v="8"/>
    <n v="34.68"/>
  </r>
  <r>
    <x v="29"/>
    <x v="9"/>
    <n v="23.58"/>
  </r>
  <r>
    <x v="29"/>
    <x v="10"/>
    <n v="15.05"/>
  </r>
  <r>
    <x v="30"/>
    <x v="0"/>
    <n v="27.810000000000002"/>
  </r>
  <r>
    <x v="30"/>
    <x v="1"/>
    <n v="22.950000000000003"/>
  </r>
  <r>
    <x v="30"/>
    <x v="2"/>
    <n v="18.419999999999998"/>
  </r>
  <r>
    <x v="30"/>
    <x v="3"/>
    <n v="17.21"/>
  </r>
  <r>
    <x v="30"/>
    <x v="4"/>
    <n v="25.91"/>
  </r>
  <r>
    <x v="30"/>
    <x v="5"/>
    <n v="20.799999999999997"/>
  </r>
  <r>
    <x v="30"/>
    <x v="6"/>
    <n v="19.32"/>
  </r>
  <r>
    <x v="30"/>
    <x v="7"/>
    <n v="25.009999999999998"/>
  </r>
  <r>
    <x v="30"/>
    <x v="8"/>
    <n v="25.820000000000004"/>
  </r>
  <r>
    <x v="30"/>
    <x v="9"/>
    <n v="19.36"/>
  </r>
  <r>
    <x v="30"/>
    <x v="10"/>
    <n v="20.67"/>
  </r>
  <r>
    <x v="31"/>
    <x v="0"/>
    <n v="11.55"/>
  </r>
  <r>
    <x v="31"/>
    <x v="1"/>
    <n v="12.899999999999999"/>
  </r>
  <r>
    <x v="31"/>
    <x v="2"/>
    <n v="12.65"/>
  </r>
  <r>
    <x v="31"/>
    <x v="3"/>
    <n v="9.92"/>
  </r>
  <r>
    <x v="31"/>
    <x v="4"/>
    <n v="10.46"/>
  </r>
  <r>
    <x v="31"/>
    <x v="5"/>
    <n v="14.35"/>
  </r>
  <r>
    <x v="31"/>
    <x v="6"/>
    <n v="14.060000000000002"/>
  </r>
  <r>
    <x v="31"/>
    <x v="7"/>
    <n v="9.6300000000000008"/>
  </r>
  <r>
    <x v="31"/>
    <x v="8"/>
    <n v="20.700000000000003"/>
  </r>
  <r>
    <x v="31"/>
    <x v="9"/>
    <n v="12.53"/>
  </r>
  <r>
    <x v="31"/>
    <x v="10"/>
    <n v="10.94"/>
  </r>
  <r>
    <x v="32"/>
    <x v="0"/>
    <n v="14.54"/>
  </r>
  <r>
    <x v="32"/>
    <x v="1"/>
    <n v="17.899999999999999"/>
  </r>
  <r>
    <x v="32"/>
    <x v="2"/>
    <n v="16.599999999999998"/>
  </r>
  <r>
    <x v="32"/>
    <x v="3"/>
    <n v="14.73"/>
  </r>
  <r>
    <x v="32"/>
    <x v="4"/>
    <n v="12.78"/>
  </r>
  <r>
    <x v="32"/>
    <x v="5"/>
    <n v="15.660000000000002"/>
  </r>
  <r>
    <x v="32"/>
    <x v="6"/>
    <n v="12.68"/>
  </r>
  <r>
    <x v="32"/>
    <x v="7"/>
    <n v="14.69"/>
  </r>
  <r>
    <x v="32"/>
    <x v="8"/>
    <n v="15.29"/>
  </r>
  <r>
    <x v="32"/>
    <x v="9"/>
    <n v="18.029999999999998"/>
  </r>
  <r>
    <x v="32"/>
    <x v="10"/>
    <n v="15.07"/>
  </r>
  <r>
    <x v="33"/>
    <x v="0"/>
    <n v="10.02"/>
  </r>
  <r>
    <x v="33"/>
    <x v="1"/>
    <n v="17.149999999999999"/>
  </r>
  <r>
    <x v="33"/>
    <x v="2"/>
    <n v="14.600000000000001"/>
  </r>
  <r>
    <x v="33"/>
    <x v="3"/>
    <n v="12.379999999999999"/>
  </r>
  <r>
    <x v="33"/>
    <x v="4"/>
    <n v="11.969999999999999"/>
  </r>
  <r>
    <x v="33"/>
    <x v="5"/>
    <n v="12.219999999999999"/>
  </r>
  <r>
    <x v="33"/>
    <x v="6"/>
    <n v="13.19"/>
  </r>
  <r>
    <x v="33"/>
    <x v="7"/>
    <n v="16.740000000000002"/>
  </r>
  <r>
    <x v="33"/>
    <x v="8"/>
    <n v="19.47"/>
  </r>
  <r>
    <x v="33"/>
    <x v="9"/>
    <n v="13.900000000000002"/>
  </r>
  <r>
    <x v="33"/>
    <x v="10"/>
    <n v="15.52"/>
  </r>
  <r>
    <x v="34"/>
    <x v="0"/>
    <n v="41.2"/>
  </r>
  <r>
    <x v="34"/>
    <x v="1"/>
    <n v="30.740000000000002"/>
  </r>
  <r>
    <x v="34"/>
    <x v="2"/>
    <n v="26.779999999999998"/>
  </r>
  <r>
    <x v="34"/>
    <x v="3"/>
    <n v="29.93"/>
  </r>
  <r>
    <x v="34"/>
    <x v="4"/>
    <n v="34.660000000000004"/>
  </r>
  <r>
    <x v="34"/>
    <x v="5"/>
    <n v="39.28"/>
  </r>
  <r>
    <x v="34"/>
    <x v="6"/>
    <n v="38.939999999999991"/>
  </r>
  <r>
    <x v="34"/>
    <x v="7"/>
    <n v="32.19"/>
  </r>
  <r>
    <x v="34"/>
    <x v="8"/>
    <n v="28.39"/>
  </r>
  <r>
    <x v="34"/>
    <x v="9"/>
    <n v="32.880000000000003"/>
  </r>
  <r>
    <x v="34"/>
    <x v="10"/>
    <n v="25.53"/>
  </r>
  <r>
    <x v="35"/>
    <x v="0"/>
    <n v="19.02"/>
  </r>
  <r>
    <x v="35"/>
    <x v="1"/>
    <n v="13.01"/>
  </r>
  <r>
    <x v="35"/>
    <x v="2"/>
    <n v="12.37"/>
  </r>
  <r>
    <x v="35"/>
    <x v="3"/>
    <n v="23.74"/>
  </r>
  <r>
    <x v="35"/>
    <x v="4"/>
    <n v="24.56"/>
  </r>
  <r>
    <x v="35"/>
    <x v="5"/>
    <n v="22.619999999999997"/>
  </r>
  <r>
    <x v="35"/>
    <x v="6"/>
    <n v="22.9"/>
  </r>
  <r>
    <x v="35"/>
    <x v="7"/>
    <n v="14.169999999999998"/>
  </r>
  <r>
    <x v="35"/>
    <x v="8"/>
    <n v="23.569999999999997"/>
  </r>
  <r>
    <x v="35"/>
    <x v="9"/>
    <n v="22.700000000000003"/>
  </r>
  <r>
    <x v="35"/>
    <x v="10"/>
    <n v="17.009999999999998"/>
  </r>
  <r>
    <x v="36"/>
    <x v="0"/>
    <n v="59.489999999999995"/>
  </r>
  <r>
    <x v="36"/>
    <x v="1"/>
    <n v="35.17"/>
  </r>
  <r>
    <x v="36"/>
    <x v="2"/>
    <n v="32.81"/>
  </r>
  <r>
    <x v="36"/>
    <x v="3"/>
    <n v="46.449999999999989"/>
  </r>
  <r>
    <x v="36"/>
    <x v="4"/>
    <n v="36.869999999999997"/>
  </r>
  <r>
    <x v="36"/>
    <x v="5"/>
    <n v="32.35"/>
  </r>
  <r>
    <x v="36"/>
    <x v="6"/>
    <n v="37.14"/>
  </r>
  <r>
    <x v="36"/>
    <x v="7"/>
    <n v="26.86"/>
  </r>
  <r>
    <x v="36"/>
    <x v="8"/>
    <n v="36.76"/>
  </r>
  <r>
    <x v="36"/>
    <x v="9"/>
    <n v="38.68"/>
  </r>
  <r>
    <x v="36"/>
    <x v="10"/>
    <n v="32.33"/>
  </r>
  <r>
    <x v="37"/>
    <x v="0"/>
    <n v="7.6700000000000008"/>
  </r>
  <r>
    <x v="37"/>
    <x v="1"/>
    <n v="11.280000000000001"/>
  </r>
  <r>
    <x v="37"/>
    <x v="2"/>
    <n v="8.8999999999999986"/>
  </r>
  <r>
    <x v="37"/>
    <x v="3"/>
    <n v="8.1999999999999993"/>
  </r>
  <r>
    <x v="37"/>
    <x v="4"/>
    <n v="10.15"/>
  </r>
  <r>
    <x v="37"/>
    <x v="5"/>
    <n v="6.45"/>
  </r>
  <r>
    <x v="37"/>
    <x v="6"/>
    <n v="9.8899999999999988"/>
  </r>
  <r>
    <x v="37"/>
    <x v="7"/>
    <n v="8.57"/>
  </r>
  <r>
    <x v="37"/>
    <x v="8"/>
    <n v="9.3099999999999987"/>
  </r>
  <r>
    <x v="37"/>
    <x v="9"/>
    <n v="4.72"/>
  </r>
  <r>
    <x v="37"/>
    <x v="10"/>
    <n v="12.65"/>
  </r>
  <r>
    <x v="38"/>
    <x v="0"/>
    <n v="10.77"/>
  </r>
  <r>
    <x v="38"/>
    <x v="1"/>
    <n v="9.09"/>
  </r>
  <r>
    <x v="38"/>
    <x v="2"/>
    <n v="10.74"/>
  </r>
  <r>
    <x v="38"/>
    <x v="3"/>
    <n v="6.06"/>
  </r>
  <r>
    <x v="38"/>
    <x v="4"/>
    <n v="12.64"/>
  </r>
  <r>
    <x v="38"/>
    <x v="5"/>
    <n v="14.44"/>
  </r>
  <r>
    <x v="38"/>
    <x v="6"/>
    <n v="13.67"/>
  </r>
  <r>
    <x v="38"/>
    <x v="7"/>
    <n v="12.91"/>
  </r>
  <r>
    <x v="38"/>
    <x v="8"/>
    <n v="9.6699999999999982"/>
  </r>
  <r>
    <x v="38"/>
    <x v="9"/>
    <n v="7.129999999999999"/>
  </r>
  <r>
    <x v="38"/>
    <x v="10"/>
    <n v="8.14"/>
  </r>
  <r>
    <x v="39"/>
    <x v="0"/>
    <n v="14.649999999999999"/>
  </r>
  <r>
    <x v="39"/>
    <x v="1"/>
    <n v="16.649999999999999"/>
  </r>
  <r>
    <x v="39"/>
    <x v="2"/>
    <n v="14.84"/>
  </r>
  <r>
    <x v="39"/>
    <x v="3"/>
    <n v="15.51"/>
  </r>
  <r>
    <x v="39"/>
    <x v="4"/>
    <n v="17.57"/>
  </r>
  <r>
    <x v="39"/>
    <x v="5"/>
    <n v="14.719999999999999"/>
  </r>
  <r>
    <x v="39"/>
    <x v="6"/>
    <n v="13.7"/>
  </r>
  <r>
    <x v="39"/>
    <x v="7"/>
    <n v="13.079999999999998"/>
  </r>
  <r>
    <x v="39"/>
    <x v="8"/>
    <n v="17.100000000000001"/>
  </r>
  <r>
    <x v="39"/>
    <x v="9"/>
    <n v="14.12"/>
  </r>
  <r>
    <x v="39"/>
    <x v="10"/>
    <n v="14.14"/>
  </r>
  <r>
    <x v="40"/>
    <x v="0"/>
    <n v="19"/>
  </r>
  <r>
    <x v="40"/>
    <x v="1"/>
    <n v="15.089999999999998"/>
  </r>
  <r>
    <x v="40"/>
    <x v="2"/>
    <n v="10.71"/>
  </r>
  <r>
    <x v="40"/>
    <x v="3"/>
    <n v="18.190000000000001"/>
  </r>
  <r>
    <x v="40"/>
    <x v="4"/>
    <n v="12.850000000000001"/>
  </r>
  <r>
    <x v="40"/>
    <x v="5"/>
    <n v="10.049999999999999"/>
  </r>
  <r>
    <x v="40"/>
    <x v="6"/>
    <n v="17.71"/>
  </r>
  <r>
    <x v="40"/>
    <x v="7"/>
    <n v="17.689999999999998"/>
  </r>
  <r>
    <x v="40"/>
    <x v="8"/>
    <n v="20.149999999999999"/>
  </r>
  <r>
    <x v="40"/>
    <x v="9"/>
    <n v="16.16"/>
  </r>
  <r>
    <x v="40"/>
    <x v="10"/>
    <n v="14.77"/>
  </r>
  <r>
    <x v="41"/>
    <x v="0"/>
    <n v="5.59"/>
  </r>
  <r>
    <x v="41"/>
    <x v="1"/>
    <n v="7.74"/>
  </r>
  <r>
    <x v="41"/>
    <x v="2"/>
    <n v="2.91"/>
  </r>
  <r>
    <x v="41"/>
    <x v="3"/>
    <n v="5.34"/>
  </r>
  <r>
    <x v="41"/>
    <x v="4"/>
    <n v="3.95"/>
  </r>
  <r>
    <x v="41"/>
    <x v="5"/>
    <n v="5.07"/>
  </r>
  <r>
    <x v="41"/>
    <x v="6"/>
    <n v="2.79"/>
  </r>
  <r>
    <x v="41"/>
    <x v="7"/>
    <n v="5.63"/>
  </r>
  <r>
    <x v="41"/>
    <x v="8"/>
    <n v="5.64"/>
  </r>
  <r>
    <x v="41"/>
    <x v="9"/>
    <n v="3.88"/>
  </r>
  <r>
    <x v="41"/>
    <x v="10"/>
    <n v="6.8999999999999995"/>
  </r>
  <r>
    <x v="42"/>
    <x v="0"/>
    <n v="22.009999999999998"/>
  </r>
  <r>
    <x v="42"/>
    <x v="1"/>
    <n v="14.329999999999998"/>
  </r>
  <r>
    <x v="42"/>
    <x v="2"/>
    <n v="17.119999999999997"/>
  </r>
  <r>
    <x v="42"/>
    <x v="3"/>
    <n v="12.31"/>
  </r>
  <r>
    <x v="42"/>
    <x v="4"/>
    <n v="23.220000000000002"/>
  </r>
  <r>
    <x v="42"/>
    <x v="5"/>
    <n v="14.379999999999999"/>
  </r>
  <r>
    <x v="42"/>
    <x v="6"/>
    <n v="14.86"/>
  </r>
  <r>
    <x v="42"/>
    <x v="7"/>
    <n v="10.14"/>
  </r>
  <r>
    <x v="42"/>
    <x v="8"/>
    <n v="17.170000000000002"/>
  </r>
  <r>
    <x v="42"/>
    <x v="9"/>
    <n v="12.39"/>
  </r>
  <r>
    <x v="42"/>
    <x v="10"/>
    <n v="15.740000000000002"/>
  </r>
  <r>
    <x v="43"/>
    <x v="0"/>
    <n v="41.930000000000007"/>
  </r>
  <r>
    <x v="43"/>
    <x v="1"/>
    <n v="27.790000000000006"/>
  </r>
  <r>
    <x v="43"/>
    <x v="2"/>
    <n v="25.759999999999998"/>
  </r>
  <r>
    <x v="43"/>
    <x v="3"/>
    <n v="25.960000000000004"/>
  </r>
  <r>
    <x v="43"/>
    <x v="4"/>
    <n v="39.560000000000009"/>
  </r>
  <r>
    <x v="43"/>
    <x v="5"/>
    <n v="34.120000000000005"/>
  </r>
  <r>
    <x v="43"/>
    <x v="6"/>
    <n v="37.659999999999997"/>
  </r>
  <r>
    <x v="43"/>
    <x v="7"/>
    <n v="29.060000000000006"/>
  </r>
  <r>
    <x v="43"/>
    <x v="8"/>
    <n v="29.419999999999998"/>
  </r>
  <r>
    <x v="43"/>
    <x v="9"/>
    <n v="30.690000000000005"/>
  </r>
  <r>
    <x v="43"/>
    <x v="10"/>
    <n v="35.04"/>
  </r>
  <r>
    <x v="44"/>
    <x v="0"/>
    <n v="5.26"/>
  </r>
  <r>
    <x v="44"/>
    <x v="1"/>
    <n v="5.1999999999999993"/>
  </r>
  <r>
    <x v="44"/>
    <x v="2"/>
    <n v="3.7"/>
  </r>
  <r>
    <x v="44"/>
    <x v="3"/>
    <n v="8.1100000000000012"/>
  </r>
  <r>
    <x v="44"/>
    <x v="4"/>
    <n v="6.04"/>
  </r>
  <r>
    <x v="44"/>
    <x v="5"/>
    <n v="8.7899999999999991"/>
  </r>
  <r>
    <x v="44"/>
    <x v="6"/>
    <n v="5.7299999999999995"/>
  </r>
  <r>
    <x v="44"/>
    <x v="7"/>
    <n v="5.4600000000000009"/>
  </r>
  <r>
    <x v="44"/>
    <x v="8"/>
    <n v="5.1899999999999995"/>
  </r>
  <r>
    <x v="44"/>
    <x v="9"/>
    <n v="3.63"/>
  </r>
  <r>
    <x v="44"/>
    <x v="10"/>
    <n v="3.7800000000000002"/>
  </r>
  <r>
    <x v="45"/>
    <x v="0"/>
    <n v="15.75"/>
  </r>
  <r>
    <x v="45"/>
    <x v="1"/>
    <n v="13.14"/>
  </r>
  <r>
    <x v="45"/>
    <x v="2"/>
    <n v="9.9400000000000013"/>
  </r>
  <r>
    <x v="45"/>
    <x v="3"/>
    <n v="16.12"/>
  </r>
  <r>
    <x v="45"/>
    <x v="4"/>
    <n v="15.349999999999998"/>
  </r>
  <r>
    <x v="45"/>
    <x v="5"/>
    <n v="12.030000000000001"/>
  </r>
  <r>
    <x v="45"/>
    <x v="6"/>
    <n v="13.2"/>
  </r>
  <r>
    <x v="45"/>
    <x v="7"/>
    <n v="12.12"/>
  </r>
  <r>
    <x v="45"/>
    <x v="8"/>
    <n v="12.97"/>
  </r>
  <r>
    <x v="45"/>
    <x v="9"/>
    <n v="8.8999999999999986"/>
  </r>
  <r>
    <x v="45"/>
    <x v="10"/>
    <n v="15.180000000000001"/>
  </r>
  <r>
    <x v="46"/>
    <x v="0"/>
    <n v="6.85"/>
  </r>
  <r>
    <x v="46"/>
    <x v="1"/>
    <n v="5.53"/>
  </r>
  <r>
    <x v="46"/>
    <x v="2"/>
    <n v="7.1999999999999993"/>
  </r>
  <r>
    <x v="46"/>
    <x v="3"/>
    <n v="9.33"/>
  </r>
  <r>
    <x v="46"/>
    <x v="4"/>
    <n v="10.030000000000001"/>
  </r>
  <r>
    <x v="46"/>
    <x v="5"/>
    <n v="4.9000000000000004"/>
  </r>
  <r>
    <x v="46"/>
    <x v="6"/>
    <n v="6.87"/>
  </r>
  <r>
    <x v="46"/>
    <x v="7"/>
    <n v="4.67"/>
  </r>
  <r>
    <x v="46"/>
    <x v="8"/>
    <n v="3.86"/>
  </r>
  <r>
    <x v="46"/>
    <x v="9"/>
    <n v="5.01"/>
  </r>
  <r>
    <x v="46"/>
    <x v="10"/>
    <n v="6.1400000000000006"/>
  </r>
  <r>
    <x v="47"/>
    <x v="0"/>
    <n v="11.100000000000001"/>
  </r>
  <r>
    <x v="47"/>
    <x v="1"/>
    <n v="12.629999999999999"/>
  </r>
  <r>
    <x v="47"/>
    <x v="2"/>
    <n v="11.18"/>
  </r>
  <r>
    <x v="47"/>
    <x v="3"/>
    <n v="12.36"/>
  </r>
  <r>
    <x v="47"/>
    <x v="4"/>
    <n v="10.360000000000001"/>
  </r>
  <r>
    <x v="47"/>
    <x v="5"/>
    <n v="11.15"/>
  </r>
  <r>
    <x v="47"/>
    <x v="6"/>
    <n v="16.3"/>
  </r>
  <r>
    <x v="47"/>
    <x v="7"/>
    <n v="10.5"/>
  </r>
  <r>
    <x v="47"/>
    <x v="8"/>
    <n v="11.379999999999999"/>
  </r>
  <r>
    <x v="47"/>
    <x v="9"/>
    <n v="9.66"/>
  </r>
  <r>
    <x v="47"/>
    <x v="10"/>
    <n v="9.18"/>
  </r>
  <r>
    <x v="48"/>
    <x v="0"/>
    <n v="12.26"/>
  </r>
  <r>
    <x v="48"/>
    <x v="1"/>
    <n v="14.620000000000001"/>
  </r>
  <r>
    <x v="48"/>
    <x v="2"/>
    <n v="11.54"/>
  </r>
  <r>
    <x v="48"/>
    <x v="3"/>
    <n v="8.94"/>
  </r>
  <r>
    <x v="48"/>
    <x v="4"/>
    <n v="10.199999999999999"/>
  </r>
  <r>
    <x v="48"/>
    <x v="5"/>
    <n v="9.89"/>
  </r>
  <r>
    <x v="48"/>
    <x v="6"/>
    <n v="10.209999999999999"/>
  </r>
  <r>
    <x v="48"/>
    <x v="7"/>
    <n v="8.5400000000000009"/>
  </r>
  <r>
    <x v="48"/>
    <x v="8"/>
    <n v="8.9700000000000006"/>
  </r>
  <r>
    <x v="48"/>
    <x v="9"/>
    <n v="8.31"/>
  </r>
  <r>
    <x v="48"/>
    <x v="10"/>
    <n v="10.419999999999998"/>
  </r>
  <r>
    <x v="49"/>
    <x v="0"/>
    <n v="14.479999999999999"/>
  </r>
  <r>
    <x v="49"/>
    <x v="1"/>
    <n v="18.93"/>
  </r>
  <r>
    <x v="49"/>
    <x v="2"/>
    <n v="13.209999999999999"/>
  </r>
  <r>
    <x v="49"/>
    <x v="3"/>
    <n v="12.620000000000001"/>
  </r>
  <r>
    <x v="49"/>
    <x v="4"/>
    <n v="18.059999999999999"/>
  </r>
  <r>
    <x v="49"/>
    <x v="5"/>
    <n v="13.700000000000001"/>
  </r>
  <r>
    <x v="49"/>
    <x v="6"/>
    <n v="13.21"/>
  </r>
  <r>
    <x v="49"/>
    <x v="7"/>
    <n v="11.54"/>
  </r>
  <r>
    <x v="49"/>
    <x v="8"/>
    <n v="11.67"/>
  </r>
  <r>
    <x v="49"/>
    <x v="9"/>
    <n v="16.95"/>
  </r>
  <r>
    <x v="49"/>
    <x v="10"/>
    <n v="15.280000000000001"/>
  </r>
  <r>
    <x v="50"/>
    <x v="0"/>
    <n v="20.77"/>
  </r>
  <r>
    <x v="50"/>
    <x v="3"/>
    <n v="15.669999999999998"/>
  </r>
  <r>
    <x v="50"/>
    <x v="4"/>
    <n v="14.59"/>
  </r>
  <r>
    <x v="50"/>
    <x v="5"/>
    <n v="24.77"/>
  </r>
  <r>
    <x v="50"/>
    <x v="6"/>
    <n v="14.13"/>
  </r>
  <r>
    <x v="50"/>
    <x v="7"/>
    <n v="11.120000000000001"/>
  </r>
  <r>
    <x v="50"/>
    <x v="8"/>
    <n v="14.799999999999999"/>
  </r>
  <r>
    <x v="50"/>
    <x v="10"/>
    <n v="7.04"/>
  </r>
  <r>
    <x v="51"/>
    <x v="0"/>
    <n v="17.200000000000003"/>
  </r>
  <r>
    <x v="51"/>
    <x v="1"/>
    <n v="9.6999999999999993"/>
  </r>
  <r>
    <x v="51"/>
    <x v="2"/>
    <n v="12.879999999999999"/>
  </r>
  <r>
    <x v="51"/>
    <x v="3"/>
    <n v="12.58"/>
  </r>
  <r>
    <x v="51"/>
    <x v="4"/>
    <n v="10.86"/>
  </r>
  <r>
    <x v="51"/>
    <x v="5"/>
    <n v="13.37"/>
  </r>
  <r>
    <x v="51"/>
    <x v="6"/>
    <n v="13.959999999999999"/>
  </r>
  <r>
    <x v="51"/>
    <x v="7"/>
    <n v="12.02"/>
  </r>
  <r>
    <x v="51"/>
    <x v="8"/>
    <n v="12.25"/>
  </r>
  <r>
    <x v="51"/>
    <x v="9"/>
    <n v="16.899999999999999"/>
  </r>
  <r>
    <x v="51"/>
    <x v="10"/>
    <n v="15.84"/>
  </r>
  <r>
    <x v="52"/>
    <x v="0"/>
    <n v="10.23"/>
  </r>
  <r>
    <x v="52"/>
    <x v="1"/>
    <n v="12.21"/>
  </r>
  <r>
    <x v="52"/>
    <x v="2"/>
    <n v="13.63"/>
  </r>
  <r>
    <x v="52"/>
    <x v="3"/>
    <n v="15.760000000000002"/>
  </r>
  <r>
    <x v="52"/>
    <x v="4"/>
    <n v="14.239999999999998"/>
  </r>
  <r>
    <x v="52"/>
    <x v="5"/>
    <n v="21.42"/>
  </r>
  <r>
    <x v="52"/>
    <x v="6"/>
    <n v="16.029999999999998"/>
  </r>
  <r>
    <x v="52"/>
    <x v="7"/>
    <n v="17.39"/>
  </r>
  <r>
    <x v="52"/>
    <x v="8"/>
    <n v="10.130000000000001"/>
  </r>
  <r>
    <x v="52"/>
    <x v="9"/>
    <n v="11.78"/>
  </r>
  <r>
    <x v="52"/>
    <x v="10"/>
    <n v="15.81"/>
  </r>
  <r>
    <x v="53"/>
    <x v="0"/>
    <n v="7.9799999999999995"/>
  </r>
  <r>
    <x v="53"/>
    <x v="1"/>
    <n v="5.05"/>
  </r>
  <r>
    <x v="53"/>
    <x v="2"/>
    <n v="6.9"/>
  </r>
  <r>
    <x v="53"/>
    <x v="3"/>
    <n v="5.3900000000000006"/>
  </r>
  <r>
    <x v="53"/>
    <x v="4"/>
    <n v="7.63"/>
  </r>
  <r>
    <x v="53"/>
    <x v="5"/>
    <n v="9.9300000000000015"/>
  </r>
  <r>
    <x v="53"/>
    <x v="6"/>
    <n v="8.98"/>
  </r>
  <r>
    <x v="53"/>
    <x v="7"/>
    <n v="8.3099999999999987"/>
  </r>
  <r>
    <x v="53"/>
    <x v="8"/>
    <n v="13.5"/>
  </r>
  <r>
    <x v="53"/>
    <x v="9"/>
    <n v="7.72"/>
  </r>
  <r>
    <x v="53"/>
    <x v="10"/>
    <n v="7.72"/>
  </r>
  <r>
    <x v="54"/>
    <x v="0"/>
    <n v="20.420000000000002"/>
  </r>
  <r>
    <x v="54"/>
    <x v="1"/>
    <n v="27.580000000000002"/>
  </r>
  <r>
    <x v="54"/>
    <x v="2"/>
    <n v="30.89"/>
  </r>
  <r>
    <x v="54"/>
    <x v="3"/>
    <n v="26.349999999999998"/>
  </r>
  <r>
    <x v="54"/>
    <x v="4"/>
    <n v="27.790000000000003"/>
  </r>
  <r>
    <x v="54"/>
    <x v="5"/>
    <n v="35.479999999999997"/>
  </r>
  <r>
    <x v="54"/>
    <x v="6"/>
    <n v="21.57"/>
  </r>
  <r>
    <x v="54"/>
    <x v="7"/>
    <n v="22.8"/>
  </r>
  <r>
    <x v="54"/>
    <x v="8"/>
    <n v="26.83"/>
  </r>
  <r>
    <x v="54"/>
    <x v="9"/>
    <n v="29.240000000000002"/>
  </r>
  <r>
    <x v="54"/>
    <x v="10"/>
    <n v="26.76"/>
  </r>
  <r>
    <x v="55"/>
    <x v="0"/>
    <n v="29.47"/>
  </r>
  <r>
    <x v="55"/>
    <x v="1"/>
    <n v="24.37"/>
  </r>
  <r>
    <x v="55"/>
    <x v="2"/>
    <n v="17.12"/>
  </r>
  <r>
    <x v="55"/>
    <x v="3"/>
    <n v="22.979999999999997"/>
  </r>
  <r>
    <x v="55"/>
    <x v="4"/>
    <n v="22.070000000000004"/>
  </r>
  <r>
    <x v="55"/>
    <x v="5"/>
    <n v="37.340000000000003"/>
  </r>
  <r>
    <x v="55"/>
    <x v="6"/>
    <n v="21.57"/>
  </r>
  <r>
    <x v="55"/>
    <x v="7"/>
    <n v="26.17"/>
  </r>
  <r>
    <x v="55"/>
    <x v="8"/>
    <n v="26.96"/>
  </r>
  <r>
    <x v="55"/>
    <x v="9"/>
    <n v="22.04"/>
  </r>
  <r>
    <x v="55"/>
    <x v="10"/>
    <n v="27.77"/>
  </r>
  <r>
    <x v="56"/>
    <x v="0"/>
    <n v="17.02"/>
  </r>
  <r>
    <x v="56"/>
    <x v="1"/>
    <n v="18.54"/>
  </r>
  <r>
    <x v="56"/>
    <x v="2"/>
    <n v="19.489999999999998"/>
  </r>
  <r>
    <x v="56"/>
    <x v="3"/>
    <n v="19.18"/>
  </r>
  <r>
    <x v="56"/>
    <x v="4"/>
    <n v="19.46"/>
  </r>
  <r>
    <x v="56"/>
    <x v="5"/>
    <n v="22.67"/>
  </r>
  <r>
    <x v="56"/>
    <x v="6"/>
    <n v="26.950000000000003"/>
  </r>
  <r>
    <x v="56"/>
    <x v="7"/>
    <n v="21.61"/>
  </r>
  <r>
    <x v="56"/>
    <x v="8"/>
    <n v="17.419999999999998"/>
  </r>
  <r>
    <x v="56"/>
    <x v="9"/>
    <n v="17.84"/>
  </r>
  <r>
    <x v="56"/>
    <x v="10"/>
    <n v="15.259999999999998"/>
  </r>
  <r>
    <x v="57"/>
    <x v="0"/>
    <n v="11.909999999999998"/>
  </r>
  <r>
    <x v="57"/>
    <x v="1"/>
    <n v="21.75"/>
  </r>
  <r>
    <x v="57"/>
    <x v="2"/>
    <n v="15.84"/>
  </r>
  <r>
    <x v="57"/>
    <x v="3"/>
    <n v="13.82"/>
  </r>
  <r>
    <x v="57"/>
    <x v="4"/>
    <n v="18.260000000000002"/>
  </r>
  <r>
    <x v="57"/>
    <x v="5"/>
    <n v="13.06"/>
  </r>
  <r>
    <x v="57"/>
    <x v="6"/>
    <n v="14.61"/>
  </r>
  <r>
    <x v="57"/>
    <x v="7"/>
    <n v="14.440000000000001"/>
  </r>
  <r>
    <x v="57"/>
    <x v="8"/>
    <n v="12.56"/>
  </r>
  <r>
    <x v="57"/>
    <x v="9"/>
    <n v="14.35"/>
  </r>
  <r>
    <x v="57"/>
    <x v="10"/>
    <n v="15.17"/>
  </r>
  <r>
    <x v="58"/>
    <x v="0"/>
    <n v="14.29"/>
  </r>
  <r>
    <x v="58"/>
    <x v="1"/>
    <n v="5.17"/>
  </r>
  <r>
    <x v="58"/>
    <x v="2"/>
    <n v="6.1"/>
  </r>
  <r>
    <x v="58"/>
    <x v="3"/>
    <n v="5.7099999999999991"/>
  </r>
  <r>
    <x v="58"/>
    <x v="4"/>
    <n v="7.46"/>
  </r>
  <r>
    <x v="58"/>
    <x v="5"/>
    <n v="5.59"/>
  </r>
  <r>
    <x v="58"/>
    <x v="6"/>
    <n v="2.99"/>
  </r>
  <r>
    <x v="58"/>
    <x v="10"/>
    <n v="4.63"/>
  </r>
  <r>
    <x v="59"/>
    <x v="0"/>
    <n v="7.54"/>
  </r>
  <r>
    <x v="59"/>
    <x v="1"/>
    <n v="5.67"/>
  </r>
  <r>
    <x v="59"/>
    <x v="2"/>
    <n v="7.88"/>
  </r>
  <r>
    <x v="59"/>
    <x v="3"/>
    <n v="8.18"/>
  </r>
  <r>
    <x v="59"/>
    <x v="4"/>
    <n v="10.06"/>
  </r>
  <r>
    <x v="59"/>
    <x v="5"/>
    <n v="9.9699999999999989"/>
  </r>
  <r>
    <x v="59"/>
    <x v="6"/>
    <n v="7.79"/>
  </r>
  <r>
    <x v="59"/>
    <x v="7"/>
    <n v="7.2700000000000005"/>
  </r>
  <r>
    <x v="59"/>
    <x v="8"/>
    <n v="6.8599999999999994"/>
  </r>
  <r>
    <x v="59"/>
    <x v="9"/>
    <n v="8.6700000000000017"/>
  </r>
  <r>
    <x v="59"/>
    <x v="10"/>
    <n v="7.09"/>
  </r>
  <r>
    <x v="60"/>
    <x v="0"/>
    <n v="2.31"/>
  </r>
  <r>
    <x v="60"/>
    <x v="1"/>
    <n v="11.22"/>
  </r>
  <r>
    <x v="60"/>
    <x v="2"/>
    <n v="10.43"/>
  </r>
  <r>
    <x v="60"/>
    <x v="3"/>
    <n v="8"/>
  </r>
  <r>
    <x v="60"/>
    <x v="4"/>
    <n v="6.46"/>
  </r>
  <r>
    <x v="60"/>
    <x v="5"/>
    <n v="3.7199999999999998"/>
  </r>
  <r>
    <x v="60"/>
    <x v="6"/>
    <n v="7.4"/>
  </r>
  <r>
    <x v="60"/>
    <x v="7"/>
    <n v="7.83"/>
  </r>
  <r>
    <x v="60"/>
    <x v="8"/>
    <n v="7.28"/>
  </r>
  <r>
    <x v="60"/>
    <x v="9"/>
    <n v="9.7799999999999994"/>
  </r>
  <r>
    <x v="60"/>
    <x v="10"/>
    <n v="11.89"/>
  </r>
  <r>
    <x v="61"/>
    <x v="0"/>
    <n v="8.89"/>
  </r>
  <r>
    <x v="61"/>
    <x v="1"/>
    <n v="7.7299999999999995"/>
  </r>
  <r>
    <x v="61"/>
    <x v="2"/>
    <n v="10.280000000000001"/>
  </r>
  <r>
    <x v="61"/>
    <x v="3"/>
    <n v="10.87"/>
  </r>
  <r>
    <x v="61"/>
    <x v="4"/>
    <n v="13.479999999999999"/>
  </r>
  <r>
    <x v="61"/>
    <x v="5"/>
    <n v="11.59"/>
  </r>
  <r>
    <x v="61"/>
    <x v="6"/>
    <n v="14.2"/>
  </r>
  <r>
    <x v="61"/>
    <x v="7"/>
    <n v="16.14"/>
  </r>
  <r>
    <x v="61"/>
    <x v="8"/>
    <n v="11.600000000000001"/>
  </r>
  <r>
    <x v="61"/>
    <x v="9"/>
    <n v="9.44"/>
  </r>
  <r>
    <x v="61"/>
    <x v="10"/>
    <n v="7.76"/>
  </r>
  <r>
    <x v="62"/>
    <x v="0"/>
    <n v="7.02"/>
  </r>
  <r>
    <x v="62"/>
    <x v="1"/>
    <n v="7.25"/>
  </r>
  <r>
    <x v="62"/>
    <x v="2"/>
    <n v="7.6199999999999992"/>
  </r>
  <r>
    <x v="62"/>
    <x v="3"/>
    <n v="6.83"/>
  </r>
  <r>
    <x v="62"/>
    <x v="4"/>
    <n v="7.39"/>
  </r>
  <r>
    <x v="62"/>
    <x v="5"/>
    <n v="5.6999999999999993"/>
  </r>
  <r>
    <x v="62"/>
    <x v="6"/>
    <n v="7.9999999999999991"/>
  </r>
  <r>
    <x v="62"/>
    <x v="7"/>
    <n v="7.12"/>
  </r>
  <r>
    <x v="62"/>
    <x v="8"/>
    <n v="13.350000000000001"/>
  </r>
  <r>
    <x v="62"/>
    <x v="9"/>
    <n v="8.9699999999999989"/>
  </r>
  <r>
    <x v="62"/>
    <x v="10"/>
    <n v="5.79"/>
  </r>
  <r>
    <x v="63"/>
    <x v="0"/>
    <n v="20.980000000000004"/>
  </r>
  <r>
    <x v="63"/>
    <x v="1"/>
    <n v="32.919999999999995"/>
  </r>
  <r>
    <x v="63"/>
    <x v="2"/>
    <n v="12.04"/>
  </r>
  <r>
    <x v="63"/>
    <x v="3"/>
    <n v="28.640000000000004"/>
  </r>
  <r>
    <x v="63"/>
    <x v="4"/>
    <n v="22.900000000000002"/>
  </r>
  <r>
    <x v="63"/>
    <x v="5"/>
    <n v="18.12"/>
  </r>
  <r>
    <x v="63"/>
    <x v="6"/>
    <n v="23.87"/>
  </r>
  <r>
    <x v="63"/>
    <x v="7"/>
    <n v="15.399999999999999"/>
  </r>
  <r>
    <x v="63"/>
    <x v="8"/>
    <n v="32.36"/>
  </r>
  <r>
    <x v="63"/>
    <x v="9"/>
    <n v="39.949999999999996"/>
  </r>
  <r>
    <x v="63"/>
    <x v="10"/>
    <n v="29.020000000000003"/>
  </r>
  <r>
    <x v="64"/>
    <x v="0"/>
    <n v="10.129999999999999"/>
  </r>
  <r>
    <x v="64"/>
    <x v="1"/>
    <n v="8.31"/>
  </r>
  <r>
    <x v="64"/>
    <x v="2"/>
    <n v="5.6899999999999995"/>
  </r>
  <r>
    <x v="64"/>
    <x v="3"/>
    <n v="2.82"/>
  </r>
  <r>
    <x v="64"/>
    <x v="4"/>
    <n v="5.6199999999999992"/>
  </r>
  <r>
    <x v="64"/>
    <x v="5"/>
    <n v="6.32"/>
  </r>
  <r>
    <x v="64"/>
    <x v="6"/>
    <n v="6.16"/>
  </r>
  <r>
    <x v="64"/>
    <x v="7"/>
    <n v="8.1000000000000014"/>
  </r>
  <r>
    <x v="64"/>
    <x v="8"/>
    <n v="7.83"/>
  </r>
  <r>
    <x v="64"/>
    <x v="9"/>
    <n v="8.48"/>
  </r>
  <r>
    <x v="64"/>
    <x v="10"/>
    <n v="7.6"/>
  </r>
  <r>
    <x v="65"/>
    <x v="0"/>
    <n v="20.449999999999996"/>
  </r>
  <r>
    <x v="65"/>
    <x v="1"/>
    <n v="9.39"/>
  </r>
  <r>
    <x v="65"/>
    <x v="2"/>
    <n v="15.270000000000001"/>
  </r>
  <r>
    <x v="65"/>
    <x v="3"/>
    <n v="16.080000000000002"/>
  </r>
  <r>
    <x v="65"/>
    <x v="4"/>
    <n v="15.94"/>
  </r>
  <r>
    <x v="65"/>
    <x v="5"/>
    <n v="15.47"/>
  </r>
  <r>
    <x v="65"/>
    <x v="6"/>
    <n v="16.399999999999999"/>
  </r>
  <r>
    <x v="65"/>
    <x v="7"/>
    <n v="14.680000000000001"/>
  </r>
  <r>
    <x v="65"/>
    <x v="8"/>
    <n v="15.649999999999999"/>
  </r>
  <r>
    <x v="65"/>
    <x v="9"/>
    <n v="13.29"/>
  </r>
  <r>
    <x v="65"/>
    <x v="10"/>
    <n v="12.72"/>
  </r>
  <r>
    <x v="66"/>
    <x v="0"/>
    <n v="26.980000000000004"/>
  </r>
  <r>
    <x v="66"/>
    <x v="1"/>
    <n v="18.57"/>
  </r>
  <r>
    <x v="66"/>
    <x v="2"/>
    <n v="19.11"/>
  </r>
  <r>
    <x v="66"/>
    <x v="3"/>
    <n v="19.050000000000004"/>
  </r>
  <r>
    <x v="66"/>
    <x v="4"/>
    <n v="25.499999999999996"/>
  </r>
  <r>
    <x v="66"/>
    <x v="5"/>
    <n v="18.23"/>
  </r>
  <r>
    <x v="66"/>
    <x v="6"/>
    <n v="16.91"/>
  </r>
  <r>
    <x v="66"/>
    <x v="7"/>
    <n v="21.68"/>
  </r>
  <r>
    <x v="66"/>
    <x v="8"/>
    <n v="13.170000000000002"/>
  </r>
  <r>
    <x v="66"/>
    <x v="9"/>
    <n v="12.549999999999999"/>
  </r>
  <r>
    <x v="66"/>
    <x v="10"/>
    <n v="11.630000000000003"/>
  </r>
  <r>
    <x v="67"/>
    <x v="0"/>
    <n v="5.78"/>
  </r>
  <r>
    <x v="67"/>
    <x v="1"/>
    <n v="7.0600000000000005"/>
  </r>
  <r>
    <x v="67"/>
    <x v="2"/>
    <n v="7.3000000000000007"/>
  </r>
  <r>
    <x v="67"/>
    <x v="3"/>
    <n v="8.36"/>
  </r>
  <r>
    <x v="67"/>
    <x v="4"/>
    <n v="7.2899999999999991"/>
  </r>
  <r>
    <x v="67"/>
    <x v="5"/>
    <n v="5.6999999999999993"/>
  </r>
  <r>
    <x v="67"/>
    <x v="6"/>
    <n v="7.2299999999999995"/>
  </r>
  <r>
    <x v="67"/>
    <x v="7"/>
    <n v="8.77"/>
  </r>
  <r>
    <x v="67"/>
    <x v="8"/>
    <n v="5.7"/>
  </r>
  <r>
    <x v="67"/>
    <x v="9"/>
    <n v="6.43"/>
  </r>
  <r>
    <x v="67"/>
    <x v="10"/>
    <n v="6.82"/>
  </r>
  <r>
    <x v="68"/>
    <x v="0"/>
    <n v="17.100000000000001"/>
  </r>
  <r>
    <x v="68"/>
    <x v="1"/>
    <n v="18.849999999999998"/>
  </r>
  <r>
    <x v="68"/>
    <x v="2"/>
    <n v="17.830000000000002"/>
  </r>
  <r>
    <x v="68"/>
    <x v="3"/>
    <n v="23.369999999999997"/>
  </r>
  <r>
    <x v="68"/>
    <x v="4"/>
    <n v="32.75"/>
  </r>
  <r>
    <x v="68"/>
    <x v="5"/>
    <n v="14.469999999999999"/>
  </r>
  <r>
    <x v="68"/>
    <x v="6"/>
    <n v="20.459999999999997"/>
  </r>
  <r>
    <x v="68"/>
    <x v="7"/>
    <n v="15.74"/>
  </r>
  <r>
    <x v="68"/>
    <x v="8"/>
    <n v="17.86"/>
  </r>
  <r>
    <x v="68"/>
    <x v="9"/>
    <n v="20.57"/>
  </r>
  <r>
    <x v="68"/>
    <x v="10"/>
    <n v="15.07"/>
  </r>
  <r>
    <x v="69"/>
    <x v="0"/>
    <n v="12.309999999999999"/>
  </r>
  <r>
    <x v="69"/>
    <x v="1"/>
    <n v="8.23"/>
  </r>
  <r>
    <x v="69"/>
    <x v="2"/>
    <n v="12.33"/>
  </r>
  <r>
    <x v="69"/>
    <x v="3"/>
    <n v="13.61"/>
  </r>
  <r>
    <x v="69"/>
    <x v="4"/>
    <n v="9.65"/>
  </r>
  <r>
    <x v="69"/>
    <x v="5"/>
    <n v="9.92"/>
  </r>
  <r>
    <x v="69"/>
    <x v="6"/>
    <n v="10.19"/>
  </r>
  <r>
    <x v="69"/>
    <x v="7"/>
    <n v="7.74"/>
  </r>
  <r>
    <x v="69"/>
    <x v="8"/>
    <n v="9.1100000000000012"/>
  </r>
  <r>
    <x v="69"/>
    <x v="9"/>
    <n v="6.5"/>
  </r>
  <r>
    <x v="69"/>
    <x v="10"/>
    <n v="5.76"/>
  </r>
  <r>
    <x v="70"/>
    <x v="0"/>
    <n v="20.149999999999999"/>
  </r>
  <r>
    <x v="70"/>
    <x v="1"/>
    <n v="12.65"/>
  </r>
  <r>
    <x v="70"/>
    <x v="2"/>
    <n v="17.07"/>
  </r>
  <r>
    <x v="70"/>
    <x v="3"/>
    <n v="11.46"/>
  </r>
  <r>
    <x v="70"/>
    <x v="4"/>
    <n v="22.529999999999998"/>
  </r>
  <r>
    <x v="70"/>
    <x v="5"/>
    <n v="25.439999999999998"/>
  </r>
  <r>
    <x v="70"/>
    <x v="6"/>
    <n v="18.600000000000001"/>
  </r>
  <r>
    <x v="70"/>
    <x v="7"/>
    <n v="22.03"/>
  </r>
  <r>
    <x v="70"/>
    <x v="8"/>
    <n v="18.86"/>
  </r>
  <r>
    <x v="70"/>
    <x v="9"/>
    <n v="14.889999999999997"/>
  </r>
  <r>
    <x v="70"/>
    <x v="10"/>
    <n v="18.409999999999997"/>
  </r>
  <r>
    <x v="71"/>
    <x v="0"/>
    <n v="10.469999999999999"/>
  </r>
  <r>
    <x v="71"/>
    <x v="1"/>
    <n v="8.0500000000000007"/>
  </r>
  <r>
    <x v="71"/>
    <x v="2"/>
    <n v="9.129999999999999"/>
  </r>
  <r>
    <x v="71"/>
    <x v="3"/>
    <n v="13.93"/>
  </r>
  <r>
    <x v="71"/>
    <x v="4"/>
    <n v="10.17"/>
  </r>
  <r>
    <x v="71"/>
    <x v="5"/>
    <n v="8.4700000000000006"/>
  </r>
  <r>
    <x v="71"/>
    <x v="6"/>
    <n v="10.98"/>
  </r>
  <r>
    <x v="71"/>
    <x v="7"/>
    <n v="7.6899999999999995"/>
  </r>
  <r>
    <x v="71"/>
    <x v="8"/>
    <n v="5.85"/>
  </r>
  <r>
    <x v="71"/>
    <x v="9"/>
    <n v="8.5300000000000011"/>
  </r>
  <r>
    <x v="71"/>
    <x v="10"/>
    <n v="6.59"/>
  </r>
  <r>
    <x v="72"/>
    <x v="0"/>
    <n v="22.16"/>
  </r>
  <r>
    <x v="72"/>
    <x v="1"/>
    <n v="18.439999999999998"/>
  </r>
  <r>
    <x v="72"/>
    <x v="2"/>
    <n v="20.63"/>
  </r>
  <r>
    <x v="72"/>
    <x v="3"/>
    <n v="22.700000000000003"/>
  </r>
  <r>
    <x v="72"/>
    <x v="4"/>
    <n v="21.360000000000003"/>
  </r>
  <r>
    <x v="72"/>
    <x v="5"/>
    <n v="23.88"/>
  </r>
  <r>
    <x v="72"/>
    <x v="6"/>
    <n v="24.53"/>
  </r>
  <r>
    <x v="72"/>
    <x v="7"/>
    <n v="19.77"/>
  </r>
  <r>
    <x v="72"/>
    <x v="8"/>
    <n v="23.04"/>
  </r>
  <r>
    <x v="72"/>
    <x v="9"/>
    <n v="19.18"/>
  </r>
  <r>
    <x v="72"/>
    <x v="10"/>
    <n v="15.189999999999998"/>
  </r>
  <r>
    <x v="73"/>
    <x v="0"/>
    <n v="18.07"/>
  </r>
  <r>
    <x v="73"/>
    <x v="1"/>
    <n v="15.11"/>
  </r>
  <r>
    <x v="73"/>
    <x v="2"/>
    <n v="13.06"/>
  </r>
  <r>
    <x v="73"/>
    <x v="3"/>
    <n v="14.38"/>
  </r>
  <r>
    <x v="73"/>
    <x v="4"/>
    <n v="15.629999999999999"/>
  </r>
  <r>
    <x v="73"/>
    <x v="5"/>
    <n v="19.59"/>
  </r>
  <r>
    <x v="73"/>
    <x v="6"/>
    <n v="15.08"/>
  </r>
  <r>
    <x v="73"/>
    <x v="7"/>
    <n v="15.009999999999998"/>
  </r>
  <r>
    <x v="73"/>
    <x v="8"/>
    <n v="13.98"/>
  </r>
  <r>
    <x v="73"/>
    <x v="9"/>
    <n v="13.899999999999999"/>
  </r>
  <r>
    <x v="73"/>
    <x v="10"/>
    <n v="17.38"/>
  </r>
  <r>
    <x v="74"/>
    <x v="0"/>
    <n v="21.790000000000003"/>
  </r>
  <r>
    <x v="74"/>
    <x v="1"/>
    <n v="22.429999999999996"/>
  </r>
  <r>
    <x v="74"/>
    <x v="2"/>
    <n v="18.5"/>
  </r>
  <r>
    <x v="74"/>
    <x v="3"/>
    <n v="24.590000000000003"/>
  </r>
  <r>
    <x v="74"/>
    <x v="4"/>
    <n v="19.97"/>
  </r>
  <r>
    <x v="74"/>
    <x v="5"/>
    <n v="21.73"/>
  </r>
  <r>
    <x v="74"/>
    <x v="6"/>
    <n v="22.65"/>
  </r>
  <r>
    <x v="74"/>
    <x v="7"/>
    <n v="21.76"/>
  </r>
  <r>
    <x v="74"/>
    <x v="8"/>
    <n v="19.77"/>
  </r>
  <r>
    <x v="74"/>
    <x v="9"/>
    <n v="18.979999999999997"/>
  </r>
  <r>
    <x v="74"/>
    <x v="10"/>
    <n v="18.82"/>
  </r>
  <r>
    <x v="75"/>
    <x v="0"/>
    <n v="24.56"/>
  </r>
  <r>
    <x v="75"/>
    <x v="1"/>
    <n v="27.76"/>
  </r>
  <r>
    <x v="75"/>
    <x v="2"/>
    <n v="21.199999999999996"/>
  </r>
  <r>
    <x v="75"/>
    <x v="3"/>
    <n v="28.12"/>
  </r>
  <r>
    <x v="75"/>
    <x v="4"/>
    <n v="25.690000000000005"/>
  </r>
  <r>
    <x v="75"/>
    <x v="5"/>
    <n v="27.88"/>
  </r>
  <r>
    <x v="75"/>
    <x v="6"/>
    <n v="27.519999999999996"/>
  </r>
  <r>
    <x v="75"/>
    <x v="7"/>
    <n v="19.559999999999999"/>
  </r>
  <r>
    <x v="75"/>
    <x v="8"/>
    <n v="22.36"/>
  </r>
  <r>
    <x v="75"/>
    <x v="9"/>
    <n v="15.010000000000002"/>
  </r>
  <r>
    <x v="75"/>
    <x v="10"/>
    <n v="22.31"/>
  </r>
  <r>
    <x v="76"/>
    <x v="0"/>
    <n v="17.760000000000002"/>
  </r>
  <r>
    <x v="76"/>
    <x v="1"/>
    <n v="15.23"/>
  </r>
  <r>
    <x v="76"/>
    <x v="2"/>
    <n v="10.07"/>
  </r>
  <r>
    <x v="76"/>
    <x v="3"/>
    <n v="11.969999999999999"/>
  </r>
  <r>
    <x v="76"/>
    <x v="4"/>
    <n v="15.42"/>
  </r>
  <r>
    <x v="76"/>
    <x v="5"/>
    <n v="13.49"/>
  </r>
  <r>
    <x v="76"/>
    <x v="6"/>
    <n v="18.73"/>
  </r>
  <r>
    <x v="76"/>
    <x v="7"/>
    <n v="15.370000000000001"/>
  </r>
  <r>
    <x v="76"/>
    <x v="8"/>
    <n v="16.540000000000003"/>
  </r>
  <r>
    <x v="76"/>
    <x v="9"/>
    <n v="8.77"/>
  </r>
  <r>
    <x v="76"/>
    <x v="10"/>
    <n v="10.82"/>
  </r>
  <r>
    <x v="77"/>
    <x v="0"/>
    <n v="24.110000000000003"/>
  </r>
  <r>
    <x v="77"/>
    <x v="1"/>
    <n v="25.049999999999997"/>
  </r>
  <r>
    <x v="77"/>
    <x v="2"/>
    <n v="22.92"/>
  </r>
  <r>
    <x v="77"/>
    <x v="3"/>
    <n v="19.439999999999998"/>
  </r>
  <r>
    <x v="77"/>
    <x v="4"/>
    <n v="27.96"/>
  </r>
  <r>
    <x v="77"/>
    <x v="5"/>
    <n v="20.11"/>
  </r>
  <r>
    <x v="77"/>
    <x v="6"/>
    <n v="23.09"/>
  </r>
  <r>
    <x v="77"/>
    <x v="7"/>
    <n v="17.770000000000003"/>
  </r>
  <r>
    <x v="77"/>
    <x v="8"/>
    <n v="22.01"/>
  </r>
  <r>
    <x v="77"/>
    <x v="9"/>
    <n v="23.36"/>
  </r>
  <r>
    <x v="77"/>
    <x v="10"/>
    <n v="22.770000000000003"/>
  </r>
  <r>
    <x v="78"/>
    <x v="0"/>
    <n v="17.939999999999998"/>
  </r>
  <r>
    <x v="78"/>
    <x v="1"/>
    <n v="21.220000000000002"/>
  </r>
  <r>
    <x v="78"/>
    <x v="2"/>
    <n v="12.68"/>
  </r>
  <r>
    <x v="78"/>
    <x v="3"/>
    <n v="25.68"/>
  </r>
  <r>
    <x v="78"/>
    <x v="4"/>
    <n v="18.91"/>
  </r>
  <r>
    <x v="78"/>
    <x v="5"/>
    <n v="12.5"/>
  </r>
  <r>
    <x v="78"/>
    <x v="6"/>
    <n v="14.799999999999999"/>
  </r>
  <r>
    <x v="78"/>
    <x v="7"/>
    <n v="13.6"/>
  </r>
  <r>
    <x v="78"/>
    <x v="8"/>
    <n v="13.61"/>
  </r>
  <r>
    <x v="78"/>
    <x v="9"/>
    <n v="16.899999999999999"/>
  </r>
  <r>
    <x v="78"/>
    <x v="10"/>
    <n v="15.3"/>
  </r>
  <r>
    <x v="79"/>
    <x v="0"/>
    <n v="12.53"/>
  </r>
  <r>
    <x v="79"/>
    <x v="1"/>
    <n v="14.13"/>
  </r>
  <r>
    <x v="79"/>
    <x v="2"/>
    <n v="16.21"/>
  </r>
  <r>
    <x v="79"/>
    <x v="3"/>
    <n v="14.31"/>
  </r>
  <r>
    <x v="79"/>
    <x v="4"/>
    <n v="19.240000000000002"/>
  </r>
  <r>
    <x v="79"/>
    <x v="5"/>
    <n v="11.4"/>
  </r>
  <r>
    <x v="79"/>
    <x v="6"/>
    <n v="14.48"/>
  </r>
  <r>
    <x v="79"/>
    <x v="7"/>
    <n v="14.24"/>
  </r>
  <r>
    <x v="79"/>
    <x v="8"/>
    <n v="11.88"/>
  </r>
  <r>
    <x v="79"/>
    <x v="9"/>
    <n v="15.419999999999998"/>
  </r>
  <r>
    <x v="79"/>
    <x v="10"/>
    <n v="14.02"/>
  </r>
  <r>
    <x v="80"/>
    <x v="0"/>
    <n v="10.440000000000001"/>
  </r>
  <r>
    <x v="80"/>
    <x v="1"/>
    <n v="6.33"/>
  </r>
  <r>
    <x v="80"/>
    <x v="2"/>
    <n v="6.7399999999999993"/>
  </r>
  <r>
    <x v="80"/>
    <x v="3"/>
    <n v="7.98"/>
  </r>
  <r>
    <x v="80"/>
    <x v="4"/>
    <n v="14.4"/>
  </r>
  <r>
    <x v="80"/>
    <x v="5"/>
    <n v="14.290000000000003"/>
  </r>
  <r>
    <x v="80"/>
    <x v="6"/>
    <n v="17.799999999999997"/>
  </r>
  <r>
    <x v="80"/>
    <x v="7"/>
    <n v="11.97"/>
  </r>
  <r>
    <x v="80"/>
    <x v="8"/>
    <n v="9.51"/>
  </r>
  <r>
    <x v="80"/>
    <x v="9"/>
    <n v="9.07"/>
  </r>
  <r>
    <x v="80"/>
    <x v="10"/>
    <n v="7.36"/>
  </r>
  <r>
    <x v="81"/>
    <x v="0"/>
    <n v="6.8599999999999994"/>
  </r>
  <r>
    <x v="81"/>
    <x v="1"/>
    <n v="10.88"/>
  </r>
  <r>
    <x v="81"/>
    <x v="2"/>
    <n v="6.1400000000000006"/>
  </r>
  <r>
    <x v="81"/>
    <x v="3"/>
    <n v="7.7200000000000006"/>
  </r>
  <r>
    <x v="81"/>
    <x v="4"/>
    <n v="7.26"/>
  </r>
  <r>
    <x v="81"/>
    <x v="5"/>
    <n v="4.12"/>
  </r>
  <r>
    <x v="81"/>
    <x v="6"/>
    <n v="5.93"/>
  </r>
  <r>
    <x v="81"/>
    <x v="7"/>
    <n v="4.3099999999999996"/>
  </r>
  <r>
    <x v="81"/>
    <x v="8"/>
    <n v="6.4"/>
  </r>
  <r>
    <x v="81"/>
    <x v="9"/>
    <n v="7.9"/>
  </r>
  <r>
    <x v="81"/>
    <x v="10"/>
    <n v="3.32"/>
  </r>
  <r>
    <x v="82"/>
    <x v="0"/>
    <n v="18.170000000000002"/>
  </r>
  <r>
    <x v="82"/>
    <x v="1"/>
    <n v="23.340000000000003"/>
  </r>
  <r>
    <x v="82"/>
    <x v="2"/>
    <n v="21.78"/>
  </r>
  <r>
    <x v="82"/>
    <x v="3"/>
    <n v="18.059999999999999"/>
  </r>
  <r>
    <x v="82"/>
    <x v="4"/>
    <n v="19.860000000000003"/>
  </r>
  <r>
    <x v="82"/>
    <x v="5"/>
    <n v="27.95"/>
  </r>
  <r>
    <x v="82"/>
    <x v="6"/>
    <n v="28.08"/>
  </r>
  <r>
    <x v="82"/>
    <x v="7"/>
    <n v="26.790000000000003"/>
  </r>
  <r>
    <x v="82"/>
    <x v="8"/>
    <n v="21.18"/>
  </r>
  <r>
    <x v="82"/>
    <x v="9"/>
    <n v="23.329999999999995"/>
  </r>
  <r>
    <x v="82"/>
    <x v="10"/>
    <n v="24.22"/>
  </r>
  <r>
    <x v="83"/>
    <x v="0"/>
    <n v="8.7900000000000009"/>
  </r>
  <r>
    <x v="83"/>
    <x v="1"/>
    <n v="7.4700000000000006"/>
  </r>
  <r>
    <x v="83"/>
    <x v="2"/>
    <n v="11.2"/>
  </r>
  <r>
    <x v="83"/>
    <x v="3"/>
    <n v="7.93"/>
  </r>
  <r>
    <x v="83"/>
    <x v="4"/>
    <n v="6.86"/>
  </r>
  <r>
    <x v="83"/>
    <x v="5"/>
    <n v="11.77"/>
  </r>
  <r>
    <x v="83"/>
    <x v="6"/>
    <n v="13.31"/>
  </r>
  <r>
    <x v="83"/>
    <x v="7"/>
    <n v="10.620000000000001"/>
  </r>
  <r>
    <x v="83"/>
    <x v="8"/>
    <n v="5.6300000000000008"/>
  </r>
  <r>
    <x v="83"/>
    <x v="9"/>
    <n v="6.18"/>
  </r>
  <r>
    <x v="83"/>
    <x v="10"/>
    <n v="11.52"/>
  </r>
  <r>
    <x v="84"/>
    <x v="0"/>
    <n v="12.45"/>
  </r>
  <r>
    <x v="84"/>
    <x v="1"/>
    <n v="10.73"/>
  </r>
  <r>
    <x v="84"/>
    <x v="2"/>
    <n v="9.9499999999999993"/>
  </r>
  <r>
    <x v="84"/>
    <x v="3"/>
    <n v="9.7299999999999986"/>
  </r>
  <r>
    <x v="84"/>
    <x v="4"/>
    <n v="8.17"/>
  </r>
  <r>
    <x v="84"/>
    <x v="5"/>
    <n v="15.8"/>
  </r>
  <r>
    <x v="84"/>
    <x v="6"/>
    <n v="11.71"/>
  </r>
  <r>
    <x v="84"/>
    <x v="7"/>
    <n v="13.39"/>
  </r>
  <r>
    <x v="84"/>
    <x v="8"/>
    <n v="11.03"/>
  </r>
  <r>
    <x v="84"/>
    <x v="9"/>
    <n v="8.3800000000000008"/>
  </r>
  <r>
    <x v="84"/>
    <x v="10"/>
    <n v="8.67"/>
  </r>
  <r>
    <x v="85"/>
    <x v="0"/>
    <n v="19.79"/>
  </r>
  <r>
    <x v="85"/>
    <x v="1"/>
    <n v="18.939999999999998"/>
  </r>
  <r>
    <x v="85"/>
    <x v="2"/>
    <n v="14.54"/>
  </r>
  <r>
    <x v="85"/>
    <x v="3"/>
    <n v="21.74"/>
  </r>
  <r>
    <x v="85"/>
    <x v="4"/>
    <n v="19.23"/>
  </r>
  <r>
    <x v="85"/>
    <x v="5"/>
    <n v="19.5"/>
  </r>
  <r>
    <x v="85"/>
    <x v="6"/>
    <n v="15.860000000000001"/>
  </r>
  <r>
    <x v="85"/>
    <x v="7"/>
    <n v="15.000000000000002"/>
  </r>
  <r>
    <x v="85"/>
    <x v="8"/>
    <n v="22.419999999999998"/>
  </r>
  <r>
    <x v="85"/>
    <x v="9"/>
    <n v="22.81"/>
  </r>
  <r>
    <x v="85"/>
    <x v="10"/>
    <n v="15.129999999999999"/>
  </r>
  <r>
    <x v="86"/>
    <x v="0"/>
    <n v="32.22"/>
  </r>
  <r>
    <x v="86"/>
    <x v="1"/>
    <n v="26.899999999999995"/>
  </r>
  <r>
    <x v="86"/>
    <x v="2"/>
    <n v="21.520000000000003"/>
  </r>
  <r>
    <x v="86"/>
    <x v="3"/>
    <n v="29.97"/>
  </r>
  <r>
    <x v="86"/>
    <x v="4"/>
    <n v="33.22"/>
  </r>
  <r>
    <x v="86"/>
    <x v="5"/>
    <n v="23.71"/>
  </r>
  <r>
    <x v="86"/>
    <x v="6"/>
    <n v="22.88"/>
  </r>
  <r>
    <x v="86"/>
    <x v="7"/>
    <n v="13.95"/>
  </r>
  <r>
    <x v="86"/>
    <x v="8"/>
    <n v="26.55"/>
  </r>
  <r>
    <x v="86"/>
    <x v="9"/>
    <n v="21.060000000000002"/>
  </r>
  <r>
    <x v="86"/>
    <x v="10"/>
    <n v="21.380000000000003"/>
  </r>
  <r>
    <x v="87"/>
    <x v="0"/>
    <n v="11.41"/>
  </r>
  <r>
    <x v="87"/>
    <x v="1"/>
    <n v="5.85"/>
  </r>
  <r>
    <x v="87"/>
    <x v="2"/>
    <n v="6.57"/>
  </r>
  <r>
    <x v="87"/>
    <x v="3"/>
    <n v="10.16"/>
  </r>
  <r>
    <x v="87"/>
    <x v="4"/>
    <n v="9.67"/>
  </r>
  <r>
    <x v="87"/>
    <x v="5"/>
    <n v="6.71"/>
  </r>
  <r>
    <x v="87"/>
    <x v="6"/>
    <n v="10.74"/>
  </r>
  <r>
    <x v="87"/>
    <x v="7"/>
    <n v="8.86"/>
  </r>
  <r>
    <x v="87"/>
    <x v="8"/>
    <n v="12.53"/>
  </r>
  <r>
    <x v="87"/>
    <x v="9"/>
    <n v="7.6599999999999993"/>
  </r>
  <r>
    <x v="87"/>
    <x v="10"/>
    <n v="8.1"/>
  </r>
  <r>
    <x v="88"/>
    <x v="0"/>
    <n v="21.049999999999997"/>
  </r>
  <r>
    <x v="88"/>
    <x v="1"/>
    <n v="18.989999999999998"/>
  </r>
  <r>
    <x v="88"/>
    <x v="2"/>
    <n v="24"/>
  </r>
  <r>
    <x v="88"/>
    <x v="3"/>
    <n v="19.579999999999998"/>
  </r>
  <r>
    <x v="88"/>
    <x v="4"/>
    <n v="22.950000000000003"/>
  </r>
  <r>
    <x v="88"/>
    <x v="5"/>
    <n v="25.080000000000002"/>
  </r>
  <r>
    <x v="88"/>
    <x v="6"/>
    <n v="32.08"/>
  </r>
  <r>
    <x v="88"/>
    <x v="7"/>
    <n v="28.309999999999995"/>
  </r>
  <r>
    <x v="88"/>
    <x v="8"/>
    <n v="26.52"/>
  </r>
  <r>
    <x v="88"/>
    <x v="9"/>
    <n v="29.85"/>
  </r>
  <r>
    <x v="88"/>
    <x v="10"/>
    <n v="25.03"/>
  </r>
  <r>
    <x v="89"/>
    <x v="0"/>
    <n v="27.960000000000008"/>
  </r>
  <r>
    <x v="89"/>
    <x v="1"/>
    <n v="40.51"/>
  </r>
  <r>
    <x v="89"/>
    <x v="2"/>
    <n v="36.339999999999996"/>
  </r>
  <r>
    <x v="89"/>
    <x v="3"/>
    <n v="18.559999999999999"/>
  </r>
  <r>
    <x v="89"/>
    <x v="4"/>
    <n v="23.020000000000003"/>
  </r>
  <r>
    <x v="89"/>
    <x v="5"/>
    <n v="23.17"/>
  </r>
  <r>
    <x v="89"/>
    <x v="6"/>
    <n v="28.08"/>
  </r>
  <r>
    <x v="89"/>
    <x v="7"/>
    <n v="28.730000000000004"/>
  </r>
  <r>
    <x v="89"/>
    <x v="8"/>
    <n v="21.130000000000003"/>
  </r>
  <r>
    <x v="89"/>
    <x v="9"/>
    <n v="29.38"/>
  </r>
  <r>
    <x v="89"/>
    <x v="10"/>
    <n v="29.270000000000003"/>
  </r>
  <r>
    <x v="90"/>
    <x v="0"/>
    <n v="27.38"/>
  </r>
  <r>
    <x v="90"/>
    <x v="1"/>
    <n v="25.019999999999996"/>
  </r>
  <r>
    <x v="90"/>
    <x v="2"/>
    <n v="22.28"/>
  </r>
  <r>
    <x v="90"/>
    <x v="3"/>
    <n v="22.08"/>
  </r>
  <r>
    <x v="90"/>
    <x v="4"/>
    <n v="26.48"/>
  </r>
  <r>
    <x v="90"/>
    <x v="5"/>
    <n v="32.01"/>
  </r>
  <r>
    <x v="90"/>
    <x v="6"/>
    <n v="24.76"/>
  </r>
  <r>
    <x v="90"/>
    <x v="7"/>
    <n v="28.88"/>
  </r>
  <r>
    <x v="90"/>
    <x v="8"/>
    <n v="26.869999999999997"/>
  </r>
  <r>
    <x v="90"/>
    <x v="9"/>
    <n v="21.360000000000003"/>
  </r>
  <r>
    <x v="90"/>
    <x v="10"/>
    <n v="19.650000000000002"/>
  </r>
  <r>
    <x v="91"/>
    <x v="0"/>
    <n v="20.23"/>
  </r>
  <r>
    <x v="91"/>
    <x v="1"/>
    <n v="14.659999999999998"/>
  </r>
  <r>
    <x v="91"/>
    <x v="2"/>
    <n v="12.879999999999999"/>
  </r>
  <r>
    <x v="91"/>
    <x v="3"/>
    <n v="13.31"/>
  </r>
  <r>
    <x v="91"/>
    <x v="4"/>
    <n v="13.900000000000002"/>
  </r>
  <r>
    <x v="91"/>
    <x v="5"/>
    <n v="13.239999999999998"/>
  </r>
  <r>
    <x v="91"/>
    <x v="6"/>
    <n v="10.530000000000001"/>
  </r>
  <r>
    <x v="91"/>
    <x v="7"/>
    <n v="12.66"/>
  </r>
  <r>
    <x v="91"/>
    <x v="8"/>
    <n v="10.920000000000002"/>
  </r>
  <r>
    <x v="91"/>
    <x v="9"/>
    <n v="17.61"/>
  </r>
  <r>
    <x v="91"/>
    <x v="10"/>
    <n v="22.09"/>
  </r>
  <r>
    <x v="92"/>
    <x v="0"/>
    <n v="30.020000000000003"/>
  </r>
  <r>
    <x v="92"/>
    <x v="1"/>
    <n v="19.02"/>
  </r>
  <r>
    <x v="92"/>
    <x v="2"/>
    <n v="15.129999999999999"/>
  </r>
  <r>
    <x v="92"/>
    <x v="3"/>
    <n v="12.600000000000001"/>
  </r>
  <r>
    <x v="92"/>
    <x v="4"/>
    <n v="14.88"/>
  </r>
  <r>
    <x v="92"/>
    <x v="5"/>
    <n v="26.099999999999998"/>
  </r>
  <r>
    <x v="92"/>
    <x v="6"/>
    <n v="24.54"/>
  </r>
  <r>
    <x v="92"/>
    <x v="7"/>
    <n v="17.86"/>
  </r>
  <r>
    <x v="92"/>
    <x v="8"/>
    <n v="19.720000000000002"/>
  </r>
  <r>
    <x v="92"/>
    <x v="9"/>
    <n v="10.96"/>
  </r>
  <r>
    <x v="92"/>
    <x v="10"/>
    <n v="15.979999999999997"/>
  </r>
  <r>
    <x v="93"/>
    <x v="0"/>
    <n v="11.989999999999998"/>
  </r>
  <r>
    <x v="93"/>
    <x v="1"/>
    <n v="14.61"/>
  </r>
  <r>
    <x v="93"/>
    <x v="2"/>
    <n v="11.19"/>
  </r>
  <r>
    <x v="93"/>
    <x v="3"/>
    <n v="13.48"/>
  </r>
  <r>
    <x v="93"/>
    <x v="4"/>
    <n v="15.729999999999999"/>
  </r>
  <r>
    <x v="93"/>
    <x v="5"/>
    <n v="14.290000000000001"/>
  </r>
  <r>
    <x v="93"/>
    <x v="6"/>
    <n v="13.229999999999999"/>
  </r>
  <r>
    <x v="93"/>
    <x v="7"/>
    <n v="12.21"/>
  </r>
  <r>
    <x v="93"/>
    <x v="8"/>
    <n v="18.010000000000002"/>
  </r>
  <r>
    <x v="93"/>
    <x v="9"/>
    <n v="12.010000000000002"/>
  </r>
  <r>
    <x v="93"/>
    <x v="10"/>
    <n v="9.64"/>
  </r>
  <r>
    <x v="94"/>
    <x v="0"/>
    <n v="44.7"/>
  </r>
  <r>
    <x v="94"/>
    <x v="1"/>
    <n v="29.830000000000002"/>
  </r>
  <r>
    <x v="94"/>
    <x v="2"/>
    <n v="20.669999999999998"/>
  </r>
  <r>
    <x v="94"/>
    <x v="3"/>
    <n v="33.200000000000003"/>
  </r>
  <r>
    <x v="94"/>
    <x v="4"/>
    <n v="28.9"/>
  </r>
  <r>
    <x v="94"/>
    <x v="5"/>
    <n v="43.590000000000011"/>
  </r>
  <r>
    <x v="94"/>
    <x v="6"/>
    <n v="35.799999999999997"/>
  </r>
  <r>
    <x v="94"/>
    <x v="7"/>
    <n v="27.259999999999998"/>
  </r>
  <r>
    <x v="94"/>
    <x v="8"/>
    <n v="29.11"/>
  </r>
  <r>
    <x v="94"/>
    <x v="9"/>
    <n v="27.73"/>
  </r>
  <r>
    <x v="94"/>
    <x v="10"/>
    <n v="26.370000000000005"/>
  </r>
  <r>
    <x v="95"/>
    <x v="0"/>
    <n v="15.079999999999998"/>
  </r>
  <r>
    <x v="95"/>
    <x v="1"/>
    <n v="19.27"/>
  </r>
  <r>
    <x v="95"/>
    <x v="2"/>
    <n v="24.12"/>
  </r>
  <r>
    <x v="95"/>
    <x v="3"/>
    <n v="15.75"/>
  </r>
  <r>
    <x v="95"/>
    <x v="4"/>
    <n v="22.640000000000004"/>
  </r>
  <r>
    <x v="95"/>
    <x v="5"/>
    <n v="15.79"/>
  </r>
  <r>
    <x v="95"/>
    <x v="6"/>
    <n v="16.21"/>
  </r>
  <r>
    <x v="95"/>
    <x v="7"/>
    <n v="22.660000000000004"/>
  </r>
  <r>
    <x v="95"/>
    <x v="8"/>
    <n v="21"/>
  </r>
  <r>
    <x v="95"/>
    <x v="9"/>
    <n v="16.14"/>
  </r>
  <r>
    <x v="95"/>
    <x v="10"/>
    <n v="18.22"/>
  </r>
  <r>
    <x v="96"/>
    <x v="0"/>
    <n v="23.47"/>
  </r>
  <r>
    <x v="96"/>
    <x v="1"/>
    <n v="14"/>
  </r>
  <r>
    <x v="96"/>
    <x v="2"/>
    <n v="17.380000000000003"/>
  </r>
  <r>
    <x v="96"/>
    <x v="3"/>
    <n v="18.759999999999998"/>
  </r>
  <r>
    <x v="96"/>
    <x v="4"/>
    <n v="23.82"/>
  </r>
  <r>
    <x v="96"/>
    <x v="5"/>
    <n v="19.990000000000002"/>
  </r>
  <r>
    <x v="96"/>
    <x v="6"/>
    <n v="19.25"/>
  </r>
  <r>
    <x v="96"/>
    <x v="7"/>
    <n v="21.1"/>
  </r>
  <r>
    <x v="96"/>
    <x v="8"/>
    <n v="14.8"/>
  </r>
  <r>
    <x v="96"/>
    <x v="9"/>
    <n v="20.840000000000003"/>
  </r>
  <r>
    <x v="96"/>
    <x v="10"/>
    <n v="16.95"/>
  </r>
  <r>
    <x v="97"/>
    <x v="0"/>
    <n v="13.549999999999999"/>
  </r>
  <r>
    <x v="97"/>
    <x v="1"/>
    <n v="10.93"/>
  </r>
  <r>
    <x v="97"/>
    <x v="2"/>
    <n v="15.280000000000001"/>
  </r>
  <r>
    <x v="97"/>
    <x v="3"/>
    <n v="9.8800000000000008"/>
  </r>
  <r>
    <x v="97"/>
    <x v="4"/>
    <n v="8.66"/>
  </r>
  <r>
    <x v="97"/>
    <x v="5"/>
    <n v="8.49"/>
  </r>
  <r>
    <x v="97"/>
    <x v="6"/>
    <n v="13.18"/>
  </r>
  <r>
    <x v="97"/>
    <x v="7"/>
    <n v="8.7799999999999994"/>
  </r>
  <r>
    <x v="97"/>
    <x v="8"/>
    <n v="10.209999999999999"/>
  </r>
  <r>
    <x v="97"/>
    <x v="9"/>
    <n v="11.42"/>
  </r>
  <r>
    <x v="97"/>
    <x v="10"/>
    <n v="10.26"/>
  </r>
  <r>
    <x v="98"/>
    <x v="0"/>
    <n v="12.68"/>
  </r>
  <r>
    <x v="98"/>
    <x v="1"/>
    <n v="18.54"/>
  </r>
  <r>
    <x v="98"/>
    <x v="2"/>
    <n v="16.45"/>
  </r>
  <r>
    <x v="98"/>
    <x v="3"/>
    <n v="12.98"/>
  </r>
  <r>
    <x v="98"/>
    <x v="4"/>
    <n v="11.559999999999999"/>
  </r>
  <r>
    <x v="98"/>
    <x v="5"/>
    <n v="16.66"/>
  </r>
  <r>
    <x v="98"/>
    <x v="6"/>
    <n v="18.61"/>
  </r>
  <r>
    <x v="98"/>
    <x v="7"/>
    <n v="15.12"/>
  </r>
  <r>
    <x v="98"/>
    <x v="8"/>
    <n v="9.59"/>
  </r>
  <r>
    <x v="98"/>
    <x v="9"/>
    <n v="17.23"/>
  </r>
  <r>
    <x v="98"/>
    <x v="10"/>
    <n v="23.610000000000003"/>
  </r>
  <r>
    <x v="99"/>
    <x v="0"/>
    <n v="12.239999999999998"/>
  </r>
  <r>
    <x v="99"/>
    <x v="1"/>
    <n v="9.9"/>
  </r>
  <r>
    <x v="99"/>
    <x v="2"/>
    <n v="6.92"/>
  </r>
  <r>
    <x v="99"/>
    <x v="3"/>
    <n v="8.9899999999999984"/>
  </r>
  <r>
    <x v="99"/>
    <x v="4"/>
    <n v="11.77"/>
  </r>
  <r>
    <x v="99"/>
    <x v="5"/>
    <n v="8.42"/>
  </r>
  <r>
    <x v="99"/>
    <x v="6"/>
    <n v="14.07"/>
  </r>
  <r>
    <x v="99"/>
    <x v="7"/>
    <n v="10.01"/>
  </r>
  <r>
    <x v="99"/>
    <x v="8"/>
    <n v="11.28"/>
  </r>
  <r>
    <x v="99"/>
    <x v="9"/>
    <n v="8.7099999999999991"/>
  </r>
  <r>
    <x v="99"/>
    <x v="10"/>
    <n v="9.11"/>
  </r>
  <r>
    <x v="100"/>
    <x v="0"/>
    <n v="17.34"/>
  </r>
  <r>
    <x v="100"/>
    <x v="1"/>
    <n v="12.92"/>
  </r>
  <r>
    <x v="100"/>
    <x v="2"/>
    <n v="13.540000000000001"/>
  </r>
  <r>
    <x v="100"/>
    <x v="3"/>
    <n v="16.8"/>
  </r>
  <r>
    <x v="100"/>
    <x v="4"/>
    <n v="15.48"/>
  </r>
  <r>
    <x v="100"/>
    <x v="5"/>
    <n v="21"/>
  </r>
  <r>
    <x v="100"/>
    <x v="6"/>
    <n v="22.05"/>
  </r>
  <r>
    <x v="100"/>
    <x v="7"/>
    <n v="18.61"/>
  </r>
  <r>
    <x v="100"/>
    <x v="8"/>
    <n v="24.740000000000002"/>
  </r>
  <r>
    <x v="100"/>
    <x v="9"/>
    <n v="23.3"/>
  </r>
  <r>
    <x v="100"/>
    <x v="10"/>
    <n v="13.989999999999998"/>
  </r>
  <r>
    <x v="101"/>
    <x v="0"/>
    <n v="6.01"/>
  </r>
  <r>
    <x v="101"/>
    <x v="1"/>
    <n v="15.879999999999999"/>
  </r>
  <r>
    <x v="101"/>
    <x v="2"/>
    <n v="9.93"/>
  </r>
  <r>
    <x v="101"/>
    <x v="3"/>
    <n v="7.67"/>
  </r>
  <r>
    <x v="101"/>
    <x v="4"/>
    <n v="6.8900000000000006"/>
  </r>
  <r>
    <x v="101"/>
    <x v="5"/>
    <n v="8.01"/>
  </r>
  <r>
    <x v="101"/>
    <x v="6"/>
    <n v="7.3"/>
  </r>
  <r>
    <x v="101"/>
    <x v="7"/>
    <n v="6.13"/>
  </r>
  <r>
    <x v="101"/>
    <x v="8"/>
    <n v="9.0300000000000011"/>
  </r>
  <r>
    <x v="101"/>
    <x v="9"/>
    <n v="19.509999999999998"/>
  </r>
  <r>
    <x v="101"/>
    <x v="10"/>
    <n v="12.02"/>
  </r>
  <r>
    <x v="102"/>
    <x v="0"/>
    <n v="20.64"/>
  </r>
  <r>
    <x v="102"/>
    <x v="1"/>
    <n v="12.74"/>
  </r>
  <r>
    <x v="102"/>
    <x v="2"/>
    <n v="13.91"/>
  </r>
  <r>
    <x v="102"/>
    <x v="3"/>
    <n v="25.220000000000002"/>
  </r>
  <r>
    <x v="102"/>
    <x v="4"/>
    <n v="19.809999999999999"/>
  </r>
  <r>
    <x v="102"/>
    <x v="5"/>
    <n v="22.729999999999997"/>
  </r>
  <r>
    <x v="102"/>
    <x v="6"/>
    <n v="21.53"/>
  </r>
  <r>
    <x v="102"/>
    <x v="7"/>
    <n v="19.82"/>
  </r>
  <r>
    <x v="102"/>
    <x v="8"/>
    <n v="20.220000000000002"/>
  </r>
  <r>
    <x v="102"/>
    <x v="9"/>
    <n v="19.78"/>
  </r>
  <r>
    <x v="102"/>
    <x v="10"/>
    <n v="23.750000000000004"/>
  </r>
  <r>
    <x v="103"/>
    <x v="0"/>
    <n v="19.100000000000001"/>
  </r>
  <r>
    <x v="103"/>
    <x v="1"/>
    <n v="4.42"/>
  </r>
  <r>
    <x v="103"/>
    <x v="2"/>
    <n v="5.41"/>
  </r>
  <r>
    <x v="103"/>
    <x v="3"/>
    <n v="9.75"/>
  </r>
  <r>
    <x v="103"/>
    <x v="4"/>
    <n v="7.08"/>
  </r>
  <r>
    <x v="103"/>
    <x v="5"/>
    <n v="5.8500000000000005"/>
  </r>
  <r>
    <x v="103"/>
    <x v="6"/>
    <n v="13.11"/>
  </r>
  <r>
    <x v="103"/>
    <x v="7"/>
    <n v="7.55"/>
  </r>
  <r>
    <x v="103"/>
    <x v="8"/>
    <n v="8.23"/>
  </r>
  <r>
    <x v="103"/>
    <x v="9"/>
    <n v="7.31"/>
  </r>
  <r>
    <x v="103"/>
    <x v="10"/>
    <n v="3.51"/>
  </r>
  <r>
    <x v="104"/>
    <x v="0"/>
    <n v="20.090000000000003"/>
  </r>
  <r>
    <x v="104"/>
    <x v="1"/>
    <n v="20.48"/>
  </r>
  <r>
    <x v="104"/>
    <x v="2"/>
    <n v="17.84"/>
  </r>
  <r>
    <x v="104"/>
    <x v="3"/>
    <n v="14.23"/>
  </r>
  <r>
    <x v="104"/>
    <x v="4"/>
    <n v="20.53"/>
  </r>
  <r>
    <x v="104"/>
    <x v="5"/>
    <n v="13.43"/>
  </r>
  <r>
    <x v="104"/>
    <x v="6"/>
    <n v="14.110000000000001"/>
  </r>
  <r>
    <x v="104"/>
    <x v="7"/>
    <n v="18.850000000000001"/>
  </r>
  <r>
    <x v="104"/>
    <x v="8"/>
    <n v="18.53"/>
  </r>
  <r>
    <x v="104"/>
    <x v="9"/>
    <n v="15.86"/>
  </r>
  <r>
    <x v="104"/>
    <x v="10"/>
    <n v="12.8"/>
  </r>
  <r>
    <x v="105"/>
    <x v="0"/>
    <n v="9.6900000000000013"/>
  </r>
  <r>
    <x v="105"/>
    <x v="1"/>
    <n v="11.52"/>
  </r>
  <r>
    <x v="105"/>
    <x v="2"/>
    <n v="9.74"/>
  </r>
  <r>
    <x v="105"/>
    <x v="3"/>
    <n v="11.87"/>
  </r>
  <r>
    <x v="105"/>
    <x v="4"/>
    <n v="11.37"/>
  </r>
  <r>
    <x v="105"/>
    <x v="5"/>
    <n v="14.25"/>
  </r>
  <r>
    <x v="105"/>
    <x v="6"/>
    <n v="11.169999999999998"/>
  </r>
  <r>
    <x v="105"/>
    <x v="7"/>
    <n v="7.93"/>
  </r>
  <r>
    <x v="105"/>
    <x v="8"/>
    <n v="10.33"/>
  </r>
  <r>
    <x v="105"/>
    <x v="9"/>
    <n v="9.9899999999999984"/>
  </r>
  <r>
    <x v="105"/>
    <x v="10"/>
    <n v="6.9799999999999995"/>
  </r>
  <r>
    <x v="106"/>
    <x v="0"/>
    <n v="1.34"/>
  </r>
  <r>
    <x v="106"/>
    <x v="1"/>
    <n v="5.63"/>
  </r>
  <r>
    <x v="106"/>
    <x v="2"/>
    <n v="5.73"/>
  </r>
  <r>
    <x v="106"/>
    <x v="3"/>
    <n v="3.1"/>
  </r>
  <r>
    <x v="106"/>
    <x v="4"/>
    <n v="10.7"/>
  </r>
  <r>
    <x v="106"/>
    <x v="5"/>
    <n v="3.41"/>
  </r>
  <r>
    <x v="106"/>
    <x v="6"/>
    <n v="6.18"/>
  </r>
  <r>
    <x v="106"/>
    <x v="7"/>
    <n v="13.990000000000002"/>
  </r>
  <r>
    <x v="106"/>
    <x v="8"/>
    <n v="3"/>
  </r>
  <r>
    <x v="106"/>
    <x v="9"/>
    <n v="5.48"/>
  </r>
  <r>
    <x v="106"/>
    <x v="10"/>
    <n v="5.52"/>
  </r>
  <r>
    <x v="107"/>
    <x v="0"/>
    <n v="5.0999999999999996"/>
  </r>
  <r>
    <x v="107"/>
    <x v="1"/>
    <n v="3.1"/>
  </r>
  <r>
    <x v="107"/>
    <x v="2"/>
    <n v="3.28"/>
  </r>
  <r>
    <x v="107"/>
    <x v="3"/>
    <n v="5"/>
  </r>
  <r>
    <x v="107"/>
    <x v="4"/>
    <n v="3.14"/>
  </r>
  <r>
    <x v="107"/>
    <x v="5"/>
    <n v="5.24"/>
  </r>
  <r>
    <x v="107"/>
    <x v="6"/>
    <n v="7.8900000000000006"/>
  </r>
  <r>
    <x v="107"/>
    <x v="7"/>
    <n v="5.79"/>
  </r>
  <r>
    <x v="107"/>
    <x v="8"/>
    <n v="5.51"/>
  </r>
  <r>
    <x v="107"/>
    <x v="9"/>
    <n v="5.07"/>
  </r>
  <r>
    <x v="107"/>
    <x v="10"/>
    <n v="2.04"/>
  </r>
  <r>
    <x v="108"/>
    <x v="0"/>
    <n v="22.14"/>
  </r>
  <r>
    <x v="108"/>
    <x v="1"/>
    <n v="21.259999999999998"/>
  </r>
  <r>
    <x v="108"/>
    <x v="2"/>
    <n v="17.240000000000002"/>
  </r>
  <r>
    <x v="108"/>
    <x v="3"/>
    <n v="20.53"/>
  </r>
  <r>
    <x v="108"/>
    <x v="4"/>
    <n v="21.57"/>
  </r>
  <r>
    <x v="108"/>
    <x v="5"/>
    <n v="21.23"/>
  </r>
  <r>
    <x v="108"/>
    <x v="6"/>
    <n v="18.819999999999997"/>
  </r>
  <r>
    <x v="108"/>
    <x v="7"/>
    <n v="19.21"/>
  </r>
  <r>
    <x v="108"/>
    <x v="8"/>
    <n v="24.44"/>
  </r>
  <r>
    <x v="108"/>
    <x v="9"/>
    <n v="17.760000000000002"/>
  </r>
  <r>
    <x v="108"/>
    <x v="10"/>
    <n v="19.68"/>
  </r>
  <r>
    <x v="109"/>
    <x v="0"/>
    <n v="18.77"/>
  </r>
  <r>
    <x v="109"/>
    <x v="1"/>
    <n v="22.679999999999996"/>
  </r>
  <r>
    <x v="109"/>
    <x v="2"/>
    <n v="17.39"/>
  </r>
  <r>
    <x v="109"/>
    <x v="3"/>
    <n v="21.520000000000003"/>
  </r>
  <r>
    <x v="109"/>
    <x v="4"/>
    <n v="23.91"/>
  </r>
  <r>
    <x v="109"/>
    <x v="5"/>
    <n v="28.189999999999998"/>
  </r>
  <r>
    <x v="109"/>
    <x v="6"/>
    <n v="24.04"/>
  </r>
  <r>
    <x v="109"/>
    <x v="7"/>
    <n v="16.05"/>
  </r>
  <r>
    <x v="109"/>
    <x v="8"/>
    <n v="20.95"/>
  </r>
  <r>
    <x v="109"/>
    <x v="9"/>
    <n v="17.649999999999999"/>
  </r>
  <r>
    <x v="109"/>
    <x v="10"/>
    <n v="19.939999999999998"/>
  </r>
  <r>
    <x v="110"/>
    <x v="0"/>
    <n v="17.59"/>
  </r>
  <r>
    <x v="110"/>
    <x v="1"/>
    <n v="12.64"/>
  </r>
  <r>
    <x v="110"/>
    <x v="2"/>
    <n v="11.74"/>
  </r>
  <r>
    <x v="110"/>
    <x v="3"/>
    <n v="16.38"/>
  </r>
  <r>
    <x v="110"/>
    <x v="4"/>
    <n v="16.850000000000001"/>
  </r>
  <r>
    <x v="110"/>
    <x v="5"/>
    <n v="19.93"/>
  </r>
  <r>
    <x v="110"/>
    <x v="6"/>
    <n v="11.32"/>
  </r>
  <r>
    <x v="110"/>
    <x v="7"/>
    <n v="8.4600000000000009"/>
  </r>
  <r>
    <x v="110"/>
    <x v="8"/>
    <n v="12.5"/>
  </r>
  <r>
    <x v="110"/>
    <x v="9"/>
    <n v="11.54"/>
  </r>
  <r>
    <x v="110"/>
    <x v="10"/>
    <n v="10.129999999999999"/>
  </r>
  <r>
    <x v="111"/>
    <x v="0"/>
    <n v="8.34"/>
  </r>
  <r>
    <x v="111"/>
    <x v="1"/>
    <n v="8.89"/>
  </r>
  <r>
    <x v="111"/>
    <x v="2"/>
    <n v="8.1700000000000017"/>
  </r>
  <r>
    <x v="111"/>
    <x v="3"/>
    <n v="13.190000000000001"/>
  </r>
  <r>
    <x v="111"/>
    <x v="4"/>
    <n v="9.3800000000000008"/>
  </r>
  <r>
    <x v="111"/>
    <x v="5"/>
    <n v="9.6300000000000008"/>
  </r>
  <r>
    <x v="111"/>
    <x v="6"/>
    <n v="8.67"/>
  </r>
  <r>
    <x v="111"/>
    <x v="7"/>
    <n v="8.98"/>
  </r>
  <r>
    <x v="111"/>
    <x v="8"/>
    <n v="9.4"/>
  </r>
  <r>
    <x v="111"/>
    <x v="9"/>
    <n v="7.0299999999999994"/>
  </r>
  <r>
    <x v="111"/>
    <x v="10"/>
    <n v="8.0300000000000011"/>
  </r>
  <r>
    <x v="112"/>
    <x v="0"/>
    <n v="14.47"/>
  </r>
  <r>
    <x v="112"/>
    <x v="1"/>
    <n v="11.93"/>
  </r>
  <r>
    <x v="112"/>
    <x v="2"/>
    <n v="13.129999999999999"/>
  </r>
  <r>
    <x v="112"/>
    <x v="3"/>
    <n v="7.13"/>
  </r>
  <r>
    <x v="112"/>
    <x v="4"/>
    <n v="13.850000000000001"/>
  </r>
  <r>
    <x v="112"/>
    <x v="5"/>
    <n v="8.9600000000000009"/>
  </r>
  <r>
    <x v="112"/>
    <x v="6"/>
    <n v="12.18"/>
  </r>
  <r>
    <x v="112"/>
    <x v="7"/>
    <n v="10.44"/>
  </r>
  <r>
    <x v="112"/>
    <x v="8"/>
    <n v="10.64"/>
  </r>
  <r>
    <x v="112"/>
    <x v="9"/>
    <n v="18.25"/>
  </r>
  <r>
    <x v="112"/>
    <x v="10"/>
    <n v="14.11"/>
  </r>
  <r>
    <x v="113"/>
    <x v="0"/>
    <n v="19.690000000000005"/>
  </r>
  <r>
    <x v="113"/>
    <x v="1"/>
    <n v="26.459999999999997"/>
  </r>
  <r>
    <x v="113"/>
    <x v="2"/>
    <n v="20.96"/>
  </r>
  <r>
    <x v="113"/>
    <x v="3"/>
    <n v="21.37"/>
  </r>
  <r>
    <x v="113"/>
    <x v="4"/>
    <n v="23.62"/>
  </r>
  <r>
    <x v="113"/>
    <x v="5"/>
    <n v="22.01"/>
  </r>
  <r>
    <x v="113"/>
    <x v="6"/>
    <n v="24.200000000000003"/>
  </r>
  <r>
    <x v="113"/>
    <x v="7"/>
    <n v="25.619999999999997"/>
  </r>
  <r>
    <x v="113"/>
    <x v="8"/>
    <n v="27.740000000000002"/>
  </r>
  <r>
    <x v="113"/>
    <x v="9"/>
    <n v="24.91"/>
  </r>
  <r>
    <x v="113"/>
    <x v="10"/>
    <n v="23.54"/>
  </r>
  <r>
    <x v="114"/>
    <x v="0"/>
    <n v="16.61"/>
  </r>
  <r>
    <x v="114"/>
    <x v="1"/>
    <n v="18.16"/>
  </r>
  <r>
    <x v="114"/>
    <x v="2"/>
    <n v="19.490000000000002"/>
  </r>
  <r>
    <x v="114"/>
    <x v="3"/>
    <n v="19.5"/>
  </r>
  <r>
    <x v="114"/>
    <x v="4"/>
    <n v="17.29"/>
  </r>
  <r>
    <x v="114"/>
    <x v="5"/>
    <n v="21.93"/>
  </r>
  <r>
    <x v="114"/>
    <x v="6"/>
    <n v="21.640000000000004"/>
  </r>
  <r>
    <x v="114"/>
    <x v="7"/>
    <n v="19.569999999999997"/>
  </r>
  <r>
    <x v="114"/>
    <x v="8"/>
    <n v="17.75"/>
  </r>
  <r>
    <x v="114"/>
    <x v="9"/>
    <n v="19.910000000000004"/>
  </r>
  <r>
    <x v="114"/>
    <x v="10"/>
    <n v="17.100000000000001"/>
  </r>
  <r>
    <x v="115"/>
    <x v="0"/>
    <n v="21.86"/>
  </r>
  <r>
    <x v="115"/>
    <x v="1"/>
    <n v="16.32"/>
  </r>
  <r>
    <x v="115"/>
    <x v="2"/>
    <n v="17.690000000000001"/>
  </r>
  <r>
    <x v="115"/>
    <x v="3"/>
    <n v="13.549999999999999"/>
  </r>
  <r>
    <x v="115"/>
    <x v="4"/>
    <n v="23.39"/>
  </r>
  <r>
    <x v="115"/>
    <x v="5"/>
    <n v="20.36"/>
  </r>
  <r>
    <x v="115"/>
    <x v="6"/>
    <n v="18.21"/>
  </r>
  <r>
    <x v="115"/>
    <x v="7"/>
    <n v="19.72"/>
  </r>
  <r>
    <x v="115"/>
    <x v="8"/>
    <n v="21.73"/>
  </r>
  <r>
    <x v="115"/>
    <x v="9"/>
    <n v="19.610000000000003"/>
  </r>
  <r>
    <x v="115"/>
    <x v="10"/>
    <n v="19.04"/>
  </r>
  <r>
    <x v="116"/>
    <x v="0"/>
    <n v="9.2199999999999989"/>
  </r>
  <r>
    <x v="116"/>
    <x v="1"/>
    <n v="7.53"/>
  </r>
  <r>
    <x v="116"/>
    <x v="2"/>
    <n v="6.2299999999999995"/>
  </r>
  <r>
    <x v="116"/>
    <x v="3"/>
    <n v="7.88"/>
  </r>
  <r>
    <x v="116"/>
    <x v="4"/>
    <n v="8.31"/>
  </r>
  <r>
    <x v="116"/>
    <x v="5"/>
    <n v="10.870000000000001"/>
  </r>
  <r>
    <x v="116"/>
    <x v="6"/>
    <n v="11.35"/>
  </r>
  <r>
    <x v="116"/>
    <x v="7"/>
    <n v="9.120000000000001"/>
  </r>
  <r>
    <x v="116"/>
    <x v="8"/>
    <n v="5.9399999999999995"/>
  </r>
  <r>
    <x v="116"/>
    <x v="9"/>
    <n v="5.69"/>
  </r>
  <r>
    <x v="116"/>
    <x v="10"/>
    <n v="8.3000000000000007"/>
  </r>
  <r>
    <x v="117"/>
    <x v="0"/>
    <n v="17.78"/>
  </r>
  <r>
    <x v="117"/>
    <x v="1"/>
    <n v="12.830000000000002"/>
  </r>
  <r>
    <x v="117"/>
    <x v="2"/>
    <n v="12.53"/>
  </r>
  <r>
    <x v="117"/>
    <x v="3"/>
    <n v="21.060000000000002"/>
  </r>
  <r>
    <x v="117"/>
    <x v="4"/>
    <n v="16.600000000000001"/>
  </r>
  <r>
    <x v="117"/>
    <x v="5"/>
    <n v="31.509999999999998"/>
  </r>
  <r>
    <x v="117"/>
    <x v="6"/>
    <n v="21.43"/>
  </r>
  <r>
    <x v="117"/>
    <x v="7"/>
    <n v="16.600000000000001"/>
  </r>
  <r>
    <x v="117"/>
    <x v="8"/>
    <n v="16.57"/>
  </r>
  <r>
    <x v="117"/>
    <x v="9"/>
    <n v="10.870000000000001"/>
  </r>
  <r>
    <x v="117"/>
    <x v="10"/>
    <n v="11.979999999999999"/>
  </r>
  <r>
    <x v="118"/>
    <x v="0"/>
    <n v="12.68"/>
  </r>
  <r>
    <x v="118"/>
    <x v="1"/>
    <n v="18.29"/>
  </r>
  <r>
    <x v="118"/>
    <x v="2"/>
    <n v="12.39"/>
  </r>
  <r>
    <x v="118"/>
    <x v="3"/>
    <n v="15.34"/>
  </r>
  <r>
    <x v="118"/>
    <x v="4"/>
    <n v="18.979999999999997"/>
  </r>
  <r>
    <x v="118"/>
    <x v="5"/>
    <n v="15.07"/>
  </r>
  <r>
    <x v="118"/>
    <x v="6"/>
    <n v="23.35"/>
  </r>
  <r>
    <x v="118"/>
    <x v="7"/>
    <n v="11.87"/>
  </r>
  <r>
    <x v="118"/>
    <x v="8"/>
    <n v="16.310000000000002"/>
  </r>
  <r>
    <x v="118"/>
    <x v="9"/>
    <n v="2.2799999999999998"/>
  </r>
  <r>
    <x v="118"/>
    <x v="10"/>
    <n v="15.120000000000001"/>
  </r>
  <r>
    <x v="119"/>
    <x v="0"/>
    <n v="35.770000000000003"/>
  </r>
  <r>
    <x v="119"/>
    <x v="1"/>
    <n v="19.839999999999996"/>
  </r>
  <r>
    <x v="119"/>
    <x v="2"/>
    <n v="16.169999999999998"/>
  </r>
  <r>
    <x v="119"/>
    <x v="3"/>
    <n v="37.940000000000005"/>
  </r>
  <r>
    <x v="119"/>
    <x v="4"/>
    <n v="40.72"/>
  </r>
  <r>
    <x v="119"/>
    <x v="5"/>
    <n v="30.369999999999997"/>
  </r>
  <r>
    <x v="119"/>
    <x v="6"/>
    <n v="24.419999999999998"/>
  </r>
  <r>
    <x v="119"/>
    <x v="7"/>
    <n v="28.130000000000003"/>
  </r>
  <r>
    <x v="119"/>
    <x v="8"/>
    <n v="27.569999999999997"/>
  </r>
  <r>
    <x v="119"/>
    <x v="9"/>
    <n v="28"/>
  </r>
  <r>
    <x v="119"/>
    <x v="10"/>
    <n v="19.27"/>
  </r>
  <r>
    <x v="120"/>
    <x v="0"/>
    <n v="7.7799999999999994"/>
  </r>
  <r>
    <x v="120"/>
    <x v="1"/>
    <n v="6.1499999999999995"/>
  </r>
  <r>
    <x v="120"/>
    <x v="2"/>
    <n v="8.24"/>
  </r>
  <r>
    <x v="120"/>
    <x v="3"/>
    <n v="10.509999999999998"/>
  </r>
  <r>
    <x v="120"/>
    <x v="4"/>
    <n v="14.009999999999998"/>
  </r>
  <r>
    <x v="120"/>
    <x v="5"/>
    <n v="13.839999999999998"/>
  </r>
  <r>
    <x v="120"/>
    <x v="6"/>
    <n v="8.36"/>
  </r>
  <r>
    <x v="120"/>
    <x v="7"/>
    <n v="7.0200000000000005"/>
  </r>
  <r>
    <x v="120"/>
    <x v="8"/>
    <n v="7.18"/>
  </r>
  <r>
    <x v="120"/>
    <x v="9"/>
    <n v="7.43"/>
  </r>
  <r>
    <x v="120"/>
    <x v="10"/>
    <n v="6.5299999999999994"/>
  </r>
  <r>
    <x v="121"/>
    <x v="0"/>
    <n v="23.800000000000004"/>
  </r>
  <r>
    <x v="121"/>
    <x v="1"/>
    <n v="21.09"/>
  </r>
  <r>
    <x v="121"/>
    <x v="2"/>
    <n v="12.680000000000001"/>
  </r>
  <r>
    <x v="121"/>
    <x v="3"/>
    <n v="21.54"/>
  </r>
  <r>
    <x v="121"/>
    <x v="4"/>
    <n v="20.180000000000003"/>
  </r>
  <r>
    <x v="121"/>
    <x v="5"/>
    <n v="18.41"/>
  </r>
  <r>
    <x v="121"/>
    <x v="6"/>
    <n v="16.62"/>
  </r>
  <r>
    <x v="121"/>
    <x v="7"/>
    <n v="26.299999999999997"/>
  </r>
  <r>
    <x v="121"/>
    <x v="8"/>
    <n v="27.37"/>
  </r>
  <r>
    <x v="121"/>
    <x v="9"/>
    <n v="24.65"/>
  </r>
  <r>
    <x v="121"/>
    <x v="10"/>
    <n v="33.730000000000004"/>
  </r>
  <r>
    <x v="122"/>
    <x v="0"/>
    <n v="13.12"/>
  </r>
  <r>
    <x v="122"/>
    <x v="1"/>
    <n v="12.359999999999998"/>
  </r>
  <r>
    <x v="122"/>
    <x v="2"/>
    <n v="8.67"/>
  </r>
  <r>
    <x v="122"/>
    <x v="3"/>
    <n v="10.639999999999999"/>
  </r>
  <r>
    <x v="122"/>
    <x v="4"/>
    <n v="13.29"/>
  </r>
  <r>
    <x v="122"/>
    <x v="5"/>
    <n v="19.989999999999995"/>
  </r>
  <r>
    <x v="122"/>
    <x v="6"/>
    <n v="13.41"/>
  </r>
  <r>
    <x v="122"/>
    <x v="7"/>
    <n v="14.3"/>
  </r>
  <r>
    <x v="122"/>
    <x v="8"/>
    <n v="15.68"/>
  </r>
  <r>
    <x v="122"/>
    <x v="9"/>
    <n v="7.1099999999999994"/>
  </r>
  <r>
    <x v="122"/>
    <x v="10"/>
    <n v="12.329999999999998"/>
  </r>
  <r>
    <x v="123"/>
    <x v="0"/>
    <n v="9.4499999999999993"/>
  </r>
  <r>
    <x v="123"/>
    <x v="1"/>
    <n v="8.9700000000000006"/>
  </r>
  <r>
    <x v="123"/>
    <x v="2"/>
    <n v="11.059999999999999"/>
  </r>
  <r>
    <x v="123"/>
    <x v="3"/>
    <n v="7.8100000000000005"/>
  </r>
  <r>
    <x v="123"/>
    <x v="4"/>
    <n v="10.14"/>
  </r>
  <r>
    <x v="123"/>
    <x v="5"/>
    <n v="12.27"/>
  </r>
  <r>
    <x v="123"/>
    <x v="6"/>
    <n v="10.11"/>
  </r>
  <r>
    <x v="123"/>
    <x v="7"/>
    <n v="8.09"/>
  </r>
  <r>
    <x v="123"/>
    <x v="8"/>
    <n v="11.8"/>
  </r>
  <r>
    <x v="123"/>
    <x v="9"/>
    <n v="9.07"/>
  </r>
  <r>
    <x v="123"/>
    <x v="10"/>
    <n v="7.2799999999999994"/>
  </r>
  <r>
    <x v="124"/>
    <x v="0"/>
    <n v="15.29"/>
  </r>
  <r>
    <x v="124"/>
    <x v="1"/>
    <n v="8.879999999999999"/>
  </r>
  <r>
    <x v="124"/>
    <x v="2"/>
    <n v="4.88"/>
  </r>
  <r>
    <x v="124"/>
    <x v="3"/>
    <n v="13.17"/>
  </r>
  <r>
    <x v="124"/>
    <x v="4"/>
    <n v="13.38"/>
  </r>
  <r>
    <x v="124"/>
    <x v="5"/>
    <n v="10.51"/>
  </r>
  <r>
    <x v="124"/>
    <x v="6"/>
    <n v="3.59"/>
  </r>
  <r>
    <x v="124"/>
    <x v="9"/>
    <n v="11.17"/>
  </r>
  <r>
    <x v="124"/>
    <x v="10"/>
    <n v="9.7199999999999989"/>
  </r>
  <r>
    <x v="125"/>
    <x v="0"/>
    <n v="12.369999999999997"/>
  </r>
  <r>
    <x v="125"/>
    <x v="1"/>
    <n v="15.09"/>
  </r>
  <r>
    <x v="125"/>
    <x v="2"/>
    <n v="11.07"/>
  </r>
  <r>
    <x v="125"/>
    <x v="3"/>
    <n v="11.43"/>
  </r>
  <r>
    <x v="125"/>
    <x v="4"/>
    <n v="12.799999999999999"/>
  </r>
  <r>
    <x v="125"/>
    <x v="5"/>
    <n v="19.21"/>
  </r>
  <r>
    <x v="125"/>
    <x v="6"/>
    <n v="13.61"/>
  </r>
  <r>
    <x v="125"/>
    <x v="7"/>
    <n v="15.02"/>
  </r>
  <r>
    <x v="125"/>
    <x v="8"/>
    <n v="6.99"/>
  </r>
  <r>
    <x v="125"/>
    <x v="9"/>
    <n v="11.14"/>
  </r>
  <r>
    <x v="125"/>
    <x v="10"/>
    <n v="10.54"/>
  </r>
  <r>
    <x v="126"/>
    <x v="0"/>
    <n v="16.579999999999998"/>
  </r>
  <r>
    <x v="126"/>
    <x v="1"/>
    <n v="13.18"/>
  </r>
  <r>
    <x v="126"/>
    <x v="2"/>
    <n v="12.38"/>
  </r>
  <r>
    <x v="126"/>
    <x v="3"/>
    <n v="8.0500000000000007"/>
  </r>
  <r>
    <x v="126"/>
    <x v="4"/>
    <n v="12.610000000000001"/>
  </r>
  <r>
    <x v="126"/>
    <x v="5"/>
    <n v="23.14"/>
  </r>
  <r>
    <x v="126"/>
    <x v="6"/>
    <n v="31.850000000000005"/>
  </r>
  <r>
    <x v="126"/>
    <x v="7"/>
    <n v="20.209999999999997"/>
  </r>
  <r>
    <x v="126"/>
    <x v="8"/>
    <n v="17.509999999999998"/>
  </r>
  <r>
    <x v="126"/>
    <x v="9"/>
    <n v="16.329999999999998"/>
  </r>
  <r>
    <x v="126"/>
    <x v="10"/>
    <n v="21.36"/>
  </r>
  <r>
    <x v="127"/>
    <x v="0"/>
    <n v="15.07"/>
  </r>
  <r>
    <x v="127"/>
    <x v="3"/>
    <n v="18.25"/>
  </r>
  <r>
    <x v="127"/>
    <x v="4"/>
    <n v="24.82"/>
  </r>
  <r>
    <x v="127"/>
    <x v="5"/>
    <n v="20.420000000000002"/>
  </r>
  <r>
    <x v="127"/>
    <x v="6"/>
    <n v="25.599999999999998"/>
  </r>
  <r>
    <x v="127"/>
    <x v="7"/>
    <n v="15.299999999999999"/>
  </r>
  <r>
    <x v="127"/>
    <x v="8"/>
    <n v="1.84"/>
  </r>
  <r>
    <x v="128"/>
    <x v="0"/>
    <n v="27.77"/>
  </r>
  <r>
    <x v="128"/>
    <x v="1"/>
    <n v="24.259999999999998"/>
  </r>
  <r>
    <x v="128"/>
    <x v="2"/>
    <n v="25.889999999999997"/>
  </r>
  <r>
    <x v="128"/>
    <x v="3"/>
    <n v="30.17"/>
  </r>
  <r>
    <x v="128"/>
    <x v="4"/>
    <n v="25.95"/>
  </r>
  <r>
    <x v="128"/>
    <x v="5"/>
    <n v="21.45"/>
  </r>
  <r>
    <x v="128"/>
    <x v="6"/>
    <n v="19.73"/>
  </r>
  <r>
    <x v="128"/>
    <x v="7"/>
    <n v="39.360000000000007"/>
  </r>
  <r>
    <x v="128"/>
    <x v="8"/>
    <n v="29.289999999999996"/>
  </r>
  <r>
    <x v="128"/>
    <x v="9"/>
    <n v="19.669999999999998"/>
  </r>
  <r>
    <x v="128"/>
    <x v="10"/>
    <n v="22.409999999999997"/>
  </r>
  <r>
    <x v="129"/>
    <x v="0"/>
    <n v="36.480000000000004"/>
  </r>
  <r>
    <x v="129"/>
    <x v="1"/>
    <n v="32.71"/>
  </r>
  <r>
    <x v="129"/>
    <x v="2"/>
    <n v="22.380000000000003"/>
  </r>
  <r>
    <x v="129"/>
    <x v="3"/>
    <n v="38.550000000000004"/>
  </r>
  <r>
    <x v="129"/>
    <x v="4"/>
    <n v="34.619999999999997"/>
  </r>
  <r>
    <x v="129"/>
    <x v="5"/>
    <n v="31.200000000000003"/>
  </r>
  <r>
    <x v="129"/>
    <x v="6"/>
    <n v="41.14"/>
  </r>
  <r>
    <x v="129"/>
    <x v="7"/>
    <n v="44.05"/>
  </r>
  <r>
    <x v="129"/>
    <x v="8"/>
    <n v="39.999999999999993"/>
  </r>
  <r>
    <x v="129"/>
    <x v="9"/>
    <n v="29.08"/>
  </r>
  <r>
    <x v="129"/>
    <x v="10"/>
    <n v="27.5"/>
  </r>
  <r>
    <x v="130"/>
    <x v="0"/>
    <n v="16.21"/>
  </r>
  <r>
    <x v="130"/>
    <x v="1"/>
    <n v="22.78"/>
  </r>
  <r>
    <x v="130"/>
    <x v="2"/>
    <n v="19.420000000000002"/>
  </r>
  <r>
    <x v="130"/>
    <x v="3"/>
    <n v="19.12"/>
  </r>
  <r>
    <x v="130"/>
    <x v="4"/>
    <n v="17.939999999999998"/>
  </r>
  <r>
    <x v="130"/>
    <x v="5"/>
    <n v="20.450000000000003"/>
  </r>
  <r>
    <x v="130"/>
    <x v="6"/>
    <n v="22.29"/>
  </r>
  <r>
    <x v="130"/>
    <x v="7"/>
    <n v="17.040000000000003"/>
  </r>
  <r>
    <x v="130"/>
    <x v="8"/>
    <n v="28.02"/>
  </r>
  <r>
    <x v="130"/>
    <x v="9"/>
    <n v="13.75"/>
  </r>
  <r>
    <x v="130"/>
    <x v="10"/>
    <n v="19.259999999999998"/>
  </r>
  <r>
    <x v="131"/>
    <x v="0"/>
    <n v="20.149999999999999"/>
  </r>
  <r>
    <x v="131"/>
    <x v="1"/>
    <n v="15.249999999999998"/>
  </r>
  <r>
    <x v="131"/>
    <x v="2"/>
    <n v="9.5500000000000007"/>
  </r>
  <r>
    <x v="131"/>
    <x v="3"/>
    <n v="10.93"/>
  </r>
  <r>
    <x v="131"/>
    <x v="4"/>
    <n v="19.82"/>
  </r>
  <r>
    <x v="131"/>
    <x v="5"/>
    <n v="21.64"/>
  </r>
  <r>
    <x v="131"/>
    <x v="6"/>
    <n v="13.13"/>
  </r>
  <r>
    <x v="131"/>
    <x v="7"/>
    <n v="12.909999999999998"/>
  </r>
  <r>
    <x v="131"/>
    <x v="8"/>
    <n v="15.700000000000001"/>
  </r>
  <r>
    <x v="131"/>
    <x v="9"/>
    <n v="19.97"/>
  </r>
  <r>
    <x v="131"/>
    <x v="10"/>
    <n v="12.47"/>
  </r>
  <r>
    <x v="132"/>
    <x v="0"/>
    <n v="7.53"/>
  </r>
  <r>
    <x v="132"/>
    <x v="1"/>
    <n v="9.879999999999999"/>
  </r>
  <r>
    <x v="132"/>
    <x v="2"/>
    <n v="6.25"/>
  </r>
  <r>
    <x v="132"/>
    <x v="3"/>
    <n v="7.25"/>
  </r>
  <r>
    <x v="132"/>
    <x v="4"/>
    <n v="16.440000000000001"/>
  </r>
  <r>
    <x v="132"/>
    <x v="5"/>
    <n v="10.36"/>
  </r>
  <r>
    <x v="132"/>
    <x v="6"/>
    <n v="17.07"/>
  </r>
  <r>
    <x v="132"/>
    <x v="7"/>
    <n v="11.030000000000001"/>
  </r>
  <r>
    <x v="132"/>
    <x v="8"/>
    <n v="15.35"/>
  </r>
  <r>
    <x v="132"/>
    <x v="9"/>
    <n v="15.469999999999999"/>
  </r>
  <r>
    <x v="132"/>
    <x v="10"/>
    <n v="15.490000000000002"/>
  </r>
  <r>
    <x v="133"/>
    <x v="0"/>
    <n v="10.48"/>
  </r>
  <r>
    <x v="133"/>
    <x v="1"/>
    <n v="17.91"/>
  </r>
  <r>
    <x v="133"/>
    <x v="2"/>
    <n v="16.75"/>
  </r>
  <r>
    <x v="133"/>
    <x v="3"/>
    <n v="11.32"/>
  </r>
  <r>
    <x v="133"/>
    <x v="4"/>
    <n v="17.07"/>
  </r>
  <r>
    <x v="133"/>
    <x v="5"/>
    <n v="10.180000000000001"/>
  </r>
  <r>
    <x v="133"/>
    <x v="6"/>
    <n v="26.450000000000003"/>
  </r>
  <r>
    <x v="133"/>
    <x v="7"/>
    <n v="23.51"/>
  </r>
  <r>
    <x v="133"/>
    <x v="8"/>
    <n v="12.27"/>
  </r>
  <r>
    <x v="133"/>
    <x v="9"/>
    <n v="11.780000000000001"/>
  </r>
  <r>
    <x v="133"/>
    <x v="10"/>
    <n v="12.350000000000001"/>
  </r>
  <r>
    <x v="134"/>
    <x v="0"/>
    <n v="14.12"/>
  </r>
  <r>
    <x v="134"/>
    <x v="1"/>
    <n v="10.93"/>
  </r>
  <r>
    <x v="134"/>
    <x v="2"/>
    <n v="12.860000000000001"/>
  </r>
  <r>
    <x v="134"/>
    <x v="3"/>
    <n v="7.9799999999999995"/>
  </r>
  <r>
    <x v="134"/>
    <x v="4"/>
    <n v="15.499999999999998"/>
  </r>
  <r>
    <x v="134"/>
    <x v="5"/>
    <n v="14.200000000000001"/>
  </r>
  <r>
    <x v="134"/>
    <x v="6"/>
    <n v="17.14"/>
  </r>
  <r>
    <x v="134"/>
    <x v="7"/>
    <n v="14.920000000000002"/>
  </r>
  <r>
    <x v="134"/>
    <x v="8"/>
    <n v="20.58"/>
  </r>
  <r>
    <x v="134"/>
    <x v="9"/>
    <n v="11.969999999999999"/>
  </r>
  <r>
    <x v="134"/>
    <x v="10"/>
    <n v="12.4"/>
  </r>
  <r>
    <x v="135"/>
    <x v="0"/>
    <n v="16.829999999999998"/>
  </r>
  <r>
    <x v="135"/>
    <x v="1"/>
    <n v="15.370000000000003"/>
  </r>
  <r>
    <x v="135"/>
    <x v="2"/>
    <n v="9.49"/>
  </r>
  <r>
    <x v="135"/>
    <x v="3"/>
    <n v="14.520000000000001"/>
  </r>
  <r>
    <x v="135"/>
    <x v="4"/>
    <n v="14.67"/>
  </r>
  <r>
    <x v="135"/>
    <x v="5"/>
    <n v="15.62"/>
  </r>
  <r>
    <x v="135"/>
    <x v="6"/>
    <n v="10.66"/>
  </r>
  <r>
    <x v="135"/>
    <x v="7"/>
    <n v="13.45"/>
  </r>
  <r>
    <x v="135"/>
    <x v="8"/>
    <n v="13.420000000000002"/>
  </r>
  <r>
    <x v="135"/>
    <x v="9"/>
    <n v="9.4400000000000013"/>
  </r>
  <r>
    <x v="135"/>
    <x v="10"/>
    <n v="17.88"/>
  </r>
  <r>
    <x v="136"/>
    <x v="0"/>
    <n v="13.4"/>
  </r>
  <r>
    <x v="136"/>
    <x v="1"/>
    <n v="14.319999999999999"/>
  </r>
  <r>
    <x v="136"/>
    <x v="2"/>
    <n v="10.030000000000001"/>
  </r>
  <r>
    <x v="136"/>
    <x v="3"/>
    <n v="11.280000000000001"/>
  </r>
  <r>
    <x v="136"/>
    <x v="4"/>
    <n v="13.6"/>
  </r>
  <r>
    <x v="136"/>
    <x v="5"/>
    <n v="8.9699999999999989"/>
  </r>
  <r>
    <x v="136"/>
    <x v="6"/>
    <n v="11.48"/>
  </r>
  <r>
    <x v="136"/>
    <x v="7"/>
    <n v="13.67"/>
  </r>
  <r>
    <x v="136"/>
    <x v="8"/>
    <n v="6.0300000000000011"/>
  </r>
  <r>
    <x v="136"/>
    <x v="9"/>
    <n v="12.850000000000001"/>
  </r>
  <r>
    <x v="136"/>
    <x v="10"/>
    <n v="13.969999999999999"/>
  </r>
  <r>
    <x v="137"/>
    <x v="0"/>
    <n v="2.2599999999999998"/>
  </r>
  <r>
    <x v="137"/>
    <x v="4"/>
    <n v="3.45"/>
  </r>
  <r>
    <x v="137"/>
    <x v="5"/>
    <n v="3.85"/>
  </r>
  <r>
    <x v="137"/>
    <x v="6"/>
    <n v="1.69"/>
  </r>
  <r>
    <x v="137"/>
    <x v="7"/>
    <n v="3.53"/>
  </r>
  <r>
    <x v="137"/>
    <x v="8"/>
    <n v="3.38"/>
  </r>
  <r>
    <x v="138"/>
    <x v="0"/>
    <n v="8.11"/>
  </r>
  <r>
    <x v="138"/>
    <x v="1"/>
    <n v="6.59"/>
  </r>
  <r>
    <x v="138"/>
    <x v="2"/>
    <n v="12.81"/>
  </r>
  <r>
    <x v="138"/>
    <x v="3"/>
    <n v="4.6500000000000004"/>
  </r>
  <r>
    <x v="138"/>
    <x v="4"/>
    <n v="7.6400000000000006"/>
  </r>
  <r>
    <x v="138"/>
    <x v="5"/>
    <n v="7.5"/>
  </r>
  <r>
    <x v="138"/>
    <x v="6"/>
    <n v="7.1999999999999993"/>
  </r>
  <r>
    <x v="138"/>
    <x v="7"/>
    <n v="7.7799999999999994"/>
  </r>
  <r>
    <x v="138"/>
    <x v="8"/>
    <n v="7.31"/>
  </r>
  <r>
    <x v="138"/>
    <x v="9"/>
    <n v="5.8800000000000008"/>
  </r>
  <r>
    <x v="138"/>
    <x v="10"/>
    <n v="6.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A4D628-2BFD-494C-9A3D-C67947B69F77}" name="PivotTable2" cacheId="589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L1:M13" firstHeaderRow="1" firstDataRow="1" firstDataCol="1"/>
  <pivotFields count="3">
    <pivotField showAll="0"/>
    <pivotField axis="axisRow" showAll="0">
      <items count="12">
        <item x="0"/>
        <item x="3"/>
        <item x="4"/>
        <item x="5"/>
        <item x="6"/>
        <item x="7"/>
        <item x="8"/>
        <item x="9"/>
        <item x="10"/>
        <item x="1"/>
        <item x="2"/>
        <item t="default"/>
      </items>
    </pivotField>
    <pivotField dataField="1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 of Tons per month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6E0F90-8190-4135-9932-F666F88C9D03}" name="PivotTable1" cacheId="589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1:H141" firstHeaderRow="1" firstDataRow="1" firstDataCol="1"/>
  <pivotFields count="3">
    <pivotField axis="axisRow" showAll="0">
      <items count="1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/>
      </items>
    </pivotField>
    <pivotField showAll="0">
      <items count="12">
        <item x="0"/>
        <item x="3"/>
        <item x="4"/>
        <item x="5"/>
        <item x="6"/>
        <item x="7"/>
        <item x="8"/>
        <item x="9"/>
        <item x="10"/>
        <item x="1"/>
        <item x="2"/>
        <item t="default"/>
      </items>
    </pivotField>
    <pivotField dataField="1" showAll="0"/>
  </pivotFields>
  <rowFields count="1">
    <field x="0"/>
  </rowFields>
  <row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 t="grand">
      <x/>
    </i>
  </rowItems>
  <colItems count="1">
    <i/>
  </colItems>
  <dataFields count="1">
    <dataField name="Sum of Tons per month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764235E-744C-49A7-9E39-E04F35DF547A}" autoFormatId="16" applyNumberFormats="0" applyBorderFormats="0" applyFontFormats="0" applyPatternFormats="0" applyAlignmentFormats="0" applyWidthHeightFormats="0">
  <queryTableRefresh nextId="320">
    <queryTableFields count="319">
      <queryTableField id="1" name="Development" tableColumnId="1"/>
      <queryTableField id="2" name="Year Sum" tableColumnId="2"/>
      <queryTableField id="3" name="Weekly Average" tableColumnId="3"/>
      <queryTableField id="4" name="Borough" tableColumnId="4"/>
      <queryTableField id="5" name="District" tableColumnId="5"/>
      <queryTableField id="6" name="1/9/2017" tableColumnId="6"/>
      <queryTableField id="7" name="1/10/2017" tableColumnId="7"/>
      <queryTableField id="8" name="1/11/2017" tableColumnId="8"/>
      <queryTableField id="9" name="1/12/2017" tableColumnId="9"/>
      <queryTableField id="10" name="1/13/2017" tableColumnId="10"/>
      <queryTableField id="11" name="1/14/2017" tableColumnId="11"/>
      <queryTableField id="12" name="1/16/2017" tableColumnId="12"/>
      <queryTableField id="13" name="1/17/2017" tableColumnId="13"/>
      <queryTableField id="14" name="1/18/2017" tableColumnId="14"/>
      <queryTableField id="15" name="1/19/2017" tableColumnId="15"/>
      <queryTableField id="16" name="1/20/2017" tableColumnId="16"/>
      <queryTableField id="17" name="1/21/2017" tableColumnId="17"/>
      <queryTableField id="18" name="1/23/2017" tableColumnId="18"/>
      <queryTableField id="19" name="1/24/2017" tableColumnId="19"/>
      <queryTableField id="20" name="1/25/2017" tableColumnId="20"/>
      <queryTableField id="21" name="1/26/2017" tableColumnId="21"/>
      <queryTableField id="22" name="1/27/2017" tableColumnId="22"/>
      <queryTableField id="23" name="1/28/2017" tableColumnId="23"/>
      <queryTableField id="24" name="1/2/2017" tableColumnId="24"/>
      <queryTableField id="25" name="1/3/2017" tableColumnId="25"/>
      <queryTableField id="26" name="1/4/2017" tableColumnId="26"/>
      <queryTableField id="27" name="1/5/2017" tableColumnId="27"/>
      <queryTableField id="28" name="1/6/2017" tableColumnId="28"/>
      <queryTableField id="29" name="1/7/2017" tableColumnId="29"/>
      <queryTableField id="30" name="10/9/2017" tableColumnId="30"/>
      <queryTableField id="31" name="10/10/2017" tableColumnId="31"/>
      <queryTableField id="32" name="10/11/2017" tableColumnId="32"/>
      <queryTableField id="33" name="10/12/2017" tableColumnId="33"/>
      <queryTableField id="34" name="10/13/2017" tableColumnId="34"/>
      <queryTableField id="35" name="10/14/2017" tableColumnId="35"/>
      <queryTableField id="36" name="10/16/2017" tableColumnId="36"/>
      <queryTableField id="37" name="10/17/2017" tableColumnId="37"/>
      <queryTableField id="38" name="10/18/2017" tableColumnId="38"/>
      <queryTableField id="39" name="10/19/2017" tableColumnId="39"/>
      <queryTableField id="40" name="10/20/2017" tableColumnId="40"/>
      <queryTableField id="41" name="10/21/2017" tableColumnId="41"/>
      <queryTableField id="42" name="10/23/2017" tableColumnId="42"/>
      <queryTableField id="43" name="10/24/2017" tableColumnId="43"/>
      <queryTableField id="44" name="10/25/2017" tableColumnId="44"/>
      <queryTableField id="45" name="10/26/2017" tableColumnId="45"/>
      <queryTableField id="46" name="10/27/2017" tableColumnId="46"/>
      <queryTableField id="47" name="10/28/2017" tableColumnId="47"/>
      <queryTableField id="48" name="10/2/2017" tableColumnId="48"/>
      <queryTableField id="49" name="10/3/2017" tableColumnId="49"/>
      <queryTableField id="50" name="10/4/2017" tableColumnId="50"/>
      <queryTableField id="51" name="10/5/2017" tableColumnId="51"/>
      <queryTableField id="52" name="10/6/2017" tableColumnId="52"/>
      <queryTableField id="53" name="10/7/2017" tableColumnId="53"/>
      <queryTableField id="54" name="11/6/2017" tableColumnId="54"/>
      <queryTableField id="55" name="11/7/2017" tableColumnId="55"/>
      <queryTableField id="56" name="11/8/2017" tableColumnId="56"/>
      <queryTableField id="57" name="11/9/2017" tableColumnId="57"/>
      <queryTableField id="58" name="11/10/2017" tableColumnId="58"/>
      <queryTableField id="59" name="11/11/2017" tableColumnId="59"/>
      <queryTableField id="60" name="11/13/2017" tableColumnId="60"/>
      <queryTableField id="61" name="11/14/2017" tableColumnId="61"/>
      <queryTableField id="62" name="11/15/2017" tableColumnId="62"/>
      <queryTableField id="63" name="11/16/2017" tableColumnId="63"/>
      <queryTableField id="64" name="11/17/2017" tableColumnId="64"/>
      <queryTableField id="65" name="11/18/2017" tableColumnId="65"/>
      <queryTableField id="66" name="11/20/2017" tableColumnId="66"/>
      <queryTableField id="67" name="11/21/2017" tableColumnId="67"/>
      <queryTableField id="68" name="11/22/2017" tableColumnId="68"/>
      <queryTableField id="69" name="11/23/2017" tableColumnId="69"/>
      <queryTableField id="70" name="11/24/2017" tableColumnId="70"/>
      <queryTableField id="71" name="11/25/2017" tableColumnId="71"/>
      <queryTableField id="72" name="10/30/2017" tableColumnId="72"/>
      <queryTableField id="73" name="10/31/2017" tableColumnId="73"/>
      <queryTableField id="74" name="11/1/2017" tableColumnId="74"/>
      <queryTableField id="75" name="11/2/2017" tableColumnId="75"/>
      <queryTableField id="76" name="11/3/2017" tableColumnId="76"/>
      <queryTableField id="77" name="11/4/2017" tableColumnId="77"/>
      <queryTableField id="78" name="12/10/2017" tableColumnId="78"/>
      <queryTableField id="79" name="12/11/2017" tableColumnId="79"/>
      <queryTableField id="80" name="12/12/2017" tableColumnId="80"/>
      <queryTableField id="81" name="12/13/2017" tableColumnId="81"/>
      <queryTableField id="82" name="12/14/2017" tableColumnId="82"/>
      <queryTableField id="83" name="12/15/2017" tableColumnId="83"/>
      <queryTableField id="84" name="12/16/2017" tableColumnId="84"/>
      <queryTableField id="85" name="11/27/2017" tableColumnId="85"/>
      <queryTableField id="86" name="11/28/2017" tableColumnId="86"/>
      <queryTableField id="87" name="11/29/2017" tableColumnId="87"/>
      <queryTableField id="88" name="11/30/2017" tableColumnId="88"/>
      <queryTableField id="89" name="12/1/2017" tableColumnId="89"/>
      <queryTableField id="90" name="12/2/2017" tableColumnId="90"/>
      <queryTableField id="91" name="12/18/2017" tableColumnId="91"/>
      <queryTableField id="92" name="12/19/2017" tableColumnId="92"/>
      <queryTableField id="93" name="12/20/2017" tableColumnId="93"/>
      <queryTableField id="94" name="12/21/2017" tableColumnId="94"/>
      <queryTableField id="95" name="12/22/2017" tableColumnId="95"/>
      <queryTableField id="96" name="12/23/2017" tableColumnId="96"/>
      <queryTableField id="97" name="12/25/2017" tableColumnId="97"/>
      <queryTableField id="98" name="12/26/2017" tableColumnId="98"/>
      <queryTableField id="99" name="12/27/2017" tableColumnId="99"/>
      <queryTableField id="100" name="12/28/2017" tableColumnId="100"/>
      <queryTableField id="101" name="12/29/2017" tableColumnId="101"/>
      <queryTableField id="102" name="12/30/2017" tableColumnId="102"/>
      <queryTableField id="103" name="12/4/2017" tableColumnId="103"/>
      <queryTableField id="104" name="12/5/2017" tableColumnId="104"/>
      <queryTableField id="105" name="12/6/2017" tableColumnId="105"/>
      <queryTableField id="106" name="12/7/2017" tableColumnId="106"/>
      <queryTableField id="107" name="12/8/2017" tableColumnId="107"/>
      <queryTableField id="108" name="12/9/2017" tableColumnId="108"/>
      <queryTableField id="109" name="2/6/2017" tableColumnId="109"/>
      <queryTableField id="110" name="2/7/2017" tableColumnId="110"/>
      <queryTableField id="111" name="2/8/2017" tableColumnId="111"/>
      <queryTableField id="112" name="2/9/2017" tableColumnId="112"/>
      <queryTableField id="113" name="2/10/2017" tableColumnId="113"/>
      <queryTableField id="114" name="2/11/2017" tableColumnId="114"/>
      <queryTableField id="115" name="2/12/2017" tableColumnId="115"/>
      <queryTableField id="116" name="2/13/2017" tableColumnId="116"/>
      <queryTableField id="117" name="2/14/2017" tableColumnId="117"/>
      <queryTableField id="118" name="2/15/2017" tableColumnId="118"/>
      <queryTableField id="119" name="2/16/2017" tableColumnId="119"/>
      <queryTableField id="120" name="2/17/2017" tableColumnId="120"/>
      <queryTableField id="121" name="2/18/2017" tableColumnId="121"/>
      <queryTableField id="122" name="2/20/2017" tableColumnId="122"/>
      <queryTableField id="123" name="2/21/2017" tableColumnId="123"/>
      <queryTableField id="124" name="2/22/2017" tableColumnId="124"/>
      <queryTableField id="125" name="2/23/2017" tableColumnId="125"/>
      <queryTableField id="126" name="2/24/2017" tableColumnId="126"/>
      <queryTableField id="127" name="2/25/2017" tableColumnId="127"/>
      <queryTableField id="128" name="1/30/2017" tableColumnId="128"/>
      <queryTableField id="129" name="1/31/2017" tableColumnId="129"/>
      <queryTableField id="130" name="2/1/2017" tableColumnId="130"/>
      <queryTableField id="131" name="2/2/2017" tableColumnId="131"/>
      <queryTableField id="132" name="2/3/2017" tableColumnId="132"/>
      <queryTableField id="133" name="2/4/2017" tableColumnId="133"/>
      <queryTableField id="134" name="3/6/2017" tableColumnId="134"/>
      <queryTableField id="135" name="3/7/2017" tableColumnId="135"/>
      <queryTableField id="136" name="3/8/2017" tableColumnId="136"/>
      <queryTableField id="137" name="3/9/2017" tableColumnId="137"/>
      <queryTableField id="138" name="3/10/2017" tableColumnId="138"/>
      <queryTableField id="139" name="3/11/2017" tableColumnId="139"/>
      <queryTableField id="140" name="3/13/2017" tableColumnId="140"/>
      <queryTableField id="141" name="3/14/2017" tableColumnId="141"/>
      <queryTableField id="142" name="3/15/2017" tableColumnId="142"/>
      <queryTableField id="143" name="3/16/2017" tableColumnId="143"/>
      <queryTableField id="144" name="3/17/2017" tableColumnId="144"/>
      <queryTableField id="145" name="3/18/2017" tableColumnId="145"/>
      <queryTableField id="146" name="3/20/2017" tableColumnId="146"/>
      <queryTableField id="147" name="3/21/2017" tableColumnId="147"/>
      <queryTableField id="148" name="3/22/2017" tableColumnId="148"/>
      <queryTableField id="149" name="3/23/2017" tableColumnId="149"/>
      <queryTableField id="150" name="3/24/2017" tableColumnId="150"/>
      <queryTableField id="151" name="3/25/2017" tableColumnId="151"/>
      <queryTableField id="152" name="2/27/2017" tableColumnId="152"/>
      <queryTableField id="153" name="2/28/2017" tableColumnId="153"/>
      <queryTableField id="154" name="3/1/2017" tableColumnId="154"/>
      <queryTableField id="155" name="3/2/2017" tableColumnId="155"/>
      <queryTableField id="156" name="3/3/2017" tableColumnId="156"/>
      <queryTableField id="157" name="3/4/2017" tableColumnId="157"/>
      <queryTableField id="158" name="3/27/2017" tableColumnId="158"/>
      <queryTableField id="159" name="3/28/2017" tableColumnId="159"/>
      <queryTableField id="160" name="3/29/2017" tableColumnId="160"/>
      <queryTableField id="161" name="3/30/2017" tableColumnId="161"/>
      <queryTableField id="162" name="3/31/2017" tableColumnId="162"/>
      <queryTableField id="163" name="4/1/2017" tableColumnId="163"/>
      <queryTableField id="164" name="4/10/2017" tableColumnId="164"/>
      <queryTableField id="165" name="4/11/2017" tableColumnId="165"/>
      <queryTableField id="166" name="4/12/2017" tableColumnId="166"/>
      <queryTableField id="167" name="4/13/2017" tableColumnId="167"/>
      <queryTableField id="168" name="4/14/2017" tableColumnId="168"/>
      <queryTableField id="169" name="4/15/2017" tableColumnId="169"/>
      <queryTableField id="170" name="4/17/2017" tableColumnId="170"/>
      <queryTableField id="171" name="4/18/2017" tableColumnId="171"/>
      <queryTableField id="172" name="4/19/2017" tableColumnId="172"/>
      <queryTableField id="173" name="4/20/2017" tableColumnId="173"/>
      <queryTableField id="174" name="4/21/2017" tableColumnId="174"/>
      <queryTableField id="175" name="4/22/2017" tableColumnId="175"/>
      <queryTableField id="176" name="4/24/2017" tableColumnId="176"/>
      <queryTableField id="177" name="4/25/2017" tableColumnId="177"/>
      <queryTableField id="178" name="4/26/2017" tableColumnId="178"/>
      <queryTableField id="179" name="4/27/2017" tableColumnId="179"/>
      <queryTableField id="180" name="4/28/2017" tableColumnId="180"/>
      <queryTableField id="181" name="4/29/2017" tableColumnId="181"/>
      <queryTableField id="182" name="4/3/2017" tableColumnId="182"/>
      <queryTableField id="183" name="4/4/2017" tableColumnId="183"/>
      <queryTableField id="184" name="4/5/2017" tableColumnId="184"/>
      <queryTableField id="185" name="4/6/2017" tableColumnId="185"/>
      <queryTableField id="186" name="4/7/2017" tableColumnId="186"/>
      <queryTableField id="187" name="4/8/2017" tableColumnId="187"/>
      <queryTableField id="188" name="5/8/2017" tableColumnId="188"/>
      <queryTableField id="189" name="5/9/2017" tableColumnId="189"/>
      <queryTableField id="190" name="5/10/2017" tableColumnId="190"/>
      <queryTableField id="191" name="5/11/2017" tableColumnId="191"/>
      <queryTableField id="192" name="5/12/2017" tableColumnId="192"/>
      <queryTableField id="193" name="5/13/2017" tableColumnId="193"/>
      <queryTableField id="194" name="5/15/2017" tableColumnId="194"/>
      <queryTableField id="195" name="5/16/2017" tableColumnId="195"/>
      <queryTableField id="196" name="5/17/2017" tableColumnId="196"/>
      <queryTableField id="197" name="5/18/2017" tableColumnId="197"/>
      <queryTableField id="198" name="5/19/2017" tableColumnId="198"/>
      <queryTableField id="199" name="5/20/2017" tableColumnId="199"/>
      <queryTableField id="200" name="5/22/2017" tableColumnId="200"/>
      <queryTableField id="201" name="5/23/2017" tableColumnId="201"/>
      <queryTableField id="202" name="5/24/2017" tableColumnId="202"/>
      <queryTableField id="203" name="5/25/2017" tableColumnId="203"/>
      <queryTableField id="204" name="5/26/2017" tableColumnId="204"/>
      <queryTableField id="205" name="5/27/2017" tableColumnId="205"/>
      <queryTableField id="206" name="5/1/2017" tableColumnId="206"/>
      <queryTableField id="207" name="5/2/2017" tableColumnId="207"/>
      <queryTableField id="208" name="5/3/2017" tableColumnId="208"/>
      <queryTableField id="209" name="5/4/2017" tableColumnId="209"/>
      <queryTableField id="210" name="5/5/2017" tableColumnId="210"/>
      <queryTableField id="211" name="5/6/2017" tableColumnId="211"/>
      <queryTableField id="212" name="6/5/2017" tableColumnId="212"/>
      <queryTableField id="213" name="6/6/2017" tableColumnId="213"/>
      <queryTableField id="214" name="6/7/2017" tableColumnId="214"/>
      <queryTableField id="215" name="6/8/2017" tableColumnId="215"/>
      <queryTableField id="216" name="6/9/2017" tableColumnId="216"/>
      <queryTableField id="217" name="6/10/2017" tableColumnId="217"/>
      <queryTableField id="218" name="6/12/2017" tableColumnId="218"/>
      <queryTableField id="219" name="6/13/2017" tableColumnId="219"/>
      <queryTableField id="220" name="6/14/2017" tableColumnId="220"/>
      <queryTableField id="221" name="6/15/2017" tableColumnId="221"/>
      <queryTableField id="222" name="6/16/2017" tableColumnId="222"/>
      <queryTableField id="223" name="6/17/2017" tableColumnId="223"/>
      <queryTableField id="224" name="6/19/2017" tableColumnId="224"/>
      <queryTableField id="225" name="6/20/2017" tableColumnId="225"/>
      <queryTableField id="226" name="6/21/2017" tableColumnId="226"/>
      <queryTableField id="227" name="6/22/2017" tableColumnId="227"/>
      <queryTableField id="228" name="6/23/2017" tableColumnId="228"/>
      <queryTableField id="229" name="6/24/2017" tableColumnId="229"/>
      <queryTableField id="230" name="5/29/2017" tableColumnId="230"/>
      <queryTableField id="231" name="5/30/2017" tableColumnId="231"/>
      <queryTableField id="232" name="5/31/2017" tableColumnId="232"/>
      <queryTableField id="233" name="6/1/2017" tableColumnId="233"/>
      <queryTableField id="234" name="6/2/2017" tableColumnId="234"/>
      <queryTableField id="235" name="6/3/2017" tableColumnId="235"/>
      <queryTableField id="236" name="6/26/2017" tableColumnId="236"/>
      <queryTableField id="237" name="6/27/2017" tableColumnId="237"/>
      <queryTableField id="238" name="6/28/2017" tableColumnId="238"/>
      <queryTableField id="239" name="6/29/2017" tableColumnId="239"/>
      <queryTableField id="240" name="6/30/2017" tableColumnId="240"/>
      <queryTableField id="241" name="7/1/2017" tableColumnId="241"/>
      <queryTableField id="242" name="7/10/2017" tableColumnId="242"/>
      <queryTableField id="243" name="7/11/2017" tableColumnId="243"/>
      <queryTableField id="244" name="7/12/2017" tableColumnId="244"/>
      <queryTableField id="245" name="7/13/2017" tableColumnId="245"/>
      <queryTableField id="246" name="7/14/2017" tableColumnId="246"/>
      <queryTableField id="247" name="7/15/2017" tableColumnId="247"/>
      <queryTableField id="248" name="7/17/2017" tableColumnId="248"/>
      <queryTableField id="249" name="7/18/2017" tableColumnId="249"/>
      <queryTableField id="250" name="7/19/2017" tableColumnId="250"/>
      <queryTableField id="251" name="7/20/2017" tableColumnId="251"/>
      <queryTableField id="252" name="7/21/2017" tableColumnId="252"/>
      <queryTableField id="253" name="7/22/2017" tableColumnId="253"/>
      <queryTableField id="254" name="7/24/2017" tableColumnId="254"/>
      <queryTableField id="255" name="7/25/2017" tableColumnId="255"/>
      <queryTableField id="256" name="7/26/2017" tableColumnId="256"/>
      <queryTableField id="257" name="7/27/2017" tableColumnId="257"/>
      <queryTableField id="258" name="7/28/2017" tableColumnId="258"/>
      <queryTableField id="259" name="7/29/2017" tableColumnId="259"/>
      <queryTableField id="260" name="7/3/2017" tableColumnId="260"/>
      <queryTableField id="261" name="7/4/2017" tableColumnId="261"/>
      <queryTableField id="262" name="7/5/2017" tableColumnId="262"/>
      <queryTableField id="263" name="7/6/2017" tableColumnId="263"/>
      <queryTableField id="264" name="7/7/2017" tableColumnId="264"/>
      <queryTableField id="265" name="7/8/2017" tableColumnId="265"/>
      <queryTableField id="266" name="8/7/2017" tableColumnId="266"/>
      <queryTableField id="267" name="8/8/2017" tableColumnId="267"/>
      <queryTableField id="268" name="8/9/2017" tableColumnId="268"/>
      <queryTableField id="269" name="8/10/2017" tableColumnId="269"/>
      <queryTableField id="270" name="8/11/2017" tableColumnId="270"/>
      <queryTableField id="271" name="8/12/2017" tableColumnId="271"/>
      <queryTableField id="272" name="8/14/2017" tableColumnId="272"/>
      <queryTableField id="273" name="8/15/2017" tableColumnId="273"/>
      <queryTableField id="274" name="8/16/2017" tableColumnId="274"/>
      <queryTableField id="275" name="8/17/2017" tableColumnId="275"/>
      <queryTableField id="276" name="8/18/2017" tableColumnId="276"/>
      <queryTableField id="277" name="8/19/2017" tableColumnId="277"/>
      <queryTableField id="278" name="8/21/2017" tableColumnId="278"/>
      <queryTableField id="279" name="8/22/2017" tableColumnId="279"/>
      <queryTableField id="280" name="8/23/2017" tableColumnId="280"/>
      <queryTableField id="281" name="8/24/2017" tableColumnId="281"/>
      <queryTableField id="282" name="8/25/2017" tableColumnId="282"/>
      <queryTableField id="283" name="8/26/2017" tableColumnId="283"/>
      <queryTableField id="284" name="7/31/2017" tableColumnId="284"/>
      <queryTableField id="285" name="8/1/2017" tableColumnId="285"/>
      <queryTableField id="286" name="8/2/2017" tableColumnId="286"/>
      <queryTableField id="287" name="8/3/2017" tableColumnId="287"/>
      <queryTableField id="288" name="8/4/2017" tableColumnId="288"/>
      <queryTableField id="289" name="8/5/2017" tableColumnId="289"/>
      <queryTableField id="290" name="9/11/2017" tableColumnId="290"/>
      <queryTableField id="291" name="9/12/2017" tableColumnId="291"/>
      <queryTableField id="292" name="9/13/2017" tableColumnId="292"/>
      <queryTableField id="293" name="9/14/2017" tableColumnId="293"/>
      <queryTableField id="294" name="9/15/2017" tableColumnId="294"/>
      <queryTableField id="295" name="9/16/2017" tableColumnId="295"/>
      <queryTableField id="296" name="8/28/2017" tableColumnId="296"/>
      <queryTableField id="297" name="8/29/2017" tableColumnId="297"/>
      <queryTableField id="298" name="8/30/2017" tableColumnId="298"/>
      <queryTableField id="299" name="8/31/2017" tableColumnId="299"/>
      <queryTableField id="300" name="9/1/2017" tableColumnId="300"/>
      <queryTableField id="301" name="9/2/2017" tableColumnId="301"/>
      <queryTableField id="302" name="9/18/2017" tableColumnId="302"/>
      <queryTableField id="303" name="9/19/2017" tableColumnId="303"/>
      <queryTableField id="304" name="9/20/2017" tableColumnId="304"/>
      <queryTableField id="305" name="9/21/2017" tableColumnId="305"/>
      <queryTableField id="306" name="9/22/2017" tableColumnId="306"/>
      <queryTableField id="307" name="9/23/2017" tableColumnId="307"/>
      <queryTableField id="308" name="9/25/2017" tableColumnId="308"/>
      <queryTableField id="309" name="9/26/2017" tableColumnId="309"/>
      <queryTableField id="310" name="9/27/2017" tableColumnId="310"/>
      <queryTableField id="311" name="9/28/2017" tableColumnId="311"/>
      <queryTableField id="312" name="9/29/2017" tableColumnId="312"/>
      <queryTableField id="313" name="9/30/2017" tableColumnId="313"/>
      <queryTableField id="314" name="9/4/2017" tableColumnId="314"/>
      <queryTableField id="315" name="9/5/2017" tableColumnId="315"/>
      <queryTableField id="316" name="9/6/2017" tableColumnId="316"/>
      <queryTableField id="317" name="9/7/2017" tableColumnId="317"/>
      <queryTableField id="318" name="9/8/2017" tableColumnId="318"/>
      <queryTableField id="319" name="9/9/2017" tableColumnId="3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CB7D7D73-56EF-41CF-8783-11E3863B6D01}" autoFormatId="16" applyNumberFormats="0" applyBorderFormats="0" applyFontFormats="0" applyPatternFormats="0" applyAlignmentFormats="0" applyWidthHeightFormats="0">
  <queryTableRefresh nextId="52">
    <queryTableFields count="51">
      <queryTableField id="1" name="DEVELOPMENT" tableColumnId="1"/>
      <queryTableField id="2" name="DATA AS OF" tableColumnId="2"/>
      <queryTableField id="3" name="HUD AMP#" tableColumnId="3"/>
      <queryTableField id="4" name="TDS#" tableColumnId="4"/>
      <queryTableField id="5" name="CONSOLIDATED TDS#" tableColumnId="5"/>
      <queryTableField id="6" name="DEVELOPMENT EDP#" tableColumnId="6"/>
      <queryTableField id="7" name="OPERATING EDP#" tableColumnId="7"/>
      <queryTableField id="8" name="HUD #" tableColumnId="8"/>
      <queryTableField id="9" name="PROGRAM" tableColumnId="9"/>
      <queryTableField id="10" name="METHOD" tableColumnId="10"/>
      <queryTableField id="11" name="TYPE" tableColumnId="11"/>
      <queryTableField id="12" name="NUMBER OF SECTION 8 TRANSITION APARTMENTS" tableColumnId="12"/>
      <queryTableField id="13" name="NUMBER OF CURRENT APARTMENTS" tableColumnId="13"/>
      <queryTableField id="14" name="TOTAL NUMBER OF APARTMENTS" tableColumnId="14"/>
      <queryTableField id="15" name="NUMBER OF RENTAL ROOMS" tableColumnId="15"/>
      <queryTableField id="16" name="AVG NO R/R PER APARTMENT" tableColumnId="16"/>
      <queryTableField id="17" name="POPULATION SECTION 8 TRANSITION" tableColumnId="17"/>
      <queryTableField id="18" name="POPULATION PUBLIC HOUSING" tableColumnId="18"/>
      <queryTableField id="19" name="TOTAL POPULATION" tableColumnId="19"/>
      <queryTableField id="20" name="TOTAL # OF FIXED INCOME HOUSEHOLD" tableColumnId="20"/>
      <queryTableField id="21" name="PERCENT FIXED INCOME HOUSEHOLDS" tableColumnId="21"/>
      <queryTableField id="22" name="NUMBER OF RESIDENTIAL BLDGS" tableColumnId="22"/>
      <queryTableField id="23" name="NUMBER OF NON-RESIDENTIAL BLDGS" tableColumnId="23"/>
      <queryTableField id="24" name="NUMBER OF STAIRHALLS" tableColumnId="24"/>
      <queryTableField id="25" name="NUMBER OF STORIES" tableColumnId="25"/>
      <queryTableField id="26" name="TOTAL AREA SQ FT" tableColumnId="26"/>
      <queryTableField id="27" name="ACRES" tableColumnId="27"/>
      <queryTableField id="28" name="NET DEV AREA SQ FT" tableColumnId="28"/>
      <queryTableField id="29" name="EXCLUDING PARK ACRES" tableColumnId="29"/>
      <queryTableField id="30" name="BLDG COVERAGE SQ FT" tableColumnId="30"/>
      <queryTableField id="31" name="CUBAGE CU FT" tableColumnId="31"/>
      <queryTableField id="32" name="BLDG COVERAGE %" tableColumnId="32"/>
      <queryTableField id="33" name="DENSITY" tableColumnId="33"/>
      <queryTableField id="34" name="DEVELOPMENT COST" tableColumnId="34"/>
      <queryTableField id="35" name="PER RENTAL ROOM" tableColumnId="35"/>
      <queryTableField id="36" name="AVG MONTHLY GROSS RENT" tableColumnId="36"/>
      <queryTableField id="37" name="LOCATION STREET A" tableColumnId="37"/>
      <queryTableField id="38" name="LOCATION STREET B" tableColumnId="38"/>
      <queryTableField id="39" name="LOCATION STREET C" tableColumnId="39"/>
      <queryTableField id="40" name="LOCATION STREET D" tableColumnId="40"/>
      <queryTableField id="41" name="BOROUGH" tableColumnId="41"/>
      <queryTableField id="42" name="COMMUNITY DISTIRCT" tableColumnId="42"/>
      <queryTableField id="43" name="US CONGRESSIONAL DISTRICT" tableColumnId="43"/>
      <queryTableField id="44" name="NY STATE SENATE DISTRICT" tableColumnId="44"/>
      <queryTableField id="45" name="NY STATE ASSEMBLY DISTRICT" tableColumnId="45"/>
      <queryTableField id="46" name="NY CITY COUNCIL DISTRICT" tableColumnId="46"/>
      <queryTableField id="47" name="COMPLETION DATE" tableColumnId="47"/>
      <queryTableField id="48" name="FEDERALIZED DEVELOPMENT" tableColumnId="48"/>
      <queryTableField id="49" name="SENIOR DEVELOPMENT" tableColumnId="49"/>
      <queryTableField id="50" name="ELECTRICITY PAID BY RESIDENTS" tableColumnId="50"/>
      <queryTableField id="51" name="PRIVATE MANAGEMENT" tableColumnId="5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8EB6446A-7D4A-4FE0-9721-FD0789086766}" autoFormatId="16" applyNumberFormats="0" applyBorderFormats="0" applyFontFormats="0" applyPatternFormats="0" applyAlignmentFormats="0" applyWidthHeightFormats="0">
  <queryTableRefresh nextId="4">
    <queryTableFields count="3">
      <queryTableField id="1" name="Site Name" tableColumnId="1"/>
      <queryTableField id="2" name="Month" tableColumnId="2"/>
      <queryTableField id="3" name="Tons per month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80B7FB-6230-471B-8209-222904B728AA}" name="_2017tonnage" displayName="_2017tonnage" ref="A2:LG164" tableType="queryTable" totalsRowShown="0">
  <autoFilter ref="A2:LG164" xr:uid="{50DA99F6-525A-4249-874A-3FFAA7E477D5}"/>
  <tableColumns count="319">
    <tableColumn id="1" xr3:uid="{60C2F72C-32E9-47D5-8DB4-D80F237046E8}" uniqueName="1" name="Development" queryTableFieldId="1" dataDxfId="386"/>
    <tableColumn id="2" xr3:uid="{FC150545-0B1C-4005-9A03-8FCFAFDA6429}" uniqueName="2" name="Year Sum" queryTableFieldId="2"/>
    <tableColumn id="3" xr3:uid="{D028E0CA-7347-4680-B7C1-2CBDE075C706}" uniqueName="3" name="Weekly Average" queryTableFieldId="3"/>
    <tableColumn id="4" xr3:uid="{FF36C819-8909-42A4-8CEE-C696D6F61F02}" uniqueName="4" name="Borough" queryTableFieldId="4" dataDxfId="385"/>
    <tableColumn id="5" xr3:uid="{78DA3E6A-069A-4CA6-B9B0-E536E8AF4323}" uniqueName="5" name="District" queryTableFieldId="5" dataDxfId="384"/>
    <tableColumn id="6" xr3:uid="{F4C3254C-18AE-4560-BE7B-2FCF3F69F2CF}" uniqueName="6" name="1/9/2017" queryTableFieldId="6"/>
    <tableColumn id="7" xr3:uid="{2376290C-DD92-43CB-AC88-CB1F32807835}" uniqueName="7" name="1/10/2017" queryTableFieldId="7"/>
    <tableColumn id="8" xr3:uid="{69280D72-16D9-4137-BF93-07B5D0461D5A}" uniqueName="8" name="1/11/2017" queryTableFieldId="8"/>
    <tableColumn id="9" xr3:uid="{1C924CAE-E5D2-4B91-B7C9-DF1957FA144B}" uniqueName="9" name="1/12/2017" queryTableFieldId="9"/>
    <tableColumn id="10" xr3:uid="{69D57CB9-78AE-436C-B620-33E5A4ACDD49}" uniqueName="10" name="1/13/2017" queryTableFieldId="10"/>
    <tableColumn id="11" xr3:uid="{F90232B6-53BB-4145-B0A4-7E48F86F3C50}" uniqueName="11" name="1/14/2017" queryTableFieldId="11"/>
    <tableColumn id="12" xr3:uid="{F21303CE-D98C-42BB-9127-6E516BC762A1}" uniqueName="12" name="1/16/2017" queryTableFieldId="12"/>
    <tableColumn id="13" xr3:uid="{C8269F3E-0EB8-47CF-82DC-B4A0CDDF91B4}" uniqueName="13" name="1/17/2017" queryTableFieldId="13"/>
    <tableColumn id="14" xr3:uid="{5E2644BE-D5D2-4156-8E7B-BA08F813B88B}" uniqueName="14" name="1/18/2017" queryTableFieldId="14"/>
    <tableColumn id="15" xr3:uid="{ED9ECB6C-ED18-4297-8BE7-43FE7B97065F}" uniqueName="15" name="1/19/2017" queryTableFieldId="15"/>
    <tableColumn id="16" xr3:uid="{B40A3CFD-A9B4-481C-9461-EB76A759587E}" uniqueName="16" name="1/20/2017" queryTableFieldId="16"/>
    <tableColumn id="17" xr3:uid="{2EFDD9F3-9A38-4FC2-993A-7A563A7A9261}" uniqueName="17" name="1/21/2017" queryTableFieldId="17"/>
    <tableColumn id="18" xr3:uid="{87D4DDFF-163B-43AC-98DF-59614069DE4E}" uniqueName="18" name="1/23/2017" queryTableFieldId="18"/>
    <tableColumn id="19" xr3:uid="{4C0B900F-4793-403B-A248-0F644C9FF4E9}" uniqueName="19" name="1/24/2017" queryTableFieldId="19"/>
    <tableColumn id="20" xr3:uid="{80B66E96-47AF-4136-A5C2-CDD21B01F71D}" uniqueName="20" name="1/25/2017" queryTableFieldId="20"/>
    <tableColumn id="21" xr3:uid="{8B7B36B0-6257-4CE6-90C7-EBA7146B5A2D}" uniqueName="21" name="1/26/2017" queryTableFieldId="21"/>
    <tableColumn id="22" xr3:uid="{BEFAC445-DABA-4030-9272-032D59564AB5}" uniqueName="22" name="1/27/2017" queryTableFieldId="22"/>
    <tableColumn id="23" xr3:uid="{18F01C2E-67B7-4CFA-8665-A87C99FF75D9}" uniqueName="23" name="1/28/2017" queryTableFieldId="23"/>
    <tableColumn id="24" xr3:uid="{A985F0AF-6E7F-47BA-9D79-A8402E6BC0C2}" uniqueName="24" name="1/2/2017" queryTableFieldId="24"/>
    <tableColumn id="25" xr3:uid="{8D77E3F5-7A68-4930-B525-8B3B0A5C4E1D}" uniqueName="25" name="1/3/2017" queryTableFieldId="25"/>
    <tableColumn id="26" xr3:uid="{6AD46D33-AA62-404A-948C-BF052C95CF50}" uniqueName="26" name="1/4/2017" queryTableFieldId="26"/>
    <tableColumn id="27" xr3:uid="{7FC24FE8-C8D7-4845-8B23-06DA064470A0}" uniqueName="27" name="1/5/2017" queryTableFieldId="27"/>
    <tableColumn id="28" xr3:uid="{98F98C97-12CF-4B7F-8F34-46ABA888BA32}" uniqueName="28" name="1/6/2017" queryTableFieldId="28"/>
    <tableColumn id="29" xr3:uid="{13280C98-68AA-45D8-882E-EE96EBC563FA}" uniqueName="29" name="1/7/2017" queryTableFieldId="29"/>
    <tableColumn id="30" xr3:uid="{3F15567E-C0EB-4C62-B11D-A72E08002AFA}" uniqueName="30" name="10/9/2017" queryTableFieldId="30"/>
    <tableColumn id="31" xr3:uid="{246E5ACF-880D-42C7-90F1-B9A70EB7D151}" uniqueName="31" name="10/10/2017" queryTableFieldId="31"/>
    <tableColumn id="32" xr3:uid="{FFC51E85-7F9C-42F8-83D1-D5C25551CBE7}" uniqueName="32" name="10/11/2017" queryTableFieldId="32"/>
    <tableColumn id="33" xr3:uid="{6EA914EC-FC29-44FA-A4D9-92D9E569D6DC}" uniqueName="33" name="10/12/2017" queryTableFieldId="33"/>
    <tableColumn id="34" xr3:uid="{398E152E-E676-492F-B0B2-DAD80381E833}" uniqueName="34" name="10/13/2017" queryTableFieldId="34"/>
    <tableColumn id="35" xr3:uid="{9FA0C467-3EDB-457A-919B-570C506BE830}" uniqueName="35" name="10/14/2017" queryTableFieldId="35"/>
    <tableColumn id="36" xr3:uid="{90FD5FBE-C3A6-466D-AC7F-B28F4ABA365B}" uniqueName="36" name="10/16/2017" queryTableFieldId="36"/>
    <tableColumn id="37" xr3:uid="{ACA6D742-0BAE-46B7-87E3-A276512EF2CC}" uniqueName="37" name="10/17/2017" queryTableFieldId="37"/>
    <tableColumn id="38" xr3:uid="{2CD93881-121E-4C6E-BCF6-CC0F2BC309E1}" uniqueName="38" name="10/18/2017" queryTableFieldId="38"/>
    <tableColumn id="39" xr3:uid="{686D6046-5C05-4676-964E-C2F99285DE2C}" uniqueName="39" name="10/19/2017" queryTableFieldId="39"/>
    <tableColumn id="40" xr3:uid="{D18CD800-EE93-4285-BD65-3D0946F4253A}" uniqueName="40" name="10/20/2017" queryTableFieldId="40"/>
    <tableColumn id="41" xr3:uid="{3A7E40F3-3266-4AC6-8627-B455B5F8FBA1}" uniqueName="41" name="10/21/2017" queryTableFieldId="41"/>
    <tableColumn id="42" xr3:uid="{CF742CA2-8E52-4DE9-90AE-B11E47E8F72C}" uniqueName="42" name="10/23/2017" queryTableFieldId="42"/>
    <tableColumn id="43" xr3:uid="{A306644C-CD9B-42A7-A429-147B53C5A25C}" uniqueName="43" name="10/24/2017" queryTableFieldId="43"/>
    <tableColumn id="44" xr3:uid="{BA2DB573-88A8-49B2-A6AF-6A813D4773DD}" uniqueName="44" name="10/25/2017" queryTableFieldId="44"/>
    <tableColumn id="45" xr3:uid="{8153A0DC-DC73-41E7-BAC8-9A9FD473552E}" uniqueName="45" name="10/26/2017" queryTableFieldId="45"/>
    <tableColumn id="46" xr3:uid="{A2CE0A23-E828-4BDF-90C5-F720C3C8455C}" uniqueName="46" name="10/27/2017" queryTableFieldId="46"/>
    <tableColumn id="47" xr3:uid="{8BF5E4B4-B23D-4463-A638-92B6B5D451BE}" uniqueName="47" name="10/28/2017" queryTableFieldId="47"/>
    <tableColumn id="48" xr3:uid="{9DD97430-F0BD-4925-9488-8BFD6520544F}" uniqueName="48" name="10/2/2017" queryTableFieldId="48"/>
    <tableColumn id="49" xr3:uid="{2E956E1F-6502-45D6-9924-BB5EB79BB50A}" uniqueName="49" name="10/3/2017" queryTableFieldId="49"/>
    <tableColumn id="50" xr3:uid="{2BFFEFC7-6C50-4412-8489-4A6AF7754F14}" uniqueName="50" name="10/4/2017" queryTableFieldId="50"/>
    <tableColumn id="51" xr3:uid="{3719BF57-7484-4D47-8325-819ABFD47924}" uniqueName="51" name="10/5/2017" queryTableFieldId="51"/>
    <tableColumn id="52" xr3:uid="{9310DFAA-0FBB-4F24-8FCA-369FD61FC981}" uniqueName="52" name="10/6/2017" queryTableFieldId="52"/>
    <tableColumn id="53" xr3:uid="{D592A553-E2D5-4C3F-8A08-0D3227CDCD5B}" uniqueName="53" name="10/7/2017" queryTableFieldId="53"/>
    <tableColumn id="54" xr3:uid="{81EF739D-F889-467B-A999-A2BF19FCB84C}" uniqueName="54" name="11/6/2017" queryTableFieldId="54"/>
    <tableColumn id="55" xr3:uid="{F74EB585-D10E-451B-8D66-5AE4ED5796D9}" uniqueName="55" name="11/7/2017" queryTableFieldId="55"/>
    <tableColumn id="56" xr3:uid="{7183F457-F878-459E-B677-4302BBF63ACC}" uniqueName="56" name="11/8/2017" queryTableFieldId="56"/>
    <tableColumn id="57" xr3:uid="{29716FB5-DD4A-473C-A62D-D98EBDCDC0DB}" uniqueName="57" name="11/9/2017" queryTableFieldId="57"/>
    <tableColumn id="58" xr3:uid="{6ED99B07-AA89-4CA2-A50F-9723F90E8F75}" uniqueName="58" name="11/10/2017" queryTableFieldId="58"/>
    <tableColumn id="59" xr3:uid="{A7D6FCA9-1779-416D-92C9-AAC31252FAD1}" uniqueName="59" name="11/11/2017" queryTableFieldId="59"/>
    <tableColumn id="60" xr3:uid="{36A1FECF-C94B-4B2D-A3BB-45E79A4A18A5}" uniqueName="60" name="11/13/2017" queryTableFieldId="60"/>
    <tableColumn id="61" xr3:uid="{6A0E42EF-A48A-4527-B0F3-3EB827218D5E}" uniqueName="61" name="11/14/2017" queryTableFieldId="61"/>
    <tableColumn id="62" xr3:uid="{929B407C-FB37-4EAF-BB6C-B9BEAF2D9AF3}" uniqueName="62" name="11/15/2017" queryTableFieldId="62"/>
    <tableColumn id="63" xr3:uid="{ADFD8103-B3B3-4B92-B324-A521C32A7F83}" uniqueName="63" name="11/16/2017" queryTableFieldId="63"/>
    <tableColumn id="64" xr3:uid="{8336C1D5-EAA6-474E-B5D7-A7439E62AB96}" uniqueName="64" name="11/17/2017" queryTableFieldId="64"/>
    <tableColumn id="65" xr3:uid="{26D0FE24-D115-48C2-B114-BD0CBC92D52D}" uniqueName="65" name="11/18/2017" queryTableFieldId="65"/>
    <tableColumn id="66" xr3:uid="{BA559549-3FC9-4FBF-9B04-D7F39513A76B}" uniqueName="66" name="11/20/2017" queryTableFieldId="66"/>
    <tableColumn id="67" xr3:uid="{3E85D8D5-4488-4444-9B50-009F9C6AF870}" uniqueName="67" name="11/21/2017" queryTableFieldId="67"/>
    <tableColumn id="68" xr3:uid="{AAB46708-C119-4BBF-9E0B-0A4FA680A679}" uniqueName="68" name="11/22/2017" queryTableFieldId="68"/>
    <tableColumn id="69" xr3:uid="{135C4E42-4BC8-4FB8-A99D-11F87033158A}" uniqueName="69" name="11/23/2017" queryTableFieldId="69"/>
    <tableColumn id="70" xr3:uid="{AB82C379-9EEE-4978-A61F-BECEF03BA1A3}" uniqueName="70" name="11/24/2017" queryTableFieldId="70"/>
    <tableColumn id="71" xr3:uid="{707000FE-C869-41D0-B666-6F9F0861FF9B}" uniqueName="71" name="11/25/2017" queryTableFieldId="71"/>
    <tableColumn id="72" xr3:uid="{D04D3522-1BF8-4E47-8008-5FD7BCF1CFF5}" uniqueName="72" name="10/30/2017" queryTableFieldId="72"/>
    <tableColumn id="73" xr3:uid="{D1A28603-B5A5-4C79-8992-470175D0DC83}" uniqueName="73" name="10/31/2017" queryTableFieldId="73"/>
    <tableColumn id="74" xr3:uid="{ED3E1B28-A91F-4950-BA8D-2EB1D2AC8181}" uniqueName="74" name="11/1/2017" queryTableFieldId="74"/>
    <tableColumn id="75" xr3:uid="{50090D19-8985-466E-9C66-F3FEEB2AD62E}" uniqueName="75" name="11/2/2017" queryTableFieldId="75"/>
    <tableColumn id="76" xr3:uid="{EFB48A38-BCB6-4DC9-AD43-C4CD3DF579A2}" uniqueName="76" name="11/3/2017" queryTableFieldId="76"/>
    <tableColumn id="77" xr3:uid="{789C8E7E-62F7-48FD-A2C4-F7DF43968EB2}" uniqueName="77" name="11/4/2017" queryTableFieldId="77"/>
    <tableColumn id="78" xr3:uid="{71F0AEA6-19EA-47AC-BB4F-BB56559E329E}" uniqueName="78" name="12/10/2017" queryTableFieldId="78"/>
    <tableColumn id="79" xr3:uid="{6B5204BE-776E-4D5F-A144-60527AE40CE5}" uniqueName="79" name="12/11/2017" queryTableFieldId="79"/>
    <tableColumn id="80" xr3:uid="{7A761935-6024-46B8-B04D-C8B8DFCE495C}" uniqueName="80" name="12/12/2017" queryTableFieldId="80"/>
    <tableColumn id="81" xr3:uid="{DE596FE9-77B9-4BF3-A8F9-7F32CF30A365}" uniqueName="81" name="12/13/2017" queryTableFieldId="81"/>
    <tableColumn id="82" xr3:uid="{5E4B8569-E60B-40C7-91B8-D03DA6810A24}" uniqueName="82" name="12/14/2017" queryTableFieldId="82"/>
    <tableColumn id="83" xr3:uid="{DB0873D9-90EE-4092-AAB4-056F41EB38BF}" uniqueName="83" name="12/15/2017" queryTableFieldId="83"/>
    <tableColumn id="84" xr3:uid="{AE379EF8-784D-4B90-87CF-45FE1963D45F}" uniqueName="84" name="12/16/2017" queryTableFieldId="84"/>
    <tableColumn id="85" xr3:uid="{651E7743-A155-471F-ADA8-B24E0544A4D9}" uniqueName="85" name="11/27/2017" queryTableFieldId="85"/>
    <tableColumn id="86" xr3:uid="{56AA4C4B-B41A-4076-8B95-EFDAFFED27ED}" uniqueName="86" name="11/28/2017" queryTableFieldId="86"/>
    <tableColumn id="87" xr3:uid="{08F8DC7B-A7B7-41D8-A07D-4856CD4E5D53}" uniqueName="87" name="11/29/2017" queryTableFieldId="87"/>
    <tableColumn id="88" xr3:uid="{DCAFB0CF-2378-4240-859C-E1009B4E971D}" uniqueName="88" name="11/30/2017" queryTableFieldId="88"/>
    <tableColumn id="89" xr3:uid="{2E57C7D3-A2F1-487B-9C8F-BF629397B52A}" uniqueName="89" name="12/1/2017" queryTableFieldId="89"/>
    <tableColumn id="90" xr3:uid="{0F3CAD05-E1E2-4628-A89A-5BEBDF09E8B5}" uniqueName="90" name="12/2/2017" queryTableFieldId="90"/>
    <tableColumn id="91" xr3:uid="{718B25A5-9A48-4F64-8531-3BE9E82A29B3}" uniqueName="91" name="12/18/2017" queryTableFieldId="91"/>
    <tableColumn id="92" xr3:uid="{1C2B4D3F-AEB6-45A2-BF85-98ECA8F234EF}" uniqueName="92" name="12/19/2017" queryTableFieldId="92"/>
    <tableColumn id="93" xr3:uid="{56F7DF36-3416-4AF6-98AB-61DB419BD4F6}" uniqueName="93" name="12/20/2017" queryTableFieldId="93"/>
    <tableColumn id="94" xr3:uid="{D11C7280-EEE8-41D0-94E3-C26CDA47372A}" uniqueName="94" name="12/21/2017" queryTableFieldId="94"/>
    <tableColumn id="95" xr3:uid="{B1011210-57F5-422A-86C2-FAF12CF06E44}" uniqueName="95" name="12/22/2017" queryTableFieldId="95"/>
    <tableColumn id="96" xr3:uid="{DEAD4E87-EC66-4B99-9908-6B8B140051FA}" uniqueName="96" name="12/23/2017" queryTableFieldId="96"/>
    <tableColumn id="97" xr3:uid="{F4C0839F-8F90-4A7A-8EB4-CF69F5425CDA}" uniqueName="97" name="12/25/2017" queryTableFieldId="97"/>
    <tableColumn id="98" xr3:uid="{5AE251E8-BBA8-45B8-BC70-BA9AE24D9E1D}" uniqueName="98" name="12/26/2017" queryTableFieldId="98"/>
    <tableColumn id="99" xr3:uid="{89AD0585-0766-4AEC-BAD0-0BA0496F690C}" uniqueName="99" name="12/27/2017" queryTableFieldId="99"/>
    <tableColumn id="100" xr3:uid="{A9799621-AE89-4E10-A184-A83CF765D6C4}" uniqueName="100" name="12/28/2017" queryTableFieldId="100"/>
    <tableColumn id="101" xr3:uid="{A55E289C-8118-4552-B592-7D401E875B65}" uniqueName="101" name="12/29/2017" queryTableFieldId="101"/>
    <tableColumn id="102" xr3:uid="{856AF2B7-67BE-4759-8154-96BE3297CA16}" uniqueName="102" name="12/30/2017" queryTableFieldId="102"/>
    <tableColumn id="103" xr3:uid="{2CA1834D-9ED7-4678-A93D-CAD9A1065A4C}" uniqueName="103" name="12/4/2017" queryTableFieldId="103"/>
    <tableColumn id="104" xr3:uid="{BA9A7F0C-5139-42AE-8ED4-7AE6B7B7018A}" uniqueName="104" name="12/5/2017" queryTableFieldId="104"/>
    <tableColumn id="105" xr3:uid="{D9144E4F-7931-4840-98C7-0A5C429874E7}" uniqueName="105" name="12/6/2017" queryTableFieldId="105"/>
    <tableColumn id="106" xr3:uid="{15138AEA-6143-4B43-A553-631D4ACB0402}" uniqueName="106" name="12/7/2017" queryTableFieldId="106"/>
    <tableColumn id="107" xr3:uid="{15B7C43B-1A67-4FA9-89B0-C3546EB16C94}" uniqueName="107" name="12/8/2017" queryTableFieldId="107"/>
    <tableColumn id="108" xr3:uid="{9259CAD4-6AFE-4A12-A341-6C9C8A5FE63B}" uniqueName="108" name="12/9/2017" queryTableFieldId="108"/>
    <tableColumn id="109" xr3:uid="{D36DCA86-266E-4491-B160-DD2369D03059}" uniqueName="109" name="2/6/2017" queryTableFieldId="109"/>
    <tableColumn id="110" xr3:uid="{EADE0967-5FCF-42C1-975A-95CCF9087D42}" uniqueName="110" name="2/7/2017" queryTableFieldId="110"/>
    <tableColumn id="111" xr3:uid="{E672497D-7D60-4321-9EC3-2332B678FC9B}" uniqueName="111" name="2/8/2017" queryTableFieldId="111"/>
    <tableColumn id="112" xr3:uid="{5AF60D73-130A-4EC4-855D-155F8BCB8B9E}" uniqueName="112" name="2/9/2017" queryTableFieldId="112"/>
    <tableColumn id="113" xr3:uid="{35525CD5-D76E-445A-8CFD-92FA398E21CD}" uniqueName="113" name="2/10/2017" queryTableFieldId="113"/>
    <tableColumn id="114" xr3:uid="{AA745DF2-BCC1-48AC-9ED3-CDF2ECD38655}" uniqueName="114" name="2/11/2017" queryTableFieldId="114"/>
    <tableColumn id="115" xr3:uid="{532AB784-2CBD-4F10-AC52-37F92C8549AB}" uniqueName="115" name="2/12/2017" queryTableFieldId="115"/>
    <tableColumn id="116" xr3:uid="{9145F781-DED8-43CE-BC69-13B4B05EA445}" uniqueName="116" name="2/13/2017" queryTableFieldId="116"/>
    <tableColumn id="117" xr3:uid="{F3BD1570-75F6-41AE-B200-5623331CF100}" uniqueName="117" name="2/14/2017" queryTableFieldId="117"/>
    <tableColumn id="118" xr3:uid="{8257037B-20A0-49F5-BB53-53ABC6563675}" uniqueName="118" name="2/15/2017" queryTableFieldId="118"/>
    <tableColumn id="119" xr3:uid="{EBB91B19-0CD3-4127-9261-490EE29156AB}" uniqueName="119" name="2/16/2017" queryTableFieldId="119"/>
    <tableColumn id="120" xr3:uid="{4E89273A-5996-41D1-A7AF-217CECA86967}" uniqueName="120" name="2/17/2017" queryTableFieldId="120"/>
    <tableColumn id="121" xr3:uid="{9B64F515-6603-4E5C-B32E-BE59A7E4FFAD}" uniqueName="121" name="2/18/2017" queryTableFieldId="121"/>
    <tableColumn id="122" xr3:uid="{282FFA33-E2B0-420A-9207-777303BD3241}" uniqueName="122" name="2/20/2017" queryTableFieldId="122"/>
    <tableColumn id="123" xr3:uid="{7ADC4531-75D4-4BE4-AA93-5FD0EE108470}" uniqueName="123" name="2/21/2017" queryTableFieldId="123"/>
    <tableColumn id="124" xr3:uid="{219E4B50-68AE-4768-ADF5-756F788EDC94}" uniqueName="124" name="2/22/2017" queryTableFieldId="124"/>
    <tableColumn id="125" xr3:uid="{21F0FB74-9025-4F13-A392-97351204922C}" uniqueName="125" name="2/23/2017" queryTableFieldId="125"/>
    <tableColumn id="126" xr3:uid="{54D6478F-E8D6-4B44-B7ED-80D56A09E3F3}" uniqueName="126" name="2/24/2017" queryTableFieldId="126"/>
    <tableColumn id="127" xr3:uid="{3E8198D6-A278-4AFE-AA59-694F6F04C1A1}" uniqueName="127" name="2/25/2017" queryTableFieldId="127"/>
    <tableColumn id="128" xr3:uid="{D1D9AA93-BF63-4860-8A82-E20557EE6021}" uniqueName="128" name="1/30/2017" queryTableFieldId="128"/>
    <tableColumn id="129" xr3:uid="{7B2493D5-B004-4FE6-8CF7-A212D5331CAD}" uniqueName="129" name="1/31/2017" queryTableFieldId="129"/>
    <tableColumn id="130" xr3:uid="{5D4088FE-D549-4A05-AA38-5545ED467583}" uniqueName="130" name="2/1/2017" queryTableFieldId="130"/>
    <tableColumn id="131" xr3:uid="{5A6628C3-D59F-405E-BB14-0E51FD4F0B84}" uniqueName="131" name="2/2/2017" queryTableFieldId="131"/>
    <tableColumn id="132" xr3:uid="{FD052731-1712-4AC3-B710-C960B0718560}" uniqueName="132" name="2/3/2017" queryTableFieldId="132"/>
    <tableColumn id="133" xr3:uid="{DD4D323E-CD33-4D5F-895E-CF67BCBAEDCF}" uniqueName="133" name="2/4/2017" queryTableFieldId="133"/>
    <tableColumn id="134" xr3:uid="{00FF38D3-72A9-4C7F-BA93-4FDE6565BDFA}" uniqueName="134" name="3/6/2017" queryTableFieldId="134"/>
    <tableColumn id="135" xr3:uid="{26A722AB-BED6-4720-B56F-9E1ED1484051}" uniqueName="135" name="3/7/2017" queryTableFieldId="135"/>
    <tableColumn id="136" xr3:uid="{A9F69073-E242-4215-9244-ACAB42EEA1FB}" uniqueName="136" name="3/8/2017" queryTableFieldId="136"/>
    <tableColumn id="137" xr3:uid="{9CF39D02-C7CD-4DE1-AF46-16E84AFB00ED}" uniqueName="137" name="3/9/2017" queryTableFieldId="137"/>
    <tableColumn id="138" xr3:uid="{1A87AB70-A77B-430B-91D3-30AA9FE6037E}" uniqueName="138" name="3/10/2017" queryTableFieldId="138"/>
    <tableColumn id="139" xr3:uid="{31EB9CFC-C40E-4C41-8133-A700376FDC99}" uniqueName="139" name="3/11/2017" queryTableFieldId="139"/>
    <tableColumn id="140" xr3:uid="{D76F7555-471C-4755-A14E-49CB4B2E3BB8}" uniqueName="140" name="3/13/2017" queryTableFieldId="140"/>
    <tableColumn id="141" xr3:uid="{4710347A-0281-47A7-B7C2-E307518E91E9}" uniqueName="141" name="3/14/2017" queryTableFieldId="141"/>
    <tableColumn id="142" xr3:uid="{312716E4-94F3-4F83-AD47-8E8F39A38AD7}" uniqueName="142" name="3/15/2017" queryTableFieldId="142"/>
    <tableColumn id="143" xr3:uid="{CE0B3412-3D1C-4EC9-88C0-8F075FB45D97}" uniqueName="143" name="3/16/2017" queryTableFieldId="143"/>
    <tableColumn id="144" xr3:uid="{680A4097-86F2-48B4-AB99-8E8B25A66F3E}" uniqueName="144" name="3/17/2017" queryTableFieldId="144"/>
    <tableColumn id="145" xr3:uid="{297D9414-5ADD-431A-827A-50335A7619D9}" uniqueName="145" name="3/18/2017" queryTableFieldId="145"/>
    <tableColumn id="146" xr3:uid="{84F6C5FD-0B0E-49E5-A433-55D4BA6EA127}" uniqueName="146" name="3/20/2017" queryTableFieldId="146"/>
    <tableColumn id="147" xr3:uid="{1AF29EAB-F1A0-4EC1-9A22-DB7AF365F6A6}" uniqueName="147" name="3/21/2017" queryTableFieldId="147"/>
    <tableColumn id="148" xr3:uid="{8CAC7113-0108-4EFC-AFB8-04F35AC7EC2A}" uniqueName="148" name="3/22/2017" queryTableFieldId="148"/>
    <tableColumn id="149" xr3:uid="{ED2002A6-65B7-40E9-BBA8-B7AF96713B0B}" uniqueName="149" name="3/23/2017" queryTableFieldId="149"/>
    <tableColumn id="150" xr3:uid="{6B7DE405-3AC8-487E-87E7-A532E04EA63F}" uniqueName="150" name="3/24/2017" queryTableFieldId="150"/>
    <tableColumn id="151" xr3:uid="{6920A048-8369-4427-908D-551107088417}" uniqueName="151" name="3/25/2017" queryTableFieldId="151"/>
    <tableColumn id="152" xr3:uid="{FB113D5F-68E4-4433-BF58-B3C40762A95F}" uniqueName="152" name="2/27/2017" queryTableFieldId="152"/>
    <tableColumn id="153" xr3:uid="{5413D882-ACD8-41EE-9A97-C0D2A2D465B1}" uniqueName="153" name="2/28/2017" queryTableFieldId="153"/>
    <tableColumn id="154" xr3:uid="{5791DDCB-6161-4D2C-B946-949AB8E6AC50}" uniqueName="154" name="3/1/2017" queryTableFieldId="154"/>
    <tableColumn id="155" xr3:uid="{E0C12B95-4BA4-45CA-B4AC-7A4136410EC3}" uniqueName="155" name="3/2/2017" queryTableFieldId="155"/>
    <tableColumn id="156" xr3:uid="{8BDFCD3A-3FAA-429E-B737-0B5439C6FD81}" uniqueName="156" name="3/3/2017" queryTableFieldId="156"/>
    <tableColumn id="157" xr3:uid="{AF7DCBA1-5980-4F7D-83BB-8F46C0389685}" uniqueName="157" name="3/4/2017" queryTableFieldId="157"/>
    <tableColumn id="158" xr3:uid="{4D73DB88-C08F-494C-8618-2D16680614C4}" uniqueName="158" name="3/27/2017" queryTableFieldId="158"/>
    <tableColumn id="159" xr3:uid="{9A798619-D2BA-43D0-9D37-DAE615CF920D}" uniqueName="159" name="3/28/2017" queryTableFieldId="159"/>
    <tableColumn id="160" xr3:uid="{C4435D4F-6F0D-4ECF-A446-61611A059E02}" uniqueName="160" name="3/29/2017" queryTableFieldId="160"/>
    <tableColumn id="161" xr3:uid="{3D07A673-72D1-49B1-912C-7C92870C40A4}" uniqueName="161" name="3/30/2017" queryTableFieldId="161"/>
    <tableColumn id="162" xr3:uid="{491C4987-F4A7-45EE-8EDF-94B916B94CB1}" uniqueName="162" name="3/31/2017" queryTableFieldId="162"/>
    <tableColumn id="163" xr3:uid="{35C1634F-72CD-49BB-AEA0-743CC7B3B5E1}" uniqueName="163" name="4/1/2017" queryTableFieldId="163"/>
    <tableColumn id="164" xr3:uid="{F3665DD2-B728-4236-9517-2593677C1A18}" uniqueName="164" name="4/10/2017" queryTableFieldId="164"/>
    <tableColumn id="165" xr3:uid="{6D3444A3-F372-4EA6-8C43-61AAD012FA9D}" uniqueName="165" name="4/11/2017" queryTableFieldId="165"/>
    <tableColumn id="166" xr3:uid="{AEED3822-9C71-46DE-A68F-AF82417D1D23}" uniqueName="166" name="4/12/2017" queryTableFieldId="166"/>
    <tableColumn id="167" xr3:uid="{FE906878-2B20-4B30-BC2E-128EBE1073AF}" uniqueName="167" name="4/13/2017" queryTableFieldId="167"/>
    <tableColumn id="168" xr3:uid="{5AED2701-41A1-4C7B-B857-85C3542BF6B0}" uniqueName="168" name="4/14/2017" queryTableFieldId="168"/>
    <tableColumn id="169" xr3:uid="{B1861CA5-69B8-4A1D-8504-A1E162C51945}" uniqueName="169" name="4/15/2017" queryTableFieldId="169"/>
    <tableColumn id="170" xr3:uid="{B5D90BD6-E9E4-4291-B418-28AE7A264831}" uniqueName="170" name="4/17/2017" queryTableFieldId="170"/>
    <tableColumn id="171" xr3:uid="{E4B052E0-AFF6-4ED6-83D0-405EA0524AF0}" uniqueName="171" name="4/18/2017" queryTableFieldId="171"/>
    <tableColumn id="172" xr3:uid="{CCD5D81B-3FE5-434E-8AAE-CA9651D7E6F6}" uniqueName="172" name="4/19/2017" queryTableFieldId="172"/>
    <tableColumn id="173" xr3:uid="{90B7476F-25B1-4F0E-BABB-95A2191D9A6F}" uniqueName="173" name="4/20/2017" queryTableFieldId="173"/>
    <tableColumn id="174" xr3:uid="{4D19F00C-7CB9-4A83-8D9C-D8D77FE8B0EA}" uniqueName="174" name="4/21/2017" queryTableFieldId="174"/>
    <tableColumn id="175" xr3:uid="{6515410A-37C5-46DF-A784-B758A04A4A8E}" uniqueName="175" name="4/22/2017" queryTableFieldId="175"/>
    <tableColumn id="176" xr3:uid="{4149EDD5-C2BF-480E-9AE3-708CF1C30820}" uniqueName="176" name="4/24/2017" queryTableFieldId="176"/>
    <tableColumn id="177" xr3:uid="{2F534D76-9BEE-4B14-923D-2AD459FC7A6C}" uniqueName="177" name="4/25/2017" queryTableFieldId="177"/>
    <tableColumn id="178" xr3:uid="{A137F15D-0820-4DF1-B607-0506FC235803}" uniqueName="178" name="4/26/2017" queryTableFieldId="178"/>
    <tableColumn id="179" xr3:uid="{87AFC9AE-2176-46CA-B876-441110C95406}" uniqueName="179" name="4/27/2017" queryTableFieldId="179"/>
    <tableColumn id="180" xr3:uid="{C4B36765-6190-4BE9-968F-54030ED7CA48}" uniqueName="180" name="4/28/2017" queryTableFieldId="180"/>
    <tableColumn id="181" xr3:uid="{EF3C634F-750B-469A-8A59-A808B5D235D2}" uniqueName="181" name="4/29/2017" queryTableFieldId="181"/>
    <tableColumn id="182" xr3:uid="{1FFCFDF0-9C2B-4FFC-A002-DCB12360DE3D}" uniqueName="182" name="4/3/2017" queryTableFieldId="182"/>
    <tableColumn id="183" xr3:uid="{3F9DEB38-A88C-4463-9850-6AD7AA94B283}" uniqueName="183" name="4/4/2017" queryTableFieldId="183"/>
    <tableColumn id="184" xr3:uid="{9DDB83FA-4817-4AFD-AC0B-912216733396}" uniqueName="184" name="4/5/2017" queryTableFieldId="184"/>
    <tableColumn id="185" xr3:uid="{F1BF06EA-11EA-45FF-9F70-69B00ECA78A2}" uniqueName="185" name="4/6/2017" queryTableFieldId="185"/>
    <tableColumn id="186" xr3:uid="{E704FB39-5D77-4CAA-BEE2-9436B80886F2}" uniqueName="186" name="4/7/2017" queryTableFieldId="186"/>
    <tableColumn id="187" xr3:uid="{5061F263-E2E1-4253-BEE8-0BD16E75C0AE}" uniqueName="187" name="4/8/2017" queryTableFieldId="187"/>
    <tableColumn id="188" xr3:uid="{1EA4BDBB-EFAC-4645-A6C3-F46ECAEACFF1}" uniqueName="188" name="5/8/2017" queryTableFieldId="188"/>
    <tableColumn id="189" xr3:uid="{DBFC9C2C-C4B7-4267-BDFC-063BE092B435}" uniqueName="189" name="5/9/2017" queryTableFieldId="189"/>
    <tableColumn id="190" xr3:uid="{389D9D75-01F7-481B-8BC5-A28E92EBD415}" uniqueName="190" name="5/10/2017" queryTableFieldId="190"/>
    <tableColumn id="191" xr3:uid="{E28D697C-9D85-4553-B636-4760F56487FD}" uniqueName="191" name="5/11/2017" queryTableFieldId="191"/>
    <tableColumn id="192" xr3:uid="{DA45ED88-511C-4B72-84B2-B090298DC1C4}" uniqueName="192" name="5/12/2017" queryTableFieldId="192"/>
    <tableColumn id="193" xr3:uid="{EF393F0C-8732-4343-AB00-DA582E975FA2}" uniqueName="193" name="5/13/2017" queryTableFieldId="193"/>
    <tableColumn id="194" xr3:uid="{620B2272-F0B9-4B21-91D4-8AD4D66A2CA6}" uniqueName="194" name="5/15/2017" queryTableFieldId="194"/>
    <tableColumn id="195" xr3:uid="{51C1A4E4-03B4-4FB4-A865-6F215AF917F6}" uniqueName="195" name="5/16/2017" queryTableFieldId="195"/>
    <tableColumn id="196" xr3:uid="{861916BA-54EC-41F0-B3BC-42ABEDC9CE17}" uniqueName="196" name="5/17/2017" queryTableFieldId="196"/>
    <tableColumn id="197" xr3:uid="{FE15459D-F898-4D17-A0E7-7D1B9AF89CE0}" uniqueName="197" name="5/18/2017" queryTableFieldId="197"/>
    <tableColumn id="198" xr3:uid="{A168B7CB-F61F-43C7-AFD6-10B39D487D83}" uniqueName="198" name="5/19/2017" queryTableFieldId="198"/>
    <tableColumn id="199" xr3:uid="{1F31511D-5170-41D2-A924-667B18DADF16}" uniqueName="199" name="5/20/2017" queryTableFieldId="199"/>
    <tableColumn id="200" xr3:uid="{F2A5BF10-7FBA-4AFF-B809-1BE3D1309F61}" uniqueName="200" name="5/22/2017" queryTableFieldId="200"/>
    <tableColumn id="201" xr3:uid="{07BE77A3-DD36-42DC-8619-8B14A289CD34}" uniqueName="201" name="5/23/2017" queryTableFieldId="201"/>
    <tableColumn id="202" xr3:uid="{C70DE8BC-C5BF-4075-B6FB-7BCA0F00D270}" uniqueName="202" name="5/24/2017" queryTableFieldId="202"/>
    <tableColumn id="203" xr3:uid="{A34658A5-F6D5-44F0-8640-AFC704D66611}" uniqueName="203" name="5/25/2017" queryTableFieldId="203"/>
    <tableColumn id="204" xr3:uid="{F78B31F1-4C98-454C-B75F-D5824F1E73C0}" uniqueName="204" name="5/26/2017" queryTableFieldId="204"/>
    <tableColumn id="205" xr3:uid="{5832CB85-2A40-46D1-AE05-EEB8DEEF128B}" uniqueName="205" name="5/27/2017" queryTableFieldId="205"/>
    <tableColumn id="206" xr3:uid="{F8086101-F468-48DA-A44D-C97413DC15A1}" uniqueName="206" name="5/1/2017" queryTableFieldId="206"/>
    <tableColumn id="207" xr3:uid="{0DF8D43D-AF80-4BAD-8FB4-158DB63F36FA}" uniqueName="207" name="5/2/2017" queryTableFieldId="207"/>
    <tableColumn id="208" xr3:uid="{C6999E77-C136-47AB-B3A4-C3FA270F2698}" uniqueName="208" name="5/3/2017" queryTableFieldId="208"/>
    <tableColumn id="209" xr3:uid="{E74C1C4A-094B-4749-8C16-84ACB8457834}" uniqueName="209" name="5/4/2017" queryTableFieldId="209"/>
    <tableColumn id="210" xr3:uid="{FFBE71A1-B5B9-47E3-82A2-6C11EC814E16}" uniqueName="210" name="5/5/2017" queryTableFieldId="210"/>
    <tableColumn id="211" xr3:uid="{B3B1DCBF-4C35-4D39-B36D-0688A497B84F}" uniqueName="211" name="5/6/2017" queryTableFieldId="211"/>
    <tableColumn id="212" xr3:uid="{6DF0D25A-3B9F-4442-A1C9-D3C187AB881F}" uniqueName="212" name="6/5/2017" queryTableFieldId="212"/>
    <tableColumn id="213" xr3:uid="{9A24A766-74AF-4302-A387-60FDDFA9FC11}" uniqueName="213" name="6/6/2017" queryTableFieldId="213"/>
    <tableColumn id="214" xr3:uid="{39CC470A-823B-49BB-85D9-B3AC492AF864}" uniqueName="214" name="6/7/2017" queryTableFieldId="214"/>
    <tableColumn id="215" xr3:uid="{1B9448AA-169A-4454-9449-936752BFF242}" uniqueName="215" name="6/8/2017" queryTableFieldId="215"/>
    <tableColumn id="216" xr3:uid="{422703C1-2DD0-444A-A54E-8C754BAD896F}" uniqueName="216" name="6/9/2017" queryTableFieldId="216"/>
    <tableColumn id="217" xr3:uid="{403300BF-7821-4B9A-9188-7452A88ABE6A}" uniqueName="217" name="6/10/2017" queryTableFieldId="217"/>
    <tableColumn id="218" xr3:uid="{E9E7A931-3DB3-4724-B29A-7E0303386F03}" uniqueName="218" name="6/12/2017" queryTableFieldId="218"/>
    <tableColumn id="219" xr3:uid="{B6020D5B-CA2E-4431-A4F1-7D9BD71CF740}" uniqueName="219" name="6/13/2017" queryTableFieldId="219"/>
    <tableColumn id="220" xr3:uid="{D33BE41A-38DB-4415-86E2-7F51870F9BEC}" uniqueName="220" name="6/14/2017" queryTableFieldId="220"/>
    <tableColumn id="221" xr3:uid="{1E5F5FEC-D68B-4B1C-8107-F84134AB3618}" uniqueName="221" name="6/15/2017" queryTableFieldId="221"/>
    <tableColumn id="222" xr3:uid="{A10ABD4B-ED33-4100-B464-E71742299A66}" uniqueName="222" name="6/16/2017" queryTableFieldId="222"/>
    <tableColumn id="223" xr3:uid="{7489EDF2-D643-4BB6-A614-D9A7551C92FC}" uniqueName="223" name="6/17/2017" queryTableFieldId="223"/>
    <tableColumn id="224" xr3:uid="{5727166A-C511-43AB-82FD-957DA09DC949}" uniqueName="224" name="6/19/2017" queryTableFieldId="224"/>
    <tableColumn id="225" xr3:uid="{AFDD62A3-5315-45A2-9FD5-4C840B826C45}" uniqueName="225" name="6/20/2017" queryTableFieldId="225"/>
    <tableColumn id="226" xr3:uid="{BBB5E651-10C1-41C2-B988-C7C195195498}" uniqueName="226" name="6/21/2017" queryTableFieldId="226"/>
    <tableColumn id="227" xr3:uid="{59D1882B-9221-49A4-B9F0-4231294FBEA3}" uniqueName="227" name="6/22/2017" queryTableFieldId="227"/>
    <tableColumn id="228" xr3:uid="{AF29A420-F4E8-4AED-9454-B70B69209F20}" uniqueName="228" name="6/23/2017" queryTableFieldId="228"/>
    <tableColumn id="229" xr3:uid="{4A579D17-1AEE-40B1-A800-17B21279CA68}" uniqueName="229" name="6/24/2017" queryTableFieldId="229"/>
    <tableColumn id="230" xr3:uid="{2C5B735A-EFE2-43DC-981D-FE389BC872EB}" uniqueName="230" name="5/29/2017" queryTableFieldId="230"/>
    <tableColumn id="231" xr3:uid="{37339FD0-8C13-44FF-97BC-331411962B27}" uniqueName="231" name="5/30/2017" queryTableFieldId="231"/>
    <tableColumn id="232" xr3:uid="{4C4E88BD-F9C7-45B5-8431-3BF95F389E87}" uniqueName="232" name="5/31/2017" queryTableFieldId="232"/>
    <tableColumn id="233" xr3:uid="{D7837626-0A63-45E9-9066-D8E0D39E01A6}" uniqueName="233" name="6/1/2017" queryTableFieldId="233"/>
    <tableColumn id="234" xr3:uid="{AD377F8D-5E8A-4A00-976A-90F3C9D352B9}" uniqueName="234" name="6/2/2017" queryTableFieldId="234"/>
    <tableColumn id="235" xr3:uid="{55B60221-ED9F-45B5-865C-3A7EA123D428}" uniqueName="235" name="6/3/2017" queryTableFieldId="235"/>
    <tableColumn id="236" xr3:uid="{E58E221D-F15A-4DFA-8365-52B745454DFB}" uniqueName="236" name="6/26/2017" queryTableFieldId="236"/>
    <tableColumn id="237" xr3:uid="{EA0D07C1-B80D-469C-A3F0-0442594F49B9}" uniqueName="237" name="6/27/2017" queryTableFieldId="237"/>
    <tableColumn id="238" xr3:uid="{F131F869-48E2-4964-A040-3503EB9C6CA2}" uniqueName="238" name="6/28/2017" queryTableFieldId="238"/>
    <tableColumn id="239" xr3:uid="{8438D80C-D179-4827-9D57-08EA2F2E9844}" uniqueName="239" name="6/29/2017" queryTableFieldId="239"/>
    <tableColumn id="240" xr3:uid="{296C30FA-3150-4CD2-AD7A-A34CD92E4945}" uniqueName="240" name="6/30/2017" queryTableFieldId="240"/>
    <tableColumn id="241" xr3:uid="{C5F16687-E373-4C2F-8D0E-6C13E72F27E6}" uniqueName="241" name="7/1/2017" queryTableFieldId="241"/>
    <tableColumn id="242" xr3:uid="{DA63B345-E226-414B-9427-210EE3E3F11F}" uniqueName="242" name="7/10/2017" queryTableFieldId="242"/>
    <tableColumn id="243" xr3:uid="{AB0D157A-8D10-424C-874C-76A7F0F5AAAB}" uniqueName="243" name="7/11/2017" queryTableFieldId="243"/>
    <tableColumn id="244" xr3:uid="{0179C1FD-8E8D-4051-8B65-F23718A17876}" uniqueName="244" name="7/12/2017" queryTableFieldId="244"/>
    <tableColumn id="245" xr3:uid="{05BCDA0B-3EA9-4323-85EC-842D871A0B7F}" uniqueName="245" name="7/13/2017" queryTableFieldId="245"/>
    <tableColumn id="246" xr3:uid="{87D0C39C-9FD1-4625-920F-B0143236C0E0}" uniqueName="246" name="7/14/2017" queryTableFieldId="246"/>
    <tableColumn id="247" xr3:uid="{EE5969E6-E993-409D-A052-C296F3C7ED1C}" uniqueName="247" name="7/15/2017" queryTableFieldId="247"/>
    <tableColumn id="248" xr3:uid="{A8D46D99-0D16-4B57-8741-43DB436E69A3}" uniqueName="248" name="7/17/2017" queryTableFieldId="248"/>
    <tableColumn id="249" xr3:uid="{C4417F7F-D392-4FD3-9FA6-D9258076AE70}" uniqueName="249" name="7/18/2017" queryTableFieldId="249"/>
    <tableColumn id="250" xr3:uid="{34B4651F-670E-4355-BE6F-5D55B597B892}" uniqueName="250" name="7/19/2017" queryTableFieldId="250"/>
    <tableColumn id="251" xr3:uid="{2D6D822C-E731-4F24-8D4F-F092E945D946}" uniqueName="251" name="7/20/2017" queryTableFieldId="251"/>
    <tableColumn id="252" xr3:uid="{8B1FB178-C7D3-4EA9-886C-0D1F20811C77}" uniqueName="252" name="7/21/2017" queryTableFieldId="252"/>
    <tableColumn id="253" xr3:uid="{54F266E7-DBA3-4E80-BCE2-697A7B427303}" uniqueName="253" name="7/22/2017" queryTableFieldId="253"/>
    <tableColumn id="254" xr3:uid="{423262CF-9416-4B99-B35F-CC7F7482E2DA}" uniqueName="254" name="7/24/2017" queryTableFieldId="254"/>
    <tableColumn id="255" xr3:uid="{A2BA7239-8101-4095-83D7-4D464FFF101C}" uniqueName="255" name="7/25/2017" queryTableFieldId="255"/>
    <tableColumn id="256" xr3:uid="{E43288A3-6855-44A7-AE2F-BEBB011483A1}" uniqueName="256" name="7/26/2017" queryTableFieldId="256"/>
    <tableColumn id="257" xr3:uid="{7BF672AC-0051-4A11-9FE7-B64D09DCD8A2}" uniqueName="257" name="7/27/2017" queryTableFieldId="257"/>
    <tableColumn id="258" xr3:uid="{5D4FA076-0731-4DFC-B072-26A5E7C085A1}" uniqueName="258" name="7/28/2017" queryTableFieldId="258"/>
    <tableColumn id="259" xr3:uid="{36BB6351-6D4A-47DA-9C56-43816A3DC03F}" uniqueName="259" name="7/29/2017" queryTableFieldId="259"/>
    <tableColumn id="260" xr3:uid="{A503F37F-9EA5-46E7-9399-FF158EF81690}" uniqueName="260" name="7/3/2017" queryTableFieldId="260"/>
    <tableColumn id="261" xr3:uid="{D3E2FCC9-477D-4F99-9289-F1DD6959DBB2}" uniqueName="261" name="7/4/2017" queryTableFieldId="261"/>
    <tableColumn id="262" xr3:uid="{EF8374A0-D401-4465-86FD-BEF7B6E94B13}" uniqueName="262" name="7/5/2017" queryTableFieldId="262"/>
    <tableColumn id="263" xr3:uid="{BE02589D-9B77-4A6C-9D3E-3F19BFE0D5FE}" uniqueName="263" name="7/6/2017" queryTableFieldId="263"/>
    <tableColumn id="264" xr3:uid="{92FB85F6-9DC4-4F30-99F4-52643984CD95}" uniqueName="264" name="7/7/2017" queryTableFieldId="264"/>
    <tableColumn id="265" xr3:uid="{ACD177D7-B128-471C-A22D-A307AFF843CC}" uniqueName="265" name="7/8/2017" queryTableFieldId="265"/>
    <tableColumn id="266" xr3:uid="{559DBE7F-C50A-4E21-93B8-917226CA84F3}" uniqueName="266" name="8/7/2017" queryTableFieldId="266"/>
    <tableColumn id="267" xr3:uid="{159F8124-E2A4-4E45-BF7B-45057151993C}" uniqueName="267" name="8/8/2017" queryTableFieldId="267"/>
    <tableColumn id="268" xr3:uid="{8A77BA31-5F0D-4E55-910A-471455CE5CC7}" uniqueName="268" name="8/9/2017" queryTableFieldId="268"/>
    <tableColumn id="269" xr3:uid="{7AA00ED0-EA26-4FA8-A037-48609B4AB4EE}" uniqueName="269" name="8/10/2017" queryTableFieldId="269"/>
    <tableColumn id="270" xr3:uid="{134D46CB-5B9B-4DB0-B7A3-E6DA4A747C3B}" uniqueName="270" name="8/11/2017" queryTableFieldId="270"/>
    <tableColumn id="271" xr3:uid="{87E2F709-2E49-420E-9BD3-8CA2A1D866D6}" uniqueName="271" name="8/12/2017" queryTableFieldId="271"/>
    <tableColumn id="272" xr3:uid="{2D442EF9-4CE1-4865-9215-B40282CFDEDB}" uniqueName="272" name="8/14/2017" queryTableFieldId="272"/>
    <tableColumn id="273" xr3:uid="{09840CE2-C1D8-4692-B7BA-FF56B79B372D}" uniqueName="273" name="8/15/2017" queryTableFieldId="273"/>
    <tableColumn id="274" xr3:uid="{C04CE84E-77F7-4290-86FA-69F1DF5950FD}" uniqueName="274" name="8/16/2017" queryTableFieldId="274"/>
    <tableColumn id="275" xr3:uid="{BB437F05-4763-44A1-A740-3265F2EF0098}" uniqueName="275" name="8/17/2017" queryTableFieldId="275"/>
    <tableColumn id="276" xr3:uid="{A4FCFE5F-1290-4F36-A13E-3D7DF10614EE}" uniqueName="276" name="8/18/2017" queryTableFieldId="276"/>
    <tableColumn id="277" xr3:uid="{BB0302A1-3F56-47D6-BFC8-5FB3A5544D0D}" uniqueName="277" name="8/19/2017" queryTableFieldId="277"/>
    <tableColumn id="278" xr3:uid="{9A329823-2C64-4C57-A1E9-7BD6138A309B}" uniqueName="278" name="8/21/2017" queryTableFieldId="278"/>
    <tableColumn id="279" xr3:uid="{1C8F8D1D-99CA-4583-BC4A-6FD5F80842BE}" uniqueName="279" name="8/22/2017" queryTableFieldId="279"/>
    <tableColumn id="280" xr3:uid="{6B3876AC-3095-42E0-8906-DF36F0F0244E}" uniqueName="280" name="8/23/2017" queryTableFieldId="280"/>
    <tableColumn id="281" xr3:uid="{EA91615A-8A6E-4435-880D-36DD3D855EC7}" uniqueName="281" name="8/24/2017" queryTableFieldId="281"/>
    <tableColumn id="282" xr3:uid="{0111ED41-ED36-4D7E-B1D2-5E799B4966E2}" uniqueName="282" name="8/25/2017" queryTableFieldId="282"/>
    <tableColumn id="283" xr3:uid="{899A9EE1-107C-4D1B-B89C-FF29924E0FD6}" uniqueName="283" name="8/26/2017" queryTableFieldId="283"/>
    <tableColumn id="284" xr3:uid="{0F9C2A39-CDD5-444A-8A22-E6A40350BCB2}" uniqueName="284" name="7/31/2017" queryTableFieldId="284"/>
    <tableColumn id="285" xr3:uid="{CAEA7DEE-0D59-4B87-BC03-32CFD111A4F6}" uniqueName="285" name="8/1/2017" queryTableFieldId="285"/>
    <tableColumn id="286" xr3:uid="{C20D5D36-02FC-4690-BD6D-7955A80BB340}" uniqueName="286" name="8/2/2017" queryTableFieldId="286"/>
    <tableColumn id="287" xr3:uid="{B231C9EE-402B-4CB0-9084-15C0600054EB}" uniqueName="287" name="8/3/2017" queryTableFieldId="287"/>
    <tableColumn id="288" xr3:uid="{C055D293-5791-4461-8298-08E7B70F21EE}" uniqueName="288" name="8/4/2017" queryTableFieldId="288"/>
    <tableColumn id="289" xr3:uid="{8C0FB99B-39C5-4BCD-ABAD-D37F0BDB64AD}" uniqueName="289" name="8/5/2017" queryTableFieldId="289"/>
    <tableColumn id="290" xr3:uid="{9FDB8A2B-ED9D-450A-A8C0-C093B1CB15E4}" uniqueName="290" name="9/11/2017" queryTableFieldId="290"/>
    <tableColumn id="291" xr3:uid="{AD276432-356C-4F82-8A07-57120D4795D3}" uniqueName="291" name="9/12/2017" queryTableFieldId="291"/>
    <tableColumn id="292" xr3:uid="{15A207BA-BC74-46C5-A138-C11E09B970ED}" uniqueName="292" name="9/13/2017" queryTableFieldId="292"/>
    <tableColumn id="293" xr3:uid="{0D4F32CD-A319-450F-BC82-EADDFCC39C52}" uniqueName="293" name="9/14/2017" queryTableFieldId="293"/>
    <tableColumn id="294" xr3:uid="{74894CD3-DF71-4D11-A254-32586ED18645}" uniqueName="294" name="9/15/2017" queryTableFieldId="294"/>
    <tableColumn id="295" xr3:uid="{952B6358-8065-4A89-A9DD-F2000AE30086}" uniqueName="295" name="9/16/2017" queryTableFieldId="295"/>
    <tableColumn id="296" xr3:uid="{12AAD6D0-6D69-4C8C-AB40-FAF488A682C3}" uniqueName="296" name="8/28/2017" queryTableFieldId="296"/>
    <tableColumn id="297" xr3:uid="{8CADBBAD-5A61-47C9-AB20-747C91C037B0}" uniqueName="297" name="8/29/2017" queryTableFieldId="297"/>
    <tableColumn id="298" xr3:uid="{97A4BD18-C619-477A-8F7D-68BD80B4D60D}" uniqueName="298" name="8/30/2017" queryTableFieldId="298"/>
    <tableColumn id="299" xr3:uid="{766D83D8-7EA3-4A3C-AC0C-3F68085B8809}" uniqueName="299" name="8/31/2017" queryTableFieldId="299"/>
    <tableColumn id="300" xr3:uid="{5F4FAFF1-A0FB-4E19-BEF9-7D2356101DDC}" uniqueName="300" name="9/1/2017" queryTableFieldId="300"/>
    <tableColumn id="301" xr3:uid="{D30F0F9C-DD15-454A-82B0-5D1D05AA3262}" uniqueName="301" name="9/2/2017" queryTableFieldId="301"/>
    <tableColumn id="302" xr3:uid="{1CA368AA-CAA2-426C-86C4-C2E4E04B9D11}" uniqueName="302" name="9/18/2017" queryTableFieldId="302"/>
    <tableColumn id="303" xr3:uid="{4F4299BC-3931-44C0-B881-D82B6A9237A3}" uniqueName="303" name="9/19/2017" queryTableFieldId="303"/>
    <tableColumn id="304" xr3:uid="{8FB92BC2-28F6-4DB2-B78B-A0082A9B7831}" uniqueName="304" name="9/20/2017" queryTableFieldId="304"/>
    <tableColumn id="305" xr3:uid="{759695AE-AEC5-4BE7-A849-1200DB4E82C0}" uniqueName="305" name="9/21/2017" queryTableFieldId="305"/>
    <tableColumn id="306" xr3:uid="{125921A0-10F6-4BAD-A132-9AED0B18A3C0}" uniqueName="306" name="9/22/2017" queryTableFieldId="306"/>
    <tableColumn id="307" xr3:uid="{C426CB15-028A-4C06-B122-6A8B007F5F17}" uniqueName="307" name="9/23/2017" queryTableFieldId="307"/>
    <tableColumn id="308" xr3:uid="{E9006AF4-DFA4-4FF8-9E5D-0C119D0B2787}" uniqueName="308" name="9/25/2017" queryTableFieldId="308"/>
    <tableColumn id="309" xr3:uid="{CD24ADB0-8542-4AEE-A535-81430B2A704C}" uniqueName="309" name="9/26/2017" queryTableFieldId="309"/>
    <tableColumn id="310" xr3:uid="{B0C2B41F-28D9-4498-9869-A005451B780C}" uniqueName="310" name="9/27/2017" queryTableFieldId="310"/>
    <tableColumn id="311" xr3:uid="{E340EA49-C0E1-4318-9553-C9A719C6240D}" uniqueName="311" name="9/28/2017" queryTableFieldId="311"/>
    <tableColumn id="312" xr3:uid="{5479F5CE-F66D-4738-8E09-B03C629F3954}" uniqueName="312" name="9/29/2017" queryTableFieldId="312"/>
    <tableColumn id="313" xr3:uid="{ADE1B174-825E-491D-A454-85578502FC9B}" uniqueName="313" name="9/30/2017" queryTableFieldId="313"/>
    <tableColumn id="314" xr3:uid="{DD215855-A618-4C4C-BDCA-0B6290637D2A}" uniqueName="314" name="9/4/2017" queryTableFieldId="314"/>
    <tableColumn id="315" xr3:uid="{8F75E04C-827B-424E-8844-C6961AB2FBA7}" uniqueName="315" name="9/5/2017" queryTableFieldId="315"/>
    <tableColumn id="316" xr3:uid="{C64D2BC8-A10A-4097-8CD8-19BEBBE6AA4F}" uniqueName="316" name="9/6/2017" queryTableFieldId="316"/>
    <tableColumn id="317" xr3:uid="{04FFAB15-FC5C-4821-A528-B1E5977C6C2E}" uniqueName="317" name="9/7/2017" queryTableFieldId="317"/>
    <tableColumn id="318" xr3:uid="{70BB296D-24D9-44CA-ADC1-7B4B2BAEB00F}" uniqueName="318" name="9/8/2017" queryTableFieldId="318"/>
    <tableColumn id="319" xr3:uid="{968A94BC-AA7D-42DA-9C3A-1CDB345C5B52}" uniqueName="319" name="9/9/2017" queryTableFieldId="31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729013D-F0E5-48E2-8DBC-2719ED29E7AF}" name="developmentdata2019" displayName="developmentdata2019" ref="A2:AY326" tableType="queryTable" totalsRowShown="0">
  <autoFilter ref="A2:AY326" xr:uid="{E49871A4-70AD-46C6-93AE-A62C287EB1C1}"/>
  <sortState xmlns:xlrd2="http://schemas.microsoft.com/office/spreadsheetml/2017/richdata2" ref="A3:AY326">
    <sortCondition ref="A2:A326"/>
  </sortState>
  <tableColumns count="51">
    <tableColumn id="1" xr3:uid="{C59BF29E-B56C-4588-9DAF-BF5796BAFC2B}" uniqueName="1" name="DEVELOPMENT" queryTableFieldId="1" dataDxfId="383"/>
    <tableColumn id="2" xr3:uid="{D5292533-12F1-40D1-B2C7-17FA462A85F6}" uniqueName="2" name="DATA AS OF" queryTableFieldId="2" dataDxfId="382"/>
    <tableColumn id="3" xr3:uid="{94BB6F75-1109-4BD2-BB7E-B8ADD69CFFEF}" uniqueName="3" name="HUD AMP#" queryTableFieldId="3" dataDxfId="381"/>
    <tableColumn id="4" xr3:uid="{76875E86-9D23-4388-B530-299773E627A7}" uniqueName="4" name="TDS#" queryTableFieldId="4"/>
    <tableColumn id="5" xr3:uid="{41005C3D-99A4-4DDA-BFC9-8C6595372AD3}" uniqueName="5" name="CONSOLIDATED TDS#" queryTableFieldId="5"/>
    <tableColumn id="6" xr3:uid="{5810EE3F-105C-4AC3-B9DD-ACCA349B6D5B}" uniqueName="6" name="DEVELOPMENT EDP#" queryTableFieldId="6"/>
    <tableColumn id="7" xr3:uid="{C30B2647-37B0-41EB-99D5-19CE56F02EEA}" uniqueName="7" name="OPERATING EDP#" queryTableFieldId="7"/>
    <tableColumn id="8" xr3:uid="{45EE6D5D-A794-4BE6-9CEA-67578CFB1F97}" uniqueName="8" name="HUD #" queryTableFieldId="8" dataDxfId="380"/>
    <tableColumn id="9" xr3:uid="{AB16DA36-7AF6-44F8-89CC-0F4AE240AD83}" uniqueName="9" name="PROGRAM" queryTableFieldId="9" dataDxfId="379"/>
    <tableColumn id="10" xr3:uid="{817B428C-6061-468A-BC5D-F1E398973E8A}" uniqueName="10" name="METHOD" queryTableFieldId="10" dataDxfId="378"/>
    <tableColumn id="11" xr3:uid="{792692A8-178E-4BDF-ACDC-5E16EEC444B8}" uniqueName="11" name="TYPE" queryTableFieldId="11" dataDxfId="377"/>
    <tableColumn id="12" xr3:uid="{2279F711-E901-4B5D-95E3-C33C5517515E}" uniqueName="12" name="NUMBER OF SECTION 8 TRANSITION APARTMENTS" queryTableFieldId="12"/>
    <tableColumn id="13" xr3:uid="{204E6BB5-7148-46D3-A69C-1277DAFF8E10}" uniqueName="13" name="NUMBER OF CURRENT APARTMENTS" queryTableFieldId="13"/>
    <tableColumn id="14" xr3:uid="{D9EB42BA-2C39-419B-84F3-BB1A7814BC7A}" uniqueName="14" name="TOTAL NUMBER OF APARTMENTS" queryTableFieldId="14"/>
    <tableColumn id="15" xr3:uid="{18A3ABF1-11F6-43C4-931A-7B82DDA83736}" uniqueName="15" name="NUMBER OF RENTAL ROOMS" queryTableFieldId="15"/>
    <tableColumn id="16" xr3:uid="{29F8307B-C644-4020-888E-E888428D7C19}" uniqueName="16" name="AVG NO R/R PER APARTMENT" queryTableFieldId="16"/>
    <tableColumn id="17" xr3:uid="{CCA2A1B7-035F-4EE3-9908-B7F0ADBA2069}" uniqueName="17" name="POPULATION SECTION 8 TRANSITION" queryTableFieldId="17"/>
    <tableColumn id="18" xr3:uid="{6C8EB330-96D9-4853-9F7A-9F8C98422BFB}" uniqueName="18" name="POPULATION PUBLIC HOUSING" queryTableFieldId="18"/>
    <tableColumn id="19" xr3:uid="{F495C353-21B3-4197-95E7-CB4E9E12379A}" uniqueName="19" name="TOTAL POPULATION" queryTableFieldId="19"/>
    <tableColumn id="20" xr3:uid="{EEC5E257-0409-43A9-9FEB-3C49B8DBEA28}" uniqueName="20" name="TOTAL # OF FIXED INCOME HOUSEHOLD" queryTableFieldId="20"/>
    <tableColumn id="21" xr3:uid="{B573485E-447B-4530-909E-6B62728CF4EA}" uniqueName="21" name="PERCENT FIXED INCOME HOUSEHOLDS" queryTableFieldId="21"/>
    <tableColumn id="22" xr3:uid="{32FF92BD-9510-49DA-BE3E-69EFBB96B755}" uniqueName="22" name="NUMBER OF RESIDENTIAL BLDGS" queryTableFieldId="22"/>
    <tableColumn id="23" xr3:uid="{2245DF31-0711-4AFF-B80F-950A2FF64F82}" uniqueName="23" name="NUMBER OF NON-RESIDENTIAL BLDGS" queryTableFieldId="23"/>
    <tableColumn id="24" xr3:uid="{B83CBA7C-78CA-4BA9-B593-19CC29B241CA}" uniqueName="24" name="NUMBER OF STAIRHALLS" queryTableFieldId="24"/>
    <tableColumn id="25" xr3:uid="{9080E328-C6B1-4C4F-8244-879F681CEE92}" uniqueName="25" name="NUMBER OF STORIES" queryTableFieldId="25"/>
    <tableColumn id="26" xr3:uid="{6B318689-93EF-46AD-9D68-59D1FD1DCC7D}" uniqueName="26" name="TOTAL AREA SQ FT" queryTableFieldId="26"/>
    <tableColumn id="27" xr3:uid="{B77EA8F7-532E-43AF-AC60-BCFFB1179301}" uniqueName="27" name="ACRES" queryTableFieldId="27"/>
    <tableColumn id="28" xr3:uid="{2F8E847B-C880-4E78-A6E6-C0AB40E91EF8}" uniqueName="28" name="NET DEV AREA SQ FT" queryTableFieldId="28"/>
    <tableColumn id="29" xr3:uid="{93789E02-F575-4412-98A5-99C8B305C45E}" uniqueName="29" name="EXCLUDING PARK ACRES" queryTableFieldId="29"/>
    <tableColumn id="30" xr3:uid="{65367CB4-0C24-44D8-A331-8FD7782C91AB}" uniqueName="30" name="BLDG COVERAGE SQ FT" queryTableFieldId="30"/>
    <tableColumn id="31" xr3:uid="{CC8C536B-56AD-4468-A068-9D55A6B1BB19}" uniqueName="31" name="CUBAGE CU FT" queryTableFieldId="31"/>
    <tableColumn id="32" xr3:uid="{9B546E34-66DD-4B79-AA59-A036E71F1F40}" uniqueName="32" name="BLDG COVERAGE %" queryTableFieldId="32"/>
    <tableColumn id="33" xr3:uid="{205E64E1-C0D2-495B-833E-C38EDDD1ECCD}" uniqueName="33" name="DENSITY" queryTableFieldId="33"/>
    <tableColumn id="34" xr3:uid="{D7722E89-C57D-48B6-AECA-48728BD37A48}" uniqueName="34" name="DEVELOPMENT COST" queryTableFieldId="34"/>
    <tableColumn id="35" xr3:uid="{3995DA07-0D27-45B4-83A6-F778A87E0D38}" uniqueName="35" name="PER RENTAL ROOM" queryTableFieldId="35"/>
    <tableColumn id="36" xr3:uid="{D887BEB9-19C8-4609-AA3D-F878195BA2D3}" uniqueName="36" name="AVG MONTHLY GROSS RENT" queryTableFieldId="36"/>
    <tableColumn id="37" xr3:uid="{9217D24C-632F-4E67-B2E6-371E4ABC614A}" uniqueName="37" name="LOCATION STREET A" queryTableFieldId="37" dataDxfId="376"/>
    <tableColumn id="38" xr3:uid="{86B38F57-62F0-4049-907F-9AC1CAFC94FE}" uniqueName="38" name="LOCATION STREET B" queryTableFieldId="38" dataDxfId="375"/>
    <tableColumn id="39" xr3:uid="{C78EA069-6702-44C5-9B61-EF92BB7FBBEF}" uniqueName="39" name="LOCATION STREET C" queryTableFieldId="39" dataDxfId="374"/>
    <tableColumn id="40" xr3:uid="{ED8F2BDD-1B70-48C7-B49F-CB5556278158}" uniqueName="40" name="LOCATION STREET D" queryTableFieldId="40" dataDxfId="373"/>
    <tableColumn id="41" xr3:uid="{C95E2302-80EF-4320-9DA0-792C6B1C592C}" uniqueName="41" name="BOROUGH" queryTableFieldId="41" dataDxfId="372"/>
    <tableColumn id="42" xr3:uid="{20577AE5-93E6-4F1B-BB04-7F17C1F502EC}" uniqueName="42" name="COMMUNITY DISTIRCT" queryTableFieldId="42"/>
    <tableColumn id="43" xr3:uid="{258B9E0F-A255-465F-B5A4-CCF37A86530E}" uniqueName="43" name="US CONGRESSIONAL DISTRICT" queryTableFieldId="43"/>
    <tableColumn id="44" xr3:uid="{E6FBD169-A50D-46A3-8DC6-0C4BCA283FF6}" uniqueName="44" name="NY STATE SENATE DISTRICT" queryTableFieldId="44"/>
    <tableColumn id="45" xr3:uid="{D0B0A57F-D5A8-4920-BD68-CAB4592C9774}" uniqueName="45" name="NY STATE ASSEMBLY DISTRICT" queryTableFieldId="45"/>
    <tableColumn id="46" xr3:uid="{DF1BA074-EC52-4588-801E-FBBDA73A4078}" uniqueName="46" name="NY CITY COUNCIL DISTRICT" queryTableFieldId="46"/>
    <tableColumn id="47" xr3:uid="{32077652-1C89-4330-B6BB-F7757D14AF06}" uniqueName="47" name="COMPLETION DATE" queryTableFieldId="47" dataDxfId="371"/>
    <tableColumn id="48" xr3:uid="{0038F2C5-4050-4037-AEF1-7B48FCC4188F}" uniqueName="48" name="FEDERALIZED DEVELOPMENT" queryTableFieldId="48" dataDxfId="370"/>
    <tableColumn id="49" xr3:uid="{BCD57D0E-2E22-49A6-A5BA-5A5D7AFCB446}" uniqueName="49" name="SENIOR DEVELOPMENT" queryTableFieldId="49" dataDxfId="369"/>
    <tableColumn id="50" xr3:uid="{D9BD698F-FDEA-45C8-A404-2EF891768960}" uniqueName="50" name="ELECTRICITY PAID BY RESIDENTS" queryTableFieldId="50" dataDxfId="368"/>
    <tableColumn id="51" xr3:uid="{DF6DD75F-E0D7-4A18-A2D2-450E1B8D53CE}" uniqueName="51" name="PRIVATE MANAGEMENT" queryTableFieldId="51" dataDxfId="36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28B882-35F3-42BA-9F23-360245954FA4}" name="Table2" displayName="Table2" ref="A2:AX269" totalsRowShown="0" headerRowDxfId="366" dataDxfId="365" headerRowBorderDxfId="363" tableBorderDxfId="364" totalsRowBorderDxfId="362" headerRowCellStyle="Normal_Sheet1" dataCellStyle="Normal_Sheet1">
  <autoFilter ref="A2:AX269" xr:uid="{F0113517-E57B-4FE1-A147-FB3839C4BC74}"/>
  <tableColumns count="50">
    <tableColumn id="1" xr3:uid="{739C08DA-FBB8-4E8E-AC49-F40D1CED00DF}" name="DEVELOPMENT" dataDxfId="361" dataCellStyle="Normal_Sheet1"/>
    <tableColumn id="2" xr3:uid="{A667C1FA-7E11-4545-9617-E8166605E182}" name="AMP #" dataDxfId="360" dataCellStyle="Normal_Sheet1"/>
    <tableColumn id="3" xr3:uid="{173CA375-946B-4DAD-BEFD-31D6F749F8A3}" name="NEW TDS#" dataDxfId="359" dataCellStyle="Normal_Sheet1"/>
    <tableColumn id="4" xr3:uid="{9AD4E9C5-4A92-49EB-A6A2-FD1F4E694726}" name="CONS TDS#" dataDxfId="358" dataCellStyle="Normal_Sheet1"/>
    <tableColumn id="5" xr3:uid="{D68C7C29-F68E-4611-8B3F-48707CA87086}" name="DEV EDP#" dataDxfId="357" dataCellStyle="Normal_Sheet1"/>
    <tableColumn id="6" xr3:uid="{DD263915-DFBE-4389-9604-E5271E677166}" name="OPER EDP#" dataDxfId="356" dataCellStyle="Normal_Sheet1"/>
    <tableColumn id="7" xr3:uid="{55D0E6B3-D39C-4AD7-9B77-DF63DAF0C856}" name="DEVELOPMENT_HUD" dataDxfId="355" dataCellStyle="Normal_Sheet1"/>
    <tableColumn id="8" xr3:uid="{9EC2E719-A63D-40F0-A65C-ED88487642E4}" name="PRGM" dataDxfId="354" dataCellStyle="Normal_Sheet1"/>
    <tableColumn id="9" xr3:uid="{00FA5C5A-E599-4FA1-8FCB-8CF40A476BED}" name="METHOD" dataDxfId="353" dataCellStyle="Normal_Sheet1"/>
    <tableColumn id="10" xr3:uid="{BDB3D298-5A5E-498B-9F24-4D9D0484CD2F}" name="TYPE" dataDxfId="352" dataCellStyle="Normal_Sheet1"/>
    <tableColumn id="11" xr3:uid="{8A9B3497-E551-4EF6-850F-6D5084BE1634}" name="SECTION 8 TRANSITION APTS" dataDxfId="351" dataCellStyle="Normal_Sheet1"/>
    <tableColumn id="12" xr3:uid="{659ACE08-6E15-4FF9-B9C5-9F1625BFEEC9}" name="CURR DU'S" dataDxfId="350" dataCellStyle="Normal_Sheet1"/>
    <tableColumn id="13" xr3:uid="{64AD4F61-2104-4673-8893-9BED8B6FBDA5}" name="TOTAL UNITS" dataDxfId="349" dataCellStyle="Normal_Sheet1"/>
    <tableColumn id="14" xr3:uid="{AFF883D7-6222-4894-AEE2-C334A4DC383E}" name="RENT RMS" dataDxfId="348" dataCellStyle="Normal_Sheet1"/>
    <tableColumn id="15" xr3:uid="{FA53BD70-992A-4648-9726-3B0E07E1EAEC}" name="RR/DU" dataDxfId="347" dataCellStyle="Normal_Sheet1"/>
    <tableColumn id="16" xr3:uid="{83E6BB7F-DF2D-49E1-89D9-07F670692ABD}" name="TOTAL POPULATION_SECTION 8 TRANSITION" dataDxfId="346" dataCellStyle="Normal_Sheet1"/>
    <tableColumn id="17" xr3:uid="{A1D44BA7-DA0A-4BC1-876A-572126B633E5}" name="PUBLIC HOUSING POPULATION" dataDxfId="345" dataCellStyle="Normal_Sheet1"/>
    <tableColumn id="18" xr3:uid="{8301F607-7A2A-47FC-ACB0-38A83B708E82}" name="TOTAL POPULATION" dataDxfId="344" dataCellStyle="Normal_Sheet1"/>
    <tableColumn id="19" xr3:uid="{794FDEF6-ADAE-4E7F-B6F9-AD880FB8C88F}" name="TOTAL # OF FIXED INCOME HOUSEHOLDS" dataDxfId="343" dataCellStyle="Normal_Sheet1"/>
    <tableColumn id="20" xr3:uid="{23C3CC61-29F0-44C8-9637-94DB871CB94C}" name="PERCENT FIXED INCOME HOUSEHOLDS" dataDxfId="342" dataCellStyle="Normal_Sheet1"/>
    <tableColumn id="21" xr3:uid="{CFB4761C-C4CE-4B80-A097-2AB285631D7E}" name="DWELL BLDGS" dataDxfId="341" dataCellStyle="Normal_Sheet1"/>
    <tableColumn id="22" xr3:uid="{067ABBC9-859D-460D-8007-8A155AE92F5C}" name="ND BLDGS" dataDxfId="340" dataCellStyle="Normal_Sheet1"/>
    <tableColumn id="23" xr3:uid="{DA300A93-EE11-4AAA-870B-B56CA904A3B8}" name="STAIRHALLS" dataDxfId="339" dataCellStyle="Normal_Sheet1"/>
    <tableColumn id="24" xr3:uid="{6F5F9FF0-A5EF-46A4-9E78-37838260EB34}" name="STORIES" dataDxfId="338" dataCellStyle="Normal_Sheet1"/>
    <tableColumn id="25" xr3:uid="{122EDBC8-CD19-4017-B1DD-CEC34B3279D4}" name="SQ FT" dataDxfId="337" dataCellStyle="Normal_Sheet1"/>
    <tableColumn id="26" xr3:uid="{A4DD71D6-9718-4EB8-9A15-563002708FFA}" name="ACREAGE" dataDxfId="336" dataCellStyle="Normal_Sheet1"/>
    <tableColumn id="27" xr3:uid="{DAB3E2B9-7769-4DF7-92CC-38AE7C14A184}" name="NET AREA" dataDxfId="335" dataCellStyle="Normal_Sheet1"/>
    <tableColumn id="28" xr3:uid="{DE6647B8-6B95-4FAF-B691-2852136DF5A8}" name="NET ACRES" dataDxfId="334" dataCellStyle="Normal_Sheet1"/>
    <tableColumn id="29" xr3:uid="{820DB3B4-1F05-4F3D-90D0-0B4E18180F2D}" name="COV SQ FT" dataDxfId="333" dataCellStyle="Normal_Sheet1"/>
    <tableColumn id="30" xr3:uid="{830825E0-F1BB-4DE4-A68E-B1D1CE238113}" name="CUBAGE" dataDxfId="332" dataCellStyle="Normal_Sheet1"/>
    <tableColumn id="31" xr3:uid="{FA7A9CC6-DFC0-4179-A09A-58CEAC3C09DA}" name="COV%" dataDxfId="331" dataCellStyle="Normal_Sheet1"/>
    <tableColumn id="32" xr3:uid="{A6008D9C-EEFF-4BBE-91FA-3D529142FF6F}" name="DENSITY" dataDxfId="330" dataCellStyle="Normal_Sheet1"/>
    <tableColumn id="33" xr3:uid="{2E3AD829-525A-4F43-BCE8-E49BB22B52D1}" name="DEV COST" dataDxfId="329" dataCellStyle="Normal_Sheet1"/>
    <tableColumn id="34" xr3:uid="{B4DF63EA-CF13-4A76-87C7-5C5055675168}" name="DEV COST/RR" dataDxfId="328" dataCellStyle="Normal_Sheet1"/>
    <tableColumn id="35" xr3:uid="{2A647C81-5244-4271-84FF-398453D92069}" name="ALL AVERAGE GROSS RENT" dataDxfId="327" dataCellStyle="Normal_Sheet1"/>
    <tableColumn id="36" xr3:uid="{378A0790-E43E-45A6-94B6-70253420D89F}" name="STREET A" dataDxfId="326" dataCellStyle="Normal_Sheet1"/>
    <tableColumn id="37" xr3:uid="{7AFCA229-16F7-41BA-A252-E4E370609D55}" name="STREET B" dataDxfId="325" dataCellStyle="Normal_Sheet1"/>
    <tableColumn id="38" xr3:uid="{5E269718-7E2F-4C6E-B0C2-2C11CF7F44FC}" name="STREET C" dataDxfId="324" dataCellStyle="Normal_Sheet1"/>
    <tableColumn id="39" xr3:uid="{29AE9EB1-6261-4272-B2B3-7F23C6B5CB87}" name="STREET D" dataDxfId="323" dataCellStyle="Normal_Sheet1"/>
    <tableColumn id="40" xr3:uid="{C55DE5D3-1748-41FF-AF93-92EFC5BAE744}" name="BOROUGH" dataDxfId="322" dataCellStyle="Normal_Sheet1"/>
    <tableColumn id="41" xr3:uid="{FC007AB4-740D-4597-8AF8-63349237547B}" name="CD#" dataDxfId="321" dataCellStyle="Normal_Sheet1"/>
    <tableColumn id="42" xr3:uid="{E7FE8870-1B64-4DF6-AB03-D82FAA656210}" name="FC DIST" dataDxfId="320" dataCellStyle="Normal_Sheet1"/>
    <tableColumn id="43" xr3:uid="{8898AD20-959C-4817-8C84-AEE5A383F6A6}" name="SS DIST" dataDxfId="319" dataCellStyle="Normal_Sheet1"/>
    <tableColumn id="44" xr3:uid="{042E68A8-4D94-447D-965A-549DEF757E86}" name="SA DIST" dataDxfId="318" dataCellStyle="Normal_Sheet1"/>
    <tableColumn id="45" xr3:uid="{5D154A53-88C4-4733-84F1-D585218EF4FE}" name="CC DIST" dataDxfId="317" dataCellStyle="Normal_Sheet1"/>
    <tableColumn id="46" xr3:uid="{C3E8945C-A691-4D10-A295-0F0A19DA7454}" name="OCCUP COMP" dataDxfId="316" dataCellStyle="Normal_Sheet1"/>
    <tableColumn id="47" xr3:uid="{A4A539D1-4CFF-4679-BD29-5EB8BD8C8417}" name="TRANSFER DATE" dataDxfId="315" dataCellStyle="Normal_Sheet1"/>
    <tableColumn id="48" xr3:uid="{06D4E01F-5F69-4863-8497-A39AA633887B}" name="ELDERLY" dataDxfId="314" dataCellStyle="Normal_Sheet1"/>
    <tableColumn id="49" xr3:uid="{586265AF-3A45-45EB-9498-6F0663CC470C}" name="ELEC" dataDxfId="313" dataCellStyle="Normal_Sheet1"/>
    <tableColumn id="50" xr3:uid="{8FBF2D06-ED93-4D1D-8888-9404FE590F52}" name="PRIVATE MANAGEMENT" dataDxfId="312" dataCellStyle="Normal_Sheet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2EF48A6-1AE6-4C22-AD99-D158831D5D20}" name="_2019bulk" displayName="_2019bulk" ref="A1:C1502" tableType="queryTable" totalsRowShown="0">
  <autoFilter ref="A1:C1502" xr:uid="{FDB4AAE7-2F3B-4354-9086-3329BB82D3BA}"/>
  <tableColumns count="3">
    <tableColumn id="1" xr3:uid="{4A3D7153-FAC8-464F-A845-2C606009D44A}" uniqueName="1" name="Site Name" queryTableFieldId="1" dataDxfId="311"/>
    <tableColumn id="2" xr3:uid="{F7DC199E-E2B8-4CCA-9CC6-3589758794BF}" uniqueName="2" name="Month" queryTableFieldId="2"/>
    <tableColumn id="3" xr3:uid="{09C6B513-87C9-4AD4-8621-B0C4A5651D34}" uniqueName="3" name="Tons per month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4EA1CB-E79F-41C2-A2F2-EFB93B450737}" name="Table3" displayName="Table3" ref="G3:P324" totalsRowCount="1" headerRowDxfId="149" dataDxfId="148">
  <autoFilter ref="G3:P323" xr:uid="{7B9CAA74-B836-4B97-92E2-66E2F672708F}"/>
  <sortState xmlns:xlrd2="http://schemas.microsoft.com/office/spreadsheetml/2017/richdata2" ref="G4:P270">
    <sortCondition ref="G3:G270"/>
  </sortState>
  <tableColumns count="10">
    <tableColumn id="1" xr3:uid="{944F78B3-C08A-48C1-A61B-BAE2848FDF2E}" name="DEVELOPMENT" totalsRowLabel="Total" dataDxfId="146" totalsRowDxfId="147" dataCellStyle="Normal_Sheet1"/>
    <tableColumn id="2" xr3:uid="{EF8B983E-32AF-44EB-81F3-8E185C7BCB8F}" name="BOROUGH" dataDxfId="144" totalsRowDxfId="145" dataCellStyle="Normal_Sheet1"/>
    <tableColumn id="4" xr3:uid="{73CA982E-4F73-4315-97D4-86EC775F8CEB}" name="Pick-up Type" dataDxfId="142" totalsRowDxfId="143" dataCellStyle="Normal_Sheet1"/>
    <tableColumn id="48" xr3:uid="{F5E6FD0C-7D9B-45CC-B5E8-2E0C7A78E744}" name="Transfer Development (Waste)" dataDxfId="140" totalsRowDxfId="141" dataCellStyle="Normal_Sheet1"/>
    <tableColumn id="6" xr3:uid="{12167CBD-24C7-47B7-AC2A-4ACCBC8D2A85}" name="Transfer Development (Recycling)" dataDxfId="138" totalsRowDxfId="139" dataCellStyle="Normal_Sheet1"/>
    <tableColumn id="3" xr3:uid="{5D4D7D67-4B08-4FBC-B65E-CD5855B73D4E}" name="TOTAL POPULATION" dataDxfId="136" totalsRowDxfId="137" dataCellStyle="Normal_Sheet1"/>
    <tableColumn id="46" xr3:uid="{6F0B84F0-9287-4226-BBD7-791F1281AC5A}" name="Average Pick-ups Per Week" dataDxfId="134" totalsRowDxfId="135" dataCellStyle="Comma">
      <calculatedColumnFormula>IF(Table3[[#This Row],['# of Compactors '[actual']]]=0,"Curbside",VLOOKUP(Table3[[#This Row],[DEVELOPMENT]],'[1]Tons per Container (Fixed)'!$A$3:$NS$167,375,FALSE))</calculatedColumnFormula>
    </tableColumn>
    <tableColumn id="45" xr3:uid="{1C77F6E2-0314-48E2-AC42-8B0059EA3371}" name="Average Containers Serviced per Pick-up" totalsRowFunction="average" dataDxfId="132" totalsRowDxfId="133" dataCellStyle="Comma">
      <calculatedColumnFormula>VLOOKUP(Table3[[#This Row],[DEVELOPMENT]],[1]All!$A$4:$ABP$163,744,FALSE)</calculatedColumnFormula>
    </tableColumn>
    <tableColumn id="47" xr3:uid="{5896CEB9-D545-4F09-A2EE-732BEBCA84E8}" name="# of Compactors [actual]" dataDxfId="130" totalsRowDxfId="131" dataCellStyle="Comma">
      <calculatedColumnFormula>VLOOKUP(Table3[[#This Row],[DEVELOPMENT]],[2]!development_data[#All],11,FALSE)</calculatedColumnFormula>
    </tableColumn>
    <tableColumn id="7" xr3:uid="{4EAF74EE-AD5D-40AF-9830-20A313263022}" name="Existing Cardboard" dataDxfId="128" totalsRowDxfId="129" dataCellStyle="Comm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B44851D-44C7-4317-810A-1284E344CC12}" name="Table4" displayName="Table4" ref="P189:R196" totalsRowShown="0" headerRowDxfId="4" dataDxfId="3">
  <autoFilter ref="P189:R196" xr:uid="{B88507FD-9388-46EB-9FB9-32C996391B9B}"/>
  <tableColumns count="3">
    <tableColumn id="1" xr3:uid="{E5DA6F09-2CE4-486D-A15F-B44F00A9D6D7}" name="Development" dataDxfId="2">
      <calculatedColumnFormula>IF(D5="Select additional developments (if applicable)",NA(),D5)</calculatedColumnFormula>
    </tableColumn>
    <tableColumn id="2" xr3:uid="{CE1C15ED-235F-47B7-99A6-8736F747CC32}" name="Total Waste Per Day" dataDxfId="1"/>
    <tableColumn id="3" xr3:uid="{558AC25A-2C96-4DA6-8CD7-F3637C634C51}" name="%" dataDxfId="0" dataCellStyle="Percent">
      <calculatedColumnFormula>IF(Q190/$Q$197&lt;&gt;0,Q190/$Q$197,NA())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6" dT="2022-08-23T20:27:52.34" personId="{B60F92E8-5828-4412-99A8-A79571826FB3}" id="{3637C982-9DBC-401B-8A7A-2A732E69F733}">
    <text>Multiply by 33% to get compacted gallons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W76" dT="2020-06-26T20:44:16.84" personId="{4CF744DC-7BF3-D445-98D2-409E9D2CE488}" id="{6E2EF716-167B-8647-B25B-3D6653C0C3D7}">
    <text>min. 30%</text>
  </threadedComment>
  <threadedComment ref="AW81" dT="2020-06-26T20:44:27.23" personId="{4CF744DC-7BF3-D445-98D2-409E9D2CE488}" id="{D6C12942-DE83-464F-A75A-8C61AE08DD51}">
    <text>min. 50%</text>
  </threadedComment>
  <threadedComment ref="AW84" dT="2020-06-26T20:44:34.57" personId="{4CF744DC-7BF3-D445-98D2-409E9D2CE488}" id="{6A75A672-067A-B64E-BAB9-B5F1F9D3F951}">
    <text>min. 20%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13" dT="2020-09-25T15:26:00.00" personId="{4CF744DC-7BF3-D445-98D2-409E9D2CE488}" id="{AEEE183F-553F-4125-A561-502A61727ADC}">
    <text>How many bags fit into 1 cu yd container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160" dT="2022-06-30T16:00:20.61" personId="{08F4FC50-18BA-4097-BCBB-700E8AA6E563}" id="{6CA2F03A-8658-4C5E-BFA2-17EDF781AB39}">
    <text>For recycling</text>
  </threadedComment>
  <threadedComment ref="J178" dT="2022-06-30T15:57:26.77" personId="{08F4FC50-18BA-4097-BCBB-700E8AA6E563}" id="{F1D3D5BC-0EA5-4802-BB71-0260F4CE89B6}">
    <text>For recycling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W70" dT="2020-06-26T20:44:16.84" personId="{4CF744DC-7BF3-D445-98D2-409E9D2CE488}" id="{76F4FB53-6E53-4CD9-AA4F-0E7AE444F7AA}">
    <text>min. 30%</text>
  </threadedComment>
  <threadedComment ref="AW75" dT="2020-06-26T20:44:27.23" personId="{4CF744DC-7BF3-D445-98D2-409E9D2CE488}" id="{EAFE5046-2EFC-424C-8A2E-4D3C036A2D58}">
    <text>min. 50%</text>
  </threadedComment>
  <threadedComment ref="AW78" dT="2020-06-26T20:44:34.57" personId="{4CF744DC-7BF3-D445-98D2-409E9D2CE488}" id="{9176D339-3559-4C87-9D8C-4158EFFFBD2D}">
    <text>min. 20%</text>
  </threadedComment>
  <threadedComment ref="E107" dT="2020-09-22T20:52:56.69" personId="{4CF744DC-7BF3-D445-98D2-409E9D2CE488}" id="{4E5B0E20-B57A-4030-8D3A-B75172BA5844}">
    <text>Compacted CY</text>
  </threadedComment>
  <threadedComment ref="H107" dT="2020-09-18T19:13:06.53" personId="{4CF744DC-7BF3-D445-98D2-409E9D2CE488}" id="{F714F463-7C4E-4789-A331-85297C4AB99A}">
    <text>Must be between 2 - 12 tons.cannot go above 12 (absolute max)</text>
  </threadedComment>
  <threadedComment ref="P107" dT="2020-09-18T19:13:06.53" personId="{4CF744DC-7BF3-D445-98D2-409E9D2CE488}" id="{599CA190-D57C-4FF5-BF30-8D603079A5F6}">
    <text>cannot go above 12 (absolute max)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zerowastedesign.org/5-appendices/waste-calculator-referenc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4.xml"/><Relationship Id="rId4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46A-2AEA-4E05-A681-6376FAE80755}">
  <sheetPr codeName="Sheet1"/>
  <dimension ref="A1:LG164"/>
  <sheetViews>
    <sheetView workbookViewId="0">
      <selection activeCell="I1" sqref="I1:L1"/>
    </sheetView>
  </sheetViews>
  <sheetFormatPr defaultColWidth="8.85546875" defaultRowHeight="15"/>
  <cols>
    <col min="1" max="1" width="46.85546875" bestFit="1" customWidth="1"/>
    <col min="2" max="2" width="11.42578125" bestFit="1" customWidth="1"/>
    <col min="3" max="3" width="18" bestFit="1" customWidth="1"/>
    <col min="4" max="4" width="10.42578125" bestFit="1" customWidth="1"/>
    <col min="5" max="5" width="9.42578125" bestFit="1" customWidth="1"/>
    <col min="6" max="6" width="11" bestFit="1" customWidth="1"/>
    <col min="7" max="23" width="12" bestFit="1" customWidth="1"/>
    <col min="24" max="29" width="11" bestFit="1" customWidth="1"/>
    <col min="30" max="30" width="12" bestFit="1" customWidth="1"/>
    <col min="31" max="47" width="13" bestFit="1" customWidth="1"/>
    <col min="48" max="57" width="12" bestFit="1" customWidth="1"/>
    <col min="58" max="73" width="13" bestFit="1" customWidth="1"/>
    <col min="74" max="77" width="12" bestFit="1" customWidth="1"/>
    <col min="78" max="88" width="13" bestFit="1" customWidth="1"/>
    <col min="89" max="90" width="12" bestFit="1" customWidth="1"/>
    <col min="91" max="102" width="13" bestFit="1" customWidth="1"/>
    <col min="103" max="108" width="12" bestFit="1" customWidth="1"/>
    <col min="109" max="112" width="11" bestFit="1" customWidth="1"/>
    <col min="113" max="129" width="12" bestFit="1" customWidth="1"/>
    <col min="130" max="137" width="11" bestFit="1" customWidth="1"/>
    <col min="138" max="153" width="12" bestFit="1" customWidth="1"/>
    <col min="154" max="157" width="11" bestFit="1" customWidth="1"/>
    <col min="158" max="162" width="12" bestFit="1" customWidth="1"/>
    <col min="163" max="163" width="11" bestFit="1" customWidth="1"/>
    <col min="164" max="181" width="12" bestFit="1" customWidth="1"/>
    <col min="182" max="189" width="11" bestFit="1" customWidth="1"/>
    <col min="190" max="205" width="12" bestFit="1" customWidth="1"/>
    <col min="206" max="216" width="11" bestFit="1" customWidth="1"/>
    <col min="217" max="232" width="12" bestFit="1" customWidth="1"/>
    <col min="233" max="235" width="11" bestFit="1" customWidth="1"/>
    <col min="236" max="240" width="12" bestFit="1" customWidth="1"/>
    <col min="241" max="241" width="11" bestFit="1" customWidth="1"/>
    <col min="242" max="259" width="12" bestFit="1" customWidth="1"/>
    <col min="260" max="268" width="11" bestFit="1" customWidth="1"/>
    <col min="269" max="284" width="12" bestFit="1" customWidth="1"/>
    <col min="285" max="289" width="11" bestFit="1" customWidth="1"/>
    <col min="290" max="299" width="12" bestFit="1" customWidth="1"/>
    <col min="300" max="301" width="11" bestFit="1" customWidth="1"/>
    <col min="302" max="313" width="12" bestFit="1" customWidth="1"/>
    <col min="314" max="319" width="11" bestFit="1" customWidth="1"/>
  </cols>
  <sheetData>
    <row r="1" spans="1:319" s="14" customFormat="1">
      <c r="A1" s="19">
        <v>1</v>
      </c>
      <c r="B1" s="19">
        <v>2</v>
      </c>
      <c r="C1" s="19">
        <v>3</v>
      </c>
      <c r="D1" s="19">
        <v>4</v>
      </c>
      <c r="E1" s="19">
        <v>5</v>
      </c>
      <c r="F1" s="19">
        <v>6</v>
      </c>
      <c r="G1" s="19">
        <v>7</v>
      </c>
      <c r="H1" s="19">
        <v>8</v>
      </c>
      <c r="I1" s="19">
        <v>9</v>
      </c>
      <c r="J1" s="19">
        <v>10</v>
      </c>
      <c r="K1" s="19">
        <v>11</v>
      </c>
      <c r="L1" s="19">
        <v>12</v>
      </c>
      <c r="M1" s="19">
        <v>13</v>
      </c>
      <c r="N1" s="19">
        <v>14</v>
      </c>
      <c r="O1" s="19">
        <v>15</v>
      </c>
      <c r="P1" s="19">
        <v>16</v>
      </c>
      <c r="Q1" s="19">
        <v>17</v>
      </c>
      <c r="R1" s="19">
        <v>18</v>
      </c>
      <c r="S1" s="19">
        <v>19</v>
      </c>
      <c r="T1" s="19">
        <v>20</v>
      </c>
      <c r="U1" s="19">
        <v>21</v>
      </c>
      <c r="V1" s="19">
        <v>22</v>
      </c>
      <c r="W1" s="19">
        <v>23</v>
      </c>
      <c r="X1" s="19">
        <v>24</v>
      </c>
      <c r="Y1" s="19">
        <v>25</v>
      </c>
      <c r="Z1" s="19">
        <v>26</v>
      </c>
      <c r="AA1" s="19">
        <v>27</v>
      </c>
      <c r="AB1" s="19">
        <v>28</v>
      </c>
      <c r="AC1" s="19">
        <v>29</v>
      </c>
      <c r="AD1" s="19">
        <v>30</v>
      </c>
      <c r="AE1" s="19">
        <v>31</v>
      </c>
      <c r="AF1" s="19">
        <v>32</v>
      </c>
      <c r="AG1" s="19">
        <v>33</v>
      </c>
      <c r="AH1" s="19">
        <v>34</v>
      </c>
      <c r="AI1" s="19">
        <v>35</v>
      </c>
      <c r="AJ1" s="19">
        <v>36</v>
      </c>
      <c r="AK1" s="19">
        <v>37</v>
      </c>
      <c r="AL1" s="19">
        <v>38</v>
      </c>
      <c r="AM1" s="19">
        <v>39</v>
      </c>
      <c r="AN1" s="19">
        <v>40</v>
      </c>
      <c r="AO1" s="19">
        <v>41</v>
      </c>
      <c r="AP1" s="19">
        <v>42</v>
      </c>
      <c r="AQ1" s="19">
        <v>43</v>
      </c>
      <c r="AR1" s="19">
        <v>44</v>
      </c>
      <c r="AS1" s="19">
        <v>45</v>
      </c>
      <c r="AT1" s="19">
        <v>46</v>
      </c>
      <c r="AU1" s="19">
        <v>47</v>
      </c>
      <c r="AV1" s="19">
        <v>48</v>
      </c>
      <c r="AW1" s="19">
        <v>49</v>
      </c>
      <c r="AX1" s="19">
        <v>50</v>
      </c>
      <c r="AY1" s="19">
        <v>51</v>
      </c>
      <c r="AZ1" s="19">
        <v>52</v>
      </c>
      <c r="BA1" s="19">
        <v>53</v>
      </c>
      <c r="BB1" s="19">
        <v>54</v>
      </c>
      <c r="BC1" s="19">
        <v>55</v>
      </c>
      <c r="BD1" s="19">
        <v>56</v>
      </c>
      <c r="BE1" s="19">
        <v>57</v>
      </c>
      <c r="BF1" s="19">
        <v>58</v>
      </c>
      <c r="BG1" s="19">
        <v>59</v>
      </c>
      <c r="BH1" s="19">
        <v>60</v>
      </c>
      <c r="BI1" s="19">
        <v>61</v>
      </c>
      <c r="BJ1" s="19">
        <v>62</v>
      </c>
      <c r="BK1" s="19">
        <v>63</v>
      </c>
      <c r="BL1" s="19">
        <v>64</v>
      </c>
      <c r="BM1" s="19">
        <v>65</v>
      </c>
      <c r="BN1" s="19">
        <v>66</v>
      </c>
      <c r="BO1" s="19">
        <v>67</v>
      </c>
      <c r="BP1" s="19">
        <v>68</v>
      </c>
      <c r="BQ1" s="19">
        <v>69</v>
      </c>
      <c r="BR1" s="19">
        <v>70</v>
      </c>
      <c r="BS1" s="19">
        <v>71</v>
      </c>
      <c r="BT1" s="19">
        <v>72</v>
      </c>
      <c r="BU1" s="19">
        <v>73</v>
      </c>
      <c r="BV1" s="19">
        <v>74</v>
      </c>
      <c r="BW1" s="19">
        <v>75</v>
      </c>
      <c r="BX1" s="19">
        <v>76</v>
      </c>
      <c r="BY1" s="19">
        <v>77</v>
      </c>
      <c r="BZ1" s="19">
        <v>78</v>
      </c>
      <c r="CA1" s="19">
        <v>79</v>
      </c>
      <c r="CB1" s="19">
        <v>80</v>
      </c>
      <c r="CC1" s="19">
        <v>81</v>
      </c>
      <c r="CD1" s="19">
        <v>82</v>
      </c>
      <c r="CE1" s="19">
        <v>83</v>
      </c>
      <c r="CF1" s="19">
        <v>84</v>
      </c>
      <c r="CG1" s="19">
        <v>85</v>
      </c>
      <c r="CH1" s="19">
        <v>86</v>
      </c>
      <c r="CI1" s="19">
        <v>87</v>
      </c>
      <c r="CJ1" s="19">
        <v>88</v>
      </c>
      <c r="CK1" s="19">
        <v>89</v>
      </c>
      <c r="CL1" s="19">
        <v>90</v>
      </c>
      <c r="CM1" s="19">
        <v>91</v>
      </c>
      <c r="CN1" s="19">
        <v>92</v>
      </c>
      <c r="CO1" s="19">
        <v>93</v>
      </c>
      <c r="CP1" s="19">
        <v>94</v>
      </c>
      <c r="CQ1" s="19">
        <v>95</v>
      </c>
      <c r="CR1" s="19">
        <v>96</v>
      </c>
      <c r="CS1" s="19">
        <v>97</v>
      </c>
      <c r="CT1" s="19">
        <v>98</v>
      </c>
      <c r="CU1" s="19">
        <v>99</v>
      </c>
      <c r="CV1" s="19">
        <v>100</v>
      </c>
      <c r="CW1" s="19">
        <v>101</v>
      </c>
      <c r="CX1" s="19">
        <v>102</v>
      </c>
      <c r="CY1" s="19">
        <v>103</v>
      </c>
      <c r="CZ1" s="19">
        <v>104</v>
      </c>
      <c r="DA1" s="19">
        <v>105</v>
      </c>
      <c r="DB1" s="19">
        <v>106</v>
      </c>
      <c r="DC1" s="19">
        <v>107</v>
      </c>
      <c r="DD1" s="19">
        <v>108</v>
      </c>
      <c r="DE1" s="19">
        <v>109</v>
      </c>
      <c r="DF1" s="19">
        <v>110</v>
      </c>
      <c r="DG1" s="19">
        <v>111</v>
      </c>
      <c r="DH1" s="19">
        <v>112</v>
      </c>
      <c r="DI1" s="19">
        <v>113</v>
      </c>
      <c r="DJ1" s="19">
        <v>114</v>
      </c>
      <c r="DK1" s="19">
        <v>115</v>
      </c>
      <c r="DL1" s="19">
        <v>116</v>
      </c>
      <c r="DM1" s="19">
        <v>117</v>
      </c>
      <c r="DN1" s="19">
        <v>118</v>
      </c>
      <c r="DO1" s="19">
        <v>119</v>
      </c>
      <c r="DP1" s="19">
        <v>120</v>
      </c>
      <c r="DQ1" s="19">
        <v>121</v>
      </c>
      <c r="DR1" s="19">
        <v>122</v>
      </c>
      <c r="DS1" s="19">
        <v>123</v>
      </c>
      <c r="DT1" s="19">
        <v>124</v>
      </c>
      <c r="DU1" s="19">
        <v>125</v>
      </c>
      <c r="DV1" s="19">
        <v>126</v>
      </c>
      <c r="DW1" s="19">
        <v>127</v>
      </c>
      <c r="DX1" s="19">
        <v>128</v>
      </c>
      <c r="DY1" s="19">
        <v>129</v>
      </c>
      <c r="DZ1" s="19">
        <v>130</v>
      </c>
      <c r="EA1" s="19">
        <v>131</v>
      </c>
      <c r="EB1" s="19">
        <v>132</v>
      </c>
      <c r="EC1" s="19">
        <v>133</v>
      </c>
      <c r="ED1" s="19">
        <v>134</v>
      </c>
      <c r="EE1" s="19">
        <v>135</v>
      </c>
      <c r="EF1" s="19">
        <v>136</v>
      </c>
      <c r="EG1" s="19">
        <v>137</v>
      </c>
      <c r="EH1" s="19">
        <v>138</v>
      </c>
      <c r="EI1" s="19">
        <v>139</v>
      </c>
      <c r="EJ1" s="19">
        <v>140</v>
      </c>
      <c r="EK1" s="19">
        <v>141</v>
      </c>
      <c r="EL1" s="19">
        <v>142</v>
      </c>
      <c r="EM1" s="19">
        <v>143</v>
      </c>
      <c r="EN1" s="19">
        <v>144</v>
      </c>
      <c r="EO1" s="19">
        <v>145</v>
      </c>
      <c r="EP1" s="19">
        <v>146</v>
      </c>
      <c r="EQ1" s="19">
        <v>147</v>
      </c>
      <c r="ER1" s="19">
        <v>148</v>
      </c>
      <c r="ES1" s="19">
        <v>149</v>
      </c>
      <c r="ET1" s="19">
        <v>150</v>
      </c>
      <c r="EU1" s="19">
        <v>151</v>
      </c>
      <c r="EV1" s="19">
        <v>152</v>
      </c>
      <c r="EW1" s="19">
        <v>153</v>
      </c>
      <c r="EX1" s="19">
        <v>154</v>
      </c>
      <c r="EY1" s="19">
        <v>155</v>
      </c>
      <c r="EZ1" s="19">
        <v>156</v>
      </c>
      <c r="FA1" s="19">
        <v>157</v>
      </c>
      <c r="FB1" s="19">
        <v>158</v>
      </c>
      <c r="FC1" s="19">
        <v>159</v>
      </c>
      <c r="FD1" s="19">
        <v>160</v>
      </c>
      <c r="FE1" s="19">
        <v>161</v>
      </c>
      <c r="FF1" s="19">
        <v>162</v>
      </c>
      <c r="FG1" s="19">
        <v>163</v>
      </c>
      <c r="FH1" s="19">
        <v>164</v>
      </c>
      <c r="FI1" s="19">
        <v>165</v>
      </c>
      <c r="FJ1" s="19">
        <v>166</v>
      </c>
      <c r="FK1" s="19">
        <v>167</v>
      </c>
      <c r="FL1" s="19">
        <v>168</v>
      </c>
      <c r="FM1" s="19">
        <v>169</v>
      </c>
      <c r="FN1" s="19">
        <v>170</v>
      </c>
      <c r="FO1" s="19">
        <v>171</v>
      </c>
      <c r="FP1" s="19">
        <v>172</v>
      </c>
      <c r="FQ1" s="19">
        <v>173</v>
      </c>
      <c r="FR1" s="19">
        <v>174</v>
      </c>
      <c r="FS1" s="19">
        <v>175</v>
      </c>
      <c r="FT1" s="19">
        <v>176</v>
      </c>
      <c r="FU1" s="19">
        <v>177</v>
      </c>
      <c r="FV1" s="19">
        <v>178</v>
      </c>
      <c r="FW1" s="19">
        <v>179</v>
      </c>
      <c r="FX1" s="19">
        <v>180</v>
      </c>
      <c r="FY1" s="19">
        <v>181</v>
      </c>
      <c r="FZ1" s="19">
        <v>182</v>
      </c>
      <c r="GA1" s="19">
        <v>183</v>
      </c>
      <c r="GB1" s="19">
        <v>184</v>
      </c>
      <c r="GC1" s="19">
        <v>185</v>
      </c>
      <c r="GD1" s="19">
        <v>186</v>
      </c>
      <c r="GE1" s="19">
        <v>187</v>
      </c>
      <c r="GF1" s="19">
        <v>188</v>
      </c>
      <c r="GG1" s="19">
        <v>189</v>
      </c>
      <c r="GH1" s="19">
        <v>190</v>
      </c>
      <c r="GI1" s="19">
        <v>191</v>
      </c>
      <c r="GJ1" s="19">
        <v>192</v>
      </c>
      <c r="GK1" s="19">
        <v>193</v>
      </c>
      <c r="GL1" s="19">
        <v>194</v>
      </c>
      <c r="GM1" s="19">
        <v>195</v>
      </c>
      <c r="GN1" s="19">
        <v>196</v>
      </c>
      <c r="GO1" s="19">
        <v>197</v>
      </c>
      <c r="GP1" s="19">
        <v>198</v>
      </c>
      <c r="GQ1" s="19">
        <v>199</v>
      </c>
      <c r="GR1" s="19">
        <v>200</v>
      </c>
      <c r="GS1" s="19">
        <v>201</v>
      </c>
      <c r="GT1" s="19">
        <v>202</v>
      </c>
      <c r="GU1" s="19">
        <v>203</v>
      </c>
      <c r="GV1" s="19">
        <v>204</v>
      </c>
      <c r="GW1" s="19">
        <v>205</v>
      </c>
      <c r="GX1" s="19">
        <v>206</v>
      </c>
      <c r="GY1" s="19">
        <v>207</v>
      </c>
      <c r="GZ1" s="19">
        <v>208</v>
      </c>
      <c r="HA1" s="19">
        <v>209</v>
      </c>
      <c r="HB1" s="19">
        <v>210</v>
      </c>
      <c r="HC1" s="19">
        <v>211</v>
      </c>
      <c r="HD1" s="19">
        <v>212</v>
      </c>
      <c r="HE1" s="19">
        <v>213</v>
      </c>
      <c r="HF1" s="19">
        <v>214</v>
      </c>
      <c r="HG1" s="19">
        <v>215</v>
      </c>
      <c r="HH1" s="19">
        <v>216</v>
      </c>
      <c r="HI1" s="19">
        <v>217</v>
      </c>
      <c r="HJ1" s="19">
        <v>218</v>
      </c>
      <c r="HK1" s="19">
        <v>219</v>
      </c>
      <c r="HL1" s="19">
        <v>220</v>
      </c>
      <c r="HM1" s="19">
        <v>221</v>
      </c>
      <c r="HN1" s="19">
        <v>222</v>
      </c>
      <c r="HO1" s="19">
        <v>223</v>
      </c>
      <c r="HP1" s="19">
        <v>224</v>
      </c>
      <c r="HQ1" s="19">
        <v>225</v>
      </c>
      <c r="HR1" s="19">
        <v>226</v>
      </c>
      <c r="HS1" s="19">
        <v>227</v>
      </c>
      <c r="HT1" s="19">
        <v>228</v>
      </c>
      <c r="HU1" s="19">
        <v>229</v>
      </c>
      <c r="HV1" s="19">
        <v>230</v>
      </c>
      <c r="HW1" s="19">
        <v>231</v>
      </c>
      <c r="HX1" s="19">
        <v>232</v>
      </c>
      <c r="HY1" s="19">
        <v>233</v>
      </c>
      <c r="HZ1" s="19">
        <v>234</v>
      </c>
      <c r="IA1" s="19">
        <v>235</v>
      </c>
      <c r="IB1" s="19">
        <v>236</v>
      </c>
      <c r="IC1" s="19">
        <v>237</v>
      </c>
      <c r="ID1" s="19">
        <v>238</v>
      </c>
      <c r="IE1" s="19">
        <v>239</v>
      </c>
      <c r="IF1" s="19">
        <v>240</v>
      </c>
      <c r="IG1" s="19">
        <v>241</v>
      </c>
      <c r="IH1" s="19">
        <v>242</v>
      </c>
      <c r="II1" s="19">
        <v>243</v>
      </c>
      <c r="IJ1" s="19">
        <v>244</v>
      </c>
      <c r="IK1" s="19">
        <v>245</v>
      </c>
      <c r="IL1" s="19">
        <v>246</v>
      </c>
      <c r="IM1" s="19">
        <v>247</v>
      </c>
      <c r="IN1" s="19">
        <v>248</v>
      </c>
      <c r="IO1" s="19">
        <v>249</v>
      </c>
      <c r="IP1" s="19">
        <v>250</v>
      </c>
      <c r="IQ1" s="19">
        <v>251</v>
      </c>
      <c r="IR1" s="19">
        <v>252</v>
      </c>
      <c r="IS1" s="19">
        <v>253</v>
      </c>
      <c r="IT1" s="19">
        <v>254</v>
      </c>
      <c r="IU1" s="19">
        <v>255</v>
      </c>
      <c r="IV1" s="19">
        <v>256</v>
      </c>
      <c r="IW1" s="19">
        <v>257</v>
      </c>
      <c r="IX1" s="19">
        <v>258</v>
      </c>
      <c r="IY1" s="19">
        <v>259</v>
      </c>
      <c r="IZ1" s="19">
        <v>260</v>
      </c>
      <c r="JA1" s="19">
        <v>261</v>
      </c>
      <c r="JB1" s="19">
        <v>262</v>
      </c>
      <c r="JC1" s="19">
        <v>263</v>
      </c>
      <c r="JD1" s="19">
        <v>264</v>
      </c>
      <c r="JE1" s="19">
        <v>265</v>
      </c>
      <c r="JF1" s="19">
        <v>266</v>
      </c>
      <c r="JG1" s="19">
        <v>267</v>
      </c>
      <c r="JH1" s="19">
        <v>268</v>
      </c>
      <c r="JI1" s="19">
        <v>269</v>
      </c>
      <c r="JJ1" s="19">
        <v>270</v>
      </c>
      <c r="JK1" s="19">
        <v>271</v>
      </c>
      <c r="JL1" s="19">
        <v>272</v>
      </c>
      <c r="JM1" s="19">
        <v>273</v>
      </c>
      <c r="JN1" s="19">
        <v>274</v>
      </c>
      <c r="JO1" s="19">
        <v>275</v>
      </c>
      <c r="JP1" s="19">
        <v>276</v>
      </c>
      <c r="JQ1" s="19">
        <v>277</v>
      </c>
      <c r="JR1" s="19">
        <v>278</v>
      </c>
      <c r="JS1" s="19">
        <v>279</v>
      </c>
      <c r="JT1" s="19">
        <v>280</v>
      </c>
      <c r="JU1" s="19">
        <v>281</v>
      </c>
      <c r="JV1" s="19">
        <v>282</v>
      </c>
      <c r="JW1" s="19">
        <v>283</v>
      </c>
      <c r="JX1" s="19">
        <v>284</v>
      </c>
      <c r="JY1" s="19">
        <v>285</v>
      </c>
      <c r="JZ1" s="19">
        <v>286</v>
      </c>
      <c r="KA1" s="19">
        <v>287</v>
      </c>
      <c r="KB1" s="19">
        <v>288</v>
      </c>
      <c r="KC1" s="19">
        <v>289</v>
      </c>
      <c r="KD1" s="19">
        <v>290</v>
      </c>
      <c r="KE1" s="19">
        <v>291</v>
      </c>
      <c r="KF1" s="19">
        <v>292</v>
      </c>
      <c r="KG1" s="19">
        <v>293</v>
      </c>
      <c r="KH1" s="19">
        <v>294</v>
      </c>
      <c r="KI1" s="19">
        <v>295</v>
      </c>
      <c r="KJ1" s="19">
        <v>296</v>
      </c>
      <c r="KK1" s="19">
        <v>297</v>
      </c>
      <c r="KL1" s="19">
        <v>298</v>
      </c>
      <c r="KM1" s="19">
        <v>299</v>
      </c>
      <c r="KN1" s="19">
        <v>300</v>
      </c>
      <c r="KO1" s="19">
        <v>301</v>
      </c>
      <c r="KP1" s="19">
        <v>302</v>
      </c>
      <c r="KQ1" s="19">
        <v>303</v>
      </c>
      <c r="KR1" s="19">
        <v>304</v>
      </c>
      <c r="KS1" s="19">
        <v>305</v>
      </c>
      <c r="KT1" s="19">
        <v>306</v>
      </c>
      <c r="KU1" s="19">
        <v>307</v>
      </c>
      <c r="KV1" s="19">
        <v>308</v>
      </c>
      <c r="KW1" s="19">
        <v>309</v>
      </c>
      <c r="KX1" s="19">
        <v>310</v>
      </c>
      <c r="KY1" s="19">
        <v>311</v>
      </c>
      <c r="KZ1" s="19">
        <v>312</v>
      </c>
      <c r="LA1" s="19">
        <v>313</v>
      </c>
      <c r="LB1" s="19">
        <v>314</v>
      </c>
      <c r="LC1" s="19">
        <v>315</v>
      </c>
      <c r="LD1" s="19">
        <v>316</v>
      </c>
      <c r="LE1" s="19">
        <v>317</v>
      </c>
      <c r="LF1" s="19">
        <v>318</v>
      </c>
      <c r="LG1" s="19">
        <v>319</v>
      </c>
    </row>
    <row r="2" spans="1:319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42</v>
      </c>
      <c r="AR2" t="s">
        <v>43</v>
      </c>
      <c r="AS2" t="s">
        <v>44</v>
      </c>
      <c r="AT2" t="s">
        <v>45</v>
      </c>
      <c r="AU2" t="s">
        <v>46</v>
      </c>
      <c r="AV2" t="s">
        <v>47</v>
      </c>
      <c r="AW2" t="s">
        <v>48</v>
      </c>
      <c r="AX2" t="s">
        <v>49</v>
      </c>
      <c r="AY2" t="s">
        <v>50</v>
      </c>
      <c r="AZ2" t="s">
        <v>51</v>
      </c>
      <c r="BA2" t="s">
        <v>52</v>
      </c>
      <c r="BB2" t="s">
        <v>53</v>
      </c>
      <c r="BC2" t="s">
        <v>54</v>
      </c>
      <c r="BD2" t="s">
        <v>55</v>
      </c>
      <c r="BE2" t="s">
        <v>56</v>
      </c>
      <c r="BF2" t="s">
        <v>57</v>
      </c>
      <c r="BG2" t="s">
        <v>58</v>
      </c>
      <c r="BH2" t="s">
        <v>59</v>
      </c>
      <c r="BI2" t="s">
        <v>60</v>
      </c>
      <c r="BJ2" t="s">
        <v>61</v>
      </c>
      <c r="BK2" t="s">
        <v>62</v>
      </c>
      <c r="BL2" t="s">
        <v>63</v>
      </c>
      <c r="BM2" t="s">
        <v>64</v>
      </c>
      <c r="BN2" t="s">
        <v>65</v>
      </c>
      <c r="BO2" t="s">
        <v>66</v>
      </c>
      <c r="BP2" t="s">
        <v>67</v>
      </c>
      <c r="BQ2" t="s">
        <v>68</v>
      </c>
      <c r="BR2" t="s">
        <v>69</v>
      </c>
      <c r="BS2" t="s">
        <v>70</v>
      </c>
      <c r="BT2" t="s">
        <v>71</v>
      </c>
      <c r="BU2" t="s">
        <v>72</v>
      </c>
      <c r="BV2" t="s">
        <v>73</v>
      </c>
      <c r="BW2" t="s">
        <v>74</v>
      </c>
      <c r="BX2" t="s">
        <v>75</v>
      </c>
      <c r="BY2" t="s">
        <v>76</v>
      </c>
      <c r="BZ2" t="s">
        <v>77</v>
      </c>
      <c r="CA2" t="s">
        <v>78</v>
      </c>
      <c r="CB2" t="s">
        <v>79</v>
      </c>
      <c r="CC2" t="s">
        <v>80</v>
      </c>
      <c r="CD2" t="s">
        <v>81</v>
      </c>
      <c r="CE2" t="s">
        <v>82</v>
      </c>
      <c r="CF2" t="s">
        <v>83</v>
      </c>
      <c r="CG2" t="s">
        <v>84</v>
      </c>
      <c r="CH2" t="s">
        <v>85</v>
      </c>
      <c r="CI2" t="s">
        <v>86</v>
      </c>
      <c r="CJ2" t="s">
        <v>87</v>
      </c>
      <c r="CK2" t="s">
        <v>88</v>
      </c>
      <c r="CL2" t="s">
        <v>89</v>
      </c>
      <c r="CM2" t="s">
        <v>90</v>
      </c>
      <c r="CN2" t="s">
        <v>91</v>
      </c>
      <c r="CO2" t="s">
        <v>92</v>
      </c>
      <c r="CP2" t="s">
        <v>93</v>
      </c>
      <c r="CQ2" t="s">
        <v>94</v>
      </c>
      <c r="CR2" t="s">
        <v>95</v>
      </c>
      <c r="CS2" t="s">
        <v>96</v>
      </c>
      <c r="CT2" t="s">
        <v>97</v>
      </c>
      <c r="CU2" t="s">
        <v>98</v>
      </c>
      <c r="CV2" t="s">
        <v>99</v>
      </c>
      <c r="CW2" t="s">
        <v>100</v>
      </c>
      <c r="CX2" t="s">
        <v>101</v>
      </c>
      <c r="CY2" t="s">
        <v>102</v>
      </c>
      <c r="CZ2" t="s">
        <v>103</v>
      </c>
      <c r="DA2" t="s">
        <v>104</v>
      </c>
      <c r="DB2" t="s">
        <v>105</v>
      </c>
      <c r="DC2" t="s">
        <v>106</v>
      </c>
      <c r="DD2" t="s">
        <v>107</v>
      </c>
      <c r="DE2" t="s">
        <v>108</v>
      </c>
      <c r="DF2" t="s">
        <v>109</v>
      </c>
      <c r="DG2" t="s">
        <v>110</v>
      </c>
      <c r="DH2" t="s">
        <v>111</v>
      </c>
      <c r="DI2" t="s">
        <v>112</v>
      </c>
      <c r="DJ2" t="s">
        <v>113</v>
      </c>
      <c r="DK2" t="s">
        <v>114</v>
      </c>
      <c r="DL2" t="s">
        <v>115</v>
      </c>
      <c r="DM2" t="s">
        <v>116</v>
      </c>
      <c r="DN2" t="s">
        <v>117</v>
      </c>
      <c r="DO2" t="s">
        <v>118</v>
      </c>
      <c r="DP2" t="s">
        <v>119</v>
      </c>
      <c r="DQ2" t="s">
        <v>120</v>
      </c>
      <c r="DR2" t="s">
        <v>121</v>
      </c>
      <c r="DS2" t="s">
        <v>122</v>
      </c>
      <c r="DT2" t="s">
        <v>123</v>
      </c>
      <c r="DU2" t="s">
        <v>124</v>
      </c>
      <c r="DV2" t="s">
        <v>125</v>
      </c>
      <c r="DW2" t="s">
        <v>126</v>
      </c>
      <c r="DX2" t="s">
        <v>127</v>
      </c>
      <c r="DY2" t="s">
        <v>128</v>
      </c>
      <c r="DZ2" t="s">
        <v>129</v>
      </c>
      <c r="EA2" t="s">
        <v>130</v>
      </c>
      <c r="EB2" t="s">
        <v>131</v>
      </c>
      <c r="EC2" t="s">
        <v>132</v>
      </c>
      <c r="ED2" t="s">
        <v>133</v>
      </c>
      <c r="EE2" t="s">
        <v>134</v>
      </c>
      <c r="EF2" t="s">
        <v>135</v>
      </c>
      <c r="EG2" t="s">
        <v>136</v>
      </c>
      <c r="EH2" t="s">
        <v>137</v>
      </c>
      <c r="EI2" t="s">
        <v>138</v>
      </c>
      <c r="EJ2" t="s">
        <v>139</v>
      </c>
      <c r="EK2" t="s">
        <v>140</v>
      </c>
      <c r="EL2" t="s">
        <v>141</v>
      </c>
      <c r="EM2" t="s">
        <v>142</v>
      </c>
      <c r="EN2" t="s">
        <v>143</v>
      </c>
      <c r="EO2" t="s">
        <v>144</v>
      </c>
      <c r="EP2" t="s">
        <v>145</v>
      </c>
      <c r="EQ2" t="s">
        <v>146</v>
      </c>
      <c r="ER2" t="s">
        <v>147</v>
      </c>
      <c r="ES2" t="s">
        <v>148</v>
      </c>
      <c r="ET2" t="s">
        <v>149</v>
      </c>
      <c r="EU2" t="s">
        <v>150</v>
      </c>
      <c r="EV2" t="s">
        <v>151</v>
      </c>
      <c r="EW2" t="s">
        <v>152</v>
      </c>
      <c r="EX2" t="s">
        <v>153</v>
      </c>
      <c r="EY2" t="s">
        <v>154</v>
      </c>
      <c r="EZ2" t="s">
        <v>155</v>
      </c>
      <c r="FA2" t="s">
        <v>156</v>
      </c>
      <c r="FB2" t="s">
        <v>157</v>
      </c>
      <c r="FC2" t="s">
        <v>158</v>
      </c>
      <c r="FD2" t="s">
        <v>159</v>
      </c>
      <c r="FE2" t="s">
        <v>160</v>
      </c>
      <c r="FF2" t="s">
        <v>161</v>
      </c>
      <c r="FG2" t="s">
        <v>162</v>
      </c>
      <c r="FH2" t="s">
        <v>163</v>
      </c>
      <c r="FI2" t="s">
        <v>164</v>
      </c>
      <c r="FJ2" t="s">
        <v>165</v>
      </c>
      <c r="FK2" t="s">
        <v>166</v>
      </c>
      <c r="FL2" t="s">
        <v>167</v>
      </c>
      <c r="FM2" t="s">
        <v>168</v>
      </c>
      <c r="FN2" t="s">
        <v>169</v>
      </c>
      <c r="FO2" t="s">
        <v>170</v>
      </c>
      <c r="FP2" t="s">
        <v>171</v>
      </c>
      <c r="FQ2" t="s">
        <v>172</v>
      </c>
      <c r="FR2" t="s">
        <v>173</v>
      </c>
      <c r="FS2" t="s">
        <v>174</v>
      </c>
      <c r="FT2" t="s">
        <v>175</v>
      </c>
      <c r="FU2" t="s">
        <v>176</v>
      </c>
      <c r="FV2" t="s">
        <v>177</v>
      </c>
      <c r="FW2" t="s">
        <v>178</v>
      </c>
      <c r="FX2" t="s">
        <v>179</v>
      </c>
      <c r="FY2" t="s">
        <v>180</v>
      </c>
      <c r="FZ2" t="s">
        <v>181</v>
      </c>
      <c r="GA2" t="s">
        <v>182</v>
      </c>
      <c r="GB2" t="s">
        <v>183</v>
      </c>
      <c r="GC2" t="s">
        <v>184</v>
      </c>
      <c r="GD2" t="s">
        <v>185</v>
      </c>
      <c r="GE2" t="s">
        <v>186</v>
      </c>
      <c r="GF2" t="s">
        <v>187</v>
      </c>
      <c r="GG2" t="s">
        <v>188</v>
      </c>
      <c r="GH2" t="s">
        <v>189</v>
      </c>
      <c r="GI2" t="s">
        <v>190</v>
      </c>
      <c r="GJ2" t="s">
        <v>191</v>
      </c>
      <c r="GK2" t="s">
        <v>192</v>
      </c>
      <c r="GL2" t="s">
        <v>193</v>
      </c>
      <c r="GM2" t="s">
        <v>194</v>
      </c>
      <c r="GN2" t="s">
        <v>195</v>
      </c>
      <c r="GO2" t="s">
        <v>196</v>
      </c>
      <c r="GP2" t="s">
        <v>197</v>
      </c>
      <c r="GQ2" t="s">
        <v>198</v>
      </c>
      <c r="GR2" t="s">
        <v>199</v>
      </c>
      <c r="GS2" t="s">
        <v>200</v>
      </c>
      <c r="GT2" t="s">
        <v>201</v>
      </c>
      <c r="GU2" t="s">
        <v>202</v>
      </c>
      <c r="GV2" t="s">
        <v>203</v>
      </c>
      <c r="GW2" t="s">
        <v>204</v>
      </c>
      <c r="GX2" t="s">
        <v>205</v>
      </c>
      <c r="GY2" t="s">
        <v>206</v>
      </c>
      <c r="GZ2" t="s">
        <v>207</v>
      </c>
      <c r="HA2" t="s">
        <v>208</v>
      </c>
      <c r="HB2" t="s">
        <v>209</v>
      </c>
      <c r="HC2" t="s">
        <v>210</v>
      </c>
      <c r="HD2" t="s">
        <v>211</v>
      </c>
      <c r="HE2" t="s">
        <v>212</v>
      </c>
      <c r="HF2" t="s">
        <v>213</v>
      </c>
      <c r="HG2" t="s">
        <v>214</v>
      </c>
      <c r="HH2" t="s">
        <v>215</v>
      </c>
      <c r="HI2" t="s">
        <v>216</v>
      </c>
      <c r="HJ2" t="s">
        <v>217</v>
      </c>
      <c r="HK2" t="s">
        <v>218</v>
      </c>
      <c r="HL2" t="s">
        <v>219</v>
      </c>
      <c r="HM2" t="s">
        <v>220</v>
      </c>
      <c r="HN2" t="s">
        <v>221</v>
      </c>
      <c r="HO2" t="s">
        <v>222</v>
      </c>
      <c r="HP2" t="s">
        <v>223</v>
      </c>
      <c r="HQ2" t="s">
        <v>224</v>
      </c>
      <c r="HR2" t="s">
        <v>225</v>
      </c>
      <c r="HS2" t="s">
        <v>226</v>
      </c>
      <c r="HT2" t="s">
        <v>227</v>
      </c>
      <c r="HU2" t="s">
        <v>228</v>
      </c>
      <c r="HV2" t="s">
        <v>229</v>
      </c>
      <c r="HW2" t="s">
        <v>230</v>
      </c>
      <c r="HX2" t="s">
        <v>231</v>
      </c>
      <c r="HY2" t="s">
        <v>232</v>
      </c>
      <c r="HZ2" t="s">
        <v>233</v>
      </c>
      <c r="IA2" t="s">
        <v>234</v>
      </c>
      <c r="IB2" t="s">
        <v>235</v>
      </c>
      <c r="IC2" t="s">
        <v>236</v>
      </c>
      <c r="ID2" t="s">
        <v>237</v>
      </c>
      <c r="IE2" t="s">
        <v>238</v>
      </c>
      <c r="IF2" t="s">
        <v>239</v>
      </c>
      <c r="IG2" t="s">
        <v>240</v>
      </c>
      <c r="IH2" t="s">
        <v>241</v>
      </c>
      <c r="II2" t="s">
        <v>242</v>
      </c>
      <c r="IJ2" t="s">
        <v>243</v>
      </c>
      <c r="IK2" t="s">
        <v>244</v>
      </c>
      <c r="IL2" t="s">
        <v>245</v>
      </c>
      <c r="IM2" t="s">
        <v>246</v>
      </c>
      <c r="IN2" t="s">
        <v>247</v>
      </c>
      <c r="IO2" t="s">
        <v>248</v>
      </c>
      <c r="IP2" t="s">
        <v>249</v>
      </c>
      <c r="IQ2" t="s">
        <v>250</v>
      </c>
      <c r="IR2" t="s">
        <v>251</v>
      </c>
      <c r="IS2" t="s">
        <v>252</v>
      </c>
      <c r="IT2" t="s">
        <v>253</v>
      </c>
      <c r="IU2" t="s">
        <v>254</v>
      </c>
      <c r="IV2" t="s">
        <v>255</v>
      </c>
      <c r="IW2" t="s">
        <v>256</v>
      </c>
      <c r="IX2" t="s">
        <v>257</v>
      </c>
      <c r="IY2" t="s">
        <v>258</v>
      </c>
      <c r="IZ2" t="s">
        <v>259</v>
      </c>
      <c r="JA2" t="s">
        <v>260</v>
      </c>
      <c r="JB2" t="s">
        <v>261</v>
      </c>
      <c r="JC2" t="s">
        <v>262</v>
      </c>
      <c r="JD2" t="s">
        <v>263</v>
      </c>
      <c r="JE2" t="s">
        <v>264</v>
      </c>
      <c r="JF2" t="s">
        <v>265</v>
      </c>
      <c r="JG2" t="s">
        <v>266</v>
      </c>
      <c r="JH2" t="s">
        <v>267</v>
      </c>
      <c r="JI2" t="s">
        <v>268</v>
      </c>
      <c r="JJ2" t="s">
        <v>269</v>
      </c>
      <c r="JK2" t="s">
        <v>270</v>
      </c>
      <c r="JL2" t="s">
        <v>271</v>
      </c>
      <c r="JM2" t="s">
        <v>272</v>
      </c>
      <c r="JN2" t="s">
        <v>273</v>
      </c>
      <c r="JO2" t="s">
        <v>274</v>
      </c>
      <c r="JP2" t="s">
        <v>275</v>
      </c>
      <c r="JQ2" t="s">
        <v>276</v>
      </c>
      <c r="JR2" t="s">
        <v>277</v>
      </c>
      <c r="JS2" t="s">
        <v>278</v>
      </c>
      <c r="JT2" t="s">
        <v>279</v>
      </c>
      <c r="JU2" t="s">
        <v>280</v>
      </c>
      <c r="JV2" t="s">
        <v>281</v>
      </c>
      <c r="JW2" t="s">
        <v>282</v>
      </c>
      <c r="JX2" t="s">
        <v>283</v>
      </c>
      <c r="JY2" t="s">
        <v>284</v>
      </c>
      <c r="JZ2" t="s">
        <v>285</v>
      </c>
      <c r="KA2" t="s">
        <v>286</v>
      </c>
      <c r="KB2" t="s">
        <v>287</v>
      </c>
      <c r="KC2" t="s">
        <v>288</v>
      </c>
      <c r="KD2" t="s">
        <v>289</v>
      </c>
      <c r="KE2" t="s">
        <v>290</v>
      </c>
      <c r="KF2" t="s">
        <v>291</v>
      </c>
      <c r="KG2" t="s">
        <v>292</v>
      </c>
      <c r="KH2" t="s">
        <v>293</v>
      </c>
      <c r="KI2" t="s">
        <v>294</v>
      </c>
      <c r="KJ2" t="s">
        <v>295</v>
      </c>
      <c r="KK2" t="s">
        <v>296</v>
      </c>
      <c r="KL2" t="s">
        <v>297</v>
      </c>
      <c r="KM2" t="s">
        <v>298</v>
      </c>
      <c r="KN2" t="s">
        <v>299</v>
      </c>
      <c r="KO2" t="s">
        <v>300</v>
      </c>
      <c r="KP2" t="s">
        <v>301</v>
      </c>
      <c r="KQ2" t="s">
        <v>302</v>
      </c>
      <c r="KR2" t="s">
        <v>303</v>
      </c>
      <c r="KS2" t="s">
        <v>304</v>
      </c>
      <c r="KT2" t="s">
        <v>305</v>
      </c>
      <c r="KU2" t="s">
        <v>306</v>
      </c>
      <c r="KV2" t="s">
        <v>307</v>
      </c>
      <c r="KW2" t="s">
        <v>308</v>
      </c>
      <c r="KX2" t="s">
        <v>309</v>
      </c>
      <c r="KY2" t="s">
        <v>310</v>
      </c>
      <c r="KZ2" t="s">
        <v>311</v>
      </c>
      <c r="LA2" t="s">
        <v>312</v>
      </c>
      <c r="LB2" t="s">
        <v>313</v>
      </c>
      <c r="LC2" t="s">
        <v>314</v>
      </c>
      <c r="LD2" t="s">
        <v>315</v>
      </c>
      <c r="LE2" t="s">
        <v>316</v>
      </c>
      <c r="LF2" t="s">
        <v>317</v>
      </c>
      <c r="LG2" t="s">
        <v>318</v>
      </c>
    </row>
    <row r="3" spans="1:319">
      <c r="A3" s="13" t="s">
        <v>319</v>
      </c>
      <c r="B3">
        <v>1008.2100000000004</v>
      </c>
      <c r="C3">
        <v>19.388653846153854</v>
      </c>
      <c r="D3" s="13" t="s">
        <v>320</v>
      </c>
      <c r="E3" s="13" t="s">
        <v>321</v>
      </c>
      <c r="G3">
        <v>5.45</v>
      </c>
      <c r="I3">
        <v>13.63</v>
      </c>
      <c r="K3">
        <v>8.85</v>
      </c>
      <c r="M3">
        <v>12.09</v>
      </c>
      <c r="N3">
        <v>6.33</v>
      </c>
      <c r="O3">
        <v>8.0399999999999991</v>
      </c>
      <c r="Q3">
        <v>4.84</v>
      </c>
      <c r="S3">
        <v>8.69</v>
      </c>
      <c r="U3">
        <v>5.22</v>
      </c>
      <c r="V3">
        <v>6.13</v>
      </c>
      <c r="W3">
        <v>6.1</v>
      </c>
      <c r="AA3">
        <v>13.19</v>
      </c>
      <c r="AC3">
        <v>10.32</v>
      </c>
      <c r="AD3">
        <v>5.51</v>
      </c>
      <c r="AG3">
        <v>6.92</v>
      </c>
      <c r="AI3">
        <v>8.44</v>
      </c>
      <c r="AN3">
        <v>7.61</v>
      </c>
      <c r="AO3">
        <v>5.25</v>
      </c>
      <c r="AQ3">
        <v>6.04</v>
      </c>
      <c r="AU3">
        <v>7.06</v>
      </c>
      <c r="AW3">
        <v>6.18</v>
      </c>
      <c r="AY3">
        <v>6.59</v>
      </c>
      <c r="BA3">
        <v>6.28</v>
      </c>
      <c r="BC3">
        <v>11.02</v>
      </c>
      <c r="BF3">
        <v>12.61</v>
      </c>
      <c r="BG3">
        <v>7.9</v>
      </c>
      <c r="BK3">
        <v>7.07</v>
      </c>
      <c r="BM3">
        <v>13.83</v>
      </c>
      <c r="BP3">
        <v>6.32</v>
      </c>
      <c r="BQ3">
        <v>7.2</v>
      </c>
      <c r="BS3">
        <v>12.36</v>
      </c>
      <c r="BU3">
        <v>6.27</v>
      </c>
      <c r="BY3">
        <v>6.75</v>
      </c>
      <c r="CB3">
        <v>12.72</v>
      </c>
      <c r="CD3">
        <v>7.03</v>
      </c>
      <c r="CH3">
        <v>7</v>
      </c>
      <c r="CL3">
        <v>14.41</v>
      </c>
      <c r="CO3">
        <v>11.77</v>
      </c>
      <c r="CP3">
        <v>7.63</v>
      </c>
      <c r="CR3">
        <v>5.93</v>
      </c>
      <c r="CU3">
        <v>5.36</v>
      </c>
      <c r="CV3">
        <v>13</v>
      </c>
      <c r="CX3">
        <v>6.87</v>
      </c>
      <c r="CY3">
        <v>6.86</v>
      </c>
      <c r="DA3">
        <v>6.08</v>
      </c>
      <c r="DC3">
        <v>13.39</v>
      </c>
      <c r="DM3">
        <v>11.4</v>
      </c>
      <c r="DO3">
        <v>6.49</v>
      </c>
      <c r="DQ3">
        <v>14.29</v>
      </c>
      <c r="DS3">
        <v>14.38</v>
      </c>
      <c r="DU3">
        <v>6.68</v>
      </c>
      <c r="DW3">
        <v>3.81</v>
      </c>
      <c r="DY3">
        <v>10.25</v>
      </c>
      <c r="DZ3">
        <v>8.52</v>
      </c>
      <c r="EA3">
        <v>5.47</v>
      </c>
      <c r="EC3">
        <v>3.23</v>
      </c>
      <c r="EG3">
        <v>6.18</v>
      </c>
      <c r="EH3">
        <v>6.91</v>
      </c>
      <c r="EI3">
        <v>5.03</v>
      </c>
      <c r="EK3">
        <v>5.86</v>
      </c>
      <c r="EM3">
        <v>5.57</v>
      </c>
      <c r="EO3">
        <v>7.75</v>
      </c>
      <c r="EP3">
        <v>5.68</v>
      </c>
      <c r="ES3">
        <v>2.09</v>
      </c>
      <c r="EU3">
        <v>7.28</v>
      </c>
      <c r="EW3">
        <v>4.8600000000000003</v>
      </c>
      <c r="EY3">
        <v>8.4</v>
      </c>
      <c r="FA3">
        <v>7.63</v>
      </c>
      <c r="FC3">
        <v>7.18</v>
      </c>
      <c r="FE3">
        <v>8.89</v>
      </c>
      <c r="FG3">
        <v>4.3</v>
      </c>
      <c r="FI3">
        <v>2.89</v>
      </c>
      <c r="FM3">
        <v>14.09</v>
      </c>
      <c r="FO3">
        <v>4.38</v>
      </c>
      <c r="FR3">
        <v>5.88</v>
      </c>
      <c r="FU3">
        <v>5.83</v>
      </c>
      <c r="FW3">
        <v>8.11</v>
      </c>
      <c r="GA3">
        <v>11.39</v>
      </c>
      <c r="GC3">
        <v>6.16</v>
      </c>
      <c r="GE3">
        <v>7.19</v>
      </c>
      <c r="GG3">
        <v>9.1</v>
      </c>
      <c r="GI3">
        <v>4.3099999999999898</v>
      </c>
      <c r="GK3">
        <v>3.69</v>
      </c>
      <c r="GN3">
        <v>5.9</v>
      </c>
      <c r="GQ3">
        <v>4.97</v>
      </c>
      <c r="GS3">
        <v>7.4</v>
      </c>
      <c r="GU3">
        <v>5.01</v>
      </c>
      <c r="GW3">
        <v>3.57</v>
      </c>
      <c r="GY3">
        <v>7.97</v>
      </c>
      <c r="HA3">
        <v>6.84</v>
      </c>
      <c r="HB3">
        <v>6.63</v>
      </c>
      <c r="HE3">
        <v>5.98</v>
      </c>
      <c r="HH3">
        <v>4.8099999999999898</v>
      </c>
      <c r="HK3">
        <v>5.85</v>
      </c>
      <c r="HM3">
        <v>8.98</v>
      </c>
      <c r="HO3">
        <v>5.19</v>
      </c>
      <c r="HQ3">
        <v>6.23</v>
      </c>
      <c r="HS3">
        <v>5.19</v>
      </c>
      <c r="HV3">
        <v>5.51</v>
      </c>
      <c r="HZ3">
        <v>5.68</v>
      </c>
      <c r="IA3">
        <v>12.78</v>
      </c>
      <c r="IC3">
        <v>5.94</v>
      </c>
      <c r="IE3">
        <v>7.71</v>
      </c>
      <c r="IG3">
        <v>1.22</v>
      </c>
      <c r="II3">
        <v>7.72</v>
      </c>
      <c r="IJ3">
        <v>7.35</v>
      </c>
      <c r="IM3">
        <v>5.29</v>
      </c>
      <c r="IO3">
        <v>6.5</v>
      </c>
      <c r="IS3">
        <v>5.84</v>
      </c>
      <c r="IU3">
        <v>3.5</v>
      </c>
      <c r="IW3">
        <v>9.33</v>
      </c>
      <c r="IY3">
        <v>6.27</v>
      </c>
      <c r="JA3">
        <v>13.98</v>
      </c>
      <c r="JC3">
        <v>3.26</v>
      </c>
      <c r="JH3">
        <v>5.79</v>
      </c>
      <c r="JK3">
        <v>8.66</v>
      </c>
      <c r="JM3">
        <v>6.2</v>
      </c>
      <c r="JO3">
        <v>5.6</v>
      </c>
      <c r="JQ3">
        <v>4.28</v>
      </c>
      <c r="JV3">
        <v>8.1199999999999903</v>
      </c>
      <c r="JW3">
        <v>5.93</v>
      </c>
      <c r="JY3">
        <v>4.82</v>
      </c>
      <c r="KA3">
        <v>8.48</v>
      </c>
      <c r="KC3">
        <v>7.75</v>
      </c>
      <c r="KE3">
        <v>5.48</v>
      </c>
      <c r="KG3">
        <v>11.36</v>
      </c>
      <c r="KI3">
        <v>7.29</v>
      </c>
      <c r="KK3">
        <v>6.33</v>
      </c>
      <c r="KM3">
        <v>6.65</v>
      </c>
      <c r="KO3">
        <v>8.52</v>
      </c>
      <c r="KQ3">
        <v>6.94</v>
      </c>
      <c r="KV3">
        <v>6.03</v>
      </c>
      <c r="KW3">
        <v>11.75</v>
      </c>
      <c r="KZ3">
        <v>6.7</v>
      </c>
      <c r="LA3">
        <v>5.46</v>
      </c>
      <c r="LE3">
        <v>8.09</v>
      </c>
      <c r="LF3">
        <v>8.2899999999999903</v>
      </c>
    </row>
    <row r="4" spans="1:319">
      <c r="A4" s="13" t="s">
        <v>322</v>
      </c>
      <c r="B4">
        <v>7.37</v>
      </c>
      <c r="C4">
        <v>0.14173076923076924</v>
      </c>
      <c r="D4" s="13" t="s">
        <v>320</v>
      </c>
      <c r="E4" s="13" t="s">
        <v>321</v>
      </c>
      <c r="DF4">
        <v>7.37</v>
      </c>
    </row>
    <row r="5" spans="1:319">
      <c r="A5" s="13" t="s">
        <v>323</v>
      </c>
      <c r="B5">
        <v>438.51999999999992</v>
      </c>
      <c r="C5">
        <v>8.4330769230769214</v>
      </c>
      <c r="D5" s="13" t="s">
        <v>320</v>
      </c>
      <c r="E5" s="13" t="s">
        <v>321</v>
      </c>
      <c r="F5">
        <v>4.5</v>
      </c>
      <c r="K5">
        <v>7.39</v>
      </c>
      <c r="O5">
        <v>6.66</v>
      </c>
      <c r="T5">
        <v>6.96</v>
      </c>
      <c r="X5">
        <v>6.39</v>
      </c>
      <c r="AA5">
        <v>5.32</v>
      </c>
      <c r="AO5">
        <v>7.71</v>
      </c>
      <c r="AT5">
        <v>8.14</v>
      </c>
      <c r="BC5">
        <v>8.16</v>
      </c>
      <c r="BG5">
        <v>7.33</v>
      </c>
      <c r="BK5">
        <v>7.89</v>
      </c>
      <c r="BP5">
        <v>7.87</v>
      </c>
      <c r="BV5">
        <v>6.49</v>
      </c>
      <c r="CB5">
        <v>8.11</v>
      </c>
      <c r="CE5">
        <v>4.51</v>
      </c>
      <c r="CG5">
        <v>7.9</v>
      </c>
      <c r="CK5">
        <v>7.75</v>
      </c>
      <c r="CU5">
        <v>6.33</v>
      </c>
      <c r="CX5">
        <v>4.6500000000000004</v>
      </c>
      <c r="DB5">
        <v>7.9</v>
      </c>
      <c r="DL5">
        <v>5.01</v>
      </c>
      <c r="DO5">
        <v>4.5199999999999898</v>
      </c>
      <c r="DU5">
        <v>7.27</v>
      </c>
      <c r="DX5">
        <v>7.59</v>
      </c>
      <c r="EA5">
        <v>6.25</v>
      </c>
      <c r="ED5">
        <v>4.5999999999999899</v>
      </c>
      <c r="EG5">
        <v>4.91</v>
      </c>
      <c r="EJ5">
        <v>5.03</v>
      </c>
      <c r="EM5">
        <v>4.76</v>
      </c>
      <c r="EP5">
        <v>4.7699999999999898</v>
      </c>
      <c r="ES5">
        <v>4.75</v>
      </c>
      <c r="EW5">
        <v>7.45</v>
      </c>
      <c r="EY5">
        <v>4.12</v>
      </c>
      <c r="FC5">
        <v>6.13</v>
      </c>
      <c r="FE5">
        <v>3.99</v>
      </c>
      <c r="FH5">
        <v>3.12</v>
      </c>
      <c r="FK5">
        <v>4.8499999999999899</v>
      </c>
      <c r="FN5">
        <v>5.07</v>
      </c>
      <c r="FQ5">
        <v>4.9400000000000004</v>
      </c>
      <c r="FU5">
        <v>5.2</v>
      </c>
      <c r="FW5">
        <v>2.57</v>
      </c>
      <c r="FZ5">
        <v>4.58</v>
      </c>
      <c r="GD5">
        <v>5.51</v>
      </c>
      <c r="GI5">
        <v>5.52</v>
      </c>
      <c r="GL5">
        <v>6.4</v>
      </c>
      <c r="GO5">
        <v>3.1</v>
      </c>
      <c r="GR5">
        <v>4.9400000000000004</v>
      </c>
      <c r="GU5">
        <v>4.84</v>
      </c>
      <c r="GX5">
        <v>3.75</v>
      </c>
      <c r="HA5">
        <v>5.87</v>
      </c>
      <c r="HD5">
        <v>3.94</v>
      </c>
      <c r="HH5">
        <v>5.85</v>
      </c>
      <c r="HJ5">
        <v>4.1900000000000004</v>
      </c>
      <c r="HM5">
        <v>4.4000000000000004</v>
      </c>
      <c r="HQ5">
        <v>7.46</v>
      </c>
      <c r="HT5">
        <v>4.13</v>
      </c>
      <c r="HV5">
        <v>4.97</v>
      </c>
      <c r="HZ5">
        <v>5.49</v>
      </c>
      <c r="IC5">
        <v>6.54</v>
      </c>
      <c r="IG5">
        <v>7.58</v>
      </c>
      <c r="IL5">
        <v>7.6</v>
      </c>
      <c r="IO5">
        <v>6.16</v>
      </c>
      <c r="IS5">
        <v>5.21</v>
      </c>
      <c r="IW5">
        <v>7.83</v>
      </c>
      <c r="JA5">
        <v>6</v>
      </c>
      <c r="JE5">
        <v>5.93</v>
      </c>
      <c r="JF5">
        <v>5.3</v>
      </c>
      <c r="JL5">
        <v>7.68</v>
      </c>
      <c r="JO5">
        <v>4.67</v>
      </c>
      <c r="JT5">
        <v>8.99</v>
      </c>
      <c r="JX5">
        <v>5.75</v>
      </c>
      <c r="KK5">
        <v>7.71</v>
      </c>
      <c r="LC5">
        <v>8.0399999999999903</v>
      </c>
      <c r="LG5">
        <v>7.73</v>
      </c>
    </row>
    <row r="6" spans="1:319">
      <c r="A6" s="13" t="s">
        <v>324</v>
      </c>
      <c r="B6">
        <v>18.12</v>
      </c>
      <c r="C6">
        <v>0.34846153846153849</v>
      </c>
      <c r="D6" s="13" t="s">
        <v>320</v>
      </c>
      <c r="E6" s="13" t="s">
        <v>321</v>
      </c>
      <c r="DE6">
        <v>10.99</v>
      </c>
      <c r="DJ6">
        <v>7.13</v>
      </c>
    </row>
    <row r="7" spans="1:319">
      <c r="A7" s="13" t="s">
        <v>325</v>
      </c>
      <c r="B7">
        <v>569.69000000000017</v>
      </c>
      <c r="C7">
        <v>10.955576923076926</v>
      </c>
      <c r="D7" s="13" t="s">
        <v>320</v>
      </c>
      <c r="E7" s="13" t="s">
        <v>321</v>
      </c>
      <c r="G7">
        <v>7.22</v>
      </c>
      <c r="J7">
        <v>7.49</v>
      </c>
      <c r="M7">
        <v>6.41</v>
      </c>
      <c r="P7">
        <v>5.85</v>
      </c>
      <c r="S7">
        <v>6.43</v>
      </c>
      <c r="V7">
        <v>6.78</v>
      </c>
      <c r="AB7">
        <v>7.73</v>
      </c>
      <c r="AD7">
        <v>6.29</v>
      </c>
      <c r="AJ7">
        <v>6.48</v>
      </c>
      <c r="AP7">
        <v>3.15</v>
      </c>
      <c r="AW7">
        <v>7.92</v>
      </c>
      <c r="BF7">
        <v>8.59</v>
      </c>
      <c r="BJ7">
        <v>6.82</v>
      </c>
      <c r="BO7">
        <v>8.43</v>
      </c>
      <c r="BS7">
        <v>8.23</v>
      </c>
      <c r="BU7">
        <v>7.71</v>
      </c>
      <c r="BY7">
        <v>7.62</v>
      </c>
      <c r="CC7">
        <v>5.87</v>
      </c>
      <c r="CF7">
        <v>6.04</v>
      </c>
      <c r="CI7">
        <v>7.08</v>
      </c>
      <c r="CL7">
        <v>7.49</v>
      </c>
      <c r="CO7">
        <v>5.8</v>
      </c>
      <c r="CR7">
        <v>8.1300000000000008</v>
      </c>
      <c r="CT7">
        <v>6.39</v>
      </c>
      <c r="CV7">
        <v>6.93</v>
      </c>
      <c r="DA7">
        <v>8.0299999999999994</v>
      </c>
      <c r="DD7">
        <v>6.29</v>
      </c>
      <c r="DF7">
        <v>17.82</v>
      </c>
      <c r="DJ7">
        <v>8.48</v>
      </c>
      <c r="DM7">
        <v>6.71</v>
      </c>
      <c r="DQ7">
        <v>6.99</v>
      </c>
      <c r="DS7">
        <v>3.65</v>
      </c>
      <c r="DV7">
        <v>3.54</v>
      </c>
      <c r="DY7">
        <v>6.15</v>
      </c>
      <c r="EB7">
        <v>3.66</v>
      </c>
      <c r="EE7">
        <v>8.02</v>
      </c>
      <c r="EH7">
        <v>7.02</v>
      </c>
      <c r="EK7">
        <v>5.4</v>
      </c>
      <c r="EN7">
        <v>7.29</v>
      </c>
      <c r="EQ7">
        <v>5.7</v>
      </c>
      <c r="ET7">
        <v>3.9</v>
      </c>
      <c r="EW7">
        <v>6.9</v>
      </c>
      <c r="EZ7">
        <v>5.29</v>
      </c>
      <c r="FC7">
        <v>5.38</v>
      </c>
      <c r="FF7">
        <v>6.01</v>
      </c>
      <c r="FJ7">
        <v>6.41</v>
      </c>
      <c r="FL7">
        <v>3.3</v>
      </c>
      <c r="FO7">
        <v>6.01</v>
      </c>
      <c r="FS7">
        <v>6.23</v>
      </c>
      <c r="FU7">
        <v>4.43</v>
      </c>
      <c r="FW7">
        <v>5.45</v>
      </c>
      <c r="GA7">
        <v>6.38</v>
      </c>
      <c r="GD7">
        <v>5.0599999999999898</v>
      </c>
      <c r="GG7">
        <v>4.57</v>
      </c>
      <c r="GJ7">
        <v>5.31</v>
      </c>
      <c r="GM7">
        <v>6.44</v>
      </c>
      <c r="GP7">
        <v>5.04</v>
      </c>
      <c r="GS7">
        <v>6.16</v>
      </c>
      <c r="GV7">
        <v>5.7</v>
      </c>
      <c r="GY7">
        <v>6.62</v>
      </c>
      <c r="HB7">
        <v>5.9</v>
      </c>
      <c r="HI7">
        <v>2.86</v>
      </c>
      <c r="HK7">
        <v>4.74</v>
      </c>
      <c r="HN7">
        <v>5.34</v>
      </c>
      <c r="HQ7">
        <v>5.54</v>
      </c>
      <c r="HT7">
        <v>6.52</v>
      </c>
      <c r="HW7">
        <v>6.22</v>
      </c>
      <c r="HZ7">
        <v>5.81</v>
      </c>
      <c r="IC7">
        <v>5.81</v>
      </c>
      <c r="IG7">
        <v>7.07</v>
      </c>
      <c r="II7">
        <v>5.77</v>
      </c>
      <c r="IL7">
        <v>5.21</v>
      </c>
      <c r="IO7">
        <v>3.54</v>
      </c>
      <c r="IR7">
        <v>4.13</v>
      </c>
      <c r="IU7">
        <v>5.85</v>
      </c>
      <c r="IX7">
        <v>3.91</v>
      </c>
      <c r="JA7">
        <v>7.93</v>
      </c>
      <c r="JD7">
        <v>5.34</v>
      </c>
      <c r="JG7">
        <v>5.39</v>
      </c>
      <c r="JJ7">
        <v>6.11</v>
      </c>
      <c r="JM7">
        <v>6.87</v>
      </c>
      <c r="JP7">
        <v>2.92</v>
      </c>
      <c r="JS7">
        <v>6.64</v>
      </c>
      <c r="JV7">
        <v>3.88</v>
      </c>
      <c r="JY7">
        <v>4.9000000000000004</v>
      </c>
      <c r="KB7">
        <v>5.94</v>
      </c>
      <c r="KF7">
        <v>7.28</v>
      </c>
      <c r="KK7">
        <v>4.97</v>
      </c>
      <c r="KN7">
        <v>3.23</v>
      </c>
      <c r="KP7">
        <v>7</v>
      </c>
      <c r="KX7">
        <v>7.54</v>
      </c>
      <c r="LC7">
        <v>7.96</v>
      </c>
      <c r="LF7">
        <v>3.35</v>
      </c>
    </row>
    <row r="8" spans="1:319">
      <c r="A8" s="13" t="s">
        <v>326</v>
      </c>
      <c r="B8">
        <v>14.77</v>
      </c>
      <c r="C8">
        <v>0.28403846153846152</v>
      </c>
      <c r="D8" s="13" t="s">
        <v>320</v>
      </c>
      <c r="E8" s="13" t="s">
        <v>321</v>
      </c>
      <c r="DE8">
        <v>6.86</v>
      </c>
      <c r="DF8">
        <v>7.91</v>
      </c>
    </row>
    <row r="9" spans="1:319">
      <c r="A9" s="13" t="s">
        <v>327</v>
      </c>
      <c r="B9">
        <v>861.41999999999985</v>
      </c>
      <c r="C9">
        <v>16.565769230769227</v>
      </c>
      <c r="D9" s="13" t="s">
        <v>320</v>
      </c>
      <c r="E9" s="13" t="s">
        <v>321</v>
      </c>
      <c r="G9">
        <v>17.579999999999998</v>
      </c>
      <c r="K9">
        <v>8.17</v>
      </c>
      <c r="M9">
        <v>13.66</v>
      </c>
      <c r="P9">
        <v>8.8800000000000008</v>
      </c>
      <c r="S9">
        <v>17.71</v>
      </c>
      <c r="W9">
        <v>8.1</v>
      </c>
      <c r="Y9">
        <v>3.91</v>
      </c>
      <c r="Z9">
        <v>7.61</v>
      </c>
      <c r="AB9">
        <v>7.7</v>
      </c>
      <c r="AG9">
        <v>8.06</v>
      </c>
      <c r="AI9">
        <v>6.38</v>
      </c>
      <c r="AK9">
        <v>9.34</v>
      </c>
      <c r="AO9">
        <v>8.07</v>
      </c>
      <c r="AQ9">
        <v>8.0500000000000007</v>
      </c>
      <c r="AW9">
        <v>8.1999999999999993</v>
      </c>
      <c r="AY9">
        <v>8.0500000000000007</v>
      </c>
      <c r="BA9">
        <v>7.29</v>
      </c>
      <c r="BC9">
        <v>7.89</v>
      </c>
      <c r="BG9">
        <v>5.47</v>
      </c>
      <c r="BJ9">
        <v>8.11</v>
      </c>
      <c r="BL9">
        <v>8.5500000000000007</v>
      </c>
      <c r="BN9">
        <v>9.43</v>
      </c>
      <c r="BS9">
        <v>6.4</v>
      </c>
      <c r="BU9">
        <v>9.59</v>
      </c>
      <c r="BV9">
        <v>9.24</v>
      </c>
      <c r="BY9">
        <v>8.3800000000000008</v>
      </c>
      <c r="CA9">
        <v>8.3000000000000007</v>
      </c>
      <c r="CB9">
        <v>8.3800000000000008</v>
      </c>
      <c r="CI9">
        <v>8.06</v>
      </c>
      <c r="CJ9">
        <v>9.01</v>
      </c>
      <c r="CO9">
        <v>7.16</v>
      </c>
      <c r="CR9">
        <v>9.43</v>
      </c>
      <c r="CU9">
        <v>8.6199999999999992</v>
      </c>
      <c r="CV9">
        <v>6.96</v>
      </c>
      <c r="CX9">
        <v>6.13</v>
      </c>
      <c r="CZ9">
        <v>17.2</v>
      </c>
      <c r="DF9">
        <v>8.06</v>
      </c>
      <c r="DJ9">
        <v>9.36</v>
      </c>
      <c r="DM9">
        <v>17.190000000000001</v>
      </c>
      <c r="DP9">
        <v>8.48</v>
      </c>
      <c r="DS9">
        <v>12.9</v>
      </c>
      <c r="DV9">
        <v>8.14</v>
      </c>
      <c r="DY9">
        <v>15.98</v>
      </c>
      <c r="EC9">
        <v>7.43</v>
      </c>
      <c r="EE9">
        <v>13.38</v>
      </c>
      <c r="EI9">
        <v>5.62</v>
      </c>
      <c r="EK9">
        <v>14.07</v>
      </c>
      <c r="EN9">
        <v>9.2799999999999905</v>
      </c>
      <c r="EQ9">
        <v>8.76</v>
      </c>
      <c r="ES9">
        <v>7.77</v>
      </c>
      <c r="EW9">
        <v>5.71</v>
      </c>
      <c r="EX9">
        <v>9.06</v>
      </c>
      <c r="EZ9">
        <v>7.66</v>
      </c>
      <c r="FB9">
        <v>8.77</v>
      </c>
      <c r="FD9">
        <v>8.99</v>
      </c>
      <c r="FF9">
        <v>7.79</v>
      </c>
      <c r="FH9">
        <v>8.74</v>
      </c>
      <c r="FI9">
        <v>6.68</v>
      </c>
      <c r="FL9">
        <v>6.45</v>
      </c>
      <c r="FO9">
        <v>9.8699999999999903</v>
      </c>
      <c r="FS9">
        <v>7.41</v>
      </c>
      <c r="FU9">
        <v>6.42</v>
      </c>
      <c r="FW9">
        <v>7.37</v>
      </c>
      <c r="GA9">
        <v>10.93</v>
      </c>
      <c r="GK9">
        <v>5.92</v>
      </c>
      <c r="GM9">
        <v>8.31</v>
      </c>
      <c r="GT9">
        <v>12.1</v>
      </c>
      <c r="GW9">
        <v>3.31</v>
      </c>
      <c r="GZ9">
        <v>13.27</v>
      </c>
      <c r="HH9">
        <v>5.77</v>
      </c>
      <c r="HK9">
        <v>11.06</v>
      </c>
      <c r="HN9">
        <v>3.64</v>
      </c>
      <c r="HQ9">
        <v>11.47</v>
      </c>
      <c r="HT9">
        <v>9.07</v>
      </c>
      <c r="HU9">
        <v>5.71</v>
      </c>
      <c r="HW9">
        <v>9.09</v>
      </c>
      <c r="HZ9">
        <v>7.62</v>
      </c>
      <c r="IC9">
        <v>13.92</v>
      </c>
      <c r="IG9">
        <v>5.77</v>
      </c>
      <c r="IH9">
        <v>7.13</v>
      </c>
      <c r="II9">
        <v>2.57</v>
      </c>
      <c r="IJ9">
        <v>6.51</v>
      </c>
      <c r="IM9">
        <v>5.94</v>
      </c>
      <c r="IO9">
        <v>7.23</v>
      </c>
      <c r="IR9">
        <v>6.33</v>
      </c>
      <c r="IU9">
        <v>7.3</v>
      </c>
      <c r="JA9">
        <v>7.39</v>
      </c>
      <c r="JB9">
        <v>7.24</v>
      </c>
      <c r="JG9">
        <v>4.8499999999999899</v>
      </c>
      <c r="JJ9">
        <v>4.12</v>
      </c>
      <c r="JM9">
        <v>3.47</v>
      </c>
      <c r="JN9">
        <v>4.24</v>
      </c>
      <c r="JQ9">
        <v>2.92</v>
      </c>
      <c r="JU9">
        <v>6.96</v>
      </c>
      <c r="JX9">
        <v>10.72</v>
      </c>
      <c r="KC9">
        <v>5.53</v>
      </c>
      <c r="KF9">
        <v>6.84</v>
      </c>
      <c r="KL9">
        <v>5.56</v>
      </c>
      <c r="KN9">
        <v>8.42</v>
      </c>
      <c r="KR9">
        <v>7.04</v>
      </c>
      <c r="KU9">
        <v>8.6999999999999904</v>
      </c>
      <c r="KX9">
        <v>7.32</v>
      </c>
      <c r="LA9">
        <v>6.53</v>
      </c>
      <c r="LD9">
        <v>7.19</v>
      </c>
    </row>
    <row r="10" spans="1:319">
      <c r="A10" s="13" t="s">
        <v>328</v>
      </c>
      <c r="B10">
        <v>28.28</v>
      </c>
      <c r="C10">
        <v>0.54384615384615387</v>
      </c>
      <c r="D10" s="13" t="s">
        <v>320</v>
      </c>
      <c r="E10" s="13" t="s">
        <v>321</v>
      </c>
      <c r="DF10">
        <v>8.84</v>
      </c>
      <c r="DJ10">
        <v>7.44</v>
      </c>
      <c r="HE10">
        <v>12</v>
      </c>
    </row>
    <row r="11" spans="1:319">
      <c r="A11" s="13" t="s">
        <v>329</v>
      </c>
      <c r="B11">
        <v>1256.5700000000002</v>
      </c>
      <c r="C11">
        <v>24.164807692307697</v>
      </c>
      <c r="D11" s="13" t="s">
        <v>320</v>
      </c>
      <c r="E11" s="13" t="s">
        <v>321</v>
      </c>
      <c r="F11">
        <v>6.59</v>
      </c>
      <c r="G11">
        <v>7.06</v>
      </c>
      <c r="I11">
        <v>13.3</v>
      </c>
      <c r="K11">
        <v>5.71</v>
      </c>
      <c r="L11">
        <v>5.96</v>
      </c>
      <c r="N11">
        <v>16.43</v>
      </c>
      <c r="Q11">
        <v>15.76</v>
      </c>
      <c r="T11">
        <v>7.25</v>
      </c>
      <c r="U11">
        <v>7.38</v>
      </c>
      <c r="Y11">
        <v>12.54</v>
      </c>
      <c r="Z11">
        <v>6.07</v>
      </c>
      <c r="AB11">
        <v>13.93</v>
      </c>
      <c r="AD11">
        <v>6.68</v>
      </c>
      <c r="AG11">
        <v>17.32</v>
      </c>
      <c r="AJ11">
        <v>6.28</v>
      </c>
      <c r="AK11">
        <v>7.91</v>
      </c>
      <c r="AL11">
        <v>4.7</v>
      </c>
      <c r="AP11">
        <v>8.5399999999999991</v>
      </c>
      <c r="AQ11">
        <v>10.35</v>
      </c>
      <c r="AW11">
        <v>7.4</v>
      </c>
      <c r="AX11">
        <v>12.61</v>
      </c>
      <c r="AZ11">
        <v>3.69</v>
      </c>
      <c r="BC11">
        <v>8.3000000000000007</v>
      </c>
      <c r="BH11">
        <v>8.4600000000000009</v>
      </c>
      <c r="BI11">
        <v>8.69</v>
      </c>
      <c r="BJ11">
        <v>7.33</v>
      </c>
      <c r="BO11">
        <v>14.05</v>
      </c>
      <c r="BQ11">
        <v>9.52</v>
      </c>
      <c r="BS11">
        <v>8.58</v>
      </c>
      <c r="BT11">
        <v>18.190000000000001</v>
      </c>
      <c r="BY11">
        <v>7.98</v>
      </c>
      <c r="CB11">
        <v>7.7</v>
      </c>
      <c r="CC11">
        <v>13.26</v>
      </c>
      <c r="CF11">
        <v>6.6</v>
      </c>
      <c r="CJ11">
        <v>13.96</v>
      </c>
      <c r="CL11">
        <v>0.01</v>
      </c>
      <c r="CM11">
        <v>6.73</v>
      </c>
      <c r="CP11">
        <v>9.07</v>
      </c>
      <c r="CS11">
        <v>8.91</v>
      </c>
      <c r="CU11">
        <v>8.35</v>
      </c>
      <c r="CV11">
        <v>8.27</v>
      </c>
      <c r="CX11">
        <v>8.09</v>
      </c>
      <c r="DB11">
        <v>16.28</v>
      </c>
      <c r="DE11">
        <v>5.28</v>
      </c>
      <c r="DG11">
        <v>6.49</v>
      </c>
      <c r="DL11">
        <v>6.32</v>
      </c>
      <c r="DN11">
        <v>6.58</v>
      </c>
      <c r="DQ11">
        <v>7.91</v>
      </c>
      <c r="DS11">
        <v>8.2200000000000006</v>
      </c>
      <c r="DT11">
        <v>7.87</v>
      </c>
      <c r="DU11">
        <v>4.8099999999999898</v>
      </c>
      <c r="DV11">
        <v>0.86</v>
      </c>
      <c r="DW11">
        <v>1.8</v>
      </c>
      <c r="DX11">
        <v>15.89</v>
      </c>
      <c r="DY11">
        <v>6.83</v>
      </c>
      <c r="DZ11">
        <v>4.2300000000000004</v>
      </c>
      <c r="EC11">
        <v>19.86</v>
      </c>
      <c r="EE11">
        <v>4.87</v>
      </c>
      <c r="EG11">
        <v>6.62</v>
      </c>
      <c r="EH11">
        <v>5.41</v>
      </c>
      <c r="EI11">
        <v>4.6500000000000004</v>
      </c>
      <c r="EJ11">
        <v>7.66</v>
      </c>
      <c r="EK11">
        <v>2.64</v>
      </c>
      <c r="EN11">
        <v>7.48</v>
      </c>
      <c r="EO11">
        <v>2.25</v>
      </c>
      <c r="EP11">
        <v>5.8</v>
      </c>
      <c r="ER11">
        <v>7.78</v>
      </c>
      <c r="ET11">
        <v>5.19</v>
      </c>
      <c r="EU11">
        <v>4.24</v>
      </c>
      <c r="EV11">
        <v>7.25</v>
      </c>
      <c r="EY11">
        <v>7.95</v>
      </c>
      <c r="FA11">
        <v>7.15</v>
      </c>
      <c r="FB11">
        <v>7.41</v>
      </c>
      <c r="FD11">
        <v>8.15</v>
      </c>
      <c r="FE11">
        <v>6.52</v>
      </c>
      <c r="FF11">
        <v>2.29</v>
      </c>
      <c r="FG11">
        <v>2.19</v>
      </c>
      <c r="FH11">
        <v>6.36</v>
      </c>
      <c r="FJ11">
        <v>6.28</v>
      </c>
      <c r="FL11">
        <v>16.27</v>
      </c>
      <c r="FO11">
        <v>7.6</v>
      </c>
      <c r="FP11">
        <v>7.13</v>
      </c>
      <c r="FS11">
        <v>8.73</v>
      </c>
      <c r="FU11">
        <v>7.49</v>
      </c>
      <c r="FX11">
        <v>8.06</v>
      </c>
      <c r="FY11">
        <v>5.66</v>
      </c>
      <c r="FZ11">
        <v>6.31</v>
      </c>
      <c r="GC11">
        <v>16.38</v>
      </c>
      <c r="GD11">
        <v>4.7300000000000004</v>
      </c>
      <c r="GE11">
        <v>4.74</v>
      </c>
      <c r="GG11">
        <v>7.66</v>
      </c>
      <c r="GH11">
        <v>8.4</v>
      </c>
      <c r="GJ11">
        <v>6.14</v>
      </c>
      <c r="GM11">
        <v>7.82</v>
      </c>
      <c r="GP11">
        <v>8.8800000000000008</v>
      </c>
      <c r="GQ11">
        <v>4.87</v>
      </c>
      <c r="GS11">
        <v>9.7100000000000009</v>
      </c>
      <c r="GT11">
        <v>7.62</v>
      </c>
      <c r="GX11">
        <v>3.42</v>
      </c>
      <c r="GY11">
        <v>7.13</v>
      </c>
      <c r="GZ11">
        <v>5.87</v>
      </c>
      <c r="HA11">
        <v>6.82</v>
      </c>
      <c r="HC11">
        <v>7.92</v>
      </c>
      <c r="HF11">
        <v>12.14</v>
      </c>
      <c r="HI11">
        <v>7.61</v>
      </c>
      <c r="HK11">
        <v>8.09</v>
      </c>
      <c r="HL11">
        <v>13.88</v>
      </c>
      <c r="HN11">
        <v>4.58</v>
      </c>
      <c r="HO11">
        <v>6.19</v>
      </c>
      <c r="HQ11">
        <v>11.71</v>
      </c>
      <c r="HR11">
        <v>7.12</v>
      </c>
      <c r="HV11">
        <v>7.57</v>
      </c>
      <c r="HW11">
        <v>8.51</v>
      </c>
      <c r="HZ11">
        <v>7.35</v>
      </c>
      <c r="IA11">
        <v>12.08</v>
      </c>
      <c r="IC11">
        <v>16.45</v>
      </c>
      <c r="IE11">
        <v>15.72</v>
      </c>
      <c r="IG11">
        <v>10.46</v>
      </c>
      <c r="IH11">
        <v>5.95</v>
      </c>
      <c r="II11">
        <v>5.28</v>
      </c>
      <c r="IM11">
        <v>13.9</v>
      </c>
      <c r="IQ11">
        <v>9.3800000000000008</v>
      </c>
      <c r="IS11">
        <v>4.22</v>
      </c>
      <c r="IT11">
        <v>4.87</v>
      </c>
      <c r="IW11">
        <v>7.93</v>
      </c>
      <c r="IZ11">
        <v>6.66</v>
      </c>
      <c r="JB11">
        <v>5.27</v>
      </c>
      <c r="JC11">
        <v>5.55</v>
      </c>
      <c r="JD11">
        <v>6.89</v>
      </c>
      <c r="JF11">
        <v>9.91</v>
      </c>
      <c r="JJ11">
        <v>16.100000000000001</v>
      </c>
      <c r="JL11">
        <v>4.28</v>
      </c>
      <c r="JM11">
        <v>6.54</v>
      </c>
      <c r="JO11">
        <v>6.4</v>
      </c>
      <c r="JR11">
        <v>5.53</v>
      </c>
      <c r="JS11">
        <v>8.16</v>
      </c>
      <c r="JU11">
        <v>9.25</v>
      </c>
      <c r="JW11">
        <v>7.01</v>
      </c>
      <c r="JX11">
        <v>8.58</v>
      </c>
      <c r="JY11">
        <v>2.25</v>
      </c>
      <c r="KF11">
        <v>6.87</v>
      </c>
      <c r="KG11">
        <v>8.27</v>
      </c>
      <c r="KJ11">
        <v>6.74</v>
      </c>
      <c r="KO11">
        <v>15.63</v>
      </c>
      <c r="KP11">
        <v>16.350000000000001</v>
      </c>
      <c r="KS11">
        <v>8.18</v>
      </c>
      <c r="KU11">
        <v>5.72</v>
      </c>
      <c r="KV11">
        <v>8.92</v>
      </c>
      <c r="LA11">
        <v>18.600000000000001</v>
      </c>
      <c r="LB11">
        <v>9.66</v>
      </c>
      <c r="LG11">
        <v>26.02</v>
      </c>
    </row>
    <row r="12" spans="1:319">
      <c r="A12" s="13" t="s">
        <v>330</v>
      </c>
      <c r="B12">
        <v>37.070000000000007</v>
      </c>
      <c r="C12">
        <v>0.71288461538461556</v>
      </c>
      <c r="D12" s="13" t="s">
        <v>320</v>
      </c>
      <c r="E12" s="13" t="s">
        <v>321</v>
      </c>
      <c r="DE12">
        <v>14.51</v>
      </c>
      <c r="DG12">
        <v>12.91</v>
      </c>
      <c r="FT12">
        <v>8.1300000000000008</v>
      </c>
      <c r="KB12">
        <v>1.52</v>
      </c>
    </row>
    <row r="13" spans="1:319">
      <c r="A13" s="13" t="s">
        <v>331</v>
      </c>
      <c r="B13">
        <v>505.70999999999992</v>
      </c>
      <c r="C13">
        <v>9.725192307692307</v>
      </c>
      <c r="D13" s="13" t="s">
        <v>320</v>
      </c>
      <c r="E13" s="13" t="s">
        <v>321</v>
      </c>
      <c r="G13">
        <v>4.8899999999999997</v>
      </c>
      <c r="K13">
        <v>7.66</v>
      </c>
      <c r="M13">
        <v>4.88</v>
      </c>
      <c r="Q13">
        <v>7.52</v>
      </c>
      <c r="S13">
        <v>5.91</v>
      </c>
      <c r="W13">
        <v>7.51</v>
      </c>
      <c r="Y13">
        <v>5.49</v>
      </c>
      <c r="AC13">
        <v>7.51</v>
      </c>
      <c r="AD13">
        <v>10.42</v>
      </c>
      <c r="AJ13">
        <v>10.47</v>
      </c>
      <c r="AP13">
        <v>7.96</v>
      </c>
      <c r="AV13">
        <v>10.41</v>
      </c>
      <c r="BB13">
        <v>6.97</v>
      </c>
      <c r="BP13">
        <v>7.45</v>
      </c>
      <c r="BU13">
        <v>8.57</v>
      </c>
      <c r="CL13">
        <v>8.84</v>
      </c>
      <c r="CU13">
        <v>10.050000000000001</v>
      </c>
      <c r="DA13">
        <v>5.54</v>
      </c>
      <c r="DF13">
        <v>5.18</v>
      </c>
      <c r="DJ13">
        <v>8.41</v>
      </c>
      <c r="DM13">
        <v>5.04</v>
      </c>
      <c r="DQ13">
        <v>6.35</v>
      </c>
      <c r="DS13">
        <v>4.72</v>
      </c>
      <c r="DW13">
        <v>7.68</v>
      </c>
      <c r="DZ13">
        <v>8.17</v>
      </c>
      <c r="EC13">
        <v>5.23</v>
      </c>
      <c r="EE13">
        <v>4.84</v>
      </c>
      <c r="EI13">
        <v>6.87</v>
      </c>
      <c r="EK13">
        <v>5</v>
      </c>
      <c r="EO13">
        <v>6.91</v>
      </c>
      <c r="EQ13">
        <v>5.14</v>
      </c>
      <c r="EU13">
        <v>6.17</v>
      </c>
      <c r="EW13">
        <v>5.15</v>
      </c>
      <c r="FA13">
        <v>6.65</v>
      </c>
      <c r="FD13">
        <v>7.2</v>
      </c>
      <c r="FG13">
        <v>4.92</v>
      </c>
      <c r="FI13">
        <v>5.29</v>
      </c>
      <c r="FL13">
        <v>4.8600000000000003</v>
      </c>
      <c r="FO13">
        <v>5.0199999999999898</v>
      </c>
      <c r="FS13">
        <v>5.76</v>
      </c>
      <c r="FU13">
        <v>4.38</v>
      </c>
      <c r="GA13">
        <v>5.3</v>
      </c>
      <c r="GE13">
        <v>6.93</v>
      </c>
      <c r="GK13">
        <v>6.11</v>
      </c>
      <c r="GM13">
        <v>4.71</v>
      </c>
      <c r="GQ13">
        <v>5.88</v>
      </c>
      <c r="GV13">
        <v>8.5399999999999903</v>
      </c>
      <c r="GW13">
        <v>1.62</v>
      </c>
      <c r="GY13">
        <v>9.8699999999999903</v>
      </c>
      <c r="HC13">
        <v>6.74</v>
      </c>
      <c r="HE13">
        <v>5.94</v>
      </c>
      <c r="HI13">
        <v>6.42</v>
      </c>
      <c r="HK13">
        <v>4.67</v>
      </c>
      <c r="HO13">
        <v>6.85</v>
      </c>
      <c r="HU13">
        <v>6.39</v>
      </c>
      <c r="HW13">
        <v>4.7</v>
      </c>
      <c r="IA13">
        <v>8.07</v>
      </c>
      <c r="IC13">
        <v>4.3899999999999899</v>
      </c>
      <c r="IG13">
        <v>7.06</v>
      </c>
      <c r="IM13">
        <v>6.65</v>
      </c>
      <c r="IO13">
        <v>6.35</v>
      </c>
      <c r="IS13">
        <v>8.16</v>
      </c>
      <c r="JA13">
        <v>5.87</v>
      </c>
      <c r="JE13">
        <v>7.12</v>
      </c>
      <c r="JG13">
        <v>5.67</v>
      </c>
      <c r="JK13">
        <v>6.59</v>
      </c>
      <c r="JM13">
        <v>5.55</v>
      </c>
      <c r="JQ13">
        <v>5.67</v>
      </c>
      <c r="JS13">
        <v>5.64</v>
      </c>
      <c r="JW13">
        <v>6.53</v>
      </c>
      <c r="JY13">
        <v>5.36</v>
      </c>
      <c r="KE13">
        <v>4.3</v>
      </c>
      <c r="KK13">
        <v>4.59</v>
      </c>
      <c r="KO13">
        <v>7</v>
      </c>
      <c r="KQ13">
        <v>10.88</v>
      </c>
      <c r="KV13">
        <v>7.66</v>
      </c>
      <c r="LC13">
        <v>4.8</v>
      </c>
      <c r="LG13">
        <v>8.14</v>
      </c>
    </row>
    <row r="14" spans="1:319">
      <c r="A14" s="13" t="s">
        <v>332</v>
      </c>
      <c r="B14">
        <v>775.78999999999974</v>
      </c>
      <c r="C14">
        <v>14.919038461538456</v>
      </c>
      <c r="D14" s="13" t="s">
        <v>320</v>
      </c>
      <c r="E14" s="13" t="s">
        <v>321</v>
      </c>
      <c r="AD14">
        <v>12.2</v>
      </c>
      <c r="AH14">
        <v>10.16</v>
      </c>
      <c r="AJ14">
        <v>11.57</v>
      </c>
      <c r="AN14">
        <v>11.13</v>
      </c>
      <c r="AP14">
        <v>10.82</v>
      </c>
      <c r="AS14">
        <v>8.7200000000000006</v>
      </c>
      <c r="AV14">
        <v>8.5299999999999994</v>
      </c>
      <c r="AY14">
        <v>10.72</v>
      </c>
      <c r="BB14">
        <v>10.16</v>
      </c>
      <c r="BH14">
        <v>10.94</v>
      </c>
      <c r="BK14">
        <v>10.31</v>
      </c>
      <c r="BN14">
        <v>10.67</v>
      </c>
      <c r="BQ14">
        <v>9.15</v>
      </c>
      <c r="BS14">
        <v>9.56</v>
      </c>
      <c r="BT14">
        <v>9.4700000000000006</v>
      </c>
      <c r="BW14">
        <v>9.5500000000000007</v>
      </c>
      <c r="CA14">
        <v>11.95</v>
      </c>
      <c r="CC14">
        <v>7.84</v>
      </c>
      <c r="CE14">
        <v>5.12</v>
      </c>
      <c r="CG14">
        <v>6.86</v>
      </c>
      <c r="CJ14">
        <v>8.7100000000000009</v>
      </c>
      <c r="CM14">
        <v>6.72</v>
      </c>
      <c r="CS14">
        <v>9.2799999999999994</v>
      </c>
      <c r="CV14">
        <v>8.7100000000000009</v>
      </c>
      <c r="CY14">
        <v>8.4700000000000006</v>
      </c>
      <c r="DB14">
        <v>11.03</v>
      </c>
      <c r="DG14">
        <v>8.9600000000000009</v>
      </c>
      <c r="DR14">
        <v>7.5</v>
      </c>
      <c r="DT14">
        <v>6.29</v>
      </c>
      <c r="EN14">
        <v>9.67</v>
      </c>
      <c r="EP14">
        <v>8.7200000000000006</v>
      </c>
      <c r="FO14">
        <v>9.6199999999999903</v>
      </c>
      <c r="FS14">
        <v>9.67</v>
      </c>
      <c r="FT14">
        <v>6.45</v>
      </c>
      <c r="FY14">
        <v>5.73</v>
      </c>
      <c r="GB14">
        <v>9.1199999999999903</v>
      </c>
      <c r="GD14">
        <v>6.59</v>
      </c>
      <c r="GF14">
        <v>8.1300000000000008</v>
      </c>
      <c r="GH14">
        <v>6.2</v>
      </c>
      <c r="GJ14">
        <v>6.88</v>
      </c>
      <c r="GL14">
        <v>7.8</v>
      </c>
      <c r="GN14">
        <v>4.84</v>
      </c>
      <c r="GO14">
        <v>9.57</v>
      </c>
      <c r="GR14">
        <v>9.48</v>
      </c>
      <c r="GT14">
        <v>7.12</v>
      </c>
      <c r="GW14">
        <v>9.8000000000000007</v>
      </c>
      <c r="GX14">
        <v>7.39</v>
      </c>
      <c r="GZ14">
        <v>7.24</v>
      </c>
      <c r="HB14">
        <v>7.09</v>
      </c>
      <c r="HD14">
        <v>8.0299999999999905</v>
      </c>
      <c r="HH14">
        <v>5.12</v>
      </c>
      <c r="HJ14">
        <v>9.09</v>
      </c>
      <c r="HN14">
        <v>5.78</v>
      </c>
      <c r="HP14">
        <v>7.77</v>
      </c>
      <c r="HR14">
        <v>7.34</v>
      </c>
      <c r="HW14">
        <v>9.6199999999999903</v>
      </c>
      <c r="HX14">
        <v>4.95</v>
      </c>
      <c r="HZ14">
        <v>6.23</v>
      </c>
      <c r="ID14">
        <v>5.87</v>
      </c>
      <c r="IF14">
        <v>6.3</v>
      </c>
      <c r="IH14">
        <v>7.66</v>
      </c>
      <c r="IJ14">
        <v>7.35</v>
      </c>
      <c r="IL14">
        <v>5.91</v>
      </c>
      <c r="IN14">
        <v>8.2200000000000006</v>
      </c>
      <c r="IP14">
        <v>7.01</v>
      </c>
      <c r="IR14">
        <v>5.43</v>
      </c>
      <c r="IV14">
        <v>6.92</v>
      </c>
      <c r="IX14">
        <v>10.66</v>
      </c>
      <c r="IZ14">
        <v>7.67</v>
      </c>
      <c r="JB14">
        <v>5.47</v>
      </c>
      <c r="JD14">
        <v>5.86</v>
      </c>
      <c r="JF14">
        <v>9.1999999999999904</v>
      </c>
      <c r="JH14">
        <v>6.31</v>
      </c>
      <c r="JJ14">
        <v>8.17</v>
      </c>
      <c r="JL14">
        <v>8.9499999999999904</v>
      </c>
      <c r="JN14">
        <v>8.2899999999999903</v>
      </c>
      <c r="JP14">
        <v>5.78</v>
      </c>
      <c r="JR14">
        <v>9.02</v>
      </c>
      <c r="JT14">
        <v>5.9</v>
      </c>
      <c r="JV14">
        <v>5.66</v>
      </c>
      <c r="JX14">
        <v>8.64</v>
      </c>
      <c r="JZ14">
        <v>6.79</v>
      </c>
      <c r="KB14">
        <v>6.59</v>
      </c>
      <c r="KD14">
        <v>8.61</v>
      </c>
      <c r="KF14">
        <v>3.85</v>
      </c>
      <c r="KH14">
        <v>7.42</v>
      </c>
      <c r="KL14">
        <v>11.26</v>
      </c>
      <c r="KN14">
        <v>10.61</v>
      </c>
      <c r="KP14">
        <v>9.43</v>
      </c>
      <c r="KS14">
        <v>10.73</v>
      </c>
      <c r="KV14">
        <v>10.15</v>
      </c>
      <c r="KY14">
        <v>9.27</v>
      </c>
      <c r="LB14">
        <v>9.44</v>
      </c>
      <c r="LD14">
        <v>6.76</v>
      </c>
      <c r="LF14">
        <v>6.49</v>
      </c>
    </row>
    <row r="15" spans="1:319">
      <c r="A15" s="13" t="s">
        <v>333</v>
      </c>
      <c r="B15">
        <v>1547.6899999999998</v>
      </c>
      <c r="C15">
        <v>29.763269230769229</v>
      </c>
      <c r="D15" s="13" t="s">
        <v>320</v>
      </c>
      <c r="E15" s="13" t="s">
        <v>321</v>
      </c>
      <c r="F15">
        <v>7.95</v>
      </c>
      <c r="G15">
        <v>7.68</v>
      </c>
      <c r="H15">
        <v>8.23</v>
      </c>
      <c r="J15">
        <v>7.31</v>
      </c>
      <c r="K15">
        <v>8.1199999999999992</v>
      </c>
      <c r="L15">
        <v>8.8000000000000007</v>
      </c>
      <c r="N15">
        <v>8.6</v>
      </c>
      <c r="P15">
        <v>8.1999999999999993</v>
      </c>
      <c r="S15">
        <v>6.76</v>
      </c>
      <c r="U15">
        <v>17.8</v>
      </c>
      <c r="W15">
        <v>16.96</v>
      </c>
      <c r="X15">
        <v>9.31</v>
      </c>
      <c r="Z15">
        <v>13.21</v>
      </c>
      <c r="AC15">
        <v>16.95</v>
      </c>
      <c r="AD15">
        <v>9.93</v>
      </c>
      <c r="AF15">
        <v>18.940000000000001</v>
      </c>
      <c r="AJ15">
        <v>16.59</v>
      </c>
      <c r="AK15">
        <v>8.76</v>
      </c>
      <c r="AO15">
        <v>15.73</v>
      </c>
      <c r="AS15">
        <v>7.99</v>
      </c>
      <c r="AU15">
        <v>18.579999999999998</v>
      </c>
      <c r="AV15">
        <v>7.13</v>
      </c>
      <c r="AW15">
        <v>16.95</v>
      </c>
      <c r="BA15">
        <v>8.73</v>
      </c>
      <c r="BB15">
        <v>18.55</v>
      </c>
      <c r="BD15">
        <v>8.3699999999999992</v>
      </c>
      <c r="BG15">
        <v>7.55</v>
      </c>
      <c r="BJ15">
        <v>8.7899999999999991</v>
      </c>
      <c r="BL15">
        <v>14.69</v>
      </c>
      <c r="BO15">
        <v>6.71</v>
      </c>
      <c r="BP15">
        <v>7.04</v>
      </c>
      <c r="BQ15">
        <v>10.7</v>
      </c>
      <c r="BT15">
        <v>9.0299999999999994</v>
      </c>
      <c r="CB15">
        <v>7.06</v>
      </c>
      <c r="CC15">
        <v>8.7899999999999991</v>
      </c>
      <c r="CE15">
        <v>4.9400000000000004</v>
      </c>
      <c r="CF15">
        <v>7.09</v>
      </c>
      <c r="CG15">
        <v>8.59</v>
      </c>
      <c r="CH15">
        <v>27.61</v>
      </c>
      <c r="CN15">
        <v>20.98</v>
      </c>
      <c r="CQ15">
        <v>8.26</v>
      </c>
      <c r="CT15">
        <v>8.44</v>
      </c>
      <c r="CU15">
        <v>8.85</v>
      </c>
      <c r="CV15">
        <v>12.45</v>
      </c>
      <c r="CY15">
        <v>15.92</v>
      </c>
      <c r="CZ15">
        <v>8.18</v>
      </c>
      <c r="DC15">
        <v>8.2799999999999994</v>
      </c>
      <c r="DD15">
        <v>16.87</v>
      </c>
      <c r="DG15">
        <v>6.78</v>
      </c>
      <c r="DM15">
        <v>7.94</v>
      </c>
      <c r="DN15">
        <v>18.649999999999899</v>
      </c>
      <c r="DP15">
        <v>6.63</v>
      </c>
      <c r="DS15">
        <v>14</v>
      </c>
      <c r="DT15">
        <v>8.48</v>
      </c>
      <c r="DW15">
        <v>7.21</v>
      </c>
      <c r="DZ15">
        <v>18.59</v>
      </c>
      <c r="EC15">
        <v>15</v>
      </c>
      <c r="EE15">
        <v>8.3699999999999903</v>
      </c>
      <c r="EF15">
        <v>15.06</v>
      </c>
      <c r="EG15">
        <v>8.61</v>
      </c>
      <c r="EI15">
        <v>15.08</v>
      </c>
      <c r="EL15">
        <v>7.73</v>
      </c>
      <c r="EN15">
        <v>7.99</v>
      </c>
      <c r="EO15">
        <v>9.52</v>
      </c>
      <c r="EP15">
        <v>8.8000000000000007</v>
      </c>
      <c r="ES15">
        <v>7.88</v>
      </c>
      <c r="ET15">
        <v>17.510000000000002</v>
      </c>
      <c r="EW15">
        <v>8.8800000000000008</v>
      </c>
      <c r="EX15">
        <v>8.65</v>
      </c>
      <c r="EY15">
        <v>8.42</v>
      </c>
      <c r="FA15">
        <v>7.26</v>
      </c>
      <c r="FC15">
        <v>7.29</v>
      </c>
      <c r="FD15">
        <v>17.63</v>
      </c>
      <c r="FG15">
        <v>15.99</v>
      </c>
      <c r="FI15">
        <v>9.4499999999999904</v>
      </c>
      <c r="FJ15">
        <v>8.1999999999999904</v>
      </c>
      <c r="FL15">
        <v>7.99</v>
      </c>
      <c r="FM15">
        <v>6.25</v>
      </c>
      <c r="FQ15">
        <v>8.66</v>
      </c>
      <c r="FR15">
        <v>5.71</v>
      </c>
      <c r="FS15">
        <v>9.49</v>
      </c>
      <c r="FV15">
        <v>18.309999999999899</v>
      </c>
      <c r="FW15">
        <v>7.92</v>
      </c>
      <c r="GB15">
        <v>18.98</v>
      </c>
      <c r="GI15">
        <v>9.48</v>
      </c>
      <c r="GJ15">
        <v>8.6</v>
      </c>
      <c r="GM15">
        <v>10.49</v>
      </c>
      <c r="GN15">
        <v>19.190000000000001</v>
      </c>
      <c r="GP15">
        <v>9.09</v>
      </c>
      <c r="GR15">
        <v>8.02</v>
      </c>
      <c r="GU15">
        <v>15.43</v>
      </c>
      <c r="GX15">
        <v>9.43</v>
      </c>
      <c r="HB15">
        <v>18.73</v>
      </c>
      <c r="HC15">
        <v>8.3699999999999903</v>
      </c>
      <c r="HD15">
        <v>6.41</v>
      </c>
      <c r="HF15">
        <v>10.49</v>
      </c>
      <c r="HI15">
        <v>7.95</v>
      </c>
      <c r="HJ15">
        <v>7.5</v>
      </c>
      <c r="HL15">
        <v>8.86</v>
      </c>
      <c r="HM15">
        <v>5.45</v>
      </c>
      <c r="HN15">
        <v>10.24</v>
      </c>
      <c r="HR15">
        <v>19.45</v>
      </c>
      <c r="HT15">
        <v>6.09</v>
      </c>
      <c r="HU15">
        <v>8.36</v>
      </c>
      <c r="HV15">
        <v>7.83</v>
      </c>
      <c r="HX15">
        <v>5.93</v>
      </c>
      <c r="IA15">
        <v>10.01</v>
      </c>
      <c r="ID15">
        <v>11.1</v>
      </c>
      <c r="IE15">
        <v>8.73</v>
      </c>
      <c r="IH15">
        <v>9.98</v>
      </c>
      <c r="IJ15">
        <v>20.16</v>
      </c>
      <c r="IM15">
        <v>11.27</v>
      </c>
      <c r="IP15">
        <v>14.56</v>
      </c>
      <c r="IR15">
        <v>10.63</v>
      </c>
      <c r="IS15">
        <v>5.05</v>
      </c>
      <c r="IU15">
        <v>9.59</v>
      </c>
      <c r="IV15">
        <v>10.88</v>
      </c>
      <c r="IX15">
        <v>8.89</v>
      </c>
      <c r="IZ15">
        <v>8.06</v>
      </c>
      <c r="JA15">
        <v>10.96</v>
      </c>
      <c r="JB15">
        <v>4.83</v>
      </c>
      <c r="JE15">
        <v>7.67</v>
      </c>
      <c r="JF15">
        <v>9.7799999999999905</v>
      </c>
      <c r="JH15">
        <v>8.9600000000000009</v>
      </c>
      <c r="JK15">
        <v>9.4700000000000006</v>
      </c>
      <c r="JN15">
        <v>10.83</v>
      </c>
      <c r="JO15">
        <v>9.8000000000000007</v>
      </c>
      <c r="JQ15">
        <v>7.36</v>
      </c>
      <c r="JS15">
        <v>9.89</v>
      </c>
      <c r="JT15">
        <v>8.4</v>
      </c>
      <c r="KC15">
        <v>14.45</v>
      </c>
      <c r="KE15">
        <v>12.49</v>
      </c>
      <c r="KG15">
        <v>7.08</v>
      </c>
      <c r="KH15">
        <v>7.71</v>
      </c>
      <c r="KK15">
        <v>17.61</v>
      </c>
      <c r="KL15">
        <v>9.42</v>
      </c>
      <c r="KO15">
        <v>9.84</v>
      </c>
      <c r="KQ15">
        <v>9.07</v>
      </c>
      <c r="KS15">
        <v>13.38</v>
      </c>
      <c r="KU15">
        <v>16.46</v>
      </c>
      <c r="KY15">
        <v>15.15</v>
      </c>
      <c r="LB15">
        <v>9.2799999999999905</v>
      </c>
      <c r="LC15">
        <v>6.93</v>
      </c>
      <c r="LF15">
        <v>7.8</v>
      </c>
      <c r="LG15">
        <v>8.91</v>
      </c>
    </row>
    <row r="16" spans="1:319">
      <c r="A16" s="13" t="s">
        <v>334</v>
      </c>
      <c r="B16">
        <v>1439.6999999999998</v>
      </c>
      <c r="C16">
        <v>27.686538461538458</v>
      </c>
      <c r="D16" s="13" t="s">
        <v>320</v>
      </c>
      <c r="E16" s="13" t="s">
        <v>321</v>
      </c>
      <c r="F16">
        <v>7.59</v>
      </c>
      <c r="I16">
        <v>5.25</v>
      </c>
      <c r="J16">
        <v>4.8899999999999997</v>
      </c>
      <c r="K16">
        <v>4.66</v>
      </c>
      <c r="L16">
        <v>5.05</v>
      </c>
      <c r="M16">
        <v>5.99</v>
      </c>
      <c r="N16">
        <v>5.99</v>
      </c>
      <c r="O16">
        <v>5.79</v>
      </c>
      <c r="Q16">
        <v>8.2100000000000009</v>
      </c>
      <c r="R16">
        <v>7.84</v>
      </c>
      <c r="S16">
        <v>5.5</v>
      </c>
      <c r="T16">
        <v>4.26</v>
      </c>
      <c r="V16">
        <v>7.3</v>
      </c>
      <c r="W16">
        <v>3.84</v>
      </c>
      <c r="Y16">
        <v>7.85</v>
      </c>
      <c r="Z16">
        <v>7.11</v>
      </c>
      <c r="AA16">
        <v>7.78</v>
      </c>
      <c r="AB16">
        <v>2.4900000000000002</v>
      </c>
      <c r="AC16">
        <v>7.3</v>
      </c>
      <c r="AF16">
        <v>6.44</v>
      </c>
      <c r="AG16">
        <v>9.3800000000000008</v>
      </c>
      <c r="AK16">
        <v>16.93</v>
      </c>
      <c r="AM16">
        <v>17.55</v>
      </c>
      <c r="AO16">
        <v>5.38</v>
      </c>
      <c r="AP16">
        <v>8.48</v>
      </c>
      <c r="AS16">
        <v>5.72</v>
      </c>
      <c r="AU16">
        <v>15.78</v>
      </c>
      <c r="AV16">
        <v>5.08</v>
      </c>
      <c r="AW16">
        <v>16.149999999999999</v>
      </c>
      <c r="AZ16">
        <v>8.3000000000000007</v>
      </c>
      <c r="BA16">
        <v>8.4499999999999993</v>
      </c>
      <c r="BC16">
        <v>15.43</v>
      </c>
      <c r="BF16">
        <v>7.08</v>
      </c>
      <c r="BG16">
        <v>7.61</v>
      </c>
      <c r="BI16">
        <v>7.88</v>
      </c>
      <c r="BJ16">
        <v>7.07</v>
      </c>
      <c r="BL16">
        <v>16.21</v>
      </c>
      <c r="BN16">
        <v>4.43</v>
      </c>
      <c r="BP16">
        <v>7.8</v>
      </c>
      <c r="BQ16">
        <v>9.2799999999999994</v>
      </c>
      <c r="BS16">
        <v>6.68</v>
      </c>
      <c r="BV16">
        <v>16.600000000000001</v>
      </c>
      <c r="BX16">
        <v>7.37</v>
      </c>
      <c r="CA16">
        <v>17.260000000000002</v>
      </c>
      <c r="CE16">
        <v>4.8899999999999997</v>
      </c>
      <c r="CF16">
        <v>8.09</v>
      </c>
      <c r="CG16">
        <v>13.88</v>
      </c>
      <c r="CJ16">
        <v>6.74</v>
      </c>
      <c r="CK16">
        <v>7.27</v>
      </c>
      <c r="CN16">
        <v>5.01</v>
      </c>
      <c r="CP16">
        <v>14.46</v>
      </c>
      <c r="CS16">
        <v>8.34</v>
      </c>
      <c r="CT16">
        <v>15.08</v>
      </c>
      <c r="CV16">
        <v>9.7200000000000006</v>
      </c>
      <c r="CZ16">
        <v>17.940000000000001</v>
      </c>
      <c r="DA16">
        <v>7.15</v>
      </c>
      <c r="DC16">
        <v>5.95</v>
      </c>
      <c r="DF16">
        <v>16.12</v>
      </c>
      <c r="DJ16">
        <v>6.01</v>
      </c>
      <c r="DM16">
        <v>9.58</v>
      </c>
      <c r="DN16">
        <v>7.63</v>
      </c>
      <c r="DP16">
        <v>7.92</v>
      </c>
      <c r="DQ16">
        <v>5.94</v>
      </c>
      <c r="DR16">
        <v>4.29</v>
      </c>
      <c r="DS16">
        <v>2.11</v>
      </c>
      <c r="DT16">
        <v>5.05</v>
      </c>
      <c r="DU16">
        <v>3.61</v>
      </c>
      <c r="DX16">
        <v>7.47</v>
      </c>
      <c r="DY16">
        <v>4.5999999999999899</v>
      </c>
      <c r="EB16">
        <v>8.68</v>
      </c>
      <c r="EC16">
        <v>4.08</v>
      </c>
      <c r="ED16">
        <v>4.88</v>
      </c>
      <c r="EE16">
        <v>4.66</v>
      </c>
      <c r="EF16">
        <v>4.3</v>
      </c>
      <c r="EI16">
        <v>2.52</v>
      </c>
      <c r="EM16">
        <v>4.6500000000000004</v>
      </c>
      <c r="EN16">
        <v>6.31</v>
      </c>
      <c r="EO16">
        <v>9.67</v>
      </c>
      <c r="EP16">
        <v>6.55</v>
      </c>
      <c r="ER16">
        <v>4.3</v>
      </c>
      <c r="ES16">
        <v>4.92</v>
      </c>
      <c r="ET16">
        <v>3.12</v>
      </c>
      <c r="EV16">
        <v>7.08</v>
      </c>
      <c r="EW16">
        <v>4.49</v>
      </c>
      <c r="EX16">
        <v>4.4400000000000004</v>
      </c>
      <c r="EY16">
        <v>3.51</v>
      </c>
      <c r="EZ16">
        <v>3.51</v>
      </c>
      <c r="FA16">
        <v>3.54</v>
      </c>
      <c r="FB16">
        <v>3.54</v>
      </c>
      <c r="FC16">
        <v>9.02</v>
      </c>
      <c r="FD16">
        <v>6.6</v>
      </c>
      <c r="FE16">
        <v>6.54</v>
      </c>
      <c r="FG16">
        <v>6.88</v>
      </c>
      <c r="FH16">
        <v>6.68</v>
      </c>
      <c r="FI16">
        <v>5.67</v>
      </c>
      <c r="FL16">
        <v>6.21</v>
      </c>
      <c r="FM16">
        <v>8.7200000000000006</v>
      </c>
      <c r="FN16">
        <v>3.43</v>
      </c>
      <c r="FO16">
        <v>9.83</v>
      </c>
      <c r="FQ16">
        <v>5.82</v>
      </c>
      <c r="FR16">
        <v>6.31</v>
      </c>
      <c r="FS16">
        <v>4.8</v>
      </c>
      <c r="FT16">
        <v>6.29</v>
      </c>
      <c r="FV16">
        <v>5.36</v>
      </c>
      <c r="FZ16">
        <v>8.74</v>
      </c>
      <c r="GA16">
        <v>6.88</v>
      </c>
      <c r="GC16">
        <v>7.6</v>
      </c>
      <c r="GE16">
        <v>8.4600000000000009</v>
      </c>
      <c r="GG16">
        <v>8.69</v>
      </c>
      <c r="GH16">
        <v>8.52</v>
      </c>
      <c r="GK16">
        <v>7.87</v>
      </c>
      <c r="GM16">
        <v>17.05</v>
      </c>
      <c r="GO16">
        <v>6.97</v>
      </c>
      <c r="GP16">
        <v>10.62</v>
      </c>
      <c r="GS16">
        <v>14.9</v>
      </c>
      <c r="GU16">
        <v>7.5</v>
      </c>
      <c r="GV16">
        <v>5.19</v>
      </c>
      <c r="GX16">
        <v>10.54</v>
      </c>
      <c r="GY16">
        <v>6.63</v>
      </c>
      <c r="GZ16">
        <v>6.5</v>
      </c>
      <c r="HB16">
        <v>14.33</v>
      </c>
      <c r="HG16">
        <v>7.41</v>
      </c>
      <c r="HH16">
        <v>7.33</v>
      </c>
      <c r="HI16">
        <v>7.71</v>
      </c>
      <c r="HK16">
        <v>10.75</v>
      </c>
      <c r="HN16">
        <v>15.56</v>
      </c>
      <c r="HQ16">
        <v>16.61</v>
      </c>
      <c r="HX16">
        <v>24.76</v>
      </c>
      <c r="IA16">
        <v>13.56</v>
      </c>
      <c r="IC16">
        <v>19.43</v>
      </c>
      <c r="IG16">
        <v>13.71</v>
      </c>
      <c r="II16">
        <v>5.04</v>
      </c>
      <c r="IJ16">
        <v>9.9499999999999904</v>
      </c>
      <c r="IL16">
        <v>8.31</v>
      </c>
      <c r="IM16">
        <v>7.56</v>
      </c>
      <c r="IO16">
        <v>10.85</v>
      </c>
      <c r="IP16">
        <v>7.04</v>
      </c>
      <c r="IQ16">
        <v>6.96</v>
      </c>
      <c r="IS16">
        <v>9.89</v>
      </c>
      <c r="IU16">
        <v>13.97</v>
      </c>
      <c r="IW16">
        <v>6.31</v>
      </c>
      <c r="IX16">
        <v>6.49</v>
      </c>
      <c r="IY16">
        <v>6.18</v>
      </c>
      <c r="IZ16">
        <v>7.63</v>
      </c>
      <c r="JA16">
        <v>13.53</v>
      </c>
      <c r="JC16">
        <v>4.2699999999999898</v>
      </c>
      <c r="JE16">
        <v>7.54</v>
      </c>
      <c r="JF16">
        <v>6.76</v>
      </c>
      <c r="JH16">
        <v>10.31</v>
      </c>
      <c r="JJ16">
        <v>12.96</v>
      </c>
      <c r="JL16">
        <v>8.42</v>
      </c>
      <c r="JO16">
        <v>13.71</v>
      </c>
      <c r="JR16">
        <v>8.7899999999999903</v>
      </c>
      <c r="JS16">
        <v>8.4700000000000006</v>
      </c>
      <c r="JV16">
        <v>6.77</v>
      </c>
      <c r="JW16">
        <v>10.89</v>
      </c>
      <c r="KA16">
        <v>9.14</v>
      </c>
      <c r="KC16">
        <v>5.03</v>
      </c>
      <c r="KD16">
        <v>4.8899999999999899</v>
      </c>
      <c r="KE16">
        <v>9.6199999999999903</v>
      </c>
      <c r="KF16">
        <v>6.48</v>
      </c>
      <c r="KG16">
        <v>3.98</v>
      </c>
      <c r="KH16">
        <v>10.0399999999999</v>
      </c>
      <c r="KJ16">
        <v>7.57</v>
      </c>
      <c r="KM16">
        <v>15.1</v>
      </c>
      <c r="KO16">
        <v>5.64</v>
      </c>
      <c r="KQ16">
        <v>16.16</v>
      </c>
      <c r="KS16">
        <v>5.98</v>
      </c>
      <c r="KU16">
        <v>8.4600000000000009</v>
      </c>
      <c r="KV16">
        <v>4.5999999999999899</v>
      </c>
      <c r="KX16">
        <v>15.73</v>
      </c>
      <c r="LB16">
        <v>5.73</v>
      </c>
      <c r="LD16">
        <v>15.29</v>
      </c>
      <c r="LF16">
        <v>7.05</v>
      </c>
    </row>
    <row r="17" spans="1:319">
      <c r="A17" s="13" t="s">
        <v>335</v>
      </c>
      <c r="B17">
        <v>1032.0087999999996</v>
      </c>
      <c r="C17">
        <v>19.846323076923071</v>
      </c>
      <c r="D17" s="13" t="s">
        <v>320</v>
      </c>
      <c r="E17" s="13" t="s">
        <v>336</v>
      </c>
      <c r="H17">
        <v>6.76</v>
      </c>
      <c r="K17">
        <v>10.07</v>
      </c>
      <c r="N17">
        <v>16.34</v>
      </c>
      <c r="Q17">
        <v>8.6</v>
      </c>
      <c r="T17">
        <v>8.6199999999999992</v>
      </c>
      <c r="W17">
        <v>9.43</v>
      </c>
      <c r="Z17">
        <v>8.8699999999999992</v>
      </c>
      <c r="AB17">
        <v>8.34</v>
      </c>
      <c r="AC17">
        <v>8.1</v>
      </c>
      <c r="AF17">
        <v>9.6999999999999993</v>
      </c>
      <c r="AI17">
        <v>8.98</v>
      </c>
      <c r="AM17">
        <v>8.89</v>
      </c>
      <c r="AO17">
        <v>9.7100000000000009</v>
      </c>
      <c r="AS17">
        <v>9.4588000000000001</v>
      </c>
      <c r="AX17">
        <v>9.67</v>
      </c>
      <c r="BD17">
        <v>8.57</v>
      </c>
      <c r="BG17">
        <v>8.92</v>
      </c>
      <c r="BI17">
        <v>7.76</v>
      </c>
      <c r="BK17">
        <v>10</v>
      </c>
      <c r="BM17">
        <v>7.41</v>
      </c>
      <c r="BP17">
        <v>8.6300000000000008</v>
      </c>
      <c r="BS17">
        <v>5.64</v>
      </c>
      <c r="BV17">
        <v>8.92</v>
      </c>
      <c r="BY17">
        <v>8.26</v>
      </c>
      <c r="CA17">
        <v>9.4700000000000006</v>
      </c>
      <c r="CC17">
        <v>7.24</v>
      </c>
      <c r="CD17">
        <v>6.9</v>
      </c>
      <c r="CF17">
        <v>7.12</v>
      </c>
      <c r="CH17">
        <v>9.26</v>
      </c>
      <c r="CJ17">
        <v>9.48</v>
      </c>
      <c r="CK17">
        <v>8.5</v>
      </c>
      <c r="CO17">
        <v>6.72</v>
      </c>
      <c r="CR17">
        <v>7.58</v>
      </c>
      <c r="CS17">
        <v>7.98</v>
      </c>
      <c r="CU17">
        <v>8.19</v>
      </c>
      <c r="CX17">
        <v>8.1300000000000008</v>
      </c>
      <c r="DA17">
        <v>7.99</v>
      </c>
      <c r="DC17">
        <v>9.14</v>
      </c>
      <c r="DE17">
        <v>8.01</v>
      </c>
      <c r="DG17">
        <v>7.25</v>
      </c>
      <c r="DN17">
        <v>7.92</v>
      </c>
      <c r="DQ17">
        <v>9.4499999999999904</v>
      </c>
      <c r="DT17">
        <v>9</v>
      </c>
      <c r="DW17">
        <v>9.15</v>
      </c>
      <c r="DZ17">
        <v>8.67</v>
      </c>
      <c r="EC17">
        <v>7.75</v>
      </c>
      <c r="EF17">
        <v>8.33</v>
      </c>
      <c r="EI17">
        <v>8.5</v>
      </c>
      <c r="EL17">
        <v>15.2</v>
      </c>
      <c r="EO17">
        <v>8.57</v>
      </c>
      <c r="ER17">
        <v>8.61</v>
      </c>
      <c r="EU17">
        <v>14.44</v>
      </c>
      <c r="EX17">
        <v>16.8</v>
      </c>
      <c r="FA17">
        <v>8.4700000000000006</v>
      </c>
      <c r="FE17">
        <v>8.56</v>
      </c>
      <c r="FG17">
        <v>8.4499999999999904</v>
      </c>
      <c r="FJ17">
        <v>14.46</v>
      </c>
      <c r="FM17">
        <v>8.11</v>
      </c>
      <c r="FP17">
        <v>9.56</v>
      </c>
      <c r="FS17">
        <v>9.68</v>
      </c>
      <c r="FV17">
        <v>9.68</v>
      </c>
      <c r="GB17">
        <v>17.41</v>
      </c>
      <c r="GE17">
        <v>8.33</v>
      </c>
      <c r="GI17">
        <v>9.68</v>
      </c>
      <c r="GK17">
        <v>9.42</v>
      </c>
      <c r="GN17">
        <v>18.14</v>
      </c>
      <c r="GQ17">
        <v>6.77</v>
      </c>
      <c r="GT17">
        <v>9.89</v>
      </c>
      <c r="GW17">
        <v>9.07</v>
      </c>
      <c r="GZ17">
        <v>8.4700000000000006</v>
      </c>
      <c r="HC17">
        <v>10.0399999999999</v>
      </c>
      <c r="HI17">
        <v>14.65</v>
      </c>
      <c r="HL17">
        <v>7.22</v>
      </c>
      <c r="HO17">
        <v>10.23</v>
      </c>
      <c r="HR17">
        <v>10.19</v>
      </c>
      <c r="HU17">
        <v>18.100000000000001</v>
      </c>
      <c r="HZ17">
        <v>11.59</v>
      </c>
      <c r="IA17">
        <v>9.32</v>
      </c>
      <c r="ID17">
        <v>8.56</v>
      </c>
      <c r="IG17">
        <v>14.52</v>
      </c>
      <c r="II17">
        <v>8.94</v>
      </c>
      <c r="IM17">
        <v>10.29</v>
      </c>
      <c r="IP17">
        <v>17.95</v>
      </c>
      <c r="IS17">
        <v>9.84</v>
      </c>
      <c r="IV17">
        <v>8.77</v>
      </c>
      <c r="IX17">
        <v>5.67</v>
      </c>
      <c r="IY17">
        <v>8.48</v>
      </c>
      <c r="JD17">
        <v>10.9</v>
      </c>
      <c r="JE17">
        <v>4.1100000000000003</v>
      </c>
      <c r="JH17">
        <v>11.23</v>
      </c>
      <c r="JK17">
        <v>9.43</v>
      </c>
      <c r="JN17">
        <v>19.25</v>
      </c>
      <c r="JQ17">
        <v>8.23</v>
      </c>
      <c r="JT17">
        <v>9.59</v>
      </c>
      <c r="JW17">
        <v>8.65</v>
      </c>
      <c r="JZ17">
        <v>10.18</v>
      </c>
      <c r="KC17">
        <v>9.09</v>
      </c>
      <c r="KD17">
        <v>6.9</v>
      </c>
      <c r="KI17">
        <v>9.3800000000000008</v>
      </c>
      <c r="KL17">
        <v>9.15</v>
      </c>
      <c r="KO17">
        <v>9.57</v>
      </c>
      <c r="KR17">
        <v>9.41</v>
      </c>
      <c r="KU17">
        <v>6.13</v>
      </c>
      <c r="KV17">
        <v>8.25</v>
      </c>
      <c r="KX17">
        <v>9.4600000000000009</v>
      </c>
      <c r="LA17">
        <v>8.68</v>
      </c>
      <c r="LE17">
        <v>8.81</v>
      </c>
      <c r="LF17">
        <v>10.1</v>
      </c>
    </row>
    <row r="18" spans="1:319">
      <c r="A18" s="13" t="s">
        <v>337</v>
      </c>
      <c r="B18">
        <v>36.159999999999997</v>
      </c>
      <c r="C18">
        <v>0.69538461538461527</v>
      </c>
      <c r="D18" s="13" t="s">
        <v>320</v>
      </c>
      <c r="E18" s="13" t="s">
        <v>336</v>
      </c>
      <c r="AU18">
        <v>7.13</v>
      </c>
      <c r="DE18">
        <v>4.63</v>
      </c>
      <c r="DG18">
        <v>15.57</v>
      </c>
      <c r="DJ18">
        <v>8.83</v>
      </c>
    </row>
    <row r="19" spans="1:319">
      <c r="A19" s="13" t="s">
        <v>338</v>
      </c>
      <c r="B19">
        <v>773.13</v>
      </c>
      <c r="C19">
        <v>14.867884615384614</v>
      </c>
      <c r="D19" s="13" t="s">
        <v>320</v>
      </c>
      <c r="E19" s="13" t="s">
        <v>336</v>
      </c>
      <c r="F19">
        <v>4.29</v>
      </c>
      <c r="G19">
        <v>6.24</v>
      </c>
      <c r="J19">
        <v>6.89</v>
      </c>
      <c r="L19">
        <v>4.3</v>
      </c>
      <c r="N19">
        <v>7.96</v>
      </c>
      <c r="O19">
        <v>5.41</v>
      </c>
      <c r="R19">
        <v>14.09</v>
      </c>
      <c r="U19">
        <v>3.48</v>
      </c>
      <c r="X19">
        <v>6.03</v>
      </c>
      <c r="Z19">
        <v>8.91</v>
      </c>
      <c r="AA19">
        <v>5.7</v>
      </c>
      <c r="AD19">
        <v>5.94</v>
      </c>
      <c r="AG19">
        <v>7.93</v>
      </c>
      <c r="AI19">
        <v>6.92</v>
      </c>
      <c r="AM19">
        <v>13.91</v>
      </c>
      <c r="AQ19">
        <v>5.22</v>
      </c>
      <c r="AT19">
        <v>9.52</v>
      </c>
      <c r="AV19">
        <v>13.89</v>
      </c>
      <c r="BA19">
        <v>5.89</v>
      </c>
      <c r="BD19">
        <v>6.57</v>
      </c>
      <c r="BH19">
        <v>13.77</v>
      </c>
      <c r="BM19">
        <v>6.99</v>
      </c>
      <c r="BN19">
        <v>8.83</v>
      </c>
      <c r="BQ19">
        <v>6.34</v>
      </c>
      <c r="BT19">
        <v>6.56</v>
      </c>
      <c r="BY19">
        <v>8.34</v>
      </c>
      <c r="CD19">
        <v>6.94</v>
      </c>
      <c r="CE19">
        <v>6.88</v>
      </c>
      <c r="CG19">
        <v>9.3000000000000007</v>
      </c>
      <c r="CH19">
        <v>6.32</v>
      </c>
      <c r="CN19">
        <v>6.85</v>
      </c>
      <c r="CR19">
        <v>8.1</v>
      </c>
      <c r="CS19">
        <v>6.82</v>
      </c>
      <c r="CX19">
        <v>7.92</v>
      </c>
      <c r="CY19">
        <v>9.52</v>
      </c>
      <c r="DC19">
        <v>7.47</v>
      </c>
      <c r="DD19">
        <v>7.97</v>
      </c>
      <c r="DF19">
        <v>6.66</v>
      </c>
      <c r="DJ19">
        <v>7.56</v>
      </c>
      <c r="DL19">
        <v>12.07</v>
      </c>
      <c r="DO19">
        <v>3.52</v>
      </c>
      <c r="DR19">
        <v>14.3</v>
      </c>
      <c r="DX19">
        <v>13.8</v>
      </c>
      <c r="EA19">
        <v>5.6</v>
      </c>
      <c r="ED19">
        <v>6.14</v>
      </c>
      <c r="EG19">
        <v>6.37</v>
      </c>
      <c r="EK19">
        <v>18.71</v>
      </c>
      <c r="EP19">
        <v>8.56</v>
      </c>
      <c r="ES19">
        <v>7.18</v>
      </c>
      <c r="EV19">
        <v>8.24</v>
      </c>
      <c r="EW19">
        <v>1.86</v>
      </c>
      <c r="EY19">
        <v>7.47</v>
      </c>
      <c r="FB19">
        <v>11.64</v>
      </c>
      <c r="FE19">
        <v>3.15</v>
      </c>
      <c r="FH19">
        <v>12.57</v>
      </c>
      <c r="FK19">
        <v>6.36</v>
      </c>
      <c r="FN19">
        <v>12.48</v>
      </c>
      <c r="FR19">
        <v>5.72</v>
      </c>
      <c r="FT19">
        <v>11.44</v>
      </c>
      <c r="FZ19">
        <v>14.42</v>
      </c>
      <c r="GF19">
        <v>6.14</v>
      </c>
      <c r="GJ19">
        <v>5.42</v>
      </c>
      <c r="GL19">
        <v>4.49</v>
      </c>
      <c r="GO19">
        <v>4.82</v>
      </c>
      <c r="GR19">
        <v>5.0599999999999898</v>
      </c>
      <c r="GU19">
        <v>5.48</v>
      </c>
      <c r="HA19">
        <v>4.87</v>
      </c>
      <c r="HE19">
        <v>14.81</v>
      </c>
      <c r="HK19">
        <v>5.93</v>
      </c>
      <c r="HM19">
        <v>4.63</v>
      </c>
      <c r="HQ19">
        <v>12.19</v>
      </c>
      <c r="HV19">
        <v>5.59</v>
      </c>
      <c r="HY19">
        <v>5.18</v>
      </c>
      <c r="IC19">
        <v>11.64</v>
      </c>
      <c r="IE19">
        <v>4.3899999999999899</v>
      </c>
      <c r="IH19">
        <v>6.2</v>
      </c>
      <c r="IK19">
        <v>5.43</v>
      </c>
      <c r="IM19">
        <v>4.05</v>
      </c>
      <c r="IN19">
        <v>5.2</v>
      </c>
      <c r="IT19">
        <v>6.51</v>
      </c>
      <c r="IW19">
        <v>6.72</v>
      </c>
      <c r="IZ19">
        <v>10.02</v>
      </c>
      <c r="JC19">
        <v>6.17</v>
      </c>
      <c r="JE19">
        <v>4.97</v>
      </c>
      <c r="JF19">
        <v>4.92</v>
      </c>
      <c r="JI19">
        <v>6.63</v>
      </c>
      <c r="JK19">
        <v>5.46</v>
      </c>
      <c r="JM19">
        <v>5.59</v>
      </c>
      <c r="JO19">
        <v>5.09</v>
      </c>
      <c r="JQ19">
        <v>4.6900000000000004</v>
      </c>
      <c r="JS19">
        <v>12.08</v>
      </c>
      <c r="JW19">
        <v>5.9</v>
      </c>
      <c r="JX19">
        <v>5.28</v>
      </c>
      <c r="JY19">
        <v>2.93</v>
      </c>
      <c r="KC19">
        <v>4.8499999999999899</v>
      </c>
      <c r="KF19">
        <v>13.15</v>
      </c>
      <c r="KI19">
        <v>4.8899999999999899</v>
      </c>
      <c r="KJ19">
        <v>6.71</v>
      </c>
      <c r="KM19">
        <v>5.93</v>
      </c>
      <c r="KO19">
        <v>5.89</v>
      </c>
      <c r="KT19">
        <v>6.8</v>
      </c>
      <c r="KV19">
        <v>8.14</v>
      </c>
      <c r="KX19">
        <v>6.19</v>
      </c>
      <c r="LE19">
        <v>6.27</v>
      </c>
    </row>
    <row r="20" spans="1:319">
      <c r="A20" s="13" t="s">
        <v>339</v>
      </c>
      <c r="B20">
        <v>268.83000000000004</v>
      </c>
      <c r="C20">
        <v>5.1698076923076934</v>
      </c>
      <c r="D20" s="13" t="s">
        <v>320</v>
      </c>
      <c r="E20" s="13" t="s">
        <v>336</v>
      </c>
      <c r="K20">
        <v>5.16</v>
      </c>
      <c r="V20">
        <v>4.76</v>
      </c>
      <c r="AC20">
        <v>5.04</v>
      </c>
      <c r="AH20">
        <v>6.88</v>
      </c>
      <c r="AN20">
        <v>6.27</v>
      </c>
      <c r="AT20">
        <v>4.1399999999999997</v>
      </c>
      <c r="AZ20">
        <v>5.77</v>
      </c>
      <c r="BF20">
        <v>4.53</v>
      </c>
      <c r="BM20">
        <v>5.47</v>
      </c>
      <c r="BX20">
        <v>5</v>
      </c>
      <c r="CB20">
        <v>4.54</v>
      </c>
      <c r="CG20">
        <v>6.27</v>
      </c>
      <c r="CN20">
        <v>5.49</v>
      </c>
      <c r="CT20">
        <v>8.67</v>
      </c>
      <c r="CU20">
        <v>5.98</v>
      </c>
      <c r="CZ20">
        <v>5.57</v>
      </c>
      <c r="DE20">
        <v>8.4600000000000009</v>
      </c>
      <c r="DG20">
        <v>7.56</v>
      </c>
      <c r="DP20">
        <v>3.94</v>
      </c>
      <c r="EC20">
        <v>5.87</v>
      </c>
      <c r="EI20">
        <v>6.14</v>
      </c>
      <c r="EN20">
        <v>4.68</v>
      </c>
      <c r="EU20">
        <v>5.2</v>
      </c>
      <c r="EX20">
        <v>7.3</v>
      </c>
      <c r="FA20">
        <v>1.68</v>
      </c>
      <c r="FG20">
        <v>7.99</v>
      </c>
      <c r="FR20">
        <v>4.2300000000000004</v>
      </c>
      <c r="FX20">
        <v>4.26</v>
      </c>
      <c r="GD20">
        <v>4.21</v>
      </c>
      <c r="GJ20">
        <v>3</v>
      </c>
      <c r="GP20">
        <v>5.58</v>
      </c>
      <c r="GW20">
        <v>4.88</v>
      </c>
      <c r="HB20">
        <v>4.57</v>
      </c>
      <c r="HN20">
        <v>4.58</v>
      </c>
      <c r="HT20">
        <v>7.09</v>
      </c>
      <c r="HZ20">
        <v>4.2300000000000004</v>
      </c>
      <c r="IF20">
        <v>5.03</v>
      </c>
      <c r="IL20">
        <v>5.77</v>
      </c>
      <c r="IS20">
        <v>7.09</v>
      </c>
      <c r="IX20">
        <v>4.3899999999999899</v>
      </c>
      <c r="JD20">
        <v>4.84</v>
      </c>
      <c r="JJ20">
        <v>4.88</v>
      </c>
      <c r="JP20">
        <v>5.88</v>
      </c>
      <c r="JV20">
        <v>4.4400000000000004</v>
      </c>
      <c r="KB20">
        <v>5.0999999999999899</v>
      </c>
      <c r="KH20">
        <v>4.7699999999999898</v>
      </c>
      <c r="KN20">
        <v>4.99</v>
      </c>
      <c r="KT20">
        <v>5.57</v>
      </c>
      <c r="KZ20">
        <v>5.24</v>
      </c>
      <c r="LF20">
        <v>5.85</v>
      </c>
    </row>
    <row r="21" spans="1:319">
      <c r="A21" s="13" t="s">
        <v>340</v>
      </c>
      <c r="B21">
        <v>29.85</v>
      </c>
      <c r="C21">
        <v>0.57403846153846161</v>
      </c>
      <c r="D21" s="13" t="s">
        <v>320</v>
      </c>
      <c r="E21" s="13" t="s">
        <v>336</v>
      </c>
      <c r="DE21">
        <v>15.94</v>
      </c>
      <c r="DG21">
        <v>8.65</v>
      </c>
      <c r="DJ21">
        <v>5.26</v>
      </c>
    </row>
    <row r="22" spans="1:319">
      <c r="A22" s="13" t="s">
        <v>341</v>
      </c>
      <c r="B22">
        <v>1343.8399999999992</v>
      </c>
      <c r="C22">
        <v>25.843076923076907</v>
      </c>
      <c r="D22" s="13" t="s">
        <v>320</v>
      </c>
      <c r="E22" s="13" t="s">
        <v>342</v>
      </c>
      <c r="F22">
        <v>6.84</v>
      </c>
      <c r="G22">
        <v>7.08</v>
      </c>
      <c r="H22">
        <v>4.58</v>
      </c>
      <c r="J22">
        <v>6.38</v>
      </c>
      <c r="K22">
        <v>9.48</v>
      </c>
      <c r="M22">
        <v>6.54</v>
      </c>
      <c r="O22">
        <v>8.1</v>
      </c>
      <c r="P22">
        <v>7.2</v>
      </c>
      <c r="S22">
        <v>5.36</v>
      </c>
      <c r="V22">
        <v>15.39</v>
      </c>
      <c r="Z22">
        <v>21.84</v>
      </c>
      <c r="AB22">
        <v>7.67</v>
      </c>
      <c r="AG22">
        <v>15.68</v>
      </c>
      <c r="AI22">
        <v>7.59</v>
      </c>
      <c r="AL22">
        <v>14.81</v>
      </c>
      <c r="AO22">
        <v>9.1999999999999993</v>
      </c>
      <c r="AQ22">
        <v>8.93</v>
      </c>
      <c r="AS22">
        <v>7.28</v>
      </c>
      <c r="AT22">
        <v>8.77</v>
      </c>
      <c r="AW22">
        <v>6.27</v>
      </c>
      <c r="AZ22">
        <v>14.5</v>
      </c>
      <c r="BE22">
        <v>5.8</v>
      </c>
      <c r="BF22">
        <v>9.2200000000000006</v>
      </c>
      <c r="BI22">
        <v>19.29</v>
      </c>
      <c r="BJ22">
        <v>10.050000000000001</v>
      </c>
      <c r="BL22">
        <v>7.49</v>
      </c>
      <c r="BM22">
        <v>9.59</v>
      </c>
      <c r="BO22">
        <v>16.91</v>
      </c>
      <c r="BR22">
        <v>9.58</v>
      </c>
      <c r="BU22">
        <v>17.55</v>
      </c>
      <c r="BW22">
        <v>9.35</v>
      </c>
      <c r="CB22">
        <v>26.58</v>
      </c>
      <c r="CG22">
        <v>14.97</v>
      </c>
      <c r="CI22">
        <v>8.17</v>
      </c>
      <c r="CJ22">
        <v>9.8000000000000007</v>
      </c>
      <c r="CK22">
        <v>7.95</v>
      </c>
      <c r="CN22">
        <v>17.190000000000001</v>
      </c>
      <c r="CO22">
        <v>8.82</v>
      </c>
      <c r="CQ22">
        <v>7.58</v>
      </c>
      <c r="CR22">
        <v>7.83</v>
      </c>
      <c r="CU22">
        <v>15.74</v>
      </c>
      <c r="CW22">
        <v>8.4</v>
      </c>
      <c r="CX22">
        <v>7.02</v>
      </c>
      <c r="CZ22">
        <v>10.08</v>
      </c>
      <c r="DA22">
        <v>16.32</v>
      </c>
      <c r="DG22">
        <v>14.07</v>
      </c>
      <c r="DJ22">
        <v>7.82</v>
      </c>
      <c r="DM22">
        <v>13.61</v>
      </c>
      <c r="DO22">
        <v>8.41</v>
      </c>
      <c r="DP22">
        <v>7.25</v>
      </c>
      <c r="DQ22">
        <v>8.26</v>
      </c>
      <c r="DS22">
        <v>5.6</v>
      </c>
      <c r="DU22">
        <v>15.9</v>
      </c>
      <c r="DW22">
        <v>7.34</v>
      </c>
      <c r="DY22">
        <v>7.27</v>
      </c>
      <c r="EA22">
        <v>9.23</v>
      </c>
      <c r="EC22">
        <v>5.7</v>
      </c>
      <c r="EE22">
        <v>7.96</v>
      </c>
      <c r="EG22">
        <v>5.52</v>
      </c>
      <c r="EI22">
        <v>11.43</v>
      </c>
      <c r="EL22">
        <v>7.44</v>
      </c>
      <c r="EO22">
        <v>16</v>
      </c>
      <c r="EQ22">
        <v>5.21</v>
      </c>
      <c r="ER22">
        <v>6.44</v>
      </c>
      <c r="ET22">
        <v>13.07</v>
      </c>
      <c r="EU22">
        <v>6.51</v>
      </c>
      <c r="EW22">
        <v>5.9</v>
      </c>
      <c r="EX22">
        <v>8.74</v>
      </c>
      <c r="EY22">
        <v>4.55</v>
      </c>
      <c r="FA22">
        <v>8.36</v>
      </c>
      <c r="FC22">
        <v>8.5500000000000007</v>
      </c>
      <c r="FE22">
        <v>7.98</v>
      </c>
      <c r="FF22">
        <v>6.29</v>
      </c>
      <c r="FI22">
        <v>4.42</v>
      </c>
      <c r="FK22">
        <v>14.61</v>
      </c>
      <c r="FO22">
        <v>13.06</v>
      </c>
      <c r="FR22">
        <v>9.2200000000000006</v>
      </c>
      <c r="FS22">
        <v>4.1100000000000003</v>
      </c>
      <c r="FV22">
        <v>8.5500000000000007</v>
      </c>
      <c r="FX22">
        <v>4.47</v>
      </c>
      <c r="FY22">
        <v>6.69</v>
      </c>
      <c r="FZ22">
        <v>3.95</v>
      </c>
      <c r="GA22">
        <v>9.01</v>
      </c>
      <c r="GB22">
        <v>7.27</v>
      </c>
      <c r="GG22">
        <v>16.22</v>
      </c>
      <c r="GM22">
        <v>8.94</v>
      </c>
      <c r="GO22">
        <v>4.28</v>
      </c>
      <c r="GS22">
        <v>18.46</v>
      </c>
      <c r="GU22">
        <v>5.89</v>
      </c>
      <c r="GV22">
        <v>9.42</v>
      </c>
      <c r="GY22">
        <v>9.92</v>
      </c>
      <c r="HB22">
        <v>7.4</v>
      </c>
      <c r="HF22">
        <v>17.059999999999899</v>
      </c>
      <c r="HH22">
        <v>7.97</v>
      </c>
      <c r="HI22">
        <v>7.4</v>
      </c>
      <c r="HK22">
        <v>6.72</v>
      </c>
      <c r="HL22">
        <v>3.97</v>
      </c>
      <c r="HM22">
        <v>6.94</v>
      </c>
      <c r="HQ22">
        <v>21.46</v>
      </c>
      <c r="HT22">
        <v>7.48</v>
      </c>
      <c r="HU22">
        <v>10.7</v>
      </c>
      <c r="HV22">
        <v>4.28</v>
      </c>
      <c r="HX22">
        <v>14.94</v>
      </c>
      <c r="HY22">
        <v>5</v>
      </c>
      <c r="IC22">
        <v>10.01</v>
      </c>
      <c r="IG22">
        <v>12.74</v>
      </c>
      <c r="II22">
        <v>5.68</v>
      </c>
      <c r="IJ22">
        <v>7.33</v>
      </c>
      <c r="IL22">
        <v>2.84</v>
      </c>
      <c r="IM22">
        <v>5.37</v>
      </c>
      <c r="IO22">
        <v>9.24</v>
      </c>
      <c r="IQ22">
        <v>7.1</v>
      </c>
      <c r="IS22">
        <v>15.54</v>
      </c>
      <c r="IX22">
        <v>12.37</v>
      </c>
      <c r="JA22">
        <v>6.43</v>
      </c>
      <c r="JB22">
        <v>7.86</v>
      </c>
      <c r="JC22">
        <v>5.43</v>
      </c>
      <c r="JE22">
        <v>13.37</v>
      </c>
      <c r="JK22">
        <v>17.03</v>
      </c>
      <c r="JN22">
        <v>14.86</v>
      </c>
      <c r="JP22">
        <v>5.65</v>
      </c>
      <c r="JS22">
        <v>11.03</v>
      </c>
      <c r="JU22">
        <v>6.68</v>
      </c>
      <c r="JW22">
        <v>4.3</v>
      </c>
      <c r="JY22">
        <v>19.559999999999899</v>
      </c>
      <c r="KC22">
        <v>8.02</v>
      </c>
      <c r="KE22">
        <v>20.37</v>
      </c>
      <c r="KF22">
        <v>7.5</v>
      </c>
      <c r="KI22">
        <v>7.98</v>
      </c>
      <c r="KJ22">
        <v>3.7</v>
      </c>
      <c r="KK22">
        <v>4.8</v>
      </c>
      <c r="KL22">
        <v>8.34</v>
      </c>
      <c r="KO22">
        <v>9.01</v>
      </c>
      <c r="KQ22">
        <v>10.050000000000001</v>
      </c>
      <c r="KU22">
        <v>9.52</v>
      </c>
      <c r="KZ22">
        <v>27.87</v>
      </c>
      <c r="LC22">
        <v>9.94</v>
      </c>
      <c r="LD22">
        <v>8.5500000000000007</v>
      </c>
      <c r="LG22">
        <v>6.78</v>
      </c>
    </row>
    <row r="23" spans="1:319">
      <c r="A23" s="13" t="s">
        <v>343</v>
      </c>
      <c r="B23">
        <v>34.33</v>
      </c>
      <c r="C23">
        <v>0.66019230769230763</v>
      </c>
      <c r="D23" s="13" t="s">
        <v>320</v>
      </c>
      <c r="E23" s="13" t="s">
        <v>342</v>
      </c>
      <c r="P23">
        <v>7.73</v>
      </c>
      <c r="BY23">
        <v>10.36</v>
      </c>
      <c r="DG23">
        <v>8.42</v>
      </c>
      <c r="DJ23">
        <v>7.82</v>
      </c>
    </row>
    <row r="24" spans="1:319">
      <c r="A24" s="13" t="s">
        <v>344</v>
      </c>
      <c r="B24">
        <v>1056.6029999999992</v>
      </c>
      <c r="C24">
        <v>20.319288461538445</v>
      </c>
      <c r="D24" s="13" t="s">
        <v>320</v>
      </c>
      <c r="E24" s="13" t="s">
        <v>342</v>
      </c>
      <c r="H24">
        <v>15.98</v>
      </c>
      <c r="I24">
        <v>3.93</v>
      </c>
      <c r="M24">
        <v>6.93</v>
      </c>
      <c r="O24">
        <v>8.9700000000000006</v>
      </c>
      <c r="Q24">
        <v>7.2229999999999999</v>
      </c>
      <c r="S24">
        <v>5.61</v>
      </c>
      <c r="T24">
        <v>4.58</v>
      </c>
      <c r="V24">
        <v>7.43</v>
      </c>
      <c r="Y24">
        <v>5.21</v>
      </c>
      <c r="Z24">
        <v>4.25</v>
      </c>
      <c r="AB24">
        <v>7.26</v>
      </c>
      <c r="AD24">
        <v>6.5</v>
      </c>
      <c r="AG24">
        <v>9.3000000000000007</v>
      </c>
      <c r="AJ24">
        <v>5.8</v>
      </c>
      <c r="AK24">
        <v>7.03</v>
      </c>
      <c r="AN24">
        <v>7.27</v>
      </c>
      <c r="AQ24">
        <v>6.55</v>
      </c>
      <c r="AT24">
        <v>7.67</v>
      </c>
      <c r="AW24">
        <v>14.34</v>
      </c>
      <c r="AZ24">
        <v>3.92</v>
      </c>
      <c r="BA24">
        <v>6.52</v>
      </c>
      <c r="BE24">
        <v>9.1199999999999992</v>
      </c>
      <c r="BG24">
        <v>8.1999999999999993</v>
      </c>
      <c r="BJ24">
        <v>7.1</v>
      </c>
      <c r="BK24">
        <v>5.98</v>
      </c>
      <c r="BL24">
        <v>9.68</v>
      </c>
      <c r="BQ24">
        <v>8.52</v>
      </c>
      <c r="BS24">
        <v>8.52</v>
      </c>
      <c r="BV24">
        <v>7.9</v>
      </c>
      <c r="BX24">
        <v>9.76</v>
      </c>
      <c r="BY24">
        <v>4.47</v>
      </c>
      <c r="CB24">
        <v>8.84</v>
      </c>
      <c r="CD24">
        <v>7.57</v>
      </c>
      <c r="CI24">
        <v>8.5500000000000007</v>
      </c>
      <c r="CK24">
        <v>4.92</v>
      </c>
      <c r="CL24">
        <v>3.59</v>
      </c>
      <c r="CN24">
        <v>8.23</v>
      </c>
      <c r="CQ24">
        <v>7.63</v>
      </c>
      <c r="CU24">
        <v>8.07</v>
      </c>
      <c r="CV24">
        <v>8.74</v>
      </c>
      <c r="CX24">
        <v>7.56</v>
      </c>
      <c r="CZ24">
        <v>9.0399999999999991</v>
      </c>
      <c r="DB24">
        <v>5.92</v>
      </c>
      <c r="DE24">
        <v>7.1</v>
      </c>
      <c r="DG24">
        <v>7.67</v>
      </c>
      <c r="DJ24">
        <v>10.039999999999999</v>
      </c>
      <c r="DL24">
        <v>4.21</v>
      </c>
      <c r="DM24">
        <v>5.14</v>
      </c>
      <c r="DO24">
        <v>3.69</v>
      </c>
      <c r="DP24">
        <v>7.75</v>
      </c>
      <c r="DQ24">
        <v>4.87</v>
      </c>
      <c r="DS24">
        <v>2.88</v>
      </c>
      <c r="DU24">
        <v>5.58</v>
      </c>
      <c r="DV24">
        <v>5.32</v>
      </c>
      <c r="DW24">
        <v>4.29</v>
      </c>
      <c r="DY24">
        <v>10.84</v>
      </c>
      <c r="EA24">
        <v>4.9000000000000004</v>
      </c>
      <c r="EE24">
        <v>12.15</v>
      </c>
      <c r="EF24">
        <v>4.62</v>
      </c>
      <c r="EI24">
        <v>5.88</v>
      </c>
      <c r="EJ24">
        <v>7.9</v>
      </c>
      <c r="EK24">
        <v>3.35</v>
      </c>
      <c r="EN24">
        <v>5.22</v>
      </c>
      <c r="EP24">
        <v>5.64</v>
      </c>
      <c r="EQ24">
        <v>4.6900000000000004</v>
      </c>
      <c r="ER24">
        <v>6.32</v>
      </c>
      <c r="ES24">
        <v>7.06</v>
      </c>
      <c r="EW24">
        <v>6</v>
      </c>
      <c r="EY24">
        <v>7.4</v>
      </c>
      <c r="EZ24">
        <v>4.09</v>
      </c>
      <c r="FB24">
        <v>5.69</v>
      </c>
      <c r="FE24">
        <v>13.34</v>
      </c>
      <c r="FG24">
        <v>4.99</v>
      </c>
      <c r="FK24">
        <v>14.47</v>
      </c>
      <c r="FO24">
        <v>10.81</v>
      </c>
      <c r="FP24">
        <v>5.25</v>
      </c>
      <c r="FT24">
        <v>10.220000000000001</v>
      </c>
      <c r="FU24">
        <v>6.77</v>
      </c>
      <c r="FW24">
        <v>7.29</v>
      </c>
      <c r="GA24">
        <v>13</v>
      </c>
      <c r="GE24">
        <v>11.02</v>
      </c>
      <c r="GG24">
        <v>12.01</v>
      </c>
      <c r="GI24">
        <v>7.54</v>
      </c>
      <c r="GJ24">
        <v>5.18</v>
      </c>
      <c r="GM24">
        <v>7.15</v>
      </c>
      <c r="GN24">
        <v>7.71</v>
      </c>
      <c r="GQ24">
        <v>6.4</v>
      </c>
      <c r="GS24">
        <v>5.55</v>
      </c>
      <c r="GU24">
        <v>6.13</v>
      </c>
      <c r="GV24">
        <v>7.66</v>
      </c>
      <c r="GY24">
        <v>14.66</v>
      </c>
      <c r="HA24">
        <v>5.0199999999999898</v>
      </c>
      <c r="HB24">
        <v>7.73</v>
      </c>
      <c r="HH24">
        <v>6.41</v>
      </c>
      <c r="HI24">
        <v>6.41</v>
      </c>
      <c r="HJ24">
        <v>7.09</v>
      </c>
      <c r="HK24">
        <v>4.8099999999999898</v>
      </c>
      <c r="HM24">
        <v>6.07</v>
      </c>
      <c r="HO24">
        <v>5.62</v>
      </c>
      <c r="HQ24">
        <v>9.8000000000000007</v>
      </c>
      <c r="HT24">
        <v>7.99</v>
      </c>
      <c r="HW24">
        <v>6.93</v>
      </c>
      <c r="HX24">
        <v>6.33</v>
      </c>
      <c r="HY24">
        <v>4.95</v>
      </c>
      <c r="IA24">
        <v>7.93</v>
      </c>
      <c r="IB24">
        <v>7.56</v>
      </c>
      <c r="IC24">
        <v>7.84</v>
      </c>
      <c r="IF24">
        <v>6.31</v>
      </c>
      <c r="IJ24">
        <v>7.14</v>
      </c>
      <c r="IK24">
        <v>13.43</v>
      </c>
      <c r="IO24">
        <v>8.6199999999999903</v>
      </c>
      <c r="IP24">
        <v>6.96</v>
      </c>
      <c r="IS24">
        <v>9.67</v>
      </c>
      <c r="IU24">
        <v>8.8000000000000007</v>
      </c>
      <c r="IX24">
        <v>7.54</v>
      </c>
      <c r="IZ24">
        <v>5.05</v>
      </c>
      <c r="JA24">
        <v>6.72</v>
      </c>
      <c r="JB24">
        <v>4.21</v>
      </c>
      <c r="JE24">
        <v>5.56</v>
      </c>
      <c r="JG24">
        <v>8.69</v>
      </c>
      <c r="JJ24">
        <v>8.7799999999999905</v>
      </c>
      <c r="JM24">
        <v>6.88</v>
      </c>
      <c r="JO24">
        <v>7.76</v>
      </c>
      <c r="JP24">
        <v>5.97</v>
      </c>
      <c r="JS24">
        <v>6.92</v>
      </c>
      <c r="JT24">
        <v>9.6300000000000008</v>
      </c>
      <c r="JY24">
        <v>7.02</v>
      </c>
      <c r="JZ24">
        <v>9.77</v>
      </c>
      <c r="KC24">
        <v>12.67</v>
      </c>
      <c r="KD24">
        <v>6</v>
      </c>
      <c r="KH24">
        <v>9.5399999999999903</v>
      </c>
      <c r="KI24">
        <v>6.85</v>
      </c>
      <c r="KK24">
        <v>7.78</v>
      </c>
      <c r="KL24">
        <v>7.64</v>
      </c>
      <c r="KN24">
        <v>8.02</v>
      </c>
      <c r="KO24">
        <v>4.72</v>
      </c>
      <c r="KQ24">
        <v>12.38</v>
      </c>
      <c r="KT24">
        <v>8.1</v>
      </c>
      <c r="KW24">
        <v>9.17</v>
      </c>
      <c r="KZ24">
        <v>7.78</v>
      </c>
      <c r="LD24">
        <v>6.24</v>
      </c>
      <c r="LE24">
        <v>7.73</v>
      </c>
      <c r="LG24">
        <v>4.4400000000000004</v>
      </c>
    </row>
    <row r="25" spans="1:319">
      <c r="A25" s="13" t="s">
        <v>345</v>
      </c>
      <c r="B25">
        <v>10.64</v>
      </c>
      <c r="C25">
        <v>0.20461538461538462</v>
      </c>
      <c r="D25" s="13" t="s">
        <v>320</v>
      </c>
      <c r="E25" s="13" t="s">
        <v>342</v>
      </c>
      <c r="DJ25">
        <v>6.44</v>
      </c>
      <c r="IR25">
        <v>4.2</v>
      </c>
    </row>
    <row r="26" spans="1:319">
      <c r="A26" s="13" t="s">
        <v>346</v>
      </c>
      <c r="B26">
        <v>916.26999999999964</v>
      </c>
      <c r="C26">
        <v>17.620576923076918</v>
      </c>
      <c r="D26" s="13" t="s">
        <v>320</v>
      </c>
      <c r="E26" s="13" t="s">
        <v>347</v>
      </c>
      <c r="H26">
        <v>6.61</v>
      </c>
      <c r="J26">
        <v>10.08</v>
      </c>
      <c r="M26">
        <v>9.57</v>
      </c>
      <c r="P26">
        <v>8.84</v>
      </c>
      <c r="S26">
        <v>9.66</v>
      </c>
      <c r="V26">
        <v>9.32</v>
      </c>
      <c r="Z26">
        <v>9.9600000000000009</v>
      </c>
      <c r="AB26">
        <v>10.06</v>
      </c>
      <c r="AE26">
        <v>9.77</v>
      </c>
      <c r="AH26">
        <v>9.23</v>
      </c>
      <c r="AK26">
        <v>9.74</v>
      </c>
      <c r="AN26">
        <v>7.5</v>
      </c>
      <c r="AQ26">
        <v>9.34</v>
      </c>
      <c r="AT26">
        <v>7.21</v>
      </c>
      <c r="AW26">
        <v>9.89</v>
      </c>
      <c r="AZ26">
        <v>6.8</v>
      </c>
      <c r="BC26">
        <v>9.94</v>
      </c>
      <c r="BF26">
        <v>7.38</v>
      </c>
      <c r="BI26">
        <v>9.69</v>
      </c>
      <c r="BL26">
        <v>8.56</v>
      </c>
      <c r="BO26">
        <v>10.27</v>
      </c>
      <c r="BR26">
        <v>8.9</v>
      </c>
      <c r="BU26">
        <v>10.050000000000001</v>
      </c>
      <c r="CB26">
        <v>9.0399999999999991</v>
      </c>
      <c r="CE26">
        <v>9.1</v>
      </c>
      <c r="CH26">
        <v>9.31</v>
      </c>
      <c r="CK26">
        <v>10.210000000000001</v>
      </c>
      <c r="CN26">
        <v>9.34</v>
      </c>
      <c r="CQ26">
        <v>8.7100000000000009</v>
      </c>
      <c r="CT26">
        <v>9.74</v>
      </c>
      <c r="CW26">
        <v>9.1300000000000008</v>
      </c>
      <c r="CZ26">
        <v>8.7100000000000009</v>
      </c>
      <c r="DC26">
        <v>10.49</v>
      </c>
      <c r="DM26">
        <v>10.08</v>
      </c>
      <c r="DP26">
        <v>9.83</v>
      </c>
      <c r="DS26">
        <v>9.07</v>
      </c>
      <c r="DV26">
        <v>8.58</v>
      </c>
      <c r="EB26">
        <v>8.31</v>
      </c>
      <c r="EE26">
        <v>9.36</v>
      </c>
      <c r="EH26">
        <v>8.9499999999999904</v>
      </c>
      <c r="EK26">
        <v>9.39</v>
      </c>
      <c r="EN26">
        <v>8.9499999999999904</v>
      </c>
      <c r="EQ26">
        <v>9.84</v>
      </c>
      <c r="ET26">
        <v>9.67</v>
      </c>
      <c r="EW26">
        <v>9.0399999999999903</v>
      </c>
      <c r="EZ26">
        <v>9.32</v>
      </c>
      <c r="FC26">
        <v>8.9499999999999904</v>
      </c>
      <c r="FF26">
        <v>10.57</v>
      </c>
      <c r="FI26">
        <v>8.68</v>
      </c>
      <c r="FL26">
        <v>10.4</v>
      </c>
      <c r="FO26">
        <v>9.76</v>
      </c>
      <c r="FR26">
        <v>9.6999999999999904</v>
      </c>
      <c r="FU26">
        <v>9.5299999999999905</v>
      </c>
      <c r="FX26">
        <v>8.09</v>
      </c>
      <c r="GA26">
        <v>9.8000000000000007</v>
      </c>
      <c r="GE26">
        <v>9.8000000000000007</v>
      </c>
      <c r="GG26">
        <v>9.98</v>
      </c>
      <c r="GJ26">
        <v>8.2899999999999903</v>
      </c>
      <c r="GM26">
        <v>9.99</v>
      </c>
      <c r="GP26">
        <v>8.3000000000000007</v>
      </c>
      <c r="GT26">
        <v>9.58</v>
      </c>
      <c r="GV26">
        <v>9.74</v>
      </c>
      <c r="HB26">
        <v>8.15</v>
      </c>
      <c r="HE26">
        <v>10.050000000000001</v>
      </c>
      <c r="HH26">
        <v>6.98</v>
      </c>
      <c r="HK26">
        <v>9.82</v>
      </c>
      <c r="HN26">
        <v>7.26</v>
      </c>
      <c r="HQ26">
        <v>9.8800000000000008</v>
      </c>
      <c r="HT26">
        <v>10.28</v>
      </c>
      <c r="HW26">
        <v>9.94</v>
      </c>
      <c r="HZ26">
        <v>8.85</v>
      </c>
      <c r="IC26">
        <v>11.04</v>
      </c>
      <c r="IF26">
        <v>9</v>
      </c>
      <c r="II26">
        <v>10.43</v>
      </c>
      <c r="IL26">
        <v>8.7899999999999903</v>
      </c>
      <c r="IO26">
        <v>10.5</v>
      </c>
      <c r="IR26">
        <v>7.85</v>
      </c>
      <c r="IU26">
        <v>8.82</v>
      </c>
      <c r="IY26">
        <v>10.51</v>
      </c>
      <c r="JA26">
        <v>9.9499999999999904</v>
      </c>
      <c r="JD26">
        <v>8.3699999999999903</v>
      </c>
      <c r="JG26">
        <v>10.07</v>
      </c>
      <c r="JJ26">
        <v>9.01</v>
      </c>
      <c r="JM26">
        <v>9.92</v>
      </c>
      <c r="JP26">
        <v>8.4600000000000009</v>
      </c>
      <c r="JS26">
        <v>10.99</v>
      </c>
      <c r="JV26">
        <v>7.82</v>
      </c>
      <c r="JY26">
        <v>10.1199999999999</v>
      </c>
      <c r="KB26">
        <v>7.76</v>
      </c>
      <c r="KE26">
        <v>8.99</v>
      </c>
      <c r="KH26">
        <v>9.02</v>
      </c>
      <c r="KK26">
        <v>9.74</v>
      </c>
      <c r="KN26">
        <v>9.8000000000000007</v>
      </c>
      <c r="KQ26">
        <v>9.56</v>
      </c>
      <c r="KT26">
        <v>8.1999999999999904</v>
      </c>
      <c r="KW26">
        <v>10.0399999999999</v>
      </c>
      <c r="KZ26">
        <v>7.28</v>
      </c>
      <c r="LC26">
        <v>10.94</v>
      </c>
      <c r="LF26">
        <v>8.3800000000000008</v>
      </c>
    </row>
    <row r="27" spans="1:319">
      <c r="A27" s="13" t="s">
        <v>348</v>
      </c>
      <c r="B27">
        <v>241.72000000000003</v>
      </c>
      <c r="C27">
        <v>4.6484615384615386</v>
      </c>
      <c r="D27" s="13" t="s">
        <v>320</v>
      </c>
      <c r="E27" s="13" t="s">
        <v>349</v>
      </c>
      <c r="AC27">
        <v>6.08</v>
      </c>
      <c r="AH27">
        <v>9.76</v>
      </c>
      <c r="AR27">
        <v>6.46</v>
      </c>
      <c r="AV27">
        <v>9.49</v>
      </c>
      <c r="BH27">
        <v>8.41</v>
      </c>
      <c r="BK27">
        <v>2.0699999999999998</v>
      </c>
      <c r="BS27">
        <v>8.1300000000000008</v>
      </c>
      <c r="BU27">
        <v>4.93</v>
      </c>
      <c r="BX27">
        <v>8.2100000000000009</v>
      </c>
      <c r="CT27">
        <v>8.3000000000000007</v>
      </c>
      <c r="DD27">
        <v>7.25</v>
      </c>
      <c r="EP27">
        <v>8.7100000000000009</v>
      </c>
      <c r="FB27">
        <v>7.22</v>
      </c>
      <c r="FG27">
        <v>5.34</v>
      </c>
      <c r="FM27">
        <v>6.36</v>
      </c>
      <c r="FS27">
        <v>5.16</v>
      </c>
      <c r="GE27">
        <v>6.79</v>
      </c>
      <c r="GJ27">
        <v>8.92</v>
      </c>
      <c r="GQ27">
        <v>7.48</v>
      </c>
      <c r="GW27">
        <v>7.61</v>
      </c>
      <c r="HB27">
        <v>8.17</v>
      </c>
      <c r="HO27">
        <v>4.2</v>
      </c>
      <c r="IA27">
        <v>7.75</v>
      </c>
      <c r="IG27">
        <v>5.63</v>
      </c>
      <c r="IM27">
        <v>6.75</v>
      </c>
      <c r="IS27">
        <v>6.18</v>
      </c>
      <c r="IY27">
        <v>4.3600000000000003</v>
      </c>
      <c r="JE27">
        <v>5.65</v>
      </c>
      <c r="JK27">
        <v>5.56</v>
      </c>
      <c r="JQ27">
        <v>5.5</v>
      </c>
      <c r="JW27">
        <v>6.58</v>
      </c>
      <c r="KC27">
        <v>6.99</v>
      </c>
      <c r="KI27">
        <v>4.55</v>
      </c>
      <c r="KO27">
        <v>5.45</v>
      </c>
      <c r="KV27">
        <v>7.6</v>
      </c>
      <c r="LG27">
        <v>8.1199999999999903</v>
      </c>
    </row>
    <row r="28" spans="1:319">
      <c r="A28" s="13" t="s">
        <v>350</v>
      </c>
      <c r="B28">
        <v>1893.8299999999997</v>
      </c>
      <c r="C28">
        <v>36.419807692307685</v>
      </c>
      <c r="D28" s="13" t="s">
        <v>320</v>
      </c>
      <c r="E28" s="13" t="s">
        <v>349</v>
      </c>
      <c r="F28">
        <v>7.03</v>
      </c>
      <c r="G28">
        <v>5.63</v>
      </c>
      <c r="H28">
        <v>5.98</v>
      </c>
      <c r="J28">
        <v>17.36</v>
      </c>
      <c r="L28">
        <v>11.17</v>
      </c>
      <c r="N28">
        <v>12.71</v>
      </c>
      <c r="O28">
        <v>6.65</v>
      </c>
      <c r="P28">
        <v>10.77</v>
      </c>
      <c r="R28">
        <v>7.03</v>
      </c>
      <c r="S28">
        <v>6.78</v>
      </c>
      <c r="T28">
        <v>13.21</v>
      </c>
      <c r="V28">
        <v>9.94</v>
      </c>
      <c r="X28">
        <v>12.33</v>
      </c>
      <c r="Y28">
        <v>6.72</v>
      </c>
      <c r="Z28">
        <v>15.14</v>
      </c>
      <c r="AB28">
        <v>13.27</v>
      </c>
      <c r="AD28">
        <v>6.52</v>
      </c>
      <c r="AF28">
        <v>12.55</v>
      </c>
      <c r="AG28">
        <v>7.79</v>
      </c>
      <c r="AJ28">
        <v>16.510000000000002</v>
      </c>
      <c r="AM28">
        <v>19.64</v>
      </c>
      <c r="AO28">
        <v>7.9</v>
      </c>
      <c r="AP28">
        <v>16.64</v>
      </c>
      <c r="AR28">
        <v>16.329999999999998</v>
      </c>
      <c r="AT28">
        <v>13.44</v>
      </c>
      <c r="AV28">
        <v>11.05</v>
      </c>
      <c r="AX28">
        <v>10.47</v>
      </c>
      <c r="BA28">
        <v>8.7100000000000009</v>
      </c>
      <c r="BB28">
        <v>5.87</v>
      </c>
      <c r="BE28">
        <v>16.39</v>
      </c>
      <c r="BF28">
        <v>19.62</v>
      </c>
      <c r="BH28">
        <v>13.33</v>
      </c>
      <c r="BJ28">
        <v>8.4700000000000006</v>
      </c>
      <c r="BL28">
        <v>6.6</v>
      </c>
      <c r="BN28">
        <v>13.78</v>
      </c>
      <c r="BQ28">
        <v>17.62</v>
      </c>
      <c r="BR28">
        <v>6.76</v>
      </c>
      <c r="BT28">
        <v>8.1300000000000008</v>
      </c>
      <c r="BU28">
        <v>5.19</v>
      </c>
      <c r="BX28">
        <v>17.649999999999999</v>
      </c>
      <c r="CA28">
        <v>15.7</v>
      </c>
      <c r="CD28">
        <v>16.89</v>
      </c>
      <c r="CF28">
        <v>9.75</v>
      </c>
      <c r="CG28">
        <v>23.18</v>
      </c>
      <c r="CI28">
        <v>7.04</v>
      </c>
      <c r="CJ28">
        <v>9.4600000000000009</v>
      </c>
      <c r="CK28">
        <v>3.84</v>
      </c>
      <c r="CL28">
        <v>6.91</v>
      </c>
      <c r="CM28">
        <v>6.86</v>
      </c>
      <c r="CO28">
        <v>17.079999999999998</v>
      </c>
      <c r="CQ28">
        <v>7.98</v>
      </c>
      <c r="CR28">
        <v>14.31</v>
      </c>
      <c r="CU28">
        <v>16.27</v>
      </c>
      <c r="CW28">
        <v>14.37</v>
      </c>
      <c r="CY28">
        <v>10.89</v>
      </c>
      <c r="DB28">
        <v>17.96</v>
      </c>
      <c r="DL28">
        <v>5.67</v>
      </c>
      <c r="DM28">
        <v>7</v>
      </c>
      <c r="DN28">
        <v>20.64</v>
      </c>
      <c r="DP28">
        <v>10.63</v>
      </c>
      <c r="DR28">
        <v>11.52</v>
      </c>
      <c r="DT28">
        <v>10.14</v>
      </c>
      <c r="DV28">
        <v>13.53</v>
      </c>
      <c r="DX28">
        <v>13.6</v>
      </c>
      <c r="DZ28">
        <v>13.58</v>
      </c>
      <c r="EB28">
        <v>10.01</v>
      </c>
      <c r="ED28">
        <v>10.17</v>
      </c>
      <c r="EF28">
        <v>19.96</v>
      </c>
      <c r="EH28">
        <v>11.49</v>
      </c>
      <c r="EJ28">
        <v>13.07</v>
      </c>
      <c r="EL28">
        <v>4.6900000000000004</v>
      </c>
      <c r="EN28">
        <v>21.14</v>
      </c>
      <c r="EP28">
        <v>12.75</v>
      </c>
      <c r="ER28">
        <v>10.91</v>
      </c>
      <c r="ET28">
        <v>10.72</v>
      </c>
      <c r="EV28">
        <v>12.58</v>
      </c>
      <c r="EX28">
        <v>9.64</v>
      </c>
      <c r="EZ28">
        <v>11.92</v>
      </c>
      <c r="FB28">
        <v>11.56</v>
      </c>
      <c r="FC28">
        <v>7.23</v>
      </c>
      <c r="FD28">
        <v>14.27</v>
      </c>
      <c r="FF28">
        <v>11.99</v>
      </c>
      <c r="FH28">
        <v>7.73</v>
      </c>
      <c r="FJ28">
        <v>13.97</v>
      </c>
      <c r="FL28">
        <v>11.86</v>
      </c>
      <c r="FN28">
        <v>14.88</v>
      </c>
      <c r="FP28">
        <v>11.75</v>
      </c>
      <c r="FR28">
        <v>10.56</v>
      </c>
      <c r="FT28">
        <v>6.87</v>
      </c>
      <c r="FU28">
        <v>3.72</v>
      </c>
      <c r="FV28">
        <v>13.77</v>
      </c>
      <c r="FX28">
        <v>10.8</v>
      </c>
      <c r="FZ28">
        <v>14.44</v>
      </c>
      <c r="GB28">
        <v>13.66</v>
      </c>
      <c r="GD28">
        <v>10.99</v>
      </c>
      <c r="GF28">
        <v>12.73</v>
      </c>
      <c r="GH28">
        <v>11.05</v>
      </c>
      <c r="GJ28">
        <v>11.02</v>
      </c>
      <c r="GL28">
        <v>13.28</v>
      </c>
      <c r="GN28">
        <v>14.79</v>
      </c>
      <c r="GP28">
        <v>11.31</v>
      </c>
      <c r="GR28">
        <v>12.69</v>
      </c>
      <c r="GT28">
        <v>12.34</v>
      </c>
      <c r="GV28">
        <v>10.65</v>
      </c>
      <c r="GX28">
        <v>11.56</v>
      </c>
      <c r="GZ28">
        <v>13.79</v>
      </c>
      <c r="HB28">
        <v>12.26</v>
      </c>
      <c r="HD28">
        <v>13.27</v>
      </c>
      <c r="HF28">
        <v>14.79</v>
      </c>
      <c r="HH28">
        <v>13.24</v>
      </c>
      <c r="HJ28">
        <v>3.88</v>
      </c>
      <c r="HL28">
        <v>21.07</v>
      </c>
      <c r="HN28">
        <v>14.32</v>
      </c>
      <c r="HP28">
        <v>11.31</v>
      </c>
      <c r="HR28">
        <v>10.130000000000001</v>
      </c>
      <c r="HT28">
        <v>12.8</v>
      </c>
      <c r="HV28">
        <v>14.22</v>
      </c>
      <c r="HW28">
        <v>5.76</v>
      </c>
      <c r="HX28">
        <v>4.6399999999999899</v>
      </c>
      <c r="HZ28">
        <v>12.87</v>
      </c>
      <c r="IB28">
        <v>21.88</v>
      </c>
      <c r="ID28">
        <v>9.82</v>
      </c>
      <c r="IF28">
        <v>9.07</v>
      </c>
      <c r="IJ28">
        <v>14.34</v>
      </c>
      <c r="IL28">
        <v>10.06</v>
      </c>
      <c r="IO28">
        <v>15.28</v>
      </c>
      <c r="IQ28">
        <v>18.18</v>
      </c>
      <c r="IT28">
        <v>15.8</v>
      </c>
      <c r="IU28">
        <v>8.18</v>
      </c>
      <c r="IV28">
        <v>14.32</v>
      </c>
      <c r="IX28">
        <v>11.76</v>
      </c>
      <c r="IZ28">
        <v>12.45</v>
      </c>
      <c r="JC28">
        <v>16.09</v>
      </c>
      <c r="JF28">
        <v>13.87</v>
      </c>
      <c r="JH28">
        <v>13.26</v>
      </c>
      <c r="JK28">
        <v>5.76</v>
      </c>
      <c r="JL28">
        <v>11.92</v>
      </c>
      <c r="JM28">
        <v>9.02</v>
      </c>
      <c r="JN28">
        <v>3.9</v>
      </c>
      <c r="JP28">
        <v>11.46</v>
      </c>
      <c r="JR28">
        <v>11.09</v>
      </c>
      <c r="JT28">
        <v>12.92</v>
      </c>
      <c r="JV28">
        <v>8.98</v>
      </c>
      <c r="JW28">
        <v>6.9</v>
      </c>
      <c r="JX28">
        <v>6.09</v>
      </c>
      <c r="JZ28">
        <v>19.38</v>
      </c>
      <c r="KD28">
        <v>15.51</v>
      </c>
      <c r="KG28">
        <v>18.079999999999899</v>
      </c>
      <c r="KH28">
        <v>9.24</v>
      </c>
      <c r="KJ28">
        <v>7.49</v>
      </c>
      <c r="KL28">
        <v>11.89</v>
      </c>
      <c r="KN28">
        <v>15.16</v>
      </c>
      <c r="KP28">
        <v>8.23</v>
      </c>
      <c r="KR28">
        <v>8.39</v>
      </c>
      <c r="KS28">
        <v>4.5199999999999898</v>
      </c>
      <c r="KT28">
        <v>8.17</v>
      </c>
      <c r="KV28">
        <v>8.1999999999999904</v>
      </c>
      <c r="KW28">
        <v>8.36</v>
      </c>
      <c r="KX28">
        <v>10.75</v>
      </c>
      <c r="KZ28">
        <v>8.85</v>
      </c>
      <c r="LB28">
        <v>5.56</v>
      </c>
      <c r="LC28">
        <v>5.83</v>
      </c>
      <c r="LD28">
        <v>11.09</v>
      </c>
      <c r="LF28">
        <v>7.92</v>
      </c>
      <c r="LG28">
        <v>6.46</v>
      </c>
    </row>
    <row r="29" spans="1:319">
      <c r="A29" s="13" t="s">
        <v>351</v>
      </c>
      <c r="B29">
        <v>1399.4100000000003</v>
      </c>
      <c r="C29">
        <v>26.911730769230775</v>
      </c>
      <c r="D29" s="13" t="s">
        <v>320</v>
      </c>
      <c r="E29" s="13" t="s">
        <v>349</v>
      </c>
      <c r="G29">
        <v>6.79</v>
      </c>
      <c r="J29">
        <v>8.9499999999999993</v>
      </c>
      <c r="K29">
        <v>8.64</v>
      </c>
      <c r="M29">
        <v>9.82</v>
      </c>
      <c r="P29">
        <v>7.57</v>
      </c>
      <c r="S29">
        <v>17.23</v>
      </c>
      <c r="V29">
        <v>10.28</v>
      </c>
      <c r="W29">
        <v>6.36</v>
      </c>
      <c r="Z29">
        <v>17</v>
      </c>
      <c r="AA29">
        <v>8.6999999999999993</v>
      </c>
      <c r="AC29">
        <v>7.39</v>
      </c>
      <c r="AD29">
        <v>7.54</v>
      </c>
      <c r="AF29">
        <v>11.5</v>
      </c>
      <c r="AH29">
        <v>14.79</v>
      </c>
      <c r="AJ29">
        <v>8.2200000000000006</v>
      </c>
      <c r="AL29">
        <v>10.76</v>
      </c>
      <c r="AO29">
        <v>12.81</v>
      </c>
      <c r="AQ29">
        <v>8.7100000000000009</v>
      </c>
      <c r="AS29">
        <v>10.41</v>
      </c>
      <c r="AU29">
        <v>7.5</v>
      </c>
      <c r="AV29">
        <v>12.16</v>
      </c>
      <c r="AW29">
        <v>5.9</v>
      </c>
      <c r="AY29">
        <v>12.29</v>
      </c>
      <c r="BB29">
        <v>6.56</v>
      </c>
      <c r="BD29">
        <v>8.4</v>
      </c>
      <c r="BE29">
        <v>7.64</v>
      </c>
      <c r="BH29">
        <v>7.83</v>
      </c>
      <c r="BJ29">
        <v>8.5399999999999991</v>
      </c>
      <c r="BK29">
        <v>4.55</v>
      </c>
      <c r="BL29">
        <v>8.4499999999999993</v>
      </c>
      <c r="BO29">
        <v>9.57</v>
      </c>
      <c r="BS29">
        <v>20.79</v>
      </c>
      <c r="BT29">
        <v>6.98</v>
      </c>
      <c r="BU29">
        <v>3.62</v>
      </c>
      <c r="BW29">
        <v>10.39</v>
      </c>
      <c r="BY29">
        <v>6.65</v>
      </c>
      <c r="CA29">
        <v>5.78</v>
      </c>
      <c r="CB29">
        <v>5.71</v>
      </c>
      <c r="CD29">
        <v>8.93</v>
      </c>
      <c r="CH29">
        <v>8.56</v>
      </c>
      <c r="CI29">
        <v>6.8</v>
      </c>
      <c r="CJ29">
        <v>7.09</v>
      </c>
      <c r="CK29">
        <v>5</v>
      </c>
      <c r="CN29">
        <v>18.95</v>
      </c>
      <c r="CR29">
        <v>9.91</v>
      </c>
      <c r="CS29">
        <v>8.17</v>
      </c>
      <c r="CU29">
        <v>8.41</v>
      </c>
      <c r="CV29">
        <v>6.55</v>
      </c>
      <c r="CW29">
        <v>5.96</v>
      </c>
      <c r="CX29">
        <v>5.97</v>
      </c>
      <c r="CZ29">
        <v>7.42</v>
      </c>
      <c r="DA29">
        <v>8.7200000000000006</v>
      </c>
      <c r="DB29">
        <v>9.4600000000000009</v>
      </c>
      <c r="DC29">
        <v>5.31</v>
      </c>
      <c r="DL29">
        <v>10.6</v>
      </c>
      <c r="DN29">
        <v>8.65</v>
      </c>
      <c r="DP29">
        <v>7.74</v>
      </c>
      <c r="DQ29">
        <v>3.25</v>
      </c>
      <c r="DR29">
        <v>5.87</v>
      </c>
      <c r="DT29">
        <v>8.1</v>
      </c>
      <c r="DV29">
        <v>6.67</v>
      </c>
      <c r="DY29">
        <v>5.56</v>
      </c>
      <c r="EA29">
        <v>9.0399999999999903</v>
      </c>
      <c r="EB29">
        <v>6.66</v>
      </c>
      <c r="EC29">
        <v>5.47</v>
      </c>
      <c r="ED29">
        <v>6.55</v>
      </c>
      <c r="EE29">
        <v>8.44</v>
      </c>
      <c r="EF29">
        <v>8.18</v>
      </c>
      <c r="EH29">
        <v>8.35</v>
      </c>
      <c r="EK29">
        <v>8.25</v>
      </c>
      <c r="EL29">
        <v>5.16</v>
      </c>
      <c r="EP29">
        <v>8.64</v>
      </c>
      <c r="EQ29">
        <v>10.46</v>
      </c>
      <c r="ER29">
        <v>6.21</v>
      </c>
      <c r="ET29">
        <v>10.75</v>
      </c>
      <c r="EV29">
        <v>8.3800000000000008</v>
      </c>
      <c r="EW29">
        <v>3.13</v>
      </c>
      <c r="EX29">
        <v>7.11</v>
      </c>
      <c r="EZ29">
        <v>7.59</v>
      </c>
      <c r="FB29">
        <v>8.7200000000000006</v>
      </c>
      <c r="FC29">
        <v>6.45</v>
      </c>
      <c r="FE29">
        <v>8.7799999999999905</v>
      </c>
      <c r="FF29">
        <v>5.39</v>
      </c>
      <c r="FG29">
        <v>8.6199999999999903</v>
      </c>
      <c r="FI29">
        <v>7.63</v>
      </c>
      <c r="FJ29">
        <v>8.1</v>
      </c>
      <c r="FL29">
        <v>9.06</v>
      </c>
      <c r="FN29">
        <v>13.44</v>
      </c>
      <c r="FR29">
        <v>15.05</v>
      </c>
      <c r="FU29">
        <v>5.25</v>
      </c>
      <c r="FV29">
        <v>4</v>
      </c>
      <c r="FX29">
        <v>10.87</v>
      </c>
      <c r="GA29">
        <v>14.98</v>
      </c>
      <c r="GC29">
        <v>6.57</v>
      </c>
      <c r="GD29">
        <v>7.47</v>
      </c>
      <c r="GE29">
        <v>3.8</v>
      </c>
      <c r="GF29">
        <v>8.2899999999999903</v>
      </c>
      <c r="GG29">
        <v>7.06</v>
      </c>
      <c r="GI29">
        <v>8.56</v>
      </c>
      <c r="GJ29">
        <v>3.62</v>
      </c>
      <c r="GM29">
        <v>15.16</v>
      </c>
      <c r="GP29">
        <v>11.37</v>
      </c>
      <c r="GS29">
        <v>8.75</v>
      </c>
      <c r="GT29">
        <v>7.37</v>
      </c>
      <c r="GU29">
        <v>7.69</v>
      </c>
      <c r="GW29">
        <v>6.93</v>
      </c>
      <c r="GY29">
        <v>15.34</v>
      </c>
      <c r="HB29">
        <v>12.04</v>
      </c>
      <c r="HD29">
        <v>5.07</v>
      </c>
      <c r="HE29">
        <v>12.9</v>
      </c>
      <c r="HG29">
        <v>6.78</v>
      </c>
      <c r="HJ29">
        <v>7.13</v>
      </c>
      <c r="HK29">
        <v>7.89</v>
      </c>
      <c r="HL29">
        <v>4.4000000000000004</v>
      </c>
      <c r="HN29">
        <v>7.66</v>
      </c>
      <c r="HP29">
        <v>6.27</v>
      </c>
      <c r="HR29">
        <v>9.31</v>
      </c>
      <c r="HT29">
        <v>8.67</v>
      </c>
      <c r="HU29">
        <v>4.8</v>
      </c>
      <c r="HW29">
        <v>9.9499999999999904</v>
      </c>
      <c r="HX29">
        <v>6.39</v>
      </c>
      <c r="HZ29">
        <v>5.29</v>
      </c>
      <c r="IC29">
        <v>9.39</v>
      </c>
      <c r="IF29">
        <v>10</v>
      </c>
      <c r="IG29">
        <v>9.52</v>
      </c>
      <c r="IH29">
        <v>9.94</v>
      </c>
      <c r="II29">
        <v>5.73</v>
      </c>
      <c r="IL29">
        <v>10.58</v>
      </c>
      <c r="IO29">
        <v>8.39</v>
      </c>
      <c r="IQ29">
        <v>10.53</v>
      </c>
      <c r="IR29">
        <v>5.83</v>
      </c>
      <c r="IS29">
        <v>5.05</v>
      </c>
      <c r="IT29">
        <v>7.45</v>
      </c>
      <c r="IV29">
        <v>10.44</v>
      </c>
      <c r="IW29">
        <v>4.37</v>
      </c>
      <c r="IX29">
        <v>4.43</v>
      </c>
      <c r="IY29">
        <v>4.8899999999999899</v>
      </c>
      <c r="JA29">
        <v>6.23</v>
      </c>
      <c r="JB29">
        <v>7.56</v>
      </c>
      <c r="JD29">
        <v>8.25</v>
      </c>
      <c r="JG29">
        <v>12.3</v>
      </c>
      <c r="JH29">
        <v>16.14</v>
      </c>
      <c r="JJ29">
        <v>5.75</v>
      </c>
      <c r="JL29">
        <v>8.68</v>
      </c>
      <c r="JM29">
        <v>6.38</v>
      </c>
      <c r="JQ29">
        <v>15.94</v>
      </c>
      <c r="JS29">
        <v>8.26</v>
      </c>
      <c r="JT29">
        <v>5.64</v>
      </c>
      <c r="JW29">
        <v>10.26</v>
      </c>
      <c r="JY29">
        <v>9.81</v>
      </c>
      <c r="KA29">
        <v>7.37</v>
      </c>
      <c r="KB29">
        <v>1.63</v>
      </c>
      <c r="KE29">
        <v>9.08</v>
      </c>
      <c r="KG29">
        <v>8.17</v>
      </c>
      <c r="KH29">
        <v>6.09</v>
      </c>
      <c r="KI29">
        <v>6.64</v>
      </c>
      <c r="KJ29">
        <v>4.24</v>
      </c>
      <c r="KL29">
        <v>8.08</v>
      </c>
      <c r="KN29">
        <v>10.06</v>
      </c>
      <c r="KP29">
        <v>6.5</v>
      </c>
      <c r="KR29">
        <v>8.19</v>
      </c>
      <c r="KU29">
        <v>9.8800000000000008</v>
      </c>
      <c r="KW29">
        <v>10.95</v>
      </c>
      <c r="KY29">
        <v>8.3800000000000008</v>
      </c>
      <c r="LB29">
        <v>9.98</v>
      </c>
      <c r="LD29">
        <v>8.77</v>
      </c>
      <c r="LG29">
        <v>9.99</v>
      </c>
    </row>
    <row r="30" spans="1:319">
      <c r="A30" s="13" t="s">
        <v>352</v>
      </c>
      <c r="B30">
        <v>4.97</v>
      </c>
      <c r="C30">
        <v>9.5576923076923073E-2</v>
      </c>
      <c r="D30" s="13" t="s">
        <v>320</v>
      </c>
      <c r="E30" s="13" t="s">
        <v>349</v>
      </c>
      <c r="HH30">
        <v>4.97</v>
      </c>
    </row>
    <row r="31" spans="1:319">
      <c r="A31" s="13" t="s">
        <v>353</v>
      </c>
      <c r="D31" s="13" t="s">
        <v>320</v>
      </c>
      <c r="E31" s="13" t="s">
        <v>349</v>
      </c>
    </row>
    <row r="32" spans="1:319">
      <c r="A32" s="13" t="s">
        <v>354</v>
      </c>
      <c r="B32">
        <v>1030.9699999999998</v>
      </c>
      <c r="C32">
        <v>19.826346153846149</v>
      </c>
      <c r="D32" s="13" t="s">
        <v>320</v>
      </c>
      <c r="E32" s="13" t="s">
        <v>355</v>
      </c>
      <c r="F32">
        <v>8.17</v>
      </c>
      <c r="H32">
        <v>3.81</v>
      </c>
      <c r="J32">
        <v>6.67</v>
      </c>
      <c r="K32">
        <v>4.6900000000000004</v>
      </c>
      <c r="L32">
        <v>6.29</v>
      </c>
      <c r="N32">
        <v>4.43</v>
      </c>
      <c r="Q32">
        <v>7.44</v>
      </c>
      <c r="R32">
        <v>5.81</v>
      </c>
      <c r="T32">
        <v>7.66</v>
      </c>
      <c r="U32">
        <v>5.13</v>
      </c>
      <c r="W32">
        <v>6.79</v>
      </c>
      <c r="X32">
        <v>3.96</v>
      </c>
      <c r="Y32">
        <v>5.39</v>
      </c>
      <c r="AA32">
        <v>7.72</v>
      </c>
      <c r="AC32">
        <v>4.78</v>
      </c>
      <c r="AE32">
        <v>8.52</v>
      </c>
      <c r="AG32">
        <v>7.56</v>
      </c>
      <c r="AI32">
        <v>6.42</v>
      </c>
      <c r="AK32">
        <v>9.06</v>
      </c>
      <c r="AN32">
        <v>6.78</v>
      </c>
      <c r="AR32">
        <v>8.49</v>
      </c>
      <c r="AT32">
        <v>4.67</v>
      </c>
      <c r="AV32">
        <v>8.0299999999999994</v>
      </c>
      <c r="AY32">
        <v>8.67</v>
      </c>
      <c r="BA32">
        <v>7.63</v>
      </c>
      <c r="BD32">
        <v>4.63</v>
      </c>
      <c r="BG32">
        <v>7.63</v>
      </c>
      <c r="BH32">
        <v>5</v>
      </c>
      <c r="BJ32">
        <v>7.19</v>
      </c>
      <c r="BL32">
        <v>5.64</v>
      </c>
      <c r="BO32">
        <v>8.06</v>
      </c>
      <c r="BP32">
        <v>4.5999999999999996</v>
      </c>
      <c r="BS32">
        <v>9.36</v>
      </c>
      <c r="BU32">
        <v>8.2899999999999991</v>
      </c>
      <c r="BW32">
        <v>7.09</v>
      </c>
      <c r="BY32">
        <v>4.1900000000000004</v>
      </c>
      <c r="CA32">
        <v>6.52</v>
      </c>
      <c r="CC32">
        <v>6.62</v>
      </c>
      <c r="CF32">
        <v>6.89</v>
      </c>
      <c r="CH32">
        <v>6.96</v>
      </c>
      <c r="CJ32">
        <v>8.44</v>
      </c>
      <c r="CL32">
        <v>6.99</v>
      </c>
      <c r="CM32">
        <v>6.2</v>
      </c>
      <c r="CP32">
        <v>8.6199999999999992</v>
      </c>
      <c r="CQ32">
        <v>5.45</v>
      </c>
      <c r="CS32">
        <v>7.59</v>
      </c>
      <c r="CU32">
        <v>7.06</v>
      </c>
      <c r="CV32">
        <v>5.56</v>
      </c>
      <c r="CY32">
        <v>6.22</v>
      </c>
      <c r="CZ32">
        <v>8.51</v>
      </c>
      <c r="DD32">
        <v>6.84</v>
      </c>
      <c r="DL32">
        <v>7.38</v>
      </c>
      <c r="DM32">
        <v>6.68</v>
      </c>
      <c r="DN32">
        <v>8.51</v>
      </c>
      <c r="DO32">
        <v>5.7</v>
      </c>
      <c r="DQ32">
        <v>5.71</v>
      </c>
      <c r="DS32">
        <v>4.9800000000000004</v>
      </c>
      <c r="DW32">
        <v>6.7</v>
      </c>
      <c r="DX32">
        <v>4.8499999999999899</v>
      </c>
      <c r="DZ32">
        <v>5.44</v>
      </c>
      <c r="ED32">
        <v>4.16</v>
      </c>
      <c r="EF32">
        <v>4.5</v>
      </c>
      <c r="EG32">
        <v>7.07</v>
      </c>
      <c r="EI32">
        <v>5.14</v>
      </c>
      <c r="EJ32">
        <v>5.39</v>
      </c>
      <c r="EM32">
        <v>5.0199999999999898</v>
      </c>
      <c r="EN32">
        <v>7.34</v>
      </c>
      <c r="EO32">
        <v>4.92</v>
      </c>
      <c r="ER32">
        <v>4.83</v>
      </c>
      <c r="ET32">
        <v>6.48</v>
      </c>
      <c r="EU32">
        <v>5.08</v>
      </c>
      <c r="EV32">
        <v>8.41</v>
      </c>
      <c r="EX32">
        <v>5.19</v>
      </c>
      <c r="EY32">
        <v>6.28</v>
      </c>
      <c r="FA32">
        <v>5.08</v>
      </c>
      <c r="FB32">
        <v>3.91</v>
      </c>
      <c r="FD32">
        <v>7.41</v>
      </c>
      <c r="FF32">
        <v>4.95</v>
      </c>
      <c r="FG32">
        <v>3.2</v>
      </c>
      <c r="FH32">
        <v>4.72</v>
      </c>
      <c r="FJ32">
        <v>5.31</v>
      </c>
      <c r="FK32">
        <v>3.12</v>
      </c>
      <c r="FM32">
        <v>5.74</v>
      </c>
      <c r="FN32">
        <v>4.57</v>
      </c>
      <c r="FP32">
        <v>5.91</v>
      </c>
      <c r="FR32">
        <v>5.59</v>
      </c>
      <c r="FS32">
        <v>7.61</v>
      </c>
      <c r="FT32">
        <v>5.23</v>
      </c>
      <c r="FV32">
        <v>6.04</v>
      </c>
      <c r="FX32">
        <v>5.35</v>
      </c>
      <c r="FY32">
        <v>3.46</v>
      </c>
      <c r="FZ32">
        <v>5.29</v>
      </c>
      <c r="GA32">
        <v>4.28</v>
      </c>
      <c r="GC32">
        <v>5.37</v>
      </c>
      <c r="GE32">
        <v>5.24</v>
      </c>
      <c r="GF32">
        <v>6.18</v>
      </c>
      <c r="GH32">
        <v>8.44</v>
      </c>
      <c r="GJ32">
        <v>6.01</v>
      </c>
      <c r="GK32">
        <v>4.58</v>
      </c>
      <c r="GL32">
        <v>4.67</v>
      </c>
      <c r="GN32">
        <v>8.1</v>
      </c>
      <c r="GQ32">
        <v>4.6399999999999899</v>
      </c>
      <c r="GR32">
        <v>7.27</v>
      </c>
      <c r="GU32">
        <v>4.57</v>
      </c>
      <c r="GV32">
        <v>8.89</v>
      </c>
      <c r="GW32">
        <v>5.3</v>
      </c>
      <c r="GX32">
        <v>3.18</v>
      </c>
      <c r="GY32">
        <v>5.12</v>
      </c>
      <c r="GZ32">
        <v>3.74</v>
      </c>
      <c r="HC32">
        <v>6.52</v>
      </c>
      <c r="HD32">
        <v>4.7</v>
      </c>
      <c r="HH32">
        <v>5.8</v>
      </c>
      <c r="HI32">
        <v>4.41</v>
      </c>
      <c r="HJ32">
        <v>5.23</v>
      </c>
      <c r="HL32">
        <v>3.88</v>
      </c>
      <c r="HM32">
        <v>3.55</v>
      </c>
      <c r="HO32">
        <v>5.65</v>
      </c>
      <c r="HQ32">
        <v>5.05</v>
      </c>
      <c r="HR32">
        <v>5.12</v>
      </c>
      <c r="HT32">
        <v>7.17</v>
      </c>
      <c r="HV32">
        <v>5.4</v>
      </c>
      <c r="HX32">
        <v>5.62</v>
      </c>
      <c r="IA32">
        <v>7.23</v>
      </c>
      <c r="IB32">
        <v>4.97</v>
      </c>
      <c r="ID32">
        <v>5.93</v>
      </c>
      <c r="IE32">
        <v>7.57</v>
      </c>
      <c r="IG32">
        <v>2.64</v>
      </c>
      <c r="IH32">
        <v>9.1</v>
      </c>
      <c r="II32">
        <v>4.84</v>
      </c>
      <c r="IK32">
        <v>8.0500000000000007</v>
      </c>
      <c r="IM32">
        <v>6.2</v>
      </c>
      <c r="IN32">
        <v>7.52</v>
      </c>
      <c r="IR32">
        <v>4.8499999999999899</v>
      </c>
      <c r="IS32">
        <v>9.69</v>
      </c>
      <c r="IV32">
        <v>6.12</v>
      </c>
      <c r="IW32">
        <v>9.36</v>
      </c>
      <c r="IY32">
        <v>5.64</v>
      </c>
      <c r="IZ32">
        <v>5.31</v>
      </c>
      <c r="JD32">
        <v>5.64</v>
      </c>
      <c r="JF32">
        <v>5.0199999999999898</v>
      </c>
      <c r="JH32">
        <v>9.27</v>
      </c>
      <c r="JK32">
        <v>5.08</v>
      </c>
      <c r="JL32">
        <v>8.84</v>
      </c>
      <c r="JN32">
        <v>5.39</v>
      </c>
      <c r="JO32">
        <v>8.73</v>
      </c>
      <c r="JQ32">
        <v>5.9</v>
      </c>
      <c r="JR32">
        <v>6.73</v>
      </c>
      <c r="JT32">
        <v>5.33</v>
      </c>
      <c r="JV32">
        <v>7.07</v>
      </c>
      <c r="JX32">
        <v>6.5</v>
      </c>
      <c r="KA32">
        <v>5.5</v>
      </c>
      <c r="KC32">
        <v>7.29</v>
      </c>
      <c r="KD32">
        <v>6.41</v>
      </c>
      <c r="KF32">
        <v>4.1500000000000004</v>
      </c>
      <c r="KH32">
        <v>6.21</v>
      </c>
      <c r="KJ32">
        <v>5.12</v>
      </c>
      <c r="KM32">
        <v>8.77</v>
      </c>
      <c r="KN32">
        <v>5.54</v>
      </c>
      <c r="KO32">
        <v>0.57999999999999896</v>
      </c>
      <c r="KP32">
        <v>6.75</v>
      </c>
      <c r="KQ32">
        <v>9.93</v>
      </c>
      <c r="KT32">
        <v>6.45</v>
      </c>
      <c r="KV32">
        <v>8.01</v>
      </c>
      <c r="KX32">
        <v>7.17</v>
      </c>
      <c r="LD32">
        <v>13.43</v>
      </c>
      <c r="LE32">
        <v>6.51</v>
      </c>
      <c r="LG32">
        <v>5.98</v>
      </c>
    </row>
    <row r="33" spans="1:319">
      <c r="A33" s="13" t="s">
        <v>356</v>
      </c>
      <c r="B33">
        <v>703.84</v>
      </c>
      <c r="C33">
        <v>13.535384615384617</v>
      </c>
      <c r="D33" s="13" t="s">
        <v>320</v>
      </c>
      <c r="E33" s="13" t="s">
        <v>355</v>
      </c>
      <c r="H33">
        <v>7.67</v>
      </c>
      <c r="J33">
        <v>5.77</v>
      </c>
      <c r="M33">
        <v>6.54</v>
      </c>
      <c r="N33">
        <v>8.2100000000000009</v>
      </c>
      <c r="Q33">
        <v>5.58</v>
      </c>
      <c r="U33">
        <v>16.579999999999998</v>
      </c>
      <c r="W33">
        <v>4.87</v>
      </c>
      <c r="Y33">
        <v>5.12</v>
      </c>
      <c r="AA33">
        <v>7.02</v>
      </c>
      <c r="AD33">
        <v>6.86</v>
      </c>
      <c r="AH33">
        <v>6.6</v>
      </c>
      <c r="AJ33">
        <v>9.7899999999999991</v>
      </c>
      <c r="AM33">
        <v>8.07</v>
      </c>
      <c r="AR33">
        <v>9.1300000000000008</v>
      </c>
      <c r="AT33">
        <v>8.11</v>
      </c>
      <c r="AZ33">
        <v>7.24</v>
      </c>
      <c r="BE33">
        <v>8.74</v>
      </c>
      <c r="BG33">
        <v>7.37</v>
      </c>
      <c r="BM33">
        <v>7.48</v>
      </c>
      <c r="BR33">
        <v>8.24</v>
      </c>
      <c r="BS33">
        <v>8.98</v>
      </c>
      <c r="BY33">
        <v>7.4</v>
      </c>
      <c r="CC33">
        <v>8.68</v>
      </c>
      <c r="CF33">
        <v>7.38</v>
      </c>
      <c r="CI33">
        <v>7.44</v>
      </c>
      <c r="CL33">
        <v>8.0399999999999991</v>
      </c>
      <c r="CN33">
        <v>8.11</v>
      </c>
      <c r="CX33">
        <v>5.36</v>
      </c>
      <c r="DA33">
        <v>9.24</v>
      </c>
      <c r="DD33">
        <v>6.01</v>
      </c>
      <c r="DL33">
        <v>7.53</v>
      </c>
      <c r="DT33">
        <v>8.5</v>
      </c>
      <c r="DW33">
        <v>9.4700000000000006</v>
      </c>
      <c r="DX33">
        <v>4.82</v>
      </c>
      <c r="EA33">
        <v>7.93</v>
      </c>
      <c r="ED33">
        <v>7.25</v>
      </c>
      <c r="EG33">
        <v>7.68</v>
      </c>
      <c r="EI33">
        <v>8.09</v>
      </c>
      <c r="EN33">
        <v>7.52</v>
      </c>
      <c r="ER33">
        <v>8.4600000000000009</v>
      </c>
      <c r="EU33">
        <v>7.53</v>
      </c>
      <c r="EV33">
        <v>9.35</v>
      </c>
      <c r="EW33">
        <v>7.58</v>
      </c>
      <c r="EZ33">
        <v>8.83</v>
      </c>
      <c r="FE33">
        <v>8.8000000000000007</v>
      </c>
      <c r="FJ33">
        <v>7.45</v>
      </c>
      <c r="FM33">
        <v>8.44</v>
      </c>
      <c r="FY33">
        <v>7.55</v>
      </c>
      <c r="FZ33">
        <v>8.7100000000000009</v>
      </c>
      <c r="GE33">
        <v>8.43</v>
      </c>
      <c r="GF33">
        <v>8.51</v>
      </c>
      <c r="GM33">
        <v>5.43</v>
      </c>
      <c r="GQ33">
        <v>5.08</v>
      </c>
      <c r="GT33">
        <v>6.56</v>
      </c>
      <c r="GZ33">
        <v>9.23</v>
      </c>
      <c r="HE33">
        <v>7.36</v>
      </c>
      <c r="HG33">
        <v>6.79</v>
      </c>
      <c r="HH33">
        <v>5.44</v>
      </c>
      <c r="HJ33">
        <v>8.3800000000000008</v>
      </c>
      <c r="HN33">
        <v>6.25</v>
      </c>
      <c r="HQ33">
        <v>8.8000000000000007</v>
      </c>
      <c r="HT33">
        <v>9.34</v>
      </c>
      <c r="HV33">
        <v>8.73</v>
      </c>
      <c r="HW33">
        <v>7.49</v>
      </c>
      <c r="IF33">
        <v>8.4700000000000006</v>
      </c>
      <c r="IG33">
        <v>6.86</v>
      </c>
      <c r="IK33">
        <v>6.94</v>
      </c>
      <c r="IO33">
        <v>9.69</v>
      </c>
      <c r="IS33">
        <v>6.43</v>
      </c>
      <c r="IU33">
        <v>9.41</v>
      </c>
      <c r="JB33">
        <v>9.4</v>
      </c>
      <c r="JD33">
        <v>8.44</v>
      </c>
      <c r="JE33">
        <v>7.57</v>
      </c>
      <c r="JH33">
        <v>7.03</v>
      </c>
      <c r="JL33">
        <v>9.33</v>
      </c>
      <c r="JQ33">
        <v>9.56</v>
      </c>
      <c r="JV33">
        <v>8.4600000000000009</v>
      </c>
      <c r="JW33">
        <v>8.32</v>
      </c>
      <c r="JX33">
        <v>9.01</v>
      </c>
      <c r="JY33">
        <v>8.65</v>
      </c>
      <c r="KC33">
        <v>7.23</v>
      </c>
      <c r="KD33">
        <v>6.58</v>
      </c>
      <c r="KE33">
        <v>4.99</v>
      </c>
      <c r="KM33">
        <v>5.28</v>
      </c>
      <c r="KP33">
        <v>9.34</v>
      </c>
      <c r="KS33">
        <v>8.11</v>
      </c>
      <c r="KV33">
        <v>4.24</v>
      </c>
      <c r="KY33">
        <v>9.49</v>
      </c>
      <c r="LA33">
        <v>3.91</v>
      </c>
      <c r="LC33">
        <v>6.13</v>
      </c>
      <c r="LF33">
        <v>10.0299999999999</v>
      </c>
    </row>
    <row r="34" spans="1:319">
      <c r="A34" s="13" t="s">
        <v>357</v>
      </c>
      <c r="B34">
        <v>18.170000000000002</v>
      </c>
      <c r="C34">
        <v>0.34942307692307695</v>
      </c>
      <c r="D34" s="13" t="s">
        <v>320</v>
      </c>
      <c r="E34" s="13" t="s">
        <v>355</v>
      </c>
      <c r="BK34">
        <v>8.49</v>
      </c>
      <c r="BU34">
        <v>9.68</v>
      </c>
    </row>
    <row r="35" spans="1:319">
      <c r="A35" s="13" t="s">
        <v>358</v>
      </c>
      <c r="B35">
        <v>1325.6299999999994</v>
      </c>
      <c r="C35">
        <v>25.492884615384604</v>
      </c>
      <c r="D35" s="13" t="s">
        <v>320</v>
      </c>
      <c r="E35" s="13" t="s">
        <v>355</v>
      </c>
      <c r="G35">
        <v>7.66</v>
      </c>
      <c r="H35">
        <v>4.43</v>
      </c>
      <c r="I35">
        <v>5.0999999999999996</v>
      </c>
      <c r="K35">
        <v>5.63</v>
      </c>
      <c r="M35">
        <v>7.53</v>
      </c>
      <c r="N35">
        <v>14.51</v>
      </c>
      <c r="O35">
        <v>3.34</v>
      </c>
      <c r="Q35">
        <v>5.78</v>
      </c>
      <c r="S35">
        <v>6.38</v>
      </c>
      <c r="T35">
        <v>8.67</v>
      </c>
      <c r="W35">
        <v>11.39</v>
      </c>
      <c r="Z35">
        <v>17.03</v>
      </c>
      <c r="AC35">
        <v>13.75</v>
      </c>
      <c r="AF35">
        <v>14.87</v>
      </c>
      <c r="AI35">
        <v>12.01</v>
      </c>
      <c r="AL35">
        <v>14.61</v>
      </c>
      <c r="AO35">
        <v>11.68</v>
      </c>
      <c r="AR35">
        <v>13.75</v>
      </c>
      <c r="AU35">
        <v>11.06</v>
      </c>
      <c r="AV35">
        <v>5.82</v>
      </c>
      <c r="AX35">
        <v>13.46</v>
      </c>
      <c r="BA35">
        <v>11.34</v>
      </c>
      <c r="BD35">
        <v>8.4499999999999993</v>
      </c>
      <c r="BG35">
        <v>16.899999999999999</v>
      </c>
      <c r="BJ35">
        <v>16.54</v>
      </c>
      <c r="BM35">
        <v>13.63</v>
      </c>
      <c r="BP35">
        <v>15.14</v>
      </c>
      <c r="BS35">
        <v>13.26</v>
      </c>
      <c r="BV35">
        <v>16.04</v>
      </c>
      <c r="BY35">
        <v>12.21</v>
      </c>
      <c r="CA35">
        <v>7.15</v>
      </c>
      <c r="CC35">
        <v>12.51</v>
      </c>
      <c r="CF35">
        <v>10.9</v>
      </c>
      <c r="CI35">
        <v>16.559999999999999</v>
      </c>
      <c r="CL35">
        <v>11.36</v>
      </c>
      <c r="CO35">
        <v>14.78</v>
      </c>
      <c r="CR35">
        <v>11.15</v>
      </c>
      <c r="CU35">
        <v>15.25</v>
      </c>
      <c r="CV35">
        <v>6.83</v>
      </c>
      <c r="CX35">
        <v>8.4</v>
      </c>
      <c r="CY35">
        <v>7.02</v>
      </c>
      <c r="DA35">
        <v>10.69</v>
      </c>
      <c r="DD35">
        <v>5.09</v>
      </c>
      <c r="DN35">
        <v>11.24</v>
      </c>
      <c r="DQ35">
        <v>10.72</v>
      </c>
      <c r="DT35">
        <v>13.88</v>
      </c>
      <c r="DW35">
        <v>9.85</v>
      </c>
      <c r="DZ35">
        <v>14.24</v>
      </c>
      <c r="EE35">
        <v>7.36</v>
      </c>
      <c r="EF35">
        <v>8.2100000000000009</v>
      </c>
      <c r="EI35">
        <v>9.66</v>
      </c>
      <c r="EL35">
        <v>11.57</v>
      </c>
      <c r="EO35">
        <v>13.55</v>
      </c>
      <c r="ER35">
        <v>14.94</v>
      </c>
      <c r="EU35">
        <v>12.46</v>
      </c>
      <c r="EX35">
        <v>14.61</v>
      </c>
      <c r="EY35">
        <v>4.74</v>
      </c>
      <c r="FA35">
        <v>7.75</v>
      </c>
      <c r="FD35">
        <v>16.28</v>
      </c>
      <c r="FG35">
        <v>13.31</v>
      </c>
      <c r="FJ35">
        <v>14.23</v>
      </c>
      <c r="FM35">
        <v>11.47</v>
      </c>
      <c r="FP35">
        <v>14.77</v>
      </c>
      <c r="FS35">
        <v>11.44</v>
      </c>
      <c r="FV35">
        <v>11.76</v>
      </c>
      <c r="FY35">
        <v>12.93</v>
      </c>
      <c r="GB35">
        <v>14.52</v>
      </c>
      <c r="GE35">
        <v>12.34</v>
      </c>
      <c r="GH35">
        <v>15.53</v>
      </c>
      <c r="GK35">
        <v>11.64</v>
      </c>
      <c r="GN35">
        <v>7.09</v>
      </c>
      <c r="GP35">
        <v>7.43</v>
      </c>
      <c r="GQ35">
        <v>11.1</v>
      </c>
      <c r="GT35">
        <v>15.86</v>
      </c>
      <c r="GW35">
        <v>12.5</v>
      </c>
      <c r="GY35">
        <v>6.42</v>
      </c>
      <c r="GZ35">
        <v>7.53</v>
      </c>
      <c r="HC35">
        <v>12.77</v>
      </c>
      <c r="HI35">
        <v>9.93</v>
      </c>
      <c r="HL35">
        <v>14.25</v>
      </c>
      <c r="HO35">
        <v>13.07</v>
      </c>
      <c r="HR35">
        <v>16.829999999999899</v>
      </c>
      <c r="HU35">
        <v>10.72</v>
      </c>
      <c r="HX35">
        <v>13.63</v>
      </c>
      <c r="IA35">
        <v>11.6</v>
      </c>
      <c r="ID35">
        <v>15.27</v>
      </c>
      <c r="IG35">
        <v>12.64</v>
      </c>
      <c r="IJ35">
        <v>14.7</v>
      </c>
      <c r="IM35">
        <v>12.4</v>
      </c>
      <c r="IP35">
        <v>16.809999999999899</v>
      </c>
      <c r="IV35">
        <v>16.2</v>
      </c>
      <c r="IY35">
        <v>12.91</v>
      </c>
      <c r="JA35">
        <v>8.0500000000000007</v>
      </c>
      <c r="JC35">
        <v>6.83</v>
      </c>
      <c r="JD35">
        <v>7.44</v>
      </c>
      <c r="JE35">
        <v>5.42</v>
      </c>
      <c r="JH35">
        <v>15.36</v>
      </c>
      <c r="JK35">
        <v>5.66</v>
      </c>
      <c r="JM35">
        <v>16.64</v>
      </c>
      <c r="JO35">
        <v>8.0500000000000007</v>
      </c>
      <c r="JQ35">
        <v>8.15</v>
      </c>
      <c r="JR35">
        <v>7.93</v>
      </c>
      <c r="JT35">
        <v>7.9</v>
      </c>
      <c r="JW35">
        <v>11.85</v>
      </c>
      <c r="JZ35">
        <v>14.93</v>
      </c>
      <c r="KC35">
        <v>12.29</v>
      </c>
      <c r="KF35">
        <v>13.81</v>
      </c>
      <c r="KI35">
        <v>7.58</v>
      </c>
      <c r="KL35">
        <v>14.04</v>
      </c>
      <c r="KO35">
        <v>9.75</v>
      </c>
      <c r="KP35">
        <v>4.58</v>
      </c>
      <c r="KR35">
        <v>5.1100000000000003</v>
      </c>
      <c r="KS35">
        <v>8.83</v>
      </c>
      <c r="KU35">
        <v>10.54</v>
      </c>
      <c r="KX35">
        <v>14.52</v>
      </c>
      <c r="LA35">
        <v>5.81</v>
      </c>
      <c r="LD35">
        <v>16.73</v>
      </c>
      <c r="LG35">
        <v>11.51</v>
      </c>
    </row>
    <row r="36" spans="1:319">
      <c r="A36" s="13" t="s">
        <v>359</v>
      </c>
      <c r="B36">
        <v>1655.85</v>
      </c>
      <c r="C36">
        <v>31.843269230769231</v>
      </c>
      <c r="D36" s="13" t="s">
        <v>320</v>
      </c>
      <c r="E36" s="13" t="s">
        <v>355</v>
      </c>
      <c r="F36">
        <v>4.99</v>
      </c>
      <c r="G36">
        <v>3.74</v>
      </c>
      <c r="I36">
        <v>17.37</v>
      </c>
      <c r="K36">
        <v>12.23</v>
      </c>
      <c r="M36">
        <v>14.23</v>
      </c>
      <c r="O36">
        <v>7.94</v>
      </c>
      <c r="Q36">
        <v>7.67</v>
      </c>
      <c r="R36">
        <v>7.05</v>
      </c>
      <c r="S36">
        <v>8.33</v>
      </c>
      <c r="U36">
        <v>6.9</v>
      </c>
      <c r="V36">
        <v>3.54</v>
      </c>
      <c r="W36">
        <v>11.55</v>
      </c>
      <c r="Y36">
        <v>15.42</v>
      </c>
      <c r="AA36">
        <v>14.37</v>
      </c>
      <c r="AC36">
        <v>7</v>
      </c>
      <c r="AE36">
        <v>7.87</v>
      </c>
      <c r="AF36">
        <v>6.38</v>
      </c>
      <c r="AG36">
        <v>10.4</v>
      </c>
      <c r="AI36">
        <v>7.22</v>
      </c>
      <c r="AK36">
        <v>8.19</v>
      </c>
      <c r="AL36">
        <v>16.8</v>
      </c>
      <c r="AO36">
        <v>15.35</v>
      </c>
      <c r="AR36">
        <v>8.58</v>
      </c>
      <c r="AS36">
        <v>7.72</v>
      </c>
      <c r="AT36">
        <v>6.78</v>
      </c>
      <c r="AW36">
        <v>13.4</v>
      </c>
      <c r="AY36">
        <v>6.54</v>
      </c>
      <c r="AZ36">
        <v>7.97</v>
      </c>
      <c r="BD36">
        <v>14.96</v>
      </c>
      <c r="BF36">
        <v>8.35</v>
      </c>
      <c r="BG36">
        <v>11.45</v>
      </c>
      <c r="BI36">
        <v>8.6199999999999992</v>
      </c>
      <c r="BK36">
        <v>14.04</v>
      </c>
      <c r="BM36">
        <v>8.89</v>
      </c>
      <c r="BN36">
        <v>6.15</v>
      </c>
      <c r="BO36">
        <v>8.07</v>
      </c>
      <c r="BS36">
        <v>8.33</v>
      </c>
      <c r="BT36">
        <v>11.31</v>
      </c>
      <c r="BU36">
        <v>8.1999999999999993</v>
      </c>
      <c r="BY36">
        <v>8.57</v>
      </c>
      <c r="CA36">
        <v>6.92</v>
      </c>
      <c r="CC36">
        <v>13.36</v>
      </c>
      <c r="CF36">
        <v>7.27</v>
      </c>
      <c r="CG36">
        <v>8.6199999999999992</v>
      </c>
      <c r="CH36">
        <v>15.16</v>
      </c>
      <c r="CL36">
        <v>17.059999999999999</v>
      </c>
      <c r="CN36">
        <v>9.44</v>
      </c>
      <c r="CO36">
        <v>7.99</v>
      </c>
      <c r="CP36">
        <v>6.84</v>
      </c>
      <c r="CS36">
        <v>6.76</v>
      </c>
      <c r="CT36">
        <v>7.34</v>
      </c>
      <c r="CU36">
        <v>8.0399999999999991</v>
      </c>
      <c r="CW36">
        <v>4.67</v>
      </c>
      <c r="CX36">
        <v>15.42</v>
      </c>
      <c r="CZ36">
        <v>7.45</v>
      </c>
      <c r="DA36">
        <v>7.2</v>
      </c>
      <c r="DB36">
        <v>9.1</v>
      </c>
      <c r="DD36">
        <v>6.77</v>
      </c>
      <c r="DL36">
        <v>6.04</v>
      </c>
      <c r="DM36">
        <v>8.9700000000000006</v>
      </c>
      <c r="DP36">
        <v>7.72</v>
      </c>
      <c r="DQ36">
        <v>8.6300000000000008</v>
      </c>
      <c r="DR36">
        <v>7.55</v>
      </c>
      <c r="DS36">
        <v>12.28</v>
      </c>
      <c r="DU36">
        <v>11.98</v>
      </c>
      <c r="DW36">
        <v>9.42</v>
      </c>
      <c r="DY36">
        <v>5.95</v>
      </c>
      <c r="DZ36">
        <v>7.96</v>
      </c>
      <c r="EB36">
        <v>7.01</v>
      </c>
      <c r="EC36">
        <v>9.16</v>
      </c>
      <c r="EE36">
        <v>10.06</v>
      </c>
      <c r="EG36">
        <v>11.69</v>
      </c>
      <c r="EJ36">
        <v>6.78</v>
      </c>
      <c r="EK36">
        <v>8.1300000000000008</v>
      </c>
      <c r="EN36">
        <v>13.51</v>
      </c>
      <c r="EP36">
        <v>6.8</v>
      </c>
      <c r="ER36">
        <v>8.02</v>
      </c>
      <c r="ES36">
        <v>13</v>
      </c>
      <c r="ET36">
        <v>7.25</v>
      </c>
      <c r="EU36">
        <v>5.41</v>
      </c>
      <c r="EW36">
        <v>10.95</v>
      </c>
      <c r="EY36">
        <v>12.33</v>
      </c>
      <c r="FA36">
        <v>10.7</v>
      </c>
      <c r="FB36">
        <v>7.63</v>
      </c>
      <c r="FC36">
        <v>13.39</v>
      </c>
      <c r="FG36">
        <v>19.52</v>
      </c>
      <c r="FI36">
        <v>12.69</v>
      </c>
      <c r="FL36">
        <v>14.48</v>
      </c>
      <c r="FO36">
        <v>16.12</v>
      </c>
      <c r="FQ36">
        <v>5.56</v>
      </c>
      <c r="FW36">
        <v>16.93</v>
      </c>
      <c r="GA36">
        <v>11.9</v>
      </c>
      <c r="GD36">
        <v>7.73</v>
      </c>
      <c r="GE36">
        <v>15.77</v>
      </c>
      <c r="GG36">
        <v>7.46</v>
      </c>
      <c r="GH36">
        <v>8.89</v>
      </c>
      <c r="GI36">
        <v>6.76</v>
      </c>
      <c r="GJ36">
        <v>4.1500000000000004</v>
      </c>
      <c r="GK36">
        <v>5.34</v>
      </c>
      <c r="GM36">
        <v>16.41</v>
      </c>
      <c r="GP36">
        <v>13.98</v>
      </c>
      <c r="GT36">
        <v>17.329999999999899</v>
      </c>
      <c r="GV36">
        <v>7.84</v>
      </c>
      <c r="GW36">
        <v>10.1999999999999</v>
      </c>
      <c r="GY36">
        <v>19.13</v>
      </c>
      <c r="HA36">
        <v>7.8</v>
      </c>
      <c r="HB36">
        <v>8.41</v>
      </c>
      <c r="HC36">
        <v>5.88</v>
      </c>
      <c r="HE36">
        <v>5.49</v>
      </c>
      <c r="HF36">
        <v>10.89</v>
      </c>
      <c r="HH36">
        <v>16.72</v>
      </c>
      <c r="HJ36">
        <v>4.78</v>
      </c>
      <c r="HK36">
        <v>6.86</v>
      </c>
      <c r="HM36">
        <v>10.37</v>
      </c>
      <c r="HO36">
        <v>17.78</v>
      </c>
      <c r="HQ36">
        <v>9.1</v>
      </c>
      <c r="HR36">
        <v>8.4499999999999904</v>
      </c>
      <c r="HS36">
        <v>10.0399999999999</v>
      </c>
      <c r="HV36">
        <v>5.18</v>
      </c>
      <c r="HY36">
        <v>15.91</v>
      </c>
      <c r="IA36">
        <v>4.08</v>
      </c>
      <c r="IC36">
        <v>8.43</v>
      </c>
      <c r="IE36">
        <v>19.100000000000001</v>
      </c>
      <c r="II36">
        <v>6.78</v>
      </c>
      <c r="IJ36">
        <v>8.52</v>
      </c>
      <c r="IL36">
        <v>7.47</v>
      </c>
      <c r="IM36">
        <v>10.67</v>
      </c>
      <c r="IO36">
        <v>14.13</v>
      </c>
      <c r="IP36">
        <v>7.53</v>
      </c>
      <c r="IR36">
        <v>8</v>
      </c>
      <c r="IU36">
        <v>15.3</v>
      </c>
      <c r="IV36">
        <v>11.04</v>
      </c>
      <c r="IX36">
        <v>7.31</v>
      </c>
      <c r="IY36">
        <v>8.07</v>
      </c>
      <c r="JA36">
        <v>10.82</v>
      </c>
      <c r="JB36">
        <v>20.73</v>
      </c>
      <c r="JE36">
        <v>16.579999999999899</v>
      </c>
      <c r="JG36">
        <v>8.1199999999999903</v>
      </c>
      <c r="JJ36">
        <v>16.63</v>
      </c>
      <c r="JK36">
        <v>10.47</v>
      </c>
      <c r="JM36">
        <v>6.4</v>
      </c>
      <c r="JN36">
        <v>14.64</v>
      </c>
      <c r="JQ36">
        <v>18.25</v>
      </c>
      <c r="JR36">
        <v>4.2300000000000004</v>
      </c>
      <c r="JV36">
        <v>18.420000000000002</v>
      </c>
      <c r="JW36">
        <v>7.93</v>
      </c>
      <c r="JY36">
        <v>10</v>
      </c>
      <c r="KB36">
        <v>8.0500000000000007</v>
      </c>
      <c r="KC36">
        <v>9.23</v>
      </c>
      <c r="KE36">
        <v>7.87</v>
      </c>
      <c r="KG36">
        <v>16.43</v>
      </c>
      <c r="KI36">
        <v>7.89</v>
      </c>
      <c r="KK36">
        <v>15.52</v>
      </c>
      <c r="KM36">
        <v>8.9600000000000009</v>
      </c>
      <c r="KP36">
        <v>7.08</v>
      </c>
      <c r="KR36">
        <v>16.59</v>
      </c>
      <c r="KU36">
        <v>14.47</v>
      </c>
      <c r="KW36">
        <v>7.66</v>
      </c>
      <c r="KX36">
        <v>7.3</v>
      </c>
      <c r="LA36">
        <v>13.85</v>
      </c>
      <c r="LB36">
        <v>6.86</v>
      </c>
      <c r="LD36">
        <v>6.95</v>
      </c>
      <c r="LE36">
        <v>7.15</v>
      </c>
      <c r="LG36">
        <v>16.29</v>
      </c>
    </row>
    <row r="37" spans="1:319">
      <c r="A37" s="13" t="s">
        <v>360</v>
      </c>
      <c r="B37">
        <v>906.70000000000039</v>
      </c>
      <c r="C37">
        <v>17.436538461538468</v>
      </c>
      <c r="D37" s="13" t="s">
        <v>320</v>
      </c>
      <c r="E37" s="13" t="s">
        <v>355</v>
      </c>
      <c r="I37">
        <v>8.39</v>
      </c>
      <c r="K37">
        <v>7.74</v>
      </c>
      <c r="M37">
        <v>7.59</v>
      </c>
      <c r="P37">
        <v>6.74</v>
      </c>
      <c r="R37">
        <v>7.15</v>
      </c>
      <c r="V37">
        <v>9.0500000000000007</v>
      </c>
      <c r="W37">
        <v>7.06</v>
      </c>
      <c r="Y37">
        <v>5.32</v>
      </c>
      <c r="AA37">
        <v>10.82</v>
      </c>
      <c r="AC37">
        <v>7.01</v>
      </c>
      <c r="AG37">
        <v>8.4600000000000009</v>
      </c>
      <c r="AH37">
        <v>10.37</v>
      </c>
      <c r="AL37">
        <v>7.28</v>
      </c>
      <c r="AN37">
        <v>8.2200000000000006</v>
      </c>
      <c r="AQ37">
        <v>9.14</v>
      </c>
      <c r="AU37">
        <v>9.92</v>
      </c>
      <c r="AX37">
        <v>13.23</v>
      </c>
      <c r="BB37">
        <v>9.14</v>
      </c>
      <c r="BD37">
        <v>7.62</v>
      </c>
      <c r="BE37">
        <v>8.5399999999999991</v>
      </c>
      <c r="BI37">
        <v>15.44</v>
      </c>
      <c r="BM37">
        <v>6.7</v>
      </c>
      <c r="BO37">
        <v>7.01</v>
      </c>
      <c r="BS37">
        <v>14.11</v>
      </c>
      <c r="BT37">
        <v>6.98</v>
      </c>
      <c r="CB37">
        <v>7.51</v>
      </c>
      <c r="CE37">
        <v>8.31</v>
      </c>
      <c r="CG37">
        <v>4.91</v>
      </c>
      <c r="CI37">
        <v>8.93</v>
      </c>
      <c r="CL37">
        <v>8.48</v>
      </c>
      <c r="CN37">
        <v>6.91</v>
      </c>
      <c r="CP37">
        <v>6.15</v>
      </c>
      <c r="CT37">
        <v>8.1199999999999992</v>
      </c>
      <c r="CU37">
        <v>13.63</v>
      </c>
      <c r="DC37">
        <v>16.170000000000002</v>
      </c>
      <c r="DO37">
        <v>7.3</v>
      </c>
      <c r="DQ37">
        <v>7.74</v>
      </c>
      <c r="DS37">
        <v>6.81</v>
      </c>
      <c r="DT37">
        <v>8.11</v>
      </c>
      <c r="EA37">
        <v>7.77</v>
      </c>
      <c r="EC37">
        <v>12.44</v>
      </c>
      <c r="EF37">
        <v>6.77</v>
      </c>
      <c r="EG37">
        <v>6.04</v>
      </c>
      <c r="EI37">
        <v>7.73</v>
      </c>
      <c r="EO37">
        <v>14.78</v>
      </c>
      <c r="EQ37">
        <v>7.58</v>
      </c>
      <c r="ES37">
        <v>7.08</v>
      </c>
      <c r="EU37">
        <v>6.69</v>
      </c>
      <c r="EV37">
        <v>7.94</v>
      </c>
      <c r="EX37">
        <v>7.38</v>
      </c>
      <c r="FA37">
        <v>7.69</v>
      </c>
      <c r="FC37">
        <v>7.29</v>
      </c>
      <c r="FI37">
        <v>7.83</v>
      </c>
      <c r="FK37">
        <v>13.95</v>
      </c>
      <c r="FM37">
        <v>4.42</v>
      </c>
      <c r="FO37">
        <v>5.04</v>
      </c>
      <c r="FQ37">
        <v>6.67</v>
      </c>
      <c r="FU37">
        <v>14.41</v>
      </c>
      <c r="GA37">
        <v>15.98</v>
      </c>
      <c r="GC37">
        <v>7.59</v>
      </c>
      <c r="GG37">
        <v>6.31</v>
      </c>
      <c r="GI37">
        <v>7.89</v>
      </c>
      <c r="GM37">
        <v>7.79</v>
      </c>
      <c r="GO37">
        <v>8.0500000000000007</v>
      </c>
      <c r="GS37">
        <v>8.33</v>
      </c>
      <c r="GY37">
        <v>8.6300000000000008</v>
      </c>
      <c r="HA37">
        <v>9.1999999999999904</v>
      </c>
      <c r="HC37">
        <v>8.0500000000000007</v>
      </c>
      <c r="HF37">
        <v>9.39</v>
      </c>
      <c r="HG37">
        <v>6.35</v>
      </c>
      <c r="HK37">
        <v>9.59</v>
      </c>
      <c r="HM37">
        <v>8.6999999999999904</v>
      </c>
      <c r="HS37">
        <v>8.3000000000000007</v>
      </c>
      <c r="HU37">
        <v>16.190000000000001</v>
      </c>
      <c r="HV37">
        <v>8.2899999999999903</v>
      </c>
      <c r="HW37">
        <v>2.71</v>
      </c>
      <c r="HZ37">
        <v>9.4499999999999904</v>
      </c>
      <c r="IC37">
        <v>8.02</v>
      </c>
      <c r="IG37">
        <v>8.7100000000000009</v>
      </c>
      <c r="IH37">
        <v>9.8699999999999903</v>
      </c>
      <c r="IJ37">
        <v>7.75</v>
      </c>
      <c r="IO37">
        <v>8.09</v>
      </c>
      <c r="IP37">
        <v>9.56</v>
      </c>
      <c r="IS37">
        <v>3.21</v>
      </c>
      <c r="IU37">
        <v>6.98</v>
      </c>
      <c r="IY37">
        <v>3.84</v>
      </c>
      <c r="JC37">
        <v>8.64</v>
      </c>
      <c r="JG37">
        <v>7.41</v>
      </c>
      <c r="JJ37">
        <v>10.15</v>
      </c>
      <c r="JN37">
        <v>17.47</v>
      </c>
      <c r="JQ37">
        <v>7.32</v>
      </c>
      <c r="JS37">
        <v>7.08</v>
      </c>
      <c r="JV37">
        <v>8.33</v>
      </c>
      <c r="JW37">
        <v>5.37</v>
      </c>
      <c r="JX37">
        <v>7.58</v>
      </c>
      <c r="JZ37">
        <v>7.07</v>
      </c>
      <c r="KD37">
        <v>8.01</v>
      </c>
      <c r="KE37">
        <v>8.3800000000000008</v>
      </c>
      <c r="KI37">
        <v>13.72</v>
      </c>
      <c r="KL37">
        <v>7.13</v>
      </c>
      <c r="KM37">
        <v>5.03</v>
      </c>
      <c r="KS37">
        <v>15.36</v>
      </c>
      <c r="KY37">
        <v>8.4499999999999904</v>
      </c>
      <c r="LA37">
        <v>8.23</v>
      </c>
      <c r="LC37">
        <v>7.65</v>
      </c>
      <c r="LD37">
        <v>7.89</v>
      </c>
    </row>
    <row r="38" spans="1:319">
      <c r="A38" s="13" t="s">
        <v>361</v>
      </c>
      <c r="B38">
        <v>1477.4399999999987</v>
      </c>
      <c r="C38">
        <v>28.412307692307667</v>
      </c>
      <c r="D38" s="13" t="s">
        <v>320</v>
      </c>
      <c r="E38" s="13" t="s">
        <v>355</v>
      </c>
      <c r="F38">
        <v>12.98</v>
      </c>
      <c r="H38">
        <v>6.6</v>
      </c>
      <c r="J38">
        <v>6.48</v>
      </c>
      <c r="K38">
        <v>5.25</v>
      </c>
      <c r="L38">
        <v>12.25</v>
      </c>
      <c r="M38">
        <v>3.89</v>
      </c>
      <c r="Q38">
        <v>6.45</v>
      </c>
      <c r="R38">
        <v>12.09</v>
      </c>
      <c r="T38">
        <v>6.83</v>
      </c>
      <c r="U38">
        <v>6.16</v>
      </c>
      <c r="V38">
        <v>7.31</v>
      </c>
      <c r="X38">
        <v>5.21</v>
      </c>
      <c r="Y38">
        <v>6.51</v>
      </c>
      <c r="Z38">
        <v>6.96</v>
      </c>
      <c r="AA38">
        <v>6.38</v>
      </c>
      <c r="AB38">
        <v>7.01</v>
      </c>
      <c r="AE38">
        <v>6.63</v>
      </c>
      <c r="AG38">
        <v>8.61</v>
      </c>
      <c r="AH38">
        <v>8.18</v>
      </c>
      <c r="AI38">
        <v>6.91</v>
      </c>
      <c r="AJ38">
        <v>6.55</v>
      </c>
      <c r="AL38">
        <v>15.77</v>
      </c>
      <c r="AP38">
        <v>14.22</v>
      </c>
      <c r="AR38">
        <v>7.45</v>
      </c>
      <c r="AU38">
        <v>6.52</v>
      </c>
      <c r="AV38">
        <v>6.86</v>
      </c>
      <c r="AW38">
        <v>7.37</v>
      </c>
      <c r="AZ38">
        <v>14.99</v>
      </c>
      <c r="BB38">
        <v>5.86</v>
      </c>
      <c r="BF38">
        <v>15.12</v>
      </c>
      <c r="BH38">
        <v>6.08</v>
      </c>
      <c r="BJ38">
        <v>13.69</v>
      </c>
      <c r="BL38">
        <v>6.4</v>
      </c>
      <c r="BM38">
        <v>6.41</v>
      </c>
      <c r="BN38">
        <v>5.92</v>
      </c>
      <c r="BP38">
        <v>10.49</v>
      </c>
      <c r="BR38">
        <v>6.91</v>
      </c>
      <c r="BS38">
        <v>7.76</v>
      </c>
      <c r="BT38">
        <v>6.68</v>
      </c>
      <c r="BV38">
        <v>12.98</v>
      </c>
      <c r="BY38">
        <v>7.2</v>
      </c>
      <c r="CA38">
        <v>6.97</v>
      </c>
      <c r="CC38">
        <v>14.28</v>
      </c>
      <c r="CF38">
        <v>7.12</v>
      </c>
      <c r="CG38">
        <v>6.25</v>
      </c>
      <c r="CK38">
        <v>15.91</v>
      </c>
      <c r="CM38">
        <v>6.98</v>
      </c>
      <c r="CO38">
        <v>6.81</v>
      </c>
      <c r="CP38">
        <v>8.69</v>
      </c>
      <c r="CR38">
        <v>7.01</v>
      </c>
      <c r="CS38">
        <v>5.98</v>
      </c>
      <c r="CU38">
        <v>12.71</v>
      </c>
      <c r="CW38">
        <v>7.15</v>
      </c>
      <c r="CX38">
        <v>6.65</v>
      </c>
      <c r="CY38">
        <v>7.38</v>
      </c>
      <c r="DA38">
        <v>15.23</v>
      </c>
      <c r="DB38">
        <v>6.94</v>
      </c>
      <c r="DD38">
        <v>7.46</v>
      </c>
      <c r="DL38">
        <v>4.8499999999999899</v>
      </c>
      <c r="DM38">
        <v>12.3</v>
      </c>
      <c r="DO38">
        <v>4.78</v>
      </c>
      <c r="DP38">
        <v>5.37</v>
      </c>
      <c r="DR38">
        <v>5.47</v>
      </c>
      <c r="DT38">
        <v>13.98</v>
      </c>
      <c r="DW38">
        <v>5.25</v>
      </c>
      <c r="DX38">
        <v>7.22</v>
      </c>
      <c r="DZ38">
        <v>12.6</v>
      </c>
      <c r="EB38">
        <v>6.3</v>
      </c>
      <c r="EE38">
        <v>11.25</v>
      </c>
      <c r="EF38">
        <v>5.67</v>
      </c>
      <c r="EG38">
        <v>6.29</v>
      </c>
      <c r="EI38">
        <v>3.98</v>
      </c>
      <c r="EJ38">
        <v>4.05</v>
      </c>
      <c r="EK38">
        <v>7.33</v>
      </c>
      <c r="EM38">
        <v>8.15</v>
      </c>
      <c r="EO38">
        <v>7.79</v>
      </c>
      <c r="EP38">
        <v>6.26</v>
      </c>
      <c r="EQ38">
        <v>6.38</v>
      </c>
      <c r="ES38">
        <v>12.49</v>
      </c>
      <c r="EU38">
        <v>6.81</v>
      </c>
      <c r="EV38">
        <v>5.92</v>
      </c>
      <c r="EX38">
        <v>12.26</v>
      </c>
      <c r="EZ38">
        <v>12</v>
      </c>
      <c r="FA38">
        <v>5.23</v>
      </c>
      <c r="FB38">
        <v>3.3</v>
      </c>
      <c r="FD38">
        <v>6.6</v>
      </c>
      <c r="FE38">
        <v>6.3</v>
      </c>
      <c r="FF38">
        <v>5.88</v>
      </c>
      <c r="FG38">
        <v>5.78</v>
      </c>
      <c r="FH38">
        <v>5.76</v>
      </c>
      <c r="FI38">
        <v>5.27</v>
      </c>
      <c r="FJ38">
        <v>7.82</v>
      </c>
      <c r="FL38">
        <v>6.67</v>
      </c>
      <c r="FM38">
        <v>7.44</v>
      </c>
      <c r="FN38">
        <v>4.8</v>
      </c>
      <c r="FO38">
        <v>7.43</v>
      </c>
      <c r="FP38">
        <v>5.9</v>
      </c>
      <c r="FR38">
        <v>7.03</v>
      </c>
      <c r="FS38">
        <v>5.13</v>
      </c>
      <c r="FT38">
        <v>7.37</v>
      </c>
      <c r="FU38">
        <v>5.2</v>
      </c>
      <c r="FX38">
        <v>13.79</v>
      </c>
      <c r="FY38">
        <v>6.33</v>
      </c>
      <c r="FZ38">
        <v>6.18</v>
      </c>
      <c r="GA38">
        <v>5.67</v>
      </c>
      <c r="GB38">
        <v>5.6</v>
      </c>
      <c r="GD38">
        <v>9.2100000000000009</v>
      </c>
      <c r="GG38">
        <v>6.3</v>
      </c>
      <c r="GH38">
        <v>7.66</v>
      </c>
      <c r="GI38">
        <v>6.38</v>
      </c>
      <c r="GJ38">
        <v>4.62</v>
      </c>
      <c r="GM38">
        <v>7.69</v>
      </c>
      <c r="GN38">
        <v>7.14</v>
      </c>
      <c r="GO38">
        <v>7.98</v>
      </c>
      <c r="GR38">
        <v>6.93</v>
      </c>
      <c r="GS38">
        <v>7.77</v>
      </c>
      <c r="GT38">
        <v>5.79</v>
      </c>
      <c r="GU38">
        <v>7.43</v>
      </c>
      <c r="GV38">
        <v>5.86</v>
      </c>
      <c r="GW38">
        <v>5.26</v>
      </c>
      <c r="GX38">
        <v>8</v>
      </c>
      <c r="GZ38">
        <v>5.04</v>
      </c>
      <c r="HA38">
        <v>7.84</v>
      </c>
      <c r="HB38">
        <v>5.18</v>
      </c>
      <c r="HC38">
        <v>4.0999999999999899</v>
      </c>
      <c r="HD38">
        <v>5.86</v>
      </c>
      <c r="HE38">
        <v>6.78</v>
      </c>
      <c r="HG38">
        <v>5.29</v>
      </c>
      <c r="HH38">
        <v>7.19</v>
      </c>
      <c r="HK38">
        <v>8.43</v>
      </c>
      <c r="HL38">
        <v>7.57</v>
      </c>
      <c r="HN38">
        <v>7.53</v>
      </c>
      <c r="HO38">
        <v>6.47</v>
      </c>
      <c r="HP38">
        <v>6.62</v>
      </c>
      <c r="HQ38">
        <v>6.21</v>
      </c>
      <c r="HR38">
        <v>4.72</v>
      </c>
      <c r="HU38">
        <v>7.47</v>
      </c>
      <c r="HV38">
        <v>5.81</v>
      </c>
      <c r="HW38">
        <v>4.2</v>
      </c>
      <c r="HY38">
        <v>7.85</v>
      </c>
      <c r="HZ38">
        <v>4.37</v>
      </c>
      <c r="IA38">
        <v>5.44</v>
      </c>
      <c r="IB38">
        <v>12.93</v>
      </c>
      <c r="IE38">
        <v>8.2799999999999905</v>
      </c>
      <c r="IF38">
        <v>7.49</v>
      </c>
      <c r="IH38">
        <v>13.88</v>
      </c>
      <c r="IJ38">
        <v>7.11</v>
      </c>
      <c r="IL38">
        <v>13.33</v>
      </c>
      <c r="IO38">
        <v>7.36</v>
      </c>
      <c r="IP38">
        <v>16.260000000000002</v>
      </c>
      <c r="IS38">
        <v>11.85</v>
      </c>
      <c r="IT38">
        <v>7.86</v>
      </c>
      <c r="IV38">
        <v>14</v>
      </c>
      <c r="IX38">
        <v>7.19</v>
      </c>
      <c r="IZ38">
        <v>7.11</v>
      </c>
      <c r="JB38">
        <v>6.38</v>
      </c>
      <c r="JD38">
        <v>13.27</v>
      </c>
      <c r="JF38">
        <v>15.62</v>
      </c>
      <c r="JJ38">
        <v>6.6</v>
      </c>
      <c r="JK38">
        <v>7.74</v>
      </c>
      <c r="JL38">
        <v>7.23</v>
      </c>
      <c r="JM38">
        <v>6.86</v>
      </c>
      <c r="JO38">
        <v>6.26</v>
      </c>
      <c r="JQ38">
        <v>5.96</v>
      </c>
      <c r="JR38">
        <v>6.3</v>
      </c>
      <c r="JS38">
        <v>7.19</v>
      </c>
      <c r="JT38">
        <v>3.4</v>
      </c>
      <c r="JU38">
        <v>6.22</v>
      </c>
      <c r="JV38">
        <v>8.34</v>
      </c>
      <c r="JX38">
        <v>6.13</v>
      </c>
      <c r="JZ38">
        <v>14.31</v>
      </c>
      <c r="KC38">
        <v>6.51</v>
      </c>
      <c r="KD38">
        <v>6.26</v>
      </c>
      <c r="KF38">
        <v>5.35</v>
      </c>
      <c r="KG38">
        <v>5.72</v>
      </c>
      <c r="KH38">
        <v>6.8</v>
      </c>
      <c r="KI38">
        <v>3.61</v>
      </c>
      <c r="KK38">
        <v>13.59</v>
      </c>
      <c r="KN38">
        <v>7.17</v>
      </c>
      <c r="KO38">
        <v>13.24</v>
      </c>
      <c r="KR38">
        <v>14.53</v>
      </c>
      <c r="KT38">
        <v>6.7</v>
      </c>
      <c r="KU38">
        <v>7.52</v>
      </c>
      <c r="KV38">
        <v>6.26</v>
      </c>
      <c r="KX38">
        <v>12.49</v>
      </c>
      <c r="LA38">
        <v>6.75</v>
      </c>
      <c r="LC38">
        <v>7.83</v>
      </c>
      <c r="LD38">
        <v>6.74</v>
      </c>
      <c r="LF38">
        <v>13.25</v>
      </c>
    </row>
    <row r="39" spans="1:319">
      <c r="A39" s="13" t="s">
        <v>362</v>
      </c>
      <c r="B39">
        <v>1180.4799999999996</v>
      </c>
      <c r="C39">
        <v>22.701538461538455</v>
      </c>
      <c r="D39" s="13" t="s">
        <v>320</v>
      </c>
      <c r="E39" s="13" t="s">
        <v>363</v>
      </c>
      <c r="F39">
        <v>6.76</v>
      </c>
      <c r="H39">
        <v>9.52</v>
      </c>
      <c r="K39">
        <v>6.42</v>
      </c>
      <c r="N39">
        <v>9.64</v>
      </c>
      <c r="O39">
        <v>5.77</v>
      </c>
      <c r="Q39">
        <v>9.75</v>
      </c>
      <c r="S39">
        <v>8.36</v>
      </c>
      <c r="T39">
        <v>5.8</v>
      </c>
      <c r="V39">
        <v>8.23</v>
      </c>
      <c r="Y39">
        <v>8.34</v>
      </c>
      <c r="Z39">
        <v>8.7799999999999994</v>
      </c>
      <c r="AC39">
        <v>6.78</v>
      </c>
      <c r="AD39">
        <v>6.38</v>
      </c>
      <c r="AG39">
        <v>7.24</v>
      </c>
      <c r="AI39">
        <v>9.7100000000000009</v>
      </c>
      <c r="AK39">
        <v>8.99</v>
      </c>
      <c r="AM39">
        <v>7.28</v>
      </c>
      <c r="AO39">
        <v>5.82</v>
      </c>
      <c r="AQ39">
        <v>7.64</v>
      </c>
      <c r="AR39">
        <v>5.69</v>
      </c>
      <c r="AT39">
        <v>5.05</v>
      </c>
      <c r="AW39">
        <v>8.8699999999999992</v>
      </c>
      <c r="AZ39">
        <v>8.59</v>
      </c>
      <c r="BB39">
        <v>7.79</v>
      </c>
      <c r="BD39">
        <v>7.38</v>
      </c>
      <c r="BF39">
        <v>7.38</v>
      </c>
      <c r="BI39">
        <v>7.1</v>
      </c>
      <c r="BJ39">
        <v>8.02</v>
      </c>
      <c r="BK39">
        <v>8.86</v>
      </c>
      <c r="BM39">
        <v>6.21</v>
      </c>
      <c r="BO39">
        <v>8.4499999999999993</v>
      </c>
      <c r="BR39">
        <v>13.54</v>
      </c>
      <c r="BU39">
        <v>6.57</v>
      </c>
      <c r="BV39">
        <v>8.94</v>
      </c>
      <c r="BY39">
        <v>7.41</v>
      </c>
      <c r="CC39">
        <v>8.27</v>
      </c>
      <c r="CF39">
        <v>6.19</v>
      </c>
      <c r="CH39">
        <v>16.75</v>
      </c>
      <c r="CJ39">
        <v>7.2</v>
      </c>
      <c r="CK39">
        <v>4.33</v>
      </c>
      <c r="CN39">
        <v>8.19</v>
      </c>
      <c r="CP39">
        <v>5.7</v>
      </c>
      <c r="CR39">
        <v>7.2</v>
      </c>
      <c r="CT39">
        <v>9.15</v>
      </c>
      <c r="CV39">
        <v>8.58</v>
      </c>
      <c r="CX39">
        <v>5.16</v>
      </c>
      <c r="CY39">
        <v>5.47</v>
      </c>
      <c r="CZ39">
        <v>7.85</v>
      </c>
      <c r="DB39">
        <v>6.52</v>
      </c>
      <c r="DD39">
        <v>7.43</v>
      </c>
      <c r="DM39">
        <v>8.5</v>
      </c>
      <c r="DN39">
        <v>9.92</v>
      </c>
      <c r="DO39">
        <v>5.15</v>
      </c>
      <c r="DQ39">
        <v>6.26</v>
      </c>
      <c r="DT39">
        <v>7.67</v>
      </c>
      <c r="DV39">
        <v>6.76</v>
      </c>
      <c r="DW39">
        <v>7.33</v>
      </c>
      <c r="DY39">
        <v>8.09</v>
      </c>
      <c r="DZ39">
        <v>7.57</v>
      </c>
      <c r="EB39">
        <v>6.05</v>
      </c>
      <c r="EC39">
        <v>5.05</v>
      </c>
      <c r="EE39">
        <v>7.65</v>
      </c>
      <c r="EG39">
        <v>3.96</v>
      </c>
      <c r="EI39">
        <v>6.17</v>
      </c>
      <c r="EK39">
        <v>16.18</v>
      </c>
      <c r="EO39">
        <v>8.5500000000000007</v>
      </c>
      <c r="EQ39">
        <v>6.15</v>
      </c>
      <c r="ER39">
        <v>8.18</v>
      </c>
      <c r="ET39">
        <v>9.89</v>
      </c>
      <c r="EW39">
        <v>9.83</v>
      </c>
      <c r="EZ39">
        <v>6.43</v>
      </c>
      <c r="FA39">
        <v>7.89</v>
      </c>
      <c r="FC39">
        <v>13.11</v>
      </c>
      <c r="FE39">
        <v>7.21</v>
      </c>
      <c r="FG39">
        <v>6.27</v>
      </c>
      <c r="FI39">
        <v>7.63</v>
      </c>
      <c r="FK39">
        <v>8.69</v>
      </c>
      <c r="FM39">
        <v>8.52</v>
      </c>
      <c r="FO39">
        <v>8.27</v>
      </c>
      <c r="FQ39">
        <v>7.31</v>
      </c>
      <c r="FS39">
        <v>7.27</v>
      </c>
      <c r="FU39">
        <v>7.43</v>
      </c>
      <c r="GA39">
        <v>5.15</v>
      </c>
      <c r="GB39">
        <v>8.17</v>
      </c>
      <c r="GE39">
        <v>11.24</v>
      </c>
      <c r="GG39">
        <v>8.01</v>
      </c>
      <c r="GH39">
        <v>6.54</v>
      </c>
      <c r="GK39">
        <v>6.15</v>
      </c>
      <c r="GM39">
        <v>7.4</v>
      </c>
      <c r="GN39">
        <v>8.68</v>
      </c>
      <c r="GP39">
        <v>7.11</v>
      </c>
      <c r="GQ39">
        <v>3.98</v>
      </c>
      <c r="GT39">
        <v>7.78</v>
      </c>
      <c r="GW39">
        <v>8.23</v>
      </c>
      <c r="GX39">
        <v>8.3800000000000008</v>
      </c>
      <c r="GY39">
        <v>8.1199999999999903</v>
      </c>
      <c r="HB39">
        <v>7.6</v>
      </c>
      <c r="HC39">
        <v>6.24</v>
      </c>
      <c r="HE39">
        <v>8.15</v>
      </c>
      <c r="HI39">
        <v>7.85</v>
      </c>
      <c r="HK39">
        <v>9.31</v>
      </c>
      <c r="HL39">
        <v>8.93</v>
      </c>
      <c r="HO39">
        <v>7.06</v>
      </c>
      <c r="HQ39">
        <v>8.31</v>
      </c>
      <c r="HR39">
        <v>6</v>
      </c>
      <c r="HS39">
        <v>8.7200000000000006</v>
      </c>
      <c r="HU39">
        <v>6.94</v>
      </c>
      <c r="HX39">
        <v>8.67</v>
      </c>
      <c r="HY39">
        <v>10.26</v>
      </c>
      <c r="IA39">
        <v>6.63</v>
      </c>
      <c r="ID39">
        <v>9.64</v>
      </c>
      <c r="IG39">
        <v>9.16</v>
      </c>
      <c r="II39">
        <v>8.81</v>
      </c>
      <c r="IL39">
        <v>9.82</v>
      </c>
      <c r="IM39">
        <v>5.48</v>
      </c>
      <c r="IP39">
        <v>8.98</v>
      </c>
      <c r="IR39">
        <v>8.89</v>
      </c>
      <c r="IU39">
        <v>8.66</v>
      </c>
      <c r="IV39">
        <v>9.57</v>
      </c>
      <c r="IX39">
        <v>7.43</v>
      </c>
      <c r="IZ39">
        <v>6.13</v>
      </c>
      <c r="JB39">
        <v>8.48</v>
      </c>
      <c r="JC39">
        <v>8.34</v>
      </c>
      <c r="JE39">
        <v>8.33</v>
      </c>
      <c r="JH39">
        <v>12.66</v>
      </c>
      <c r="JK39">
        <v>9.49</v>
      </c>
      <c r="JM39">
        <v>7.19</v>
      </c>
      <c r="JN39">
        <v>9.15</v>
      </c>
      <c r="JP39">
        <v>7.84</v>
      </c>
      <c r="JR39">
        <v>9.9</v>
      </c>
      <c r="JT39">
        <v>4.87</v>
      </c>
      <c r="JV39">
        <v>9.65</v>
      </c>
      <c r="JY39">
        <v>9.35</v>
      </c>
      <c r="KA39">
        <v>9.4600000000000009</v>
      </c>
      <c r="KC39">
        <v>4.92</v>
      </c>
      <c r="KF39">
        <v>12.45</v>
      </c>
      <c r="KI39">
        <v>8.06</v>
      </c>
      <c r="KJ39">
        <v>6.75</v>
      </c>
      <c r="KK39">
        <v>6.28</v>
      </c>
      <c r="KN39">
        <v>6.05</v>
      </c>
      <c r="KO39">
        <v>4</v>
      </c>
      <c r="KQ39">
        <v>8.3000000000000007</v>
      </c>
      <c r="KS39">
        <v>9.4700000000000006</v>
      </c>
      <c r="KU39">
        <v>9.0299999999999905</v>
      </c>
      <c r="KX39">
        <v>8.61</v>
      </c>
      <c r="KY39">
        <v>7.22</v>
      </c>
      <c r="LA39">
        <v>6.88</v>
      </c>
      <c r="LD39">
        <v>8.94</v>
      </c>
      <c r="LE39">
        <v>6.48</v>
      </c>
      <c r="LG39">
        <v>6.16</v>
      </c>
    </row>
    <row r="40" spans="1:319">
      <c r="A40" s="13" t="s">
        <v>364</v>
      </c>
      <c r="B40">
        <v>867.77999999999986</v>
      </c>
      <c r="C40">
        <v>16.68807692307692</v>
      </c>
      <c r="D40" s="13" t="s">
        <v>320</v>
      </c>
      <c r="E40" s="13" t="s">
        <v>363</v>
      </c>
      <c r="F40">
        <v>5.52</v>
      </c>
      <c r="G40">
        <v>4.9000000000000004</v>
      </c>
      <c r="K40">
        <v>6.56</v>
      </c>
      <c r="M40">
        <v>5.0599999999999996</v>
      </c>
      <c r="N40">
        <v>6.87</v>
      </c>
      <c r="Q40">
        <v>8.7899999999999991</v>
      </c>
      <c r="R40">
        <v>3.1</v>
      </c>
      <c r="S40">
        <v>4.82</v>
      </c>
      <c r="W40">
        <v>8.2799999999999994</v>
      </c>
      <c r="X40">
        <v>6.78</v>
      </c>
      <c r="Z40">
        <v>5.63</v>
      </c>
      <c r="AC40">
        <v>5.67</v>
      </c>
      <c r="AD40">
        <v>9.9700000000000006</v>
      </c>
      <c r="AI40">
        <v>9.4499999999999993</v>
      </c>
      <c r="AJ40">
        <v>9.82</v>
      </c>
      <c r="AP40">
        <v>10.17</v>
      </c>
      <c r="AQ40">
        <v>10.06</v>
      </c>
      <c r="AV40">
        <v>9.16</v>
      </c>
      <c r="AX40">
        <v>3.79</v>
      </c>
      <c r="BE40">
        <v>7.38</v>
      </c>
      <c r="BF40">
        <v>8.2799999999999994</v>
      </c>
      <c r="BK40">
        <v>10.36</v>
      </c>
      <c r="BM40">
        <v>8.7899999999999991</v>
      </c>
      <c r="BQ40">
        <v>9.1300000000000008</v>
      </c>
      <c r="BS40">
        <v>8.8800000000000008</v>
      </c>
      <c r="BT40">
        <v>9.52</v>
      </c>
      <c r="BW40">
        <v>11.33</v>
      </c>
      <c r="CE40">
        <v>6.08</v>
      </c>
      <c r="CF40">
        <v>8.64</v>
      </c>
      <c r="CK40">
        <v>9.9499999999999993</v>
      </c>
      <c r="CL40">
        <v>9.76</v>
      </c>
      <c r="CR40">
        <v>16.45</v>
      </c>
      <c r="CW40">
        <v>16.100000000000001</v>
      </c>
      <c r="DC40">
        <v>8.3000000000000007</v>
      </c>
      <c r="DD40">
        <v>10.3</v>
      </c>
      <c r="DL40">
        <v>5.84</v>
      </c>
      <c r="DM40">
        <v>5.1100000000000003</v>
      </c>
      <c r="DQ40">
        <v>7.82</v>
      </c>
      <c r="DR40">
        <v>5.0599999999999898</v>
      </c>
      <c r="DS40">
        <v>5.99</v>
      </c>
      <c r="DW40">
        <v>7.78</v>
      </c>
      <c r="DX40">
        <v>5.31</v>
      </c>
      <c r="DY40">
        <v>5.27</v>
      </c>
      <c r="EC40">
        <v>5.64</v>
      </c>
      <c r="ED40">
        <v>5.33</v>
      </c>
      <c r="EE40">
        <v>6.17</v>
      </c>
      <c r="EI40">
        <v>7.11</v>
      </c>
      <c r="EJ40">
        <v>6.98</v>
      </c>
      <c r="EK40">
        <v>6.06</v>
      </c>
      <c r="EO40">
        <v>5.69</v>
      </c>
      <c r="EP40">
        <v>5.4</v>
      </c>
      <c r="EQ40">
        <v>5.54</v>
      </c>
      <c r="ET40">
        <v>6.73</v>
      </c>
      <c r="EV40">
        <v>6.21</v>
      </c>
      <c r="EW40">
        <v>5.54</v>
      </c>
      <c r="FA40">
        <v>7.39</v>
      </c>
      <c r="FB40">
        <v>5.59</v>
      </c>
      <c r="FC40">
        <v>7.12</v>
      </c>
      <c r="FG40">
        <v>7.15</v>
      </c>
      <c r="FH40">
        <v>6.69</v>
      </c>
      <c r="FI40">
        <v>5.48</v>
      </c>
      <c r="FN40">
        <v>5.66</v>
      </c>
      <c r="FP40">
        <v>8</v>
      </c>
      <c r="FQ40">
        <v>7.29</v>
      </c>
      <c r="FS40">
        <v>4.01</v>
      </c>
      <c r="FT40">
        <v>2.68</v>
      </c>
      <c r="FU40">
        <v>5.45</v>
      </c>
      <c r="FY40">
        <v>6.44</v>
      </c>
      <c r="FZ40">
        <v>5.62</v>
      </c>
      <c r="GB40">
        <v>7.2</v>
      </c>
      <c r="GE40">
        <v>4.55</v>
      </c>
      <c r="GF40">
        <v>6.06</v>
      </c>
      <c r="GG40">
        <v>2.8</v>
      </c>
      <c r="GK40">
        <v>6.67</v>
      </c>
      <c r="GL40">
        <v>4.75</v>
      </c>
      <c r="GR40">
        <v>4.88</v>
      </c>
      <c r="GS40">
        <v>5.2</v>
      </c>
      <c r="GX40">
        <v>4.5199999999999898</v>
      </c>
      <c r="GY40">
        <v>5.83</v>
      </c>
      <c r="HC40">
        <v>5.63</v>
      </c>
      <c r="HD40">
        <v>6.01</v>
      </c>
      <c r="HE40">
        <v>5.13</v>
      </c>
      <c r="HI40">
        <v>7.43</v>
      </c>
      <c r="HJ40">
        <v>5</v>
      </c>
      <c r="HK40">
        <v>5.17</v>
      </c>
      <c r="HO40">
        <v>7.12</v>
      </c>
      <c r="HP40">
        <v>4.99</v>
      </c>
      <c r="HQ40">
        <v>5.75</v>
      </c>
      <c r="HV40">
        <v>7.79</v>
      </c>
      <c r="HW40">
        <v>7.91</v>
      </c>
      <c r="IA40">
        <v>8.0299999999999905</v>
      </c>
      <c r="IB40">
        <v>6.88</v>
      </c>
      <c r="IF40">
        <v>10.220000000000001</v>
      </c>
      <c r="IG40">
        <v>7.16</v>
      </c>
      <c r="II40">
        <v>4.74</v>
      </c>
      <c r="IM40">
        <v>8.15</v>
      </c>
      <c r="IN40">
        <v>7.68</v>
      </c>
      <c r="IQ40">
        <v>7.21</v>
      </c>
      <c r="IT40">
        <v>11.99</v>
      </c>
      <c r="IY40">
        <v>9.17</v>
      </c>
      <c r="JA40">
        <v>7.13</v>
      </c>
      <c r="JE40">
        <v>14.23</v>
      </c>
      <c r="JF40">
        <v>6.89</v>
      </c>
      <c r="JG40">
        <v>6.54</v>
      </c>
      <c r="JK40">
        <v>7.48</v>
      </c>
      <c r="JL40">
        <v>4.57</v>
      </c>
      <c r="JM40">
        <v>5.51</v>
      </c>
      <c r="JQ40">
        <v>7.25</v>
      </c>
      <c r="JS40">
        <v>11.28</v>
      </c>
      <c r="JW40">
        <v>7.47</v>
      </c>
      <c r="JX40">
        <v>5.01</v>
      </c>
      <c r="JY40">
        <v>4.51</v>
      </c>
      <c r="KC40">
        <v>5.76</v>
      </c>
      <c r="KD40">
        <v>8.5399999999999903</v>
      </c>
      <c r="KE40">
        <v>5.36</v>
      </c>
      <c r="KI40">
        <v>7.3</v>
      </c>
      <c r="KJ40">
        <v>3.59</v>
      </c>
      <c r="KK40">
        <v>4.46</v>
      </c>
      <c r="KO40">
        <v>5.95</v>
      </c>
      <c r="KP40">
        <v>5.01</v>
      </c>
      <c r="KQ40">
        <v>4.8899999999999899</v>
      </c>
      <c r="KV40">
        <v>10.77</v>
      </c>
      <c r="KW40">
        <v>5.57</v>
      </c>
      <c r="LC40">
        <v>5.83</v>
      </c>
      <c r="LF40">
        <v>6.46</v>
      </c>
    </row>
    <row r="41" spans="1:319">
      <c r="A41" s="13" t="s">
        <v>365</v>
      </c>
      <c r="B41">
        <v>890.97999999999979</v>
      </c>
      <c r="C41">
        <v>17.134230769230765</v>
      </c>
      <c r="D41" s="13" t="s">
        <v>320</v>
      </c>
      <c r="E41" s="13" t="s">
        <v>363</v>
      </c>
      <c r="F41">
        <v>5.08</v>
      </c>
      <c r="I41">
        <v>5.38</v>
      </c>
      <c r="N41">
        <v>6.21</v>
      </c>
      <c r="P41">
        <v>5.32</v>
      </c>
      <c r="S41">
        <v>6.74</v>
      </c>
      <c r="V41">
        <v>7.71</v>
      </c>
      <c r="W41">
        <v>2.21</v>
      </c>
      <c r="Y41">
        <v>7.23</v>
      </c>
      <c r="Z41">
        <v>4.09</v>
      </c>
      <c r="AB41">
        <v>5.48</v>
      </c>
      <c r="AC41">
        <v>3.66</v>
      </c>
      <c r="AE41">
        <v>3.61</v>
      </c>
      <c r="AG41">
        <v>5.07</v>
      </c>
      <c r="AI41">
        <v>6.81</v>
      </c>
      <c r="AJ41">
        <v>6.79</v>
      </c>
      <c r="AL41">
        <v>8.65</v>
      </c>
      <c r="AP41">
        <v>7.08</v>
      </c>
      <c r="AR41">
        <v>6.25</v>
      </c>
      <c r="AS41">
        <v>10.050000000000001</v>
      </c>
      <c r="AU41">
        <v>12.21</v>
      </c>
      <c r="AV41">
        <v>7.06</v>
      </c>
      <c r="AW41">
        <v>6.21</v>
      </c>
      <c r="AY41">
        <v>6.4</v>
      </c>
      <c r="BA41">
        <v>5.84</v>
      </c>
      <c r="BC41">
        <v>6.9</v>
      </c>
      <c r="BE41">
        <v>8.14</v>
      </c>
      <c r="BG41">
        <v>5.58</v>
      </c>
      <c r="BH41">
        <v>7.32</v>
      </c>
      <c r="BJ41">
        <v>4.84</v>
      </c>
      <c r="BK41">
        <v>9.2899999999999991</v>
      </c>
      <c r="BM41">
        <v>5.58</v>
      </c>
      <c r="BN41">
        <v>6.33</v>
      </c>
      <c r="BP41">
        <v>7.08</v>
      </c>
      <c r="BR41">
        <v>6.12</v>
      </c>
      <c r="BW41">
        <v>6.86</v>
      </c>
      <c r="BY41">
        <v>5.78</v>
      </c>
      <c r="CB41">
        <v>5.24</v>
      </c>
      <c r="CD41">
        <v>5.31</v>
      </c>
      <c r="CF41">
        <v>4.29</v>
      </c>
      <c r="CG41">
        <v>6.64</v>
      </c>
      <c r="CI41">
        <v>6.25</v>
      </c>
      <c r="CJ41">
        <v>4.6399999999999997</v>
      </c>
      <c r="CL41">
        <v>5.08</v>
      </c>
      <c r="CN41">
        <v>5</v>
      </c>
      <c r="CP41">
        <v>5.26</v>
      </c>
      <c r="CQ41">
        <v>6.02</v>
      </c>
      <c r="CU41">
        <v>6.88</v>
      </c>
      <c r="CV41">
        <v>8.6300000000000008</v>
      </c>
      <c r="CX41">
        <v>5.97</v>
      </c>
      <c r="CZ41">
        <v>5.48</v>
      </c>
      <c r="DB41">
        <v>6</v>
      </c>
      <c r="DD41">
        <v>5.25</v>
      </c>
      <c r="DM41">
        <v>4.43</v>
      </c>
      <c r="DQ41">
        <v>6.6</v>
      </c>
      <c r="DR41">
        <v>5.19</v>
      </c>
      <c r="DT41">
        <v>5.92</v>
      </c>
      <c r="DV41">
        <v>5.32</v>
      </c>
      <c r="DX41">
        <v>7.14</v>
      </c>
      <c r="EB41">
        <v>5.52</v>
      </c>
      <c r="ED41">
        <v>5.25</v>
      </c>
      <c r="EF41">
        <v>5.27</v>
      </c>
      <c r="EH41">
        <v>4.68</v>
      </c>
      <c r="EJ41">
        <v>7.26</v>
      </c>
      <c r="EL41">
        <v>5.83</v>
      </c>
      <c r="EN41">
        <v>5.1100000000000003</v>
      </c>
      <c r="EP41">
        <v>5.87</v>
      </c>
      <c r="ER41">
        <v>5.99</v>
      </c>
      <c r="ET41">
        <v>5.15</v>
      </c>
      <c r="EV41">
        <v>6.66</v>
      </c>
      <c r="EX41">
        <v>6.16</v>
      </c>
      <c r="FA41">
        <v>6.27</v>
      </c>
      <c r="FB41">
        <v>6.81</v>
      </c>
      <c r="FD41">
        <v>5.23</v>
      </c>
      <c r="FG41">
        <v>7</v>
      </c>
      <c r="FI41">
        <v>6.81</v>
      </c>
      <c r="FK41">
        <v>6.59</v>
      </c>
      <c r="FM41">
        <v>4.9800000000000004</v>
      </c>
      <c r="FN41">
        <v>5.2</v>
      </c>
      <c r="FP41">
        <v>5.62</v>
      </c>
      <c r="FT41">
        <v>11.71</v>
      </c>
      <c r="FU41">
        <v>2.52</v>
      </c>
      <c r="FX41">
        <v>5.12</v>
      </c>
      <c r="FY41">
        <v>3.03</v>
      </c>
      <c r="FZ41">
        <v>4.84</v>
      </c>
      <c r="GB41">
        <v>6.29</v>
      </c>
      <c r="GD41">
        <v>4.97</v>
      </c>
      <c r="GE41">
        <v>2.61</v>
      </c>
      <c r="GF41">
        <v>6.19</v>
      </c>
      <c r="GH41">
        <v>5.65</v>
      </c>
      <c r="GJ41">
        <v>5.17</v>
      </c>
      <c r="GN41">
        <v>13.63</v>
      </c>
      <c r="GQ41">
        <v>5.47</v>
      </c>
      <c r="GT41">
        <v>7.16</v>
      </c>
      <c r="GU41">
        <v>7.44</v>
      </c>
      <c r="GW41">
        <v>7.12</v>
      </c>
      <c r="GX41">
        <v>4.58</v>
      </c>
      <c r="GZ41">
        <v>6.36</v>
      </c>
      <c r="HB41">
        <v>5.79</v>
      </c>
      <c r="HD41">
        <v>3.82</v>
      </c>
      <c r="HI41">
        <v>6.73</v>
      </c>
      <c r="HJ41">
        <v>5.99</v>
      </c>
      <c r="HL41">
        <v>5.19</v>
      </c>
      <c r="HN41">
        <v>5.07</v>
      </c>
      <c r="HP41">
        <v>6.66</v>
      </c>
      <c r="HR41">
        <v>7.02</v>
      </c>
      <c r="HU41">
        <v>7.37</v>
      </c>
      <c r="HW41">
        <v>4.99</v>
      </c>
      <c r="HY41">
        <v>6.77</v>
      </c>
      <c r="IA41">
        <v>5.8</v>
      </c>
      <c r="IB41">
        <v>5.49</v>
      </c>
      <c r="ID41">
        <v>5.92</v>
      </c>
      <c r="IF41">
        <v>4.87</v>
      </c>
      <c r="IH41">
        <v>6.29</v>
      </c>
      <c r="IJ41">
        <v>5.75</v>
      </c>
      <c r="IM41">
        <v>6.17</v>
      </c>
      <c r="IN41">
        <v>5.27</v>
      </c>
      <c r="IP41">
        <v>8.89</v>
      </c>
      <c r="IS41">
        <v>6.95</v>
      </c>
      <c r="IV41">
        <v>12.87</v>
      </c>
      <c r="IW41">
        <v>10.66</v>
      </c>
      <c r="IX41">
        <v>5.1100000000000003</v>
      </c>
      <c r="IZ41">
        <v>7.01</v>
      </c>
      <c r="JC41">
        <v>7.4</v>
      </c>
      <c r="JD41">
        <v>4.41</v>
      </c>
      <c r="JN41">
        <v>5.12</v>
      </c>
      <c r="JT41">
        <v>4.26</v>
      </c>
      <c r="JX41">
        <v>18.809999999999899</v>
      </c>
      <c r="JZ41">
        <v>5.37</v>
      </c>
      <c r="KC41">
        <v>6.9</v>
      </c>
      <c r="KE41">
        <v>5.51</v>
      </c>
      <c r="KF41">
        <v>5.82</v>
      </c>
      <c r="KH41">
        <v>6.49</v>
      </c>
      <c r="KJ41">
        <v>7.17</v>
      </c>
      <c r="KL41">
        <v>6.18</v>
      </c>
      <c r="KN41">
        <v>3.34</v>
      </c>
      <c r="KP41">
        <v>7.23</v>
      </c>
      <c r="KQ41">
        <v>4.91</v>
      </c>
      <c r="KT41">
        <v>6.56</v>
      </c>
      <c r="KW41">
        <v>6.38</v>
      </c>
      <c r="KX41">
        <v>7.17</v>
      </c>
      <c r="LC41">
        <v>4.45</v>
      </c>
      <c r="LD41">
        <v>7.41</v>
      </c>
      <c r="LG41">
        <v>7.02</v>
      </c>
    </row>
    <row r="42" spans="1:319">
      <c r="A42" s="13" t="s">
        <v>366</v>
      </c>
      <c r="B42">
        <v>1605.4100000000003</v>
      </c>
      <c r="C42">
        <v>30.873269230769235</v>
      </c>
      <c r="D42" s="13" t="s">
        <v>320</v>
      </c>
      <c r="E42" s="13" t="s">
        <v>363</v>
      </c>
      <c r="H42">
        <v>13.9</v>
      </c>
      <c r="J42">
        <v>8.09</v>
      </c>
      <c r="K42">
        <v>7.11</v>
      </c>
      <c r="N42">
        <v>15.28</v>
      </c>
      <c r="Q42">
        <v>19.34</v>
      </c>
      <c r="R42">
        <v>4.91</v>
      </c>
      <c r="T42">
        <v>11.3</v>
      </c>
      <c r="V42">
        <v>14.56</v>
      </c>
      <c r="W42">
        <v>15.52</v>
      </c>
      <c r="X42">
        <v>6.1</v>
      </c>
      <c r="Y42">
        <v>6.84</v>
      </c>
      <c r="AC42">
        <v>12.44</v>
      </c>
      <c r="AH42">
        <v>16.100000000000001</v>
      </c>
      <c r="AI42">
        <v>14.44</v>
      </c>
      <c r="AL42">
        <v>15.03</v>
      </c>
      <c r="AO42">
        <v>14.37</v>
      </c>
      <c r="AQ42">
        <v>13.57</v>
      </c>
      <c r="AT42">
        <v>13.58</v>
      </c>
      <c r="AW42">
        <v>7.14</v>
      </c>
      <c r="AX42">
        <v>14.64</v>
      </c>
      <c r="BA42">
        <v>14.82</v>
      </c>
      <c r="BC42">
        <v>15.5</v>
      </c>
      <c r="BD42">
        <v>13.51</v>
      </c>
      <c r="BG42">
        <v>15.48</v>
      </c>
      <c r="BJ42">
        <v>5.89</v>
      </c>
      <c r="BL42">
        <v>7.83</v>
      </c>
      <c r="BM42">
        <v>13.18</v>
      </c>
      <c r="BN42">
        <v>6.64</v>
      </c>
      <c r="BR42">
        <v>14.78</v>
      </c>
      <c r="BU42">
        <v>15.96</v>
      </c>
      <c r="BX42">
        <v>14.14</v>
      </c>
      <c r="CB42">
        <v>12.47</v>
      </c>
      <c r="CE42">
        <v>14.52</v>
      </c>
      <c r="CH42">
        <v>12.74</v>
      </c>
      <c r="CI42">
        <v>13.77</v>
      </c>
      <c r="CK42">
        <v>12.38</v>
      </c>
      <c r="CO42">
        <v>13.62</v>
      </c>
      <c r="CP42">
        <v>11.47</v>
      </c>
      <c r="CR42">
        <v>14.32</v>
      </c>
      <c r="CU42">
        <v>14.19</v>
      </c>
      <c r="CV42">
        <v>9.77</v>
      </c>
      <c r="CZ42">
        <v>13.55</v>
      </c>
      <c r="DB42">
        <v>10.51</v>
      </c>
      <c r="DC42">
        <v>14.43</v>
      </c>
      <c r="DL42">
        <v>13.23</v>
      </c>
      <c r="DN42">
        <v>4.97</v>
      </c>
      <c r="DO42">
        <v>12.44</v>
      </c>
      <c r="DQ42">
        <v>11.54</v>
      </c>
      <c r="DT42">
        <v>13.67</v>
      </c>
      <c r="DW42">
        <v>12.35</v>
      </c>
      <c r="DY42">
        <v>11.11</v>
      </c>
      <c r="EA42">
        <v>7.99</v>
      </c>
      <c r="EC42">
        <v>4.01</v>
      </c>
      <c r="EE42">
        <v>15.58</v>
      </c>
      <c r="EF42">
        <v>14.7</v>
      </c>
      <c r="EI42">
        <v>14.58</v>
      </c>
      <c r="EM42">
        <v>16.899999999999899</v>
      </c>
      <c r="EO42">
        <v>12.53</v>
      </c>
      <c r="EQ42">
        <v>7.63</v>
      </c>
      <c r="ER42">
        <v>7.64</v>
      </c>
      <c r="EU42">
        <v>19.5</v>
      </c>
      <c r="EW42">
        <v>14.99</v>
      </c>
      <c r="EZ42">
        <v>14.28</v>
      </c>
      <c r="FD42">
        <v>20.440000000000001</v>
      </c>
      <c r="FG42">
        <v>10.94</v>
      </c>
      <c r="FJ42">
        <v>13.88</v>
      </c>
      <c r="FM42">
        <v>14.94</v>
      </c>
      <c r="FO42">
        <v>10.19</v>
      </c>
      <c r="FS42">
        <v>15.12</v>
      </c>
      <c r="FX42">
        <v>10.99</v>
      </c>
      <c r="FY42">
        <v>8.76</v>
      </c>
      <c r="GB42">
        <v>7.93</v>
      </c>
      <c r="GD42">
        <v>15.77</v>
      </c>
      <c r="GE42">
        <v>14.4</v>
      </c>
      <c r="GJ42">
        <v>24.69</v>
      </c>
      <c r="GN42">
        <v>16.27</v>
      </c>
      <c r="GQ42">
        <v>7.68</v>
      </c>
      <c r="GT42">
        <v>15.46</v>
      </c>
      <c r="GV42">
        <v>7.94</v>
      </c>
      <c r="GW42">
        <v>16.97</v>
      </c>
      <c r="GX42">
        <v>9.56</v>
      </c>
      <c r="HC42">
        <v>16.46</v>
      </c>
      <c r="HG42">
        <v>8.1</v>
      </c>
      <c r="HH42">
        <v>5.44</v>
      </c>
      <c r="HI42">
        <v>5.93</v>
      </c>
      <c r="HL42">
        <v>15.4</v>
      </c>
      <c r="HM42">
        <v>6.45</v>
      </c>
      <c r="HO42">
        <v>14.99</v>
      </c>
      <c r="HR42">
        <v>14.8</v>
      </c>
      <c r="HU42">
        <v>18.39</v>
      </c>
      <c r="HW42">
        <v>14.08</v>
      </c>
      <c r="HX42">
        <v>2.83</v>
      </c>
      <c r="IA42">
        <v>16.420000000000002</v>
      </c>
      <c r="ID42">
        <v>16.170000000000002</v>
      </c>
      <c r="IF42">
        <v>6.84</v>
      </c>
      <c r="IG42">
        <v>8.32</v>
      </c>
      <c r="II42">
        <v>15.02</v>
      </c>
      <c r="IJ42">
        <v>7.7</v>
      </c>
      <c r="IM42">
        <v>8.6300000000000008</v>
      </c>
      <c r="IN42">
        <v>8.6</v>
      </c>
      <c r="IP42">
        <v>9.19</v>
      </c>
      <c r="IR42">
        <v>7.99</v>
      </c>
      <c r="IS42">
        <v>14.38</v>
      </c>
      <c r="IV42">
        <v>12.25</v>
      </c>
      <c r="IY42">
        <v>13.79</v>
      </c>
      <c r="IZ42">
        <v>4.79</v>
      </c>
      <c r="JD42">
        <v>13.87</v>
      </c>
      <c r="JE42">
        <v>9.6300000000000008</v>
      </c>
      <c r="JH42">
        <v>8</v>
      </c>
      <c r="JI42">
        <v>17.37</v>
      </c>
      <c r="JM42">
        <v>15.88</v>
      </c>
      <c r="JO42">
        <v>15.8</v>
      </c>
      <c r="JQ42">
        <v>14.19</v>
      </c>
      <c r="JT42">
        <v>14.43</v>
      </c>
      <c r="JW42">
        <v>14.79</v>
      </c>
      <c r="JX42">
        <v>7.83</v>
      </c>
      <c r="JZ42">
        <v>14.11</v>
      </c>
      <c r="KB42">
        <v>7.65</v>
      </c>
      <c r="KC42">
        <v>6.93</v>
      </c>
      <c r="KE42">
        <v>8.77</v>
      </c>
      <c r="KF42">
        <v>13.67</v>
      </c>
      <c r="KG42">
        <v>7.73</v>
      </c>
      <c r="KL42">
        <v>15.26</v>
      </c>
      <c r="KO42">
        <v>13.86</v>
      </c>
      <c r="KP42">
        <v>7.14</v>
      </c>
      <c r="KR42">
        <v>14.48</v>
      </c>
      <c r="KU42">
        <v>8.0500000000000007</v>
      </c>
      <c r="KW42">
        <v>8.02</v>
      </c>
      <c r="KY42">
        <v>14.28</v>
      </c>
      <c r="KZ42">
        <v>10.49</v>
      </c>
      <c r="LC42">
        <v>6.19</v>
      </c>
      <c r="LE42">
        <v>15.8</v>
      </c>
      <c r="LG42">
        <v>6.93</v>
      </c>
    </row>
    <row r="43" spans="1:319">
      <c r="A43" s="13" t="s">
        <v>367</v>
      </c>
      <c r="B43">
        <v>1316.5699999999997</v>
      </c>
      <c r="C43">
        <v>25.31865384615384</v>
      </c>
      <c r="D43" s="13" t="s">
        <v>320</v>
      </c>
      <c r="E43" s="13" t="s">
        <v>363</v>
      </c>
      <c r="F43">
        <v>11.93</v>
      </c>
      <c r="I43">
        <v>12.24</v>
      </c>
      <c r="L43">
        <v>7.63</v>
      </c>
      <c r="N43">
        <v>6.71</v>
      </c>
      <c r="O43">
        <v>13.65</v>
      </c>
      <c r="R43">
        <v>4.9400000000000004</v>
      </c>
      <c r="S43">
        <v>6.86</v>
      </c>
      <c r="U43">
        <v>12.89</v>
      </c>
      <c r="X43">
        <v>11.51</v>
      </c>
      <c r="Z43">
        <v>5.94</v>
      </c>
      <c r="AA43">
        <v>11.84</v>
      </c>
      <c r="AE43">
        <v>6.06</v>
      </c>
      <c r="AF43">
        <v>8.77</v>
      </c>
      <c r="AG43">
        <v>6.65</v>
      </c>
      <c r="AJ43">
        <v>14.46</v>
      </c>
      <c r="AM43">
        <v>11.68</v>
      </c>
      <c r="AP43">
        <v>13.41</v>
      </c>
      <c r="AS43">
        <v>11.88</v>
      </c>
      <c r="AV43">
        <v>5.19</v>
      </c>
      <c r="AX43">
        <v>6.88</v>
      </c>
      <c r="BA43">
        <v>7.36</v>
      </c>
      <c r="BB43">
        <v>15.5</v>
      </c>
      <c r="BE43">
        <v>6.43</v>
      </c>
      <c r="BF43">
        <v>7.69</v>
      </c>
      <c r="BH43">
        <v>12.61</v>
      </c>
      <c r="BK43">
        <v>12.82</v>
      </c>
      <c r="BN43">
        <v>14.67</v>
      </c>
      <c r="BQ43">
        <v>7.14</v>
      </c>
      <c r="BT43">
        <v>12.7</v>
      </c>
      <c r="BW43">
        <v>12.38</v>
      </c>
      <c r="CA43">
        <v>13.37</v>
      </c>
      <c r="CD43">
        <v>13.85</v>
      </c>
      <c r="CG43">
        <v>7.29</v>
      </c>
      <c r="CH43">
        <v>6.7</v>
      </c>
      <c r="CJ43">
        <v>8.9600000000000009</v>
      </c>
      <c r="CK43">
        <v>5.28</v>
      </c>
      <c r="CM43">
        <v>12.92</v>
      </c>
      <c r="CP43">
        <v>12.43</v>
      </c>
      <c r="CS43">
        <v>13.65</v>
      </c>
      <c r="CV43">
        <v>14.51</v>
      </c>
      <c r="CY43">
        <v>8.34</v>
      </c>
      <c r="CZ43">
        <v>7.44</v>
      </c>
      <c r="DB43">
        <v>4.38</v>
      </c>
      <c r="DC43">
        <v>6.29</v>
      </c>
      <c r="DL43">
        <v>7.33</v>
      </c>
      <c r="DM43">
        <v>6.49</v>
      </c>
      <c r="DO43">
        <v>10.53</v>
      </c>
      <c r="DQ43">
        <v>8.61</v>
      </c>
      <c r="DS43">
        <v>7.15</v>
      </c>
      <c r="DU43">
        <v>9.69</v>
      </c>
      <c r="DX43">
        <v>13.09</v>
      </c>
      <c r="EA43">
        <v>5.03</v>
      </c>
      <c r="EB43">
        <v>7.81</v>
      </c>
      <c r="ED43">
        <v>13.1</v>
      </c>
      <c r="EG43">
        <v>12.84</v>
      </c>
      <c r="EJ43">
        <v>13.5</v>
      </c>
      <c r="EK43">
        <v>4.79</v>
      </c>
      <c r="EM43">
        <v>8.6199999999999903</v>
      </c>
      <c r="EP43">
        <v>13.18</v>
      </c>
      <c r="ES43">
        <v>12.05</v>
      </c>
      <c r="EV43">
        <v>13.69</v>
      </c>
      <c r="EY43">
        <v>12.32</v>
      </c>
      <c r="FB43">
        <v>13.31</v>
      </c>
      <c r="FE43">
        <v>13.27</v>
      </c>
      <c r="FH43">
        <v>13.54</v>
      </c>
      <c r="FK43">
        <v>13.5</v>
      </c>
      <c r="FN43">
        <v>13.2</v>
      </c>
      <c r="FQ43">
        <v>8.0299999999999905</v>
      </c>
      <c r="FT43">
        <v>12.93</v>
      </c>
      <c r="FW43">
        <v>11.82</v>
      </c>
      <c r="FZ43">
        <v>12.35</v>
      </c>
      <c r="GC43">
        <v>12.57</v>
      </c>
      <c r="GF43">
        <v>14.75</v>
      </c>
      <c r="GI43">
        <v>12.52</v>
      </c>
      <c r="GL43">
        <v>7.41</v>
      </c>
      <c r="GM43">
        <v>7.44</v>
      </c>
      <c r="GO43">
        <v>10.66</v>
      </c>
      <c r="GS43">
        <v>13.47</v>
      </c>
      <c r="GV43">
        <v>8.64</v>
      </c>
      <c r="GW43">
        <v>6.95</v>
      </c>
      <c r="GX43">
        <v>12.64</v>
      </c>
      <c r="HA43">
        <v>12.43</v>
      </c>
      <c r="HD43">
        <v>7.31</v>
      </c>
      <c r="HE43">
        <v>7.51</v>
      </c>
      <c r="HG43">
        <v>7.16</v>
      </c>
      <c r="HJ43">
        <v>7.65</v>
      </c>
      <c r="HK43">
        <v>7.5</v>
      </c>
      <c r="HM43">
        <v>11.92</v>
      </c>
      <c r="HP43">
        <v>13.11</v>
      </c>
      <c r="HS43">
        <v>13.3</v>
      </c>
      <c r="HV43">
        <v>6.25</v>
      </c>
      <c r="HX43">
        <v>8.01</v>
      </c>
      <c r="HZ43">
        <v>7.35</v>
      </c>
      <c r="IB43">
        <v>14.74</v>
      </c>
      <c r="IF43">
        <v>13.73</v>
      </c>
      <c r="IG43">
        <v>3.96</v>
      </c>
      <c r="II43">
        <v>3.88</v>
      </c>
      <c r="IK43">
        <v>2.27</v>
      </c>
      <c r="IL43">
        <v>5.95</v>
      </c>
      <c r="IN43">
        <v>14.03</v>
      </c>
      <c r="IQ43">
        <v>13.14</v>
      </c>
      <c r="IT43">
        <v>15.05</v>
      </c>
      <c r="IW43">
        <v>8.2899999999999903</v>
      </c>
      <c r="IX43">
        <v>8.56</v>
      </c>
      <c r="IZ43">
        <v>5.86</v>
      </c>
      <c r="JA43">
        <v>5.83</v>
      </c>
      <c r="JC43">
        <v>1.58</v>
      </c>
      <c r="JE43">
        <v>8.49</v>
      </c>
      <c r="JF43">
        <v>15.65</v>
      </c>
      <c r="JI43">
        <v>13.72</v>
      </c>
      <c r="JL43">
        <v>14.73</v>
      </c>
      <c r="JO43">
        <v>12.98</v>
      </c>
      <c r="JR43">
        <v>14.18</v>
      </c>
      <c r="JU43">
        <v>12.79</v>
      </c>
      <c r="JX43">
        <v>13.74</v>
      </c>
      <c r="KA43">
        <v>14.08</v>
      </c>
      <c r="KD43">
        <v>15</v>
      </c>
      <c r="KG43">
        <v>13.17</v>
      </c>
      <c r="KJ43">
        <v>14.9</v>
      </c>
      <c r="KM43">
        <v>12.06</v>
      </c>
      <c r="KP43">
        <v>13.45</v>
      </c>
      <c r="KS43">
        <v>12.02</v>
      </c>
      <c r="KV43">
        <v>11.73</v>
      </c>
      <c r="KX43">
        <v>6.99</v>
      </c>
      <c r="LA43">
        <v>6.4</v>
      </c>
      <c r="LB43">
        <v>14.06</v>
      </c>
      <c r="LE43">
        <v>15.41</v>
      </c>
    </row>
    <row r="44" spans="1:319">
      <c r="A44" s="13" t="s">
        <v>368</v>
      </c>
      <c r="B44">
        <v>593.75999999999988</v>
      </c>
      <c r="C44">
        <v>11.418461538461536</v>
      </c>
      <c r="D44" s="13" t="s">
        <v>320</v>
      </c>
      <c r="E44" s="13" t="s">
        <v>363</v>
      </c>
      <c r="G44">
        <v>5.61</v>
      </c>
      <c r="J44">
        <v>6.01</v>
      </c>
      <c r="O44">
        <v>8.02</v>
      </c>
      <c r="P44">
        <v>5.81</v>
      </c>
      <c r="S44">
        <v>4.34</v>
      </c>
      <c r="V44">
        <v>6.27</v>
      </c>
      <c r="Z44">
        <v>8.6</v>
      </c>
      <c r="AB44">
        <v>6.5</v>
      </c>
      <c r="AG44">
        <v>14.11</v>
      </c>
      <c r="AM44">
        <v>15.15</v>
      </c>
      <c r="AY44">
        <v>7.96</v>
      </c>
      <c r="AZ44">
        <v>5.8</v>
      </c>
      <c r="BC44">
        <v>5.48</v>
      </c>
      <c r="BG44">
        <v>6.49</v>
      </c>
      <c r="BI44">
        <v>6.19</v>
      </c>
      <c r="BM44">
        <v>4.0599999999999996</v>
      </c>
      <c r="BO44">
        <v>9.18</v>
      </c>
      <c r="BS44">
        <v>7.51</v>
      </c>
      <c r="BX44">
        <v>14.08</v>
      </c>
      <c r="CF44">
        <v>12.81</v>
      </c>
      <c r="CI44">
        <v>8.19</v>
      </c>
      <c r="CL44">
        <v>6.66</v>
      </c>
      <c r="CS44">
        <v>16.3</v>
      </c>
      <c r="DB44">
        <v>6.67</v>
      </c>
      <c r="DD44">
        <v>6.76</v>
      </c>
      <c r="DM44">
        <v>6.32</v>
      </c>
      <c r="DP44">
        <v>6.71</v>
      </c>
      <c r="DS44">
        <v>5.65</v>
      </c>
      <c r="DW44">
        <v>6.65</v>
      </c>
      <c r="DY44">
        <v>6.44</v>
      </c>
      <c r="EB44">
        <v>5.52</v>
      </c>
      <c r="EE44">
        <v>4.13</v>
      </c>
      <c r="EH44">
        <v>5.87</v>
      </c>
      <c r="EK44">
        <v>6.16</v>
      </c>
      <c r="EN44">
        <v>6.15</v>
      </c>
      <c r="ER44">
        <v>7.48</v>
      </c>
      <c r="ET44">
        <v>7.4</v>
      </c>
      <c r="EX44">
        <v>7.9</v>
      </c>
      <c r="EZ44">
        <v>8.02</v>
      </c>
      <c r="FD44">
        <v>7.18</v>
      </c>
      <c r="FF44">
        <v>5.91</v>
      </c>
      <c r="FJ44">
        <v>7.84</v>
      </c>
      <c r="FL44">
        <v>6.34</v>
      </c>
      <c r="FO44">
        <v>5.67</v>
      </c>
      <c r="GA44">
        <v>5.97</v>
      </c>
      <c r="GM44">
        <v>5.64</v>
      </c>
      <c r="GN44">
        <v>6.53</v>
      </c>
      <c r="GT44">
        <v>13.25</v>
      </c>
      <c r="GV44">
        <v>3.01</v>
      </c>
      <c r="HE44">
        <v>4.29</v>
      </c>
      <c r="HI44">
        <v>8.8800000000000008</v>
      </c>
      <c r="HK44">
        <v>6.08</v>
      </c>
      <c r="HN44">
        <v>4.8099999999999898</v>
      </c>
      <c r="HQ44">
        <v>6.85</v>
      </c>
      <c r="HT44">
        <v>6.29</v>
      </c>
      <c r="HY44">
        <v>13.5</v>
      </c>
      <c r="IC44">
        <v>8.35</v>
      </c>
      <c r="IF44">
        <v>7.46</v>
      </c>
      <c r="II44">
        <v>7.7</v>
      </c>
      <c r="IM44">
        <v>8.1999999999999904</v>
      </c>
      <c r="IR44">
        <v>5.93</v>
      </c>
      <c r="IU44">
        <v>7.12</v>
      </c>
      <c r="IY44">
        <v>6.7</v>
      </c>
      <c r="JA44">
        <v>6.59</v>
      </c>
      <c r="JD44">
        <v>6.06</v>
      </c>
      <c r="JG44">
        <v>6.51</v>
      </c>
      <c r="JJ44">
        <v>6.6</v>
      </c>
      <c r="JM44">
        <v>7.77</v>
      </c>
      <c r="JP44">
        <v>6.44</v>
      </c>
      <c r="JS44">
        <v>6.67</v>
      </c>
      <c r="JV44">
        <v>6.11</v>
      </c>
      <c r="JY44">
        <v>6.22</v>
      </c>
      <c r="KB44">
        <v>5.44</v>
      </c>
      <c r="KE44">
        <v>7.04</v>
      </c>
      <c r="KH44">
        <v>6.42</v>
      </c>
      <c r="KK44">
        <v>6.07</v>
      </c>
      <c r="KN44">
        <v>5.77</v>
      </c>
      <c r="KQ44">
        <v>6.67</v>
      </c>
      <c r="KT44">
        <v>6.03</v>
      </c>
      <c r="KW44">
        <v>6.27</v>
      </c>
      <c r="KZ44">
        <v>8.14</v>
      </c>
      <c r="LC44">
        <v>6.59</v>
      </c>
      <c r="LF44">
        <v>5.89</v>
      </c>
    </row>
    <row r="45" spans="1:319">
      <c r="A45" s="13" t="s">
        <v>369</v>
      </c>
      <c r="B45">
        <v>1253.25</v>
      </c>
      <c r="C45">
        <v>24.10096153846154</v>
      </c>
      <c r="D45" s="13" t="s">
        <v>320</v>
      </c>
      <c r="E45" s="13" t="s">
        <v>363</v>
      </c>
      <c r="F45">
        <v>12.67</v>
      </c>
      <c r="I45">
        <v>12.61</v>
      </c>
      <c r="L45">
        <v>13.91</v>
      </c>
      <c r="O45">
        <v>11.15</v>
      </c>
      <c r="R45">
        <v>15.94</v>
      </c>
      <c r="U45">
        <v>12.44</v>
      </c>
      <c r="X45">
        <v>15.6</v>
      </c>
      <c r="AA45">
        <v>12.08</v>
      </c>
      <c r="AD45">
        <v>12.39</v>
      </c>
      <c r="AG45">
        <v>12.19</v>
      </c>
      <c r="AJ45">
        <v>13</v>
      </c>
      <c r="AM45">
        <v>11.15</v>
      </c>
      <c r="AP45">
        <v>12.84</v>
      </c>
      <c r="AS45">
        <v>11.44</v>
      </c>
      <c r="AV45">
        <v>11.09</v>
      </c>
      <c r="AY45">
        <v>12.08</v>
      </c>
      <c r="BB45">
        <v>12.43</v>
      </c>
      <c r="BE45">
        <v>11.5</v>
      </c>
      <c r="BH45">
        <v>11.73</v>
      </c>
      <c r="BK45">
        <v>12.12</v>
      </c>
      <c r="BN45">
        <v>14.79</v>
      </c>
      <c r="BP45">
        <v>7.24</v>
      </c>
      <c r="BS45">
        <v>7.02</v>
      </c>
      <c r="BT45">
        <v>12.28</v>
      </c>
      <c r="BW45">
        <v>11.63</v>
      </c>
      <c r="CA45">
        <v>12.98</v>
      </c>
      <c r="CD45">
        <v>10.76</v>
      </c>
      <c r="CF45">
        <v>5.1100000000000003</v>
      </c>
      <c r="CG45">
        <v>12.53</v>
      </c>
      <c r="CJ45">
        <v>12.56</v>
      </c>
      <c r="CM45">
        <v>4.9800000000000004</v>
      </c>
      <c r="CP45">
        <v>6.45</v>
      </c>
      <c r="CR45">
        <v>5.37</v>
      </c>
      <c r="CT45">
        <v>7.34</v>
      </c>
      <c r="CU45">
        <v>6.98</v>
      </c>
      <c r="CV45">
        <v>10.220000000000001</v>
      </c>
      <c r="CY45">
        <v>13.29</v>
      </c>
      <c r="DB45">
        <v>12.68</v>
      </c>
      <c r="DL45">
        <v>15.13</v>
      </c>
      <c r="DO45">
        <v>11.29</v>
      </c>
      <c r="DR45">
        <v>12.88</v>
      </c>
      <c r="DV45">
        <v>14.25</v>
      </c>
      <c r="DX45">
        <v>12.52</v>
      </c>
      <c r="EA45">
        <v>11.3</v>
      </c>
      <c r="ED45">
        <v>13.13</v>
      </c>
      <c r="EG45">
        <v>12.33</v>
      </c>
      <c r="EJ45">
        <v>12.66</v>
      </c>
      <c r="EM45">
        <v>12.56</v>
      </c>
      <c r="EP45">
        <v>6.14</v>
      </c>
      <c r="ES45">
        <v>6.38</v>
      </c>
      <c r="ET45">
        <v>3.44</v>
      </c>
      <c r="EV45">
        <v>10.42</v>
      </c>
      <c r="EY45">
        <v>11.38</v>
      </c>
      <c r="FB45">
        <v>15.69</v>
      </c>
      <c r="FD45">
        <v>8.2100000000000009</v>
      </c>
      <c r="FE45">
        <v>4.03</v>
      </c>
      <c r="FH45">
        <v>6.97</v>
      </c>
      <c r="FK45">
        <v>11.4</v>
      </c>
      <c r="FN45">
        <v>14.34</v>
      </c>
      <c r="FQ45">
        <v>11.53</v>
      </c>
      <c r="FT45">
        <v>12.94</v>
      </c>
      <c r="FZ45">
        <v>8.94</v>
      </c>
      <c r="GC45">
        <v>9.15</v>
      </c>
      <c r="GE45">
        <v>8.42</v>
      </c>
      <c r="GF45">
        <v>14.06</v>
      </c>
      <c r="GI45">
        <v>11.52</v>
      </c>
      <c r="GL45">
        <v>12.97</v>
      </c>
      <c r="GO45">
        <v>11.42</v>
      </c>
      <c r="GS45">
        <v>14.48</v>
      </c>
      <c r="GV45">
        <v>7.28</v>
      </c>
      <c r="GW45">
        <v>6.02</v>
      </c>
      <c r="GX45">
        <v>12.38</v>
      </c>
      <c r="HA45">
        <v>12.56</v>
      </c>
      <c r="HD45">
        <v>3.67</v>
      </c>
      <c r="HG45">
        <v>14.56</v>
      </c>
      <c r="HJ45">
        <v>13.98</v>
      </c>
      <c r="HM45">
        <v>11.88</v>
      </c>
      <c r="HP45">
        <v>14.08</v>
      </c>
      <c r="HS45">
        <v>11.76</v>
      </c>
      <c r="HX45">
        <v>16.62</v>
      </c>
      <c r="IA45">
        <v>10.3</v>
      </c>
      <c r="IB45">
        <v>13.52</v>
      </c>
      <c r="IE45">
        <v>11.79</v>
      </c>
      <c r="IH45">
        <v>14.12</v>
      </c>
      <c r="IK45">
        <v>11.42</v>
      </c>
      <c r="IN45">
        <v>13.52</v>
      </c>
      <c r="IQ45">
        <v>11.76</v>
      </c>
      <c r="IT45">
        <v>15.53</v>
      </c>
      <c r="IX45">
        <v>14.84</v>
      </c>
      <c r="IZ45">
        <v>13.3</v>
      </c>
      <c r="JC45">
        <v>11.4</v>
      </c>
      <c r="JF45">
        <v>14.94</v>
      </c>
      <c r="JI45">
        <v>12.52</v>
      </c>
      <c r="JL45">
        <v>12.78</v>
      </c>
      <c r="JO45">
        <v>11.62</v>
      </c>
      <c r="JR45">
        <v>13.47</v>
      </c>
      <c r="JU45">
        <v>10.69</v>
      </c>
      <c r="JX45">
        <v>9.6199999999999903</v>
      </c>
      <c r="KA45">
        <v>11.63</v>
      </c>
      <c r="KD45">
        <v>14.37</v>
      </c>
      <c r="KG45">
        <v>11.42</v>
      </c>
      <c r="KJ45">
        <v>13.84</v>
      </c>
      <c r="KM45">
        <v>5.96</v>
      </c>
      <c r="KO45">
        <v>7.42</v>
      </c>
      <c r="KP45">
        <v>12.45</v>
      </c>
      <c r="KS45">
        <v>11.22</v>
      </c>
      <c r="KV45">
        <v>12.67</v>
      </c>
      <c r="KY45">
        <v>11.17</v>
      </c>
      <c r="LB45">
        <v>6.98</v>
      </c>
      <c r="LE45">
        <v>15.74</v>
      </c>
    </row>
    <row r="46" spans="1:319">
      <c r="A46" s="13" t="s">
        <v>370</v>
      </c>
      <c r="B46">
        <v>1.49</v>
      </c>
      <c r="C46">
        <v>2.8653846153846155E-2</v>
      </c>
      <c r="D46" s="13" t="s">
        <v>320</v>
      </c>
      <c r="E46" s="13" t="s">
        <v>363</v>
      </c>
      <c r="IX46">
        <v>1.49</v>
      </c>
    </row>
    <row r="47" spans="1:319">
      <c r="A47" s="13" t="s">
        <v>371</v>
      </c>
      <c r="B47">
        <v>1234.1299999999999</v>
      </c>
      <c r="C47">
        <v>23.733269230769228</v>
      </c>
      <c r="D47" s="13" t="s">
        <v>320</v>
      </c>
      <c r="E47" s="13" t="s">
        <v>363</v>
      </c>
      <c r="H47">
        <v>18.399999999999999</v>
      </c>
      <c r="I47">
        <v>7.17</v>
      </c>
      <c r="N47">
        <v>23.79</v>
      </c>
      <c r="T47">
        <v>17.79</v>
      </c>
      <c r="Z47">
        <v>25.52</v>
      </c>
      <c r="AA47">
        <v>7.24</v>
      </c>
      <c r="AF47">
        <v>21.68</v>
      </c>
      <c r="AJ47">
        <v>6.74</v>
      </c>
      <c r="AL47">
        <v>14.03</v>
      </c>
      <c r="AO47">
        <v>15.45</v>
      </c>
      <c r="AR47">
        <v>9.68</v>
      </c>
      <c r="AU47">
        <v>16.07</v>
      </c>
      <c r="AV47">
        <v>5.3</v>
      </c>
      <c r="AX47">
        <v>12.51</v>
      </c>
      <c r="AY47">
        <v>8.85</v>
      </c>
      <c r="BJ47">
        <v>23.96</v>
      </c>
      <c r="BK47">
        <v>7.99</v>
      </c>
      <c r="BQ47">
        <v>24.17</v>
      </c>
      <c r="BS47">
        <v>7.33</v>
      </c>
      <c r="BV47">
        <v>11.38</v>
      </c>
      <c r="BW47">
        <v>4.7</v>
      </c>
      <c r="BY47">
        <v>6.83</v>
      </c>
      <c r="CC47">
        <v>22.78</v>
      </c>
      <c r="CI47">
        <v>14.88</v>
      </c>
      <c r="CK47">
        <v>7.61</v>
      </c>
      <c r="CO47">
        <v>19.510000000000002</v>
      </c>
      <c r="CQ47">
        <v>8.4499999999999993</v>
      </c>
      <c r="CU47">
        <v>18.18</v>
      </c>
      <c r="CY47">
        <v>9.4</v>
      </c>
      <c r="DA47">
        <v>14.36</v>
      </c>
      <c r="DB47">
        <v>6.23</v>
      </c>
      <c r="DN47">
        <v>26.34</v>
      </c>
      <c r="DU47">
        <v>18.059999999999899</v>
      </c>
      <c r="DV47">
        <v>6.38</v>
      </c>
      <c r="DZ47">
        <v>25.96</v>
      </c>
      <c r="EF47">
        <v>20.25</v>
      </c>
      <c r="EM47">
        <v>21.83</v>
      </c>
      <c r="EO47">
        <v>5.98</v>
      </c>
      <c r="ER47">
        <v>21.74</v>
      </c>
      <c r="ES47">
        <v>6.68</v>
      </c>
      <c r="EX47">
        <v>23.4</v>
      </c>
      <c r="FD47">
        <v>20.21</v>
      </c>
      <c r="FE47">
        <v>7.95</v>
      </c>
      <c r="FI47">
        <v>5.85</v>
      </c>
      <c r="FJ47">
        <v>19.04</v>
      </c>
      <c r="FP47">
        <v>27.64</v>
      </c>
      <c r="FV47">
        <v>25.15</v>
      </c>
      <c r="GB47">
        <v>26.34</v>
      </c>
      <c r="GH47">
        <v>26.55</v>
      </c>
      <c r="GN47">
        <v>22.7</v>
      </c>
      <c r="GT47">
        <v>22.9</v>
      </c>
      <c r="GV47">
        <v>7.56</v>
      </c>
      <c r="GZ47">
        <v>23.94</v>
      </c>
      <c r="HF47">
        <v>5.0999999999999899</v>
      </c>
      <c r="HL47">
        <v>23.07</v>
      </c>
      <c r="HM47">
        <v>9.4</v>
      </c>
      <c r="HR47">
        <v>16.170000000000002</v>
      </c>
      <c r="HS47">
        <v>8</v>
      </c>
      <c r="HX47">
        <v>12.93</v>
      </c>
      <c r="HY47">
        <v>7.41</v>
      </c>
      <c r="IA47">
        <v>8.41</v>
      </c>
      <c r="ID47">
        <v>22.93</v>
      </c>
      <c r="IJ47">
        <v>17.34</v>
      </c>
      <c r="IO47">
        <v>15.77</v>
      </c>
      <c r="IR47">
        <v>11.94</v>
      </c>
      <c r="IV47">
        <v>7.84</v>
      </c>
      <c r="IW47">
        <v>8.11</v>
      </c>
      <c r="JA47">
        <v>6.02</v>
      </c>
      <c r="JB47">
        <v>4.87</v>
      </c>
      <c r="JC47">
        <v>7.49</v>
      </c>
      <c r="JH47">
        <v>16.05</v>
      </c>
      <c r="JN47">
        <v>23.93</v>
      </c>
      <c r="JT47">
        <v>29.52</v>
      </c>
      <c r="JX47">
        <v>7.57</v>
      </c>
      <c r="KA47">
        <v>15.37</v>
      </c>
      <c r="KF47">
        <v>19.559999999999899</v>
      </c>
      <c r="KG47">
        <v>8.6300000000000008</v>
      </c>
      <c r="KL47">
        <v>10.41</v>
      </c>
      <c r="KO47">
        <v>14.68</v>
      </c>
      <c r="KQ47">
        <v>7.39</v>
      </c>
      <c r="KR47">
        <v>15.32</v>
      </c>
      <c r="KX47">
        <v>21</v>
      </c>
      <c r="LD47">
        <v>14.47</v>
      </c>
      <c r="LF47">
        <v>7</v>
      </c>
    </row>
    <row r="48" spans="1:319">
      <c r="A48" s="13" t="s">
        <v>372</v>
      </c>
      <c r="B48">
        <v>513.02999999999986</v>
      </c>
      <c r="C48">
        <v>9.8659615384615353</v>
      </c>
      <c r="D48" s="13" t="s">
        <v>320</v>
      </c>
      <c r="E48" s="13" t="s">
        <v>363</v>
      </c>
      <c r="J48">
        <v>8.32</v>
      </c>
      <c r="N48">
        <v>6.43</v>
      </c>
      <c r="U48">
        <v>9.83</v>
      </c>
      <c r="W48">
        <v>8.6199999999999992</v>
      </c>
      <c r="Y48">
        <v>5.59</v>
      </c>
      <c r="AB48">
        <v>7.25</v>
      </c>
      <c r="AF48">
        <v>7.79</v>
      </c>
      <c r="AK48">
        <v>9.8000000000000007</v>
      </c>
      <c r="AQ48">
        <v>7.17</v>
      </c>
      <c r="AX48">
        <v>9.5500000000000007</v>
      </c>
      <c r="BF48">
        <v>9.1199999999999992</v>
      </c>
      <c r="BM48">
        <v>9.1999999999999993</v>
      </c>
      <c r="BO48">
        <v>9.58</v>
      </c>
      <c r="BV48">
        <v>8.84</v>
      </c>
      <c r="BX48">
        <v>8.6</v>
      </c>
      <c r="CD48">
        <v>8.59</v>
      </c>
      <c r="CF48">
        <v>5.34</v>
      </c>
      <c r="CI48">
        <v>8.68</v>
      </c>
      <c r="CJ48">
        <v>7.64</v>
      </c>
      <c r="CP48">
        <v>4.76</v>
      </c>
      <c r="CU48">
        <v>5.66</v>
      </c>
      <c r="CV48">
        <v>8.9700000000000006</v>
      </c>
      <c r="DD48">
        <v>9.08</v>
      </c>
      <c r="DP48">
        <v>9.2200000000000006</v>
      </c>
      <c r="DU48">
        <v>7.52</v>
      </c>
      <c r="EC48">
        <v>7.88</v>
      </c>
      <c r="EI48">
        <v>9.18</v>
      </c>
      <c r="EN48">
        <v>7.2</v>
      </c>
      <c r="ER48">
        <v>8.8800000000000008</v>
      </c>
      <c r="FA48">
        <v>9.75</v>
      </c>
      <c r="FC48">
        <v>9.1</v>
      </c>
      <c r="FH48">
        <v>4.4400000000000004</v>
      </c>
      <c r="FN48">
        <v>10.27</v>
      </c>
      <c r="FT48">
        <v>7.79</v>
      </c>
      <c r="FY48">
        <v>8.24</v>
      </c>
      <c r="FZ48">
        <v>10.61</v>
      </c>
      <c r="GD48">
        <v>9.5500000000000007</v>
      </c>
      <c r="GJ48">
        <v>9.4499999999999904</v>
      </c>
      <c r="GN48">
        <v>9.27</v>
      </c>
      <c r="GT48">
        <v>6.08</v>
      </c>
      <c r="GV48">
        <v>9.1300000000000008</v>
      </c>
      <c r="HD48">
        <v>6.14</v>
      </c>
      <c r="HR48">
        <v>6.88</v>
      </c>
      <c r="HT48">
        <v>9.33</v>
      </c>
      <c r="HX48">
        <v>8.1199999999999903</v>
      </c>
      <c r="ID48">
        <v>6.69</v>
      </c>
      <c r="IJ48">
        <v>9.0500000000000007</v>
      </c>
      <c r="IM48">
        <v>6.72</v>
      </c>
      <c r="IP48">
        <v>6.09</v>
      </c>
      <c r="IV48">
        <v>9.27</v>
      </c>
      <c r="JB48">
        <v>7.92</v>
      </c>
      <c r="JE48">
        <v>7.83</v>
      </c>
      <c r="JF48">
        <v>7.38</v>
      </c>
      <c r="JH48">
        <v>7.08</v>
      </c>
      <c r="JL48">
        <v>6.01</v>
      </c>
      <c r="JP48">
        <v>6.68</v>
      </c>
      <c r="JY48">
        <v>8.7799999999999905</v>
      </c>
      <c r="KI48">
        <v>10.58</v>
      </c>
      <c r="KJ48">
        <v>8.83</v>
      </c>
      <c r="KL48">
        <v>8.5500000000000007</v>
      </c>
      <c r="KT48">
        <v>9.4600000000000009</v>
      </c>
      <c r="KX48">
        <v>7.49</v>
      </c>
      <c r="LD48">
        <v>10.18</v>
      </c>
    </row>
    <row r="49" spans="1:319">
      <c r="A49" s="13" t="s">
        <v>373</v>
      </c>
      <c r="D49" s="13" t="s">
        <v>320</v>
      </c>
      <c r="E49" s="13" t="s">
        <v>363</v>
      </c>
    </row>
    <row r="50" spans="1:319">
      <c r="A50" s="13" t="s">
        <v>374</v>
      </c>
      <c r="B50">
        <v>2084.5900000000006</v>
      </c>
      <c r="C50">
        <v>40.088269230769242</v>
      </c>
      <c r="D50" s="13" t="s">
        <v>320</v>
      </c>
      <c r="E50" s="13" t="s">
        <v>363</v>
      </c>
      <c r="F50">
        <v>7.32</v>
      </c>
      <c r="G50">
        <v>13.46</v>
      </c>
      <c r="I50">
        <v>5.76</v>
      </c>
      <c r="K50">
        <v>23.29</v>
      </c>
      <c r="N50">
        <v>4.26</v>
      </c>
      <c r="O50">
        <v>6.2</v>
      </c>
      <c r="P50">
        <v>13.48</v>
      </c>
      <c r="Q50">
        <v>13.12</v>
      </c>
      <c r="S50">
        <v>14.11</v>
      </c>
      <c r="T50">
        <v>5.65</v>
      </c>
      <c r="U50">
        <v>6.02</v>
      </c>
      <c r="V50">
        <v>8.1999999999999993</v>
      </c>
      <c r="X50">
        <v>4.99</v>
      </c>
      <c r="Z50">
        <v>4.1500000000000004</v>
      </c>
      <c r="AA50">
        <v>15.72</v>
      </c>
      <c r="AC50">
        <v>20.05</v>
      </c>
      <c r="AD50">
        <v>10.08</v>
      </c>
      <c r="AE50">
        <v>7.05</v>
      </c>
      <c r="AG50">
        <v>13.68</v>
      </c>
      <c r="AI50">
        <v>7.46</v>
      </c>
      <c r="AK50">
        <v>17.62</v>
      </c>
      <c r="AN50">
        <v>12.49</v>
      </c>
      <c r="AP50">
        <v>15.66</v>
      </c>
      <c r="AQ50">
        <v>18.649999999999999</v>
      </c>
      <c r="AS50">
        <v>10.119999999999999</v>
      </c>
      <c r="AV50">
        <v>14.18</v>
      </c>
      <c r="AW50">
        <v>8.26</v>
      </c>
      <c r="AX50">
        <v>9.4700000000000006</v>
      </c>
      <c r="AY50">
        <v>5.86</v>
      </c>
      <c r="BA50">
        <v>7.59</v>
      </c>
      <c r="BC50">
        <v>7.73</v>
      </c>
      <c r="BD50">
        <v>8.85</v>
      </c>
      <c r="BF50">
        <v>17.18</v>
      </c>
      <c r="BG50">
        <v>9.23</v>
      </c>
      <c r="BJ50">
        <v>13.83</v>
      </c>
      <c r="BK50">
        <v>18.440000000000001</v>
      </c>
      <c r="BO50">
        <v>25.01</v>
      </c>
      <c r="BR50">
        <v>12.77</v>
      </c>
      <c r="BS50">
        <v>15.83</v>
      </c>
      <c r="BU50">
        <v>20.18</v>
      </c>
      <c r="BV50">
        <v>8.6999999999999993</v>
      </c>
      <c r="BX50">
        <v>9.8000000000000007</v>
      </c>
      <c r="CA50">
        <v>10.92</v>
      </c>
      <c r="CB50">
        <v>13.82</v>
      </c>
      <c r="CD50">
        <v>6.83</v>
      </c>
      <c r="CG50">
        <v>9.7899999999999991</v>
      </c>
      <c r="CH50">
        <v>2.61</v>
      </c>
      <c r="CL50">
        <v>26.5</v>
      </c>
      <c r="CN50">
        <v>22.35</v>
      </c>
      <c r="CP50">
        <v>5.92</v>
      </c>
      <c r="CQ50">
        <v>6.43</v>
      </c>
      <c r="CT50">
        <v>23.98</v>
      </c>
      <c r="CW50">
        <v>11.35</v>
      </c>
      <c r="CZ50">
        <v>8.69</v>
      </c>
      <c r="DA50">
        <v>6.97</v>
      </c>
      <c r="DD50">
        <v>17.329999999999998</v>
      </c>
      <c r="DL50">
        <v>16.14</v>
      </c>
      <c r="DM50">
        <v>17.02</v>
      </c>
      <c r="DO50">
        <v>16.12</v>
      </c>
      <c r="DQ50">
        <v>14.35</v>
      </c>
      <c r="DR50">
        <v>7.03</v>
      </c>
      <c r="DT50">
        <v>6.35</v>
      </c>
      <c r="DW50">
        <v>23.15</v>
      </c>
      <c r="DY50">
        <v>7.57</v>
      </c>
      <c r="DZ50">
        <v>10.59</v>
      </c>
      <c r="EA50">
        <v>5.91</v>
      </c>
      <c r="ED50">
        <v>14.55</v>
      </c>
      <c r="EG50">
        <v>8.11</v>
      </c>
      <c r="EH50">
        <v>11.61</v>
      </c>
      <c r="EJ50">
        <v>12.57</v>
      </c>
      <c r="EK50">
        <v>21.63</v>
      </c>
      <c r="EM50">
        <v>3.66</v>
      </c>
      <c r="EN50">
        <v>14.55</v>
      </c>
      <c r="EP50">
        <v>7.03</v>
      </c>
      <c r="EQ50">
        <v>15.44</v>
      </c>
      <c r="ES50">
        <v>11.39</v>
      </c>
      <c r="EU50">
        <v>15.58</v>
      </c>
      <c r="EV50">
        <v>6.04</v>
      </c>
      <c r="EX50">
        <v>8.1</v>
      </c>
      <c r="EY50">
        <v>18.32</v>
      </c>
      <c r="EZ50">
        <v>7.73</v>
      </c>
      <c r="FB50">
        <v>6.03</v>
      </c>
      <c r="FC50">
        <v>12.28</v>
      </c>
      <c r="FD50">
        <v>7.04</v>
      </c>
      <c r="FF50">
        <v>14.02</v>
      </c>
      <c r="FG50">
        <v>5.0999999999999899</v>
      </c>
      <c r="FJ50">
        <v>13.42</v>
      </c>
      <c r="FL50">
        <v>14.6</v>
      </c>
      <c r="FM50">
        <v>15.36</v>
      </c>
      <c r="FN50">
        <v>6.26</v>
      </c>
      <c r="FQ50">
        <v>8.3800000000000008</v>
      </c>
      <c r="FS50">
        <v>24.72</v>
      </c>
      <c r="FV50">
        <v>9.08</v>
      </c>
      <c r="FW50">
        <v>19.04</v>
      </c>
      <c r="FX50">
        <v>8.93</v>
      </c>
      <c r="FZ50">
        <v>14.43</v>
      </c>
      <c r="GB50">
        <v>8.7799999999999905</v>
      </c>
      <c r="GC50">
        <v>14.09</v>
      </c>
      <c r="GE50">
        <v>13.2</v>
      </c>
      <c r="GG50">
        <v>42.59</v>
      </c>
      <c r="GJ50">
        <v>7.13</v>
      </c>
      <c r="GL50">
        <v>19.440000000000001</v>
      </c>
      <c r="GP50">
        <v>6.6</v>
      </c>
      <c r="GQ50">
        <v>7.3</v>
      </c>
      <c r="GR50">
        <v>16.170000000000002</v>
      </c>
      <c r="GS50">
        <v>9.4</v>
      </c>
      <c r="GU50">
        <v>12.69</v>
      </c>
      <c r="GV50">
        <v>5.8</v>
      </c>
      <c r="GW50">
        <v>6.75</v>
      </c>
      <c r="GX50">
        <v>8.11</v>
      </c>
      <c r="GY50">
        <v>13</v>
      </c>
      <c r="HA50">
        <v>6.92</v>
      </c>
      <c r="HD50">
        <v>3.51</v>
      </c>
      <c r="HE50">
        <v>6.43</v>
      </c>
      <c r="HG50">
        <v>17.38</v>
      </c>
      <c r="HI50">
        <v>8.7200000000000006</v>
      </c>
      <c r="HK50">
        <v>30.29</v>
      </c>
      <c r="HO50">
        <v>20.14</v>
      </c>
      <c r="HP50">
        <v>6.59</v>
      </c>
      <c r="HR50">
        <v>14.59</v>
      </c>
      <c r="HS50">
        <v>3.69</v>
      </c>
      <c r="HT50">
        <v>6.63</v>
      </c>
      <c r="HW50">
        <v>9.92</v>
      </c>
      <c r="HX50">
        <v>13.93</v>
      </c>
      <c r="HY50">
        <v>5.0199999999999898</v>
      </c>
      <c r="HZ50">
        <v>9.06</v>
      </c>
      <c r="IB50">
        <v>7.38</v>
      </c>
      <c r="IC50">
        <v>10.35</v>
      </c>
      <c r="IE50">
        <v>23.28</v>
      </c>
      <c r="IG50">
        <v>6.38</v>
      </c>
      <c r="IJ50">
        <v>27.93</v>
      </c>
      <c r="IK50">
        <v>7.85</v>
      </c>
      <c r="IM50">
        <v>8.7100000000000009</v>
      </c>
      <c r="IO50">
        <v>7.49</v>
      </c>
      <c r="IP50">
        <v>5.57</v>
      </c>
      <c r="IQ50">
        <v>9.68</v>
      </c>
      <c r="IR50">
        <v>8.92</v>
      </c>
      <c r="IT50">
        <v>8.7200000000000006</v>
      </c>
      <c r="IV50">
        <v>8.1999999999999904</v>
      </c>
      <c r="IW50">
        <v>42</v>
      </c>
      <c r="IX50">
        <v>6.3</v>
      </c>
      <c r="IZ50">
        <v>3.95</v>
      </c>
      <c r="JB50">
        <v>11.69</v>
      </c>
      <c r="JC50">
        <v>16.93</v>
      </c>
      <c r="JF50">
        <v>15.42</v>
      </c>
      <c r="JG50">
        <v>6.91</v>
      </c>
      <c r="JJ50">
        <v>9.33</v>
      </c>
      <c r="JL50">
        <v>24.71</v>
      </c>
      <c r="JO50">
        <v>16.170000000000002</v>
      </c>
      <c r="JS50">
        <v>20.23</v>
      </c>
      <c r="JV50">
        <v>10.09</v>
      </c>
      <c r="JW50">
        <v>10.61</v>
      </c>
      <c r="JY50">
        <v>18.329999999999899</v>
      </c>
      <c r="KA50">
        <v>17.829999999999899</v>
      </c>
      <c r="KD50">
        <v>7.83</v>
      </c>
      <c r="KE50">
        <v>9.11</v>
      </c>
      <c r="KF50">
        <v>16.440000000000001</v>
      </c>
      <c r="KH50">
        <v>7.12</v>
      </c>
      <c r="KI50">
        <v>13.29</v>
      </c>
      <c r="KK50">
        <v>10.86</v>
      </c>
      <c r="KL50">
        <v>7.82</v>
      </c>
      <c r="KM50">
        <v>9.1199999999999903</v>
      </c>
      <c r="KN50">
        <v>8.42</v>
      </c>
      <c r="KO50">
        <v>7.66</v>
      </c>
      <c r="KP50">
        <v>7.72</v>
      </c>
      <c r="KR50">
        <v>9.73</v>
      </c>
      <c r="KS50">
        <v>6.72</v>
      </c>
      <c r="KT50">
        <v>9.35</v>
      </c>
      <c r="KV50">
        <v>23.27</v>
      </c>
      <c r="KW50">
        <v>4.82</v>
      </c>
      <c r="KY50">
        <v>12.77</v>
      </c>
      <c r="LA50">
        <v>6.45</v>
      </c>
      <c r="LB50">
        <v>4.0199999999999898</v>
      </c>
      <c r="LD50">
        <v>15.63</v>
      </c>
      <c r="LE50">
        <v>4.43</v>
      </c>
      <c r="LG50">
        <v>12.96</v>
      </c>
    </row>
    <row r="51" spans="1:319">
      <c r="A51" s="13" t="s">
        <v>375</v>
      </c>
      <c r="B51">
        <v>2021.7900000000002</v>
      </c>
      <c r="C51">
        <v>38.88057692307693</v>
      </c>
      <c r="D51" s="13" t="s">
        <v>320</v>
      </c>
      <c r="E51" s="13" t="s">
        <v>363</v>
      </c>
      <c r="G51">
        <v>6.32</v>
      </c>
      <c r="H51">
        <v>16.96</v>
      </c>
      <c r="I51">
        <v>7.01</v>
      </c>
      <c r="K51">
        <v>19.47</v>
      </c>
      <c r="M51">
        <v>13.2</v>
      </c>
      <c r="O51">
        <v>13.73</v>
      </c>
      <c r="Q51">
        <v>13.51</v>
      </c>
      <c r="S51">
        <v>20.52</v>
      </c>
      <c r="T51">
        <v>9.68</v>
      </c>
      <c r="V51">
        <v>13.6</v>
      </c>
      <c r="Y51">
        <v>12.93</v>
      </c>
      <c r="Z51">
        <v>6.85</v>
      </c>
      <c r="AB51">
        <v>13.26</v>
      </c>
      <c r="AC51">
        <v>6.62</v>
      </c>
      <c r="AD51">
        <v>7.23</v>
      </c>
      <c r="AE51">
        <v>6.06</v>
      </c>
      <c r="AF51">
        <v>9.19</v>
      </c>
      <c r="AG51">
        <v>6.98</v>
      </c>
      <c r="AH51">
        <v>7.54</v>
      </c>
      <c r="AJ51">
        <v>16.64</v>
      </c>
      <c r="AK51">
        <v>6.21</v>
      </c>
      <c r="AM51">
        <v>5.43</v>
      </c>
      <c r="AN51">
        <v>8.4</v>
      </c>
      <c r="AO51">
        <v>6.44</v>
      </c>
      <c r="AQ51">
        <v>20.77</v>
      </c>
      <c r="AS51">
        <v>15.39</v>
      </c>
      <c r="AU51">
        <v>5.47</v>
      </c>
      <c r="AW51">
        <v>14.52</v>
      </c>
      <c r="AX51">
        <v>6.64</v>
      </c>
      <c r="AZ51">
        <v>8.09</v>
      </c>
      <c r="BA51">
        <v>7.53</v>
      </c>
      <c r="BB51">
        <v>17.690000000000001</v>
      </c>
      <c r="BD51">
        <v>9.06</v>
      </c>
      <c r="BE51">
        <v>9.6199999999999992</v>
      </c>
      <c r="BF51">
        <v>5.81</v>
      </c>
      <c r="BG51">
        <v>6.41</v>
      </c>
      <c r="BI51">
        <v>14.35</v>
      </c>
      <c r="BJ51">
        <v>6.16</v>
      </c>
      <c r="BK51">
        <v>6.16</v>
      </c>
      <c r="BL51">
        <v>12.82</v>
      </c>
      <c r="BO51">
        <v>16.11</v>
      </c>
      <c r="BP51">
        <v>7.74</v>
      </c>
      <c r="BR51">
        <v>15.37</v>
      </c>
      <c r="BS51">
        <v>10.73</v>
      </c>
      <c r="BT51">
        <v>6.67</v>
      </c>
      <c r="BV51">
        <v>6.75</v>
      </c>
      <c r="BW51">
        <v>17.5</v>
      </c>
      <c r="CB51">
        <v>15.54</v>
      </c>
      <c r="CE51">
        <v>12.73</v>
      </c>
      <c r="CF51">
        <v>6.91</v>
      </c>
      <c r="CH51">
        <v>16.649999999999999</v>
      </c>
      <c r="CJ51">
        <v>8.4600000000000009</v>
      </c>
      <c r="CK51">
        <v>9.9600000000000009</v>
      </c>
      <c r="CL51">
        <v>7.44</v>
      </c>
      <c r="CN51">
        <v>15.94</v>
      </c>
      <c r="CO51">
        <v>6.71</v>
      </c>
      <c r="CQ51">
        <v>13.35</v>
      </c>
      <c r="CR51">
        <v>5.96</v>
      </c>
      <c r="CS51">
        <v>6.42</v>
      </c>
      <c r="CU51">
        <v>15.23</v>
      </c>
      <c r="CV51">
        <v>8.07</v>
      </c>
      <c r="CW51">
        <v>13.53</v>
      </c>
      <c r="CZ51">
        <v>12.7</v>
      </c>
      <c r="DA51">
        <v>7.6</v>
      </c>
      <c r="DB51">
        <v>5.34</v>
      </c>
      <c r="DC51">
        <v>15.03</v>
      </c>
      <c r="DD51">
        <v>8.19</v>
      </c>
      <c r="DL51">
        <v>12.04</v>
      </c>
      <c r="DM51">
        <v>16.02</v>
      </c>
      <c r="DN51">
        <v>7.41</v>
      </c>
      <c r="DO51">
        <v>7.8</v>
      </c>
      <c r="DP51">
        <v>5.38</v>
      </c>
      <c r="DS51">
        <v>15.25</v>
      </c>
      <c r="DV51">
        <v>18.59</v>
      </c>
      <c r="DX51">
        <v>10.29</v>
      </c>
      <c r="DY51">
        <v>11.22</v>
      </c>
      <c r="EA51">
        <v>14.36</v>
      </c>
      <c r="EC51">
        <v>12.12</v>
      </c>
      <c r="EE51">
        <v>13.25</v>
      </c>
      <c r="EF51">
        <v>20.73</v>
      </c>
      <c r="EI51">
        <v>14.18</v>
      </c>
      <c r="EK51">
        <v>13.05</v>
      </c>
      <c r="EL51">
        <v>5.29</v>
      </c>
      <c r="EN51">
        <v>11.89</v>
      </c>
      <c r="EO51">
        <v>8.6199999999999903</v>
      </c>
      <c r="EP51">
        <v>7.45</v>
      </c>
      <c r="EQ51">
        <v>11.09</v>
      </c>
      <c r="ES51">
        <v>12.66</v>
      </c>
      <c r="ET51">
        <v>4.33</v>
      </c>
      <c r="EU51">
        <v>15.11</v>
      </c>
      <c r="EV51">
        <v>12.76</v>
      </c>
      <c r="EW51">
        <v>5.96</v>
      </c>
      <c r="EX51">
        <v>5.78</v>
      </c>
      <c r="EY51">
        <v>7.39</v>
      </c>
      <c r="FA51">
        <v>6.45</v>
      </c>
      <c r="FB51">
        <v>7.55</v>
      </c>
      <c r="FC51">
        <v>8.8000000000000007</v>
      </c>
      <c r="FE51">
        <v>8.41</v>
      </c>
      <c r="FF51">
        <v>10.1999999999999</v>
      </c>
      <c r="FH51">
        <v>16.11</v>
      </c>
      <c r="FI51">
        <v>8.86</v>
      </c>
      <c r="FL51">
        <v>14.38</v>
      </c>
      <c r="FM51">
        <v>11.21</v>
      </c>
      <c r="FO51">
        <v>13.25</v>
      </c>
      <c r="FR51">
        <v>5.04</v>
      </c>
      <c r="FS51">
        <v>7.72</v>
      </c>
      <c r="FT51">
        <v>6.32</v>
      </c>
      <c r="FX51">
        <v>14.45</v>
      </c>
      <c r="FY51">
        <v>11.07</v>
      </c>
      <c r="FZ51">
        <v>15.25</v>
      </c>
      <c r="GB51">
        <v>6.25</v>
      </c>
      <c r="GC51">
        <v>19.38</v>
      </c>
      <c r="GG51">
        <v>24.17</v>
      </c>
      <c r="GI51">
        <v>9.6199999999999903</v>
      </c>
      <c r="GJ51">
        <v>7.37</v>
      </c>
      <c r="GM51">
        <v>19.2</v>
      </c>
      <c r="GN51">
        <v>13.52</v>
      </c>
      <c r="GP51">
        <v>12.84</v>
      </c>
      <c r="GS51">
        <v>10.44</v>
      </c>
      <c r="GT51">
        <v>6.59</v>
      </c>
      <c r="GU51">
        <v>14.06</v>
      </c>
      <c r="GV51">
        <v>10.69</v>
      </c>
      <c r="GX51">
        <v>13.97</v>
      </c>
      <c r="HA51">
        <v>6.3</v>
      </c>
      <c r="HB51">
        <v>13.89</v>
      </c>
      <c r="HC51">
        <v>10.96</v>
      </c>
      <c r="HH51">
        <v>11.79</v>
      </c>
      <c r="HI51">
        <v>6.28</v>
      </c>
      <c r="HJ51">
        <v>2.98</v>
      </c>
      <c r="HK51">
        <v>12.32</v>
      </c>
      <c r="HN51">
        <v>10.58</v>
      </c>
      <c r="HP51">
        <v>14.64</v>
      </c>
      <c r="HQ51">
        <v>8.9600000000000009</v>
      </c>
      <c r="HR51">
        <v>6.36</v>
      </c>
      <c r="HT51">
        <v>11.92</v>
      </c>
      <c r="HW51">
        <v>17.64</v>
      </c>
      <c r="HY51">
        <v>5.7</v>
      </c>
      <c r="IB51">
        <v>6.46</v>
      </c>
      <c r="IC51">
        <v>15.91</v>
      </c>
      <c r="IF51">
        <v>13.6</v>
      </c>
      <c r="IG51">
        <v>13.91</v>
      </c>
      <c r="II51">
        <v>6.72</v>
      </c>
      <c r="IJ51">
        <v>16.45</v>
      </c>
      <c r="IK51">
        <v>6.32</v>
      </c>
      <c r="IM51">
        <v>6.29</v>
      </c>
      <c r="IN51">
        <v>12.41</v>
      </c>
      <c r="IO51">
        <v>8.23</v>
      </c>
      <c r="IP51">
        <v>10.0399999999999</v>
      </c>
      <c r="IR51">
        <v>6.94</v>
      </c>
      <c r="IS51">
        <v>3.61</v>
      </c>
      <c r="IT51">
        <v>8.48</v>
      </c>
      <c r="IU51">
        <v>9.08</v>
      </c>
      <c r="IW51">
        <v>7.17</v>
      </c>
      <c r="JB51">
        <v>15.86</v>
      </c>
      <c r="JE51">
        <v>22.03</v>
      </c>
      <c r="JG51">
        <v>19.350000000000001</v>
      </c>
      <c r="JH51">
        <v>6.48</v>
      </c>
      <c r="JJ51">
        <v>15</v>
      </c>
      <c r="JM51">
        <v>14.94</v>
      </c>
      <c r="JN51">
        <v>4.71</v>
      </c>
      <c r="JP51">
        <v>19.940000000000001</v>
      </c>
      <c r="JR51">
        <v>8.5399999999999903</v>
      </c>
      <c r="JT51">
        <v>10.09</v>
      </c>
      <c r="JU51">
        <v>7.77</v>
      </c>
      <c r="JV51">
        <v>8.3000000000000007</v>
      </c>
      <c r="JW51">
        <v>5.41</v>
      </c>
      <c r="JY51">
        <v>26.62</v>
      </c>
      <c r="KB51">
        <v>13.43</v>
      </c>
      <c r="KE51">
        <v>20.68</v>
      </c>
      <c r="KH51">
        <v>13.78</v>
      </c>
      <c r="KI51">
        <v>7.43</v>
      </c>
      <c r="KK51">
        <v>13.99</v>
      </c>
      <c r="KL51">
        <v>13.99</v>
      </c>
      <c r="KM51">
        <v>9.07</v>
      </c>
      <c r="KP51">
        <v>4.01</v>
      </c>
      <c r="KQ51">
        <v>14.27</v>
      </c>
      <c r="KT51">
        <v>11.26</v>
      </c>
      <c r="KV51">
        <v>5.71</v>
      </c>
      <c r="KW51">
        <v>16.66</v>
      </c>
      <c r="KZ51">
        <v>14.52</v>
      </c>
      <c r="LB51">
        <v>4.57</v>
      </c>
      <c r="LC51">
        <v>7.6</v>
      </c>
      <c r="LD51">
        <v>13.41</v>
      </c>
      <c r="LF51">
        <v>6.7</v>
      </c>
      <c r="LG51">
        <v>7.64</v>
      </c>
    </row>
    <row r="52" spans="1:319">
      <c r="A52" s="13" t="s">
        <v>376</v>
      </c>
      <c r="B52">
        <v>1030.8199999999995</v>
      </c>
      <c r="C52">
        <v>19.82346153846153</v>
      </c>
      <c r="D52" s="13" t="s">
        <v>320</v>
      </c>
      <c r="E52" s="13" t="s">
        <v>363</v>
      </c>
      <c r="G52">
        <v>6.66</v>
      </c>
      <c r="J52">
        <v>7.83</v>
      </c>
      <c r="K52">
        <v>8.49</v>
      </c>
      <c r="L52">
        <v>12.75</v>
      </c>
      <c r="O52">
        <v>6.81</v>
      </c>
      <c r="Q52">
        <v>6.33</v>
      </c>
      <c r="R52">
        <v>5.29</v>
      </c>
      <c r="T52">
        <v>7.95</v>
      </c>
      <c r="V52">
        <v>6.42</v>
      </c>
      <c r="Y52">
        <v>7.52</v>
      </c>
      <c r="AA52">
        <v>7.74</v>
      </c>
      <c r="AC52">
        <v>5.67</v>
      </c>
      <c r="AF52">
        <v>8.84</v>
      </c>
      <c r="AI52">
        <v>7.5</v>
      </c>
      <c r="AJ52">
        <v>6.76</v>
      </c>
      <c r="AN52">
        <v>7.78</v>
      </c>
      <c r="AR52">
        <v>8.3000000000000007</v>
      </c>
      <c r="AS52">
        <v>8.43</v>
      </c>
      <c r="AV52">
        <v>7.41</v>
      </c>
      <c r="AX52">
        <v>7.29</v>
      </c>
      <c r="BA52">
        <v>7.6</v>
      </c>
      <c r="BD52">
        <v>7.58</v>
      </c>
      <c r="BF52">
        <v>7.45</v>
      </c>
      <c r="BI52">
        <v>9.91</v>
      </c>
      <c r="BL52">
        <v>7.72</v>
      </c>
      <c r="BM52">
        <v>8.18</v>
      </c>
      <c r="BO52">
        <v>7.84</v>
      </c>
      <c r="BQ52">
        <v>6.07</v>
      </c>
      <c r="BS52">
        <v>9.41</v>
      </c>
      <c r="BT52">
        <v>8.83</v>
      </c>
      <c r="BV52">
        <v>8.35</v>
      </c>
      <c r="BY52">
        <v>7.48</v>
      </c>
      <c r="CA52">
        <v>7.23</v>
      </c>
      <c r="CC52">
        <v>8.58</v>
      </c>
      <c r="CF52">
        <v>7.32</v>
      </c>
      <c r="CH52">
        <v>6.06</v>
      </c>
      <c r="CJ52">
        <v>7.71</v>
      </c>
      <c r="CN52">
        <v>4.96</v>
      </c>
      <c r="CP52">
        <v>8.69</v>
      </c>
      <c r="CR52">
        <v>6.78</v>
      </c>
      <c r="CU52">
        <v>7.89</v>
      </c>
      <c r="CV52">
        <v>5.12</v>
      </c>
      <c r="CX52">
        <v>7.1</v>
      </c>
      <c r="CY52">
        <v>14.04</v>
      </c>
      <c r="DA52">
        <v>7.35</v>
      </c>
      <c r="DC52">
        <v>5.65</v>
      </c>
      <c r="DL52">
        <v>5.12</v>
      </c>
      <c r="DO52">
        <v>8.2899999999999903</v>
      </c>
      <c r="DQ52">
        <v>7.64</v>
      </c>
      <c r="DR52">
        <v>6.44</v>
      </c>
      <c r="DU52">
        <v>6.88</v>
      </c>
      <c r="DW52">
        <v>6.19</v>
      </c>
      <c r="DY52">
        <v>8.81</v>
      </c>
      <c r="DZ52">
        <v>7.39</v>
      </c>
      <c r="EB52">
        <v>8.08</v>
      </c>
      <c r="EC52">
        <v>4.75</v>
      </c>
      <c r="ED52">
        <v>5.19</v>
      </c>
      <c r="EF52">
        <v>6.04</v>
      </c>
      <c r="EI52">
        <v>7.57</v>
      </c>
      <c r="EJ52">
        <v>6.23</v>
      </c>
      <c r="EN52">
        <v>8.0399999999999903</v>
      </c>
      <c r="EO52">
        <v>6.74</v>
      </c>
      <c r="EQ52">
        <v>7.17</v>
      </c>
      <c r="ES52">
        <v>5.09</v>
      </c>
      <c r="EU52">
        <v>5.1100000000000003</v>
      </c>
      <c r="EV52">
        <v>8.16</v>
      </c>
      <c r="EY52">
        <v>6.58</v>
      </c>
      <c r="FA52">
        <v>6.27</v>
      </c>
      <c r="FB52">
        <v>5.49</v>
      </c>
      <c r="FD52">
        <v>6.16</v>
      </c>
      <c r="FF52">
        <v>5.81</v>
      </c>
      <c r="FH52">
        <v>5</v>
      </c>
      <c r="FI52">
        <v>3.53</v>
      </c>
      <c r="FL52">
        <v>6.79</v>
      </c>
      <c r="FO52">
        <v>7.57</v>
      </c>
      <c r="FR52">
        <v>7.09</v>
      </c>
      <c r="FS52">
        <v>2.99</v>
      </c>
      <c r="FU52">
        <v>5.78</v>
      </c>
      <c r="FV52">
        <v>5.38</v>
      </c>
      <c r="FY52">
        <v>2.4300000000000002</v>
      </c>
      <c r="FZ52">
        <v>7.14</v>
      </c>
      <c r="GB52">
        <v>6.93</v>
      </c>
      <c r="GE52">
        <v>7.74</v>
      </c>
      <c r="GF52">
        <v>10.48</v>
      </c>
      <c r="GH52">
        <v>7.49</v>
      </c>
      <c r="GI52">
        <v>3.05</v>
      </c>
      <c r="GM52">
        <v>7.28</v>
      </c>
      <c r="GO52">
        <v>8.33</v>
      </c>
      <c r="GQ52">
        <v>6.84</v>
      </c>
      <c r="GT52">
        <v>7.49</v>
      </c>
      <c r="GW52">
        <v>7.48</v>
      </c>
      <c r="GX52">
        <v>5.64</v>
      </c>
      <c r="GY52">
        <v>3.93</v>
      </c>
      <c r="HB52">
        <v>5.8</v>
      </c>
      <c r="HD52">
        <v>7.19</v>
      </c>
      <c r="HH52">
        <v>13.13</v>
      </c>
      <c r="HJ52">
        <v>5.38</v>
      </c>
      <c r="HL52">
        <v>5.74</v>
      </c>
      <c r="HO52">
        <v>7.41</v>
      </c>
      <c r="HP52">
        <v>4.76</v>
      </c>
      <c r="HR52">
        <v>5.91</v>
      </c>
      <c r="HS52">
        <v>6.48</v>
      </c>
      <c r="HU52">
        <v>4.82</v>
      </c>
      <c r="HV52">
        <v>6.97</v>
      </c>
      <c r="HX52">
        <v>5.92</v>
      </c>
      <c r="HZ52">
        <v>7.04</v>
      </c>
      <c r="IC52">
        <v>6.42</v>
      </c>
      <c r="IE52">
        <v>6.33</v>
      </c>
      <c r="IG52">
        <v>6.04</v>
      </c>
      <c r="IH52">
        <v>15.4</v>
      </c>
      <c r="IK52">
        <v>5.2</v>
      </c>
      <c r="IL52">
        <v>6.35</v>
      </c>
      <c r="IN52">
        <v>6.8</v>
      </c>
      <c r="IO52">
        <v>6.18</v>
      </c>
      <c r="IS52">
        <v>7.01</v>
      </c>
      <c r="IU52">
        <v>9.5500000000000007</v>
      </c>
      <c r="IW52">
        <v>7.81</v>
      </c>
      <c r="IY52">
        <v>5.55</v>
      </c>
      <c r="IZ52">
        <v>4.59</v>
      </c>
      <c r="JB52">
        <v>5.07</v>
      </c>
      <c r="JE52">
        <v>5.83</v>
      </c>
      <c r="JF52">
        <v>15.44</v>
      </c>
      <c r="JG52">
        <v>6.28</v>
      </c>
      <c r="JH52">
        <v>5.51</v>
      </c>
      <c r="JI52">
        <v>5.62</v>
      </c>
      <c r="JJ52">
        <v>4.99</v>
      </c>
      <c r="JK52">
        <v>4.8600000000000003</v>
      </c>
      <c r="JL52">
        <v>6</v>
      </c>
      <c r="JN52">
        <v>6.87</v>
      </c>
      <c r="JP52">
        <v>5.3</v>
      </c>
      <c r="JQ52">
        <v>3.9</v>
      </c>
      <c r="JS52">
        <v>7.97</v>
      </c>
      <c r="JU52">
        <v>5.67</v>
      </c>
      <c r="JW52">
        <v>5.25</v>
      </c>
      <c r="JY52">
        <v>5.95</v>
      </c>
      <c r="KA52">
        <v>9.89</v>
      </c>
      <c r="KE52">
        <v>9.86</v>
      </c>
      <c r="KG52">
        <v>4.8899999999999899</v>
      </c>
      <c r="KK52">
        <v>6.59</v>
      </c>
      <c r="KM52">
        <v>7.18</v>
      </c>
      <c r="KP52">
        <v>7.28</v>
      </c>
      <c r="KS52">
        <v>9.24</v>
      </c>
      <c r="KU52">
        <v>5.95</v>
      </c>
      <c r="KW52">
        <v>7.05</v>
      </c>
      <c r="LA52">
        <v>7.95</v>
      </c>
      <c r="LC52">
        <v>9.5</v>
      </c>
      <c r="LE52">
        <v>5.58</v>
      </c>
      <c r="LG52">
        <v>5.28</v>
      </c>
    </row>
    <row r="53" spans="1:319">
      <c r="A53" s="13" t="s">
        <v>377</v>
      </c>
      <c r="D53" s="13" t="s">
        <v>320</v>
      </c>
      <c r="E53" s="13" t="s">
        <v>378</v>
      </c>
    </row>
    <row r="54" spans="1:319">
      <c r="A54" s="13" t="s">
        <v>379</v>
      </c>
      <c r="B54">
        <v>1123.5000000000007</v>
      </c>
      <c r="C54">
        <v>21.605769230769244</v>
      </c>
      <c r="D54" s="13" t="s">
        <v>320</v>
      </c>
      <c r="E54" s="13" t="s">
        <v>378</v>
      </c>
      <c r="G54">
        <v>9.1</v>
      </c>
      <c r="I54">
        <v>8.0299999999999994</v>
      </c>
      <c r="K54">
        <v>8.06</v>
      </c>
      <c r="M54">
        <v>6.84</v>
      </c>
      <c r="Q54">
        <v>15.17</v>
      </c>
      <c r="S54">
        <v>9</v>
      </c>
      <c r="V54">
        <v>11.33</v>
      </c>
      <c r="Y54">
        <v>8.9600000000000009</v>
      </c>
      <c r="Z54">
        <v>7.31</v>
      </c>
      <c r="AB54">
        <v>7.67</v>
      </c>
      <c r="AE54">
        <v>11.03</v>
      </c>
      <c r="AJ54">
        <v>9.2799999999999994</v>
      </c>
      <c r="AK54">
        <v>11.88</v>
      </c>
      <c r="AO54">
        <v>8.5299999999999994</v>
      </c>
      <c r="AP54">
        <v>7.68</v>
      </c>
      <c r="AU54">
        <v>20.239999999999998</v>
      </c>
      <c r="AW54">
        <v>18.05</v>
      </c>
      <c r="AZ54">
        <v>9.3699999999999992</v>
      </c>
      <c r="BE54">
        <v>10.02</v>
      </c>
      <c r="BI54">
        <v>7.58</v>
      </c>
      <c r="BJ54">
        <v>8.25</v>
      </c>
      <c r="BL54">
        <v>8.5500000000000007</v>
      </c>
      <c r="BO54">
        <v>8.1199999999999992</v>
      </c>
      <c r="BS54">
        <v>18.91</v>
      </c>
      <c r="BU54">
        <v>10.48</v>
      </c>
      <c r="BY54">
        <v>9.34</v>
      </c>
      <c r="CA54">
        <v>7.77</v>
      </c>
      <c r="CC54">
        <v>8.43</v>
      </c>
      <c r="CF54">
        <v>7.04</v>
      </c>
      <c r="CH54">
        <v>8.1300000000000008</v>
      </c>
      <c r="CJ54">
        <v>8.31</v>
      </c>
      <c r="CN54">
        <v>8.85</v>
      </c>
      <c r="CQ54">
        <v>8.61</v>
      </c>
      <c r="CT54">
        <v>16.489999999999998</v>
      </c>
      <c r="CW54">
        <v>7.2</v>
      </c>
      <c r="CZ54">
        <v>15.65</v>
      </c>
      <c r="DD54">
        <v>9.4700000000000006</v>
      </c>
      <c r="DM54">
        <v>8.5399999999999903</v>
      </c>
      <c r="DN54">
        <v>6.48</v>
      </c>
      <c r="DP54">
        <v>6.96</v>
      </c>
      <c r="DQ54">
        <v>4.18</v>
      </c>
      <c r="DS54">
        <v>6.05</v>
      </c>
      <c r="DW54">
        <v>15.72</v>
      </c>
      <c r="DY54">
        <v>7.3</v>
      </c>
      <c r="EB54">
        <v>14.74</v>
      </c>
      <c r="EE54">
        <v>5.67</v>
      </c>
      <c r="EH54">
        <v>14.65</v>
      </c>
      <c r="EK54">
        <v>6.15</v>
      </c>
      <c r="EM54">
        <v>6.3</v>
      </c>
      <c r="EN54">
        <v>9.0299999999999905</v>
      </c>
      <c r="EP54">
        <v>6.61</v>
      </c>
      <c r="EQ54">
        <v>6.7</v>
      </c>
      <c r="ES54">
        <v>8.42</v>
      </c>
      <c r="EU54">
        <v>6.7</v>
      </c>
      <c r="EW54">
        <v>8.9600000000000009</v>
      </c>
      <c r="EZ54">
        <v>8.61</v>
      </c>
      <c r="FA54">
        <v>6.15</v>
      </c>
      <c r="FB54">
        <v>6.17</v>
      </c>
      <c r="FD54">
        <v>7.19</v>
      </c>
      <c r="FF54">
        <v>8.08</v>
      </c>
      <c r="FH54">
        <v>8.6199999999999903</v>
      </c>
      <c r="FI54">
        <v>6.2</v>
      </c>
      <c r="FK54">
        <v>6.16</v>
      </c>
      <c r="FL54">
        <v>4.5199999999999898</v>
      </c>
      <c r="FM54">
        <v>4.29</v>
      </c>
      <c r="FN54">
        <v>5.62</v>
      </c>
      <c r="FO54">
        <v>6.4</v>
      </c>
      <c r="FS54">
        <v>8.18</v>
      </c>
      <c r="FU54">
        <v>8.85</v>
      </c>
      <c r="FW54">
        <v>5.73</v>
      </c>
      <c r="FY54">
        <v>6.33</v>
      </c>
      <c r="FZ54">
        <v>7.48</v>
      </c>
      <c r="GA54">
        <v>7</v>
      </c>
      <c r="GD54">
        <v>10.01</v>
      </c>
      <c r="GG54">
        <v>8.74</v>
      </c>
      <c r="GK54">
        <v>14.38</v>
      </c>
      <c r="GM54">
        <v>8.4700000000000006</v>
      </c>
      <c r="GQ54">
        <v>7.14</v>
      </c>
      <c r="GT54">
        <v>16.600000000000001</v>
      </c>
      <c r="GY54">
        <v>6.67</v>
      </c>
      <c r="HC54">
        <v>17.2</v>
      </c>
      <c r="HE54">
        <v>8.92</v>
      </c>
      <c r="HH54">
        <v>6.01</v>
      </c>
      <c r="HI54">
        <v>9.1300000000000008</v>
      </c>
      <c r="HJ54">
        <v>3.7</v>
      </c>
      <c r="HK54">
        <v>6.85</v>
      </c>
      <c r="HN54">
        <v>9.58</v>
      </c>
      <c r="HQ54">
        <v>15.05</v>
      </c>
      <c r="HW54">
        <v>9.9700000000000006</v>
      </c>
      <c r="IA54">
        <v>20.21</v>
      </c>
      <c r="IC54">
        <v>7.44</v>
      </c>
      <c r="IG54">
        <v>10.54</v>
      </c>
      <c r="II54">
        <v>17.82</v>
      </c>
      <c r="IL54">
        <v>10.26</v>
      </c>
      <c r="IO54">
        <v>8.42</v>
      </c>
      <c r="IP54">
        <v>9.5</v>
      </c>
      <c r="IS54">
        <v>9.6300000000000008</v>
      </c>
      <c r="IU54">
        <v>9.32</v>
      </c>
      <c r="IY54">
        <v>13.44</v>
      </c>
      <c r="JA54">
        <v>11.6</v>
      </c>
      <c r="JB54">
        <v>8.64</v>
      </c>
      <c r="JH54">
        <v>8.15</v>
      </c>
      <c r="JJ54">
        <v>11.3</v>
      </c>
      <c r="JK54">
        <v>7.27</v>
      </c>
      <c r="JM54">
        <v>9.93</v>
      </c>
      <c r="JQ54">
        <v>9.9700000000000006</v>
      </c>
      <c r="JS54">
        <v>10.210000000000001</v>
      </c>
      <c r="JV54">
        <v>9.11</v>
      </c>
      <c r="JZ54">
        <v>8.85</v>
      </c>
      <c r="KC54">
        <v>9.85</v>
      </c>
      <c r="KD54">
        <v>9.82</v>
      </c>
      <c r="KG54">
        <v>12.69</v>
      </c>
      <c r="KL54">
        <v>17.64</v>
      </c>
      <c r="KP54">
        <v>9.74</v>
      </c>
      <c r="KR54">
        <v>8.76</v>
      </c>
      <c r="KX54">
        <v>19.22</v>
      </c>
      <c r="LC54">
        <v>9.6300000000000008</v>
      </c>
      <c r="LD54">
        <v>10.65</v>
      </c>
    </row>
    <row r="55" spans="1:319">
      <c r="A55" s="13" t="s">
        <v>380</v>
      </c>
      <c r="B55">
        <v>87.75</v>
      </c>
      <c r="C55">
        <v>1.6875</v>
      </c>
      <c r="D55" s="13" t="s">
        <v>381</v>
      </c>
      <c r="E55" s="13" t="s">
        <v>382</v>
      </c>
      <c r="L55">
        <v>6.42</v>
      </c>
      <c r="Q55">
        <v>5.55</v>
      </c>
      <c r="BZ55">
        <v>8.35</v>
      </c>
      <c r="ES55">
        <v>7.16</v>
      </c>
      <c r="EU55">
        <v>6.43</v>
      </c>
      <c r="GG55">
        <v>8.6</v>
      </c>
      <c r="GL55">
        <v>7.2</v>
      </c>
      <c r="GO55">
        <v>7.33</v>
      </c>
      <c r="IE55">
        <v>7.13</v>
      </c>
      <c r="KV55">
        <v>8.65</v>
      </c>
      <c r="LA55">
        <v>7.27</v>
      </c>
      <c r="LG55">
        <v>7.66</v>
      </c>
    </row>
    <row r="56" spans="1:319">
      <c r="A56" s="13" t="s">
        <v>383</v>
      </c>
      <c r="B56">
        <v>57.529999999999994</v>
      </c>
      <c r="C56">
        <v>1.1063461538461536</v>
      </c>
      <c r="D56" s="13" t="s">
        <v>381</v>
      </c>
      <c r="E56" s="13" t="s">
        <v>382</v>
      </c>
      <c r="M56">
        <v>7.85</v>
      </c>
      <c r="BZ56">
        <v>8.61</v>
      </c>
      <c r="GG56">
        <v>9.98</v>
      </c>
      <c r="GJ56">
        <v>4.0999999999999899</v>
      </c>
      <c r="KF56">
        <v>10.82</v>
      </c>
      <c r="KS56">
        <v>7.61</v>
      </c>
      <c r="KX56">
        <v>8.56</v>
      </c>
    </row>
    <row r="57" spans="1:319">
      <c r="A57" s="13" t="s">
        <v>384</v>
      </c>
      <c r="B57">
        <v>1049.6600000000001</v>
      </c>
      <c r="C57">
        <v>20.185769230769232</v>
      </c>
      <c r="D57" s="13" t="s">
        <v>381</v>
      </c>
      <c r="E57" s="13" t="s">
        <v>382</v>
      </c>
      <c r="F57">
        <v>6.08</v>
      </c>
      <c r="H57">
        <v>5.07</v>
      </c>
      <c r="K57">
        <v>7.83</v>
      </c>
      <c r="L57">
        <v>7.95</v>
      </c>
      <c r="N57">
        <v>7.11</v>
      </c>
      <c r="Q57">
        <v>7.77</v>
      </c>
      <c r="R57">
        <v>7.57</v>
      </c>
      <c r="T57">
        <v>7.34</v>
      </c>
      <c r="W57">
        <v>7.66</v>
      </c>
      <c r="X57">
        <v>7.11</v>
      </c>
      <c r="Z57">
        <v>7.41</v>
      </c>
      <c r="AC57">
        <v>7.4</v>
      </c>
      <c r="AJ57">
        <v>7.18</v>
      </c>
      <c r="AL57">
        <v>6.8</v>
      </c>
      <c r="AO57">
        <v>7.52</v>
      </c>
      <c r="AP57">
        <v>6.91</v>
      </c>
      <c r="AS57">
        <v>7.82</v>
      </c>
      <c r="AU57">
        <v>7.9</v>
      </c>
      <c r="AV57">
        <v>8.0399999999999903</v>
      </c>
      <c r="AY57">
        <v>6.94</v>
      </c>
      <c r="BA57">
        <v>8.93</v>
      </c>
      <c r="BB57">
        <v>7.66</v>
      </c>
      <c r="BD57">
        <v>6.96</v>
      </c>
      <c r="BG57">
        <v>7.34</v>
      </c>
      <c r="BH57">
        <v>5.89</v>
      </c>
      <c r="BJ57">
        <v>7.26</v>
      </c>
      <c r="BM57">
        <v>7.2</v>
      </c>
      <c r="BN57">
        <v>7.91</v>
      </c>
      <c r="BP57">
        <v>6.85</v>
      </c>
      <c r="BS57">
        <v>7.82</v>
      </c>
      <c r="BT57">
        <v>7.13</v>
      </c>
      <c r="BV57">
        <v>7.37</v>
      </c>
      <c r="BY57">
        <v>8.2799999999999905</v>
      </c>
      <c r="BZ57">
        <v>7.66</v>
      </c>
      <c r="CA57">
        <v>6.95</v>
      </c>
      <c r="CD57">
        <v>8.81</v>
      </c>
      <c r="CF57">
        <v>7.08</v>
      </c>
      <c r="CG57">
        <v>7.34</v>
      </c>
      <c r="CI57">
        <v>7.05</v>
      </c>
      <c r="CL57">
        <v>7.95</v>
      </c>
      <c r="CM57">
        <v>6.02</v>
      </c>
      <c r="CO57">
        <v>6.79</v>
      </c>
      <c r="CR57">
        <v>7.11</v>
      </c>
      <c r="CS57">
        <v>6.56</v>
      </c>
      <c r="CU57">
        <v>7.17</v>
      </c>
      <c r="CX57">
        <v>6.13</v>
      </c>
      <c r="CY57">
        <v>8.1199999999999903</v>
      </c>
      <c r="DA57">
        <v>6.7</v>
      </c>
      <c r="DE57">
        <v>5.9</v>
      </c>
      <c r="DG57">
        <v>7.04</v>
      </c>
      <c r="DJ57">
        <v>7.01</v>
      </c>
      <c r="DL57">
        <v>6.56</v>
      </c>
      <c r="DN57">
        <v>6.59</v>
      </c>
      <c r="DQ57">
        <v>7.5</v>
      </c>
      <c r="DR57">
        <v>6.75</v>
      </c>
      <c r="DT57">
        <v>6.92</v>
      </c>
      <c r="DW57">
        <v>7.24</v>
      </c>
      <c r="DX57">
        <v>7.41</v>
      </c>
      <c r="DZ57">
        <v>6.52</v>
      </c>
      <c r="EC57">
        <v>5.95</v>
      </c>
      <c r="ED57">
        <v>6.73</v>
      </c>
      <c r="EF57">
        <v>6.43</v>
      </c>
      <c r="EI57">
        <v>7.83</v>
      </c>
      <c r="EJ57">
        <v>7.22</v>
      </c>
      <c r="EL57">
        <v>6.04</v>
      </c>
      <c r="EO57">
        <v>6.18</v>
      </c>
      <c r="EP57">
        <v>7.48</v>
      </c>
      <c r="ER57">
        <v>6.22</v>
      </c>
      <c r="EU57">
        <v>6.49</v>
      </c>
      <c r="FB57">
        <v>6.67</v>
      </c>
      <c r="FE57">
        <v>7.83</v>
      </c>
      <c r="FG57">
        <v>8.31</v>
      </c>
      <c r="FN57">
        <v>7.1</v>
      </c>
      <c r="FO57">
        <v>6.88</v>
      </c>
      <c r="FS57">
        <v>7.47</v>
      </c>
      <c r="FT57">
        <v>8.1199999999999903</v>
      </c>
      <c r="FV57">
        <v>6.92</v>
      </c>
      <c r="FY57">
        <v>8.17</v>
      </c>
      <c r="FZ57">
        <v>7.88</v>
      </c>
      <c r="GB57">
        <v>6.89</v>
      </c>
      <c r="GE57">
        <v>5.44</v>
      </c>
      <c r="GH57">
        <v>15.31</v>
      </c>
      <c r="GL57">
        <v>14.19</v>
      </c>
      <c r="GN57">
        <v>8.33</v>
      </c>
      <c r="GQ57">
        <v>8.09</v>
      </c>
      <c r="GR57">
        <v>8.0299999999999905</v>
      </c>
      <c r="GT57">
        <v>7.15</v>
      </c>
      <c r="GW57">
        <v>7.89</v>
      </c>
      <c r="GX57">
        <v>7.33</v>
      </c>
      <c r="GZ57">
        <v>7</v>
      </c>
      <c r="HC57">
        <v>7.38</v>
      </c>
      <c r="HD57">
        <v>8.23</v>
      </c>
      <c r="HF57">
        <v>7.46</v>
      </c>
      <c r="HI57">
        <v>7.66</v>
      </c>
      <c r="HJ57">
        <v>7.46</v>
      </c>
      <c r="HM57">
        <v>8.69</v>
      </c>
      <c r="HO57">
        <v>7.8</v>
      </c>
      <c r="HP57">
        <v>7.99</v>
      </c>
      <c r="HR57">
        <v>5.89</v>
      </c>
      <c r="HU57">
        <v>8.0399999999999903</v>
      </c>
      <c r="HV57">
        <v>7.61</v>
      </c>
      <c r="HX57">
        <v>7.72</v>
      </c>
      <c r="IA57">
        <v>7.95</v>
      </c>
      <c r="IH57">
        <v>6.64</v>
      </c>
      <c r="IJ57">
        <v>7.71</v>
      </c>
      <c r="IM57">
        <v>8.35</v>
      </c>
      <c r="IN57">
        <v>6.31</v>
      </c>
      <c r="IP57">
        <v>6.62</v>
      </c>
      <c r="IS57">
        <v>8.8000000000000007</v>
      </c>
      <c r="IT57">
        <v>6.21</v>
      </c>
      <c r="IW57">
        <v>8.23</v>
      </c>
      <c r="IZ57">
        <v>7.28</v>
      </c>
      <c r="JB57">
        <v>6.1</v>
      </c>
      <c r="JE57">
        <v>8.39</v>
      </c>
      <c r="JF57">
        <v>7.45</v>
      </c>
      <c r="JH57">
        <v>7.45</v>
      </c>
      <c r="JK57">
        <v>8.23</v>
      </c>
      <c r="JL57">
        <v>5.38</v>
      </c>
      <c r="JN57">
        <v>8.43</v>
      </c>
      <c r="JQ57">
        <v>8.5299999999999905</v>
      </c>
      <c r="JR57">
        <v>7.44</v>
      </c>
      <c r="JT57">
        <v>7.66</v>
      </c>
      <c r="JW57">
        <v>7.93</v>
      </c>
      <c r="JX57">
        <v>8.39</v>
      </c>
      <c r="JZ57">
        <v>7.64</v>
      </c>
      <c r="KC57">
        <v>6.91</v>
      </c>
      <c r="KD57">
        <v>7.92</v>
      </c>
      <c r="KF57">
        <v>7.95</v>
      </c>
      <c r="KI57">
        <v>8.51</v>
      </c>
      <c r="KJ57">
        <v>7.34</v>
      </c>
      <c r="KL57">
        <v>7.75</v>
      </c>
      <c r="KO57">
        <v>8.1999999999999904</v>
      </c>
      <c r="KP57">
        <v>8.99</v>
      </c>
      <c r="KR57">
        <v>6.68</v>
      </c>
      <c r="KU57">
        <v>8.27</v>
      </c>
      <c r="KV57">
        <v>6.62</v>
      </c>
      <c r="KX57">
        <v>7.2</v>
      </c>
      <c r="LA57">
        <v>7.49</v>
      </c>
      <c r="LB57">
        <v>7.02</v>
      </c>
      <c r="LD57">
        <v>7.32</v>
      </c>
      <c r="LG57">
        <v>7.98</v>
      </c>
    </row>
    <row r="58" spans="1:319">
      <c r="A58" s="13" t="s">
        <v>385</v>
      </c>
      <c r="B58">
        <v>824.35999999999945</v>
      </c>
      <c r="C58">
        <v>15.853076923076912</v>
      </c>
      <c r="D58" s="13" t="s">
        <v>381</v>
      </c>
      <c r="E58" s="13" t="s">
        <v>382</v>
      </c>
      <c r="F58">
        <v>14.13</v>
      </c>
      <c r="I58">
        <v>6.53</v>
      </c>
      <c r="K58">
        <v>6.62</v>
      </c>
      <c r="N58">
        <v>4.66</v>
      </c>
      <c r="R58">
        <v>8.7200000000000006</v>
      </c>
      <c r="AA58">
        <v>8.09</v>
      </c>
      <c r="AB58">
        <v>8.39</v>
      </c>
      <c r="AL58">
        <v>8.2899999999999903</v>
      </c>
      <c r="AO58">
        <v>7.8</v>
      </c>
      <c r="AP58">
        <v>9.06</v>
      </c>
      <c r="AT58">
        <v>8.1999999999999904</v>
      </c>
      <c r="AU58">
        <v>8.8000000000000007</v>
      </c>
      <c r="AV58">
        <v>9.2200000000000006</v>
      </c>
      <c r="AZ58">
        <v>8.5299999999999905</v>
      </c>
      <c r="BB58">
        <v>7.91</v>
      </c>
      <c r="BG58">
        <v>15.91</v>
      </c>
      <c r="BJ58">
        <v>7.73</v>
      </c>
      <c r="BN58">
        <v>7.85</v>
      </c>
      <c r="BO58">
        <v>9.6199999999999903</v>
      </c>
      <c r="BR58">
        <v>7.33</v>
      </c>
      <c r="BY58">
        <v>19.04</v>
      </c>
      <c r="CD58">
        <v>6.67</v>
      </c>
      <c r="CJ58">
        <v>8.75</v>
      </c>
      <c r="CM58">
        <v>8.1999999999999904</v>
      </c>
      <c r="CO58">
        <v>8.4499999999999904</v>
      </c>
      <c r="CQ58">
        <v>8.17</v>
      </c>
      <c r="CT58">
        <v>8.0299999999999905</v>
      </c>
      <c r="CU58">
        <v>7.47</v>
      </c>
      <c r="CY58">
        <v>8.35</v>
      </c>
      <c r="DA58">
        <v>8.17</v>
      </c>
      <c r="DD58">
        <v>7.99</v>
      </c>
      <c r="DF58">
        <v>6.84</v>
      </c>
      <c r="DO58">
        <v>6</v>
      </c>
      <c r="DP58">
        <v>8</v>
      </c>
      <c r="DR58">
        <v>7.14</v>
      </c>
      <c r="DU58">
        <v>6.9</v>
      </c>
      <c r="DV58">
        <v>3.41</v>
      </c>
      <c r="DX58">
        <v>8.68</v>
      </c>
      <c r="DZ58">
        <v>7.23</v>
      </c>
      <c r="EC58">
        <v>7.82</v>
      </c>
      <c r="EE58">
        <v>6.11</v>
      </c>
      <c r="EG58">
        <v>8.02</v>
      </c>
      <c r="EI58">
        <v>8.4499999999999904</v>
      </c>
      <c r="EJ58">
        <v>5.53</v>
      </c>
      <c r="EN58">
        <v>7.79</v>
      </c>
      <c r="EP58">
        <v>8.31</v>
      </c>
      <c r="FB58">
        <v>5.69</v>
      </c>
      <c r="FE58">
        <v>8.51</v>
      </c>
      <c r="FG58">
        <v>7.28</v>
      </c>
      <c r="FO58">
        <v>4.5199999999999898</v>
      </c>
      <c r="FR58">
        <v>6.92</v>
      </c>
      <c r="FT58">
        <v>8</v>
      </c>
      <c r="FW58">
        <v>6.04</v>
      </c>
      <c r="FY58">
        <v>4.08</v>
      </c>
      <c r="GA58">
        <v>7.49</v>
      </c>
      <c r="GC58">
        <v>6.71</v>
      </c>
      <c r="GG58">
        <v>8.2200000000000006</v>
      </c>
      <c r="GK58">
        <v>6.28</v>
      </c>
      <c r="GL58">
        <v>7.2</v>
      </c>
      <c r="GO58">
        <v>7.33</v>
      </c>
      <c r="GR58">
        <v>8.15</v>
      </c>
      <c r="GT58">
        <v>9.15</v>
      </c>
      <c r="GV58">
        <v>8.83</v>
      </c>
      <c r="GX58">
        <v>8.66</v>
      </c>
      <c r="GZ58">
        <v>5.71</v>
      </c>
      <c r="HF58">
        <v>7.51</v>
      </c>
      <c r="HG58">
        <v>7.2</v>
      </c>
      <c r="HI58">
        <v>8.8800000000000008</v>
      </c>
      <c r="HM58">
        <v>15.18</v>
      </c>
      <c r="HP58">
        <v>7.9</v>
      </c>
      <c r="HQ58">
        <v>10.0399999999999</v>
      </c>
      <c r="HT58">
        <v>8.67</v>
      </c>
      <c r="HV58">
        <v>9.81</v>
      </c>
      <c r="HY58">
        <v>8.19</v>
      </c>
      <c r="IA58">
        <v>9.11</v>
      </c>
      <c r="II58">
        <v>9.01</v>
      </c>
      <c r="IL58">
        <v>8.2799999999999905</v>
      </c>
      <c r="IO58">
        <v>6.65</v>
      </c>
      <c r="IQ58">
        <v>7.66</v>
      </c>
      <c r="IR58">
        <v>7.69</v>
      </c>
      <c r="IT58">
        <v>7.45</v>
      </c>
      <c r="IY58">
        <v>16.149999999999899</v>
      </c>
      <c r="JA58">
        <v>6.59</v>
      </c>
      <c r="JC58">
        <v>7.3</v>
      </c>
      <c r="JE58">
        <v>16.12</v>
      </c>
      <c r="JG58">
        <v>11.95</v>
      </c>
      <c r="JN58">
        <v>15.83</v>
      </c>
      <c r="JQ58">
        <v>9.01</v>
      </c>
      <c r="JR58">
        <v>4.6500000000000004</v>
      </c>
      <c r="JW58">
        <v>18.41</v>
      </c>
      <c r="KD58">
        <v>8.65</v>
      </c>
      <c r="KG58">
        <v>8.2100000000000009</v>
      </c>
      <c r="KI58">
        <v>7.54</v>
      </c>
      <c r="KN58">
        <v>7.68</v>
      </c>
      <c r="KP58">
        <v>7.32</v>
      </c>
      <c r="KV58">
        <v>7.66</v>
      </c>
      <c r="LB58">
        <v>8.98</v>
      </c>
      <c r="LD58">
        <v>9.4</v>
      </c>
    </row>
    <row r="59" spans="1:319">
      <c r="A59" s="13" t="s">
        <v>386</v>
      </c>
      <c r="B59">
        <v>740.9</v>
      </c>
      <c r="C59">
        <v>14.248076923076923</v>
      </c>
      <c r="D59" s="13" t="s">
        <v>381</v>
      </c>
      <c r="E59" s="13" t="s">
        <v>382</v>
      </c>
      <c r="F59">
        <v>6.38</v>
      </c>
      <c r="I59">
        <v>5.85</v>
      </c>
      <c r="L59">
        <v>8.0500000000000007</v>
      </c>
      <c r="O59">
        <v>6.52</v>
      </c>
      <c r="Q59">
        <v>6.19</v>
      </c>
      <c r="S59">
        <v>6.76</v>
      </c>
      <c r="W59">
        <v>8.89</v>
      </c>
      <c r="X59">
        <v>7</v>
      </c>
      <c r="AB59">
        <v>14.81</v>
      </c>
      <c r="AM59">
        <v>16.899999999999899</v>
      </c>
      <c r="AP59">
        <v>7.13</v>
      </c>
      <c r="AV59">
        <v>6.74</v>
      </c>
      <c r="BA59">
        <v>9.01</v>
      </c>
      <c r="BD59">
        <v>11.09</v>
      </c>
      <c r="BF59">
        <v>6.78</v>
      </c>
      <c r="BJ59">
        <v>7.64</v>
      </c>
      <c r="BM59">
        <v>14.69</v>
      </c>
      <c r="BR59">
        <v>16.18</v>
      </c>
      <c r="BT59">
        <v>7.94</v>
      </c>
      <c r="BU59">
        <v>9.49</v>
      </c>
      <c r="BY59">
        <v>7.12</v>
      </c>
      <c r="CD59">
        <v>15.96</v>
      </c>
      <c r="CI59">
        <v>16.48</v>
      </c>
      <c r="CO59">
        <v>8.24</v>
      </c>
      <c r="CQ59">
        <v>6.08</v>
      </c>
      <c r="CU59">
        <v>16.739999999999899</v>
      </c>
      <c r="CY59">
        <v>15.99</v>
      </c>
      <c r="DC59">
        <v>5.87</v>
      </c>
      <c r="DG59">
        <v>6.55</v>
      </c>
      <c r="DI59">
        <v>6.83</v>
      </c>
      <c r="DL59">
        <v>7.47</v>
      </c>
      <c r="DO59">
        <v>8.18</v>
      </c>
      <c r="DS59">
        <v>6.17</v>
      </c>
      <c r="DW59">
        <v>13.01</v>
      </c>
      <c r="DZ59">
        <v>6.82</v>
      </c>
      <c r="EB59">
        <v>7.61</v>
      </c>
      <c r="EE59">
        <v>4.46</v>
      </c>
      <c r="EG59">
        <v>6.83</v>
      </c>
      <c r="EK59">
        <v>7.32</v>
      </c>
      <c r="EL59">
        <v>7.04</v>
      </c>
      <c r="EO59">
        <v>8.31</v>
      </c>
      <c r="ER59">
        <v>9.43</v>
      </c>
      <c r="FC59">
        <v>7.13</v>
      </c>
      <c r="FG59">
        <v>7.67</v>
      </c>
      <c r="FO59">
        <v>7.09</v>
      </c>
      <c r="FP59">
        <v>6.37</v>
      </c>
      <c r="FU59">
        <v>8.24</v>
      </c>
      <c r="FW59">
        <v>7.35</v>
      </c>
      <c r="FY59">
        <v>4.22</v>
      </c>
      <c r="GB59">
        <v>5.87</v>
      </c>
      <c r="GC59">
        <v>7.8</v>
      </c>
      <c r="GK59">
        <v>8.09</v>
      </c>
      <c r="GN59">
        <v>7.25</v>
      </c>
      <c r="GO59">
        <v>7.8</v>
      </c>
      <c r="GS59">
        <v>6.77</v>
      </c>
      <c r="GW59">
        <v>8.6300000000000008</v>
      </c>
      <c r="GZ59">
        <v>7.27</v>
      </c>
      <c r="HC59">
        <v>5.7</v>
      </c>
      <c r="HG59">
        <v>8.98</v>
      </c>
      <c r="HI59">
        <v>8.06</v>
      </c>
      <c r="HK59">
        <v>7.83</v>
      </c>
      <c r="HO59">
        <v>7.67</v>
      </c>
      <c r="HU59">
        <v>9.58</v>
      </c>
      <c r="HX59">
        <v>10.32</v>
      </c>
      <c r="IA59">
        <v>7.89</v>
      </c>
      <c r="IH59">
        <v>7.91</v>
      </c>
      <c r="IL59">
        <v>7.95</v>
      </c>
      <c r="IQ59">
        <v>7.98</v>
      </c>
      <c r="IS59">
        <v>7.83</v>
      </c>
      <c r="IW59">
        <v>7.56</v>
      </c>
      <c r="IY59">
        <v>9.2799999999999905</v>
      </c>
      <c r="IZ59">
        <v>13.88</v>
      </c>
      <c r="JD59">
        <v>5.52</v>
      </c>
      <c r="JG59">
        <v>7.23</v>
      </c>
      <c r="JH59">
        <v>11.34</v>
      </c>
      <c r="JL59">
        <v>8.4700000000000006</v>
      </c>
      <c r="JP59">
        <v>8.42</v>
      </c>
      <c r="JT59">
        <v>8.59</v>
      </c>
      <c r="KA59">
        <v>7.29</v>
      </c>
      <c r="KF59">
        <v>8.11</v>
      </c>
      <c r="KL59">
        <v>7.46</v>
      </c>
      <c r="KO59">
        <v>8.18</v>
      </c>
      <c r="KP59">
        <v>7.72</v>
      </c>
      <c r="KS59">
        <v>8.68</v>
      </c>
      <c r="KX59">
        <v>8.9499999999999904</v>
      </c>
      <c r="LD59">
        <v>7.45</v>
      </c>
      <c r="LG59">
        <v>8.9700000000000006</v>
      </c>
    </row>
    <row r="60" spans="1:319">
      <c r="A60" s="13" t="s">
        <v>387</v>
      </c>
      <c r="B60">
        <v>1287.3199999999993</v>
      </c>
      <c r="C60">
        <v>24.756153846153833</v>
      </c>
      <c r="D60" s="13" t="s">
        <v>381</v>
      </c>
      <c r="E60" s="13" t="s">
        <v>382</v>
      </c>
      <c r="M60">
        <v>8.91</v>
      </c>
      <c r="N60">
        <v>7.94</v>
      </c>
      <c r="O60">
        <v>7.34</v>
      </c>
      <c r="R60">
        <v>8.6300000000000008</v>
      </c>
      <c r="S60">
        <v>8.8000000000000007</v>
      </c>
      <c r="T60">
        <v>7.3</v>
      </c>
      <c r="Y60">
        <v>3.64</v>
      </c>
      <c r="Z60">
        <v>16.63</v>
      </c>
      <c r="AB60">
        <v>6.46</v>
      </c>
      <c r="AK60">
        <v>17.75</v>
      </c>
      <c r="AM60">
        <v>8.83</v>
      </c>
      <c r="AO60">
        <v>5.0199999999999898</v>
      </c>
      <c r="AQ60">
        <v>15.93</v>
      </c>
      <c r="AS60">
        <v>7.27</v>
      </c>
      <c r="AW60">
        <v>10.18</v>
      </c>
      <c r="AX60">
        <v>9.33</v>
      </c>
      <c r="BA60">
        <v>17.04</v>
      </c>
      <c r="BB60">
        <v>10.38</v>
      </c>
      <c r="BF60">
        <v>16.2</v>
      </c>
      <c r="BK60">
        <v>17.52</v>
      </c>
      <c r="BM60">
        <v>6.29</v>
      </c>
      <c r="BQ60">
        <v>17.920000000000002</v>
      </c>
      <c r="BT60">
        <v>9.98</v>
      </c>
      <c r="BU60">
        <v>9.15</v>
      </c>
      <c r="BX60">
        <v>13.69</v>
      </c>
      <c r="BZ60">
        <v>8.1300000000000008</v>
      </c>
      <c r="CB60">
        <v>5.84</v>
      </c>
      <c r="CD60">
        <v>6.82</v>
      </c>
      <c r="CG60">
        <v>9.06</v>
      </c>
      <c r="CI60">
        <v>18.77</v>
      </c>
      <c r="CM60">
        <v>14.54</v>
      </c>
      <c r="CN60">
        <v>6.73</v>
      </c>
      <c r="CO60">
        <v>8.69</v>
      </c>
      <c r="CR60">
        <v>8.5500000000000007</v>
      </c>
      <c r="CS60">
        <v>7.02</v>
      </c>
      <c r="CV60">
        <v>6.86</v>
      </c>
      <c r="CW60">
        <v>7.27</v>
      </c>
      <c r="CY60">
        <v>8.66</v>
      </c>
      <c r="CZ60">
        <v>7.71</v>
      </c>
      <c r="DA60">
        <v>25.59</v>
      </c>
      <c r="DC60">
        <v>6.1</v>
      </c>
      <c r="DG60">
        <v>7.72</v>
      </c>
      <c r="DI60">
        <v>8.99</v>
      </c>
      <c r="DM60">
        <v>9.18</v>
      </c>
      <c r="DP60">
        <v>9.27</v>
      </c>
      <c r="DR60">
        <v>8.24</v>
      </c>
      <c r="DU60">
        <v>8.42</v>
      </c>
      <c r="DV60">
        <v>8.02</v>
      </c>
      <c r="DX60">
        <v>17.98</v>
      </c>
      <c r="DZ60">
        <v>6.09</v>
      </c>
      <c r="EC60">
        <v>15.56</v>
      </c>
      <c r="ED60">
        <v>5.89</v>
      </c>
      <c r="EF60">
        <v>7.53</v>
      </c>
      <c r="EG60">
        <v>8.76</v>
      </c>
      <c r="EI60">
        <v>8.01</v>
      </c>
      <c r="EM60">
        <v>13.04</v>
      </c>
      <c r="EO60">
        <v>20.79</v>
      </c>
      <c r="ES60">
        <v>9.4</v>
      </c>
      <c r="EU60">
        <v>7.26</v>
      </c>
      <c r="FF60">
        <v>6.63</v>
      </c>
      <c r="FG60">
        <v>7.44</v>
      </c>
      <c r="FP60">
        <v>14.48</v>
      </c>
      <c r="FQ60">
        <v>8.6</v>
      </c>
      <c r="FR60">
        <v>4.3499999999999899</v>
      </c>
      <c r="FT60">
        <v>7.99</v>
      </c>
      <c r="FV60">
        <v>9.59</v>
      </c>
      <c r="FX60">
        <v>14.47</v>
      </c>
      <c r="FZ60">
        <v>8.52</v>
      </c>
      <c r="GB60">
        <v>6.47</v>
      </c>
      <c r="GD60">
        <v>7.19</v>
      </c>
      <c r="GG60">
        <v>9.69</v>
      </c>
      <c r="GH60">
        <v>6.72</v>
      </c>
      <c r="GI60">
        <v>8.9</v>
      </c>
      <c r="GM60">
        <v>17.260000000000002</v>
      </c>
      <c r="GN60">
        <v>6.6</v>
      </c>
      <c r="GQ60">
        <v>14.01</v>
      </c>
      <c r="GT60">
        <v>7.11</v>
      </c>
      <c r="GU60">
        <v>13.89</v>
      </c>
      <c r="GZ60">
        <v>16.2</v>
      </c>
      <c r="HA60">
        <v>5.27</v>
      </c>
      <c r="HC60">
        <v>7.6</v>
      </c>
      <c r="HD60">
        <v>8.67</v>
      </c>
      <c r="HG60">
        <v>7.71</v>
      </c>
      <c r="HI60">
        <v>9.24</v>
      </c>
      <c r="HL60">
        <v>5.7</v>
      </c>
      <c r="HN60">
        <v>8.61</v>
      </c>
      <c r="HQ60">
        <v>18.41</v>
      </c>
      <c r="HS60">
        <v>7.35</v>
      </c>
      <c r="HT60">
        <v>5.86</v>
      </c>
      <c r="HX60">
        <v>18.53</v>
      </c>
      <c r="HY60">
        <v>8.64</v>
      </c>
      <c r="IA60">
        <v>6.55</v>
      </c>
      <c r="IB60">
        <v>8.26</v>
      </c>
      <c r="IF60">
        <v>7.15</v>
      </c>
      <c r="IH60">
        <v>5.4</v>
      </c>
      <c r="II60">
        <v>7.65</v>
      </c>
      <c r="IL60">
        <v>8.17</v>
      </c>
      <c r="IM60">
        <v>8.51</v>
      </c>
      <c r="IN60">
        <v>8.11</v>
      </c>
      <c r="IP60">
        <v>8.43</v>
      </c>
      <c r="IQ60">
        <v>6.54</v>
      </c>
      <c r="IS60">
        <v>6.67</v>
      </c>
      <c r="IV60">
        <v>7.2</v>
      </c>
      <c r="IW60">
        <v>8.59</v>
      </c>
      <c r="IX60">
        <v>7.42</v>
      </c>
      <c r="IZ60">
        <v>6.83</v>
      </c>
      <c r="JA60">
        <v>19.309999999999899</v>
      </c>
      <c r="JD60">
        <v>7.86</v>
      </c>
      <c r="JM60">
        <v>17.55</v>
      </c>
      <c r="JO60">
        <v>10.86</v>
      </c>
      <c r="JQ60">
        <v>16.41</v>
      </c>
      <c r="JS60">
        <v>5.0999999999999899</v>
      </c>
      <c r="JU60">
        <v>9.49</v>
      </c>
      <c r="JX60">
        <v>8.35</v>
      </c>
      <c r="KA60">
        <v>16.18</v>
      </c>
      <c r="KB60">
        <v>7.07</v>
      </c>
      <c r="KE60">
        <v>15.43</v>
      </c>
      <c r="KH60">
        <v>8.7899999999999903</v>
      </c>
      <c r="KK60">
        <v>17.09</v>
      </c>
      <c r="KM60">
        <v>10.1999999999999</v>
      </c>
      <c r="KO60">
        <v>8.01</v>
      </c>
      <c r="KP60">
        <v>6.31</v>
      </c>
      <c r="KR60">
        <v>9.3000000000000007</v>
      </c>
      <c r="KU60">
        <v>8.4499999999999904</v>
      </c>
      <c r="KV60">
        <v>9.3699999999999903</v>
      </c>
      <c r="KX60">
        <v>10.43</v>
      </c>
      <c r="LA60">
        <v>8.4499999999999904</v>
      </c>
      <c r="LD60">
        <v>17.14</v>
      </c>
      <c r="LG60">
        <v>16.37</v>
      </c>
    </row>
    <row r="61" spans="1:319">
      <c r="A61" s="13" t="s">
        <v>388</v>
      </c>
      <c r="B61">
        <v>54.349999999999987</v>
      </c>
      <c r="C61">
        <v>1.0451923076923075</v>
      </c>
      <c r="D61" s="13" t="s">
        <v>381</v>
      </c>
      <c r="E61" s="13" t="s">
        <v>382</v>
      </c>
      <c r="F61">
        <v>16.920000000000002</v>
      </c>
      <c r="G61">
        <v>6.47</v>
      </c>
      <c r="H61">
        <v>7.06</v>
      </c>
      <c r="JF61">
        <v>7.66</v>
      </c>
      <c r="JH61">
        <v>8.4499999999999904</v>
      </c>
      <c r="JJ61">
        <v>7.79</v>
      </c>
    </row>
    <row r="62" spans="1:319">
      <c r="A62" s="13" t="s">
        <v>389</v>
      </c>
      <c r="B62">
        <v>1605.1409999999989</v>
      </c>
      <c r="C62">
        <v>30.868096153846132</v>
      </c>
      <c r="D62" s="13" t="s">
        <v>381</v>
      </c>
      <c r="E62" s="13" t="s">
        <v>382</v>
      </c>
      <c r="H62">
        <v>12.27</v>
      </c>
      <c r="I62">
        <v>7.99</v>
      </c>
      <c r="K62">
        <v>13.01</v>
      </c>
      <c r="N62">
        <v>13.59</v>
      </c>
      <c r="O62">
        <v>6.49</v>
      </c>
      <c r="Q62">
        <v>16.440000000000001</v>
      </c>
      <c r="T62">
        <v>13.97</v>
      </c>
      <c r="V62">
        <v>9.27</v>
      </c>
      <c r="W62">
        <v>7.29</v>
      </c>
      <c r="Z62">
        <v>19.829999999999899</v>
      </c>
      <c r="AA62">
        <v>6.39</v>
      </c>
      <c r="AC62">
        <v>13.22</v>
      </c>
      <c r="AL62">
        <v>14.23</v>
      </c>
      <c r="AN62">
        <v>7.45</v>
      </c>
      <c r="AO62">
        <v>9.3699999999999903</v>
      </c>
      <c r="AR62">
        <v>14.68</v>
      </c>
      <c r="AU62">
        <v>15.36</v>
      </c>
      <c r="AX62">
        <v>7.4</v>
      </c>
      <c r="AY62">
        <v>16.760000000000002</v>
      </c>
      <c r="BA62">
        <v>15.11</v>
      </c>
      <c r="BD62">
        <v>14.44</v>
      </c>
      <c r="BF62">
        <v>10.0399999999999</v>
      </c>
      <c r="BG62">
        <v>13.92</v>
      </c>
      <c r="BJ62">
        <v>14.82</v>
      </c>
      <c r="BK62">
        <v>6.78</v>
      </c>
      <c r="BM62">
        <v>14.4</v>
      </c>
      <c r="BP62">
        <v>15.12</v>
      </c>
      <c r="BS62">
        <v>24.2</v>
      </c>
      <c r="BU62">
        <v>6.07</v>
      </c>
      <c r="BV62">
        <v>17.010000000000002</v>
      </c>
      <c r="BY62">
        <v>13.61</v>
      </c>
      <c r="CC62">
        <v>15.12</v>
      </c>
      <c r="CF62">
        <v>20.81</v>
      </c>
      <c r="CI62">
        <v>16.27</v>
      </c>
      <c r="CJ62">
        <v>7.09</v>
      </c>
      <c r="CL62">
        <v>14.89</v>
      </c>
      <c r="CO62">
        <v>14.86</v>
      </c>
      <c r="CR62">
        <v>18.25</v>
      </c>
      <c r="CU62">
        <v>20.72</v>
      </c>
      <c r="CW62">
        <v>5.56</v>
      </c>
      <c r="CX62">
        <v>14.55</v>
      </c>
      <c r="DA62">
        <v>21.38</v>
      </c>
      <c r="DD62">
        <v>14.12</v>
      </c>
      <c r="DG62">
        <v>14.12</v>
      </c>
      <c r="DJ62">
        <v>13.09</v>
      </c>
      <c r="DM62">
        <v>5.87</v>
      </c>
      <c r="DQ62">
        <v>14.83</v>
      </c>
      <c r="DT62">
        <v>14.09</v>
      </c>
      <c r="DV62">
        <v>11.521000000000001</v>
      </c>
      <c r="DW62">
        <v>6.84</v>
      </c>
      <c r="DY62">
        <v>7.77</v>
      </c>
      <c r="DZ62">
        <v>11.17</v>
      </c>
      <c r="EC62">
        <v>12.55</v>
      </c>
      <c r="ED62">
        <v>7.18</v>
      </c>
      <c r="EF62">
        <v>10.67</v>
      </c>
      <c r="EG62">
        <v>8.3000000000000007</v>
      </c>
      <c r="EI62">
        <v>13.02</v>
      </c>
      <c r="EJ62">
        <v>5.95</v>
      </c>
      <c r="EL62">
        <v>12.62</v>
      </c>
      <c r="EO62">
        <v>8.7200000000000006</v>
      </c>
      <c r="ER62">
        <v>8.8699999999999903</v>
      </c>
      <c r="EU62">
        <v>8.94</v>
      </c>
      <c r="FD62">
        <v>12.96</v>
      </c>
      <c r="FG62">
        <v>3.43</v>
      </c>
      <c r="FP62">
        <v>14.52</v>
      </c>
      <c r="FR62">
        <v>6.44</v>
      </c>
      <c r="FS62">
        <v>15.36</v>
      </c>
      <c r="FU62">
        <v>9.7200000000000006</v>
      </c>
      <c r="FX62">
        <v>7.74</v>
      </c>
      <c r="FZ62">
        <v>6.38</v>
      </c>
      <c r="GB62">
        <v>11.51</v>
      </c>
      <c r="GE62">
        <v>15.49</v>
      </c>
      <c r="GH62">
        <v>22.05</v>
      </c>
      <c r="GK62">
        <v>13.68</v>
      </c>
      <c r="GN62">
        <v>15.52</v>
      </c>
      <c r="GQ62">
        <v>7.34</v>
      </c>
      <c r="GT62">
        <v>21.73</v>
      </c>
      <c r="GW62">
        <v>25.03</v>
      </c>
      <c r="GZ62">
        <v>8.4</v>
      </c>
      <c r="HB62">
        <v>8.4</v>
      </c>
      <c r="HE62">
        <v>19.690000000000001</v>
      </c>
      <c r="HH62">
        <v>4.55</v>
      </c>
      <c r="HI62">
        <v>15.82</v>
      </c>
      <c r="HL62">
        <v>12.5</v>
      </c>
      <c r="HO62">
        <v>27.44</v>
      </c>
      <c r="HR62">
        <v>9.74</v>
      </c>
      <c r="HU62">
        <v>15</v>
      </c>
      <c r="HW62">
        <v>7.3</v>
      </c>
      <c r="HX62">
        <v>14.07</v>
      </c>
      <c r="IA62">
        <v>12.74</v>
      </c>
      <c r="ID62">
        <v>23.36</v>
      </c>
      <c r="IJ62">
        <v>11.98</v>
      </c>
      <c r="IM62">
        <v>15.1</v>
      </c>
      <c r="IO62">
        <v>16.32</v>
      </c>
      <c r="IP62">
        <v>7.75</v>
      </c>
      <c r="IS62">
        <v>22.9</v>
      </c>
      <c r="IV62">
        <v>9.77</v>
      </c>
      <c r="IW62">
        <v>7.75</v>
      </c>
      <c r="IY62">
        <v>16.32</v>
      </c>
      <c r="JB62">
        <v>11.08</v>
      </c>
      <c r="JH62">
        <v>12.19</v>
      </c>
      <c r="JI62">
        <v>8.32</v>
      </c>
      <c r="JK62">
        <v>16.59</v>
      </c>
      <c r="JN62">
        <v>17.7</v>
      </c>
      <c r="JQ62">
        <v>18.149999999999899</v>
      </c>
      <c r="JT62">
        <v>20.399999999999899</v>
      </c>
      <c r="JW62">
        <v>14.75</v>
      </c>
      <c r="JZ62">
        <v>18.47</v>
      </c>
      <c r="KC62">
        <v>16.399999999999899</v>
      </c>
      <c r="KF62">
        <v>18.5</v>
      </c>
      <c r="KG62">
        <v>5.96</v>
      </c>
      <c r="KI62">
        <v>15.66</v>
      </c>
      <c r="KJ62">
        <v>10.69</v>
      </c>
      <c r="KL62">
        <v>13.25</v>
      </c>
      <c r="KO62">
        <v>16.53</v>
      </c>
      <c r="KR62">
        <v>16.64</v>
      </c>
      <c r="KU62">
        <v>13.58</v>
      </c>
      <c r="KV62">
        <v>13.17</v>
      </c>
      <c r="KY62">
        <v>22.83</v>
      </c>
      <c r="LA62">
        <v>5.49</v>
      </c>
      <c r="LE62">
        <v>25.52</v>
      </c>
      <c r="LG62">
        <v>7.2</v>
      </c>
    </row>
    <row r="63" spans="1:319">
      <c r="A63" s="13" t="s">
        <v>390</v>
      </c>
      <c r="B63">
        <v>489.68000000000023</v>
      </c>
      <c r="C63">
        <v>9.4169230769230818</v>
      </c>
      <c r="D63" s="13" t="s">
        <v>381</v>
      </c>
      <c r="E63" s="13" t="s">
        <v>382</v>
      </c>
      <c r="K63">
        <v>7.87</v>
      </c>
      <c r="O63">
        <v>6.17</v>
      </c>
      <c r="S63">
        <v>6.99</v>
      </c>
      <c r="W63">
        <v>6.67</v>
      </c>
      <c r="X63">
        <v>3.82</v>
      </c>
      <c r="AC63">
        <v>7.95</v>
      </c>
      <c r="AK63">
        <v>7.35</v>
      </c>
      <c r="AO63">
        <v>6.17</v>
      </c>
      <c r="AS63">
        <v>6.75</v>
      </c>
      <c r="AW63">
        <v>7.19</v>
      </c>
      <c r="BA63">
        <v>5.79</v>
      </c>
      <c r="BB63">
        <v>5.54</v>
      </c>
      <c r="BG63">
        <v>8.68</v>
      </c>
      <c r="BK63">
        <v>7.38</v>
      </c>
      <c r="BO63">
        <v>5.91</v>
      </c>
      <c r="BS63">
        <v>8.77</v>
      </c>
      <c r="BV63">
        <v>8.23</v>
      </c>
      <c r="CD63">
        <v>8.76</v>
      </c>
      <c r="CJ63">
        <v>7.36</v>
      </c>
      <c r="CN63">
        <v>6.91</v>
      </c>
      <c r="CR63">
        <v>5.56</v>
      </c>
      <c r="CU63">
        <v>6.86</v>
      </c>
      <c r="CV63">
        <v>5.36</v>
      </c>
      <c r="CX63">
        <v>5.63</v>
      </c>
      <c r="CY63">
        <v>5.58</v>
      </c>
      <c r="DF63">
        <v>7.61</v>
      </c>
      <c r="DO63">
        <v>6.21</v>
      </c>
      <c r="DS63">
        <v>7.02</v>
      </c>
      <c r="DW63">
        <v>5.68</v>
      </c>
      <c r="EA63">
        <v>6.59</v>
      </c>
      <c r="ED63">
        <v>5.45</v>
      </c>
      <c r="EI63">
        <v>7.07</v>
      </c>
      <c r="EQ63">
        <v>6.98</v>
      </c>
      <c r="EU63">
        <v>6.61</v>
      </c>
      <c r="FF63">
        <v>5.55</v>
      </c>
      <c r="FN63">
        <v>6.26</v>
      </c>
      <c r="FS63">
        <v>7.39</v>
      </c>
      <c r="FW63">
        <v>7.06</v>
      </c>
      <c r="GA63">
        <v>6.02</v>
      </c>
      <c r="GE63">
        <v>6.66</v>
      </c>
      <c r="GI63">
        <v>6.69</v>
      </c>
      <c r="GM63">
        <v>5.1100000000000003</v>
      </c>
      <c r="GQ63">
        <v>7.68</v>
      </c>
      <c r="GU63">
        <v>7.24</v>
      </c>
      <c r="GY63">
        <v>5.97</v>
      </c>
      <c r="HC63">
        <v>5.15</v>
      </c>
      <c r="HG63">
        <v>8.81</v>
      </c>
      <c r="HK63">
        <v>6.83</v>
      </c>
      <c r="HO63">
        <v>6.7</v>
      </c>
      <c r="HR63">
        <v>5.89</v>
      </c>
      <c r="HW63">
        <v>6.66</v>
      </c>
      <c r="IA63">
        <v>6.3</v>
      </c>
      <c r="IB63">
        <v>5.76</v>
      </c>
      <c r="IE63">
        <v>7.42</v>
      </c>
      <c r="II63">
        <v>7.54</v>
      </c>
      <c r="IO63">
        <v>6.3</v>
      </c>
      <c r="IR63">
        <v>6.63</v>
      </c>
      <c r="IV63">
        <v>6.92</v>
      </c>
      <c r="JC63">
        <v>6.49</v>
      </c>
      <c r="JE63">
        <v>8.32</v>
      </c>
      <c r="JI63">
        <v>6.41</v>
      </c>
      <c r="JM63">
        <v>6.44</v>
      </c>
      <c r="JR63">
        <v>7.81</v>
      </c>
      <c r="JW63">
        <v>7.69</v>
      </c>
      <c r="JX63">
        <v>5.62</v>
      </c>
      <c r="KC63">
        <v>8.6</v>
      </c>
      <c r="KG63">
        <v>6.22</v>
      </c>
      <c r="KM63">
        <v>7.31</v>
      </c>
      <c r="KQ63">
        <v>7.33</v>
      </c>
      <c r="KU63">
        <v>5.88</v>
      </c>
      <c r="KY63">
        <v>5.8</v>
      </c>
      <c r="LC63">
        <v>6.07</v>
      </c>
      <c r="LG63">
        <v>6.68</v>
      </c>
    </row>
    <row r="64" spans="1:319">
      <c r="A64" s="13" t="s">
        <v>391</v>
      </c>
      <c r="B64">
        <v>1107.8100000000002</v>
      </c>
      <c r="C64">
        <v>21.304038461538465</v>
      </c>
      <c r="D64" s="13" t="s">
        <v>381</v>
      </c>
      <c r="E64" s="13" t="s">
        <v>382</v>
      </c>
      <c r="F64">
        <v>5.24</v>
      </c>
      <c r="H64">
        <v>6.79</v>
      </c>
      <c r="J64">
        <v>6.29</v>
      </c>
      <c r="L64">
        <v>6.75</v>
      </c>
      <c r="N64">
        <v>7.1</v>
      </c>
      <c r="P64">
        <v>6.37</v>
      </c>
      <c r="Q64">
        <v>5.65</v>
      </c>
      <c r="R64">
        <v>5.76</v>
      </c>
      <c r="T64">
        <v>7.3</v>
      </c>
      <c r="V64">
        <v>6.56</v>
      </c>
      <c r="X64">
        <v>6.24</v>
      </c>
      <c r="Z64">
        <v>12.47</v>
      </c>
      <c r="AB64">
        <v>6.63</v>
      </c>
      <c r="AC64">
        <v>4.67</v>
      </c>
      <c r="AK64">
        <v>7.58</v>
      </c>
      <c r="AM64">
        <v>7.28</v>
      </c>
      <c r="AN64">
        <v>5.91</v>
      </c>
      <c r="AP64">
        <v>7.4</v>
      </c>
      <c r="AT64">
        <v>9.11</v>
      </c>
      <c r="AV64">
        <v>7.75</v>
      </c>
      <c r="AW64">
        <v>8.39</v>
      </c>
      <c r="AZ64">
        <v>7.44</v>
      </c>
      <c r="BE64">
        <v>15.61</v>
      </c>
      <c r="BI64">
        <v>15.04</v>
      </c>
      <c r="BK64">
        <v>7.07</v>
      </c>
      <c r="BN64">
        <v>7.02</v>
      </c>
      <c r="BO64">
        <v>7.17</v>
      </c>
      <c r="BQ64">
        <v>6.66</v>
      </c>
      <c r="BU64">
        <v>9.57</v>
      </c>
      <c r="BV64">
        <v>7.43</v>
      </c>
      <c r="BX64">
        <v>7.16</v>
      </c>
      <c r="BY64">
        <v>7.12</v>
      </c>
      <c r="CB64">
        <v>13.9</v>
      </c>
      <c r="CE64">
        <v>8.23</v>
      </c>
      <c r="CG64">
        <v>7.06</v>
      </c>
      <c r="CH64">
        <v>8.32</v>
      </c>
      <c r="CJ64">
        <v>6.84</v>
      </c>
      <c r="CL64">
        <v>8.32</v>
      </c>
      <c r="CM64">
        <v>6.99</v>
      </c>
      <c r="CO64">
        <v>7.27</v>
      </c>
      <c r="CQ64">
        <v>5.72</v>
      </c>
      <c r="CR64">
        <v>7.09</v>
      </c>
      <c r="CT64">
        <v>6.88</v>
      </c>
      <c r="CU64">
        <v>6.34</v>
      </c>
      <c r="CX64">
        <v>7.29</v>
      </c>
      <c r="CY64">
        <v>5.43</v>
      </c>
      <c r="DA64">
        <v>7.18</v>
      </c>
      <c r="DC64">
        <v>6.7</v>
      </c>
      <c r="DE64">
        <v>6.26</v>
      </c>
      <c r="DF64">
        <v>5.94</v>
      </c>
      <c r="DG64">
        <v>8.98</v>
      </c>
      <c r="DJ64">
        <v>8.3800000000000008</v>
      </c>
      <c r="DL64">
        <v>6.73</v>
      </c>
      <c r="DN64">
        <v>7.27</v>
      </c>
      <c r="DP64">
        <v>6.84</v>
      </c>
      <c r="DT64">
        <v>6.95</v>
      </c>
      <c r="DU64">
        <v>8.0500000000000007</v>
      </c>
      <c r="DX64">
        <v>5.2</v>
      </c>
      <c r="DY64">
        <v>5.93</v>
      </c>
      <c r="EB64">
        <v>6.51</v>
      </c>
      <c r="ED64">
        <v>6.44</v>
      </c>
      <c r="EF64">
        <v>6.79</v>
      </c>
      <c r="EH64">
        <v>6.62</v>
      </c>
      <c r="EI64">
        <v>5.78</v>
      </c>
      <c r="EJ64">
        <v>5.63</v>
      </c>
      <c r="EM64">
        <v>11.63</v>
      </c>
      <c r="EP64">
        <v>5.84</v>
      </c>
      <c r="EQ64">
        <v>6.86</v>
      </c>
      <c r="ER64">
        <v>4.75</v>
      </c>
      <c r="EU64">
        <v>7.01</v>
      </c>
      <c r="FC64">
        <v>12.36</v>
      </c>
      <c r="FE64">
        <v>8.0399999999999903</v>
      </c>
      <c r="FG64">
        <v>7.74</v>
      </c>
      <c r="FN64">
        <v>9.7899999999999903</v>
      </c>
      <c r="FP64">
        <v>7.11</v>
      </c>
      <c r="FR64">
        <v>6.4</v>
      </c>
      <c r="FT64">
        <v>8.3699999999999903</v>
      </c>
      <c r="FV64">
        <v>7.78</v>
      </c>
      <c r="FX64">
        <v>6.07</v>
      </c>
      <c r="FZ64">
        <v>5.74</v>
      </c>
      <c r="GB64">
        <v>7.17</v>
      </c>
      <c r="GD64">
        <v>6.21</v>
      </c>
      <c r="GE64">
        <v>6.58</v>
      </c>
      <c r="GF64">
        <v>8.31</v>
      </c>
      <c r="GH64">
        <v>6.29</v>
      </c>
      <c r="GK64">
        <v>7.48</v>
      </c>
      <c r="GL64">
        <v>6.64</v>
      </c>
      <c r="GM64">
        <v>7.57</v>
      </c>
      <c r="GO64">
        <v>6.73</v>
      </c>
      <c r="GQ64">
        <v>5.5</v>
      </c>
      <c r="GR64">
        <v>6.33</v>
      </c>
      <c r="GT64">
        <v>7.01</v>
      </c>
      <c r="GW64">
        <v>8.56</v>
      </c>
      <c r="GX64">
        <v>8.41</v>
      </c>
      <c r="GZ64">
        <v>7.38</v>
      </c>
      <c r="HB64">
        <v>6.45</v>
      </c>
      <c r="HD64">
        <v>8.23</v>
      </c>
      <c r="HF64">
        <v>7.02</v>
      </c>
      <c r="HH64">
        <v>8.02</v>
      </c>
      <c r="HJ64">
        <v>8.32</v>
      </c>
      <c r="HL64">
        <v>6.55</v>
      </c>
      <c r="HN64">
        <v>7.28</v>
      </c>
      <c r="HP64">
        <v>8.67</v>
      </c>
      <c r="HQ64">
        <v>8.25</v>
      </c>
      <c r="HT64">
        <v>6.81</v>
      </c>
      <c r="HU64">
        <v>5.34</v>
      </c>
      <c r="HV64">
        <v>8.2899999999999903</v>
      </c>
      <c r="HX64">
        <v>8.32</v>
      </c>
      <c r="IA64">
        <v>6.74</v>
      </c>
      <c r="IF64">
        <v>6.93</v>
      </c>
      <c r="IH64">
        <v>8.25</v>
      </c>
      <c r="IJ64">
        <v>8.01</v>
      </c>
      <c r="IM64">
        <v>10.28</v>
      </c>
      <c r="IP64">
        <v>7.32</v>
      </c>
      <c r="IQ64">
        <v>5.73</v>
      </c>
      <c r="IS64">
        <v>8.0399999999999903</v>
      </c>
      <c r="IT64">
        <v>6.95</v>
      </c>
      <c r="IW64">
        <v>8.02</v>
      </c>
      <c r="IX64">
        <v>6.37</v>
      </c>
      <c r="IZ64">
        <v>7.1</v>
      </c>
      <c r="JD64">
        <v>8.32</v>
      </c>
      <c r="JE64">
        <v>5.72</v>
      </c>
      <c r="JF64">
        <v>6.38</v>
      </c>
      <c r="JI64">
        <v>18.45</v>
      </c>
      <c r="JK64">
        <v>7.1</v>
      </c>
      <c r="JM64">
        <v>6.33</v>
      </c>
      <c r="JN64">
        <v>6.95</v>
      </c>
      <c r="JP64">
        <v>7.24</v>
      </c>
      <c r="JQ64">
        <v>4.24</v>
      </c>
      <c r="JT64">
        <v>8.5500000000000007</v>
      </c>
      <c r="JV64">
        <v>6.63</v>
      </c>
      <c r="JW64">
        <v>7.98</v>
      </c>
      <c r="JX64">
        <v>8.86</v>
      </c>
      <c r="KB64">
        <v>7.67</v>
      </c>
      <c r="KD64">
        <v>5.34</v>
      </c>
      <c r="KG64">
        <v>9.4</v>
      </c>
      <c r="KK64">
        <v>7.07</v>
      </c>
      <c r="KN64">
        <v>7.14</v>
      </c>
      <c r="KO64">
        <v>7.96</v>
      </c>
      <c r="KP64">
        <v>13.15</v>
      </c>
      <c r="KS64">
        <v>7.01</v>
      </c>
      <c r="KT64">
        <v>6.76</v>
      </c>
      <c r="KV64">
        <v>7.48</v>
      </c>
      <c r="KX64">
        <v>8.56</v>
      </c>
      <c r="KZ64">
        <v>5.77</v>
      </c>
      <c r="LD64">
        <v>7.57</v>
      </c>
      <c r="LE64">
        <v>8.1300000000000008</v>
      </c>
      <c r="LG64">
        <v>8.7100000000000009</v>
      </c>
    </row>
    <row r="65" spans="1:319">
      <c r="A65" s="13" t="s">
        <v>392</v>
      </c>
      <c r="B65">
        <v>1908.2919999999988</v>
      </c>
      <c r="C65">
        <v>36.697923076923054</v>
      </c>
      <c r="D65" s="13" t="s">
        <v>381</v>
      </c>
      <c r="E65" s="13" t="s">
        <v>382</v>
      </c>
      <c r="F65">
        <v>6.56</v>
      </c>
      <c r="I65">
        <v>18.690000000000001</v>
      </c>
      <c r="J65">
        <v>17.350000000000001</v>
      </c>
      <c r="M65">
        <v>30.65</v>
      </c>
      <c r="Q65">
        <v>8.18</v>
      </c>
      <c r="R65">
        <v>16.489999999999899</v>
      </c>
      <c r="T65">
        <v>6.74</v>
      </c>
      <c r="U65">
        <v>19.260000000000002</v>
      </c>
      <c r="W65">
        <v>3.21</v>
      </c>
      <c r="Y65">
        <v>18.899999999999899</v>
      </c>
      <c r="Z65">
        <v>5.55</v>
      </c>
      <c r="AA65">
        <v>8.4499999999999904</v>
      </c>
      <c r="AB65">
        <v>8.35</v>
      </c>
      <c r="AC65">
        <v>7.22</v>
      </c>
      <c r="AJ65">
        <v>17.13</v>
      </c>
      <c r="AN65">
        <v>19.47</v>
      </c>
      <c r="AO65">
        <v>12.82</v>
      </c>
      <c r="AY65">
        <v>9.7200000000000006</v>
      </c>
      <c r="BA65">
        <v>8.75</v>
      </c>
      <c r="BE65">
        <v>19.64</v>
      </c>
      <c r="BG65">
        <v>22.75</v>
      </c>
      <c r="BI65">
        <v>23.1</v>
      </c>
      <c r="BK65">
        <v>9.32</v>
      </c>
      <c r="BM65">
        <v>9.86</v>
      </c>
      <c r="BN65">
        <v>10.220000000000001</v>
      </c>
      <c r="BP65">
        <v>14.51</v>
      </c>
      <c r="BR65">
        <v>7.86</v>
      </c>
      <c r="BS65">
        <v>18.29</v>
      </c>
      <c r="BU65">
        <v>10.9</v>
      </c>
      <c r="BV65">
        <v>10.48</v>
      </c>
      <c r="BX65">
        <v>17.02</v>
      </c>
      <c r="BY65">
        <v>5.9</v>
      </c>
      <c r="BZ65">
        <v>12.63</v>
      </c>
      <c r="CB65">
        <v>7.98</v>
      </c>
      <c r="CE65">
        <v>14.98</v>
      </c>
      <c r="CG65">
        <v>27.27</v>
      </c>
      <c r="CI65">
        <v>7.53</v>
      </c>
      <c r="CL65">
        <v>18.7</v>
      </c>
      <c r="CM65">
        <v>15.28</v>
      </c>
      <c r="CN65">
        <v>9.74</v>
      </c>
      <c r="CQ65">
        <v>16.399999999999899</v>
      </c>
      <c r="CR65">
        <v>7.15</v>
      </c>
      <c r="CS65">
        <v>7.66</v>
      </c>
      <c r="CU65">
        <v>6.22</v>
      </c>
      <c r="CV65">
        <v>22.54</v>
      </c>
      <c r="CX65">
        <v>7.71</v>
      </c>
      <c r="CY65">
        <v>11.28</v>
      </c>
      <c r="DA65">
        <v>7.3</v>
      </c>
      <c r="DB65">
        <v>9.17</v>
      </c>
      <c r="DC65">
        <v>8.41</v>
      </c>
      <c r="DG65">
        <v>8.86</v>
      </c>
      <c r="DI65">
        <v>8.7200000000000006</v>
      </c>
      <c r="DJ65">
        <v>8.5399999999999903</v>
      </c>
      <c r="DL65">
        <v>8.51</v>
      </c>
      <c r="DM65">
        <v>7.86</v>
      </c>
      <c r="DQ65">
        <v>17.542000000000002</v>
      </c>
      <c r="DS65">
        <v>18.899999999999899</v>
      </c>
      <c r="DT65">
        <v>7.04</v>
      </c>
      <c r="DV65">
        <v>6.85</v>
      </c>
      <c r="DW65">
        <v>8.77</v>
      </c>
      <c r="DX65">
        <v>16.43</v>
      </c>
      <c r="DY65">
        <v>7.35</v>
      </c>
      <c r="EC65">
        <v>26.2</v>
      </c>
      <c r="EF65">
        <v>14.98</v>
      </c>
      <c r="EG65">
        <v>8.34</v>
      </c>
      <c r="EI65">
        <v>17.03</v>
      </c>
      <c r="EJ65">
        <v>7.74</v>
      </c>
      <c r="EK65">
        <v>8.09</v>
      </c>
      <c r="EL65">
        <v>5.89</v>
      </c>
      <c r="EN65">
        <v>10.0399999999999</v>
      </c>
      <c r="EO65">
        <v>11.84</v>
      </c>
      <c r="ER65">
        <v>17.600000000000001</v>
      </c>
      <c r="ES65">
        <v>6.99</v>
      </c>
      <c r="FC65">
        <v>17.059999999999899</v>
      </c>
      <c r="FE65">
        <v>12.86</v>
      </c>
      <c r="FF65">
        <v>6.43</v>
      </c>
      <c r="FO65">
        <v>15.31</v>
      </c>
      <c r="FP65">
        <v>11.59</v>
      </c>
      <c r="FR65">
        <v>5.0199999999999898</v>
      </c>
      <c r="FS65">
        <v>7.88</v>
      </c>
      <c r="FU65">
        <v>8.9499999999999904</v>
      </c>
      <c r="FV65">
        <v>14.24</v>
      </c>
      <c r="FW65">
        <v>7.35</v>
      </c>
      <c r="GA65">
        <v>37.9</v>
      </c>
      <c r="GD65">
        <v>15.77</v>
      </c>
      <c r="GE65">
        <v>8.0299999999999905</v>
      </c>
      <c r="GF65">
        <v>39.64</v>
      </c>
      <c r="GJ65">
        <v>9.8699999999999903</v>
      </c>
      <c r="GK65">
        <v>11.73</v>
      </c>
      <c r="GM65">
        <v>7.04</v>
      </c>
      <c r="GN65">
        <v>17.170000000000002</v>
      </c>
      <c r="GQ65">
        <v>6.19</v>
      </c>
      <c r="GS65">
        <v>14.47</v>
      </c>
      <c r="GT65">
        <v>8.31</v>
      </c>
      <c r="GU65">
        <v>7.22</v>
      </c>
      <c r="GW65">
        <v>8.2899999999999903</v>
      </c>
      <c r="GX65">
        <v>7.3</v>
      </c>
      <c r="GY65">
        <v>16.440000000000001</v>
      </c>
      <c r="HC65">
        <v>8.36</v>
      </c>
      <c r="HD65">
        <v>11.74</v>
      </c>
      <c r="HF65">
        <v>7.09</v>
      </c>
      <c r="HH65">
        <v>15.88</v>
      </c>
      <c r="HI65">
        <v>5.68</v>
      </c>
      <c r="HK65">
        <v>15.76</v>
      </c>
      <c r="HL65">
        <v>6.03</v>
      </c>
      <c r="HO65">
        <v>8.9600000000000009</v>
      </c>
      <c r="HP65">
        <v>18.71</v>
      </c>
      <c r="HQ65">
        <v>7.67</v>
      </c>
      <c r="HT65">
        <v>7.46</v>
      </c>
      <c r="HU65">
        <v>18.25</v>
      </c>
      <c r="HV65">
        <v>5.71</v>
      </c>
      <c r="HX65">
        <v>9.98</v>
      </c>
      <c r="HY65">
        <v>16.52</v>
      </c>
      <c r="HZ65">
        <v>5.05</v>
      </c>
      <c r="IB65">
        <v>9.69</v>
      </c>
      <c r="IH65">
        <v>15.61</v>
      </c>
      <c r="IK65">
        <v>14.6</v>
      </c>
      <c r="IM65">
        <v>9.0399999999999903</v>
      </c>
      <c r="IO65">
        <v>17.309999999999899</v>
      </c>
      <c r="IP65">
        <v>11.02</v>
      </c>
      <c r="IS65">
        <v>17.079999999999899</v>
      </c>
      <c r="IT65">
        <v>8.43</v>
      </c>
      <c r="IU65">
        <v>5.18</v>
      </c>
      <c r="IV65">
        <v>9.5500000000000007</v>
      </c>
      <c r="IX65">
        <v>4.84</v>
      </c>
      <c r="IY65">
        <v>17.649999999999899</v>
      </c>
      <c r="IZ65">
        <v>14.14</v>
      </c>
      <c r="JA65">
        <v>6.25</v>
      </c>
      <c r="JC65">
        <v>6.76</v>
      </c>
      <c r="JD65">
        <v>9.0500000000000007</v>
      </c>
      <c r="JJ65">
        <v>9.3699999999999903</v>
      </c>
      <c r="JK65">
        <v>30.45</v>
      </c>
      <c r="JO65">
        <v>29.76</v>
      </c>
      <c r="JP65">
        <v>4.58</v>
      </c>
      <c r="JR65">
        <v>7.51</v>
      </c>
      <c r="JU65">
        <v>20.09</v>
      </c>
      <c r="JV65">
        <v>8.41</v>
      </c>
      <c r="JZ65">
        <v>8.9600000000000009</v>
      </c>
      <c r="KA65">
        <v>11.15</v>
      </c>
      <c r="KC65">
        <v>25.76</v>
      </c>
      <c r="KF65">
        <v>8.76</v>
      </c>
      <c r="KI65">
        <v>24.94</v>
      </c>
      <c r="KJ65">
        <v>9.01</v>
      </c>
      <c r="KM65">
        <v>9.11</v>
      </c>
      <c r="KN65">
        <v>8.1199999999999903</v>
      </c>
      <c r="KS65">
        <v>22.37</v>
      </c>
      <c r="KU65">
        <v>19.920000000000002</v>
      </c>
      <c r="KX65">
        <v>17.36</v>
      </c>
      <c r="KZ65">
        <v>15.72</v>
      </c>
      <c r="LC65">
        <v>16.75</v>
      </c>
      <c r="LF65">
        <v>16.7</v>
      </c>
      <c r="LG65">
        <v>14.98</v>
      </c>
    </row>
    <row r="66" spans="1:319">
      <c r="A66" s="13" t="s">
        <v>393</v>
      </c>
      <c r="B66">
        <v>1013.3100000000003</v>
      </c>
      <c r="C66">
        <v>19.486730769230775</v>
      </c>
      <c r="D66" s="13" t="s">
        <v>381</v>
      </c>
      <c r="E66" s="13" t="s">
        <v>382</v>
      </c>
      <c r="H66">
        <v>8.4700000000000006</v>
      </c>
      <c r="I66">
        <v>7.98</v>
      </c>
      <c r="K66">
        <v>6.5</v>
      </c>
      <c r="N66">
        <v>6.38</v>
      </c>
      <c r="O66">
        <v>9.76</v>
      </c>
      <c r="Q66">
        <v>6.19</v>
      </c>
      <c r="S66">
        <v>8.3699999999999903</v>
      </c>
      <c r="U66">
        <v>7.74</v>
      </c>
      <c r="W66">
        <v>5.82</v>
      </c>
      <c r="Y66">
        <v>7.85</v>
      </c>
      <c r="Z66">
        <v>7.53</v>
      </c>
      <c r="AA66">
        <v>6.62</v>
      </c>
      <c r="AC66">
        <v>6.53</v>
      </c>
      <c r="AK66">
        <v>8.2200000000000006</v>
      </c>
      <c r="AN66">
        <v>8.0500000000000007</v>
      </c>
      <c r="AP66">
        <v>6.75</v>
      </c>
      <c r="AR66">
        <v>7.93</v>
      </c>
      <c r="AT66">
        <v>4.57</v>
      </c>
      <c r="AV66">
        <v>6.96</v>
      </c>
      <c r="AX66">
        <v>6.77</v>
      </c>
      <c r="BA66">
        <v>5.75</v>
      </c>
      <c r="BB66">
        <v>5.86</v>
      </c>
      <c r="BD66">
        <v>7.34</v>
      </c>
      <c r="BF66">
        <v>6.86</v>
      </c>
      <c r="BH66">
        <v>7.08</v>
      </c>
      <c r="BJ66">
        <v>7.94</v>
      </c>
      <c r="BL66">
        <v>5.85</v>
      </c>
      <c r="BN66">
        <v>7.87</v>
      </c>
      <c r="BP66">
        <v>6.99</v>
      </c>
      <c r="BS66">
        <v>7.68</v>
      </c>
      <c r="BT66">
        <v>6.26</v>
      </c>
      <c r="BV66">
        <v>8.2799999999999905</v>
      </c>
      <c r="BX66">
        <v>5.9</v>
      </c>
      <c r="CA66">
        <v>8.18</v>
      </c>
      <c r="CC66">
        <v>8.11</v>
      </c>
      <c r="CE66">
        <v>4.05</v>
      </c>
      <c r="CH66">
        <v>7.82</v>
      </c>
      <c r="CK66">
        <v>8.91</v>
      </c>
      <c r="CM66">
        <v>8.64</v>
      </c>
      <c r="CO66">
        <v>7.32</v>
      </c>
      <c r="CR66">
        <v>8.27</v>
      </c>
      <c r="CT66">
        <v>8.7899999999999903</v>
      </c>
      <c r="CW66">
        <v>5.17</v>
      </c>
      <c r="CY66">
        <v>8.9</v>
      </c>
      <c r="DA66">
        <v>8.4</v>
      </c>
      <c r="DC66">
        <v>5.85</v>
      </c>
      <c r="DD66">
        <v>8.3800000000000008</v>
      </c>
      <c r="DE66">
        <v>7.36</v>
      </c>
      <c r="DI66">
        <v>8.52</v>
      </c>
      <c r="DL66">
        <v>4.7699999999999898</v>
      </c>
      <c r="DN66">
        <v>8.1999999999999904</v>
      </c>
      <c r="DP66">
        <v>6.17</v>
      </c>
      <c r="DR66">
        <v>7.74</v>
      </c>
      <c r="DT66">
        <v>7.37</v>
      </c>
      <c r="DV66">
        <v>7.14</v>
      </c>
      <c r="DY66">
        <v>7.35</v>
      </c>
      <c r="EA66">
        <v>5.19</v>
      </c>
      <c r="ED66">
        <v>7.62</v>
      </c>
      <c r="EF66">
        <v>7.01</v>
      </c>
      <c r="EH66">
        <v>5.28</v>
      </c>
      <c r="EJ66">
        <v>7.43</v>
      </c>
      <c r="EM66">
        <v>8.84</v>
      </c>
      <c r="EO66">
        <v>6.34</v>
      </c>
      <c r="EP66">
        <v>8.57</v>
      </c>
      <c r="ER66">
        <v>7.99</v>
      </c>
      <c r="FB66">
        <v>7.12</v>
      </c>
      <c r="FD66">
        <v>9.24</v>
      </c>
      <c r="FF66">
        <v>6.85</v>
      </c>
      <c r="FP66">
        <v>9.3800000000000008</v>
      </c>
      <c r="FR66">
        <v>4.8600000000000003</v>
      </c>
      <c r="FT66">
        <v>7.74</v>
      </c>
      <c r="FV66">
        <v>9.8800000000000008</v>
      </c>
      <c r="FX66">
        <v>5.52</v>
      </c>
      <c r="FZ66">
        <v>7.39</v>
      </c>
      <c r="GB66">
        <v>8.39</v>
      </c>
      <c r="GD66">
        <v>6.37</v>
      </c>
      <c r="GF66">
        <v>9.57</v>
      </c>
      <c r="GH66">
        <v>8.24</v>
      </c>
      <c r="GK66">
        <v>8.33</v>
      </c>
      <c r="GM66">
        <v>9.1</v>
      </c>
      <c r="GN66">
        <v>3.55</v>
      </c>
      <c r="GP66">
        <v>8.1199999999999903</v>
      </c>
      <c r="GR66">
        <v>7.7</v>
      </c>
      <c r="GT66">
        <v>7.48</v>
      </c>
      <c r="GV66">
        <v>6.13</v>
      </c>
      <c r="GX66">
        <v>7.74</v>
      </c>
      <c r="GZ66">
        <v>6.99</v>
      </c>
      <c r="HB66">
        <v>6.48</v>
      </c>
      <c r="HD66">
        <v>7.93</v>
      </c>
      <c r="HG66">
        <v>10.1999999999999</v>
      </c>
      <c r="HJ66">
        <v>9.09</v>
      </c>
      <c r="HL66">
        <v>6.57</v>
      </c>
      <c r="HN66">
        <v>6.26</v>
      </c>
      <c r="HP66">
        <v>8.1999999999999904</v>
      </c>
      <c r="HR66">
        <v>6.7</v>
      </c>
      <c r="HT66">
        <v>6.35</v>
      </c>
      <c r="HV66">
        <v>7.92</v>
      </c>
      <c r="HZ66">
        <v>7.87</v>
      </c>
      <c r="IB66">
        <v>8.64</v>
      </c>
      <c r="ID66">
        <v>7.22</v>
      </c>
      <c r="IH66">
        <v>9.31</v>
      </c>
      <c r="IJ66">
        <v>7.58</v>
      </c>
      <c r="IL66">
        <v>5.5</v>
      </c>
      <c r="IN66">
        <v>7.33</v>
      </c>
      <c r="IP66">
        <v>7.51</v>
      </c>
      <c r="IR66">
        <v>4.95</v>
      </c>
      <c r="IT66">
        <v>5.39</v>
      </c>
      <c r="IV66">
        <v>8.0500000000000007</v>
      </c>
      <c r="IX66">
        <v>6.71</v>
      </c>
      <c r="IZ66">
        <v>8.48</v>
      </c>
      <c r="JC66">
        <v>7.06</v>
      </c>
      <c r="JE66">
        <v>8.5399999999999903</v>
      </c>
      <c r="JH66">
        <v>8.68</v>
      </c>
      <c r="JI66">
        <v>9.84</v>
      </c>
      <c r="JJ66">
        <v>7.02</v>
      </c>
      <c r="JL66">
        <v>8.0399999999999903</v>
      </c>
      <c r="JN66">
        <v>7.09</v>
      </c>
      <c r="JP66">
        <v>7.69</v>
      </c>
      <c r="JR66">
        <v>7.36</v>
      </c>
      <c r="JT66">
        <v>7.53</v>
      </c>
      <c r="JV66">
        <v>5.08</v>
      </c>
      <c r="JX66">
        <v>8.2899999999999903</v>
      </c>
      <c r="JZ66">
        <v>7.42</v>
      </c>
      <c r="KB66">
        <v>6.15</v>
      </c>
      <c r="KE66">
        <v>8.81</v>
      </c>
      <c r="KG66">
        <v>6.75</v>
      </c>
      <c r="KI66">
        <v>4.97</v>
      </c>
      <c r="KJ66">
        <v>8.19</v>
      </c>
      <c r="KL66">
        <v>5.7</v>
      </c>
      <c r="KN66">
        <v>6.19</v>
      </c>
      <c r="KQ66">
        <v>7.51</v>
      </c>
      <c r="KT66">
        <v>8.76</v>
      </c>
      <c r="KV66">
        <v>7.94</v>
      </c>
      <c r="KX66">
        <v>7.71</v>
      </c>
      <c r="KZ66">
        <v>5.57</v>
      </c>
      <c r="LB66">
        <v>8.59</v>
      </c>
      <c r="LE66">
        <v>8.26</v>
      </c>
      <c r="LG66">
        <v>6.31</v>
      </c>
    </row>
    <row r="67" spans="1:319">
      <c r="A67" s="13" t="s">
        <v>394</v>
      </c>
      <c r="B67">
        <v>1188.7399999999993</v>
      </c>
      <c r="C67">
        <v>22.860384615384604</v>
      </c>
      <c r="D67" s="13" t="s">
        <v>381</v>
      </c>
      <c r="E67" s="13" t="s">
        <v>382</v>
      </c>
      <c r="G67">
        <v>8.61</v>
      </c>
      <c r="J67">
        <v>9.24</v>
      </c>
      <c r="K67">
        <v>5.82</v>
      </c>
      <c r="O67">
        <v>7.31</v>
      </c>
      <c r="Q67">
        <v>5.6</v>
      </c>
      <c r="R67">
        <v>8.4700000000000006</v>
      </c>
      <c r="W67">
        <v>18.739999999999899</v>
      </c>
      <c r="X67">
        <v>7.52</v>
      </c>
      <c r="Y67">
        <v>6.64</v>
      </c>
      <c r="Z67">
        <v>8.7899999999999903</v>
      </c>
      <c r="AC67">
        <v>7.14</v>
      </c>
      <c r="AK67">
        <v>7.14</v>
      </c>
      <c r="AL67">
        <v>8.59</v>
      </c>
      <c r="AM67">
        <v>4.09</v>
      </c>
      <c r="AO67">
        <v>17.16</v>
      </c>
      <c r="AR67">
        <v>7.89</v>
      </c>
      <c r="AW67">
        <v>8.48</v>
      </c>
      <c r="BA67">
        <v>9.86</v>
      </c>
      <c r="BD67">
        <v>6.84</v>
      </c>
      <c r="BE67">
        <v>9.59</v>
      </c>
      <c r="BF67">
        <v>9.3699999999999903</v>
      </c>
      <c r="BG67">
        <v>9.77</v>
      </c>
      <c r="BH67">
        <v>7.24</v>
      </c>
      <c r="BI67">
        <v>8.1999999999999904</v>
      </c>
      <c r="BJ67">
        <v>5.78</v>
      </c>
      <c r="BM67">
        <v>9.01</v>
      </c>
      <c r="BN67">
        <v>8.14</v>
      </c>
      <c r="BQ67">
        <v>8.49</v>
      </c>
      <c r="BR67">
        <v>8.98</v>
      </c>
      <c r="BT67">
        <v>15.15</v>
      </c>
      <c r="BV67">
        <v>11.85</v>
      </c>
      <c r="BY67">
        <v>9.91</v>
      </c>
      <c r="CC67">
        <v>7.97</v>
      </c>
      <c r="CF67">
        <v>7.32</v>
      </c>
      <c r="CG67">
        <v>2.73</v>
      </c>
      <c r="CJ67">
        <v>5.6</v>
      </c>
      <c r="CL67">
        <v>9.09</v>
      </c>
      <c r="CN67">
        <v>8.3800000000000008</v>
      </c>
      <c r="CO67">
        <v>7.46</v>
      </c>
      <c r="CQ67">
        <v>4.38</v>
      </c>
      <c r="CR67">
        <v>8.93</v>
      </c>
      <c r="CS67">
        <v>6.71</v>
      </c>
      <c r="CT67">
        <v>6.73</v>
      </c>
      <c r="CV67">
        <v>11.69</v>
      </c>
      <c r="CX67">
        <v>3.71</v>
      </c>
      <c r="CZ67">
        <v>8.64</v>
      </c>
      <c r="DA67">
        <v>9.61</v>
      </c>
      <c r="DD67">
        <v>8.42</v>
      </c>
      <c r="DE67">
        <v>18.579999999999899</v>
      </c>
      <c r="DH67">
        <v>9.2200000000000006</v>
      </c>
      <c r="DI67">
        <v>7.16</v>
      </c>
      <c r="DJ67">
        <v>8.09</v>
      </c>
      <c r="DN67">
        <v>6.06</v>
      </c>
      <c r="DR67">
        <v>8.1999999999999904</v>
      </c>
      <c r="DS67">
        <v>17.559999999999899</v>
      </c>
      <c r="DW67">
        <v>8.0399999999999903</v>
      </c>
      <c r="DY67">
        <v>8.42</v>
      </c>
      <c r="DZ67">
        <v>7.37</v>
      </c>
      <c r="EE67">
        <v>6.15</v>
      </c>
      <c r="EG67">
        <v>8.43</v>
      </c>
      <c r="EI67">
        <v>8.3000000000000007</v>
      </c>
      <c r="EM67">
        <v>9.5299999999999905</v>
      </c>
      <c r="EN67">
        <v>17.8</v>
      </c>
      <c r="EP67">
        <v>4.8600000000000003</v>
      </c>
      <c r="EQ67">
        <v>5.59</v>
      </c>
      <c r="ET67">
        <v>8.9499999999999904</v>
      </c>
      <c r="FB67">
        <v>16.989999999999899</v>
      </c>
      <c r="FG67">
        <v>10.58</v>
      </c>
      <c r="FN67">
        <v>7.16</v>
      </c>
      <c r="FS67">
        <v>9.73</v>
      </c>
      <c r="FT67">
        <v>17.14</v>
      </c>
      <c r="FX67">
        <v>9.25</v>
      </c>
      <c r="FY67">
        <v>10.35</v>
      </c>
      <c r="FZ67">
        <v>6.63</v>
      </c>
      <c r="GC67">
        <v>9.92</v>
      </c>
      <c r="GI67">
        <v>9.4700000000000006</v>
      </c>
      <c r="GL67">
        <v>8.2899999999999903</v>
      </c>
      <c r="GQ67">
        <v>10.29</v>
      </c>
      <c r="GS67">
        <v>9.76</v>
      </c>
      <c r="GT67">
        <v>8.41</v>
      </c>
      <c r="GU67">
        <v>7.17</v>
      </c>
      <c r="GW67">
        <v>9.11</v>
      </c>
      <c r="GX67">
        <v>6.26</v>
      </c>
      <c r="HA67">
        <v>19.77</v>
      </c>
      <c r="HC67">
        <v>9.19</v>
      </c>
      <c r="HE67">
        <v>10.53</v>
      </c>
      <c r="HI67">
        <v>8.1300000000000008</v>
      </c>
      <c r="HJ67">
        <v>3.22</v>
      </c>
      <c r="HL67">
        <v>9.8800000000000008</v>
      </c>
      <c r="HN67">
        <v>8.93</v>
      </c>
      <c r="HO67">
        <v>4.43</v>
      </c>
      <c r="HP67">
        <v>10.38</v>
      </c>
      <c r="HU67">
        <v>17.96</v>
      </c>
      <c r="HV67">
        <v>8.7899999999999903</v>
      </c>
      <c r="HY67">
        <v>6.79</v>
      </c>
      <c r="IA67">
        <v>10.39</v>
      </c>
      <c r="ID67">
        <v>10.55</v>
      </c>
      <c r="IH67">
        <v>7.68</v>
      </c>
      <c r="IJ67">
        <v>7.38</v>
      </c>
      <c r="IL67">
        <v>3.55</v>
      </c>
      <c r="IN67">
        <v>10.91</v>
      </c>
      <c r="IP67">
        <v>7.53</v>
      </c>
      <c r="IQ67">
        <v>9.58</v>
      </c>
      <c r="IS67">
        <v>10.61</v>
      </c>
      <c r="IU67">
        <v>11.11</v>
      </c>
      <c r="IY67">
        <v>10.01</v>
      </c>
      <c r="JC67">
        <v>9.23</v>
      </c>
      <c r="JD67">
        <v>10.68</v>
      </c>
      <c r="JH67">
        <v>6.94</v>
      </c>
      <c r="JJ67">
        <v>10.09</v>
      </c>
      <c r="JL67">
        <v>9.6</v>
      </c>
      <c r="JO67">
        <v>9.24</v>
      </c>
      <c r="JP67">
        <v>7.99</v>
      </c>
      <c r="JQ67">
        <v>10.32</v>
      </c>
      <c r="JS67">
        <v>9.15</v>
      </c>
      <c r="JV67">
        <v>9.57</v>
      </c>
      <c r="JY67">
        <v>18.489999999999899</v>
      </c>
      <c r="KC67">
        <v>14.75</v>
      </c>
      <c r="KD67">
        <v>8.7100000000000009</v>
      </c>
      <c r="KH67">
        <v>10.79</v>
      </c>
      <c r="KI67">
        <v>8.75</v>
      </c>
      <c r="KK67">
        <v>7.98</v>
      </c>
      <c r="KM67">
        <v>6.83</v>
      </c>
      <c r="KO67">
        <v>14.63</v>
      </c>
      <c r="KR67">
        <v>8.7100000000000009</v>
      </c>
      <c r="KW67">
        <v>7.91</v>
      </c>
      <c r="LA67">
        <v>16.89</v>
      </c>
      <c r="LC67">
        <v>7.61</v>
      </c>
      <c r="LF67">
        <v>8.98</v>
      </c>
    </row>
    <row r="68" spans="1:319">
      <c r="A68" s="13" t="s">
        <v>395</v>
      </c>
      <c r="B68">
        <v>184.68999999999997</v>
      </c>
      <c r="C68">
        <v>3.5517307692307685</v>
      </c>
      <c r="D68" s="13" t="s">
        <v>381</v>
      </c>
      <c r="E68" s="13" t="s">
        <v>396</v>
      </c>
      <c r="O68">
        <v>9.8800000000000008</v>
      </c>
      <c r="R68">
        <v>5.26</v>
      </c>
      <c r="AC68">
        <v>6.97</v>
      </c>
      <c r="AN68">
        <v>7.62</v>
      </c>
      <c r="AY68">
        <v>10.44</v>
      </c>
      <c r="BM68">
        <v>5.77</v>
      </c>
      <c r="BX68">
        <v>9.16</v>
      </c>
      <c r="CR68">
        <v>6.27</v>
      </c>
      <c r="CU68">
        <v>7.73</v>
      </c>
      <c r="DC68">
        <v>9.09</v>
      </c>
      <c r="DN68">
        <v>7.89</v>
      </c>
      <c r="EO68">
        <v>8.32</v>
      </c>
      <c r="FG68">
        <v>8.1</v>
      </c>
      <c r="FP68">
        <v>5.63</v>
      </c>
      <c r="GO68">
        <v>6.91</v>
      </c>
      <c r="HC68">
        <v>9.34</v>
      </c>
      <c r="HD68">
        <v>7.16</v>
      </c>
      <c r="II68">
        <v>6.48</v>
      </c>
      <c r="IV68">
        <v>6.28</v>
      </c>
      <c r="JI68">
        <v>8.9499999999999904</v>
      </c>
      <c r="JT68">
        <v>7.45</v>
      </c>
      <c r="KG68">
        <v>6.62</v>
      </c>
      <c r="LA68">
        <v>9.85</v>
      </c>
      <c r="LE68">
        <v>7.52</v>
      </c>
    </row>
    <row r="69" spans="1:319">
      <c r="A69" s="13" t="s">
        <v>397</v>
      </c>
      <c r="B69">
        <v>556.07999999999993</v>
      </c>
      <c r="C69">
        <v>10.693846153846152</v>
      </c>
      <c r="D69" s="13" t="s">
        <v>381</v>
      </c>
      <c r="E69" s="13" t="s">
        <v>396</v>
      </c>
      <c r="J69">
        <v>6.12</v>
      </c>
      <c r="N69">
        <v>9.3800000000000008</v>
      </c>
      <c r="R69">
        <v>7.86</v>
      </c>
      <c r="W69">
        <v>9.9700000000000006</v>
      </c>
      <c r="Y69">
        <v>9.0500000000000007</v>
      </c>
      <c r="AC69">
        <v>7.94</v>
      </c>
      <c r="AN69">
        <v>10.55</v>
      </c>
      <c r="AS69">
        <v>10.14</v>
      </c>
      <c r="AY69">
        <v>10.87</v>
      </c>
      <c r="BE69">
        <v>10.34</v>
      </c>
      <c r="BI69">
        <v>7.08</v>
      </c>
      <c r="BL69">
        <v>8.61</v>
      </c>
      <c r="BQ69">
        <v>9.52</v>
      </c>
      <c r="BX69">
        <v>10.69</v>
      </c>
      <c r="CD69">
        <v>9.4600000000000009</v>
      </c>
      <c r="CG69">
        <v>8.8000000000000007</v>
      </c>
      <c r="CK69">
        <v>8.58</v>
      </c>
      <c r="CO69">
        <v>8.6300000000000008</v>
      </c>
      <c r="CV69">
        <v>8.16</v>
      </c>
      <c r="DC69">
        <v>10.19</v>
      </c>
      <c r="DH69">
        <v>10.6</v>
      </c>
      <c r="DN69">
        <v>9.73</v>
      </c>
      <c r="DR69">
        <v>8.4499999999999904</v>
      </c>
      <c r="DW69">
        <v>8.42</v>
      </c>
      <c r="EB69">
        <v>8.27</v>
      </c>
      <c r="EF69">
        <v>10.07</v>
      </c>
      <c r="EL69">
        <v>9.68</v>
      </c>
      <c r="EU69">
        <v>9.07</v>
      </c>
      <c r="FC69">
        <v>6.37</v>
      </c>
      <c r="FG69">
        <v>8.25</v>
      </c>
      <c r="FR69">
        <v>10.66</v>
      </c>
      <c r="FW69">
        <v>10.31</v>
      </c>
      <c r="GE69">
        <v>9.8800000000000008</v>
      </c>
      <c r="GK69">
        <v>10.42</v>
      </c>
      <c r="GQ69">
        <v>12.27</v>
      </c>
      <c r="GU69">
        <v>10.0299999999999</v>
      </c>
      <c r="GY69">
        <v>8.8699999999999903</v>
      </c>
      <c r="HC69">
        <v>7.06</v>
      </c>
      <c r="HD69">
        <v>7.45</v>
      </c>
      <c r="HI69">
        <v>9.4499999999999904</v>
      </c>
      <c r="HM69">
        <v>9.49</v>
      </c>
      <c r="HR69">
        <v>10.88</v>
      </c>
      <c r="HX69">
        <v>10.18</v>
      </c>
      <c r="ID69">
        <v>11.02</v>
      </c>
      <c r="II69">
        <v>12.05</v>
      </c>
      <c r="IM69">
        <v>8.1</v>
      </c>
      <c r="IQ69">
        <v>8.76</v>
      </c>
      <c r="IV69">
        <v>10.14</v>
      </c>
      <c r="JB69">
        <v>10.18</v>
      </c>
      <c r="JH69">
        <v>11.68</v>
      </c>
      <c r="JM69">
        <v>8.83</v>
      </c>
      <c r="JQ69">
        <v>7.28</v>
      </c>
      <c r="JU69">
        <v>9.2100000000000009</v>
      </c>
      <c r="JY69">
        <v>9.5299999999999905</v>
      </c>
      <c r="KF69">
        <v>9.48</v>
      </c>
      <c r="KL69">
        <v>10.86</v>
      </c>
      <c r="KR69">
        <v>10.35</v>
      </c>
      <c r="KX69">
        <v>10.210000000000001</v>
      </c>
      <c r="LD69">
        <v>10.6</v>
      </c>
    </row>
    <row r="70" spans="1:319">
      <c r="A70" s="13" t="s">
        <v>398</v>
      </c>
      <c r="B70">
        <v>1031.6999999999994</v>
      </c>
      <c r="C70">
        <v>19.840384615384604</v>
      </c>
      <c r="D70" s="13" t="s">
        <v>381</v>
      </c>
      <c r="E70" s="13" t="s">
        <v>396</v>
      </c>
      <c r="I70">
        <v>14.55</v>
      </c>
      <c r="K70">
        <v>8.2799999999999905</v>
      </c>
      <c r="M70">
        <v>3.83</v>
      </c>
      <c r="O70">
        <v>8.23</v>
      </c>
      <c r="Q70">
        <v>8.74</v>
      </c>
      <c r="V70">
        <v>15.01</v>
      </c>
      <c r="Z70">
        <v>5.43</v>
      </c>
      <c r="AA70">
        <v>7.37</v>
      </c>
      <c r="AC70">
        <v>13.94</v>
      </c>
      <c r="AK70">
        <v>12.48</v>
      </c>
      <c r="AM70">
        <v>7.16</v>
      </c>
      <c r="AS70">
        <v>6.3</v>
      </c>
      <c r="AU70">
        <v>7.44</v>
      </c>
      <c r="AZ70">
        <v>7.32</v>
      </c>
      <c r="BA70">
        <v>8.1999999999999904</v>
      </c>
      <c r="BE70">
        <v>8.08</v>
      </c>
      <c r="BG70">
        <v>14.08</v>
      </c>
      <c r="BK70">
        <v>15.04</v>
      </c>
      <c r="BM70">
        <v>7.19</v>
      </c>
      <c r="BO70">
        <v>15.53</v>
      </c>
      <c r="BW70">
        <v>8.81</v>
      </c>
      <c r="BX70">
        <v>8.76</v>
      </c>
      <c r="BY70">
        <v>16.53</v>
      </c>
      <c r="CD70">
        <v>6.7</v>
      </c>
      <c r="CG70">
        <v>14.22</v>
      </c>
      <c r="CK70">
        <v>7.54</v>
      </c>
      <c r="CL70">
        <v>7.02</v>
      </c>
      <c r="CM70">
        <v>7.43</v>
      </c>
      <c r="CQ70">
        <v>15.12</v>
      </c>
      <c r="CU70">
        <v>6</v>
      </c>
      <c r="CV70">
        <v>6.42</v>
      </c>
      <c r="CW70">
        <v>4.4000000000000004</v>
      </c>
      <c r="CZ70">
        <v>6.99</v>
      </c>
      <c r="DB70">
        <v>15.15</v>
      </c>
      <c r="DD70">
        <v>6.08</v>
      </c>
      <c r="DE70">
        <v>7.43</v>
      </c>
      <c r="DH70">
        <v>7.83</v>
      </c>
      <c r="DJ70">
        <v>7.96</v>
      </c>
      <c r="DL70">
        <v>7.08</v>
      </c>
      <c r="DP70">
        <v>6.77</v>
      </c>
      <c r="DS70">
        <v>16.25</v>
      </c>
      <c r="DU70">
        <v>7.06</v>
      </c>
      <c r="DX70">
        <v>7.77</v>
      </c>
      <c r="EB70">
        <v>8.26</v>
      </c>
      <c r="EC70">
        <v>7.96</v>
      </c>
      <c r="EG70">
        <v>15.29</v>
      </c>
      <c r="EI70">
        <v>7.47</v>
      </c>
      <c r="EJ70">
        <v>7.02</v>
      </c>
      <c r="EM70">
        <v>10.51</v>
      </c>
      <c r="EP70">
        <v>6.14</v>
      </c>
      <c r="ES70">
        <v>17.41</v>
      </c>
      <c r="FB70">
        <v>7.9</v>
      </c>
      <c r="FD70">
        <v>15.87</v>
      </c>
      <c r="FF70">
        <v>11.68</v>
      </c>
      <c r="FN70">
        <v>6.96</v>
      </c>
      <c r="FQ70">
        <v>8.6300000000000008</v>
      </c>
      <c r="FT70">
        <v>7.06</v>
      </c>
      <c r="FW70">
        <v>13.21</v>
      </c>
      <c r="FZ70">
        <v>8.57</v>
      </c>
      <c r="GC70">
        <v>5.17</v>
      </c>
      <c r="GI70">
        <v>27.47</v>
      </c>
      <c r="GO70">
        <v>24.55</v>
      </c>
      <c r="GR70">
        <v>7.75</v>
      </c>
      <c r="GS70">
        <v>14.3</v>
      </c>
      <c r="GT70">
        <v>7.77</v>
      </c>
      <c r="GU70">
        <v>8.66</v>
      </c>
      <c r="GV70">
        <v>7.96</v>
      </c>
      <c r="GX70">
        <v>10.24</v>
      </c>
      <c r="HA70">
        <v>7.06</v>
      </c>
      <c r="HE70">
        <v>17.62</v>
      </c>
      <c r="HK70">
        <v>16.079999999999899</v>
      </c>
      <c r="HP70">
        <v>13.89</v>
      </c>
      <c r="HS70">
        <v>8.35</v>
      </c>
      <c r="HV70">
        <v>7.67</v>
      </c>
      <c r="HX70">
        <v>7.6</v>
      </c>
      <c r="HZ70">
        <v>7.99</v>
      </c>
      <c r="IK70">
        <v>14.77</v>
      </c>
      <c r="IL70">
        <v>9.52</v>
      </c>
      <c r="IR70">
        <v>26.55</v>
      </c>
      <c r="IV70">
        <v>8.5500000000000007</v>
      </c>
      <c r="IY70">
        <v>8.5299999999999905</v>
      </c>
      <c r="JC70">
        <v>15.03</v>
      </c>
      <c r="JE70">
        <v>6.91</v>
      </c>
      <c r="JF70">
        <v>18.079999999999899</v>
      </c>
      <c r="JJ70">
        <v>5.72</v>
      </c>
      <c r="JO70">
        <v>15.11</v>
      </c>
      <c r="JP70">
        <v>8.0500000000000007</v>
      </c>
      <c r="JV70">
        <v>12.15</v>
      </c>
      <c r="JZ70">
        <v>7.89</v>
      </c>
      <c r="KA70">
        <v>14.85</v>
      </c>
      <c r="KF70">
        <v>8.76</v>
      </c>
      <c r="KG70">
        <v>7.44</v>
      </c>
      <c r="KM70">
        <v>17.73</v>
      </c>
      <c r="KR70">
        <v>7.43</v>
      </c>
      <c r="KT70">
        <v>8.09</v>
      </c>
      <c r="KV70">
        <v>8.59</v>
      </c>
      <c r="KZ70">
        <v>7.21</v>
      </c>
      <c r="LD70">
        <v>16.559999999999899</v>
      </c>
      <c r="LF70">
        <v>18.59</v>
      </c>
    </row>
    <row r="71" spans="1:319">
      <c r="A71" s="13" t="s">
        <v>399</v>
      </c>
      <c r="B71">
        <v>1957.5699999999997</v>
      </c>
      <c r="C71">
        <v>37.645576923076916</v>
      </c>
      <c r="D71" s="13" t="s">
        <v>381</v>
      </c>
      <c r="E71" s="13" t="s">
        <v>396</v>
      </c>
      <c r="H71">
        <v>30.33</v>
      </c>
      <c r="K71">
        <v>20.23</v>
      </c>
      <c r="N71">
        <v>20.92</v>
      </c>
      <c r="Q71">
        <v>17.61</v>
      </c>
      <c r="T71">
        <v>20.86</v>
      </c>
      <c r="W71">
        <v>13.29</v>
      </c>
      <c r="Z71">
        <v>25.78</v>
      </c>
      <c r="AC71">
        <v>12.65</v>
      </c>
      <c r="AL71">
        <v>19.399999999999899</v>
      </c>
      <c r="AO71">
        <v>20.64</v>
      </c>
      <c r="AR71">
        <v>12.94</v>
      </c>
      <c r="AU71">
        <v>14.21</v>
      </c>
      <c r="AX71">
        <v>21.74</v>
      </c>
      <c r="BA71">
        <v>15.42</v>
      </c>
      <c r="BD71">
        <v>26.06</v>
      </c>
      <c r="BG71">
        <v>22.02</v>
      </c>
      <c r="BJ71">
        <v>21.94</v>
      </c>
      <c r="BM71">
        <v>7.9</v>
      </c>
      <c r="BP71">
        <v>21</v>
      </c>
      <c r="BS71">
        <v>31.62</v>
      </c>
      <c r="BV71">
        <v>24.13</v>
      </c>
      <c r="BY71">
        <v>20.149999999999899</v>
      </c>
      <c r="CC71">
        <v>26.19</v>
      </c>
      <c r="CF71">
        <v>15</v>
      </c>
      <c r="CI71">
        <v>22.76</v>
      </c>
      <c r="CL71">
        <v>13.86</v>
      </c>
      <c r="CM71">
        <v>13.79</v>
      </c>
      <c r="CN71">
        <v>6.76</v>
      </c>
      <c r="CO71">
        <v>13.53</v>
      </c>
      <c r="CR71">
        <v>20.45</v>
      </c>
      <c r="CV71">
        <v>13.86</v>
      </c>
      <c r="DA71">
        <v>19.8</v>
      </c>
      <c r="DD71">
        <v>14.66</v>
      </c>
      <c r="DF71">
        <v>14.39</v>
      </c>
      <c r="DG71">
        <v>6.29</v>
      </c>
      <c r="DJ71">
        <v>12.15</v>
      </c>
      <c r="DN71">
        <v>15.75</v>
      </c>
      <c r="DQ71">
        <v>19.43</v>
      </c>
      <c r="DT71">
        <v>26.57</v>
      </c>
      <c r="DW71">
        <v>12.67</v>
      </c>
      <c r="DZ71">
        <v>21.61</v>
      </c>
      <c r="EC71">
        <v>20.73</v>
      </c>
      <c r="EE71">
        <v>13.84</v>
      </c>
      <c r="EF71">
        <v>13.09</v>
      </c>
      <c r="EI71">
        <v>8</v>
      </c>
      <c r="EL71">
        <v>19.670000000000002</v>
      </c>
      <c r="EO71">
        <v>15.46</v>
      </c>
      <c r="ER71">
        <v>23.01</v>
      </c>
      <c r="EU71">
        <v>19.77</v>
      </c>
      <c r="FC71">
        <v>20.440000000000001</v>
      </c>
      <c r="FF71">
        <v>11.28</v>
      </c>
      <c r="FG71">
        <v>16.13</v>
      </c>
      <c r="FO71">
        <v>30.45</v>
      </c>
      <c r="FS71">
        <v>23</v>
      </c>
      <c r="FV71">
        <v>25.67</v>
      </c>
      <c r="FY71">
        <v>18.16</v>
      </c>
      <c r="FZ71">
        <v>12.45</v>
      </c>
      <c r="GB71">
        <v>17.46</v>
      </c>
      <c r="GE71">
        <v>19.63</v>
      </c>
      <c r="GH71">
        <v>22.04</v>
      </c>
      <c r="GK71">
        <v>17.510000000000002</v>
      </c>
      <c r="GN71">
        <v>23.74</v>
      </c>
      <c r="GQ71">
        <v>17.54</v>
      </c>
      <c r="GT71">
        <v>23.86</v>
      </c>
      <c r="GW71">
        <v>19.47</v>
      </c>
      <c r="GZ71">
        <v>24.33</v>
      </c>
      <c r="HC71">
        <v>18.04</v>
      </c>
      <c r="HF71">
        <v>25.38</v>
      </c>
      <c r="HI71">
        <v>14.06</v>
      </c>
      <c r="HK71">
        <v>7.54</v>
      </c>
      <c r="HL71">
        <v>15.55</v>
      </c>
      <c r="HO71">
        <v>14.86</v>
      </c>
      <c r="HP71">
        <v>12.45</v>
      </c>
      <c r="HR71">
        <v>14.41</v>
      </c>
      <c r="HT71">
        <v>5.65</v>
      </c>
      <c r="HU71">
        <v>7.31</v>
      </c>
      <c r="HX71">
        <v>23.4</v>
      </c>
      <c r="IA71">
        <v>18.809999999999899</v>
      </c>
      <c r="IB71">
        <v>14.68</v>
      </c>
      <c r="ID71">
        <v>7.68</v>
      </c>
      <c r="IK71">
        <v>27.55</v>
      </c>
      <c r="IM71">
        <v>13.84</v>
      </c>
      <c r="IP71">
        <v>23.83</v>
      </c>
      <c r="IS71">
        <v>12.9</v>
      </c>
      <c r="IV71">
        <v>26.25</v>
      </c>
      <c r="IY71">
        <v>17.98</v>
      </c>
      <c r="IZ71">
        <v>8.6300000000000008</v>
      </c>
      <c r="JA71">
        <v>6.63</v>
      </c>
      <c r="JB71">
        <v>7.12</v>
      </c>
      <c r="JE71">
        <v>12.45</v>
      </c>
      <c r="JH71">
        <v>17.2</v>
      </c>
      <c r="JI71">
        <v>9.01</v>
      </c>
      <c r="JK71">
        <v>14.8</v>
      </c>
      <c r="JN71">
        <v>25.31</v>
      </c>
      <c r="JQ71">
        <v>17.87</v>
      </c>
      <c r="JT71">
        <v>23.09</v>
      </c>
      <c r="JW71">
        <v>16.41</v>
      </c>
      <c r="JY71">
        <v>9.23</v>
      </c>
      <c r="JZ71">
        <v>15.02</v>
      </c>
      <c r="KC71">
        <v>17.43</v>
      </c>
      <c r="KF71">
        <v>22.01</v>
      </c>
      <c r="KI71">
        <v>22.9</v>
      </c>
      <c r="KL71">
        <v>24.5</v>
      </c>
      <c r="KO71">
        <v>16.100000000000001</v>
      </c>
      <c r="KR71">
        <v>25.75</v>
      </c>
      <c r="KV71">
        <v>8.66</v>
      </c>
      <c r="KW71">
        <v>7.62</v>
      </c>
      <c r="KX71">
        <v>9</v>
      </c>
      <c r="LA71">
        <v>24.62</v>
      </c>
      <c r="LD71">
        <v>31.41</v>
      </c>
      <c r="LG71">
        <v>15.54</v>
      </c>
    </row>
    <row r="72" spans="1:319">
      <c r="A72" s="13" t="s">
        <v>400</v>
      </c>
      <c r="B72">
        <v>1564.75</v>
      </c>
      <c r="C72">
        <v>30.091346153846153</v>
      </c>
      <c r="D72" s="13" t="s">
        <v>381</v>
      </c>
      <c r="E72" s="13" t="s">
        <v>396</v>
      </c>
      <c r="F72">
        <v>9.2200000000000006</v>
      </c>
      <c r="I72">
        <v>4.96</v>
      </c>
      <c r="K72">
        <v>5.58</v>
      </c>
      <c r="L72">
        <v>11.82</v>
      </c>
      <c r="O72">
        <v>13.45</v>
      </c>
      <c r="R72">
        <v>15.44</v>
      </c>
      <c r="U72">
        <v>12.85</v>
      </c>
      <c r="W72">
        <v>7.93</v>
      </c>
      <c r="Z72">
        <v>17.899999999999899</v>
      </c>
      <c r="AA72">
        <v>8.4499999999999904</v>
      </c>
      <c r="AB72">
        <v>15.54</v>
      </c>
      <c r="AJ72">
        <v>18.09</v>
      </c>
      <c r="AM72">
        <v>15.48</v>
      </c>
      <c r="AP72">
        <v>14.64</v>
      </c>
      <c r="AS72">
        <v>14.56</v>
      </c>
      <c r="AV72">
        <v>15.06</v>
      </c>
      <c r="AY72">
        <v>16.47</v>
      </c>
      <c r="BB72">
        <v>15.76</v>
      </c>
      <c r="BE72">
        <v>7.17</v>
      </c>
      <c r="BF72">
        <v>6.78</v>
      </c>
      <c r="BH72">
        <v>24.55</v>
      </c>
      <c r="BN72">
        <v>25.48</v>
      </c>
      <c r="BP72">
        <v>15.45</v>
      </c>
      <c r="BR72">
        <v>7.27</v>
      </c>
      <c r="BS72">
        <v>6.55</v>
      </c>
      <c r="BT72">
        <v>16.98</v>
      </c>
      <c r="BW72">
        <v>16.3</v>
      </c>
      <c r="BY72">
        <v>8.93</v>
      </c>
      <c r="CA72">
        <v>17.11</v>
      </c>
      <c r="CD72">
        <v>13.75</v>
      </c>
      <c r="CG72">
        <v>7.05</v>
      </c>
      <c r="CI72">
        <v>7.15</v>
      </c>
      <c r="CJ72">
        <v>14.17</v>
      </c>
      <c r="CM72">
        <v>15.3</v>
      </c>
      <c r="CP72">
        <v>13.58</v>
      </c>
      <c r="CS72">
        <v>16.77</v>
      </c>
      <c r="CV72">
        <v>12.96</v>
      </c>
      <c r="CW72">
        <v>14.23</v>
      </c>
      <c r="CX72">
        <v>12.01</v>
      </c>
      <c r="CY72">
        <v>15.26</v>
      </c>
      <c r="DB72">
        <v>14.21</v>
      </c>
      <c r="DE72">
        <v>11.66</v>
      </c>
      <c r="DH72">
        <v>8.73</v>
      </c>
      <c r="DJ72">
        <v>7.06</v>
      </c>
      <c r="DN72">
        <v>15.06</v>
      </c>
      <c r="DO72">
        <v>6.34</v>
      </c>
      <c r="DQ72">
        <v>12.06</v>
      </c>
      <c r="DT72">
        <v>14.32</v>
      </c>
      <c r="DW72">
        <v>11.87</v>
      </c>
      <c r="DX72">
        <v>14.06</v>
      </c>
      <c r="EB72">
        <v>14.77</v>
      </c>
      <c r="ED72">
        <v>9.1</v>
      </c>
      <c r="EF72">
        <v>7.9</v>
      </c>
      <c r="EG72">
        <v>13.03</v>
      </c>
      <c r="EI72">
        <v>6.02</v>
      </c>
      <c r="EJ72">
        <v>7.06</v>
      </c>
      <c r="EL72">
        <v>7.57</v>
      </c>
      <c r="EM72">
        <v>6.56</v>
      </c>
      <c r="EO72">
        <v>7.54</v>
      </c>
      <c r="EP72">
        <v>12.28</v>
      </c>
      <c r="ES72">
        <v>13.96</v>
      </c>
      <c r="EU72">
        <v>6.96</v>
      </c>
      <c r="FB72">
        <v>7.4</v>
      </c>
      <c r="FE72">
        <v>15.01</v>
      </c>
      <c r="FG72">
        <v>16.899999999999899</v>
      </c>
      <c r="FT72">
        <v>14.27</v>
      </c>
      <c r="FW72">
        <v>15.31</v>
      </c>
      <c r="FZ72">
        <v>12.05</v>
      </c>
      <c r="GC72">
        <v>15.41</v>
      </c>
      <c r="GF72">
        <v>16.98</v>
      </c>
      <c r="GI72">
        <v>13.74</v>
      </c>
      <c r="GL72">
        <v>14.69</v>
      </c>
      <c r="GO72">
        <v>15.48</v>
      </c>
      <c r="GR72">
        <v>21.84</v>
      </c>
      <c r="GU72">
        <v>12.85</v>
      </c>
      <c r="GW72">
        <v>8.07</v>
      </c>
      <c r="GY72">
        <v>6.61</v>
      </c>
      <c r="HA72">
        <v>15.45</v>
      </c>
      <c r="HC72">
        <v>4.07</v>
      </c>
      <c r="HD72">
        <v>15.22</v>
      </c>
      <c r="HG72">
        <v>15.87</v>
      </c>
      <c r="HJ72">
        <v>14.68</v>
      </c>
      <c r="HM72">
        <v>14.3</v>
      </c>
      <c r="HP72">
        <v>15.47</v>
      </c>
      <c r="HS72">
        <v>15.6</v>
      </c>
      <c r="HU72">
        <v>6.11</v>
      </c>
      <c r="HV72">
        <v>14.93</v>
      </c>
      <c r="HY72">
        <v>8.1999999999999904</v>
      </c>
      <c r="IA72">
        <v>15.88</v>
      </c>
      <c r="IE72">
        <v>16.940000000000001</v>
      </c>
      <c r="IH72">
        <v>14.3</v>
      </c>
      <c r="IK72">
        <v>17.57</v>
      </c>
      <c r="IM72">
        <v>9</v>
      </c>
      <c r="IN72">
        <v>15.19</v>
      </c>
      <c r="IQ72">
        <v>8.76</v>
      </c>
      <c r="IT72">
        <v>15.67</v>
      </c>
      <c r="IX72">
        <v>15.42</v>
      </c>
      <c r="IZ72">
        <v>15.79</v>
      </c>
      <c r="JC72">
        <v>14.69</v>
      </c>
      <c r="JF72">
        <v>24.57</v>
      </c>
      <c r="JJ72">
        <v>15.7</v>
      </c>
      <c r="JK72">
        <v>9.6300000000000008</v>
      </c>
      <c r="JL72">
        <v>9.43</v>
      </c>
      <c r="JO72">
        <v>13.34</v>
      </c>
      <c r="JR72">
        <v>18.350000000000001</v>
      </c>
      <c r="JU72">
        <v>7.46</v>
      </c>
      <c r="JV72">
        <v>8.85</v>
      </c>
      <c r="JX72">
        <v>14.62</v>
      </c>
      <c r="KA72">
        <v>16.47</v>
      </c>
      <c r="KD72">
        <v>7.93</v>
      </c>
      <c r="KG72">
        <v>27.06</v>
      </c>
      <c r="KJ72">
        <v>16.91</v>
      </c>
      <c r="KM72">
        <v>16.260000000000002</v>
      </c>
      <c r="KP72">
        <v>15.22</v>
      </c>
      <c r="KS72">
        <v>17.79</v>
      </c>
      <c r="KV72">
        <v>15.69</v>
      </c>
      <c r="KY72">
        <v>6.34</v>
      </c>
      <c r="KZ72">
        <v>9.39</v>
      </c>
      <c r="LB72">
        <v>16.97</v>
      </c>
      <c r="LE72">
        <v>14.93</v>
      </c>
    </row>
    <row r="73" spans="1:319">
      <c r="A73" s="13" t="s">
        <v>401</v>
      </c>
      <c r="B73">
        <v>806.83999999999992</v>
      </c>
      <c r="C73">
        <v>15.516153846153845</v>
      </c>
      <c r="D73" s="13" t="s">
        <v>381</v>
      </c>
      <c r="E73" s="13" t="s">
        <v>396</v>
      </c>
      <c r="I73">
        <v>7.78</v>
      </c>
      <c r="K73">
        <v>6.76</v>
      </c>
      <c r="M73">
        <v>7.38</v>
      </c>
      <c r="Q73">
        <v>7.42</v>
      </c>
      <c r="R73">
        <v>7.1</v>
      </c>
      <c r="V73">
        <v>6.47</v>
      </c>
      <c r="W73">
        <v>6.57</v>
      </c>
      <c r="Z73">
        <v>7.37</v>
      </c>
      <c r="AA73">
        <v>7.71</v>
      </c>
      <c r="AC73">
        <v>6.93</v>
      </c>
      <c r="AK73">
        <v>7.88</v>
      </c>
      <c r="AP73">
        <v>14.23</v>
      </c>
      <c r="AS73">
        <v>6.35</v>
      </c>
      <c r="AV73">
        <v>14.89</v>
      </c>
      <c r="AZ73">
        <v>6.78</v>
      </c>
      <c r="BE73">
        <v>7.37</v>
      </c>
      <c r="BH73">
        <v>13.11</v>
      </c>
      <c r="BK73">
        <v>7.15</v>
      </c>
      <c r="BM73">
        <v>6.41</v>
      </c>
      <c r="BP73">
        <v>14.47</v>
      </c>
      <c r="BT73">
        <v>9.1</v>
      </c>
      <c r="BU73">
        <v>7.84</v>
      </c>
      <c r="BY73">
        <v>16.25</v>
      </c>
      <c r="BZ73">
        <v>6.04</v>
      </c>
      <c r="CC73">
        <v>7.65</v>
      </c>
      <c r="CF73">
        <v>6.68</v>
      </c>
      <c r="CG73">
        <v>7.15</v>
      </c>
      <c r="CI73">
        <v>6.93</v>
      </c>
      <c r="CL73">
        <v>7.19</v>
      </c>
      <c r="CM73">
        <v>6.83</v>
      </c>
      <c r="CQ73">
        <v>7.79</v>
      </c>
      <c r="CR73">
        <v>6.62</v>
      </c>
      <c r="CU73">
        <v>13.51</v>
      </c>
      <c r="CX73">
        <v>4.75</v>
      </c>
      <c r="CZ73">
        <v>7.11</v>
      </c>
      <c r="DD73">
        <v>6.31</v>
      </c>
      <c r="DE73">
        <v>6.31</v>
      </c>
      <c r="DG73">
        <v>6.54</v>
      </c>
      <c r="DI73">
        <v>7.53</v>
      </c>
      <c r="DL73">
        <v>7.24</v>
      </c>
      <c r="DP73">
        <v>7.55</v>
      </c>
      <c r="DS73">
        <v>14.57</v>
      </c>
      <c r="DW73">
        <v>6.11</v>
      </c>
      <c r="DX73">
        <v>6.55</v>
      </c>
      <c r="EC73">
        <v>6.48</v>
      </c>
      <c r="EG73">
        <v>6.12</v>
      </c>
      <c r="EI73">
        <v>7.27</v>
      </c>
      <c r="EL73">
        <v>15.02</v>
      </c>
      <c r="FB73">
        <v>13.51</v>
      </c>
      <c r="FC73">
        <v>8.0299999999999905</v>
      </c>
      <c r="FE73">
        <v>8.15</v>
      </c>
      <c r="FN73">
        <v>8.66</v>
      </c>
      <c r="FQ73">
        <v>14.97</v>
      </c>
      <c r="FS73">
        <v>8.5</v>
      </c>
      <c r="FW73">
        <v>8</v>
      </c>
      <c r="FZ73">
        <v>8.2899999999999903</v>
      </c>
      <c r="GC73">
        <v>14.64</v>
      </c>
      <c r="GI73">
        <v>7.7</v>
      </c>
      <c r="GL73">
        <v>7.46</v>
      </c>
      <c r="GX73">
        <v>8.02</v>
      </c>
      <c r="HA73">
        <v>8.39</v>
      </c>
      <c r="HE73">
        <v>8.25</v>
      </c>
      <c r="HF73">
        <v>7.62</v>
      </c>
      <c r="HH73">
        <v>7.62</v>
      </c>
      <c r="HK73">
        <v>6.34</v>
      </c>
      <c r="HM73">
        <v>7.85</v>
      </c>
      <c r="HO73">
        <v>7.26</v>
      </c>
      <c r="HS73">
        <v>16.37</v>
      </c>
      <c r="IA73">
        <v>8.57</v>
      </c>
      <c r="IK73">
        <v>7.93</v>
      </c>
      <c r="IQ73">
        <v>17.559999999999899</v>
      </c>
      <c r="IV73">
        <v>9.52</v>
      </c>
      <c r="IX73">
        <v>7.08</v>
      </c>
      <c r="JB73">
        <v>17.579999999999899</v>
      </c>
      <c r="JC73">
        <v>9.27</v>
      </c>
      <c r="JF73">
        <v>7.42</v>
      </c>
      <c r="JG73">
        <v>8.14</v>
      </c>
      <c r="JK73">
        <v>9.07</v>
      </c>
      <c r="JO73">
        <v>16.440000000000001</v>
      </c>
      <c r="JQ73">
        <v>7.64</v>
      </c>
      <c r="JT73">
        <v>7.54</v>
      </c>
      <c r="JZ73">
        <v>8.0299999999999905</v>
      </c>
      <c r="KE73">
        <v>7.7</v>
      </c>
      <c r="KF73">
        <v>6.98</v>
      </c>
      <c r="KJ73">
        <v>7.54</v>
      </c>
      <c r="KN73">
        <v>7.47</v>
      </c>
      <c r="KR73">
        <v>7.46</v>
      </c>
      <c r="KU73">
        <v>14.89</v>
      </c>
      <c r="KX73">
        <v>8.52</v>
      </c>
      <c r="LB73">
        <v>6.61</v>
      </c>
      <c r="LD73">
        <v>8.9700000000000006</v>
      </c>
      <c r="LF73">
        <v>8.11</v>
      </c>
    </row>
    <row r="74" spans="1:319">
      <c r="A74" s="13" t="s">
        <v>402</v>
      </c>
      <c r="B74">
        <v>853.42999999999984</v>
      </c>
      <c r="C74">
        <v>16.412115384615383</v>
      </c>
      <c r="D74" s="13" t="s">
        <v>381</v>
      </c>
      <c r="E74" s="13" t="s">
        <v>396</v>
      </c>
      <c r="G74">
        <v>9.61</v>
      </c>
      <c r="K74">
        <v>8.33</v>
      </c>
      <c r="N74">
        <v>8.32</v>
      </c>
      <c r="Q74">
        <v>9.07</v>
      </c>
      <c r="U74">
        <v>8.99</v>
      </c>
      <c r="W74">
        <v>8.99</v>
      </c>
      <c r="Z74">
        <v>9.07</v>
      </c>
      <c r="AA74">
        <v>9.36</v>
      </c>
      <c r="AC74">
        <v>8.64</v>
      </c>
      <c r="AL74">
        <v>11.35</v>
      </c>
      <c r="AO74">
        <v>6.77</v>
      </c>
      <c r="AR74">
        <v>7.92</v>
      </c>
      <c r="AV74">
        <v>9.25</v>
      </c>
      <c r="BD74">
        <v>9.26</v>
      </c>
      <c r="BG74">
        <v>8.59</v>
      </c>
      <c r="BL74">
        <v>9.42</v>
      </c>
      <c r="BP74">
        <v>9.48</v>
      </c>
      <c r="BS74">
        <v>9.9</v>
      </c>
      <c r="BT74">
        <v>8.4700000000000006</v>
      </c>
      <c r="BV74">
        <v>10.44</v>
      </c>
      <c r="CC74">
        <v>10.14</v>
      </c>
      <c r="CI74">
        <v>9.3699999999999903</v>
      </c>
      <c r="CL74">
        <v>8.98</v>
      </c>
      <c r="CN74">
        <v>8.4499999999999904</v>
      </c>
      <c r="CR74">
        <v>8.6300000000000008</v>
      </c>
      <c r="CT74">
        <v>16.88</v>
      </c>
      <c r="CX74">
        <v>7.69</v>
      </c>
      <c r="DA74">
        <v>8.33</v>
      </c>
      <c r="DD74">
        <v>9.81</v>
      </c>
      <c r="DG74">
        <v>9.6300000000000008</v>
      </c>
      <c r="DJ74">
        <v>7.43</v>
      </c>
      <c r="DN74">
        <v>10.11</v>
      </c>
      <c r="DQ74">
        <v>7.93</v>
      </c>
      <c r="DT74">
        <v>9.0500000000000007</v>
      </c>
      <c r="DW74">
        <v>9.85</v>
      </c>
      <c r="DZ74">
        <v>9.32</v>
      </c>
      <c r="EC74">
        <v>8.86</v>
      </c>
      <c r="EE74">
        <v>9.06</v>
      </c>
      <c r="EF74">
        <v>8.4499999999999904</v>
      </c>
      <c r="EI74">
        <v>8.43</v>
      </c>
      <c r="EJ74">
        <v>6.48</v>
      </c>
      <c r="EM74">
        <v>8.6300000000000008</v>
      </c>
      <c r="EO74">
        <v>6.38</v>
      </c>
      <c r="ER74">
        <v>9.6999999999999904</v>
      </c>
      <c r="EU74">
        <v>7.57</v>
      </c>
      <c r="FD74">
        <v>8.09</v>
      </c>
      <c r="FG74">
        <v>9.4</v>
      </c>
      <c r="FP74">
        <v>8.75</v>
      </c>
      <c r="FS74">
        <v>7.09</v>
      </c>
      <c r="FV74">
        <v>10.64</v>
      </c>
      <c r="FY74">
        <v>9.14</v>
      </c>
      <c r="GB74">
        <v>9.7100000000000009</v>
      </c>
      <c r="GE74">
        <v>9.6199999999999903</v>
      </c>
      <c r="GH74">
        <v>10.3</v>
      </c>
      <c r="GK74">
        <v>8.3800000000000008</v>
      </c>
      <c r="GO74">
        <v>10.39</v>
      </c>
      <c r="GQ74">
        <v>7.4</v>
      </c>
      <c r="GT74">
        <v>10.1999999999999</v>
      </c>
      <c r="GW74">
        <v>9.1</v>
      </c>
      <c r="GZ74">
        <v>9.5</v>
      </c>
      <c r="HC74">
        <v>9.4499999999999904</v>
      </c>
      <c r="HF74">
        <v>10.08</v>
      </c>
      <c r="HI74">
        <v>8.99</v>
      </c>
      <c r="HL74">
        <v>9.18</v>
      </c>
      <c r="HO74">
        <v>8.57</v>
      </c>
      <c r="HR74">
        <v>9.18</v>
      </c>
      <c r="HU74">
        <v>8.23</v>
      </c>
      <c r="HX74">
        <v>10.34</v>
      </c>
      <c r="IA74">
        <v>9.6199999999999903</v>
      </c>
      <c r="IJ74">
        <v>9.43</v>
      </c>
      <c r="IM74">
        <v>10.17</v>
      </c>
      <c r="IP74">
        <v>9.42</v>
      </c>
      <c r="IS74">
        <v>9.49</v>
      </c>
      <c r="IV74">
        <v>10.29</v>
      </c>
      <c r="IY74">
        <v>9.6300000000000008</v>
      </c>
      <c r="JB74">
        <v>8.07</v>
      </c>
      <c r="JE74">
        <v>8.69</v>
      </c>
      <c r="JH74">
        <v>9.81</v>
      </c>
      <c r="JK74">
        <v>9.52</v>
      </c>
      <c r="JN74">
        <v>10.210000000000001</v>
      </c>
      <c r="JQ74">
        <v>7.03</v>
      </c>
      <c r="JT74">
        <v>9.7899999999999903</v>
      </c>
      <c r="JW74">
        <v>9.25</v>
      </c>
      <c r="JZ74">
        <v>7.85</v>
      </c>
      <c r="KC74">
        <v>9.01</v>
      </c>
      <c r="KD74">
        <v>10.47</v>
      </c>
      <c r="KF74">
        <v>9.33</v>
      </c>
      <c r="KL74">
        <v>9.98</v>
      </c>
      <c r="KO74">
        <v>6.93</v>
      </c>
      <c r="KS74">
        <v>20.52</v>
      </c>
      <c r="KX74">
        <v>10.56</v>
      </c>
      <c r="LD74">
        <v>10.24</v>
      </c>
    </row>
    <row r="75" spans="1:319">
      <c r="A75" s="13" t="s">
        <v>403</v>
      </c>
      <c r="B75">
        <v>958.7999999999995</v>
      </c>
      <c r="C75">
        <v>18.438461538461528</v>
      </c>
      <c r="D75" s="13" t="s">
        <v>381</v>
      </c>
      <c r="E75" s="13" t="s">
        <v>396</v>
      </c>
      <c r="F75">
        <v>12.02</v>
      </c>
      <c r="I75">
        <v>6.48</v>
      </c>
      <c r="N75">
        <v>19.579999999999899</v>
      </c>
      <c r="S75">
        <v>15.53</v>
      </c>
      <c r="V75">
        <v>5.86</v>
      </c>
      <c r="Z75">
        <v>7.28</v>
      </c>
      <c r="AA75">
        <v>9.6300000000000008</v>
      </c>
      <c r="AL75">
        <v>19.22</v>
      </c>
      <c r="AQ75">
        <v>7.86</v>
      </c>
      <c r="AS75">
        <v>9.67</v>
      </c>
      <c r="AT75">
        <v>7.01</v>
      </c>
      <c r="AW75">
        <v>8.77</v>
      </c>
      <c r="AY75">
        <v>8.4499999999999904</v>
      </c>
      <c r="BD75">
        <v>17.989999999999899</v>
      </c>
      <c r="BJ75">
        <v>8.8800000000000008</v>
      </c>
      <c r="BV75">
        <v>17.649999999999899</v>
      </c>
      <c r="CF75">
        <v>15.93</v>
      </c>
      <c r="CK75">
        <v>19.68</v>
      </c>
      <c r="CP75">
        <v>8.83</v>
      </c>
      <c r="CQ75">
        <v>5.94</v>
      </c>
      <c r="CV75">
        <v>7.29</v>
      </c>
      <c r="CW75">
        <v>0.92</v>
      </c>
      <c r="DC75">
        <v>15.87</v>
      </c>
      <c r="DE75">
        <v>10.85</v>
      </c>
      <c r="DL75">
        <v>14.93</v>
      </c>
      <c r="DQ75">
        <v>16.239999999999899</v>
      </c>
      <c r="DT75">
        <v>7.74</v>
      </c>
      <c r="DU75">
        <v>8.02</v>
      </c>
      <c r="DX75">
        <v>8.82</v>
      </c>
      <c r="EB75">
        <v>9.1199999999999903</v>
      </c>
      <c r="EF75">
        <v>17.11</v>
      </c>
      <c r="EJ75">
        <v>8.64</v>
      </c>
      <c r="EM75">
        <v>9.5299999999999905</v>
      </c>
      <c r="EQ75">
        <v>7.41</v>
      </c>
      <c r="ER75">
        <v>10.08</v>
      </c>
      <c r="FB75">
        <v>7.89</v>
      </c>
      <c r="FD75">
        <v>10.85</v>
      </c>
      <c r="FN75">
        <v>8.23</v>
      </c>
      <c r="FO75">
        <v>7.87</v>
      </c>
      <c r="FR75">
        <v>14.35</v>
      </c>
      <c r="FS75">
        <v>7.33</v>
      </c>
      <c r="FW75">
        <v>6.44</v>
      </c>
      <c r="FX75">
        <v>11.94</v>
      </c>
      <c r="FZ75">
        <v>7.8</v>
      </c>
      <c r="GB75">
        <v>15.53</v>
      </c>
      <c r="GD75">
        <v>6.67</v>
      </c>
      <c r="GF75">
        <v>7.76</v>
      </c>
      <c r="GI75">
        <v>7.02</v>
      </c>
      <c r="GL75">
        <v>11.77</v>
      </c>
      <c r="GO75">
        <v>7.68</v>
      </c>
      <c r="GR75">
        <v>10.98</v>
      </c>
      <c r="GS75">
        <v>7.32</v>
      </c>
      <c r="GU75">
        <v>7.57</v>
      </c>
      <c r="GZ75">
        <v>8.0500000000000007</v>
      </c>
      <c r="HB75">
        <v>9.64</v>
      </c>
      <c r="HE75">
        <v>8.4600000000000009</v>
      </c>
      <c r="HH75">
        <v>10.17</v>
      </c>
      <c r="HJ75">
        <v>9.4499999999999904</v>
      </c>
      <c r="HN75">
        <v>15.86</v>
      </c>
      <c r="HS75">
        <v>10.97</v>
      </c>
      <c r="HX75">
        <v>7.36</v>
      </c>
      <c r="HZ75">
        <v>10.36</v>
      </c>
      <c r="ID75">
        <v>8.76</v>
      </c>
      <c r="IH75">
        <v>8.51</v>
      </c>
      <c r="IK75">
        <v>10.73</v>
      </c>
      <c r="IL75">
        <v>6.65</v>
      </c>
      <c r="IM75">
        <v>6.42</v>
      </c>
      <c r="IP75">
        <v>17.579999999999899</v>
      </c>
      <c r="IU75">
        <v>8.74</v>
      </c>
      <c r="IV75">
        <v>8.51</v>
      </c>
      <c r="IW75">
        <v>10.33</v>
      </c>
      <c r="IY75">
        <v>8.48</v>
      </c>
      <c r="IZ75">
        <v>7.49</v>
      </c>
      <c r="JB75">
        <v>17.05</v>
      </c>
      <c r="JE75">
        <v>12.45</v>
      </c>
      <c r="JG75">
        <v>7.8</v>
      </c>
      <c r="JH75">
        <v>10.52</v>
      </c>
      <c r="JL75">
        <v>8.84</v>
      </c>
      <c r="JN75">
        <v>11.03</v>
      </c>
      <c r="JP75">
        <v>9.08</v>
      </c>
      <c r="JT75">
        <v>15.29</v>
      </c>
      <c r="JW75">
        <v>8.3699999999999903</v>
      </c>
      <c r="JZ75">
        <v>15.3</v>
      </c>
      <c r="KD75">
        <v>10.79</v>
      </c>
      <c r="KH75">
        <v>11.46</v>
      </c>
      <c r="KK75">
        <v>8.84</v>
      </c>
      <c r="KL75">
        <v>9.06</v>
      </c>
      <c r="KP75">
        <v>8.91</v>
      </c>
      <c r="KR75">
        <v>8.35</v>
      </c>
      <c r="KT75">
        <v>7.44</v>
      </c>
      <c r="KX75">
        <v>8</v>
      </c>
      <c r="KY75">
        <v>9.06</v>
      </c>
      <c r="LC75">
        <v>9.02</v>
      </c>
      <c r="LE75">
        <v>9.7899999999999903</v>
      </c>
    </row>
    <row r="76" spans="1:319">
      <c r="A76" s="13" t="s">
        <v>404</v>
      </c>
      <c r="B76">
        <v>721.99</v>
      </c>
      <c r="C76">
        <v>13.884423076923078</v>
      </c>
      <c r="D76" s="13" t="s">
        <v>381</v>
      </c>
      <c r="E76" s="13" t="s">
        <v>405</v>
      </c>
      <c r="F76">
        <v>6.1</v>
      </c>
      <c r="H76">
        <v>5.07</v>
      </c>
      <c r="S76">
        <v>15.67</v>
      </c>
      <c r="U76">
        <v>8.91</v>
      </c>
      <c r="W76">
        <v>10.89</v>
      </c>
      <c r="Z76">
        <v>8.51</v>
      </c>
      <c r="AB76">
        <v>7.24</v>
      </c>
      <c r="AJ76">
        <v>9.83</v>
      </c>
      <c r="AN76">
        <v>8.44</v>
      </c>
      <c r="AP76">
        <v>8.6999999999999904</v>
      </c>
      <c r="AU76">
        <v>8.2100000000000009</v>
      </c>
      <c r="BA76">
        <v>8.9499999999999904</v>
      </c>
      <c r="BB76">
        <v>9.89</v>
      </c>
      <c r="BC76">
        <v>9</v>
      </c>
      <c r="BF76">
        <v>6.48</v>
      </c>
      <c r="BJ76">
        <v>8.6300000000000008</v>
      </c>
      <c r="BO76">
        <v>9.69</v>
      </c>
      <c r="BS76">
        <v>8.14</v>
      </c>
      <c r="BX76">
        <v>9.6300000000000008</v>
      </c>
      <c r="CD76">
        <v>7.96</v>
      </c>
      <c r="CI76">
        <v>9.5</v>
      </c>
      <c r="CL76">
        <v>8.6</v>
      </c>
      <c r="CN76">
        <v>7.66</v>
      </c>
      <c r="CR76">
        <v>8.23</v>
      </c>
      <c r="CU76">
        <v>5.78</v>
      </c>
      <c r="CW76">
        <v>5.29</v>
      </c>
      <c r="DB76">
        <v>8.7100000000000009</v>
      </c>
      <c r="DD76">
        <v>7.03</v>
      </c>
      <c r="DF76">
        <v>7.54</v>
      </c>
      <c r="DJ76">
        <v>7.09</v>
      </c>
      <c r="DP76">
        <v>15.06</v>
      </c>
      <c r="DT76">
        <v>6.66</v>
      </c>
      <c r="DV76">
        <v>5.8</v>
      </c>
      <c r="DZ76">
        <v>5.64</v>
      </c>
      <c r="EB76">
        <v>7.44</v>
      </c>
      <c r="EF76">
        <v>6.54</v>
      </c>
      <c r="EJ76">
        <v>6.53</v>
      </c>
      <c r="EN76">
        <v>5.5</v>
      </c>
      <c r="EQ76">
        <v>7.25</v>
      </c>
      <c r="ET76">
        <v>8.18</v>
      </c>
      <c r="FE76">
        <v>7.63</v>
      </c>
      <c r="FG76">
        <v>7.99</v>
      </c>
      <c r="FQ76">
        <v>6.75</v>
      </c>
      <c r="FV76">
        <v>14</v>
      </c>
      <c r="GC76">
        <v>8.32</v>
      </c>
      <c r="GD76">
        <v>4.6900000000000004</v>
      </c>
      <c r="GJ76">
        <v>13.52</v>
      </c>
      <c r="GO76">
        <v>6.91</v>
      </c>
      <c r="GR76">
        <v>7.55</v>
      </c>
      <c r="GU76">
        <v>8.08</v>
      </c>
      <c r="GY76">
        <v>8.4499999999999904</v>
      </c>
      <c r="HA76">
        <v>9.16</v>
      </c>
      <c r="HC76">
        <v>7.32</v>
      </c>
      <c r="HF76">
        <v>8.73</v>
      </c>
      <c r="HG76">
        <v>8.07</v>
      </c>
      <c r="HK76">
        <v>6.74</v>
      </c>
      <c r="HL76">
        <v>6.78</v>
      </c>
      <c r="HO76">
        <v>6.24</v>
      </c>
      <c r="HR76">
        <v>7.86</v>
      </c>
      <c r="HT76">
        <v>6.67</v>
      </c>
      <c r="HX76">
        <v>7.75</v>
      </c>
      <c r="HZ76">
        <v>9.26</v>
      </c>
      <c r="ID76">
        <v>9.86</v>
      </c>
      <c r="II76">
        <v>8.42</v>
      </c>
      <c r="IK76">
        <v>7.34</v>
      </c>
      <c r="IO76">
        <v>8.6999999999999904</v>
      </c>
      <c r="IR76">
        <v>9.18</v>
      </c>
      <c r="IW76">
        <v>7.27</v>
      </c>
      <c r="JD76">
        <v>14.47</v>
      </c>
      <c r="JE76">
        <v>7.77</v>
      </c>
      <c r="JH76">
        <v>8.27</v>
      </c>
      <c r="JJ76">
        <v>8.5299999999999905</v>
      </c>
      <c r="JL76">
        <v>7.97</v>
      </c>
      <c r="JO76">
        <v>4.99</v>
      </c>
      <c r="JQ76">
        <v>5.5</v>
      </c>
      <c r="JS76">
        <v>7.13</v>
      </c>
      <c r="JV76">
        <v>6.21</v>
      </c>
      <c r="JZ76">
        <v>14.44</v>
      </c>
      <c r="KG76">
        <v>15.31</v>
      </c>
      <c r="KJ76">
        <v>5.51</v>
      </c>
      <c r="KM76">
        <v>5.83</v>
      </c>
      <c r="KN76">
        <v>6.38</v>
      </c>
      <c r="KR76">
        <v>7.09</v>
      </c>
      <c r="KT76">
        <v>8.65</v>
      </c>
      <c r="KV76">
        <v>8.3699999999999903</v>
      </c>
      <c r="LA76">
        <v>7.98</v>
      </c>
      <c r="LF76">
        <v>16.38</v>
      </c>
    </row>
    <row r="77" spans="1:319">
      <c r="A77" s="13" t="s">
        <v>406</v>
      </c>
      <c r="B77">
        <v>716.91999999999985</v>
      </c>
      <c r="C77">
        <v>13.786923076923074</v>
      </c>
      <c r="D77" s="13" t="s">
        <v>381</v>
      </c>
      <c r="E77" s="13" t="s">
        <v>407</v>
      </c>
      <c r="I77">
        <v>7.26</v>
      </c>
      <c r="K77">
        <v>5.93</v>
      </c>
      <c r="O77">
        <v>8.56</v>
      </c>
      <c r="Q77">
        <v>6.82</v>
      </c>
      <c r="U77">
        <v>8.36</v>
      </c>
      <c r="W77">
        <v>6.17</v>
      </c>
      <c r="AA77">
        <v>5.55</v>
      </c>
      <c r="AC77">
        <v>5.68</v>
      </c>
      <c r="AN77">
        <v>13.12</v>
      </c>
      <c r="AT77">
        <v>14.7</v>
      </c>
      <c r="BA77">
        <v>14.95</v>
      </c>
      <c r="BF77">
        <v>16.690000000000001</v>
      </c>
      <c r="BL77">
        <v>15.32</v>
      </c>
      <c r="BR77">
        <v>16.03</v>
      </c>
      <c r="BX77">
        <v>16.54</v>
      </c>
      <c r="CE77">
        <v>6.85</v>
      </c>
      <c r="CF77">
        <v>8.4</v>
      </c>
      <c r="CL77">
        <v>16.66</v>
      </c>
      <c r="CQ77">
        <v>14.1</v>
      </c>
      <c r="CW77">
        <v>10.91</v>
      </c>
      <c r="DC77">
        <v>15.08</v>
      </c>
      <c r="DH77">
        <v>7.38</v>
      </c>
      <c r="DJ77">
        <v>5.05</v>
      </c>
      <c r="DO77">
        <v>5.39</v>
      </c>
      <c r="DQ77">
        <v>8.4700000000000006</v>
      </c>
      <c r="DU77">
        <v>7.19</v>
      </c>
      <c r="DW77">
        <v>8.5299999999999905</v>
      </c>
      <c r="EA77">
        <v>7.87</v>
      </c>
      <c r="EC77">
        <v>4.87</v>
      </c>
      <c r="EH77">
        <v>6.67</v>
      </c>
      <c r="EM77">
        <v>5.78</v>
      </c>
      <c r="EO77">
        <v>10.9</v>
      </c>
      <c r="EP77">
        <v>4.13</v>
      </c>
      <c r="ES77">
        <v>8.0299999999999905</v>
      </c>
      <c r="EU77">
        <v>5.33</v>
      </c>
      <c r="FE77">
        <v>8.7799999999999905</v>
      </c>
      <c r="FG77">
        <v>6.68</v>
      </c>
      <c r="FQ77">
        <v>7.62</v>
      </c>
      <c r="FS77">
        <v>6.28</v>
      </c>
      <c r="FW77">
        <v>5.97</v>
      </c>
      <c r="FY77">
        <v>8.57</v>
      </c>
      <c r="GC77">
        <v>9.08</v>
      </c>
      <c r="GE77">
        <v>6.93</v>
      </c>
      <c r="GI77">
        <v>6.68</v>
      </c>
      <c r="GL77">
        <v>8.2100000000000009</v>
      </c>
      <c r="GO77">
        <v>7.15</v>
      </c>
      <c r="GQ77">
        <v>6.3</v>
      </c>
      <c r="GU77">
        <v>7.12</v>
      </c>
      <c r="GW77">
        <v>8.01</v>
      </c>
      <c r="HA77">
        <v>7.4</v>
      </c>
      <c r="HC77">
        <v>7.38</v>
      </c>
      <c r="HG77">
        <v>7.19</v>
      </c>
      <c r="HI77">
        <v>8.81</v>
      </c>
      <c r="HM77">
        <v>6.05</v>
      </c>
      <c r="HO77">
        <v>8.35</v>
      </c>
      <c r="HS77">
        <v>7.69</v>
      </c>
      <c r="HU77">
        <v>6.52</v>
      </c>
      <c r="HY77">
        <v>8.0299999999999905</v>
      </c>
      <c r="IA77">
        <v>6.75</v>
      </c>
      <c r="IC77">
        <v>7.81</v>
      </c>
      <c r="IH77">
        <v>9.81</v>
      </c>
      <c r="IM77">
        <v>7.56</v>
      </c>
      <c r="IQ77">
        <v>9.18</v>
      </c>
      <c r="IS77">
        <v>7.32</v>
      </c>
      <c r="IW77">
        <v>9.6</v>
      </c>
      <c r="IY77">
        <v>7.48</v>
      </c>
      <c r="JD77">
        <v>8.92</v>
      </c>
      <c r="JE77">
        <v>8.92</v>
      </c>
      <c r="JI77">
        <v>9.68</v>
      </c>
      <c r="JK77">
        <v>5.23</v>
      </c>
      <c r="JO77">
        <v>7.71</v>
      </c>
      <c r="JQ77">
        <v>6.57</v>
      </c>
      <c r="JU77">
        <v>7.55</v>
      </c>
      <c r="JW77">
        <v>8.6199999999999903</v>
      </c>
      <c r="KA77">
        <v>9.44</v>
      </c>
      <c r="KC77">
        <v>7.28</v>
      </c>
      <c r="KH77">
        <v>8.48</v>
      </c>
      <c r="KI77">
        <v>7.57</v>
      </c>
      <c r="KL77">
        <v>6.94</v>
      </c>
      <c r="KO77">
        <v>6.49</v>
      </c>
      <c r="KT77">
        <v>15.34</v>
      </c>
      <c r="KZ77">
        <v>13.38</v>
      </c>
      <c r="LF77">
        <v>13.22</v>
      </c>
    </row>
    <row r="78" spans="1:319">
      <c r="A78" s="13" t="s">
        <v>408</v>
      </c>
      <c r="B78">
        <v>511.1699999999999</v>
      </c>
      <c r="C78">
        <v>9.8301923076923057</v>
      </c>
      <c r="D78" s="13" t="s">
        <v>381</v>
      </c>
      <c r="E78" s="13" t="s">
        <v>407</v>
      </c>
      <c r="G78">
        <v>6.65</v>
      </c>
      <c r="O78">
        <v>7.85</v>
      </c>
      <c r="Q78">
        <v>7.17</v>
      </c>
      <c r="AC78">
        <v>6.14</v>
      </c>
      <c r="AJ78">
        <v>7.21</v>
      </c>
      <c r="AM78">
        <v>6.93</v>
      </c>
      <c r="AO78">
        <v>6.87</v>
      </c>
      <c r="AS78">
        <v>6.22</v>
      </c>
      <c r="AU78">
        <v>8.43</v>
      </c>
      <c r="BA78">
        <v>7.73</v>
      </c>
      <c r="BG78">
        <v>14.09</v>
      </c>
      <c r="BK78">
        <v>8.06</v>
      </c>
      <c r="BM78">
        <v>5.68</v>
      </c>
      <c r="BQ78">
        <v>8.99</v>
      </c>
      <c r="BS78">
        <v>6.95</v>
      </c>
      <c r="BW78">
        <v>6.75</v>
      </c>
      <c r="BY78">
        <v>9.76</v>
      </c>
      <c r="CD78">
        <v>8.85</v>
      </c>
      <c r="CF78">
        <v>6.09</v>
      </c>
      <c r="CJ78">
        <v>8.66</v>
      </c>
      <c r="CL78">
        <v>7.68</v>
      </c>
      <c r="CP78">
        <v>8.36</v>
      </c>
      <c r="CR78">
        <v>6.94</v>
      </c>
      <c r="CX78">
        <v>4.67</v>
      </c>
      <c r="DB78">
        <v>8.57</v>
      </c>
      <c r="DD78">
        <v>6.01</v>
      </c>
      <c r="DG78">
        <v>4.0999999999999899</v>
      </c>
      <c r="DM78">
        <v>8.0299999999999905</v>
      </c>
      <c r="DQ78">
        <v>5.2</v>
      </c>
      <c r="DY78">
        <v>4.7699999999999898</v>
      </c>
      <c r="EC78">
        <v>8.69</v>
      </c>
      <c r="EE78">
        <v>7.53</v>
      </c>
      <c r="EJ78">
        <v>8.14</v>
      </c>
      <c r="EL78">
        <v>4.63</v>
      </c>
      <c r="EN78">
        <v>5.97</v>
      </c>
      <c r="FF78">
        <v>17.89</v>
      </c>
      <c r="FP78">
        <v>8.06</v>
      </c>
      <c r="FR78">
        <v>7.89</v>
      </c>
      <c r="FW78">
        <v>7.71</v>
      </c>
      <c r="GI78">
        <v>8.99</v>
      </c>
      <c r="GM78">
        <v>9.36</v>
      </c>
      <c r="GP78">
        <v>6.97</v>
      </c>
      <c r="GU78">
        <v>8.73</v>
      </c>
      <c r="GW78">
        <v>8.65</v>
      </c>
      <c r="HA78">
        <v>8.83</v>
      </c>
      <c r="HF78">
        <v>8.0500000000000007</v>
      </c>
      <c r="HM78">
        <v>9.32</v>
      </c>
      <c r="HU78">
        <v>8.48</v>
      </c>
      <c r="HY78">
        <v>9.6</v>
      </c>
      <c r="IN78">
        <v>9.6</v>
      </c>
      <c r="IQ78">
        <v>7.26</v>
      </c>
      <c r="JE78">
        <v>9.09</v>
      </c>
      <c r="JI78">
        <v>8.5299999999999905</v>
      </c>
      <c r="JO78">
        <v>7.93</v>
      </c>
      <c r="JW78">
        <v>9.3800000000000008</v>
      </c>
      <c r="KA78">
        <v>15.03</v>
      </c>
      <c r="KG78">
        <v>4.05</v>
      </c>
      <c r="KI78">
        <v>10.34</v>
      </c>
      <c r="KN78">
        <v>6.78</v>
      </c>
      <c r="KS78">
        <v>6.73</v>
      </c>
      <c r="KU78">
        <v>8.56</v>
      </c>
      <c r="KY78">
        <v>5.94</v>
      </c>
      <c r="LA78">
        <v>6.5</v>
      </c>
      <c r="LD78">
        <v>7.79</v>
      </c>
      <c r="LG78">
        <v>4.76</v>
      </c>
    </row>
    <row r="79" spans="1:319">
      <c r="A79" s="13" t="s">
        <v>409</v>
      </c>
      <c r="B79">
        <v>132.38999999999996</v>
      </c>
      <c r="C79">
        <v>2.5459615384615377</v>
      </c>
      <c r="D79" s="13" t="s">
        <v>381</v>
      </c>
      <c r="E79" s="13" t="s">
        <v>407</v>
      </c>
      <c r="AN79">
        <v>7</v>
      </c>
      <c r="AS79">
        <v>6.2</v>
      </c>
      <c r="AW79">
        <v>7.13</v>
      </c>
      <c r="BA79">
        <v>8.27</v>
      </c>
      <c r="BD79">
        <v>6.95</v>
      </c>
      <c r="BK79">
        <v>8.2799999999999905</v>
      </c>
      <c r="BM79">
        <v>8.06</v>
      </c>
      <c r="BP79">
        <v>6.3</v>
      </c>
      <c r="BX79">
        <v>7.96</v>
      </c>
      <c r="CC79">
        <v>5.43</v>
      </c>
      <c r="CI79">
        <v>7.64</v>
      </c>
      <c r="CL79">
        <v>4.43</v>
      </c>
      <c r="CR79">
        <v>6.91</v>
      </c>
      <c r="CU79">
        <v>4.99</v>
      </c>
      <c r="CX79">
        <v>5.58</v>
      </c>
      <c r="DA79">
        <v>6.21</v>
      </c>
      <c r="KG79">
        <v>6.96</v>
      </c>
      <c r="KT79">
        <v>9.1</v>
      </c>
      <c r="LE79">
        <v>8.99</v>
      </c>
    </row>
    <row r="80" spans="1:319">
      <c r="A80" s="13" t="s">
        <v>410</v>
      </c>
      <c r="B80">
        <v>267.78000000000003</v>
      </c>
      <c r="C80">
        <v>5.1496153846153856</v>
      </c>
      <c r="D80" s="13" t="s">
        <v>381</v>
      </c>
      <c r="E80" s="13" t="s">
        <v>411</v>
      </c>
      <c r="H80">
        <v>7.83</v>
      </c>
      <c r="Q80">
        <v>8.09</v>
      </c>
      <c r="W80">
        <v>7.03</v>
      </c>
      <c r="AN80">
        <v>6.78</v>
      </c>
      <c r="AU80">
        <v>6.7</v>
      </c>
      <c r="AW80">
        <v>7.76</v>
      </c>
      <c r="BF80">
        <v>6.86</v>
      </c>
      <c r="BM80">
        <v>7.77</v>
      </c>
      <c r="BS80">
        <v>5.71</v>
      </c>
      <c r="BX80">
        <v>5.55</v>
      </c>
      <c r="CF80">
        <v>7.67</v>
      </c>
      <c r="CU80">
        <v>7.57</v>
      </c>
      <c r="CZ80">
        <v>6.59</v>
      </c>
      <c r="DE80">
        <v>6.93</v>
      </c>
      <c r="DG80">
        <v>6.85</v>
      </c>
      <c r="DH80">
        <v>6.62</v>
      </c>
      <c r="DJ80">
        <v>5.67</v>
      </c>
      <c r="DQ80">
        <v>6.45</v>
      </c>
      <c r="EE80">
        <v>6.58</v>
      </c>
      <c r="EU80">
        <v>5.3</v>
      </c>
      <c r="FO80">
        <v>6.31</v>
      </c>
      <c r="FY80">
        <v>7.52</v>
      </c>
      <c r="GD80">
        <v>9.2899999999999903</v>
      </c>
      <c r="GX80">
        <v>9.6</v>
      </c>
      <c r="HC80">
        <v>6.15</v>
      </c>
      <c r="HF80">
        <v>8.2899999999999903</v>
      </c>
      <c r="HO80">
        <v>6.63</v>
      </c>
      <c r="IM80">
        <v>7.02</v>
      </c>
      <c r="IU80">
        <v>8.73</v>
      </c>
      <c r="JE80">
        <v>8.66</v>
      </c>
      <c r="JF80">
        <v>10.51</v>
      </c>
      <c r="JM80">
        <v>6.58</v>
      </c>
      <c r="JW80">
        <v>9.31</v>
      </c>
      <c r="KG80">
        <v>8.89</v>
      </c>
      <c r="KT80">
        <v>7.05</v>
      </c>
      <c r="KY80">
        <v>5.8</v>
      </c>
      <c r="LB80">
        <v>5.13</v>
      </c>
    </row>
    <row r="81" spans="1:319">
      <c r="A81" s="13" t="s">
        <v>412</v>
      </c>
      <c r="B81">
        <v>483.96999999999974</v>
      </c>
      <c r="C81">
        <v>9.3071153846153791</v>
      </c>
      <c r="D81" s="13" t="s">
        <v>381</v>
      </c>
      <c r="E81" s="13" t="s">
        <v>411</v>
      </c>
      <c r="G81">
        <v>5.85</v>
      </c>
      <c r="M81">
        <v>7.62</v>
      </c>
      <c r="Q81">
        <v>6.39</v>
      </c>
      <c r="V81">
        <v>7.12</v>
      </c>
      <c r="AA81">
        <v>7.44</v>
      </c>
      <c r="AL81">
        <v>7.16</v>
      </c>
      <c r="AR81">
        <v>6.94</v>
      </c>
      <c r="AU81">
        <v>7.55</v>
      </c>
      <c r="AX81">
        <v>7.98</v>
      </c>
      <c r="BC81">
        <v>7.88</v>
      </c>
      <c r="BF81">
        <v>7.54</v>
      </c>
      <c r="BK81">
        <v>7.75</v>
      </c>
      <c r="BN81">
        <v>7.59</v>
      </c>
      <c r="BQ81">
        <v>6.6</v>
      </c>
      <c r="BW81">
        <v>8.1300000000000008</v>
      </c>
      <c r="CA81">
        <v>7.77</v>
      </c>
      <c r="CB81">
        <v>7.43</v>
      </c>
      <c r="CE81">
        <v>6.43</v>
      </c>
      <c r="CH81">
        <v>7.88</v>
      </c>
      <c r="CL81">
        <v>6.78</v>
      </c>
      <c r="CO81">
        <v>7.21</v>
      </c>
      <c r="CR81">
        <v>5.13</v>
      </c>
      <c r="CU81">
        <v>6.65</v>
      </c>
      <c r="CX81">
        <v>5.63</v>
      </c>
      <c r="DA81">
        <v>6.41</v>
      </c>
      <c r="DG81">
        <v>6.96</v>
      </c>
      <c r="DL81">
        <v>7.39</v>
      </c>
      <c r="DS81">
        <v>6.52</v>
      </c>
      <c r="DW81">
        <v>6.56</v>
      </c>
      <c r="EC81">
        <v>4.66</v>
      </c>
      <c r="ED81">
        <v>7.39</v>
      </c>
      <c r="EG81">
        <v>6.67</v>
      </c>
      <c r="EO81">
        <v>7.12</v>
      </c>
      <c r="ES81">
        <v>8.5</v>
      </c>
      <c r="FC81">
        <v>6.5</v>
      </c>
      <c r="FG81">
        <v>8.6999999999999904</v>
      </c>
      <c r="FQ81">
        <v>8</v>
      </c>
      <c r="FV81">
        <v>8.0299999999999905</v>
      </c>
      <c r="GB81">
        <v>7.82</v>
      </c>
      <c r="GI81">
        <v>8.2799999999999905</v>
      </c>
      <c r="GN81">
        <v>9.1</v>
      </c>
      <c r="GS81">
        <v>8.76</v>
      </c>
      <c r="HD81">
        <v>8.49</v>
      </c>
      <c r="HH81">
        <v>7.69</v>
      </c>
      <c r="HL81">
        <v>8.69</v>
      </c>
      <c r="HS81">
        <v>9.57</v>
      </c>
      <c r="HX81">
        <v>9.01</v>
      </c>
      <c r="IC81">
        <v>9.64</v>
      </c>
      <c r="IL81">
        <v>8.82</v>
      </c>
      <c r="IV81">
        <v>7.64</v>
      </c>
      <c r="IY81">
        <v>9.14</v>
      </c>
      <c r="JE81">
        <v>8.82</v>
      </c>
      <c r="JI81">
        <v>9.1300000000000008</v>
      </c>
      <c r="JM81">
        <v>7.75</v>
      </c>
      <c r="JR81">
        <v>7.42</v>
      </c>
      <c r="JW81">
        <v>9.94</v>
      </c>
      <c r="JY81">
        <v>7.9</v>
      </c>
      <c r="KC81">
        <v>8.1999999999999904</v>
      </c>
      <c r="KE81">
        <v>9.08</v>
      </c>
      <c r="KI81">
        <v>7.62</v>
      </c>
      <c r="KN81">
        <v>8.4</v>
      </c>
      <c r="KT81">
        <v>9.11</v>
      </c>
      <c r="KY81">
        <v>8.09</v>
      </c>
    </row>
    <row r="82" spans="1:319">
      <c r="A82" s="13" t="s">
        <v>413</v>
      </c>
      <c r="B82">
        <v>241.29</v>
      </c>
      <c r="C82">
        <v>4.6401923076923079</v>
      </c>
      <c r="D82" s="13" t="s">
        <v>381</v>
      </c>
      <c r="E82" s="13" t="s">
        <v>414</v>
      </c>
      <c r="L82">
        <v>7.97</v>
      </c>
      <c r="U82">
        <v>8.3699999999999903</v>
      </c>
      <c r="Y82">
        <v>6.68</v>
      </c>
      <c r="AK82">
        <v>6.4</v>
      </c>
      <c r="AT82">
        <v>7.66</v>
      </c>
      <c r="BA82">
        <v>5.72</v>
      </c>
      <c r="BI82">
        <v>7</v>
      </c>
      <c r="BP82">
        <v>6.63</v>
      </c>
      <c r="BY82">
        <v>7.21</v>
      </c>
      <c r="CI82">
        <v>7.7</v>
      </c>
      <c r="CL82">
        <v>6.67</v>
      </c>
      <c r="CN82">
        <v>6.39</v>
      </c>
      <c r="CV82">
        <v>6.66</v>
      </c>
      <c r="DF82">
        <v>7.43</v>
      </c>
      <c r="DQ82">
        <v>8.4700000000000006</v>
      </c>
      <c r="EG82">
        <v>7.27</v>
      </c>
      <c r="EO82">
        <v>7.87</v>
      </c>
      <c r="FC82">
        <v>7.74</v>
      </c>
      <c r="FT82">
        <v>7.87</v>
      </c>
      <c r="GB82">
        <v>7.18</v>
      </c>
      <c r="GI82">
        <v>6.49</v>
      </c>
      <c r="GP82">
        <v>5.38</v>
      </c>
      <c r="GW82">
        <v>7.01</v>
      </c>
      <c r="GZ82">
        <v>8.0500000000000007</v>
      </c>
      <c r="HE82">
        <v>6.5</v>
      </c>
      <c r="IN82">
        <v>7.09</v>
      </c>
      <c r="IR82">
        <v>9.18</v>
      </c>
      <c r="IU82">
        <v>5.77</v>
      </c>
      <c r="JD82">
        <v>7.36</v>
      </c>
      <c r="JO82">
        <v>4.95</v>
      </c>
      <c r="KC82">
        <v>5.38</v>
      </c>
      <c r="KD82">
        <v>8.2100000000000009</v>
      </c>
      <c r="KR82">
        <v>7.64</v>
      </c>
      <c r="LA82">
        <v>7.39</v>
      </c>
    </row>
    <row r="83" spans="1:319">
      <c r="A83" s="13" t="s">
        <v>415</v>
      </c>
      <c r="B83">
        <v>295.87</v>
      </c>
      <c r="C83">
        <v>5.6898076923076921</v>
      </c>
      <c r="D83" s="13" t="s">
        <v>381</v>
      </c>
      <c r="E83" s="13" t="s">
        <v>416</v>
      </c>
      <c r="L83">
        <v>7.69</v>
      </c>
      <c r="S83">
        <v>8.7100000000000009</v>
      </c>
      <c r="AC83">
        <v>8.0500000000000007</v>
      </c>
      <c r="BA83">
        <v>5.42</v>
      </c>
      <c r="BF83">
        <v>8.42</v>
      </c>
      <c r="BM83">
        <v>8.42</v>
      </c>
      <c r="BS83">
        <v>7</v>
      </c>
      <c r="BU83">
        <v>5.76</v>
      </c>
      <c r="CF83">
        <v>5.81</v>
      </c>
      <c r="CL83">
        <v>7.19</v>
      </c>
      <c r="CR83">
        <v>5.53</v>
      </c>
      <c r="DD83">
        <v>5.85</v>
      </c>
      <c r="DJ83">
        <v>8.17</v>
      </c>
      <c r="DR83">
        <v>6.87</v>
      </c>
      <c r="EA83">
        <v>8.17</v>
      </c>
      <c r="EG83">
        <v>7.91</v>
      </c>
      <c r="EN83">
        <v>6.95</v>
      </c>
      <c r="EU83">
        <v>7.33</v>
      </c>
      <c r="FS83">
        <v>8.09</v>
      </c>
      <c r="FX83">
        <v>5.57</v>
      </c>
      <c r="GE83">
        <v>7.15</v>
      </c>
      <c r="GK83">
        <v>6.52</v>
      </c>
      <c r="GQ83">
        <v>7.04</v>
      </c>
      <c r="GW83">
        <v>5.61</v>
      </c>
      <c r="HC83">
        <v>8.3699999999999903</v>
      </c>
      <c r="HI83">
        <v>5.25</v>
      </c>
      <c r="HO83">
        <v>6.68</v>
      </c>
      <c r="HU83">
        <v>5.31</v>
      </c>
      <c r="IA83">
        <v>6.4</v>
      </c>
      <c r="IM83">
        <v>7.89</v>
      </c>
      <c r="IT83">
        <v>8.4700000000000006</v>
      </c>
      <c r="IY83">
        <v>5.22</v>
      </c>
      <c r="JE83">
        <v>5.98</v>
      </c>
      <c r="JI83">
        <v>6.82</v>
      </c>
      <c r="JN83">
        <v>5.99</v>
      </c>
      <c r="JS83">
        <v>8.35</v>
      </c>
      <c r="JW83">
        <v>5.64</v>
      </c>
      <c r="KC83">
        <v>6.95</v>
      </c>
      <c r="KI83">
        <v>6</v>
      </c>
      <c r="KN83">
        <v>8.0500000000000007</v>
      </c>
      <c r="KU83">
        <v>6.8</v>
      </c>
      <c r="LA83">
        <v>5.32</v>
      </c>
      <c r="LG83">
        <v>7.15</v>
      </c>
    </row>
    <row r="84" spans="1:319">
      <c r="A84" s="13" t="s">
        <v>417</v>
      </c>
      <c r="B84">
        <v>1454.8219999999999</v>
      </c>
      <c r="C84">
        <v>27.977346153846153</v>
      </c>
      <c r="D84" s="13" t="s">
        <v>381</v>
      </c>
      <c r="E84" s="13" t="s">
        <v>416</v>
      </c>
      <c r="F84">
        <v>12.65</v>
      </c>
      <c r="I84">
        <v>10.74</v>
      </c>
      <c r="K84">
        <v>7.24</v>
      </c>
      <c r="L84">
        <v>12.65</v>
      </c>
      <c r="O84">
        <v>11.96</v>
      </c>
      <c r="Q84">
        <v>6.02</v>
      </c>
      <c r="S84">
        <v>12.29</v>
      </c>
      <c r="U84">
        <v>11</v>
      </c>
      <c r="W84">
        <v>6.88</v>
      </c>
      <c r="X84">
        <v>7.56</v>
      </c>
      <c r="AA84">
        <v>17.36</v>
      </c>
      <c r="AC84">
        <v>6.22</v>
      </c>
      <c r="AJ84">
        <v>15.77</v>
      </c>
      <c r="AM84">
        <v>13.31</v>
      </c>
      <c r="AP84">
        <v>9.69</v>
      </c>
      <c r="AS84">
        <v>14.76</v>
      </c>
      <c r="AV84">
        <v>9.24</v>
      </c>
      <c r="AW84">
        <v>6.57</v>
      </c>
      <c r="AY84">
        <v>15.67</v>
      </c>
      <c r="BB84">
        <v>16.14</v>
      </c>
      <c r="BE84">
        <v>11.5</v>
      </c>
      <c r="BH84">
        <v>15.65</v>
      </c>
      <c r="BL84">
        <v>14.05</v>
      </c>
      <c r="BM84">
        <v>9.49</v>
      </c>
      <c r="BN84">
        <v>12.83</v>
      </c>
      <c r="BQ84">
        <v>13.67</v>
      </c>
      <c r="BT84">
        <v>8.48</v>
      </c>
      <c r="BU84">
        <v>5.69</v>
      </c>
      <c r="BW84">
        <v>12.95</v>
      </c>
      <c r="CA84">
        <v>14.72</v>
      </c>
      <c r="CD84">
        <v>13.38</v>
      </c>
      <c r="CG84">
        <v>17.82</v>
      </c>
      <c r="CK84">
        <v>13.91</v>
      </c>
      <c r="CM84">
        <v>14.62</v>
      </c>
      <c r="CP84">
        <v>6.53</v>
      </c>
      <c r="CQ84">
        <v>6.66</v>
      </c>
      <c r="CS84">
        <v>13.81</v>
      </c>
      <c r="CV84">
        <v>11.66</v>
      </c>
      <c r="CX84">
        <v>6.78</v>
      </c>
      <c r="CY84">
        <v>14.95</v>
      </c>
      <c r="DB84">
        <v>15.14</v>
      </c>
      <c r="DE84">
        <v>13.78</v>
      </c>
      <c r="DG84">
        <v>8.36</v>
      </c>
      <c r="DI84">
        <v>6.79</v>
      </c>
      <c r="DL84">
        <v>15.15</v>
      </c>
      <c r="DO84">
        <v>12.74</v>
      </c>
      <c r="DR84">
        <v>5.6</v>
      </c>
      <c r="DU84">
        <v>7.73</v>
      </c>
      <c r="DX84">
        <v>11.112</v>
      </c>
      <c r="EA84">
        <v>11.92</v>
      </c>
      <c r="ED84">
        <v>14.34</v>
      </c>
      <c r="EG84">
        <v>13.17</v>
      </c>
      <c r="EI84">
        <v>3.42</v>
      </c>
      <c r="EM84">
        <v>15.02</v>
      </c>
      <c r="EP84">
        <v>15.64</v>
      </c>
      <c r="EQ84">
        <v>7.46</v>
      </c>
      <c r="ET84">
        <v>17.170000000000002</v>
      </c>
      <c r="FB84">
        <v>13.87</v>
      </c>
      <c r="FE84">
        <v>14.93</v>
      </c>
      <c r="FG84">
        <v>14.35</v>
      </c>
      <c r="FN84">
        <v>15.43</v>
      </c>
      <c r="FQ84">
        <v>10.39</v>
      </c>
      <c r="FT84">
        <v>15.09</v>
      </c>
      <c r="FW84">
        <v>17.55</v>
      </c>
      <c r="FZ84">
        <v>14.07</v>
      </c>
      <c r="GB84">
        <v>12.75</v>
      </c>
      <c r="GF84">
        <v>13.47</v>
      </c>
      <c r="GI84">
        <v>15.79</v>
      </c>
      <c r="GL84">
        <v>14.31</v>
      </c>
      <c r="GO84">
        <v>15.16</v>
      </c>
      <c r="GQ84">
        <v>6.98</v>
      </c>
      <c r="GR84">
        <v>7.69</v>
      </c>
      <c r="GT84">
        <v>7.4</v>
      </c>
      <c r="GU84">
        <v>8.94</v>
      </c>
      <c r="GX84">
        <v>13.54</v>
      </c>
      <c r="HA84">
        <v>9.3699999999999903</v>
      </c>
      <c r="HB84">
        <v>8.1199999999999903</v>
      </c>
      <c r="HD84">
        <v>14.42</v>
      </c>
      <c r="HG84">
        <v>12.52</v>
      </c>
      <c r="HJ84">
        <v>17.16</v>
      </c>
      <c r="HM84">
        <v>15</v>
      </c>
      <c r="HP84">
        <v>16.93</v>
      </c>
      <c r="HS84">
        <v>14.08</v>
      </c>
      <c r="HV84">
        <v>17.68</v>
      </c>
      <c r="HZ84">
        <v>15.2</v>
      </c>
      <c r="IB84">
        <v>16.5</v>
      </c>
      <c r="IE84">
        <v>13.41</v>
      </c>
      <c r="II84">
        <v>18.329999999999899</v>
      </c>
      <c r="IK84">
        <v>8.8000000000000007</v>
      </c>
      <c r="IN84">
        <v>14.63</v>
      </c>
      <c r="IQ84">
        <v>12.47</v>
      </c>
      <c r="IT84">
        <v>16.149999999999899</v>
      </c>
      <c r="IX84">
        <v>15.77</v>
      </c>
      <c r="IZ84">
        <v>17.690000000000001</v>
      </c>
      <c r="JC84">
        <v>14.29</v>
      </c>
      <c r="JF84">
        <v>17.22</v>
      </c>
      <c r="JI84">
        <v>15.7</v>
      </c>
      <c r="JL84">
        <v>17.88</v>
      </c>
      <c r="JO84">
        <v>15.02</v>
      </c>
      <c r="JR84">
        <v>17.39</v>
      </c>
      <c r="JU84">
        <v>8.81</v>
      </c>
      <c r="JV84">
        <v>8.35</v>
      </c>
      <c r="JX84">
        <v>16.5</v>
      </c>
      <c r="KA84">
        <v>10.93</v>
      </c>
      <c r="KD84">
        <v>17.28</v>
      </c>
      <c r="KG84">
        <v>12.14</v>
      </c>
      <c r="KJ84">
        <v>17.22</v>
      </c>
      <c r="KM84">
        <v>13.28</v>
      </c>
      <c r="KP84">
        <v>15.93</v>
      </c>
      <c r="KS84">
        <v>14.18</v>
      </c>
      <c r="KV84">
        <v>16.41</v>
      </c>
      <c r="KY84">
        <v>11.32</v>
      </c>
      <c r="LB84">
        <v>16.809999999999899</v>
      </c>
      <c r="LE84">
        <v>14.81</v>
      </c>
    </row>
    <row r="85" spans="1:319">
      <c r="A85" s="13" t="s">
        <v>418</v>
      </c>
      <c r="B85">
        <v>1379.8399999999997</v>
      </c>
      <c r="C85">
        <v>26.535384615384608</v>
      </c>
      <c r="D85" s="13" t="s">
        <v>381</v>
      </c>
      <c r="E85" s="13" t="s">
        <v>419</v>
      </c>
      <c r="F85">
        <v>6.31</v>
      </c>
      <c r="G85">
        <v>10.46</v>
      </c>
      <c r="I85">
        <v>5.88</v>
      </c>
      <c r="J85">
        <v>4.8</v>
      </c>
      <c r="K85">
        <v>7.01</v>
      </c>
      <c r="L85">
        <v>7.87</v>
      </c>
      <c r="N85">
        <v>11.45</v>
      </c>
      <c r="P85">
        <v>7.39</v>
      </c>
      <c r="S85">
        <v>16.87</v>
      </c>
      <c r="V85">
        <v>7.92</v>
      </c>
      <c r="W85">
        <v>7.45</v>
      </c>
      <c r="Y85">
        <v>7.57</v>
      </c>
      <c r="Z85">
        <v>7.89</v>
      </c>
      <c r="AB85">
        <v>13.54</v>
      </c>
      <c r="AJ85">
        <v>6.64</v>
      </c>
      <c r="AL85">
        <v>7.12</v>
      </c>
      <c r="AM85">
        <v>7.99</v>
      </c>
      <c r="AN85">
        <v>5.0599999999999898</v>
      </c>
      <c r="AP85">
        <v>5.51</v>
      </c>
      <c r="AQ85">
        <v>7.87</v>
      </c>
      <c r="AS85">
        <v>7.41</v>
      </c>
      <c r="AT85">
        <v>9.52</v>
      </c>
      <c r="AW85">
        <v>7.75</v>
      </c>
      <c r="AX85">
        <v>6.69</v>
      </c>
      <c r="AZ85">
        <v>9.34</v>
      </c>
      <c r="BA85">
        <v>7.17</v>
      </c>
      <c r="BC85">
        <v>8.4499999999999904</v>
      </c>
      <c r="BE85">
        <v>13.33</v>
      </c>
      <c r="BG85">
        <v>8.73</v>
      </c>
      <c r="BI85">
        <v>7.42</v>
      </c>
      <c r="BJ85">
        <v>6.37</v>
      </c>
      <c r="BK85">
        <v>6.51</v>
      </c>
      <c r="BL85">
        <v>12.59</v>
      </c>
      <c r="BO85">
        <v>7.68</v>
      </c>
      <c r="BQ85">
        <v>15.39</v>
      </c>
      <c r="BS85">
        <v>7.5</v>
      </c>
      <c r="BT85">
        <v>7.74</v>
      </c>
      <c r="BV85">
        <v>6.76</v>
      </c>
      <c r="BW85">
        <v>4.0199999999999898</v>
      </c>
      <c r="CB85">
        <v>7.39</v>
      </c>
      <c r="CC85">
        <v>7.46</v>
      </c>
      <c r="CE85">
        <v>6.01</v>
      </c>
      <c r="CG85">
        <v>6.1</v>
      </c>
      <c r="CH85">
        <v>7.44</v>
      </c>
      <c r="CJ85">
        <v>13.79</v>
      </c>
      <c r="CM85">
        <v>13.13</v>
      </c>
      <c r="CN85">
        <v>7.48</v>
      </c>
      <c r="CQ85">
        <v>8.4700000000000006</v>
      </c>
      <c r="CR85">
        <v>6.14</v>
      </c>
      <c r="CS85">
        <v>6.88</v>
      </c>
      <c r="CV85">
        <v>20.12</v>
      </c>
      <c r="CX85">
        <v>6.25</v>
      </c>
      <c r="CY85">
        <v>7.76</v>
      </c>
      <c r="DA85">
        <v>14.19</v>
      </c>
      <c r="DC85">
        <v>7.55</v>
      </c>
      <c r="DD85">
        <v>7.19</v>
      </c>
      <c r="DF85">
        <v>13.53</v>
      </c>
      <c r="DI85">
        <v>8.1300000000000008</v>
      </c>
      <c r="DM85">
        <v>8.34</v>
      </c>
      <c r="DN85">
        <v>6.73</v>
      </c>
      <c r="DP85">
        <v>7.83</v>
      </c>
      <c r="DQ85">
        <v>6.85</v>
      </c>
      <c r="DR85">
        <v>8.09</v>
      </c>
      <c r="DT85">
        <v>6.5</v>
      </c>
      <c r="DW85">
        <v>5.34</v>
      </c>
      <c r="DY85">
        <v>8.06</v>
      </c>
      <c r="DZ85">
        <v>5.82</v>
      </c>
      <c r="EA85">
        <v>5.14</v>
      </c>
      <c r="EC85">
        <v>7.37</v>
      </c>
      <c r="EE85">
        <v>8.02</v>
      </c>
      <c r="EF85">
        <v>5.98</v>
      </c>
      <c r="EI85">
        <v>6.64</v>
      </c>
      <c r="EJ85">
        <v>12.52</v>
      </c>
      <c r="EL85">
        <v>7.25</v>
      </c>
      <c r="EM85">
        <v>3.09</v>
      </c>
      <c r="EO85">
        <v>13.3</v>
      </c>
      <c r="EQ85">
        <v>7.22</v>
      </c>
      <c r="ES85">
        <v>5.64</v>
      </c>
      <c r="ET85">
        <v>5.71</v>
      </c>
      <c r="EU85">
        <v>6.7</v>
      </c>
      <c r="FB85">
        <v>6.56</v>
      </c>
      <c r="FC85">
        <v>13.68</v>
      </c>
      <c r="FD85">
        <v>5.28</v>
      </c>
      <c r="FF85">
        <v>7.97</v>
      </c>
      <c r="FN85">
        <v>6.38</v>
      </c>
      <c r="FP85">
        <v>7.27</v>
      </c>
      <c r="FQ85">
        <v>7.83</v>
      </c>
      <c r="FS85">
        <v>6.91</v>
      </c>
      <c r="FT85">
        <v>7.2</v>
      </c>
      <c r="FV85">
        <v>8.09</v>
      </c>
      <c r="FX85">
        <v>6.96</v>
      </c>
      <c r="FY85">
        <v>9.01</v>
      </c>
      <c r="FZ85">
        <v>14.8</v>
      </c>
      <c r="GB85">
        <v>7.92</v>
      </c>
      <c r="GD85">
        <v>7.23</v>
      </c>
      <c r="GH85">
        <v>9.42</v>
      </c>
      <c r="GI85">
        <v>8.14</v>
      </c>
      <c r="GJ85">
        <v>5.91</v>
      </c>
      <c r="GL85">
        <v>6.9</v>
      </c>
      <c r="GM85">
        <v>6.74</v>
      </c>
      <c r="GN85">
        <v>7.4</v>
      </c>
      <c r="GP85">
        <v>7.83</v>
      </c>
      <c r="GT85">
        <v>26.35</v>
      </c>
      <c r="GV85">
        <v>8.14</v>
      </c>
      <c r="GY85">
        <v>7.7</v>
      </c>
      <c r="HA85">
        <v>7.75</v>
      </c>
      <c r="HC85">
        <v>7.34</v>
      </c>
      <c r="HD85">
        <v>7.86</v>
      </c>
      <c r="HE85">
        <v>7.79</v>
      </c>
      <c r="HG85">
        <v>8.75</v>
      </c>
      <c r="HH85">
        <v>6.7</v>
      </c>
      <c r="HJ85">
        <v>6.95</v>
      </c>
      <c r="HL85">
        <v>7.63</v>
      </c>
      <c r="HN85">
        <v>7.6</v>
      </c>
      <c r="HO85">
        <v>8.5399999999999903</v>
      </c>
      <c r="HQ85">
        <v>8.3699999999999903</v>
      </c>
      <c r="HR85">
        <v>7.87</v>
      </c>
      <c r="HT85">
        <v>8.17</v>
      </c>
      <c r="HU85">
        <v>7.08</v>
      </c>
      <c r="HV85">
        <v>8.07</v>
      </c>
      <c r="HY85">
        <v>8.09</v>
      </c>
      <c r="HZ85">
        <v>8.42</v>
      </c>
      <c r="IF85">
        <v>6.12</v>
      </c>
      <c r="IJ85">
        <v>18.48</v>
      </c>
      <c r="IL85">
        <v>7.75</v>
      </c>
      <c r="IM85">
        <v>7.31</v>
      </c>
      <c r="IO85">
        <v>8.94</v>
      </c>
      <c r="IP85">
        <v>8.36</v>
      </c>
      <c r="IS85">
        <v>7.47</v>
      </c>
      <c r="IV85">
        <v>7.77</v>
      </c>
      <c r="IW85">
        <v>16.399999999999899</v>
      </c>
      <c r="IY85">
        <v>5.45</v>
      </c>
      <c r="JA85">
        <v>6.71</v>
      </c>
      <c r="JB85">
        <v>15.51</v>
      </c>
      <c r="JE85">
        <v>6.52</v>
      </c>
      <c r="JG85">
        <v>6.56</v>
      </c>
      <c r="JH85">
        <v>9.14</v>
      </c>
      <c r="JJ85">
        <v>7.2</v>
      </c>
      <c r="JL85">
        <v>6.97</v>
      </c>
      <c r="JM85">
        <v>6.71</v>
      </c>
      <c r="JN85">
        <v>5.61</v>
      </c>
      <c r="JP85">
        <v>6.56</v>
      </c>
      <c r="JS85">
        <v>17.11</v>
      </c>
      <c r="JU85">
        <v>7.12</v>
      </c>
      <c r="JW85">
        <v>6.57</v>
      </c>
      <c r="JY85">
        <v>6.5</v>
      </c>
      <c r="KA85">
        <v>15.32</v>
      </c>
      <c r="KC85">
        <v>17.38</v>
      </c>
      <c r="KD85">
        <v>7.85</v>
      </c>
      <c r="KE85">
        <v>6.82</v>
      </c>
      <c r="KG85">
        <v>8.7200000000000006</v>
      </c>
      <c r="KI85">
        <v>7.07</v>
      </c>
      <c r="KJ85">
        <v>8.01</v>
      </c>
      <c r="KK85">
        <v>6.03</v>
      </c>
      <c r="KL85">
        <v>6.66</v>
      </c>
      <c r="KN85">
        <v>6.02</v>
      </c>
      <c r="KQ85">
        <v>9.25</v>
      </c>
      <c r="KR85">
        <v>8.0399999999999903</v>
      </c>
      <c r="KT85">
        <v>7.15</v>
      </c>
      <c r="KW85">
        <v>15.91</v>
      </c>
      <c r="KZ85">
        <v>3.26</v>
      </c>
      <c r="LB85">
        <v>7.43</v>
      </c>
      <c r="LE85">
        <v>15.24</v>
      </c>
      <c r="LG85">
        <v>8.1199999999999903</v>
      </c>
    </row>
    <row r="86" spans="1:319">
      <c r="A86" s="13" t="s">
        <v>420</v>
      </c>
      <c r="B86">
        <v>1528.5800000000004</v>
      </c>
      <c r="C86">
        <v>29.39576923076924</v>
      </c>
      <c r="D86" s="13" t="s">
        <v>381</v>
      </c>
      <c r="E86" s="13" t="s">
        <v>419</v>
      </c>
      <c r="H86">
        <v>7.34</v>
      </c>
      <c r="I86">
        <v>22.46</v>
      </c>
      <c r="M86">
        <v>8.34</v>
      </c>
      <c r="P86">
        <v>15.03</v>
      </c>
      <c r="Q86">
        <v>6.62</v>
      </c>
      <c r="T86">
        <v>15.25</v>
      </c>
      <c r="W86">
        <v>13.96</v>
      </c>
      <c r="Y86">
        <v>12.42</v>
      </c>
      <c r="AB86">
        <v>14.05</v>
      </c>
      <c r="AK86">
        <v>13.23</v>
      </c>
      <c r="AN86">
        <v>14.21</v>
      </c>
      <c r="AO86">
        <v>13.37</v>
      </c>
      <c r="AQ86">
        <v>13.24</v>
      </c>
      <c r="AU86">
        <v>13.54</v>
      </c>
      <c r="AV86">
        <v>6.71</v>
      </c>
      <c r="AW86">
        <v>12.77</v>
      </c>
      <c r="AZ86">
        <v>12.87</v>
      </c>
      <c r="BA86">
        <v>6.3</v>
      </c>
      <c r="BC86">
        <v>14.38</v>
      </c>
      <c r="BF86">
        <v>14.55</v>
      </c>
      <c r="BI86">
        <v>16.32</v>
      </c>
      <c r="BL86">
        <v>22.23</v>
      </c>
      <c r="BO86">
        <v>15.24</v>
      </c>
      <c r="BR86">
        <v>20.23</v>
      </c>
      <c r="BU86">
        <v>15.06</v>
      </c>
      <c r="BX86">
        <v>15.5</v>
      </c>
      <c r="BY86">
        <v>6.73</v>
      </c>
      <c r="CB86">
        <v>15.23</v>
      </c>
      <c r="CC86">
        <v>14.41</v>
      </c>
      <c r="CE86">
        <v>5.16</v>
      </c>
      <c r="CJ86">
        <v>14.18</v>
      </c>
      <c r="CN86">
        <v>21.1</v>
      </c>
      <c r="CQ86">
        <v>12.91</v>
      </c>
      <c r="CT86">
        <v>14.85</v>
      </c>
      <c r="CU86">
        <v>14.53</v>
      </c>
      <c r="CZ86">
        <v>14.44</v>
      </c>
      <c r="DC86">
        <v>14.44</v>
      </c>
      <c r="DG86">
        <v>14.56</v>
      </c>
      <c r="DJ86">
        <v>14</v>
      </c>
      <c r="DM86">
        <v>18.88</v>
      </c>
      <c r="DP86">
        <v>14.63</v>
      </c>
      <c r="DS86">
        <v>14.74</v>
      </c>
      <c r="DU86">
        <v>8.7799999999999905</v>
      </c>
      <c r="DV86">
        <v>14.36</v>
      </c>
      <c r="DY86">
        <v>14.11</v>
      </c>
      <c r="EB86">
        <v>15.13</v>
      </c>
      <c r="EE86">
        <v>21.57</v>
      </c>
      <c r="EI86">
        <v>14.71</v>
      </c>
      <c r="EM86">
        <v>6.32</v>
      </c>
      <c r="EN86">
        <v>5.39</v>
      </c>
      <c r="EO86">
        <v>16.48</v>
      </c>
      <c r="EQ86">
        <v>7.53</v>
      </c>
      <c r="ET86">
        <v>14.22</v>
      </c>
      <c r="FC86">
        <v>12.63</v>
      </c>
      <c r="FF86">
        <v>14.41</v>
      </c>
      <c r="FO86">
        <v>15.47</v>
      </c>
      <c r="FP86">
        <v>8.4</v>
      </c>
      <c r="FR86">
        <v>5.2</v>
      </c>
      <c r="FU86">
        <v>20.6</v>
      </c>
      <c r="FX86">
        <v>15.55</v>
      </c>
      <c r="GA86">
        <v>13.81</v>
      </c>
      <c r="GC86">
        <v>8.7200000000000006</v>
      </c>
      <c r="GD86">
        <v>15.33</v>
      </c>
      <c r="GF86">
        <v>17.010000000000002</v>
      </c>
      <c r="GI86">
        <v>13.74</v>
      </c>
      <c r="GN86">
        <v>16.739999999999899</v>
      </c>
      <c r="GP86">
        <v>14.1</v>
      </c>
      <c r="GS86">
        <v>16.190000000000001</v>
      </c>
      <c r="GV86">
        <v>16.96</v>
      </c>
      <c r="GY86">
        <v>15.06</v>
      </c>
      <c r="HF86">
        <v>11.9</v>
      </c>
      <c r="HG86">
        <v>16.59</v>
      </c>
      <c r="HK86">
        <v>15.25</v>
      </c>
      <c r="HN86">
        <v>13.68</v>
      </c>
      <c r="HQ86">
        <v>17.14</v>
      </c>
      <c r="HT86">
        <v>14.33</v>
      </c>
      <c r="HW86">
        <v>15.14</v>
      </c>
      <c r="HZ86">
        <v>14.51</v>
      </c>
      <c r="IC86">
        <v>9.44</v>
      </c>
      <c r="IF86">
        <v>4.92</v>
      </c>
      <c r="IL86">
        <v>15.69</v>
      </c>
      <c r="IM86">
        <v>15.83</v>
      </c>
      <c r="IO86">
        <v>14.04</v>
      </c>
      <c r="IR86">
        <v>14.71</v>
      </c>
      <c r="IU86">
        <v>7.84</v>
      </c>
      <c r="IV86">
        <v>6.54</v>
      </c>
      <c r="IX86">
        <v>12.82</v>
      </c>
      <c r="IY86">
        <v>6.48</v>
      </c>
      <c r="JA86">
        <v>14.48</v>
      </c>
      <c r="JE86">
        <v>28.93</v>
      </c>
      <c r="JG86">
        <v>25.16</v>
      </c>
      <c r="JK86">
        <v>4.87</v>
      </c>
      <c r="JM86">
        <v>20.100000000000001</v>
      </c>
      <c r="JP86">
        <v>15.76</v>
      </c>
      <c r="JS86">
        <v>23.3</v>
      </c>
      <c r="JV86">
        <v>15.15</v>
      </c>
      <c r="JY86">
        <v>14.38</v>
      </c>
      <c r="KB86">
        <v>14.57</v>
      </c>
      <c r="KE86">
        <v>15.45</v>
      </c>
      <c r="KF86">
        <v>5.58</v>
      </c>
      <c r="KH86">
        <v>16.649999999999899</v>
      </c>
      <c r="KK86">
        <v>12.84</v>
      </c>
      <c r="KN86">
        <v>14.89</v>
      </c>
      <c r="KQ86">
        <v>14.66</v>
      </c>
      <c r="KR86">
        <v>7.28</v>
      </c>
      <c r="KT86">
        <v>11.96</v>
      </c>
      <c r="KW86">
        <v>14.47</v>
      </c>
      <c r="KZ86">
        <v>12.31</v>
      </c>
      <c r="LC86">
        <v>17.100000000000001</v>
      </c>
      <c r="LD86">
        <v>8.16</v>
      </c>
      <c r="LF86">
        <v>15.15</v>
      </c>
    </row>
    <row r="87" spans="1:319">
      <c r="A87" s="13" t="s">
        <v>421</v>
      </c>
      <c r="B87">
        <v>2101.4700000000003</v>
      </c>
      <c r="C87">
        <v>40.41288461538462</v>
      </c>
      <c r="D87" s="13" t="s">
        <v>381</v>
      </c>
      <c r="E87" s="13" t="s">
        <v>419</v>
      </c>
      <c r="G87">
        <v>26.1</v>
      </c>
      <c r="I87">
        <v>11.92</v>
      </c>
      <c r="K87">
        <v>11.29</v>
      </c>
      <c r="M87">
        <v>12.79</v>
      </c>
      <c r="N87">
        <v>19.82</v>
      </c>
      <c r="O87">
        <v>4.8</v>
      </c>
      <c r="Q87">
        <v>13.48</v>
      </c>
      <c r="R87">
        <v>6.58</v>
      </c>
      <c r="S87">
        <v>7.36</v>
      </c>
      <c r="U87">
        <v>14.5</v>
      </c>
      <c r="W87">
        <v>14.01</v>
      </c>
      <c r="Z87">
        <v>13.11</v>
      </c>
      <c r="AA87">
        <v>14.59</v>
      </c>
      <c r="AB87">
        <v>13.24</v>
      </c>
      <c r="AC87">
        <v>11.29</v>
      </c>
      <c r="AK87">
        <v>13.69</v>
      </c>
      <c r="AM87">
        <v>13.87</v>
      </c>
      <c r="AO87">
        <v>12.78</v>
      </c>
      <c r="AQ87">
        <v>11.13</v>
      </c>
      <c r="AR87">
        <v>6.39</v>
      </c>
      <c r="AS87">
        <v>7.23</v>
      </c>
      <c r="AU87">
        <v>7.01</v>
      </c>
      <c r="AW87">
        <v>13.79</v>
      </c>
      <c r="AY87">
        <v>14.46</v>
      </c>
      <c r="BA87">
        <v>14.47</v>
      </c>
      <c r="BD87">
        <v>12.06</v>
      </c>
      <c r="BE87">
        <v>15.35</v>
      </c>
      <c r="BJ87">
        <v>16.38</v>
      </c>
      <c r="BK87">
        <v>17.149999999999899</v>
      </c>
      <c r="BL87">
        <v>7.9</v>
      </c>
      <c r="BM87">
        <v>16.399999999999899</v>
      </c>
      <c r="BO87">
        <v>14.25</v>
      </c>
      <c r="BP87">
        <v>12.98</v>
      </c>
      <c r="BQ87">
        <v>7.37</v>
      </c>
      <c r="BS87">
        <v>15.85</v>
      </c>
      <c r="BU87">
        <v>7.8</v>
      </c>
      <c r="BV87">
        <v>4.6900000000000004</v>
      </c>
      <c r="BW87">
        <v>14.28</v>
      </c>
      <c r="BX87">
        <v>7.85</v>
      </c>
      <c r="BY87">
        <v>12.84</v>
      </c>
      <c r="BZ87">
        <v>20.78</v>
      </c>
      <c r="CB87">
        <v>14.53</v>
      </c>
      <c r="CC87">
        <v>6.75</v>
      </c>
      <c r="CD87">
        <v>12.46</v>
      </c>
      <c r="CF87">
        <v>10.31</v>
      </c>
      <c r="CH87">
        <v>22.95</v>
      </c>
      <c r="CJ87">
        <v>15.04</v>
      </c>
      <c r="CL87">
        <v>13.19</v>
      </c>
      <c r="CN87">
        <v>12.17</v>
      </c>
      <c r="CP87">
        <v>13.2</v>
      </c>
      <c r="CR87">
        <v>6</v>
      </c>
      <c r="CT87">
        <v>10.57</v>
      </c>
      <c r="CU87">
        <v>6.52</v>
      </c>
      <c r="CV87">
        <v>19.25</v>
      </c>
      <c r="CX87">
        <v>13.79</v>
      </c>
      <c r="CZ87">
        <v>11.83</v>
      </c>
      <c r="DB87">
        <v>15.03</v>
      </c>
      <c r="DF87">
        <v>12.37</v>
      </c>
      <c r="DG87">
        <v>6.51</v>
      </c>
      <c r="DH87">
        <v>12.97</v>
      </c>
      <c r="DM87">
        <v>13.25</v>
      </c>
      <c r="DO87">
        <v>14.26</v>
      </c>
      <c r="DQ87">
        <v>14.34</v>
      </c>
      <c r="DS87">
        <v>10.73</v>
      </c>
      <c r="DU87">
        <v>14.1</v>
      </c>
      <c r="DW87">
        <v>13.35</v>
      </c>
      <c r="DY87">
        <v>11.86</v>
      </c>
      <c r="EA87">
        <v>13.66</v>
      </c>
      <c r="EC87">
        <v>12.57</v>
      </c>
      <c r="EE87">
        <v>11.86</v>
      </c>
      <c r="EG87">
        <v>12.32</v>
      </c>
      <c r="EI87">
        <v>21.85</v>
      </c>
      <c r="EJ87">
        <v>5.26</v>
      </c>
      <c r="EK87">
        <v>11.28</v>
      </c>
      <c r="EO87">
        <v>5.93</v>
      </c>
      <c r="EP87">
        <v>7.99</v>
      </c>
      <c r="EQ87">
        <v>7.47</v>
      </c>
      <c r="ES87">
        <v>13.44</v>
      </c>
      <c r="ET87">
        <v>17.73</v>
      </c>
      <c r="FB87">
        <v>5.56</v>
      </c>
      <c r="FC87">
        <v>5.68</v>
      </c>
      <c r="FE87">
        <v>23.18</v>
      </c>
      <c r="FG87">
        <v>14.33</v>
      </c>
      <c r="FN87">
        <v>6.69</v>
      </c>
      <c r="FO87">
        <v>13.07</v>
      </c>
      <c r="FQ87">
        <v>18.47</v>
      </c>
      <c r="FR87">
        <v>5.91</v>
      </c>
      <c r="FS87">
        <v>11.35</v>
      </c>
      <c r="FU87">
        <v>12.24</v>
      </c>
      <c r="FV87">
        <v>6.55</v>
      </c>
      <c r="FW87">
        <v>7.18</v>
      </c>
      <c r="FY87">
        <v>13.3</v>
      </c>
      <c r="GA87">
        <v>15.1</v>
      </c>
      <c r="GC87">
        <v>13.65</v>
      </c>
      <c r="GE87">
        <v>18.329999999999899</v>
      </c>
      <c r="GF87">
        <v>4.96</v>
      </c>
      <c r="GG87">
        <v>14.56</v>
      </c>
      <c r="GI87">
        <v>15.24</v>
      </c>
      <c r="GK87">
        <v>14.21</v>
      </c>
      <c r="GM87">
        <v>16.04</v>
      </c>
      <c r="GN87">
        <v>12.81</v>
      </c>
      <c r="GO87">
        <v>4</v>
      </c>
      <c r="GQ87">
        <v>12.64</v>
      </c>
      <c r="GS87">
        <v>12.09</v>
      </c>
      <c r="GU87">
        <v>16.12</v>
      </c>
      <c r="GW87">
        <v>13.41</v>
      </c>
      <c r="GY87">
        <v>13.17</v>
      </c>
      <c r="HA87">
        <v>20.9</v>
      </c>
      <c r="HC87">
        <v>4.2</v>
      </c>
      <c r="HE87">
        <v>15.56</v>
      </c>
      <c r="HF87">
        <v>5.42</v>
      </c>
      <c r="HH87">
        <v>15.75</v>
      </c>
      <c r="HJ87">
        <v>5.7</v>
      </c>
      <c r="HK87">
        <v>8.2100000000000009</v>
      </c>
      <c r="HL87">
        <v>13.01</v>
      </c>
      <c r="HN87">
        <v>6.72</v>
      </c>
      <c r="HO87">
        <v>13.53</v>
      </c>
      <c r="HQ87">
        <v>19.52</v>
      </c>
      <c r="HS87">
        <v>14.81</v>
      </c>
      <c r="HU87">
        <v>15.93</v>
      </c>
      <c r="HW87">
        <v>14.57</v>
      </c>
      <c r="HY87">
        <v>12.91</v>
      </c>
      <c r="HZ87">
        <v>8.17</v>
      </c>
      <c r="IA87">
        <v>11.21</v>
      </c>
      <c r="IC87">
        <v>15.43</v>
      </c>
      <c r="IE87">
        <v>13.59</v>
      </c>
      <c r="II87">
        <v>14.28</v>
      </c>
      <c r="IK87">
        <v>15.61</v>
      </c>
      <c r="IM87">
        <v>15.44</v>
      </c>
      <c r="IO87">
        <v>11.89</v>
      </c>
      <c r="IQ87">
        <v>14.33</v>
      </c>
      <c r="IR87">
        <v>7.6</v>
      </c>
      <c r="IS87">
        <v>6.55</v>
      </c>
      <c r="IT87">
        <v>7.99</v>
      </c>
      <c r="IU87">
        <v>8.31</v>
      </c>
      <c r="IW87">
        <v>11.8</v>
      </c>
      <c r="IY87">
        <v>15.21</v>
      </c>
      <c r="JA87">
        <v>5.39</v>
      </c>
      <c r="JC87">
        <v>3.95</v>
      </c>
      <c r="JD87">
        <v>6.71</v>
      </c>
      <c r="JG87">
        <v>21.53</v>
      </c>
      <c r="JI87">
        <v>13.89</v>
      </c>
      <c r="JK87">
        <v>13.58</v>
      </c>
      <c r="JM87">
        <v>12.43</v>
      </c>
      <c r="JO87">
        <v>21.02</v>
      </c>
      <c r="JQ87">
        <v>12.42</v>
      </c>
      <c r="JS87">
        <v>14.43</v>
      </c>
      <c r="JU87">
        <v>13.18</v>
      </c>
      <c r="JW87">
        <v>14.67</v>
      </c>
      <c r="JY87">
        <v>15.24</v>
      </c>
      <c r="KA87">
        <v>13.14</v>
      </c>
      <c r="KC87">
        <v>14.43</v>
      </c>
      <c r="KE87">
        <v>12.73</v>
      </c>
      <c r="KG87">
        <v>12.39</v>
      </c>
      <c r="KI87">
        <v>13.66</v>
      </c>
      <c r="KK87">
        <v>14.23</v>
      </c>
      <c r="KL87">
        <v>7.78</v>
      </c>
      <c r="KM87">
        <v>14.54</v>
      </c>
      <c r="KO87">
        <v>6.96</v>
      </c>
      <c r="KQ87">
        <v>16.73</v>
      </c>
      <c r="KS87">
        <v>14.33</v>
      </c>
      <c r="KU87">
        <v>13.06</v>
      </c>
      <c r="KW87">
        <v>15.12</v>
      </c>
      <c r="KY87">
        <v>12.87</v>
      </c>
      <c r="LA87">
        <v>15.5</v>
      </c>
      <c r="LB87">
        <v>6.1</v>
      </c>
      <c r="LC87">
        <v>15.08</v>
      </c>
      <c r="LE87">
        <v>14.07</v>
      </c>
      <c r="LG87">
        <v>14</v>
      </c>
    </row>
    <row r="88" spans="1:319">
      <c r="A88" s="13" t="s">
        <v>422</v>
      </c>
      <c r="B88">
        <v>1022.5600000000005</v>
      </c>
      <c r="C88">
        <v>19.664615384615395</v>
      </c>
      <c r="D88" s="13" t="s">
        <v>381</v>
      </c>
      <c r="E88" s="13" t="s">
        <v>419</v>
      </c>
      <c r="F88">
        <v>10.75</v>
      </c>
      <c r="H88">
        <v>4.99</v>
      </c>
      <c r="J88">
        <v>5.39</v>
      </c>
      <c r="L88">
        <v>15.41</v>
      </c>
      <c r="P88">
        <v>14.57</v>
      </c>
      <c r="R88">
        <v>6.21</v>
      </c>
      <c r="T88">
        <v>3.84</v>
      </c>
      <c r="V88">
        <v>6.17</v>
      </c>
      <c r="W88">
        <v>6.06</v>
      </c>
      <c r="X88">
        <v>13.68</v>
      </c>
      <c r="Z88">
        <v>6.2</v>
      </c>
      <c r="AB88">
        <v>6.8</v>
      </c>
      <c r="AJ88">
        <v>15.93</v>
      </c>
      <c r="AL88">
        <v>6.68</v>
      </c>
      <c r="AO88">
        <v>5.62</v>
      </c>
      <c r="AP88">
        <v>8.91</v>
      </c>
      <c r="AR88">
        <v>5.92</v>
      </c>
      <c r="AT88">
        <v>5.12</v>
      </c>
      <c r="AV88">
        <v>5.29</v>
      </c>
      <c r="BD88">
        <v>8.06</v>
      </c>
      <c r="BG88">
        <v>9.19</v>
      </c>
      <c r="BH88">
        <v>4.5999999999999899</v>
      </c>
      <c r="BK88">
        <v>10.57</v>
      </c>
      <c r="BP88">
        <v>7.13</v>
      </c>
      <c r="BR88">
        <v>7.72</v>
      </c>
      <c r="BT88">
        <v>4.51</v>
      </c>
      <c r="BV88">
        <v>6.63</v>
      </c>
      <c r="BX88">
        <v>9.1</v>
      </c>
      <c r="BZ88">
        <v>1.95</v>
      </c>
      <c r="CG88">
        <v>6.37</v>
      </c>
      <c r="CH88">
        <v>6.13</v>
      </c>
      <c r="CI88">
        <v>6.8</v>
      </c>
      <c r="CL88">
        <v>5.24</v>
      </c>
      <c r="CP88">
        <v>6.85</v>
      </c>
      <c r="CT88">
        <v>5.52</v>
      </c>
      <c r="CV88">
        <v>6.68</v>
      </c>
      <c r="CX88">
        <v>6.74</v>
      </c>
      <c r="CY88">
        <v>6.11</v>
      </c>
      <c r="DB88">
        <v>6.51</v>
      </c>
      <c r="DE88">
        <v>6.93</v>
      </c>
      <c r="DG88">
        <v>6.85</v>
      </c>
      <c r="DJ88">
        <v>5.67</v>
      </c>
      <c r="DL88">
        <v>4.3</v>
      </c>
      <c r="DN88">
        <v>5.59</v>
      </c>
      <c r="DP88">
        <v>7.48</v>
      </c>
      <c r="DR88">
        <v>8.42</v>
      </c>
      <c r="DT88">
        <v>10.62</v>
      </c>
      <c r="DV88">
        <v>6.3</v>
      </c>
      <c r="DX88">
        <v>3.95</v>
      </c>
      <c r="DZ88">
        <v>5.81</v>
      </c>
      <c r="EB88">
        <v>6.99</v>
      </c>
      <c r="EC88">
        <v>5.6</v>
      </c>
      <c r="ED88">
        <v>5.42</v>
      </c>
      <c r="EF88">
        <v>5.55</v>
      </c>
      <c r="EH88">
        <v>6.19</v>
      </c>
      <c r="EP88">
        <v>6.49</v>
      </c>
      <c r="EQ88">
        <v>8.75</v>
      </c>
      <c r="ER88">
        <v>5.66</v>
      </c>
      <c r="ES88">
        <v>8.84</v>
      </c>
      <c r="EU88">
        <v>7.27</v>
      </c>
      <c r="FB88">
        <v>6.88</v>
      </c>
      <c r="FD88">
        <v>7.14</v>
      </c>
      <c r="FF88">
        <v>6.13</v>
      </c>
      <c r="FN88">
        <v>7.03</v>
      </c>
      <c r="FP88">
        <v>6.32</v>
      </c>
      <c r="FR88">
        <v>8.1300000000000008</v>
      </c>
      <c r="FS88">
        <v>6.38</v>
      </c>
      <c r="FT88">
        <v>6.1</v>
      </c>
      <c r="FV88">
        <v>6.59</v>
      </c>
      <c r="FX88">
        <v>5.77</v>
      </c>
      <c r="FZ88">
        <v>8.2799999999999905</v>
      </c>
      <c r="GB88">
        <v>5.98</v>
      </c>
      <c r="GD88">
        <v>9.2100000000000009</v>
      </c>
      <c r="GF88">
        <v>8.08</v>
      </c>
      <c r="GH88">
        <v>6.73</v>
      </c>
      <c r="GJ88">
        <v>7.51</v>
      </c>
      <c r="GL88">
        <v>10</v>
      </c>
      <c r="GN88">
        <v>7.27</v>
      </c>
      <c r="GP88">
        <v>6.39</v>
      </c>
      <c r="GQ88">
        <v>5.72</v>
      </c>
      <c r="GR88">
        <v>6.97</v>
      </c>
      <c r="GT88">
        <v>6.6</v>
      </c>
      <c r="GV88">
        <v>10.32</v>
      </c>
      <c r="GX88">
        <v>5.68</v>
      </c>
      <c r="GY88">
        <v>13.22</v>
      </c>
      <c r="HB88">
        <v>13.67</v>
      </c>
      <c r="HD88">
        <v>9.64</v>
      </c>
      <c r="HF88">
        <v>5.73</v>
      </c>
      <c r="HH88">
        <v>8.3699999999999903</v>
      </c>
      <c r="HJ88">
        <v>6.43</v>
      </c>
      <c r="HL88">
        <v>6.07</v>
      </c>
      <c r="HN88">
        <v>5.94</v>
      </c>
      <c r="HP88">
        <v>14.83</v>
      </c>
      <c r="HR88">
        <v>6.54</v>
      </c>
      <c r="HT88">
        <v>7.15</v>
      </c>
      <c r="HX88">
        <v>14.85</v>
      </c>
      <c r="HZ88">
        <v>6.55</v>
      </c>
      <c r="IB88">
        <v>7.2</v>
      </c>
      <c r="IF88">
        <v>4.34</v>
      </c>
      <c r="IH88">
        <v>6.1</v>
      </c>
      <c r="IJ88">
        <v>6.61</v>
      </c>
      <c r="IL88">
        <v>6.77</v>
      </c>
      <c r="IN88">
        <v>7.06</v>
      </c>
      <c r="IP88">
        <v>5.84</v>
      </c>
      <c r="IR88">
        <v>5.74</v>
      </c>
      <c r="IT88">
        <v>6.66</v>
      </c>
      <c r="IV88">
        <v>7.98</v>
      </c>
      <c r="IW88">
        <v>9.15</v>
      </c>
      <c r="IX88">
        <v>5.66</v>
      </c>
      <c r="IZ88">
        <v>10.95</v>
      </c>
      <c r="JB88">
        <v>5.56</v>
      </c>
      <c r="JD88">
        <v>4.83</v>
      </c>
      <c r="JF88">
        <v>7.69</v>
      </c>
      <c r="JJ88">
        <v>18.690000000000001</v>
      </c>
      <c r="JL88">
        <v>7.61</v>
      </c>
      <c r="JN88">
        <v>4.4000000000000004</v>
      </c>
      <c r="JP88">
        <v>5.86</v>
      </c>
      <c r="JR88">
        <v>9.83</v>
      </c>
      <c r="JT88">
        <v>7.74</v>
      </c>
      <c r="JV88">
        <v>11.2</v>
      </c>
      <c r="JX88">
        <v>4.91</v>
      </c>
      <c r="JZ88">
        <v>6.88</v>
      </c>
      <c r="KB88">
        <v>5.04</v>
      </c>
      <c r="KD88">
        <v>6.92</v>
      </c>
      <c r="KF88">
        <v>9.57</v>
      </c>
      <c r="KH88">
        <v>7.07</v>
      </c>
      <c r="KJ88">
        <v>7.11</v>
      </c>
      <c r="KL88">
        <v>8.41</v>
      </c>
      <c r="KN88">
        <v>7.19</v>
      </c>
      <c r="KP88">
        <v>7.23</v>
      </c>
      <c r="KR88">
        <v>6.65</v>
      </c>
      <c r="KT88">
        <v>10.07</v>
      </c>
      <c r="KV88">
        <v>7.19</v>
      </c>
      <c r="KX88">
        <v>10.62</v>
      </c>
      <c r="KZ88">
        <v>3.51</v>
      </c>
      <c r="LB88">
        <v>9.1999999999999904</v>
      </c>
      <c r="LD88">
        <v>6.63</v>
      </c>
      <c r="LF88">
        <v>10.06</v>
      </c>
    </row>
    <row r="89" spans="1:319">
      <c r="A89" s="13" t="s">
        <v>423</v>
      </c>
      <c r="B89">
        <v>1270.0999999999995</v>
      </c>
      <c r="C89">
        <v>24.42499999999999</v>
      </c>
      <c r="D89" s="13" t="s">
        <v>381</v>
      </c>
      <c r="E89" s="13" t="s">
        <v>419</v>
      </c>
      <c r="F89">
        <v>8.23</v>
      </c>
      <c r="G89">
        <v>13.74</v>
      </c>
      <c r="J89">
        <v>7.39</v>
      </c>
      <c r="K89">
        <v>10.32</v>
      </c>
      <c r="O89">
        <v>15.02</v>
      </c>
      <c r="S89">
        <v>16.53</v>
      </c>
      <c r="W89">
        <v>7.45</v>
      </c>
      <c r="X89">
        <v>14.04</v>
      </c>
      <c r="AB89">
        <v>8.1999999999999904</v>
      </c>
      <c r="AC89">
        <v>8.39</v>
      </c>
      <c r="AL89">
        <v>8.68</v>
      </c>
      <c r="AR89">
        <v>17.3</v>
      </c>
      <c r="AS89">
        <v>13.63</v>
      </c>
      <c r="AX89">
        <v>15.42</v>
      </c>
      <c r="AY89">
        <v>7.94</v>
      </c>
      <c r="BA89">
        <v>16.55</v>
      </c>
      <c r="BB89">
        <v>9.35</v>
      </c>
      <c r="BF89">
        <v>8.65</v>
      </c>
      <c r="BG89">
        <v>11.45</v>
      </c>
      <c r="BK89">
        <v>14.84</v>
      </c>
      <c r="BL89">
        <v>8.31</v>
      </c>
      <c r="BO89">
        <v>8.0299999999999905</v>
      </c>
      <c r="BP89">
        <v>8.11</v>
      </c>
      <c r="BQ89">
        <v>15.92</v>
      </c>
      <c r="BT89">
        <v>16.12</v>
      </c>
      <c r="BW89">
        <v>9.18</v>
      </c>
      <c r="BY89">
        <v>14.97</v>
      </c>
      <c r="CB89">
        <v>16.350000000000001</v>
      </c>
      <c r="CE89">
        <v>14.75</v>
      </c>
      <c r="CH89">
        <v>33.47</v>
      </c>
      <c r="CL89">
        <v>15.53</v>
      </c>
      <c r="CN89">
        <v>16.079999999999899</v>
      </c>
      <c r="CP89">
        <v>7.64</v>
      </c>
      <c r="CQ89">
        <v>14.46</v>
      </c>
      <c r="CT89">
        <v>15.65</v>
      </c>
      <c r="CX89">
        <v>6.86</v>
      </c>
      <c r="CY89">
        <v>8.07</v>
      </c>
      <c r="DA89">
        <v>7.12</v>
      </c>
      <c r="DD89">
        <v>15.09</v>
      </c>
      <c r="DN89">
        <v>7.61</v>
      </c>
      <c r="DO89">
        <v>3.6</v>
      </c>
      <c r="DR89">
        <v>7.38</v>
      </c>
      <c r="DT89">
        <v>17.18</v>
      </c>
      <c r="DV89">
        <v>8.66</v>
      </c>
      <c r="DY89">
        <v>7.42</v>
      </c>
      <c r="DZ89">
        <v>7.78</v>
      </c>
      <c r="EE89">
        <v>15.13</v>
      </c>
      <c r="EI89">
        <v>7.74</v>
      </c>
      <c r="EO89">
        <v>15.66</v>
      </c>
      <c r="EQ89">
        <v>7.04</v>
      </c>
      <c r="ES89">
        <v>7.94</v>
      </c>
      <c r="FF89">
        <v>7.3</v>
      </c>
      <c r="FN89">
        <v>15.31</v>
      </c>
      <c r="FP89">
        <v>8.35</v>
      </c>
      <c r="FS89">
        <v>15.32</v>
      </c>
      <c r="FV89">
        <v>7.29</v>
      </c>
      <c r="FX89">
        <v>5.65</v>
      </c>
      <c r="FZ89">
        <v>35.32</v>
      </c>
      <c r="GC89">
        <v>5.8</v>
      </c>
      <c r="GE89">
        <v>14.31</v>
      </c>
      <c r="GF89">
        <v>24.38</v>
      </c>
      <c r="GI89">
        <v>6.87</v>
      </c>
      <c r="GL89">
        <v>7.95</v>
      </c>
      <c r="GN89">
        <v>8.49</v>
      </c>
      <c r="GO89">
        <v>8.7100000000000009</v>
      </c>
      <c r="GS89">
        <v>8.3699999999999903</v>
      </c>
      <c r="GT89">
        <v>18.13</v>
      </c>
      <c r="GV89">
        <v>8.65</v>
      </c>
      <c r="GY89">
        <v>16.84</v>
      </c>
      <c r="HE89">
        <v>7.13</v>
      </c>
      <c r="HF89">
        <v>17.079999999999899</v>
      </c>
      <c r="HG89">
        <v>8.2100000000000009</v>
      </c>
      <c r="HK89">
        <v>7.17</v>
      </c>
      <c r="HM89">
        <v>7.52</v>
      </c>
      <c r="HO89">
        <v>7.26</v>
      </c>
      <c r="HP89">
        <v>8.3699999999999903</v>
      </c>
      <c r="HS89">
        <v>10.15</v>
      </c>
      <c r="HU89">
        <v>17.940000000000001</v>
      </c>
      <c r="HV89">
        <v>8.31</v>
      </c>
      <c r="HY89">
        <v>7.45</v>
      </c>
      <c r="IF89">
        <v>9.67</v>
      </c>
      <c r="IH89">
        <v>17</v>
      </c>
      <c r="IJ89">
        <v>8.73</v>
      </c>
      <c r="IO89">
        <v>18.07</v>
      </c>
      <c r="IP89">
        <v>7.56</v>
      </c>
      <c r="IS89">
        <v>18.72</v>
      </c>
      <c r="IV89">
        <v>8.57</v>
      </c>
      <c r="IY89">
        <v>7.47</v>
      </c>
      <c r="JE89">
        <v>19.670000000000002</v>
      </c>
      <c r="JG89">
        <v>16.62</v>
      </c>
      <c r="JJ89">
        <v>8.09</v>
      </c>
      <c r="JN89">
        <v>17.54</v>
      </c>
      <c r="JP89">
        <v>9.07</v>
      </c>
      <c r="JU89">
        <v>17.100000000000001</v>
      </c>
      <c r="JW89">
        <v>8.89</v>
      </c>
      <c r="JY89">
        <v>9.09</v>
      </c>
      <c r="JZ89">
        <v>8.41</v>
      </c>
      <c r="KB89">
        <v>8.43</v>
      </c>
      <c r="KG89">
        <v>25.56</v>
      </c>
      <c r="KM89">
        <v>27.82</v>
      </c>
      <c r="KP89">
        <v>15.66</v>
      </c>
      <c r="KT89">
        <v>9.23</v>
      </c>
      <c r="KW89">
        <v>6.6</v>
      </c>
      <c r="KY89">
        <v>14.2</v>
      </c>
      <c r="LC89">
        <v>8.25</v>
      </c>
      <c r="LF89">
        <v>16.48</v>
      </c>
    </row>
    <row r="90" spans="1:319">
      <c r="A90" s="13" t="s">
        <v>424</v>
      </c>
      <c r="B90">
        <v>1717.8799999999999</v>
      </c>
      <c r="C90">
        <v>33.036153846153844</v>
      </c>
      <c r="D90" s="13" t="s">
        <v>381</v>
      </c>
      <c r="E90" s="13" t="s">
        <v>425</v>
      </c>
      <c r="H90">
        <v>12.17</v>
      </c>
      <c r="K90">
        <v>13.4</v>
      </c>
      <c r="N90">
        <v>34.119999999999898</v>
      </c>
      <c r="Q90">
        <v>13.82</v>
      </c>
      <c r="S90">
        <v>6.13</v>
      </c>
      <c r="T90">
        <v>13.65</v>
      </c>
      <c r="U90">
        <v>7.09</v>
      </c>
      <c r="W90">
        <v>13.2</v>
      </c>
      <c r="Z90">
        <v>19.39</v>
      </c>
      <c r="AC90">
        <v>17.73</v>
      </c>
      <c r="AL90">
        <v>18.38</v>
      </c>
      <c r="AO90">
        <v>14.53</v>
      </c>
      <c r="AQ90">
        <v>5.48</v>
      </c>
      <c r="AR90">
        <v>18.63</v>
      </c>
      <c r="AS90">
        <v>4.68</v>
      </c>
      <c r="AX90">
        <v>6.97</v>
      </c>
      <c r="AY90">
        <v>7.97</v>
      </c>
      <c r="BA90">
        <v>16.04</v>
      </c>
      <c r="BD90">
        <v>17.21</v>
      </c>
      <c r="BG90">
        <v>7.06</v>
      </c>
      <c r="BH90">
        <v>15.36</v>
      </c>
      <c r="BJ90">
        <v>6.79</v>
      </c>
      <c r="BK90">
        <v>14.75</v>
      </c>
      <c r="BN90">
        <v>16.989999999999899</v>
      </c>
      <c r="BP90">
        <v>14.88</v>
      </c>
      <c r="BS90">
        <v>24.22</v>
      </c>
      <c r="BU90">
        <v>7.1</v>
      </c>
      <c r="BW90">
        <v>15.02</v>
      </c>
      <c r="BX90">
        <v>8.3000000000000007</v>
      </c>
      <c r="BY90">
        <v>16.690000000000001</v>
      </c>
      <c r="BZ90">
        <v>8.19</v>
      </c>
      <c r="CC90">
        <v>14.48</v>
      </c>
      <c r="CF90">
        <v>15.54</v>
      </c>
      <c r="CI90">
        <v>14.08</v>
      </c>
      <c r="CL90">
        <v>15.87</v>
      </c>
      <c r="CO90">
        <v>20.99</v>
      </c>
      <c r="CR90">
        <v>13.02</v>
      </c>
      <c r="CS90">
        <v>11.33</v>
      </c>
      <c r="CX90">
        <v>21.02</v>
      </c>
      <c r="CY90">
        <v>7.32</v>
      </c>
      <c r="DA90">
        <v>15.63</v>
      </c>
      <c r="DD90">
        <v>13.69</v>
      </c>
      <c r="DG90">
        <v>35.119999999999898</v>
      </c>
      <c r="DJ90">
        <v>10.59</v>
      </c>
      <c r="DN90">
        <v>19.82</v>
      </c>
      <c r="DQ90">
        <v>11.14</v>
      </c>
      <c r="DT90">
        <v>11.87</v>
      </c>
      <c r="DW90">
        <v>14.17</v>
      </c>
      <c r="EA90">
        <v>12.06</v>
      </c>
      <c r="EC90">
        <v>17.37</v>
      </c>
      <c r="EF90">
        <v>21.65</v>
      </c>
      <c r="EI90">
        <v>9.69</v>
      </c>
      <c r="EL90">
        <v>22.69</v>
      </c>
      <c r="EO90">
        <v>13.45</v>
      </c>
      <c r="ER90">
        <v>19.07</v>
      </c>
      <c r="EU90">
        <v>5.82</v>
      </c>
      <c r="FB90">
        <v>5.45</v>
      </c>
      <c r="FC90">
        <v>7.04</v>
      </c>
      <c r="FD90">
        <v>14.07</v>
      </c>
      <c r="FG90">
        <v>21.64</v>
      </c>
      <c r="FP90">
        <v>23.46</v>
      </c>
      <c r="FS90">
        <v>21.82</v>
      </c>
      <c r="FV90">
        <v>6.72</v>
      </c>
      <c r="FW90">
        <v>5.23</v>
      </c>
      <c r="FY90">
        <v>14.9</v>
      </c>
      <c r="GB90">
        <v>14.72</v>
      </c>
      <c r="GC90">
        <v>4.9400000000000004</v>
      </c>
      <c r="GE90">
        <v>15.13</v>
      </c>
      <c r="GF90">
        <v>21.65</v>
      </c>
      <c r="GH90">
        <v>14.21</v>
      </c>
      <c r="GK90">
        <v>16.88</v>
      </c>
      <c r="GN90">
        <v>5.72</v>
      </c>
      <c r="GO90">
        <v>14.28</v>
      </c>
      <c r="GQ90">
        <v>19.05</v>
      </c>
      <c r="GT90">
        <v>12.7</v>
      </c>
      <c r="GW90">
        <v>7.6</v>
      </c>
      <c r="GZ90">
        <v>20.86</v>
      </c>
      <c r="HF90">
        <v>14.04</v>
      </c>
      <c r="HI90">
        <v>13.46</v>
      </c>
      <c r="HL90">
        <v>5.9</v>
      </c>
      <c r="HM90">
        <v>7.1</v>
      </c>
      <c r="HO90">
        <v>8.18</v>
      </c>
      <c r="HR90">
        <v>14.08</v>
      </c>
      <c r="HU90">
        <v>24.21</v>
      </c>
      <c r="HX90">
        <v>22.59</v>
      </c>
      <c r="IA90">
        <v>19.3</v>
      </c>
      <c r="ID90">
        <v>19.89</v>
      </c>
      <c r="IJ90">
        <v>14.6</v>
      </c>
      <c r="IM90">
        <v>21.86</v>
      </c>
      <c r="IP90">
        <v>16.170000000000002</v>
      </c>
      <c r="IS90">
        <v>20.03</v>
      </c>
      <c r="IV90">
        <v>15.09</v>
      </c>
      <c r="IY90">
        <v>21.46</v>
      </c>
      <c r="JB90">
        <v>21.91</v>
      </c>
      <c r="JE90">
        <v>19.38</v>
      </c>
      <c r="JF90">
        <v>16.21</v>
      </c>
      <c r="JJ90">
        <v>6.52</v>
      </c>
      <c r="JK90">
        <v>18</v>
      </c>
      <c r="JN90">
        <v>18.079999999999899</v>
      </c>
      <c r="JQ90">
        <v>16.3</v>
      </c>
      <c r="JT90">
        <v>23.24</v>
      </c>
      <c r="JW90">
        <v>13.88</v>
      </c>
      <c r="KA90">
        <v>25.85</v>
      </c>
      <c r="KD90">
        <v>12.74</v>
      </c>
      <c r="KF90">
        <v>15.15</v>
      </c>
      <c r="KI90">
        <v>15.91</v>
      </c>
      <c r="KJ90">
        <v>7.57</v>
      </c>
      <c r="KL90">
        <v>17.09</v>
      </c>
      <c r="KO90">
        <v>24.41</v>
      </c>
      <c r="KR90">
        <v>22.65</v>
      </c>
      <c r="KU90">
        <v>13.86</v>
      </c>
      <c r="KY90">
        <v>14.81</v>
      </c>
      <c r="LA90">
        <v>21.46</v>
      </c>
      <c r="LD90">
        <v>15.6</v>
      </c>
      <c r="LG90">
        <v>7.81</v>
      </c>
    </row>
    <row r="91" spans="1:319">
      <c r="A91" s="13" t="s">
        <v>426</v>
      </c>
      <c r="B91">
        <v>860.12000000000035</v>
      </c>
      <c r="C91">
        <v>16.540769230769236</v>
      </c>
      <c r="D91" s="13" t="s">
        <v>381</v>
      </c>
      <c r="E91" s="13" t="s">
        <v>427</v>
      </c>
      <c r="G91">
        <v>14.72</v>
      </c>
      <c r="J91">
        <v>7.28</v>
      </c>
      <c r="M91">
        <v>7.99</v>
      </c>
      <c r="P91">
        <v>8.58</v>
      </c>
      <c r="S91">
        <v>7.73</v>
      </c>
      <c r="V91">
        <v>6.27</v>
      </c>
      <c r="W91">
        <v>9.0399999999999903</v>
      </c>
      <c r="Y91">
        <v>8.34</v>
      </c>
      <c r="AB91">
        <v>8.36</v>
      </c>
      <c r="AK91">
        <v>8.24</v>
      </c>
      <c r="AN91">
        <v>8.77</v>
      </c>
      <c r="AO91">
        <v>8.4499999999999904</v>
      </c>
      <c r="AQ91">
        <v>8.02</v>
      </c>
      <c r="AT91">
        <v>7.51</v>
      </c>
      <c r="AW91">
        <v>8.23</v>
      </c>
      <c r="BA91">
        <v>8.35</v>
      </c>
      <c r="BC91">
        <v>6.61</v>
      </c>
      <c r="BF91">
        <v>8.36</v>
      </c>
      <c r="BH91">
        <v>8.08</v>
      </c>
      <c r="BL91">
        <v>7.81</v>
      </c>
      <c r="BN91">
        <v>7.85</v>
      </c>
      <c r="BR91">
        <v>17.5</v>
      </c>
      <c r="BU91">
        <v>9.65</v>
      </c>
      <c r="BX91">
        <v>8.73</v>
      </c>
      <c r="BZ91">
        <v>12.22</v>
      </c>
      <c r="CE91">
        <v>7.92</v>
      </c>
      <c r="CH91">
        <v>9.19</v>
      </c>
      <c r="CK91">
        <v>8.0299999999999905</v>
      </c>
      <c r="CL91">
        <v>7.6</v>
      </c>
      <c r="CN91">
        <v>6.5</v>
      </c>
      <c r="CR91">
        <v>8.18</v>
      </c>
      <c r="CS91">
        <v>7.57</v>
      </c>
      <c r="CW91">
        <v>8.3000000000000007</v>
      </c>
      <c r="CZ91">
        <v>8.26</v>
      </c>
      <c r="DC91">
        <v>7.98</v>
      </c>
      <c r="DE91">
        <v>7.3</v>
      </c>
      <c r="DF91">
        <v>3.73</v>
      </c>
      <c r="DJ91">
        <v>6.57</v>
      </c>
      <c r="DP91">
        <v>6.46</v>
      </c>
      <c r="DS91">
        <v>7.8</v>
      </c>
      <c r="DV91">
        <v>7.01</v>
      </c>
      <c r="DY91">
        <v>7.17</v>
      </c>
      <c r="EB91">
        <v>7.08</v>
      </c>
      <c r="EE91">
        <v>7.62</v>
      </c>
      <c r="EH91">
        <v>7.89</v>
      </c>
      <c r="EJ91">
        <v>6.46</v>
      </c>
      <c r="EO91">
        <v>15.82</v>
      </c>
      <c r="EQ91">
        <v>7.31</v>
      </c>
      <c r="ET91">
        <v>7.68</v>
      </c>
      <c r="FC91">
        <v>6.56</v>
      </c>
      <c r="FF91">
        <v>16.36</v>
      </c>
      <c r="FO91">
        <v>8.75</v>
      </c>
      <c r="FR91">
        <v>7.93</v>
      </c>
      <c r="FU91">
        <v>8.5399999999999903</v>
      </c>
      <c r="FX91">
        <v>8.2100000000000009</v>
      </c>
      <c r="GA91">
        <v>8.4600000000000009</v>
      </c>
      <c r="GD91">
        <v>8.33</v>
      </c>
      <c r="GG91">
        <v>10.42</v>
      </c>
      <c r="GJ91">
        <v>17.48</v>
      </c>
      <c r="GN91">
        <v>9.36</v>
      </c>
      <c r="GP91">
        <v>8.6999999999999904</v>
      </c>
      <c r="GS91">
        <v>8.6</v>
      </c>
      <c r="GV91">
        <v>8.9</v>
      </c>
      <c r="GY91">
        <v>8.8800000000000008</v>
      </c>
      <c r="HB91">
        <v>8.9700000000000006</v>
      </c>
      <c r="HE91">
        <v>8.8699999999999903</v>
      </c>
      <c r="HH91">
        <v>7.63</v>
      </c>
      <c r="HK91">
        <v>9.11</v>
      </c>
      <c r="HN91">
        <v>8.18</v>
      </c>
      <c r="HQ91">
        <v>9.4</v>
      </c>
      <c r="HT91">
        <v>8.34</v>
      </c>
      <c r="HW91">
        <v>9.1</v>
      </c>
      <c r="HZ91">
        <v>9.1999999999999904</v>
      </c>
      <c r="IC91">
        <v>8.44</v>
      </c>
      <c r="IL91">
        <v>6.45</v>
      </c>
      <c r="IO91">
        <v>8.4700000000000006</v>
      </c>
      <c r="IR91">
        <v>7.99</v>
      </c>
      <c r="IX91">
        <v>8.2100000000000009</v>
      </c>
      <c r="JA91">
        <v>7.21</v>
      </c>
      <c r="JB91">
        <v>5.79</v>
      </c>
      <c r="JG91">
        <v>6.96</v>
      </c>
      <c r="JJ91">
        <v>8.57</v>
      </c>
      <c r="JM91">
        <v>8.3800000000000008</v>
      </c>
      <c r="JP91">
        <v>8.7200000000000006</v>
      </c>
      <c r="JS91">
        <v>9.8800000000000008</v>
      </c>
      <c r="JT91">
        <v>9.1</v>
      </c>
      <c r="JV91">
        <v>8.35</v>
      </c>
      <c r="JY91">
        <v>15.98</v>
      </c>
      <c r="KC91">
        <v>8.91</v>
      </c>
      <c r="KE91">
        <v>8.4700000000000006</v>
      </c>
      <c r="KF91">
        <v>8.15</v>
      </c>
      <c r="KK91">
        <v>6.32</v>
      </c>
      <c r="KN91">
        <v>7.91</v>
      </c>
      <c r="KP91">
        <v>7.2</v>
      </c>
      <c r="KQ91">
        <v>7.49</v>
      </c>
      <c r="KT91">
        <v>9.01</v>
      </c>
      <c r="KW91">
        <v>3.74</v>
      </c>
      <c r="KX91">
        <v>8.4</v>
      </c>
      <c r="LA91">
        <v>5.94</v>
      </c>
      <c r="LC91">
        <v>8.75</v>
      </c>
      <c r="LG91">
        <v>8.93</v>
      </c>
    </row>
    <row r="92" spans="1:319">
      <c r="A92" s="13" t="s">
        <v>428</v>
      </c>
      <c r="B92">
        <v>647.0300000000002</v>
      </c>
      <c r="C92">
        <v>12.442884615384619</v>
      </c>
      <c r="D92" s="13" t="s">
        <v>381</v>
      </c>
      <c r="E92" s="13" t="s">
        <v>427</v>
      </c>
      <c r="G92">
        <v>6.69</v>
      </c>
      <c r="I92">
        <v>6.09</v>
      </c>
      <c r="K92">
        <v>5.0999999999999899</v>
      </c>
      <c r="M92">
        <v>7.61</v>
      </c>
      <c r="O92">
        <v>5.15</v>
      </c>
      <c r="S92">
        <v>8.41</v>
      </c>
      <c r="U92">
        <v>7.19</v>
      </c>
      <c r="W92">
        <v>5.72</v>
      </c>
      <c r="Y92">
        <v>7.47</v>
      </c>
      <c r="AB92">
        <v>8.16</v>
      </c>
      <c r="AK92">
        <v>6.76</v>
      </c>
      <c r="AQ92">
        <v>7.38</v>
      </c>
      <c r="AT92">
        <v>6.76</v>
      </c>
      <c r="AU92">
        <v>6.44</v>
      </c>
      <c r="AW92">
        <v>5.15</v>
      </c>
      <c r="BA92">
        <v>6.42</v>
      </c>
      <c r="BC92">
        <v>5.84</v>
      </c>
      <c r="BF92">
        <v>8.3699999999999903</v>
      </c>
      <c r="BI92">
        <v>7.12</v>
      </c>
      <c r="BJ92">
        <v>7.77</v>
      </c>
      <c r="BN92">
        <v>7.37</v>
      </c>
      <c r="BP92">
        <v>6.29</v>
      </c>
      <c r="BU92">
        <v>6.5</v>
      </c>
      <c r="BX92">
        <v>7.7</v>
      </c>
      <c r="CB92">
        <v>14</v>
      </c>
      <c r="CF92">
        <v>5.84</v>
      </c>
      <c r="CG92">
        <v>14.31</v>
      </c>
      <c r="CJ92">
        <v>6.18</v>
      </c>
      <c r="CN92">
        <v>5.81</v>
      </c>
      <c r="CR92">
        <v>13.01</v>
      </c>
      <c r="CU92">
        <v>6.92</v>
      </c>
      <c r="CV92">
        <v>7.32</v>
      </c>
      <c r="CX92">
        <v>5.86</v>
      </c>
      <c r="CZ92">
        <v>4.4800000000000004</v>
      </c>
      <c r="DC92">
        <v>6.5</v>
      </c>
      <c r="DG92">
        <v>7.51</v>
      </c>
      <c r="DJ92">
        <v>7.19</v>
      </c>
      <c r="DR92">
        <v>5.55</v>
      </c>
      <c r="DT92">
        <v>6.98</v>
      </c>
      <c r="DW92">
        <v>6.88</v>
      </c>
      <c r="DX92">
        <v>6.99</v>
      </c>
      <c r="EB92">
        <v>5.86</v>
      </c>
      <c r="ED92">
        <v>5</v>
      </c>
      <c r="EG92">
        <v>7.06</v>
      </c>
      <c r="EU92">
        <v>6.17</v>
      </c>
      <c r="FF92">
        <v>6.34</v>
      </c>
      <c r="FO92">
        <v>7.29</v>
      </c>
      <c r="FR92">
        <v>6.95</v>
      </c>
      <c r="FU92">
        <v>7.35</v>
      </c>
      <c r="FX92">
        <v>7.21</v>
      </c>
      <c r="GA92">
        <v>8.16</v>
      </c>
      <c r="GD92">
        <v>7.01</v>
      </c>
      <c r="GI92">
        <v>8.3800000000000008</v>
      </c>
      <c r="GM92">
        <v>9.65</v>
      </c>
      <c r="GP92">
        <v>6.09</v>
      </c>
      <c r="GS92">
        <v>7.92</v>
      </c>
      <c r="GV92">
        <v>7.37</v>
      </c>
      <c r="GY92">
        <v>7.61</v>
      </c>
      <c r="HC92">
        <v>8.36</v>
      </c>
      <c r="HE92">
        <v>6.83</v>
      </c>
      <c r="HH92">
        <v>6.57</v>
      </c>
      <c r="HM92">
        <v>7.93</v>
      </c>
      <c r="HQ92">
        <v>7.9</v>
      </c>
      <c r="HW92">
        <v>8.2799999999999905</v>
      </c>
      <c r="IA92">
        <v>7.96</v>
      </c>
      <c r="ID92">
        <v>8.6999999999999904</v>
      </c>
      <c r="II92">
        <v>9.43</v>
      </c>
      <c r="IL92">
        <v>7.52</v>
      </c>
      <c r="IO92">
        <v>9.24</v>
      </c>
      <c r="IR92">
        <v>5.51</v>
      </c>
      <c r="IU92">
        <v>5.18</v>
      </c>
      <c r="IX92">
        <v>4.84</v>
      </c>
      <c r="JA92">
        <v>6.09</v>
      </c>
      <c r="JD92">
        <v>5.73</v>
      </c>
      <c r="JK92">
        <v>3</v>
      </c>
      <c r="JQ92">
        <v>7.12</v>
      </c>
      <c r="JS92">
        <v>6.08</v>
      </c>
      <c r="JW92">
        <v>6.44</v>
      </c>
      <c r="JY92">
        <v>6.47</v>
      </c>
      <c r="KE92">
        <v>8.31</v>
      </c>
      <c r="KF92">
        <v>7.98</v>
      </c>
      <c r="KI92">
        <v>8.56</v>
      </c>
      <c r="KL92">
        <v>8.49</v>
      </c>
      <c r="KO92">
        <v>6.58</v>
      </c>
      <c r="KQ92">
        <v>6.87</v>
      </c>
      <c r="KT92">
        <v>5.36</v>
      </c>
      <c r="KW92">
        <v>6.58</v>
      </c>
      <c r="KY92">
        <v>6.98</v>
      </c>
      <c r="LA92">
        <v>5.72</v>
      </c>
      <c r="LD92">
        <v>7.35</v>
      </c>
      <c r="LF92">
        <v>6.86</v>
      </c>
    </row>
    <row r="93" spans="1:319">
      <c r="A93" s="13" t="s">
        <v>429</v>
      </c>
      <c r="B93">
        <v>1146.5</v>
      </c>
      <c r="C93">
        <v>22.048076923076923</v>
      </c>
      <c r="D93" s="13" t="s">
        <v>381</v>
      </c>
      <c r="E93" s="13" t="s">
        <v>427</v>
      </c>
      <c r="F93">
        <v>6.38</v>
      </c>
      <c r="H93">
        <v>4.53</v>
      </c>
      <c r="J93">
        <v>4.5</v>
      </c>
      <c r="N93">
        <v>21.51</v>
      </c>
      <c r="R93">
        <v>14.49</v>
      </c>
      <c r="S93">
        <v>7.5</v>
      </c>
      <c r="U93">
        <v>7.07</v>
      </c>
      <c r="W93">
        <v>7.88</v>
      </c>
      <c r="X93">
        <v>7.49</v>
      </c>
      <c r="AA93">
        <v>6.49</v>
      </c>
      <c r="AC93">
        <v>14.85</v>
      </c>
      <c r="AN93">
        <v>14.67</v>
      </c>
      <c r="AP93">
        <v>5.4</v>
      </c>
      <c r="AQ93">
        <v>5.31</v>
      </c>
      <c r="AS93">
        <v>4.96</v>
      </c>
      <c r="AW93">
        <v>13.55</v>
      </c>
      <c r="AZ93">
        <v>6.39</v>
      </c>
      <c r="BA93">
        <v>6.07</v>
      </c>
      <c r="BE93">
        <v>7.31</v>
      </c>
      <c r="BG93">
        <v>6.39</v>
      </c>
      <c r="BI93">
        <v>7.44</v>
      </c>
      <c r="BK93">
        <v>15.02</v>
      </c>
      <c r="BN93">
        <v>6.32</v>
      </c>
      <c r="BO93">
        <v>13.43</v>
      </c>
      <c r="BR93">
        <v>5.38</v>
      </c>
      <c r="BS93">
        <v>8.07</v>
      </c>
      <c r="BT93">
        <v>7.26</v>
      </c>
      <c r="BU93">
        <v>14.24</v>
      </c>
      <c r="BX93">
        <v>8.2200000000000006</v>
      </c>
      <c r="BY93">
        <v>13.56</v>
      </c>
      <c r="BZ93">
        <v>6.31</v>
      </c>
      <c r="CA93">
        <v>6.76</v>
      </c>
      <c r="CB93">
        <v>7.82</v>
      </c>
      <c r="CH93">
        <v>12.87</v>
      </c>
      <c r="CI93">
        <v>6.93</v>
      </c>
      <c r="CK93">
        <v>6.6</v>
      </c>
      <c r="CO93">
        <v>18.739999999999899</v>
      </c>
      <c r="CQ93">
        <v>6.25</v>
      </c>
      <c r="CR93">
        <v>5.66</v>
      </c>
      <c r="CU93">
        <v>13.98</v>
      </c>
      <c r="CW93">
        <v>3.75</v>
      </c>
      <c r="CX93">
        <v>6.62</v>
      </c>
      <c r="CZ93">
        <v>12.01</v>
      </c>
      <c r="DD93">
        <v>12.12</v>
      </c>
      <c r="DF93">
        <v>5.94</v>
      </c>
      <c r="DH93">
        <v>6.18</v>
      </c>
      <c r="DJ93">
        <v>6.03</v>
      </c>
      <c r="DM93">
        <v>6.86</v>
      </c>
      <c r="DP93">
        <v>7.96</v>
      </c>
      <c r="DQ93">
        <v>6.5</v>
      </c>
      <c r="DR93">
        <v>4.7699999999999898</v>
      </c>
      <c r="DT93">
        <v>4.0199999999999898</v>
      </c>
      <c r="DU93">
        <v>4.83</v>
      </c>
      <c r="DW93">
        <v>6.42</v>
      </c>
      <c r="DY93">
        <v>11.69</v>
      </c>
      <c r="EB93">
        <v>4.62</v>
      </c>
      <c r="EC93">
        <v>6.09</v>
      </c>
      <c r="ED93">
        <v>5.5</v>
      </c>
      <c r="EG93">
        <v>13.38</v>
      </c>
      <c r="EJ93">
        <v>7.05</v>
      </c>
      <c r="EK93">
        <v>7.13</v>
      </c>
      <c r="EO93">
        <v>7.74</v>
      </c>
      <c r="ER93">
        <v>19.97</v>
      </c>
      <c r="ET93">
        <v>10.78</v>
      </c>
      <c r="EU93">
        <v>4.25</v>
      </c>
      <c r="FD93">
        <v>6.99</v>
      </c>
      <c r="FF93">
        <v>11.44</v>
      </c>
      <c r="FN93">
        <v>13.63</v>
      </c>
      <c r="FP93">
        <v>7.86</v>
      </c>
      <c r="FR93">
        <v>6.91</v>
      </c>
      <c r="FT93">
        <v>7.3</v>
      </c>
      <c r="FV93">
        <v>14.76</v>
      </c>
      <c r="FY93">
        <v>7.5</v>
      </c>
      <c r="FZ93">
        <v>5.39</v>
      </c>
      <c r="GA93">
        <v>4.2699999999999898</v>
      </c>
      <c r="GB93">
        <v>3.33</v>
      </c>
      <c r="GE93">
        <v>6.74</v>
      </c>
      <c r="GG93">
        <v>14.1</v>
      </c>
      <c r="GI93">
        <v>8.0299999999999905</v>
      </c>
      <c r="GJ93">
        <v>7.53</v>
      </c>
      <c r="GM93">
        <v>6.87</v>
      </c>
      <c r="GN93">
        <v>6.82</v>
      </c>
      <c r="GO93">
        <v>8.39</v>
      </c>
      <c r="GT93">
        <v>14.93</v>
      </c>
      <c r="GU93">
        <v>6.12</v>
      </c>
      <c r="GY93">
        <v>6.85</v>
      </c>
      <c r="HA93">
        <v>12.92</v>
      </c>
      <c r="HG93">
        <v>22.57</v>
      </c>
      <c r="HK93">
        <v>13.58</v>
      </c>
      <c r="HM93">
        <v>6.47</v>
      </c>
      <c r="HN93">
        <v>6.59</v>
      </c>
      <c r="HR93">
        <v>7.89</v>
      </c>
      <c r="HT93">
        <v>8.43</v>
      </c>
      <c r="HU93">
        <v>7.84</v>
      </c>
      <c r="HX93">
        <v>8.27</v>
      </c>
      <c r="HY93">
        <v>15.07</v>
      </c>
      <c r="IC93">
        <v>6.87</v>
      </c>
      <c r="IE93">
        <v>7.49</v>
      </c>
      <c r="IK93">
        <v>12.87</v>
      </c>
      <c r="IP93">
        <v>7.31</v>
      </c>
      <c r="IQ93">
        <v>7.32</v>
      </c>
      <c r="IU93">
        <v>14.74</v>
      </c>
      <c r="IV93">
        <v>6.72</v>
      </c>
      <c r="JC93">
        <v>7.11</v>
      </c>
      <c r="JD93">
        <v>1.55</v>
      </c>
      <c r="JE93">
        <v>7.12</v>
      </c>
      <c r="JG93">
        <v>14.13</v>
      </c>
      <c r="JJ93">
        <v>7.2</v>
      </c>
      <c r="JL93">
        <v>14.69</v>
      </c>
      <c r="JN93">
        <v>6.06</v>
      </c>
      <c r="JP93">
        <v>14.03</v>
      </c>
      <c r="JU93">
        <v>15.56</v>
      </c>
      <c r="JW93">
        <v>4.3899999999999899</v>
      </c>
      <c r="JX93">
        <v>13.54</v>
      </c>
      <c r="KB93">
        <v>7.4</v>
      </c>
      <c r="KC93">
        <v>6.99</v>
      </c>
      <c r="KD93">
        <v>12.35</v>
      </c>
      <c r="KE93">
        <v>5.64</v>
      </c>
      <c r="KG93">
        <v>7.84</v>
      </c>
      <c r="KI93">
        <v>6.13</v>
      </c>
      <c r="KK93">
        <v>14.44</v>
      </c>
      <c r="KM93">
        <v>5.29</v>
      </c>
      <c r="KO93">
        <v>7.4</v>
      </c>
      <c r="KR93">
        <v>12.52</v>
      </c>
      <c r="KT93">
        <v>7.61</v>
      </c>
      <c r="KW93">
        <v>6.71</v>
      </c>
      <c r="KY93">
        <v>7.13</v>
      </c>
      <c r="KZ93">
        <v>7.24</v>
      </c>
      <c r="LA93">
        <v>5.0599999999999898</v>
      </c>
      <c r="LD93">
        <v>8.32</v>
      </c>
      <c r="LE93">
        <v>8.5299999999999905</v>
      </c>
    </row>
    <row r="94" spans="1:319">
      <c r="A94" s="13" t="s">
        <v>430</v>
      </c>
      <c r="B94">
        <v>350.90999999999991</v>
      </c>
      <c r="C94">
        <v>6.7482692307692291</v>
      </c>
      <c r="D94" s="13" t="s">
        <v>381</v>
      </c>
      <c r="E94" s="13" t="s">
        <v>427</v>
      </c>
      <c r="H94">
        <v>6.11</v>
      </c>
      <c r="I94">
        <v>6.58</v>
      </c>
      <c r="Q94">
        <v>6.51</v>
      </c>
      <c r="U94">
        <v>6.85</v>
      </c>
      <c r="Y94">
        <v>7.94</v>
      </c>
      <c r="AJ94">
        <v>6.72</v>
      </c>
      <c r="AO94">
        <v>7.14</v>
      </c>
      <c r="AV94">
        <v>7.24</v>
      </c>
      <c r="BD94">
        <v>7.33</v>
      </c>
      <c r="BF94">
        <v>2.74</v>
      </c>
      <c r="BJ94">
        <v>6.77</v>
      </c>
      <c r="BW94">
        <v>14.8</v>
      </c>
      <c r="BZ94">
        <v>4.68</v>
      </c>
      <c r="CI94">
        <v>7.18</v>
      </c>
      <c r="CR94">
        <v>7.94</v>
      </c>
      <c r="CW94">
        <v>5.74</v>
      </c>
      <c r="DA94">
        <v>6.07</v>
      </c>
      <c r="DS94">
        <v>6.4</v>
      </c>
      <c r="DV94">
        <v>6.43</v>
      </c>
      <c r="EC94">
        <v>7.61</v>
      </c>
      <c r="EH94">
        <v>13.33</v>
      </c>
      <c r="ET94">
        <v>14.91</v>
      </c>
      <c r="FQ94">
        <v>7.38</v>
      </c>
      <c r="FS94">
        <v>5.21</v>
      </c>
      <c r="FV94">
        <v>7.18</v>
      </c>
      <c r="GB94">
        <v>8.08</v>
      </c>
      <c r="GN94">
        <v>15.78</v>
      </c>
      <c r="HC94">
        <v>7.3</v>
      </c>
      <c r="HI94">
        <v>6.89</v>
      </c>
      <c r="HM94">
        <v>5.95</v>
      </c>
      <c r="HU94">
        <v>7.72</v>
      </c>
      <c r="HZ94">
        <v>16.260000000000002</v>
      </c>
      <c r="IH94">
        <v>16.239999999999899</v>
      </c>
      <c r="IQ94">
        <v>7.22</v>
      </c>
      <c r="IT94">
        <v>6.74</v>
      </c>
      <c r="JI94">
        <v>5.28</v>
      </c>
      <c r="JK94">
        <v>7.26</v>
      </c>
      <c r="JT94">
        <v>7.38</v>
      </c>
      <c r="KB94">
        <v>7.23</v>
      </c>
      <c r="KF94">
        <v>7.31</v>
      </c>
      <c r="KS94">
        <v>7.78</v>
      </c>
      <c r="KZ94">
        <v>7.45</v>
      </c>
      <c r="LE94">
        <v>16.25</v>
      </c>
    </row>
    <row r="95" spans="1:319">
      <c r="A95" s="13" t="s">
        <v>431</v>
      </c>
      <c r="B95">
        <v>503.9700000000002</v>
      </c>
      <c r="C95">
        <v>9.691730769230773</v>
      </c>
      <c r="D95" s="13" t="s">
        <v>381</v>
      </c>
      <c r="E95" s="13" t="s">
        <v>427</v>
      </c>
      <c r="I95">
        <v>6.3</v>
      </c>
      <c r="O95">
        <v>7.88</v>
      </c>
      <c r="T95">
        <v>16.05</v>
      </c>
      <c r="AA95">
        <v>8</v>
      </c>
      <c r="AJ95">
        <v>8.4700000000000006</v>
      </c>
      <c r="AO95">
        <v>5.24</v>
      </c>
      <c r="AQ95">
        <v>7.5</v>
      </c>
      <c r="BA95">
        <v>15.93</v>
      </c>
      <c r="BB95">
        <v>7.99</v>
      </c>
      <c r="BJ95">
        <v>7.22</v>
      </c>
      <c r="BO95">
        <v>6.26</v>
      </c>
      <c r="BS95">
        <v>6.05</v>
      </c>
      <c r="BT95">
        <v>7.53</v>
      </c>
      <c r="BW95">
        <v>7.35</v>
      </c>
      <c r="CA95">
        <v>6.82</v>
      </c>
      <c r="CI95">
        <v>7.21</v>
      </c>
      <c r="CM95">
        <v>5.93</v>
      </c>
      <c r="CQ95">
        <v>8.2100000000000009</v>
      </c>
      <c r="CV95">
        <v>7.49</v>
      </c>
      <c r="CX95">
        <v>5.91</v>
      </c>
      <c r="DA95">
        <v>5.57</v>
      </c>
      <c r="DE95">
        <v>4.09</v>
      </c>
      <c r="DS95">
        <v>6.8</v>
      </c>
      <c r="DT95">
        <v>7.02</v>
      </c>
      <c r="EC95">
        <v>11.58</v>
      </c>
      <c r="EH95">
        <v>12.2</v>
      </c>
      <c r="EN95">
        <v>7.98</v>
      </c>
      <c r="ES95">
        <v>7.18</v>
      </c>
      <c r="FC95">
        <v>6.69</v>
      </c>
      <c r="FP95">
        <v>7.33</v>
      </c>
      <c r="FQ95">
        <v>6.79</v>
      </c>
      <c r="GA95">
        <v>5.97</v>
      </c>
      <c r="GB95">
        <v>7.64</v>
      </c>
      <c r="GG95">
        <v>8.74</v>
      </c>
      <c r="GN95">
        <v>7.76</v>
      </c>
      <c r="GQ95">
        <v>6.56</v>
      </c>
      <c r="GV95">
        <v>9.2200000000000006</v>
      </c>
      <c r="GW95">
        <v>9.16</v>
      </c>
      <c r="GX95">
        <v>5.04</v>
      </c>
      <c r="GZ95">
        <v>6.42</v>
      </c>
      <c r="HD95">
        <v>7.05</v>
      </c>
      <c r="HI95">
        <v>7.11</v>
      </c>
      <c r="HM95">
        <v>8.23</v>
      </c>
      <c r="HQ95">
        <v>7.05</v>
      </c>
      <c r="HU95">
        <v>8.77</v>
      </c>
      <c r="HZ95">
        <v>7.93</v>
      </c>
      <c r="IE95">
        <v>17.170000000000002</v>
      </c>
      <c r="IH95">
        <v>6.5</v>
      </c>
      <c r="IM95">
        <v>7.68</v>
      </c>
      <c r="IN95">
        <v>5.52</v>
      </c>
      <c r="IQ95">
        <v>7.83</v>
      </c>
      <c r="IT95">
        <v>4.75</v>
      </c>
      <c r="IX95">
        <v>5.37</v>
      </c>
      <c r="JH95">
        <v>14.67</v>
      </c>
      <c r="JO95">
        <v>7.76</v>
      </c>
      <c r="JU95">
        <v>7.93</v>
      </c>
      <c r="JX95">
        <v>6.29</v>
      </c>
      <c r="KI95">
        <v>7.08</v>
      </c>
      <c r="KJ95">
        <v>7.06</v>
      </c>
      <c r="KK95">
        <v>7.15</v>
      </c>
      <c r="KS95">
        <v>6.55</v>
      </c>
      <c r="KZ95">
        <v>15.12</v>
      </c>
      <c r="LG95">
        <v>14.32</v>
      </c>
    </row>
    <row r="96" spans="1:319">
      <c r="A96" s="13" t="s">
        <v>432</v>
      </c>
      <c r="B96">
        <v>800.38999999999987</v>
      </c>
      <c r="C96">
        <v>15.392115384615382</v>
      </c>
      <c r="D96" s="13" t="s">
        <v>381</v>
      </c>
      <c r="E96" s="13" t="s">
        <v>427</v>
      </c>
      <c r="F96">
        <v>5.51</v>
      </c>
      <c r="H96">
        <v>5.49</v>
      </c>
      <c r="L96">
        <v>8.6</v>
      </c>
      <c r="O96">
        <v>7.57</v>
      </c>
      <c r="S96">
        <v>8.74</v>
      </c>
      <c r="V96">
        <v>8.2100000000000009</v>
      </c>
      <c r="X96">
        <v>6.26</v>
      </c>
      <c r="AB96">
        <v>8.73</v>
      </c>
      <c r="AK96">
        <v>7.89</v>
      </c>
      <c r="AO96">
        <v>7.71</v>
      </c>
      <c r="AS96">
        <v>7</v>
      </c>
      <c r="AZ96">
        <v>8.69</v>
      </c>
      <c r="BC96">
        <v>7.09</v>
      </c>
      <c r="BG96">
        <v>8</v>
      </c>
      <c r="BJ96">
        <v>8.3000000000000007</v>
      </c>
      <c r="BM96">
        <v>6.75</v>
      </c>
      <c r="BP96">
        <v>8</v>
      </c>
      <c r="BS96">
        <v>8.48</v>
      </c>
      <c r="BU96">
        <v>8.57</v>
      </c>
      <c r="BX96">
        <v>8.5399999999999903</v>
      </c>
      <c r="CB96">
        <v>7.29</v>
      </c>
      <c r="CE96">
        <v>7.23</v>
      </c>
      <c r="CH96">
        <v>7.72</v>
      </c>
      <c r="CJ96">
        <v>7.41</v>
      </c>
      <c r="CN96">
        <v>7.37</v>
      </c>
      <c r="CQ96">
        <v>8.01</v>
      </c>
      <c r="CU96">
        <v>6.86</v>
      </c>
      <c r="CX96">
        <v>7.53</v>
      </c>
      <c r="CZ96">
        <v>7.63</v>
      </c>
      <c r="DB96">
        <v>8.31</v>
      </c>
      <c r="DF96">
        <v>8.1999999999999904</v>
      </c>
      <c r="DG96">
        <v>5.0599999999999898</v>
      </c>
      <c r="DJ96">
        <v>5.62</v>
      </c>
      <c r="DM96">
        <v>4.6100000000000003</v>
      </c>
      <c r="DP96">
        <v>6.08</v>
      </c>
      <c r="DS96">
        <v>8.15</v>
      </c>
      <c r="DW96">
        <v>6.27</v>
      </c>
      <c r="DX96">
        <v>5.42</v>
      </c>
      <c r="EB96">
        <v>6.55</v>
      </c>
      <c r="EF96">
        <v>7.27</v>
      </c>
      <c r="EG96">
        <v>7.47</v>
      </c>
      <c r="EI96">
        <v>7.27</v>
      </c>
      <c r="EK96">
        <v>8.43</v>
      </c>
      <c r="EN96">
        <v>10.79</v>
      </c>
      <c r="EQ96">
        <v>16.420000000000002</v>
      </c>
      <c r="ES96">
        <v>13.1</v>
      </c>
      <c r="FC96">
        <v>8.1300000000000008</v>
      </c>
      <c r="FF96">
        <v>7.65</v>
      </c>
      <c r="FO96">
        <v>8.76</v>
      </c>
      <c r="FV96">
        <v>8.64</v>
      </c>
      <c r="FY96">
        <v>8.57</v>
      </c>
      <c r="GA96">
        <v>7.77</v>
      </c>
      <c r="GD96">
        <v>8.18</v>
      </c>
      <c r="GG96">
        <v>9.91</v>
      </c>
      <c r="GI96">
        <v>6.76</v>
      </c>
      <c r="GM96">
        <v>10.46</v>
      </c>
      <c r="GP96">
        <v>7.4</v>
      </c>
      <c r="GQ96">
        <v>7.87</v>
      </c>
      <c r="GT96">
        <v>9.5500000000000007</v>
      </c>
      <c r="GZ96">
        <v>7.4</v>
      </c>
      <c r="HB96">
        <v>7.94</v>
      </c>
      <c r="HE96">
        <v>9.24</v>
      </c>
      <c r="HK96">
        <v>8.5500000000000007</v>
      </c>
      <c r="HN96">
        <v>9.5500000000000007</v>
      </c>
      <c r="HQ96">
        <v>9.01</v>
      </c>
      <c r="HT96">
        <v>8.41</v>
      </c>
      <c r="HX96">
        <v>8.77</v>
      </c>
      <c r="HZ96">
        <v>8.1300000000000008</v>
      </c>
      <c r="IB96">
        <v>6.59</v>
      </c>
      <c r="IC96">
        <v>10.33</v>
      </c>
      <c r="IE96">
        <v>17.66</v>
      </c>
      <c r="IF96">
        <v>8.64</v>
      </c>
      <c r="II96">
        <v>8.2899999999999903</v>
      </c>
      <c r="IL96">
        <v>8.18</v>
      </c>
      <c r="IP96">
        <v>8.23</v>
      </c>
      <c r="IS96">
        <v>7.17</v>
      </c>
      <c r="IV96">
        <v>8.92</v>
      </c>
      <c r="IY96">
        <v>7.04</v>
      </c>
      <c r="IZ96">
        <v>7.76</v>
      </c>
      <c r="JE96">
        <v>8.74</v>
      </c>
      <c r="JG96">
        <v>9.57</v>
      </c>
      <c r="JI96">
        <v>7.98</v>
      </c>
      <c r="JK96">
        <v>7.97</v>
      </c>
      <c r="JM96">
        <v>8.18</v>
      </c>
      <c r="JO96">
        <v>8.73</v>
      </c>
      <c r="JQ96">
        <v>8.65</v>
      </c>
      <c r="JT96">
        <v>8.61</v>
      </c>
      <c r="JW96">
        <v>7.05</v>
      </c>
      <c r="JZ96">
        <v>8.35</v>
      </c>
      <c r="KB96">
        <v>7.61</v>
      </c>
      <c r="KE96">
        <v>8.82</v>
      </c>
      <c r="KH96">
        <v>7.72</v>
      </c>
      <c r="KL96">
        <v>7.68</v>
      </c>
      <c r="KO96">
        <v>6.33</v>
      </c>
      <c r="KQ96">
        <v>8.15</v>
      </c>
      <c r="KU96">
        <v>8.26</v>
      </c>
      <c r="KX96">
        <v>6.86</v>
      </c>
      <c r="KZ96">
        <v>5.76</v>
      </c>
      <c r="LE96">
        <v>7.71</v>
      </c>
    </row>
    <row r="97" spans="1:319">
      <c r="A97" s="13" t="s">
        <v>433</v>
      </c>
      <c r="B97">
        <v>1977.9999999999991</v>
      </c>
      <c r="C97">
        <v>38.038461538461519</v>
      </c>
      <c r="D97" s="13" t="s">
        <v>381</v>
      </c>
      <c r="E97" s="13" t="s">
        <v>427</v>
      </c>
      <c r="G97">
        <v>14.03</v>
      </c>
      <c r="J97">
        <v>14.14</v>
      </c>
      <c r="M97">
        <v>15.63</v>
      </c>
      <c r="P97">
        <v>16.5</v>
      </c>
      <c r="S97">
        <v>39.93</v>
      </c>
      <c r="V97">
        <v>14.33</v>
      </c>
      <c r="W97">
        <v>17.170000000000002</v>
      </c>
      <c r="X97">
        <v>7.59</v>
      </c>
      <c r="Y97">
        <v>14.96</v>
      </c>
      <c r="AB97">
        <v>8.48</v>
      </c>
      <c r="AC97">
        <v>16.079999999999899</v>
      </c>
      <c r="AL97">
        <v>23.15</v>
      </c>
      <c r="AO97">
        <v>18.71</v>
      </c>
      <c r="AQ97">
        <v>16.3</v>
      </c>
      <c r="AS97">
        <v>5.99</v>
      </c>
      <c r="AU97">
        <v>13.06</v>
      </c>
      <c r="AW97">
        <v>7.23</v>
      </c>
      <c r="AX97">
        <v>14.72</v>
      </c>
      <c r="BA97">
        <v>24.48</v>
      </c>
      <c r="BC97">
        <v>15.06</v>
      </c>
      <c r="BD97">
        <v>7.25</v>
      </c>
      <c r="BF97">
        <v>20.73</v>
      </c>
      <c r="BI97">
        <v>20.88</v>
      </c>
      <c r="BL97">
        <v>13.57</v>
      </c>
      <c r="BM97">
        <v>6.19</v>
      </c>
      <c r="BO97">
        <v>21.88</v>
      </c>
      <c r="BR97">
        <v>12.04</v>
      </c>
      <c r="BU97">
        <v>17</v>
      </c>
      <c r="BX97">
        <v>26.82</v>
      </c>
      <c r="CC97">
        <v>23.45</v>
      </c>
      <c r="CF97">
        <v>14.07</v>
      </c>
      <c r="CH97">
        <v>24.2</v>
      </c>
      <c r="CI97">
        <v>15.72</v>
      </c>
      <c r="CK97">
        <v>12.5</v>
      </c>
      <c r="CN97">
        <v>23.31</v>
      </c>
      <c r="CO97">
        <v>14.08</v>
      </c>
      <c r="CR97">
        <v>13.24</v>
      </c>
      <c r="CT97">
        <v>13.15</v>
      </c>
      <c r="CW97">
        <v>20.18</v>
      </c>
      <c r="CY97">
        <v>8.01</v>
      </c>
      <c r="CZ97">
        <v>13.56</v>
      </c>
      <c r="DC97">
        <v>14.08</v>
      </c>
      <c r="DD97">
        <v>6</v>
      </c>
      <c r="DG97">
        <v>15.12</v>
      </c>
      <c r="DI97">
        <v>7.63</v>
      </c>
      <c r="DM97">
        <v>14.34</v>
      </c>
      <c r="DN97">
        <v>13.57</v>
      </c>
      <c r="DP97">
        <v>15.93</v>
      </c>
      <c r="DT97">
        <v>14.11</v>
      </c>
      <c r="DU97">
        <v>15.4</v>
      </c>
      <c r="DV97">
        <v>7.51</v>
      </c>
      <c r="DY97">
        <v>8.08</v>
      </c>
      <c r="EB97">
        <v>16</v>
      </c>
      <c r="EC97">
        <v>21.75</v>
      </c>
      <c r="EE97">
        <v>13.31</v>
      </c>
      <c r="EH97">
        <v>13.21</v>
      </c>
      <c r="EK97">
        <v>16.170000000000002</v>
      </c>
      <c r="EM97">
        <v>8.3000000000000007</v>
      </c>
      <c r="EO97">
        <v>7.88</v>
      </c>
      <c r="EQ97">
        <v>25.04</v>
      </c>
      <c r="ER97">
        <v>15.38</v>
      </c>
      <c r="ET97">
        <v>6.36</v>
      </c>
      <c r="EU97">
        <v>7.21</v>
      </c>
      <c r="FC97">
        <v>14.64</v>
      </c>
      <c r="FF97">
        <v>6.78</v>
      </c>
      <c r="FN97">
        <v>6.99</v>
      </c>
      <c r="FR97">
        <v>31.04</v>
      </c>
      <c r="FS97">
        <v>8.25</v>
      </c>
      <c r="FU97">
        <v>17.100000000000001</v>
      </c>
      <c r="GB97">
        <v>47.69</v>
      </c>
      <c r="GD97">
        <v>12.17</v>
      </c>
      <c r="GG97">
        <v>7.64</v>
      </c>
      <c r="GH97">
        <v>17.12</v>
      </c>
      <c r="GI97">
        <v>8.61</v>
      </c>
      <c r="GJ97">
        <v>7.8</v>
      </c>
      <c r="GN97">
        <v>33.26</v>
      </c>
      <c r="GP97">
        <v>14.54</v>
      </c>
      <c r="GR97">
        <v>8.4700000000000006</v>
      </c>
      <c r="GS97">
        <v>7.62</v>
      </c>
      <c r="GV97">
        <v>16.47</v>
      </c>
      <c r="GX97">
        <v>17.600000000000001</v>
      </c>
      <c r="GY97">
        <v>18.91</v>
      </c>
      <c r="GZ97">
        <v>8.1999999999999904</v>
      </c>
      <c r="HB97">
        <v>16.87</v>
      </c>
      <c r="HE97">
        <v>24.13</v>
      </c>
      <c r="HH97">
        <v>7.08</v>
      </c>
      <c r="HI97">
        <v>8.02</v>
      </c>
      <c r="HL97">
        <v>16.2</v>
      </c>
      <c r="HN97">
        <v>22.89</v>
      </c>
      <c r="HQ97">
        <v>15.86</v>
      </c>
      <c r="HT97">
        <v>24.23</v>
      </c>
      <c r="HW97">
        <v>17.899999999999899</v>
      </c>
      <c r="HZ97">
        <v>17.21</v>
      </c>
      <c r="IA97">
        <v>16.489999999999899</v>
      </c>
      <c r="IF97">
        <v>2.98</v>
      </c>
      <c r="IH97">
        <v>7.3</v>
      </c>
      <c r="II97">
        <v>7</v>
      </c>
      <c r="IJ97">
        <v>16.350000000000001</v>
      </c>
      <c r="IL97">
        <v>15.1</v>
      </c>
      <c r="IN97">
        <v>8.61</v>
      </c>
      <c r="IO97">
        <v>16.510000000000002</v>
      </c>
      <c r="IQ97">
        <v>9.66</v>
      </c>
      <c r="IR97">
        <v>15.81</v>
      </c>
      <c r="IU97">
        <v>25.29</v>
      </c>
      <c r="IX97">
        <v>15.22</v>
      </c>
      <c r="IZ97">
        <v>12.42</v>
      </c>
      <c r="JB97">
        <v>7.35</v>
      </c>
      <c r="JC97">
        <v>15.1</v>
      </c>
      <c r="JD97">
        <v>7.14</v>
      </c>
      <c r="JH97">
        <v>16.899999999999899</v>
      </c>
      <c r="JJ97">
        <v>16.37</v>
      </c>
      <c r="JM97">
        <v>15.07</v>
      </c>
      <c r="JP97">
        <v>15.64</v>
      </c>
      <c r="JQ97">
        <v>9.41</v>
      </c>
      <c r="JS97">
        <v>25.36</v>
      </c>
      <c r="JW97">
        <v>16.420000000000002</v>
      </c>
      <c r="JY97">
        <v>23.61</v>
      </c>
      <c r="KB97">
        <v>14.1</v>
      </c>
      <c r="KC97">
        <v>8.48</v>
      </c>
      <c r="KF97">
        <v>16.87</v>
      </c>
      <c r="KH97">
        <v>19.43</v>
      </c>
      <c r="KJ97">
        <v>6.72</v>
      </c>
      <c r="KK97">
        <v>8.1</v>
      </c>
      <c r="KL97">
        <v>7.97</v>
      </c>
      <c r="KN97">
        <v>13.33</v>
      </c>
      <c r="KQ97">
        <v>7.63</v>
      </c>
      <c r="KT97">
        <v>23.29</v>
      </c>
      <c r="KU97">
        <v>15.13</v>
      </c>
      <c r="KW97">
        <v>14.72</v>
      </c>
      <c r="LA97">
        <v>13.89</v>
      </c>
      <c r="LC97">
        <v>15.99</v>
      </c>
      <c r="LD97">
        <v>8.5500000000000007</v>
      </c>
      <c r="LG97">
        <v>23.65</v>
      </c>
    </row>
    <row r="98" spans="1:319">
      <c r="A98" s="13" t="s">
        <v>434</v>
      </c>
      <c r="B98">
        <v>224.44</v>
      </c>
      <c r="C98">
        <v>4.3161538461538465</v>
      </c>
      <c r="D98" s="13" t="s">
        <v>435</v>
      </c>
      <c r="E98" s="13" t="s">
        <v>436</v>
      </c>
      <c r="F98">
        <v>4.2</v>
      </c>
      <c r="R98">
        <v>7.6</v>
      </c>
      <c r="Z98">
        <v>9.09</v>
      </c>
      <c r="AT98">
        <v>5.77</v>
      </c>
      <c r="BD98">
        <v>6.95</v>
      </c>
      <c r="BR98">
        <v>7.44</v>
      </c>
      <c r="CF98">
        <v>4.21</v>
      </c>
      <c r="CT98">
        <v>6.99</v>
      </c>
      <c r="DA98">
        <v>7.13</v>
      </c>
      <c r="DD98">
        <v>5.09</v>
      </c>
      <c r="DT98">
        <v>9.1</v>
      </c>
      <c r="DY98">
        <v>5.57</v>
      </c>
      <c r="EF98">
        <v>8.33</v>
      </c>
      <c r="EJ98">
        <v>6.49</v>
      </c>
      <c r="EU98">
        <v>8.5399999999999903</v>
      </c>
      <c r="EY98">
        <v>6.76</v>
      </c>
      <c r="FD98">
        <v>8.5500000000000007</v>
      </c>
      <c r="FO98">
        <v>9.0500000000000007</v>
      </c>
      <c r="FW98">
        <v>7.48</v>
      </c>
      <c r="GC98">
        <v>8.3800000000000008</v>
      </c>
      <c r="GJ98">
        <v>8.58</v>
      </c>
      <c r="GM98">
        <v>6.52</v>
      </c>
      <c r="GS98">
        <v>4.97</v>
      </c>
      <c r="HE98">
        <v>6.62</v>
      </c>
      <c r="HO98">
        <v>8.68</v>
      </c>
      <c r="HU98">
        <v>6.13</v>
      </c>
      <c r="IH98">
        <v>9.0299999999999905</v>
      </c>
      <c r="IV98">
        <v>8.74</v>
      </c>
      <c r="JF98">
        <v>2.61</v>
      </c>
      <c r="JM98">
        <v>5.98</v>
      </c>
      <c r="JY98">
        <v>3.87</v>
      </c>
      <c r="LD98">
        <v>6.89</v>
      </c>
      <c r="LF98">
        <v>3.1</v>
      </c>
    </row>
    <row r="99" spans="1:319">
      <c r="A99" s="13" t="s">
        <v>437</v>
      </c>
      <c r="B99">
        <v>680.98999999999955</v>
      </c>
      <c r="C99">
        <v>13.09596153846153</v>
      </c>
      <c r="D99" s="13" t="s">
        <v>435</v>
      </c>
      <c r="E99" s="13" t="s">
        <v>436</v>
      </c>
      <c r="G99">
        <v>6.78</v>
      </c>
      <c r="J99">
        <v>5.83</v>
      </c>
      <c r="M99">
        <v>7.34</v>
      </c>
      <c r="S99">
        <v>7.12</v>
      </c>
      <c r="V99">
        <v>4.99</v>
      </c>
      <c r="Y99">
        <v>9.61</v>
      </c>
      <c r="AB99">
        <v>6.02</v>
      </c>
      <c r="AE99">
        <v>5.03</v>
      </c>
      <c r="AH99">
        <v>5.09</v>
      </c>
      <c r="AK99">
        <v>7.19</v>
      </c>
      <c r="AN99">
        <v>4.88</v>
      </c>
      <c r="AQ99">
        <v>7.09</v>
      </c>
      <c r="AT99">
        <v>5.3</v>
      </c>
      <c r="AU99">
        <v>10.050000000000001</v>
      </c>
      <c r="AX99">
        <v>8.17</v>
      </c>
      <c r="AZ99">
        <v>4.99</v>
      </c>
      <c r="BC99">
        <v>7.64</v>
      </c>
      <c r="BF99">
        <v>7.49</v>
      </c>
      <c r="BI99">
        <v>6.63</v>
      </c>
      <c r="BL99">
        <v>4.5199999999999898</v>
      </c>
      <c r="BO99">
        <v>7.9</v>
      </c>
      <c r="BR99">
        <v>9.82</v>
      </c>
      <c r="BU99">
        <v>6.76</v>
      </c>
      <c r="BX99">
        <v>4.87</v>
      </c>
      <c r="CB99">
        <v>7.35</v>
      </c>
      <c r="CE99">
        <v>5.56</v>
      </c>
      <c r="CH99">
        <v>8.93</v>
      </c>
      <c r="CK99">
        <v>5.64</v>
      </c>
      <c r="CN99">
        <v>6.86</v>
      </c>
      <c r="CQ99">
        <v>5.26</v>
      </c>
      <c r="CT99">
        <v>7.01</v>
      </c>
      <c r="CW99">
        <v>7.05</v>
      </c>
      <c r="CZ99">
        <v>8.49</v>
      </c>
      <c r="DC99">
        <v>5.21</v>
      </c>
      <c r="DF99">
        <v>7.37</v>
      </c>
      <c r="DP99">
        <v>9.2200000000000006</v>
      </c>
      <c r="DS99">
        <v>6.78</v>
      </c>
      <c r="DV99">
        <v>5.41</v>
      </c>
      <c r="DY99">
        <v>8.24</v>
      </c>
      <c r="EB99">
        <v>4.04</v>
      </c>
      <c r="EE99">
        <v>8.58</v>
      </c>
      <c r="EI99">
        <v>8.82</v>
      </c>
      <c r="EK99">
        <v>7.07</v>
      </c>
      <c r="EM99">
        <v>3.84</v>
      </c>
      <c r="EQ99">
        <v>9.06</v>
      </c>
      <c r="ET99">
        <v>7.7</v>
      </c>
      <c r="EW99">
        <v>7.95</v>
      </c>
      <c r="EZ99">
        <v>4.34</v>
      </c>
      <c r="FC99">
        <v>9.56</v>
      </c>
      <c r="FF99">
        <v>6.57</v>
      </c>
      <c r="FI99">
        <v>10.64</v>
      </c>
      <c r="FL99">
        <v>5.17</v>
      </c>
      <c r="FO99">
        <v>8.39</v>
      </c>
      <c r="FR99">
        <v>5.61</v>
      </c>
      <c r="FU99">
        <v>8.09</v>
      </c>
      <c r="FX99">
        <v>4.71</v>
      </c>
      <c r="GA99">
        <v>10.47</v>
      </c>
      <c r="GD99">
        <v>10.130000000000001</v>
      </c>
      <c r="GG99">
        <v>7.75</v>
      </c>
      <c r="GJ99">
        <v>5.31</v>
      </c>
      <c r="GM99">
        <v>7.78</v>
      </c>
      <c r="GP99">
        <v>4.01</v>
      </c>
      <c r="GS99">
        <v>9.32</v>
      </c>
      <c r="GV99">
        <v>4.79</v>
      </c>
      <c r="GY99">
        <v>7.16</v>
      </c>
      <c r="HB99">
        <v>5.29</v>
      </c>
      <c r="HE99">
        <v>7.52</v>
      </c>
      <c r="HH99">
        <v>5.97</v>
      </c>
      <c r="HK99">
        <v>7.03</v>
      </c>
      <c r="HM99">
        <v>4.16</v>
      </c>
      <c r="HN99">
        <v>4.57</v>
      </c>
      <c r="HQ99">
        <v>7.84</v>
      </c>
      <c r="HT99">
        <v>5.94</v>
      </c>
      <c r="HW99">
        <v>8.44</v>
      </c>
      <c r="HZ99">
        <v>5.78</v>
      </c>
      <c r="IC99">
        <v>6.43</v>
      </c>
      <c r="IF99">
        <v>5.22</v>
      </c>
      <c r="II99">
        <v>7.13</v>
      </c>
      <c r="IL99">
        <v>5.03</v>
      </c>
      <c r="IO99">
        <v>5.65</v>
      </c>
      <c r="IR99">
        <v>5.16</v>
      </c>
      <c r="IU99">
        <v>4.9800000000000004</v>
      </c>
      <c r="JD99">
        <v>7.3</v>
      </c>
      <c r="JG99">
        <v>6.65</v>
      </c>
      <c r="JJ99">
        <v>4.71</v>
      </c>
      <c r="JM99">
        <v>8.15</v>
      </c>
      <c r="JP99">
        <v>3.64</v>
      </c>
      <c r="JS99">
        <v>7.13</v>
      </c>
      <c r="JU99">
        <v>3.89</v>
      </c>
      <c r="JV99">
        <v>5.63</v>
      </c>
      <c r="JY99">
        <v>10.52</v>
      </c>
      <c r="KB99">
        <v>4.55</v>
      </c>
      <c r="KE99">
        <v>5.98</v>
      </c>
      <c r="KH99">
        <v>7.94</v>
      </c>
      <c r="KK99">
        <v>5.0199999999999898</v>
      </c>
      <c r="KN99">
        <v>3.93</v>
      </c>
      <c r="KQ99">
        <v>8.1300000000000008</v>
      </c>
      <c r="KT99">
        <v>5.64</v>
      </c>
      <c r="KW99">
        <v>7.18</v>
      </c>
      <c r="KZ99">
        <v>6.06</v>
      </c>
      <c r="LC99">
        <v>6.94</v>
      </c>
      <c r="LG99">
        <v>7.51</v>
      </c>
    </row>
    <row r="100" spans="1:319">
      <c r="A100" s="13" t="s">
        <v>438</v>
      </c>
      <c r="B100">
        <v>265.63</v>
      </c>
      <c r="C100">
        <v>5.1082692307692303</v>
      </c>
      <c r="D100" s="13" t="s">
        <v>435</v>
      </c>
      <c r="E100" s="13" t="s">
        <v>439</v>
      </c>
      <c r="I100">
        <v>5.8</v>
      </c>
      <c r="P100">
        <v>7.48</v>
      </c>
      <c r="W100">
        <v>8.08</v>
      </c>
      <c r="Y100">
        <v>8.2899999999999903</v>
      </c>
      <c r="AE100">
        <v>4.37</v>
      </c>
      <c r="AM100">
        <v>6.77</v>
      </c>
      <c r="AW100">
        <v>6.57</v>
      </c>
      <c r="BE100">
        <v>8.08</v>
      </c>
      <c r="BO100">
        <v>8.0500000000000007</v>
      </c>
      <c r="CB100">
        <v>7.02</v>
      </c>
      <c r="CL100">
        <v>9.14</v>
      </c>
      <c r="CQ100">
        <v>5.29</v>
      </c>
      <c r="CW100">
        <v>5.43</v>
      </c>
      <c r="DP100">
        <v>5.01</v>
      </c>
      <c r="DW100">
        <v>6.65</v>
      </c>
      <c r="EB100">
        <v>5.8</v>
      </c>
      <c r="EI100">
        <v>5.05</v>
      </c>
      <c r="EP100">
        <v>6.71</v>
      </c>
      <c r="FA100">
        <v>5.53</v>
      </c>
      <c r="FC100">
        <v>6.07</v>
      </c>
      <c r="FO100">
        <v>8.51</v>
      </c>
      <c r="FX100">
        <v>7.05</v>
      </c>
      <c r="GC100">
        <v>7.95</v>
      </c>
      <c r="GO100">
        <v>8.84</v>
      </c>
      <c r="HB100">
        <v>6.45</v>
      </c>
      <c r="HH100">
        <v>6.27</v>
      </c>
      <c r="HP100">
        <v>7.05</v>
      </c>
      <c r="HX100">
        <v>9.6999999999999904</v>
      </c>
      <c r="IC100">
        <v>5.99</v>
      </c>
      <c r="IL100">
        <v>6.82</v>
      </c>
      <c r="IR100">
        <v>5.16</v>
      </c>
      <c r="IY100">
        <v>6.05</v>
      </c>
      <c r="JC100">
        <v>6.98</v>
      </c>
      <c r="JG100">
        <v>7.46</v>
      </c>
      <c r="JO100">
        <v>7.1</v>
      </c>
      <c r="JW100">
        <v>6.6</v>
      </c>
      <c r="KH100">
        <v>4.17</v>
      </c>
      <c r="KO100">
        <v>4.78</v>
      </c>
      <c r="KU100">
        <v>5.59</v>
      </c>
      <c r="LG100">
        <v>5.92</v>
      </c>
    </row>
    <row r="101" spans="1:319">
      <c r="A101" s="13" t="s">
        <v>440</v>
      </c>
      <c r="B101">
        <v>1337.15</v>
      </c>
      <c r="C101">
        <v>25.714423076923079</v>
      </c>
      <c r="D101" s="13" t="s">
        <v>435</v>
      </c>
      <c r="E101" s="13" t="s">
        <v>439</v>
      </c>
      <c r="F101">
        <v>12.34</v>
      </c>
      <c r="I101">
        <v>10.1</v>
      </c>
      <c r="L101">
        <v>6.28</v>
      </c>
      <c r="N101">
        <v>10.5</v>
      </c>
      <c r="O101">
        <v>11.65</v>
      </c>
      <c r="R101">
        <v>10.16</v>
      </c>
      <c r="U101">
        <v>10.58</v>
      </c>
      <c r="X101">
        <v>14.3</v>
      </c>
      <c r="AA101">
        <v>19.100000000000001</v>
      </c>
      <c r="AD101">
        <v>12.15</v>
      </c>
      <c r="AG101">
        <v>14.31</v>
      </c>
      <c r="AJ101">
        <v>13.52</v>
      </c>
      <c r="AM101">
        <v>12.16</v>
      </c>
      <c r="AP101">
        <v>13.44</v>
      </c>
      <c r="AS101">
        <v>10.86</v>
      </c>
      <c r="AV101">
        <v>13.04</v>
      </c>
      <c r="AY101">
        <v>11.2</v>
      </c>
      <c r="BB101">
        <v>15.08</v>
      </c>
      <c r="BE101">
        <v>9.15</v>
      </c>
      <c r="BH101">
        <v>16.940000000000001</v>
      </c>
      <c r="BK101">
        <v>12.96</v>
      </c>
      <c r="BN101">
        <v>12.95</v>
      </c>
      <c r="BQ101">
        <v>13.2</v>
      </c>
      <c r="BT101">
        <v>14.03</v>
      </c>
      <c r="BW101">
        <v>12.56</v>
      </c>
      <c r="CA101">
        <v>4.72</v>
      </c>
      <c r="CD101">
        <v>13.75</v>
      </c>
      <c r="CG101">
        <v>16.010000000000002</v>
      </c>
      <c r="CJ101">
        <v>13.84</v>
      </c>
      <c r="CM101">
        <v>7.34</v>
      </c>
      <c r="CP101">
        <v>14.28</v>
      </c>
      <c r="CS101">
        <v>13.85</v>
      </c>
      <c r="CV101">
        <v>11.39</v>
      </c>
      <c r="CY101">
        <v>13.77</v>
      </c>
      <c r="DB101">
        <v>12.87</v>
      </c>
      <c r="DE101">
        <v>10.99</v>
      </c>
      <c r="DJ101">
        <v>7.13</v>
      </c>
      <c r="DL101">
        <v>13.7</v>
      </c>
      <c r="DM101">
        <v>6.81</v>
      </c>
      <c r="DO101">
        <v>12.51</v>
      </c>
      <c r="DR101">
        <v>5.75</v>
      </c>
      <c r="DU101">
        <v>10.45</v>
      </c>
      <c r="DX101">
        <v>12.47</v>
      </c>
      <c r="EA101">
        <v>8.76</v>
      </c>
      <c r="ED101">
        <v>11.66</v>
      </c>
      <c r="EG101">
        <v>18.3</v>
      </c>
      <c r="EJ101">
        <v>10.75</v>
      </c>
      <c r="EL101">
        <v>7.61</v>
      </c>
      <c r="EP101">
        <v>11.75</v>
      </c>
      <c r="ES101">
        <v>8.85</v>
      </c>
      <c r="EV101">
        <v>12.88</v>
      </c>
      <c r="EY101">
        <v>11.11</v>
      </c>
      <c r="FB101">
        <v>10.47</v>
      </c>
      <c r="FE101">
        <v>12.21</v>
      </c>
      <c r="FH101">
        <v>11.96</v>
      </c>
      <c r="FK101">
        <v>13.27</v>
      </c>
      <c r="FN101">
        <v>14.84</v>
      </c>
      <c r="FQ101">
        <v>12.31</v>
      </c>
      <c r="FT101">
        <v>11.25</v>
      </c>
      <c r="FW101">
        <v>13</v>
      </c>
      <c r="FZ101">
        <v>7.75</v>
      </c>
      <c r="GC101">
        <v>14.46</v>
      </c>
      <c r="GF101">
        <v>13.54</v>
      </c>
      <c r="GI101">
        <v>11.14</v>
      </c>
      <c r="GL101">
        <v>13.33</v>
      </c>
      <c r="GO101">
        <v>12.65</v>
      </c>
      <c r="GR101">
        <v>13.26</v>
      </c>
      <c r="GU101">
        <v>12.67</v>
      </c>
      <c r="GX101">
        <v>10.01</v>
      </c>
      <c r="GY101">
        <v>6.9</v>
      </c>
      <c r="HA101">
        <v>9.7100000000000009</v>
      </c>
      <c r="HD101">
        <v>14.83</v>
      </c>
      <c r="HG101">
        <v>11.46</v>
      </c>
      <c r="HH101">
        <v>14.77</v>
      </c>
      <c r="HJ101">
        <v>12.98</v>
      </c>
      <c r="HM101">
        <v>12.15</v>
      </c>
      <c r="HP101">
        <v>9.9499999999999904</v>
      </c>
      <c r="HQ101">
        <v>8.9499999999999904</v>
      </c>
      <c r="HS101">
        <v>4.34</v>
      </c>
      <c r="HV101">
        <v>11.91</v>
      </c>
      <c r="HY101">
        <v>13.16</v>
      </c>
      <c r="IB101">
        <v>14.41</v>
      </c>
      <c r="IE101">
        <v>12.97</v>
      </c>
      <c r="IH101">
        <v>8.58</v>
      </c>
      <c r="II101">
        <v>5.09</v>
      </c>
      <c r="IK101">
        <v>12.75</v>
      </c>
      <c r="IM101">
        <v>2.2400000000000002</v>
      </c>
      <c r="IN101">
        <v>13.39</v>
      </c>
      <c r="IQ101">
        <v>11.36</v>
      </c>
      <c r="IT101">
        <v>13.64</v>
      </c>
      <c r="IW101">
        <v>10.01</v>
      </c>
      <c r="IZ101">
        <v>14.76</v>
      </c>
      <c r="JC101">
        <v>11.36</v>
      </c>
      <c r="JF101">
        <v>18.11</v>
      </c>
      <c r="JI101">
        <v>12.4</v>
      </c>
      <c r="JL101">
        <v>12.59</v>
      </c>
      <c r="JO101">
        <v>6.96</v>
      </c>
      <c r="JP101">
        <v>16.399999999999899</v>
      </c>
      <c r="JR101">
        <v>17.760000000000002</v>
      </c>
      <c r="JU101">
        <v>13.33</v>
      </c>
      <c r="JX101">
        <v>15.95</v>
      </c>
      <c r="KA101">
        <v>8.91</v>
      </c>
      <c r="KD101">
        <v>13.71</v>
      </c>
      <c r="KG101">
        <v>12.72</v>
      </c>
      <c r="KJ101">
        <v>14.99</v>
      </c>
      <c r="KM101">
        <v>12.96</v>
      </c>
      <c r="KP101">
        <v>13.01</v>
      </c>
      <c r="KS101">
        <v>12.69</v>
      </c>
      <c r="KV101">
        <v>13.46</v>
      </c>
      <c r="KY101">
        <v>11.38</v>
      </c>
      <c r="LB101">
        <v>8.44</v>
      </c>
      <c r="LE101">
        <v>15.73</v>
      </c>
    </row>
    <row r="102" spans="1:319">
      <c r="A102" s="13" t="s">
        <v>441</v>
      </c>
      <c r="B102">
        <v>1726.3099999999986</v>
      </c>
      <c r="C102">
        <v>33.198269230769206</v>
      </c>
      <c r="D102" s="13" t="s">
        <v>435</v>
      </c>
      <c r="E102" s="13" t="s">
        <v>439</v>
      </c>
      <c r="G102">
        <v>17.34</v>
      </c>
      <c r="J102">
        <v>17.45</v>
      </c>
      <c r="K102">
        <v>8.5399999999999903</v>
      </c>
      <c r="M102">
        <v>15.1</v>
      </c>
      <c r="P102">
        <v>18.510000000000002</v>
      </c>
      <c r="S102">
        <v>18.760000000000002</v>
      </c>
      <c r="V102">
        <v>16.22</v>
      </c>
      <c r="Y102">
        <v>18.77</v>
      </c>
      <c r="AB102">
        <v>18.39</v>
      </c>
      <c r="AE102">
        <v>17.79</v>
      </c>
      <c r="AH102">
        <v>15.61</v>
      </c>
      <c r="AK102">
        <v>17.489999999999899</v>
      </c>
      <c r="AN102">
        <v>15.87</v>
      </c>
      <c r="AQ102">
        <v>16.989999999999899</v>
      </c>
      <c r="AT102">
        <v>14.39</v>
      </c>
      <c r="AW102">
        <v>17.96</v>
      </c>
      <c r="AZ102">
        <v>7.54</v>
      </c>
      <c r="BA102">
        <v>7.39</v>
      </c>
      <c r="BC102">
        <v>18.59</v>
      </c>
      <c r="BF102">
        <v>9.7799999999999905</v>
      </c>
      <c r="BI102">
        <v>17.95</v>
      </c>
      <c r="BJ102">
        <v>9.01</v>
      </c>
      <c r="BL102">
        <v>16.25</v>
      </c>
      <c r="BO102">
        <v>17.78</v>
      </c>
      <c r="BR102">
        <v>17.37</v>
      </c>
      <c r="BU102">
        <v>10.41</v>
      </c>
      <c r="BX102">
        <v>18.68</v>
      </c>
      <c r="CB102">
        <v>16.739999999999899</v>
      </c>
      <c r="CE102">
        <v>22.88</v>
      </c>
      <c r="CH102">
        <v>18.190000000000001</v>
      </c>
      <c r="CK102">
        <v>16.95</v>
      </c>
      <c r="CN102">
        <v>17.21</v>
      </c>
      <c r="CQ102">
        <v>7.32</v>
      </c>
      <c r="CR102">
        <v>8.49</v>
      </c>
      <c r="CS102">
        <v>7.38</v>
      </c>
      <c r="CT102">
        <v>8.01</v>
      </c>
      <c r="CW102">
        <v>14.65</v>
      </c>
      <c r="CZ102">
        <v>17.670000000000002</v>
      </c>
      <c r="DC102">
        <v>16.28</v>
      </c>
      <c r="DF102">
        <v>17.82</v>
      </c>
      <c r="DJ102">
        <v>8.48</v>
      </c>
      <c r="DM102">
        <v>17.37</v>
      </c>
      <c r="DP102">
        <v>17.309999999999899</v>
      </c>
      <c r="DR102">
        <v>5.7</v>
      </c>
      <c r="DS102">
        <v>8.9</v>
      </c>
      <c r="DV102">
        <v>16.47</v>
      </c>
      <c r="DY102">
        <v>17.350000000000001</v>
      </c>
      <c r="EB102">
        <v>18.64</v>
      </c>
      <c r="EE102">
        <v>14.42</v>
      </c>
      <c r="EI102">
        <v>9.68</v>
      </c>
      <c r="EL102">
        <v>10.91</v>
      </c>
      <c r="EM102">
        <v>17.02</v>
      </c>
      <c r="EO102">
        <v>9.5299999999999905</v>
      </c>
      <c r="EQ102">
        <v>9.01</v>
      </c>
      <c r="ER102">
        <v>9.0299999999999905</v>
      </c>
      <c r="ET102">
        <v>24.68</v>
      </c>
      <c r="EW102">
        <v>18.05</v>
      </c>
      <c r="EZ102">
        <v>15.66</v>
      </c>
      <c r="FC102">
        <v>18.55</v>
      </c>
      <c r="FF102">
        <v>16.22</v>
      </c>
      <c r="FI102">
        <v>18.260000000000002</v>
      </c>
      <c r="FL102">
        <v>14.98</v>
      </c>
      <c r="FO102">
        <v>17.79</v>
      </c>
      <c r="FR102">
        <v>16.47</v>
      </c>
      <c r="FU102">
        <v>18.37</v>
      </c>
      <c r="FX102">
        <v>14.47</v>
      </c>
      <c r="GA102">
        <v>18.420000000000002</v>
      </c>
      <c r="GD102">
        <v>16.72</v>
      </c>
      <c r="GG102">
        <v>16.63</v>
      </c>
      <c r="GJ102">
        <v>17.809999999999899</v>
      </c>
      <c r="GM102">
        <v>18.57</v>
      </c>
      <c r="GP102">
        <v>15.6</v>
      </c>
      <c r="GS102">
        <v>17.43</v>
      </c>
      <c r="GV102">
        <v>16.84</v>
      </c>
      <c r="GY102">
        <v>17.350000000000001</v>
      </c>
      <c r="HB102">
        <v>14.89</v>
      </c>
      <c r="HE102">
        <v>18.899999999999899</v>
      </c>
      <c r="HK102">
        <v>17.78</v>
      </c>
      <c r="HN102">
        <v>15.11</v>
      </c>
      <c r="HQ102">
        <v>18.87</v>
      </c>
      <c r="HT102">
        <v>14.4</v>
      </c>
      <c r="HW102">
        <v>17.510000000000002</v>
      </c>
      <c r="HZ102">
        <v>15.07</v>
      </c>
      <c r="IC102">
        <v>18.809999999999899</v>
      </c>
      <c r="IF102">
        <v>14.58</v>
      </c>
      <c r="II102">
        <v>19.43</v>
      </c>
      <c r="IL102">
        <v>14.05</v>
      </c>
      <c r="IO102">
        <v>18.95</v>
      </c>
      <c r="IR102">
        <v>15.12</v>
      </c>
      <c r="IU102">
        <v>18.940000000000001</v>
      </c>
      <c r="IX102">
        <v>14.58</v>
      </c>
      <c r="JA102">
        <v>18.27</v>
      </c>
      <c r="JD102">
        <v>14.51</v>
      </c>
      <c r="JG102">
        <v>20.82</v>
      </c>
      <c r="JJ102">
        <v>14.05</v>
      </c>
      <c r="JM102">
        <v>18.68</v>
      </c>
      <c r="JS102">
        <v>19.170000000000002</v>
      </c>
      <c r="JV102">
        <v>14.76</v>
      </c>
      <c r="JY102">
        <v>18.7</v>
      </c>
      <c r="KB102">
        <v>13.4</v>
      </c>
      <c r="KE102">
        <v>18.600000000000001</v>
      </c>
      <c r="KH102">
        <v>12.81</v>
      </c>
      <c r="KK102">
        <v>18.14</v>
      </c>
      <c r="KN102">
        <v>15.84</v>
      </c>
      <c r="KQ102">
        <v>18.420000000000002</v>
      </c>
      <c r="KT102">
        <v>12.86</v>
      </c>
      <c r="KW102">
        <v>17.010000000000002</v>
      </c>
      <c r="KZ102">
        <v>15.15</v>
      </c>
      <c r="LC102">
        <v>17.78</v>
      </c>
      <c r="LF102">
        <v>16.14</v>
      </c>
    </row>
    <row r="103" spans="1:319">
      <c r="A103" s="13" t="s">
        <v>442</v>
      </c>
      <c r="B103">
        <v>1647.1599999999996</v>
      </c>
      <c r="C103">
        <v>31.676153846153838</v>
      </c>
      <c r="D103" s="13" t="s">
        <v>435</v>
      </c>
      <c r="E103" s="13" t="s">
        <v>439</v>
      </c>
      <c r="F103">
        <v>8.8000000000000007</v>
      </c>
      <c r="G103">
        <v>4.46</v>
      </c>
      <c r="J103">
        <v>18.739999999999899</v>
      </c>
      <c r="L103">
        <v>9.1300000000000008</v>
      </c>
      <c r="M103">
        <v>9.09</v>
      </c>
      <c r="P103">
        <v>14.77</v>
      </c>
      <c r="R103">
        <v>7.21</v>
      </c>
      <c r="S103">
        <v>6.65</v>
      </c>
      <c r="V103">
        <v>17.850000000000001</v>
      </c>
      <c r="X103">
        <v>7.39</v>
      </c>
      <c r="Y103">
        <v>9.32</v>
      </c>
      <c r="AB103">
        <v>18.95</v>
      </c>
      <c r="AD103">
        <v>6.42</v>
      </c>
      <c r="AE103">
        <v>7.81</v>
      </c>
      <c r="AH103">
        <v>19.04</v>
      </c>
      <c r="AJ103">
        <v>7.07</v>
      </c>
      <c r="AK103">
        <v>6.23</v>
      </c>
      <c r="AN103">
        <v>16.61</v>
      </c>
      <c r="AP103">
        <v>6.85</v>
      </c>
      <c r="AQ103">
        <v>6.72</v>
      </c>
      <c r="AR103">
        <v>7.59</v>
      </c>
      <c r="AT103">
        <v>11.24</v>
      </c>
      <c r="AV103">
        <v>6.68</v>
      </c>
      <c r="AW103">
        <v>6.85</v>
      </c>
      <c r="AZ103">
        <v>16.739999999999899</v>
      </c>
      <c r="BB103">
        <v>7.33</v>
      </c>
      <c r="BC103">
        <v>8.99</v>
      </c>
      <c r="BF103">
        <v>16.3</v>
      </c>
      <c r="BH103">
        <v>8.27</v>
      </c>
      <c r="BI103">
        <v>5.55</v>
      </c>
      <c r="BL103">
        <v>16.09</v>
      </c>
      <c r="BN103">
        <v>8.3800000000000008</v>
      </c>
      <c r="BO103">
        <v>8.77</v>
      </c>
      <c r="BR103">
        <v>18.420000000000002</v>
      </c>
      <c r="BT103">
        <v>7.92</v>
      </c>
      <c r="BU103">
        <v>6.97</v>
      </c>
      <c r="BX103">
        <v>18.7</v>
      </c>
      <c r="CA103">
        <v>8.67</v>
      </c>
      <c r="CB103">
        <v>7.75</v>
      </c>
      <c r="CE103">
        <v>14.75</v>
      </c>
      <c r="CG103">
        <v>7.72</v>
      </c>
      <c r="CH103">
        <v>9.36</v>
      </c>
      <c r="CI103">
        <v>10.11</v>
      </c>
      <c r="CK103">
        <v>17.8</v>
      </c>
      <c r="CM103">
        <v>7.03</v>
      </c>
      <c r="CN103">
        <v>7.52</v>
      </c>
      <c r="CQ103">
        <v>13.89</v>
      </c>
      <c r="CR103">
        <v>4.71</v>
      </c>
      <c r="CT103">
        <v>15.74</v>
      </c>
      <c r="CV103">
        <v>9.16</v>
      </c>
      <c r="CW103">
        <v>10.48</v>
      </c>
      <c r="CY103">
        <v>8.6199999999999903</v>
      </c>
      <c r="CZ103">
        <v>7.34</v>
      </c>
      <c r="DB103">
        <v>5.98</v>
      </c>
      <c r="DD103">
        <v>8.2899999999999903</v>
      </c>
      <c r="DE103">
        <v>6.86</v>
      </c>
      <c r="DF103">
        <v>7.91</v>
      </c>
      <c r="DL103">
        <v>5.65</v>
      </c>
      <c r="DM103">
        <v>6.11</v>
      </c>
      <c r="DP103">
        <v>13.35</v>
      </c>
      <c r="DR103">
        <v>5.65</v>
      </c>
      <c r="DS103">
        <v>7.65</v>
      </c>
      <c r="DV103">
        <v>15.96</v>
      </c>
      <c r="DX103">
        <v>4.1900000000000004</v>
      </c>
      <c r="DY103">
        <v>8.74</v>
      </c>
      <c r="EB103">
        <v>16.18</v>
      </c>
      <c r="ED103">
        <v>6.43</v>
      </c>
      <c r="EE103">
        <v>7.61</v>
      </c>
      <c r="EI103">
        <v>7.64</v>
      </c>
      <c r="EJ103">
        <v>4.99</v>
      </c>
      <c r="EL103">
        <v>8.7100000000000009</v>
      </c>
      <c r="EM103">
        <v>15.21</v>
      </c>
      <c r="EO103">
        <v>9.32</v>
      </c>
      <c r="EP103">
        <v>10.01</v>
      </c>
      <c r="EQ103">
        <v>5.35</v>
      </c>
      <c r="ET103">
        <v>20.34</v>
      </c>
      <c r="EU103">
        <v>16.559999999999899</v>
      </c>
      <c r="EV103">
        <v>4.74</v>
      </c>
      <c r="EW103">
        <v>9.82</v>
      </c>
      <c r="EZ103">
        <v>17.34</v>
      </c>
      <c r="FB103">
        <v>7.68</v>
      </c>
      <c r="FC103">
        <v>6.95</v>
      </c>
      <c r="FF103">
        <v>8.82</v>
      </c>
      <c r="FG103">
        <v>9.91</v>
      </c>
      <c r="FH103">
        <v>7.9</v>
      </c>
      <c r="FI103">
        <v>8.41</v>
      </c>
      <c r="FL103">
        <v>16.27</v>
      </c>
      <c r="FN103">
        <v>6.83</v>
      </c>
      <c r="FO103">
        <v>9.07</v>
      </c>
      <c r="FR103">
        <v>16.71</v>
      </c>
      <c r="FT103">
        <v>5.6</v>
      </c>
      <c r="FU103">
        <v>7.93</v>
      </c>
      <c r="FX103">
        <v>16.600000000000001</v>
      </c>
      <c r="FZ103">
        <v>10.44</v>
      </c>
      <c r="GA103">
        <v>17.690000000000001</v>
      </c>
      <c r="GD103">
        <v>17.66</v>
      </c>
      <c r="GF103">
        <v>4.2</v>
      </c>
      <c r="GG103">
        <v>7.43</v>
      </c>
      <c r="GJ103">
        <v>18.21</v>
      </c>
      <c r="GL103">
        <v>8.8000000000000007</v>
      </c>
      <c r="GM103">
        <v>4.28</v>
      </c>
      <c r="GP103">
        <v>17.760000000000002</v>
      </c>
      <c r="GR103">
        <v>5.25</v>
      </c>
      <c r="GS103">
        <v>5.19</v>
      </c>
      <c r="GV103">
        <v>19.87</v>
      </c>
      <c r="GX103">
        <v>7.61</v>
      </c>
      <c r="GY103">
        <v>8.6199999999999903</v>
      </c>
      <c r="HB103">
        <v>14.8</v>
      </c>
      <c r="HD103">
        <v>6.28</v>
      </c>
      <c r="HE103">
        <v>7.81</v>
      </c>
      <c r="HH103">
        <v>18.07</v>
      </c>
      <c r="HJ103">
        <v>7.16</v>
      </c>
      <c r="HK103">
        <v>5.46</v>
      </c>
      <c r="HN103">
        <v>13.54</v>
      </c>
      <c r="HP103">
        <v>7.78</v>
      </c>
      <c r="HQ103">
        <v>8.5299999999999905</v>
      </c>
      <c r="HT103">
        <v>17.46</v>
      </c>
      <c r="HV103">
        <v>6.68</v>
      </c>
      <c r="HW103">
        <v>8.23</v>
      </c>
      <c r="HZ103">
        <v>8.94</v>
      </c>
      <c r="IB103">
        <v>6.78</v>
      </c>
      <c r="IC103">
        <v>9.6</v>
      </c>
      <c r="IF103">
        <v>12.49</v>
      </c>
      <c r="IH103">
        <v>6.88</v>
      </c>
      <c r="II103">
        <v>8.84</v>
      </c>
      <c r="IL103">
        <v>6.36</v>
      </c>
      <c r="IN103">
        <v>7.37</v>
      </c>
      <c r="IO103">
        <v>9.6199999999999903</v>
      </c>
      <c r="IR103">
        <v>16.63</v>
      </c>
      <c r="IT103">
        <v>7.45</v>
      </c>
      <c r="IU103">
        <v>8.93</v>
      </c>
      <c r="IX103">
        <v>16.489999999999899</v>
      </c>
      <c r="IZ103">
        <v>8.61</v>
      </c>
      <c r="JA103">
        <v>4.6399999999999899</v>
      </c>
      <c r="JD103">
        <v>17.3</v>
      </c>
      <c r="JF103">
        <v>6.53</v>
      </c>
      <c r="JG103">
        <v>9.15</v>
      </c>
      <c r="JJ103">
        <v>15.48</v>
      </c>
      <c r="JL103">
        <v>6.25</v>
      </c>
      <c r="JM103">
        <v>9.01</v>
      </c>
      <c r="JP103">
        <v>17.38</v>
      </c>
      <c r="JR103">
        <v>5.66</v>
      </c>
      <c r="JS103">
        <v>7.77</v>
      </c>
      <c r="JV103">
        <v>19.05</v>
      </c>
      <c r="JX103">
        <v>6.74</v>
      </c>
      <c r="JY103">
        <v>8.35</v>
      </c>
      <c r="KB103">
        <v>15.62</v>
      </c>
      <c r="KD103">
        <v>8.1999999999999904</v>
      </c>
      <c r="KE103">
        <v>6.87</v>
      </c>
      <c r="KH103">
        <v>16.22</v>
      </c>
      <c r="KJ103">
        <v>7.85</v>
      </c>
      <c r="KK103">
        <v>6.36</v>
      </c>
      <c r="KN103">
        <v>15.68</v>
      </c>
      <c r="KP103">
        <v>7.47</v>
      </c>
      <c r="KQ103">
        <v>6.45</v>
      </c>
      <c r="KT103">
        <v>16.170000000000002</v>
      </c>
      <c r="KV103">
        <v>6.62</v>
      </c>
      <c r="KW103">
        <v>6.18</v>
      </c>
      <c r="KZ103">
        <v>18</v>
      </c>
      <c r="LB103">
        <v>5.7</v>
      </c>
      <c r="LC103">
        <v>8.4600000000000009</v>
      </c>
      <c r="LF103">
        <v>16.38</v>
      </c>
    </row>
    <row r="104" spans="1:319">
      <c r="A104" s="13" t="s">
        <v>443</v>
      </c>
      <c r="B104">
        <v>939.36999999999955</v>
      </c>
      <c r="C104">
        <v>18.064807692307685</v>
      </c>
      <c r="D104" s="13" t="s">
        <v>435</v>
      </c>
      <c r="E104" s="13" t="s">
        <v>444</v>
      </c>
      <c r="G104">
        <v>5.39</v>
      </c>
      <c r="I104">
        <v>14.06</v>
      </c>
      <c r="K104">
        <v>6.91</v>
      </c>
      <c r="M104">
        <v>8.7200000000000006</v>
      </c>
      <c r="O104">
        <v>5.79</v>
      </c>
      <c r="S104">
        <v>8.77</v>
      </c>
      <c r="U104">
        <v>4.99</v>
      </c>
      <c r="Y104">
        <v>14.05</v>
      </c>
      <c r="AA104">
        <v>6.29</v>
      </c>
      <c r="AE104">
        <v>9.68</v>
      </c>
      <c r="AG104">
        <v>7.24</v>
      </c>
      <c r="AK104">
        <v>9.4600000000000009</v>
      </c>
      <c r="AM104">
        <v>8.56</v>
      </c>
      <c r="AQ104">
        <v>8.48</v>
      </c>
      <c r="AS104">
        <v>7.92</v>
      </c>
      <c r="AW104">
        <v>7.38</v>
      </c>
      <c r="AY104">
        <v>6.7</v>
      </c>
      <c r="BD104">
        <v>8.01</v>
      </c>
      <c r="BE104">
        <v>8.67</v>
      </c>
      <c r="BI104">
        <v>7.83</v>
      </c>
      <c r="BK104">
        <v>7.67</v>
      </c>
      <c r="BO104">
        <v>16.62</v>
      </c>
      <c r="BQ104">
        <v>5.52</v>
      </c>
      <c r="BU104">
        <v>9.48</v>
      </c>
      <c r="BW104">
        <v>9.2799999999999905</v>
      </c>
      <c r="CB104">
        <v>7.99</v>
      </c>
      <c r="CD104">
        <v>7.41</v>
      </c>
      <c r="CH104">
        <v>8.66</v>
      </c>
      <c r="CJ104">
        <v>8.0500000000000007</v>
      </c>
      <c r="CN104">
        <v>8.18</v>
      </c>
      <c r="CP104">
        <v>7.25</v>
      </c>
      <c r="CT104">
        <v>8.23</v>
      </c>
      <c r="CU104">
        <v>6.26</v>
      </c>
      <c r="CV104">
        <v>5.57</v>
      </c>
      <c r="CZ104">
        <v>8.42</v>
      </c>
      <c r="DB104">
        <v>7.9</v>
      </c>
      <c r="DF104">
        <v>8.06</v>
      </c>
      <c r="DJ104">
        <v>9.36</v>
      </c>
      <c r="DM104">
        <v>5.0199999999999898</v>
      </c>
      <c r="DO104">
        <v>9.4</v>
      </c>
      <c r="DQ104">
        <v>7.7</v>
      </c>
      <c r="DS104">
        <v>5.27</v>
      </c>
      <c r="DU104">
        <v>6.18</v>
      </c>
      <c r="DY104">
        <v>8.7100000000000009</v>
      </c>
      <c r="EA104">
        <v>7.82</v>
      </c>
      <c r="EE104">
        <v>7.63</v>
      </c>
      <c r="EG104">
        <v>6.79</v>
      </c>
      <c r="EL104">
        <v>10.67</v>
      </c>
      <c r="EQ104">
        <v>8.76</v>
      </c>
      <c r="ES104">
        <v>7.58</v>
      </c>
      <c r="EW104">
        <v>8.81</v>
      </c>
      <c r="EX104">
        <v>7.06</v>
      </c>
      <c r="EY104">
        <v>7.26</v>
      </c>
      <c r="EZ104">
        <v>4.71</v>
      </c>
      <c r="FC104">
        <v>9.24</v>
      </c>
      <c r="FE104">
        <v>9.2100000000000009</v>
      </c>
      <c r="FI104">
        <v>8.19</v>
      </c>
      <c r="FK104">
        <v>7.7</v>
      </c>
      <c r="FO104">
        <v>9.01</v>
      </c>
      <c r="FQ104">
        <v>8.7799999999999905</v>
      </c>
      <c r="FU104">
        <v>8.66</v>
      </c>
      <c r="FW104">
        <v>9.2899999999999903</v>
      </c>
      <c r="GA104">
        <v>9.17</v>
      </c>
      <c r="GC104">
        <v>9.02</v>
      </c>
      <c r="GD104">
        <v>5.91</v>
      </c>
      <c r="GG104">
        <v>10.11</v>
      </c>
      <c r="GI104">
        <v>8.5</v>
      </c>
      <c r="GM104">
        <v>9.0500000000000007</v>
      </c>
      <c r="GO104">
        <v>8.85</v>
      </c>
      <c r="GS104">
        <v>9.41</v>
      </c>
      <c r="GU104">
        <v>8.76</v>
      </c>
      <c r="GY104">
        <v>8.16</v>
      </c>
      <c r="HA104">
        <v>7.42</v>
      </c>
      <c r="HE104">
        <v>10.59</v>
      </c>
      <c r="HG104">
        <v>8.02</v>
      </c>
      <c r="HK104">
        <v>10.38</v>
      </c>
      <c r="HM104">
        <v>8.9499999999999904</v>
      </c>
      <c r="HQ104">
        <v>10.19</v>
      </c>
      <c r="HS104">
        <v>9.98</v>
      </c>
      <c r="HW104">
        <v>9.92</v>
      </c>
      <c r="HY104">
        <v>8.75</v>
      </c>
      <c r="IC104">
        <v>9.57</v>
      </c>
      <c r="IE104">
        <v>7.54</v>
      </c>
      <c r="II104">
        <v>10.36</v>
      </c>
      <c r="IK104">
        <v>10.11</v>
      </c>
      <c r="IO104">
        <v>9.86</v>
      </c>
      <c r="IQ104">
        <v>8.0399999999999903</v>
      </c>
      <c r="IU104">
        <v>10.130000000000001</v>
      </c>
      <c r="IW104">
        <v>8.5500000000000007</v>
      </c>
      <c r="JA104">
        <v>10.49</v>
      </c>
      <c r="JC104">
        <v>7.26</v>
      </c>
      <c r="JG104">
        <v>9.6300000000000008</v>
      </c>
      <c r="JI104">
        <v>9.75</v>
      </c>
      <c r="JM104">
        <v>9.35</v>
      </c>
      <c r="JO104">
        <v>7.94</v>
      </c>
      <c r="JS104">
        <v>10.23</v>
      </c>
      <c r="JU104">
        <v>8.42</v>
      </c>
      <c r="JY104">
        <v>9.34</v>
      </c>
      <c r="KA104">
        <v>9.01</v>
      </c>
      <c r="KG104">
        <v>8.92</v>
      </c>
      <c r="KK104">
        <v>8.8000000000000007</v>
      </c>
      <c r="KL104">
        <v>8.0500000000000007</v>
      </c>
      <c r="KM104">
        <v>8.0500000000000007</v>
      </c>
      <c r="KQ104">
        <v>9.77</v>
      </c>
      <c r="KS104">
        <v>9.3000000000000007</v>
      </c>
      <c r="KW104">
        <v>8.77</v>
      </c>
      <c r="KY104">
        <v>8.44</v>
      </c>
      <c r="LA104">
        <v>9.68</v>
      </c>
      <c r="LC104">
        <v>9.4499999999999904</v>
      </c>
      <c r="LE104">
        <v>9.16</v>
      </c>
    </row>
    <row r="105" spans="1:319">
      <c r="A105" s="13" t="s">
        <v>445</v>
      </c>
      <c r="B105">
        <v>1113.72</v>
      </c>
      <c r="C105">
        <v>21.41769230769231</v>
      </c>
      <c r="D105" s="13" t="s">
        <v>435</v>
      </c>
      <c r="E105" s="13" t="s">
        <v>436</v>
      </c>
      <c r="G105">
        <v>8.99</v>
      </c>
      <c r="I105">
        <v>8.33</v>
      </c>
      <c r="K105">
        <v>8.68</v>
      </c>
      <c r="M105">
        <v>6.35</v>
      </c>
      <c r="O105">
        <v>8.48</v>
      </c>
      <c r="Q105">
        <v>7.45</v>
      </c>
      <c r="S105">
        <v>7.38</v>
      </c>
      <c r="U105">
        <v>7.5</v>
      </c>
      <c r="W105">
        <v>6.75</v>
      </c>
      <c r="Y105">
        <v>8.6</v>
      </c>
      <c r="AA105">
        <v>8.84</v>
      </c>
      <c r="AC105">
        <v>8.14</v>
      </c>
      <c r="AE105">
        <v>8.5299999999999905</v>
      </c>
      <c r="AG105">
        <v>6.84</v>
      </c>
      <c r="AI105">
        <v>6.1</v>
      </c>
      <c r="AK105">
        <v>8.6300000000000008</v>
      </c>
      <c r="AM105">
        <v>6.13</v>
      </c>
      <c r="AO105">
        <v>6.04</v>
      </c>
      <c r="AQ105">
        <v>8.74</v>
      </c>
      <c r="AS105">
        <v>6.68</v>
      </c>
      <c r="AU105">
        <v>7.84</v>
      </c>
      <c r="AW105">
        <v>8.7100000000000009</v>
      </c>
      <c r="AY105">
        <v>6.29</v>
      </c>
      <c r="BA105">
        <v>4.7300000000000004</v>
      </c>
      <c r="BC105">
        <v>7.6</v>
      </c>
      <c r="BE105">
        <v>8.52</v>
      </c>
      <c r="BG105">
        <v>5.19</v>
      </c>
      <c r="BI105">
        <v>7.23</v>
      </c>
      <c r="BK105">
        <v>8.8699999999999903</v>
      </c>
      <c r="BM105">
        <v>7.7</v>
      </c>
      <c r="BO105">
        <v>9.3000000000000007</v>
      </c>
      <c r="BQ105">
        <v>7.73</v>
      </c>
      <c r="BS105">
        <v>9.7799999999999905</v>
      </c>
      <c r="BU105">
        <v>8.98</v>
      </c>
      <c r="BW105">
        <v>6.33</v>
      </c>
      <c r="BY105">
        <v>6.61</v>
      </c>
      <c r="CB105">
        <v>7.97</v>
      </c>
      <c r="CD105">
        <v>8.2100000000000009</v>
      </c>
      <c r="CF105">
        <v>6.79</v>
      </c>
      <c r="CH105">
        <v>9.5500000000000007</v>
      </c>
      <c r="CJ105">
        <v>7.94</v>
      </c>
      <c r="CL105">
        <v>8.1199999999999903</v>
      </c>
      <c r="CN105">
        <v>7.5</v>
      </c>
      <c r="CP105">
        <v>6.95</v>
      </c>
      <c r="CR105">
        <v>6.75</v>
      </c>
      <c r="CT105">
        <v>6.23</v>
      </c>
      <c r="CV105">
        <v>5.7</v>
      </c>
      <c r="CX105">
        <v>8.17</v>
      </c>
      <c r="CZ105">
        <v>8.2200000000000006</v>
      </c>
      <c r="DB105">
        <v>7.31</v>
      </c>
      <c r="DD105">
        <v>8.17</v>
      </c>
      <c r="DF105">
        <v>8.84</v>
      </c>
      <c r="DJ105">
        <v>7.44</v>
      </c>
      <c r="DO105">
        <v>8.41</v>
      </c>
      <c r="DR105">
        <v>9.5</v>
      </c>
      <c r="DS105">
        <v>4.49</v>
      </c>
      <c r="DU105">
        <v>8.24</v>
      </c>
      <c r="DW105">
        <v>10.34</v>
      </c>
      <c r="EA105">
        <v>9.02</v>
      </c>
      <c r="EC105">
        <v>8.7100000000000009</v>
      </c>
      <c r="EE105">
        <v>7.87</v>
      </c>
      <c r="EG105">
        <v>9.17</v>
      </c>
      <c r="EI105">
        <v>8.76</v>
      </c>
      <c r="EL105">
        <v>11.09</v>
      </c>
      <c r="EN105">
        <v>8.3699999999999903</v>
      </c>
      <c r="EQ105">
        <v>8.43</v>
      </c>
      <c r="ES105">
        <v>8.09</v>
      </c>
      <c r="EU105">
        <v>5.98</v>
      </c>
      <c r="EW105">
        <v>7.93</v>
      </c>
      <c r="EY105">
        <v>6.05</v>
      </c>
      <c r="FA105">
        <v>9.7799999999999905</v>
      </c>
      <c r="FC105">
        <v>7.79</v>
      </c>
      <c r="FE105">
        <v>5.09</v>
      </c>
      <c r="FG105">
        <v>9.1199999999999903</v>
      </c>
      <c r="FK105">
        <v>6.71</v>
      </c>
      <c r="FM105">
        <v>6.94</v>
      </c>
      <c r="FO105">
        <v>8.41</v>
      </c>
      <c r="FQ105">
        <v>5.65</v>
      </c>
      <c r="FS105">
        <v>6.56</v>
      </c>
      <c r="FU105">
        <v>8.9700000000000006</v>
      </c>
      <c r="FW105">
        <v>6.25</v>
      </c>
      <c r="FY105">
        <v>6.17</v>
      </c>
      <c r="GA105">
        <v>9.6999999999999904</v>
      </c>
      <c r="GC105">
        <v>6.93</v>
      </c>
      <c r="GE105">
        <v>6.26</v>
      </c>
      <c r="GG105">
        <v>8.82</v>
      </c>
      <c r="GI105">
        <v>7.34</v>
      </c>
      <c r="GK105">
        <v>6.45</v>
      </c>
      <c r="GM105">
        <v>9.8000000000000007</v>
      </c>
      <c r="GO105">
        <v>6.3</v>
      </c>
      <c r="GQ105">
        <v>4.83</v>
      </c>
      <c r="GS105">
        <v>8.67</v>
      </c>
      <c r="GU105">
        <v>6.25</v>
      </c>
      <c r="GW105">
        <v>10.88</v>
      </c>
      <c r="GY105">
        <v>8.32</v>
      </c>
      <c r="HA105">
        <v>7.2</v>
      </c>
      <c r="HC105">
        <v>5.58</v>
      </c>
      <c r="HE105">
        <v>8.5299999999999905</v>
      </c>
      <c r="HG105">
        <v>7.06</v>
      </c>
      <c r="HI105">
        <v>5.72</v>
      </c>
      <c r="HK105">
        <v>11.13</v>
      </c>
      <c r="HM105">
        <v>9.4</v>
      </c>
      <c r="HO105">
        <v>6.08</v>
      </c>
      <c r="HQ105">
        <v>8.9700000000000006</v>
      </c>
      <c r="HS105">
        <v>6.83</v>
      </c>
      <c r="HU105">
        <v>6.44</v>
      </c>
      <c r="HW105">
        <v>6.49</v>
      </c>
      <c r="HY105">
        <v>5.96</v>
      </c>
      <c r="IA105">
        <v>6.74</v>
      </c>
      <c r="IC105">
        <v>8.7100000000000009</v>
      </c>
      <c r="IG105">
        <v>6.07</v>
      </c>
      <c r="II105">
        <v>7.12</v>
      </c>
      <c r="IK105">
        <v>9</v>
      </c>
      <c r="IM105">
        <v>6.05</v>
      </c>
      <c r="IO105">
        <v>8.43</v>
      </c>
      <c r="IQ105">
        <v>6.53</v>
      </c>
      <c r="IS105">
        <v>5.86</v>
      </c>
      <c r="IU105">
        <v>6.61</v>
      </c>
      <c r="IW105">
        <v>6</v>
      </c>
      <c r="IY105">
        <v>5.04</v>
      </c>
      <c r="JA105">
        <v>7.9</v>
      </c>
      <c r="JC105">
        <v>5.66</v>
      </c>
      <c r="JE105">
        <v>6.06</v>
      </c>
      <c r="JG105">
        <v>8.4600000000000009</v>
      </c>
      <c r="JI105">
        <v>5.61</v>
      </c>
      <c r="JK105">
        <v>5.85</v>
      </c>
      <c r="JM105">
        <v>9.15</v>
      </c>
      <c r="JO105">
        <v>7.39</v>
      </c>
      <c r="JQ105">
        <v>4.78</v>
      </c>
      <c r="JS105">
        <v>8.31</v>
      </c>
      <c r="JU105">
        <v>6.12</v>
      </c>
      <c r="JW105">
        <v>7.99</v>
      </c>
      <c r="JY105">
        <v>8.5299999999999905</v>
      </c>
      <c r="KA105">
        <v>5.54</v>
      </c>
      <c r="KC105">
        <v>4.2</v>
      </c>
      <c r="KE105">
        <v>9.56</v>
      </c>
      <c r="KG105">
        <v>6.02</v>
      </c>
      <c r="KI105">
        <v>4.34</v>
      </c>
      <c r="KK105">
        <v>8.99</v>
      </c>
      <c r="KM105">
        <v>5.88</v>
      </c>
      <c r="KO105">
        <v>5.99</v>
      </c>
      <c r="KQ105">
        <v>7.56</v>
      </c>
      <c r="KS105">
        <v>6.27</v>
      </c>
      <c r="KU105">
        <v>4.84</v>
      </c>
      <c r="KW105">
        <v>6.28</v>
      </c>
      <c r="KY105">
        <v>6.6</v>
      </c>
      <c r="LA105">
        <v>6.39</v>
      </c>
      <c r="LC105">
        <v>8.93</v>
      </c>
      <c r="LE105">
        <v>8.6300000000000008</v>
      </c>
      <c r="LG105">
        <v>5.45</v>
      </c>
    </row>
    <row r="106" spans="1:319">
      <c r="A106" s="13" t="s">
        <v>446</v>
      </c>
      <c r="B106">
        <v>1047.6300000000003</v>
      </c>
      <c r="C106">
        <v>20.146730769230775</v>
      </c>
      <c r="D106" s="13" t="s">
        <v>435</v>
      </c>
      <c r="E106" s="13" t="s">
        <v>444</v>
      </c>
      <c r="F106">
        <v>7.2</v>
      </c>
      <c r="H106">
        <v>6.9</v>
      </c>
      <c r="K106">
        <v>8.07</v>
      </c>
      <c r="L106">
        <v>5.51</v>
      </c>
      <c r="N106">
        <v>6.75</v>
      </c>
      <c r="Q106">
        <v>7.37</v>
      </c>
      <c r="R106">
        <v>7.26</v>
      </c>
      <c r="T106">
        <v>6.33</v>
      </c>
      <c r="W106">
        <v>6.65</v>
      </c>
      <c r="X106">
        <v>6.23</v>
      </c>
      <c r="Z106">
        <v>7.96</v>
      </c>
      <c r="AC106">
        <v>6.27</v>
      </c>
      <c r="AD106">
        <v>6.02</v>
      </c>
      <c r="AF106">
        <v>6.51</v>
      </c>
      <c r="AI106">
        <v>7.65</v>
      </c>
      <c r="AJ106">
        <v>7.06</v>
      </c>
      <c r="AL106">
        <v>6.16</v>
      </c>
      <c r="AO106">
        <v>6.51</v>
      </c>
      <c r="AP106">
        <v>6.51</v>
      </c>
      <c r="AR106">
        <v>6.66</v>
      </c>
      <c r="AU106">
        <v>6.06</v>
      </c>
      <c r="AV106">
        <v>5.95</v>
      </c>
      <c r="AX106">
        <v>6.2</v>
      </c>
      <c r="BA106">
        <v>7.79</v>
      </c>
      <c r="BB106">
        <v>5.17</v>
      </c>
      <c r="BD106">
        <v>6.93</v>
      </c>
      <c r="BG106">
        <v>7.13</v>
      </c>
      <c r="BH106">
        <v>5.75</v>
      </c>
      <c r="BJ106">
        <v>6.74</v>
      </c>
      <c r="BM106">
        <v>7.39</v>
      </c>
      <c r="BN106">
        <v>7.02</v>
      </c>
      <c r="BP106">
        <v>6.51</v>
      </c>
      <c r="BS106">
        <v>6.68</v>
      </c>
      <c r="BT106">
        <v>7.65</v>
      </c>
      <c r="BV106">
        <v>5.63</v>
      </c>
      <c r="BY106">
        <v>8.3699999999999903</v>
      </c>
      <c r="CA106">
        <v>6.8</v>
      </c>
      <c r="CC106">
        <v>7.09</v>
      </c>
      <c r="CF106">
        <v>7.31</v>
      </c>
      <c r="CG106">
        <v>8.48</v>
      </c>
      <c r="CI106">
        <v>6.88</v>
      </c>
      <c r="CL106">
        <v>7.75</v>
      </c>
      <c r="CM106">
        <v>5.97</v>
      </c>
      <c r="CO106">
        <v>7.42</v>
      </c>
      <c r="CR106">
        <v>6.74</v>
      </c>
      <c r="CS106">
        <v>6.92</v>
      </c>
      <c r="CU106">
        <v>6.64</v>
      </c>
      <c r="CX106">
        <v>6.59</v>
      </c>
      <c r="CY106">
        <v>7.32</v>
      </c>
      <c r="DA106">
        <v>6.14</v>
      </c>
      <c r="DD106">
        <v>7.73</v>
      </c>
      <c r="DE106">
        <v>5.28</v>
      </c>
      <c r="DG106">
        <v>6.49</v>
      </c>
      <c r="DL106">
        <v>4.9000000000000004</v>
      </c>
      <c r="DN106">
        <v>6.92</v>
      </c>
      <c r="DQ106">
        <v>6.73</v>
      </c>
      <c r="DR106">
        <v>7.2</v>
      </c>
      <c r="DT106">
        <v>5.96</v>
      </c>
      <c r="DW106">
        <v>7.36</v>
      </c>
      <c r="DX106">
        <v>5.19</v>
      </c>
      <c r="DZ106">
        <v>6.2</v>
      </c>
      <c r="EC106">
        <v>6.14</v>
      </c>
      <c r="ED106">
        <v>6.67</v>
      </c>
      <c r="EF106">
        <v>7.16</v>
      </c>
      <c r="EI106">
        <v>7.65</v>
      </c>
      <c r="EJ106">
        <v>7.55</v>
      </c>
      <c r="EL106">
        <v>9.19</v>
      </c>
      <c r="EN106">
        <v>7.33</v>
      </c>
      <c r="EP106">
        <v>6.98</v>
      </c>
      <c r="ER106">
        <v>6.22</v>
      </c>
      <c r="EU106">
        <v>7.18</v>
      </c>
      <c r="EV106">
        <v>6.34</v>
      </c>
      <c r="EX106">
        <v>6.71</v>
      </c>
      <c r="FA106">
        <v>7.64</v>
      </c>
      <c r="FB106">
        <v>5.22</v>
      </c>
      <c r="FD106">
        <v>7.25</v>
      </c>
      <c r="FG106">
        <v>7.28</v>
      </c>
      <c r="FH106">
        <v>6.29</v>
      </c>
      <c r="FJ106">
        <v>3.17</v>
      </c>
      <c r="FM106">
        <v>6.57</v>
      </c>
      <c r="FN106">
        <v>6.12</v>
      </c>
      <c r="FP106">
        <v>6.75</v>
      </c>
      <c r="FS106">
        <v>7.97</v>
      </c>
      <c r="FT106">
        <v>6.98</v>
      </c>
      <c r="FV106">
        <v>5.4</v>
      </c>
      <c r="FY106">
        <v>7.7</v>
      </c>
      <c r="FZ106">
        <v>6.45</v>
      </c>
      <c r="GB106">
        <v>10.84</v>
      </c>
      <c r="GE106">
        <v>7.67</v>
      </c>
      <c r="GF106">
        <v>6.27</v>
      </c>
      <c r="GH106">
        <v>6.58</v>
      </c>
      <c r="GK106">
        <v>7.7</v>
      </c>
      <c r="GL106">
        <v>6.72</v>
      </c>
      <c r="GN106">
        <v>5.45</v>
      </c>
      <c r="GQ106">
        <v>6.63</v>
      </c>
      <c r="GR106">
        <v>6.37</v>
      </c>
      <c r="GT106">
        <v>7.34</v>
      </c>
      <c r="GW106">
        <v>7.44</v>
      </c>
      <c r="GX106">
        <v>6.39</v>
      </c>
      <c r="HA106">
        <v>5.99</v>
      </c>
      <c r="HC106">
        <v>7.07</v>
      </c>
      <c r="HD106">
        <v>6.45</v>
      </c>
      <c r="HF106">
        <v>5.85</v>
      </c>
      <c r="HI106">
        <v>7.38</v>
      </c>
      <c r="HJ106">
        <v>6.99</v>
      </c>
      <c r="HL106">
        <v>5.37</v>
      </c>
      <c r="HO106">
        <v>8.4499999999999904</v>
      </c>
      <c r="HP106">
        <v>6.09</v>
      </c>
      <c r="HR106">
        <v>6.49</v>
      </c>
      <c r="HU106">
        <v>7.62</v>
      </c>
      <c r="HV106">
        <v>4.62</v>
      </c>
      <c r="HX106">
        <v>6.9</v>
      </c>
      <c r="IA106">
        <v>8.3000000000000007</v>
      </c>
      <c r="IB106">
        <v>7.76</v>
      </c>
      <c r="ID106">
        <v>5.71</v>
      </c>
      <c r="IG106">
        <v>6.22</v>
      </c>
      <c r="IH106">
        <v>8.51</v>
      </c>
      <c r="IJ106">
        <v>6.54</v>
      </c>
      <c r="IM106">
        <v>7.41</v>
      </c>
      <c r="IN106">
        <v>6.34</v>
      </c>
      <c r="IP106">
        <v>6.81</v>
      </c>
      <c r="IS106">
        <v>6.75</v>
      </c>
      <c r="IT106">
        <v>8.1300000000000008</v>
      </c>
      <c r="IV106">
        <v>6.57</v>
      </c>
      <c r="IY106">
        <v>7.7</v>
      </c>
      <c r="IZ106">
        <v>6.15</v>
      </c>
      <c r="JB106">
        <v>6.53</v>
      </c>
      <c r="JE106">
        <v>7.63</v>
      </c>
      <c r="JF106">
        <v>7.14</v>
      </c>
      <c r="JH106">
        <v>5.24</v>
      </c>
      <c r="JK106">
        <v>7.73</v>
      </c>
      <c r="JL106">
        <v>7.38</v>
      </c>
      <c r="JN106">
        <v>7.28</v>
      </c>
      <c r="JQ106">
        <v>6.39</v>
      </c>
      <c r="JR106">
        <v>7.68</v>
      </c>
      <c r="JT106">
        <v>6.17</v>
      </c>
      <c r="JW106">
        <v>7.78</v>
      </c>
      <c r="JX106">
        <v>6.44</v>
      </c>
      <c r="JZ106">
        <v>5.71</v>
      </c>
      <c r="KC106">
        <v>7.97</v>
      </c>
      <c r="KD106">
        <v>6.48</v>
      </c>
      <c r="KF106">
        <v>5.39</v>
      </c>
      <c r="KI106">
        <v>8.02</v>
      </c>
      <c r="KJ106">
        <v>5.87</v>
      </c>
      <c r="KL106">
        <v>5.52</v>
      </c>
      <c r="KP106">
        <v>7.15</v>
      </c>
      <c r="KR106">
        <v>4.29</v>
      </c>
      <c r="KU106">
        <v>7.9</v>
      </c>
      <c r="KV106">
        <v>6.38</v>
      </c>
      <c r="KX106">
        <v>6.51</v>
      </c>
      <c r="LA106">
        <v>6.8</v>
      </c>
      <c r="LD106">
        <v>8.41</v>
      </c>
      <c r="LE106">
        <v>8.39</v>
      </c>
      <c r="LG106">
        <v>7.41</v>
      </c>
    </row>
    <row r="107" spans="1:319">
      <c r="A107" s="13" t="s">
        <v>447</v>
      </c>
      <c r="B107">
        <v>1675.8699999999997</v>
      </c>
      <c r="C107">
        <v>32.228269230769222</v>
      </c>
      <c r="D107" s="13" t="s">
        <v>435</v>
      </c>
      <c r="E107" s="13" t="s">
        <v>444</v>
      </c>
      <c r="F107">
        <v>16.71</v>
      </c>
      <c r="H107">
        <v>14.09</v>
      </c>
      <c r="J107">
        <v>6.87</v>
      </c>
      <c r="N107">
        <v>9.4700000000000006</v>
      </c>
      <c r="O107">
        <v>7.64</v>
      </c>
      <c r="P107">
        <v>7.9</v>
      </c>
      <c r="Q107">
        <v>7.71</v>
      </c>
      <c r="R107">
        <v>13.93</v>
      </c>
      <c r="T107">
        <v>16.89</v>
      </c>
      <c r="W107">
        <v>8.2100000000000009</v>
      </c>
      <c r="X107">
        <v>16.38</v>
      </c>
      <c r="Z107">
        <v>14.29</v>
      </c>
      <c r="AB107">
        <v>7.77</v>
      </c>
      <c r="AD107">
        <v>14.53</v>
      </c>
      <c r="AF107">
        <v>10.98</v>
      </c>
      <c r="AH107">
        <v>6.95</v>
      </c>
      <c r="AJ107">
        <v>13.2</v>
      </c>
      <c r="AL107">
        <v>10.74</v>
      </c>
      <c r="AN107">
        <v>6.87</v>
      </c>
      <c r="AP107">
        <v>13.29</v>
      </c>
      <c r="AR107">
        <v>11.85</v>
      </c>
      <c r="AT107">
        <v>8.09</v>
      </c>
      <c r="AV107">
        <v>13.33</v>
      </c>
      <c r="AX107">
        <v>14.11</v>
      </c>
      <c r="AZ107">
        <v>3.98</v>
      </c>
      <c r="BB107">
        <v>12.08</v>
      </c>
      <c r="BD107">
        <v>13.25</v>
      </c>
      <c r="BF107">
        <v>8.4600000000000009</v>
      </c>
      <c r="BH107">
        <v>7.56</v>
      </c>
      <c r="BJ107">
        <v>8.43</v>
      </c>
      <c r="BL107">
        <v>6.82</v>
      </c>
      <c r="BN107">
        <v>12.66</v>
      </c>
      <c r="BP107">
        <v>12.85</v>
      </c>
      <c r="BR107">
        <v>7.43</v>
      </c>
      <c r="BS107">
        <v>8.57</v>
      </c>
      <c r="BT107">
        <v>13.09</v>
      </c>
      <c r="BV107">
        <v>11.75</v>
      </c>
      <c r="CA107">
        <v>7.78</v>
      </c>
      <c r="CC107">
        <v>7.44</v>
      </c>
      <c r="CE107">
        <v>7.49</v>
      </c>
      <c r="CG107">
        <v>7.92</v>
      </c>
      <c r="CI107">
        <v>8.2799999999999905</v>
      </c>
      <c r="CK107">
        <v>8.6199999999999903</v>
      </c>
      <c r="CM107">
        <v>8.16</v>
      </c>
      <c r="CO107">
        <v>6.62</v>
      </c>
      <c r="CQ107">
        <v>7.76</v>
      </c>
      <c r="CS107">
        <v>15.88</v>
      </c>
      <c r="CU107">
        <v>13.35</v>
      </c>
      <c r="CW107">
        <v>4.5199999999999898</v>
      </c>
      <c r="CY107">
        <v>8.24</v>
      </c>
      <c r="DA107">
        <v>8.8000000000000007</v>
      </c>
      <c r="DC107">
        <v>8.2899999999999903</v>
      </c>
      <c r="DE107">
        <v>14.51</v>
      </c>
      <c r="DG107">
        <v>12.91</v>
      </c>
      <c r="DL107">
        <v>17.64</v>
      </c>
      <c r="DN107">
        <v>16.420000000000002</v>
      </c>
      <c r="DP107">
        <v>8.89</v>
      </c>
      <c r="DR107">
        <v>13.22</v>
      </c>
      <c r="DT107">
        <v>14.93</v>
      </c>
      <c r="DV107">
        <v>8.1999999999999904</v>
      </c>
      <c r="DX107">
        <v>12.01</v>
      </c>
      <c r="DZ107">
        <v>11.29</v>
      </c>
      <c r="EB107">
        <v>6.43</v>
      </c>
      <c r="ED107">
        <v>15.91</v>
      </c>
      <c r="EF107">
        <v>13.89</v>
      </c>
      <c r="EI107">
        <v>8.48</v>
      </c>
      <c r="EJ107">
        <v>14.93</v>
      </c>
      <c r="EK107">
        <v>5.0199999999999898</v>
      </c>
      <c r="EM107">
        <v>8.77</v>
      </c>
      <c r="EP107">
        <v>15.77</v>
      </c>
      <c r="ER107">
        <v>12.92</v>
      </c>
      <c r="ET107">
        <v>5.58</v>
      </c>
      <c r="EU107">
        <v>7.22</v>
      </c>
      <c r="EV107">
        <v>16.46</v>
      </c>
      <c r="EW107">
        <v>6.37</v>
      </c>
      <c r="EX107">
        <v>2.2400000000000002</v>
      </c>
      <c r="EZ107">
        <v>8.02</v>
      </c>
      <c r="FB107">
        <v>15.7</v>
      </c>
      <c r="FD107">
        <v>14.63</v>
      </c>
      <c r="FF107">
        <v>6.63</v>
      </c>
      <c r="FH107">
        <v>12.77</v>
      </c>
      <c r="FJ107">
        <v>13.06</v>
      </c>
      <c r="FL107">
        <v>5.43</v>
      </c>
      <c r="FN107">
        <v>17.55</v>
      </c>
      <c r="FP107">
        <v>14.93</v>
      </c>
      <c r="FR107">
        <v>9.34</v>
      </c>
      <c r="FT107">
        <v>13.47</v>
      </c>
      <c r="FV107">
        <v>11.06</v>
      </c>
      <c r="FX107">
        <v>7.44</v>
      </c>
      <c r="FZ107">
        <v>12.4</v>
      </c>
      <c r="GB107">
        <v>8.41</v>
      </c>
      <c r="GD107">
        <v>7.24</v>
      </c>
      <c r="GE107">
        <v>7.73</v>
      </c>
      <c r="GF107">
        <v>16.09</v>
      </c>
      <c r="GH107">
        <v>14.33</v>
      </c>
      <c r="GJ107">
        <v>6.2</v>
      </c>
      <c r="GL107">
        <v>17.670000000000002</v>
      </c>
      <c r="GN107">
        <v>13.15</v>
      </c>
      <c r="GP107">
        <v>5.71</v>
      </c>
      <c r="GR107">
        <v>17.09</v>
      </c>
      <c r="GT107">
        <v>10.49</v>
      </c>
      <c r="GV107">
        <v>6.84</v>
      </c>
      <c r="GX107">
        <v>17.079999999999899</v>
      </c>
      <c r="GZ107">
        <v>13.08</v>
      </c>
      <c r="HB107">
        <v>8.49</v>
      </c>
      <c r="HD107">
        <v>7.89</v>
      </c>
      <c r="HF107">
        <v>15.41</v>
      </c>
      <c r="HH107">
        <v>4.3</v>
      </c>
      <c r="HJ107">
        <v>13.93</v>
      </c>
      <c r="HL107">
        <v>10.28</v>
      </c>
      <c r="HN107">
        <v>4</v>
      </c>
      <c r="HP107">
        <v>9.42</v>
      </c>
      <c r="HR107">
        <v>13.8</v>
      </c>
      <c r="HT107">
        <v>6.84</v>
      </c>
      <c r="HV107">
        <v>18.600000000000001</v>
      </c>
      <c r="HX107">
        <v>12.14</v>
      </c>
      <c r="HZ107">
        <v>7.39</v>
      </c>
      <c r="IB107">
        <v>19.829999999999899</v>
      </c>
      <c r="ID107">
        <v>13.69</v>
      </c>
      <c r="IF107">
        <v>6.73</v>
      </c>
      <c r="IH107">
        <v>14.85</v>
      </c>
      <c r="IJ107">
        <v>8.33</v>
      </c>
      <c r="IL107">
        <v>7.7</v>
      </c>
      <c r="IM107">
        <v>6.76</v>
      </c>
      <c r="IN107">
        <v>7.83</v>
      </c>
      <c r="IP107">
        <v>13.25</v>
      </c>
      <c r="IR107">
        <v>5.7</v>
      </c>
      <c r="IT107">
        <v>11.71</v>
      </c>
      <c r="IV107">
        <v>6.93</v>
      </c>
      <c r="IX107">
        <v>9.52</v>
      </c>
      <c r="IZ107">
        <v>16.37</v>
      </c>
      <c r="JB107">
        <v>10.7</v>
      </c>
      <c r="JD107">
        <v>7.43</v>
      </c>
      <c r="JF107">
        <v>11.88</v>
      </c>
      <c r="JH107">
        <v>8.36</v>
      </c>
      <c r="JJ107">
        <v>7.68</v>
      </c>
      <c r="JL107">
        <v>12.68</v>
      </c>
      <c r="JN107">
        <v>7.37</v>
      </c>
      <c r="JP107">
        <v>6.16</v>
      </c>
      <c r="JR107">
        <v>12.82</v>
      </c>
      <c r="JT107">
        <v>11.65</v>
      </c>
      <c r="JV107">
        <v>8.06</v>
      </c>
      <c r="JX107">
        <v>13.02</v>
      </c>
      <c r="JZ107">
        <v>14.15</v>
      </c>
      <c r="KB107">
        <v>6.43</v>
      </c>
      <c r="KD107">
        <v>14.68</v>
      </c>
      <c r="KF107">
        <v>12.11</v>
      </c>
      <c r="KH107">
        <v>5.87</v>
      </c>
      <c r="KL107">
        <v>11.17</v>
      </c>
      <c r="KN107">
        <v>7.74</v>
      </c>
      <c r="KP107">
        <v>17.670000000000002</v>
      </c>
      <c r="KR107">
        <v>11.5</v>
      </c>
      <c r="KT107">
        <v>6.7</v>
      </c>
      <c r="KV107">
        <v>13.1</v>
      </c>
      <c r="KX107">
        <v>10.54</v>
      </c>
      <c r="KZ107">
        <v>6.82</v>
      </c>
      <c r="LB107">
        <v>9.17</v>
      </c>
      <c r="LF107">
        <v>7.29</v>
      </c>
    </row>
    <row r="108" spans="1:319">
      <c r="A108" s="13" t="s">
        <v>448</v>
      </c>
      <c r="B108">
        <v>1181.9799999999998</v>
      </c>
      <c r="C108">
        <v>22.730384615384612</v>
      </c>
      <c r="D108" s="13" t="s">
        <v>435</v>
      </c>
      <c r="E108" s="13" t="s">
        <v>444</v>
      </c>
      <c r="G108">
        <v>8.19</v>
      </c>
      <c r="I108">
        <v>6.22</v>
      </c>
      <c r="K108">
        <v>9.74</v>
      </c>
      <c r="M108">
        <v>7.46</v>
      </c>
      <c r="O108">
        <v>7.38</v>
      </c>
      <c r="Q108">
        <v>9.0299999999999905</v>
      </c>
      <c r="S108">
        <v>7.48</v>
      </c>
      <c r="U108">
        <v>9.32</v>
      </c>
      <c r="W108">
        <v>7.23</v>
      </c>
      <c r="Y108">
        <v>7.79</v>
      </c>
      <c r="AA108">
        <v>16.600000000000001</v>
      </c>
      <c r="AC108">
        <v>7.94</v>
      </c>
      <c r="AE108">
        <v>9.83</v>
      </c>
      <c r="AI108">
        <v>8.7100000000000009</v>
      </c>
      <c r="AK108">
        <v>6.45</v>
      </c>
      <c r="AM108">
        <v>10.7</v>
      </c>
      <c r="AO108">
        <v>8.3000000000000007</v>
      </c>
      <c r="AQ108">
        <v>9.3699999999999903</v>
      </c>
      <c r="AS108">
        <v>5.39</v>
      </c>
      <c r="AU108">
        <v>10.17</v>
      </c>
      <c r="AZ108">
        <v>16.79</v>
      </c>
      <c r="BC108">
        <v>9.9</v>
      </c>
      <c r="BE108">
        <v>7.06</v>
      </c>
      <c r="BG108">
        <v>9.06</v>
      </c>
      <c r="BI108">
        <v>6.74</v>
      </c>
      <c r="BK108">
        <v>7.68</v>
      </c>
      <c r="BM108">
        <v>7.1</v>
      </c>
      <c r="BO108">
        <v>9.67</v>
      </c>
      <c r="BQ108">
        <v>8.24</v>
      </c>
      <c r="BS108">
        <v>9.59</v>
      </c>
      <c r="BU108">
        <v>8.06</v>
      </c>
      <c r="BW108">
        <v>9.44</v>
      </c>
      <c r="BY108">
        <v>6.57</v>
      </c>
      <c r="CB108">
        <v>7.78</v>
      </c>
      <c r="CF108">
        <v>7.66</v>
      </c>
      <c r="CH108">
        <v>9.86</v>
      </c>
      <c r="CJ108">
        <v>8.1</v>
      </c>
      <c r="CL108">
        <v>8.65</v>
      </c>
      <c r="CN108">
        <v>7.23</v>
      </c>
      <c r="CR108">
        <v>5.21</v>
      </c>
      <c r="CT108">
        <v>6.21</v>
      </c>
      <c r="CZ108">
        <v>5.74</v>
      </c>
      <c r="DB108">
        <v>9.23</v>
      </c>
      <c r="DD108">
        <v>8.7200000000000006</v>
      </c>
      <c r="DF108">
        <v>5.18</v>
      </c>
      <c r="DJ108">
        <v>8.41</v>
      </c>
      <c r="DM108">
        <v>7.04</v>
      </c>
      <c r="DO108">
        <v>9.4600000000000009</v>
      </c>
      <c r="DV108">
        <v>17.23</v>
      </c>
      <c r="DW108">
        <v>3.39</v>
      </c>
      <c r="DY108">
        <v>9.1199999999999903</v>
      </c>
      <c r="EA108">
        <v>7.04</v>
      </c>
      <c r="EC108">
        <v>8.5500000000000007</v>
      </c>
      <c r="EE108">
        <v>7.51</v>
      </c>
      <c r="EG108">
        <v>6.62</v>
      </c>
      <c r="EI108">
        <v>5.94</v>
      </c>
      <c r="EK108">
        <v>8.52</v>
      </c>
      <c r="EM108">
        <v>9.85</v>
      </c>
      <c r="EN108">
        <v>6.32</v>
      </c>
      <c r="EQ108">
        <v>8.19</v>
      </c>
      <c r="ES108">
        <v>4.97</v>
      </c>
      <c r="EU108">
        <v>7.9</v>
      </c>
      <c r="EW108">
        <v>8.09</v>
      </c>
      <c r="EY108">
        <v>7.94</v>
      </c>
      <c r="FA108">
        <v>5.89</v>
      </c>
      <c r="FC108">
        <v>6.95</v>
      </c>
      <c r="FE108">
        <v>6.75</v>
      </c>
      <c r="FG108">
        <v>9.94</v>
      </c>
      <c r="FI108">
        <v>8.31</v>
      </c>
      <c r="FK108">
        <v>8.6</v>
      </c>
      <c r="FM108">
        <v>1.67</v>
      </c>
      <c r="FO108">
        <v>8.92</v>
      </c>
      <c r="FQ108">
        <v>9.34</v>
      </c>
      <c r="FS108">
        <v>7.18</v>
      </c>
      <c r="FU108">
        <v>9.8800000000000008</v>
      </c>
      <c r="FW108">
        <v>7.03</v>
      </c>
      <c r="FY108">
        <v>9.4700000000000006</v>
      </c>
      <c r="GA108">
        <v>7.88</v>
      </c>
      <c r="GC108">
        <v>7.72</v>
      </c>
      <c r="GE108">
        <v>8.3699999999999903</v>
      </c>
      <c r="GG108">
        <v>7.5</v>
      </c>
      <c r="GI108">
        <v>9.42</v>
      </c>
      <c r="GK108">
        <v>8.51</v>
      </c>
      <c r="GM108">
        <v>9.14</v>
      </c>
      <c r="GO108">
        <v>6.02</v>
      </c>
      <c r="GS108">
        <v>9.36</v>
      </c>
      <c r="GU108">
        <v>9.1</v>
      </c>
      <c r="GW108">
        <v>10.67</v>
      </c>
      <c r="GY108">
        <v>9.6</v>
      </c>
      <c r="HA108">
        <v>7.56</v>
      </c>
      <c r="HC108">
        <v>6.78</v>
      </c>
      <c r="HE108">
        <v>9.66</v>
      </c>
      <c r="HG108">
        <v>7.71</v>
      </c>
      <c r="HI108">
        <v>8.75</v>
      </c>
      <c r="HK108">
        <v>7.14</v>
      </c>
      <c r="HM108">
        <v>6.19</v>
      </c>
      <c r="HO108">
        <v>8.35</v>
      </c>
      <c r="HQ108">
        <v>10.220000000000001</v>
      </c>
      <c r="HS108">
        <v>6.82</v>
      </c>
      <c r="HU108">
        <v>9.17</v>
      </c>
      <c r="HW108">
        <v>8.25</v>
      </c>
      <c r="HY108">
        <v>8.11</v>
      </c>
      <c r="IA108">
        <v>8.36</v>
      </c>
      <c r="IC108">
        <v>9.4600000000000009</v>
      </c>
      <c r="IE108">
        <v>7.87</v>
      </c>
      <c r="IG108">
        <v>6.37</v>
      </c>
      <c r="II108">
        <v>5.95</v>
      </c>
      <c r="IK108">
        <v>10.92</v>
      </c>
      <c r="IM108">
        <v>8.92</v>
      </c>
      <c r="IO108">
        <v>8.34</v>
      </c>
      <c r="IQ108">
        <v>7.55</v>
      </c>
      <c r="IS108">
        <v>5.97</v>
      </c>
      <c r="IU108">
        <v>9.35</v>
      </c>
      <c r="IW108">
        <v>8.4600000000000009</v>
      </c>
      <c r="IY108">
        <v>7.93</v>
      </c>
      <c r="JA108">
        <v>9.49</v>
      </c>
      <c r="JC108">
        <v>7.45</v>
      </c>
      <c r="JE108">
        <v>7.89</v>
      </c>
      <c r="JG108">
        <v>9.5399999999999903</v>
      </c>
      <c r="JI108">
        <v>9.25</v>
      </c>
      <c r="JK108">
        <v>5.97</v>
      </c>
      <c r="JM108">
        <v>10.5</v>
      </c>
      <c r="JO108">
        <v>7.02</v>
      </c>
      <c r="JQ108">
        <v>9.39</v>
      </c>
      <c r="JS108">
        <v>9.7100000000000009</v>
      </c>
      <c r="JU108">
        <v>9.94</v>
      </c>
      <c r="JW108">
        <v>6.55</v>
      </c>
      <c r="JY108">
        <v>7.64</v>
      </c>
      <c r="KA108">
        <v>6.78</v>
      </c>
      <c r="KC108">
        <v>10.15</v>
      </c>
      <c r="KE108">
        <v>8.99</v>
      </c>
      <c r="KG108">
        <v>8.0399999999999903</v>
      </c>
      <c r="KI108">
        <v>5.25</v>
      </c>
      <c r="KK108">
        <v>9.08</v>
      </c>
      <c r="KM108">
        <v>7.54</v>
      </c>
      <c r="KO108">
        <v>3.55</v>
      </c>
      <c r="KQ108">
        <v>9.6199999999999903</v>
      </c>
      <c r="KS108">
        <v>8.66</v>
      </c>
      <c r="KU108">
        <v>9.82</v>
      </c>
      <c r="KW108">
        <v>7.2</v>
      </c>
      <c r="KZ108">
        <v>5.85</v>
      </c>
      <c r="LC108">
        <v>9.31</v>
      </c>
      <c r="LE108">
        <v>6.23</v>
      </c>
      <c r="LG108">
        <v>11.33</v>
      </c>
    </row>
    <row r="109" spans="1:319">
      <c r="A109" s="13" t="s">
        <v>449</v>
      </c>
      <c r="B109">
        <v>755.29999999999984</v>
      </c>
      <c r="C109">
        <v>14.524999999999997</v>
      </c>
      <c r="D109" s="13" t="s">
        <v>435</v>
      </c>
      <c r="E109" s="13" t="s">
        <v>436</v>
      </c>
      <c r="H109">
        <v>8.98</v>
      </c>
      <c r="K109">
        <v>7.16</v>
      </c>
      <c r="N109">
        <v>9.3000000000000007</v>
      </c>
      <c r="Q109">
        <v>6.42</v>
      </c>
      <c r="T109">
        <v>10.52</v>
      </c>
      <c r="W109">
        <v>8.4600000000000009</v>
      </c>
      <c r="Z109">
        <v>9.33</v>
      </c>
      <c r="AC109">
        <v>7.83</v>
      </c>
      <c r="AF109">
        <v>6.99</v>
      </c>
      <c r="AI109">
        <v>7.61</v>
      </c>
      <c r="AL109">
        <v>7.76</v>
      </c>
      <c r="AO109">
        <v>9.02</v>
      </c>
      <c r="AR109">
        <v>5.43</v>
      </c>
      <c r="AU109">
        <v>8.59</v>
      </c>
      <c r="AX109">
        <v>6.73</v>
      </c>
      <c r="BA109">
        <v>6.16</v>
      </c>
      <c r="BD109">
        <v>6.16</v>
      </c>
      <c r="BG109">
        <v>5.9</v>
      </c>
      <c r="BJ109">
        <v>7.06</v>
      </c>
      <c r="BM109">
        <v>7.73</v>
      </c>
      <c r="BP109">
        <v>6.59</v>
      </c>
      <c r="BS109">
        <v>8.09</v>
      </c>
      <c r="BV109">
        <v>7.15</v>
      </c>
      <c r="CC109">
        <v>7.61</v>
      </c>
      <c r="CF109">
        <v>5.75</v>
      </c>
      <c r="CI109">
        <v>7.35</v>
      </c>
      <c r="CL109">
        <v>9.15</v>
      </c>
      <c r="CO109">
        <v>7.59</v>
      </c>
      <c r="CR109">
        <v>6.83</v>
      </c>
      <c r="CU109">
        <v>6.82</v>
      </c>
      <c r="CX109">
        <v>7.09</v>
      </c>
      <c r="DA109">
        <v>7.42</v>
      </c>
      <c r="DG109">
        <v>8.9600000000000009</v>
      </c>
      <c r="DL109">
        <v>7.63</v>
      </c>
      <c r="DN109">
        <v>5.99</v>
      </c>
      <c r="DQ109">
        <v>8.1199999999999903</v>
      </c>
      <c r="DT109">
        <v>7.12</v>
      </c>
      <c r="DW109">
        <v>6.6</v>
      </c>
      <c r="DZ109">
        <v>7.59</v>
      </c>
      <c r="EC109">
        <v>5.73</v>
      </c>
      <c r="EE109">
        <v>6.8</v>
      </c>
      <c r="EF109">
        <v>7.92</v>
      </c>
      <c r="EI109">
        <v>7.06</v>
      </c>
      <c r="EK109">
        <v>6.23</v>
      </c>
      <c r="EN109">
        <v>7.68</v>
      </c>
      <c r="ER109">
        <v>7.36</v>
      </c>
      <c r="EU109">
        <v>7.25</v>
      </c>
      <c r="EX109">
        <v>7.25</v>
      </c>
      <c r="FA109">
        <v>6.83</v>
      </c>
      <c r="FD109">
        <v>6.16</v>
      </c>
      <c r="FG109">
        <v>8</v>
      </c>
      <c r="FJ109">
        <v>9.23</v>
      </c>
      <c r="FM109">
        <v>8.66</v>
      </c>
      <c r="FP109">
        <v>7.7</v>
      </c>
      <c r="FS109">
        <v>6.37</v>
      </c>
      <c r="FV109">
        <v>9.49</v>
      </c>
      <c r="FY109">
        <v>6.24</v>
      </c>
      <c r="GB109">
        <v>7.08</v>
      </c>
      <c r="GE109">
        <v>9.5399999999999903</v>
      </c>
      <c r="GH109">
        <v>6.83</v>
      </c>
      <c r="GK109">
        <v>5.96</v>
      </c>
      <c r="GN109">
        <v>8.07</v>
      </c>
      <c r="GQ109">
        <v>7.38</v>
      </c>
      <c r="GT109">
        <v>4.3099999999999898</v>
      </c>
      <c r="GW109">
        <v>10.1199999999999</v>
      </c>
      <c r="GZ109">
        <v>10.66</v>
      </c>
      <c r="HC109">
        <v>5.98</v>
      </c>
      <c r="HF109">
        <v>13.21</v>
      </c>
      <c r="HL109">
        <v>7.41</v>
      </c>
      <c r="HO109">
        <v>5.0599999999999898</v>
      </c>
      <c r="HR109">
        <v>7.54</v>
      </c>
      <c r="HU109">
        <v>6.8</v>
      </c>
      <c r="HX109">
        <v>8.76</v>
      </c>
      <c r="IA109">
        <v>10.1199999999999</v>
      </c>
      <c r="ID109">
        <v>5.55</v>
      </c>
      <c r="IG109">
        <v>5.57</v>
      </c>
      <c r="IJ109">
        <v>8.08</v>
      </c>
      <c r="IM109">
        <v>7.14</v>
      </c>
      <c r="IP109">
        <v>6.65</v>
      </c>
      <c r="IY109">
        <v>7.69</v>
      </c>
      <c r="JB109">
        <v>7.96</v>
      </c>
      <c r="JE109">
        <v>5.74</v>
      </c>
      <c r="JH109">
        <v>6.63</v>
      </c>
      <c r="JK109">
        <v>10.25</v>
      </c>
      <c r="JN109">
        <v>9.3699999999999903</v>
      </c>
      <c r="JQ109">
        <v>9.66</v>
      </c>
      <c r="JT109">
        <v>7.08</v>
      </c>
      <c r="JW109">
        <v>6.54</v>
      </c>
      <c r="JZ109">
        <v>7.13</v>
      </c>
      <c r="KC109">
        <v>9.68</v>
      </c>
      <c r="KF109">
        <v>5.25</v>
      </c>
      <c r="KI109">
        <v>6.66</v>
      </c>
      <c r="KL109">
        <v>9.09</v>
      </c>
      <c r="KO109">
        <v>8</v>
      </c>
      <c r="KR109">
        <v>6.32</v>
      </c>
      <c r="KU109">
        <v>9.9600000000000009</v>
      </c>
      <c r="KX109">
        <v>5.68</v>
      </c>
      <c r="LA109">
        <v>7.45</v>
      </c>
      <c r="LD109">
        <v>8.06</v>
      </c>
      <c r="LG109">
        <v>8.73</v>
      </c>
    </row>
    <row r="110" spans="1:319">
      <c r="A110" s="13" t="s">
        <v>450</v>
      </c>
      <c r="B110">
        <v>389.49000000000012</v>
      </c>
      <c r="C110">
        <v>7.4901923076923103</v>
      </c>
      <c r="D110" s="13" t="s">
        <v>435</v>
      </c>
      <c r="E110" s="13" t="s">
        <v>444</v>
      </c>
      <c r="H110">
        <v>7.45</v>
      </c>
      <c r="N110">
        <v>8.6</v>
      </c>
      <c r="T110">
        <v>8.4700000000000006</v>
      </c>
      <c r="Z110">
        <v>8.24</v>
      </c>
      <c r="AF110">
        <v>7.3</v>
      </c>
      <c r="AL110">
        <v>4.6399999999999899</v>
      </c>
      <c r="AR110">
        <v>4.8</v>
      </c>
      <c r="AX110">
        <v>6.89</v>
      </c>
      <c r="BD110">
        <v>9.27</v>
      </c>
      <c r="BJ110">
        <v>5.48</v>
      </c>
      <c r="BP110">
        <v>8.56</v>
      </c>
      <c r="BV110">
        <v>5.63</v>
      </c>
      <c r="CC110">
        <v>2.12</v>
      </c>
      <c r="CO110">
        <v>4.57</v>
      </c>
      <c r="CU110">
        <v>4.4000000000000004</v>
      </c>
      <c r="CV110">
        <v>3.84</v>
      </c>
      <c r="CX110">
        <v>3.92</v>
      </c>
      <c r="DA110">
        <v>7.82</v>
      </c>
      <c r="DG110">
        <v>6.78</v>
      </c>
      <c r="DN110">
        <v>8.48</v>
      </c>
      <c r="DT110">
        <v>7.87</v>
      </c>
      <c r="DZ110">
        <v>8.0500000000000007</v>
      </c>
      <c r="EF110">
        <v>7.81</v>
      </c>
      <c r="EK110">
        <v>8.86</v>
      </c>
      <c r="ER110">
        <v>8.75</v>
      </c>
      <c r="EX110">
        <v>8.2100000000000009</v>
      </c>
      <c r="FD110">
        <v>8.99</v>
      </c>
      <c r="FJ110">
        <v>9.68</v>
      </c>
      <c r="FP110">
        <v>8.15</v>
      </c>
      <c r="FV110">
        <v>8.41</v>
      </c>
      <c r="GB110">
        <v>9.01</v>
      </c>
      <c r="GH110">
        <v>8.68</v>
      </c>
      <c r="GN110">
        <v>8.67</v>
      </c>
      <c r="GT110">
        <v>7.25</v>
      </c>
      <c r="GZ110">
        <v>7.77</v>
      </c>
      <c r="HF110">
        <v>7.21</v>
      </c>
      <c r="HL110">
        <v>7.08</v>
      </c>
      <c r="HR110">
        <v>9.24</v>
      </c>
      <c r="HX110">
        <v>7.67</v>
      </c>
      <c r="ID110">
        <v>7.16</v>
      </c>
      <c r="IJ110">
        <v>6.1</v>
      </c>
      <c r="IP110">
        <v>8.14</v>
      </c>
      <c r="IV110">
        <v>6.51</v>
      </c>
      <c r="JB110">
        <v>7.59</v>
      </c>
      <c r="JH110">
        <v>6.06</v>
      </c>
      <c r="JN110">
        <v>8.66</v>
      </c>
      <c r="JT110">
        <v>9.99</v>
      </c>
      <c r="JZ110">
        <v>8.7200000000000006</v>
      </c>
      <c r="KF110">
        <v>7.06</v>
      </c>
      <c r="KL110">
        <v>7.78</v>
      </c>
      <c r="KR110">
        <v>5.51</v>
      </c>
      <c r="KY110">
        <v>7.73</v>
      </c>
      <c r="LD110">
        <v>7.86</v>
      </c>
    </row>
    <row r="111" spans="1:319">
      <c r="A111" s="13" t="s">
        <v>451</v>
      </c>
      <c r="B111">
        <v>1565.5299999999991</v>
      </c>
      <c r="C111">
        <v>30.106346153846136</v>
      </c>
      <c r="D111" s="13" t="s">
        <v>435</v>
      </c>
      <c r="E111" s="13" t="s">
        <v>444</v>
      </c>
      <c r="G111">
        <v>17.38</v>
      </c>
      <c r="J111">
        <v>14.61</v>
      </c>
      <c r="M111">
        <v>15.36</v>
      </c>
      <c r="P111">
        <v>11.92</v>
      </c>
      <c r="Q111">
        <v>5.82</v>
      </c>
      <c r="S111">
        <v>16.89</v>
      </c>
      <c r="V111">
        <v>12.24</v>
      </c>
      <c r="Y111">
        <v>10.1999999999999</v>
      </c>
      <c r="Z111">
        <v>7.18</v>
      </c>
      <c r="AB111">
        <v>17.16</v>
      </c>
      <c r="AE111">
        <v>15.43</v>
      </c>
      <c r="AH111">
        <v>14.03</v>
      </c>
      <c r="AK111">
        <v>15.61</v>
      </c>
      <c r="AN111">
        <v>12.82</v>
      </c>
      <c r="AQ111">
        <v>15.62</v>
      </c>
      <c r="AT111">
        <v>12.31</v>
      </c>
      <c r="AW111">
        <v>16.29</v>
      </c>
      <c r="AX111">
        <v>9.4600000000000009</v>
      </c>
      <c r="AZ111">
        <v>11.05</v>
      </c>
      <c r="BC111">
        <v>15.1</v>
      </c>
      <c r="BF111">
        <v>11.37</v>
      </c>
      <c r="BI111">
        <v>14.13</v>
      </c>
      <c r="BL111">
        <v>14.38</v>
      </c>
      <c r="BO111">
        <v>28.05</v>
      </c>
      <c r="BR111">
        <v>14.05</v>
      </c>
      <c r="BU111">
        <v>15.31</v>
      </c>
      <c r="BX111">
        <v>10.7</v>
      </c>
      <c r="CA111">
        <v>5.99</v>
      </c>
      <c r="CB111">
        <v>12.46</v>
      </c>
      <c r="CE111">
        <v>9.2799999999999905</v>
      </c>
      <c r="CH111">
        <v>17.47</v>
      </c>
      <c r="CK111">
        <v>13.62</v>
      </c>
      <c r="CL111">
        <v>8.42</v>
      </c>
      <c r="CN111">
        <v>22.81</v>
      </c>
      <c r="CQ111">
        <v>14.57</v>
      </c>
      <c r="CT111">
        <v>7.3</v>
      </c>
      <c r="CU111">
        <v>7.33</v>
      </c>
      <c r="CV111">
        <v>5.79</v>
      </c>
      <c r="CW111">
        <v>14.58</v>
      </c>
      <c r="CZ111">
        <v>15.06</v>
      </c>
      <c r="DC111">
        <v>14.61</v>
      </c>
      <c r="DF111">
        <v>16.12</v>
      </c>
      <c r="DJ111">
        <v>6.01</v>
      </c>
      <c r="DM111">
        <v>13.11</v>
      </c>
      <c r="DP111">
        <v>12.77</v>
      </c>
      <c r="DS111">
        <v>14.77</v>
      </c>
      <c r="DV111">
        <v>12.91</v>
      </c>
      <c r="DY111">
        <v>17.66</v>
      </c>
      <c r="EB111">
        <v>11.55</v>
      </c>
      <c r="EE111">
        <v>15.73</v>
      </c>
      <c r="EI111">
        <v>7.16</v>
      </c>
      <c r="EM111">
        <v>6.6</v>
      </c>
      <c r="EN111">
        <v>6.12</v>
      </c>
      <c r="EO111">
        <v>17.600000000000001</v>
      </c>
      <c r="EQ111">
        <v>13.98</v>
      </c>
      <c r="ET111">
        <v>13.58</v>
      </c>
      <c r="EU111">
        <v>9.9700000000000006</v>
      </c>
      <c r="EW111">
        <v>15.94</v>
      </c>
      <c r="EZ111">
        <v>14.18</v>
      </c>
      <c r="FC111">
        <v>17.239999999999899</v>
      </c>
      <c r="FF111">
        <v>11.4</v>
      </c>
      <c r="FI111">
        <v>8.2899999999999903</v>
      </c>
      <c r="FL111">
        <v>15.1</v>
      </c>
      <c r="FO111">
        <v>14.21</v>
      </c>
      <c r="FR111">
        <v>12.52</v>
      </c>
      <c r="FS111">
        <v>8.5500000000000007</v>
      </c>
      <c r="FU111">
        <v>13.48</v>
      </c>
      <c r="FX111">
        <v>9.06</v>
      </c>
      <c r="GA111">
        <v>14.8</v>
      </c>
      <c r="GD111">
        <v>13.27</v>
      </c>
      <c r="GE111">
        <v>8.56</v>
      </c>
      <c r="GG111">
        <v>24.05</v>
      </c>
      <c r="GJ111">
        <v>12.43</v>
      </c>
      <c r="GM111">
        <v>13.08</v>
      </c>
      <c r="GP111">
        <v>8.1199999999999903</v>
      </c>
      <c r="GS111">
        <v>14.08</v>
      </c>
      <c r="GV111">
        <v>31.43</v>
      </c>
      <c r="GY111">
        <v>12.75</v>
      </c>
      <c r="HB111">
        <v>13.6</v>
      </c>
      <c r="HE111">
        <v>15.97</v>
      </c>
      <c r="HH111">
        <v>13.84</v>
      </c>
      <c r="HK111">
        <v>15.41</v>
      </c>
      <c r="HN111">
        <v>13.56</v>
      </c>
      <c r="HQ111">
        <v>15.79</v>
      </c>
      <c r="HT111">
        <v>13.62</v>
      </c>
      <c r="HW111">
        <v>12.55</v>
      </c>
      <c r="HZ111">
        <v>12.41</v>
      </c>
      <c r="IC111">
        <v>16.239999999999899</v>
      </c>
      <c r="IF111">
        <v>11.77</v>
      </c>
      <c r="II111">
        <v>17.760000000000002</v>
      </c>
      <c r="IJ111">
        <v>7.9</v>
      </c>
      <c r="IL111">
        <v>12.92</v>
      </c>
      <c r="IO111">
        <v>17.27</v>
      </c>
      <c r="IR111">
        <v>12.17</v>
      </c>
      <c r="IU111">
        <v>15.55</v>
      </c>
      <c r="IX111">
        <v>14.56</v>
      </c>
      <c r="JA111">
        <v>14.36</v>
      </c>
      <c r="JD111">
        <v>11.09</v>
      </c>
      <c r="JG111">
        <v>16.7</v>
      </c>
      <c r="JJ111">
        <v>11.78</v>
      </c>
      <c r="JM111">
        <v>17.559999999999899</v>
      </c>
      <c r="JP111">
        <v>14.1</v>
      </c>
      <c r="JS111">
        <v>14.44</v>
      </c>
      <c r="JV111">
        <v>12.76</v>
      </c>
      <c r="JY111">
        <v>14.06</v>
      </c>
      <c r="KB111">
        <v>10.54</v>
      </c>
      <c r="KE111">
        <v>15.51</v>
      </c>
      <c r="KH111">
        <v>16.170000000000002</v>
      </c>
      <c r="KK111">
        <v>16.68</v>
      </c>
      <c r="KN111">
        <v>16.399999999999899</v>
      </c>
      <c r="KQ111">
        <v>16.98</v>
      </c>
      <c r="KT111">
        <v>10.210000000000001</v>
      </c>
      <c r="KW111">
        <v>14.5</v>
      </c>
      <c r="KZ111">
        <v>9.85</v>
      </c>
      <c r="LC111">
        <v>15.12</v>
      </c>
      <c r="LF111">
        <v>11.89</v>
      </c>
    </row>
    <row r="112" spans="1:319">
      <c r="A112" s="13" t="s">
        <v>452</v>
      </c>
      <c r="B112">
        <v>1365.3399999999997</v>
      </c>
      <c r="C112">
        <v>26.256538461538454</v>
      </c>
      <c r="D112" s="13" t="s">
        <v>435</v>
      </c>
      <c r="E112" s="13" t="s">
        <v>444</v>
      </c>
      <c r="F112">
        <v>6.5</v>
      </c>
      <c r="H112">
        <v>8.2899999999999903</v>
      </c>
      <c r="J112">
        <v>9.91</v>
      </c>
      <c r="L112">
        <v>9.1</v>
      </c>
      <c r="N112">
        <v>7.81</v>
      </c>
      <c r="P112">
        <v>7.9</v>
      </c>
      <c r="R112">
        <v>8.99</v>
      </c>
      <c r="T112">
        <v>7.68</v>
      </c>
      <c r="V112">
        <v>9.81</v>
      </c>
      <c r="X112">
        <v>8.41</v>
      </c>
      <c r="Z112">
        <v>9.93</v>
      </c>
      <c r="AB112">
        <v>8.9600000000000009</v>
      </c>
      <c r="AD112">
        <v>8.91</v>
      </c>
      <c r="AF112">
        <v>9.57</v>
      </c>
      <c r="AG112">
        <v>9.07</v>
      </c>
      <c r="AH112">
        <v>5.24</v>
      </c>
      <c r="AJ112">
        <v>8.14</v>
      </c>
      <c r="AL112">
        <v>9.41</v>
      </c>
      <c r="AN112">
        <v>8.6300000000000008</v>
      </c>
      <c r="AP112">
        <v>8.93</v>
      </c>
      <c r="AR112">
        <v>8.11</v>
      </c>
      <c r="AT112">
        <v>8.93</v>
      </c>
      <c r="AV112">
        <v>9.68</v>
      </c>
      <c r="AX112">
        <v>10.0299999999999</v>
      </c>
      <c r="AZ112">
        <v>17.47</v>
      </c>
      <c r="BB112">
        <v>9.85</v>
      </c>
      <c r="BD112">
        <v>9.16</v>
      </c>
      <c r="BF112">
        <v>9.4600000000000009</v>
      </c>
      <c r="BH112">
        <v>8.7799999999999905</v>
      </c>
      <c r="BJ112">
        <v>6.99</v>
      </c>
      <c r="BL112">
        <v>7.79</v>
      </c>
      <c r="BN112">
        <v>8.92</v>
      </c>
      <c r="BP112">
        <v>9.17</v>
      </c>
      <c r="BR112">
        <v>8.82</v>
      </c>
      <c r="BS112">
        <v>8.7899999999999903</v>
      </c>
      <c r="BT112">
        <v>10.0299999999999</v>
      </c>
      <c r="BV112">
        <v>9.74</v>
      </c>
      <c r="BX112">
        <v>8.0399999999999903</v>
      </c>
      <c r="CA112">
        <v>8.27</v>
      </c>
      <c r="CC112">
        <v>7.43</v>
      </c>
      <c r="CD112">
        <v>7.88</v>
      </c>
      <c r="CE112">
        <v>6.03</v>
      </c>
      <c r="CG112">
        <v>10.01</v>
      </c>
      <c r="CI112">
        <v>8.06</v>
      </c>
      <c r="CK112">
        <v>6.52</v>
      </c>
      <c r="CM112">
        <v>8.25</v>
      </c>
      <c r="CO112">
        <v>7.33</v>
      </c>
      <c r="CP112">
        <v>5.71</v>
      </c>
      <c r="CQ112">
        <v>8.32</v>
      </c>
      <c r="CS112">
        <v>8.91</v>
      </c>
      <c r="CU112">
        <v>8.82</v>
      </c>
      <c r="CW112">
        <v>8.5399999999999903</v>
      </c>
      <c r="CY112">
        <v>8.82</v>
      </c>
      <c r="DA112">
        <v>9.16</v>
      </c>
      <c r="DC112">
        <v>9.07</v>
      </c>
      <c r="DE112">
        <v>8.01</v>
      </c>
      <c r="DG112">
        <v>7.25</v>
      </c>
      <c r="DL112">
        <v>9.8699999999999903</v>
      </c>
      <c r="DN112">
        <v>9.07</v>
      </c>
      <c r="DP112">
        <v>8.41</v>
      </c>
      <c r="DR112">
        <v>9.48</v>
      </c>
      <c r="DV112">
        <v>17.64</v>
      </c>
      <c r="DX112">
        <v>8.2100000000000009</v>
      </c>
      <c r="DZ112">
        <v>7.48</v>
      </c>
      <c r="EB112">
        <v>7.33</v>
      </c>
      <c r="ED112">
        <v>7.66</v>
      </c>
      <c r="EF112">
        <v>6.83</v>
      </c>
      <c r="EJ112">
        <v>9.66</v>
      </c>
      <c r="EK112">
        <v>8.24</v>
      </c>
      <c r="EM112">
        <v>8.76</v>
      </c>
      <c r="EO112">
        <v>8.2200000000000006</v>
      </c>
      <c r="EP112">
        <v>9.2200000000000006</v>
      </c>
      <c r="ER112">
        <v>17.079999999999899</v>
      </c>
      <c r="ET112">
        <v>7.12</v>
      </c>
      <c r="EV112">
        <v>8.8699999999999903</v>
      </c>
      <c r="EX112">
        <v>6.96</v>
      </c>
      <c r="EY112">
        <v>8.07</v>
      </c>
      <c r="EZ112">
        <v>7.71</v>
      </c>
      <c r="FB112">
        <v>8.7799999999999905</v>
      </c>
      <c r="FD112">
        <v>8.01</v>
      </c>
      <c r="FF112">
        <v>9.42</v>
      </c>
      <c r="FH112">
        <v>6.5</v>
      </c>
      <c r="FJ112">
        <v>7.61</v>
      </c>
      <c r="FL112">
        <v>6.33</v>
      </c>
      <c r="FN112">
        <v>5.14</v>
      </c>
      <c r="FP112">
        <v>9.57</v>
      </c>
      <c r="FQ112">
        <v>7.06</v>
      </c>
      <c r="FR112">
        <v>8.86</v>
      </c>
      <c r="FT112">
        <v>6.03</v>
      </c>
      <c r="FV112">
        <v>9.6</v>
      </c>
      <c r="FX112">
        <v>8.82</v>
      </c>
      <c r="FZ112">
        <v>8.7799999999999905</v>
      </c>
      <c r="GB112">
        <v>15.15</v>
      </c>
      <c r="GD112">
        <v>5.93</v>
      </c>
      <c r="GF112">
        <v>10.3</v>
      </c>
      <c r="GH112">
        <v>9.25</v>
      </c>
      <c r="GJ112">
        <v>8.1</v>
      </c>
      <c r="GL112">
        <v>6.22</v>
      </c>
      <c r="GN112">
        <v>8.49</v>
      </c>
      <c r="GP112">
        <v>7.17</v>
      </c>
      <c r="GR112">
        <v>9.07</v>
      </c>
      <c r="GS112">
        <v>8.2200000000000006</v>
      </c>
      <c r="GT112">
        <v>5.28</v>
      </c>
      <c r="GV112">
        <v>7.98</v>
      </c>
      <c r="GX112">
        <v>7.57</v>
      </c>
      <c r="GZ112">
        <v>9.7799999999999905</v>
      </c>
      <c r="HB112">
        <v>5.59</v>
      </c>
      <c r="HF112">
        <v>10.36</v>
      </c>
      <c r="HJ112">
        <v>5.58</v>
      </c>
      <c r="HL112">
        <v>8.75</v>
      </c>
      <c r="HN112">
        <v>7.28</v>
      </c>
      <c r="HP112">
        <v>9.89</v>
      </c>
      <c r="HR112">
        <v>7.68</v>
      </c>
      <c r="HT112">
        <v>5.66</v>
      </c>
      <c r="HV112">
        <v>9.44</v>
      </c>
      <c r="HX112">
        <v>8.4</v>
      </c>
      <c r="HZ112">
        <v>9.35</v>
      </c>
      <c r="IB112">
        <v>9.36</v>
      </c>
      <c r="ID112">
        <v>7.03</v>
      </c>
      <c r="IF112">
        <v>6.3</v>
      </c>
      <c r="IH112">
        <v>10.57</v>
      </c>
      <c r="IJ112">
        <v>10.33</v>
      </c>
      <c r="IL112">
        <v>10.17</v>
      </c>
      <c r="IN112">
        <v>8.1300000000000008</v>
      </c>
      <c r="IP112">
        <v>7.53</v>
      </c>
      <c r="IR112">
        <v>7.26</v>
      </c>
      <c r="IT112">
        <v>9.7100000000000009</v>
      </c>
      <c r="IV112">
        <v>9.93</v>
      </c>
      <c r="IX112">
        <v>6.24</v>
      </c>
      <c r="IZ112">
        <v>9.2899999999999903</v>
      </c>
      <c r="JB112">
        <v>7.65</v>
      </c>
      <c r="JD112">
        <v>9.17</v>
      </c>
      <c r="JF112">
        <v>10.24</v>
      </c>
      <c r="JH112">
        <v>10.69</v>
      </c>
      <c r="JJ112">
        <v>8.7100000000000009</v>
      </c>
      <c r="JL112">
        <v>7.72</v>
      </c>
      <c r="JN112">
        <v>8.1199999999999903</v>
      </c>
      <c r="JP112">
        <v>5.44</v>
      </c>
      <c r="JR112">
        <v>10.11</v>
      </c>
      <c r="JT112">
        <v>9.89</v>
      </c>
      <c r="JV112">
        <v>8.74</v>
      </c>
      <c r="JX112">
        <v>9.3699999999999903</v>
      </c>
      <c r="JZ112">
        <v>8.9700000000000006</v>
      </c>
      <c r="KB112">
        <v>7.09</v>
      </c>
      <c r="KD112">
        <v>7.9</v>
      </c>
      <c r="KF112">
        <v>8.51</v>
      </c>
      <c r="KH112">
        <v>6.77</v>
      </c>
      <c r="KI112">
        <v>2.19</v>
      </c>
      <c r="KJ112">
        <v>8.61</v>
      </c>
      <c r="KL112">
        <v>6.96</v>
      </c>
      <c r="KN112">
        <v>9.5299999999999905</v>
      </c>
      <c r="KP112">
        <v>6.61</v>
      </c>
      <c r="KR112">
        <v>8.65</v>
      </c>
      <c r="KT112">
        <v>10.02</v>
      </c>
      <c r="KV112">
        <v>8.81</v>
      </c>
      <c r="KX112">
        <v>9.61</v>
      </c>
      <c r="LA112">
        <v>10.1199999999999</v>
      </c>
      <c r="LB112">
        <v>9.68</v>
      </c>
      <c r="LD112">
        <v>8.02</v>
      </c>
      <c r="LF112">
        <v>7.36</v>
      </c>
    </row>
    <row r="113" spans="1:319">
      <c r="A113" s="13" t="s">
        <v>453</v>
      </c>
      <c r="B113">
        <v>1364.089999999999</v>
      </c>
      <c r="C113">
        <v>26.23249999999998</v>
      </c>
      <c r="D113" s="13" t="s">
        <v>435</v>
      </c>
      <c r="E113" s="13" t="s">
        <v>436</v>
      </c>
      <c r="F113">
        <v>5.28</v>
      </c>
      <c r="H113">
        <v>8.77</v>
      </c>
      <c r="I113">
        <v>4.8499999999999899</v>
      </c>
      <c r="K113">
        <v>6.14</v>
      </c>
      <c r="L113">
        <v>5.62</v>
      </c>
      <c r="N113">
        <v>6.83</v>
      </c>
      <c r="O113">
        <v>7.84</v>
      </c>
      <c r="Q113">
        <v>6.65</v>
      </c>
      <c r="R113">
        <v>8.92</v>
      </c>
      <c r="T113">
        <v>9.16</v>
      </c>
      <c r="U113">
        <v>6.63</v>
      </c>
      <c r="W113">
        <v>5.31</v>
      </c>
      <c r="X113">
        <v>7.12</v>
      </c>
      <c r="Z113">
        <v>9.77</v>
      </c>
      <c r="AA113">
        <v>7.01</v>
      </c>
      <c r="AC113">
        <v>7.32</v>
      </c>
      <c r="AI113">
        <v>8.34</v>
      </c>
      <c r="AJ113">
        <v>6.16</v>
      </c>
      <c r="AL113">
        <v>9.5</v>
      </c>
      <c r="AM113">
        <v>4.08</v>
      </c>
      <c r="AO113">
        <v>6.71</v>
      </c>
      <c r="AP113">
        <v>5.95</v>
      </c>
      <c r="AR113">
        <v>10.06</v>
      </c>
      <c r="AS113">
        <v>3.33</v>
      </c>
      <c r="AV113">
        <v>1.49</v>
      </c>
      <c r="BB113">
        <v>7.04</v>
      </c>
      <c r="BD113">
        <v>9.2799999999999905</v>
      </c>
      <c r="BE113">
        <v>6.05</v>
      </c>
      <c r="BG113">
        <v>6.86</v>
      </c>
      <c r="BH113">
        <v>6.59</v>
      </c>
      <c r="BJ113">
        <v>9.5500000000000007</v>
      </c>
      <c r="BK113">
        <v>6.58</v>
      </c>
      <c r="BM113">
        <v>7.93</v>
      </c>
      <c r="BN113">
        <v>6.41</v>
      </c>
      <c r="BP113">
        <v>8.58</v>
      </c>
      <c r="BR113">
        <v>6.15</v>
      </c>
      <c r="BS113">
        <v>5.55</v>
      </c>
      <c r="BT113">
        <v>8.1199999999999903</v>
      </c>
      <c r="BV113">
        <v>9.77</v>
      </c>
      <c r="BX113">
        <v>6.44</v>
      </c>
      <c r="BY113">
        <v>4.82</v>
      </c>
      <c r="CA113">
        <v>8.3699999999999903</v>
      </c>
      <c r="CC113">
        <v>8</v>
      </c>
      <c r="CD113">
        <v>5.01</v>
      </c>
      <c r="CF113">
        <v>5.29</v>
      </c>
      <c r="CG113">
        <v>6.34</v>
      </c>
      <c r="CH113">
        <v>6.57</v>
      </c>
      <c r="CJ113">
        <v>6.87</v>
      </c>
      <c r="CL113">
        <v>7.18</v>
      </c>
      <c r="CM113">
        <v>6.4</v>
      </c>
      <c r="CO113">
        <v>8.25</v>
      </c>
      <c r="CP113">
        <v>8.48</v>
      </c>
      <c r="CR113">
        <v>7.47</v>
      </c>
      <c r="CS113">
        <v>7.55</v>
      </c>
      <c r="CU113">
        <v>9.25</v>
      </c>
      <c r="CV113">
        <v>6.42</v>
      </c>
      <c r="CX113">
        <v>7.38</v>
      </c>
      <c r="CY113">
        <v>5.26</v>
      </c>
      <c r="CZ113">
        <v>5.38</v>
      </c>
      <c r="DA113">
        <v>3.06</v>
      </c>
      <c r="DB113">
        <v>4.4000000000000004</v>
      </c>
      <c r="DE113">
        <v>4.63</v>
      </c>
      <c r="DG113">
        <v>15.57</v>
      </c>
      <c r="DJ113">
        <v>8.83</v>
      </c>
      <c r="DL113">
        <v>5.0599999999999898</v>
      </c>
      <c r="DN113">
        <v>8.75</v>
      </c>
      <c r="DO113">
        <v>4.18</v>
      </c>
      <c r="DR113">
        <v>7.24</v>
      </c>
      <c r="DT113">
        <v>7.73</v>
      </c>
      <c r="DU113">
        <v>6.24</v>
      </c>
      <c r="DV113">
        <v>8.16</v>
      </c>
      <c r="DW113">
        <v>6.68</v>
      </c>
      <c r="DX113">
        <v>7.53</v>
      </c>
      <c r="DZ113">
        <v>5.32</v>
      </c>
      <c r="EA113">
        <v>4.38</v>
      </c>
      <c r="EB113">
        <v>3.3</v>
      </c>
      <c r="EC113">
        <v>3.95</v>
      </c>
      <c r="ED113">
        <v>6.37</v>
      </c>
      <c r="EF113">
        <v>8.2200000000000006</v>
      </c>
      <c r="EG113">
        <v>5.38</v>
      </c>
      <c r="EI113">
        <v>6.91</v>
      </c>
      <c r="EJ113">
        <v>6.36</v>
      </c>
      <c r="EK113">
        <v>6.08</v>
      </c>
      <c r="EL113">
        <v>5.42</v>
      </c>
      <c r="EN113">
        <v>8.58</v>
      </c>
      <c r="EP113">
        <v>8.51</v>
      </c>
      <c r="EQ113">
        <v>7.18</v>
      </c>
      <c r="ER113">
        <v>4.4000000000000004</v>
      </c>
      <c r="ES113">
        <v>2.88</v>
      </c>
      <c r="EU113">
        <v>8.42</v>
      </c>
      <c r="EV113">
        <v>4.87</v>
      </c>
      <c r="EX113">
        <v>8.93</v>
      </c>
      <c r="EY113">
        <v>3.23</v>
      </c>
      <c r="FA113">
        <v>8.0299999999999905</v>
      </c>
      <c r="FB113">
        <v>6.46</v>
      </c>
      <c r="FD113">
        <v>8.15</v>
      </c>
      <c r="FE113">
        <v>2.5</v>
      </c>
      <c r="FG113">
        <v>6.94</v>
      </c>
      <c r="FH113">
        <v>5.0999999999999899</v>
      </c>
      <c r="FJ113">
        <v>6.86</v>
      </c>
      <c r="FK113">
        <v>8.66</v>
      </c>
      <c r="FM113">
        <v>9.49</v>
      </c>
      <c r="FN113">
        <v>5.53</v>
      </c>
      <c r="FP113">
        <v>8.2799999999999905</v>
      </c>
      <c r="FQ113">
        <v>5.0199999999999898</v>
      </c>
      <c r="FS113">
        <v>6.71</v>
      </c>
      <c r="FT113">
        <v>6.26</v>
      </c>
      <c r="FV113">
        <v>8.41</v>
      </c>
      <c r="FW113">
        <v>8.7899999999999903</v>
      </c>
      <c r="FX113">
        <v>10.49</v>
      </c>
      <c r="FY113">
        <v>10.18</v>
      </c>
      <c r="FZ113">
        <v>3.55</v>
      </c>
      <c r="GB113">
        <v>7.87</v>
      </c>
      <c r="GC113">
        <v>3.55</v>
      </c>
      <c r="GE113">
        <v>7.57</v>
      </c>
      <c r="GF113">
        <v>4.63</v>
      </c>
      <c r="GH113">
        <v>9.18</v>
      </c>
      <c r="GI113">
        <v>6.12</v>
      </c>
      <c r="GK113">
        <v>8.41</v>
      </c>
      <c r="GL113">
        <v>9.41</v>
      </c>
      <c r="GN113">
        <v>9.44</v>
      </c>
      <c r="GO113">
        <v>4.7300000000000004</v>
      </c>
      <c r="GQ113">
        <v>6.29</v>
      </c>
      <c r="GR113">
        <v>6.52</v>
      </c>
      <c r="GT113">
        <v>9.84</v>
      </c>
      <c r="GU113">
        <v>8.1300000000000008</v>
      </c>
      <c r="GW113">
        <v>8.35</v>
      </c>
      <c r="GX113">
        <v>7.31</v>
      </c>
      <c r="GZ113">
        <v>8.14</v>
      </c>
      <c r="HA113">
        <v>4.21</v>
      </c>
      <c r="HC113">
        <v>8.23</v>
      </c>
      <c r="HD113">
        <v>2.62</v>
      </c>
      <c r="HN113">
        <v>6.67</v>
      </c>
      <c r="HO113">
        <v>8.48</v>
      </c>
      <c r="HP113">
        <v>6.24</v>
      </c>
      <c r="HR113">
        <v>6.83</v>
      </c>
      <c r="HS113">
        <v>5.1100000000000003</v>
      </c>
      <c r="HU113">
        <v>7.89</v>
      </c>
      <c r="HV113">
        <v>6.29</v>
      </c>
      <c r="HX113">
        <v>5.19</v>
      </c>
      <c r="HY113">
        <v>3.98</v>
      </c>
      <c r="IB113">
        <v>8.3000000000000007</v>
      </c>
      <c r="ID113">
        <v>9.17</v>
      </c>
      <c r="IE113">
        <v>8.93</v>
      </c>
      <c r="IG113">
        <v>6.48</v>
      </c>
      <c r="IH113">
        <v>9.58</v>
      </c>
      <c r="IJ113">
        <v>9.76</v>
      </c>
      <c r="IK113">
        <v>6.75</v>
      </c>
      <c r="IM113">
        <v>6.9</v>
      </c>
      <c r="IN113">
        <v>6.31</v>
      </c>
      <c r="IP113">
        <v>9.09</v>
      </c>
      <c r="IQ113">
        <v>8.0500000000000007</v>
      </c>
      <c r="IS113">
        <v>7.58</v>
      </c>
      <c r="IT113">
        <v>5.75</v>
      </c>
      <c r="IV113">
        <v>8.74</v>
      </c>
      <c r="IW113">
        <v>8.0299999999999905</v>
      </c>
      <c r="IY113">
        <v>9.2200000000000006</v>
      </c>
      <c r="IZ113">
        <v>8.34</v>
      </c>
      <c r="JB113">
        <v>7.83</v>
      </c>
      <c r="JC113">
        <v>4.18</v>
      </c>
      <c r="JE113">
        <v>5.43</v>
      </c>
      <c r="JF113">
        <v>7.99</v>
      </c>
      <c r="JH113">
        <v>7.03</v>
      </c>
      <c r="JI113">
        <v>7.5</v>
      </c>
      <c r="JK113">
        <v>5.59</v>
      </c>
      <c r="JL113">
        <v>8.99</v>
      </c>
      <c r="JN113">
        <v>6.01</v>
      </c>
      <c r="JO113">
        <v>8.39</v>
      </c>
      <c r="JQ113">
        <v>5.01</v>
      </c>
      <c r="JR113">
        <v>7.67</v>
      </c>
      <c r="JT113">
        <v>9</v>
      </c>
      <c r="JU113">
        <v>5.54</v>
      </c>
      <c r="JW113">
        <v>7.6</v>
      </c>
      <c r="JX113">
        <v>4.7699999999999898</v>
      </c>
      <c r="JZ113">
        <v>7.32</v>
      </c>
      <c r="KA113">
        <v>6.29</v>
      </c>
      <c r="KC113">
        <v>7.77</v>
      </c>
      <c r="KD113">
        <v>7.56</v>
      </c>
      <c r="KF113">
        <v>9.09</v>
      </c>
      <c r="KG113">
        <v>7.74</v>
      </c>
      <c r="KI113">
        <v>4.75</v>
      </c>
      <c r="KJ113">
        <v>7.87</v>
      </c>
      <c r="KL113">
        <v>6.66</v>
      </c>
      <c r="KM113">
        <v>5.58</v>
      </c>
      <c r="KO113">
        <v>7.34</v>
      </c>
      <c r="KP113">
        <v>4.7699999999999898</v>
      </c>
      <c r="KQ113">
        <v>4.0999999999999899</v>
      </c>
      <c r="KR113">
        <v>10.210000000000001</v>
      </c>
      <c r="KS113">
        <v>4.26</v>
      </c>
      <c r="KU113">
        <v>8.4600000000000009</v>
      </c>
      <c r="KV113">
        <v>4.63</v>
      </c>
      <c r="KX113">
        <v>5.23</v>
      </c>
      <c r="KY113">
        <v>5.08</v>
      </c>
      <c r="LA113">
        <v>6.46</v>
      </c>
      <c r="LD113">
        <v>19.309999999999899</v>
      </c>
      <c r="LG113">
        <v>8.68</v>
      </c>
    </row>
    <row r="114" spans="1:319">
      <c r="A114" s="13" t="s">
        <v>454</v>
      </c>
      <c r="B114">
        <v>1199.94</v>
      </c>
      <c r="C114">
        <v>23.075769230769232</v>
      </c>
      <c r="D114" s="13" t="s">
        <v>435</v>
      </c>
      <c r="E114" s="13" t="s">
        <v>436</v>
      </c>
      <c r="G114">
        <v>7.22</v>
      </c>
      <c r="I114">
        <v>8.09</v>
      </c>
      <c r="K114">
        <v>7.39</v>
      </c>
      <c r="M114">
        <v>8.41</v>
      </c>
      <c r="O114">
        <v>6.83</v>
      </c>
      <c r="Q114">
        <v>8.5399999999999903</v>
      </c>
      <c r="S114">
        <v>6.67</v>
      </c>
      <c r="U114">
        <v>8.81</v>
      </c>
      <c r="W114">
        <v>7.51</v>
      </c>
      <c r="Y114">
        <v>7.64</v>
      </c>
      <c r="AA114">
        <v>7.32</v>
      </c>
      <c r="AC114">
        <v>7.93</v>
      </c>
      <c r="AE114">
        <v>6.87</v>
      </c>
      <c r="AG114">
        <v>8.85</v>
      </c>
      <c r="AI114">
        <v>6.88</v>
      </c>
      <c r="AK114">
        <v>8.81</v>
      </c>
      <c r="AM114">
        <v>6.49</v>
      </c>
      <c r="AO114">
        <v>8.5500000000000007</v>
      </c>
      <c r="AQ114">
        <v>8.2200000000000006</v>
      </c>
      <c r="AS114">
        <v>6.98</v>
      </c>
      <c r="AW114">
        <v>9.2899999999999903</v>
      </c>
      <c r="AY114">
        <v>5.27</v>
      </c>
      <c r="BA114">
        <v>13.51</v>
      </c>
      <c r="BC114">
        <v>8.32</v>
      </c>
      <c r="BE114">
        <v>6.71</v>
      </c>
      <c r="BG114">
        <v>8.68</v>
      </c>
      <c r="BI114">
        <v>7.96</v>
      </c>
      <c r="BJ114">
        <v>4.3899999999999899</v>
      </c>
      <c r="BK114">
        <v>7.13</v>
      </c>
      <c r="BM114">
        <v>8.61</v>
      </c>
      <c r="BO114">
        <v>8.82</v>
      </c>
      <c r="BQ114">
        <v>6.97</v>
      </c>
      <c r="BS114">
        <v>8.51</v>
      </c>
      <c r="BU114">
        <v>6.39</v>
      </c>
      <c r="BW114">
        <v>8.82</v>
      </c>
      <c r="BY114">
        <v>6.55</v>
      </c>
      <c r="CB114">
        <v>7.11</v>
      </c>
      <c r="CC114">
        <v>9.0500000000000007</v>
      </c>
      <c r="CD114">
        <v>5.23</v>
      </c>
      <c r="CF114">
        <v>6.2</v>
      </c>
      <c r="CH114">
        <v>7.66</v>
      </c>
      <c r="CJ114">
        <v>8.1300000000000008</v>
      </c>
      <c r="CL114">
        <v>7.8</v>
      </c>
      <c r="CN114">
        <v>7.2</v>
      </c>
      <c r="CP114">
        <v>8.2200000000000006</v>
      </c>
      <c r="CR114">
        <v>5.46</v>
      </c>
      <c r="CT114">
        <v>7.61</v>
      </c>
      <c r="CV114">
        <v>11.34</v>
      </c>
      <c r="CX114">
        <v>6.86</v>
      </c>
      <c r="CZ114">
        <v>8.08</v>
      </c>
      <c r="DB114">
        <v>7.76</v>
      </c>
      <c r="DD114">
        <v>9.2200000000000006</v>
      </c>
      <c r="DF114">
        <v>6.66</v>
      </c>
      <c r="DJ114">
        <v>7.56</v>
      </c>
      <c r="DM114">
        <v>7.91</v>
      </c>
      <c r="DO114">
        <v>7.83</v>
      </c>
      <c r="DQ114">
        <v>6.76</v>
      </c>
      <c r="DS114">
        <v>5.03</v>
      </c>
      <c r="DU114">
        <v>6.77</v>
      </c>
      <c r="DW114">
        <v>8.8699999999999903</v>
      </c>
      <c r="DY114">
        <v>8.6999999999999904</v>
      </c>
      <c r="EA114">
        <v>6.65</v>
      </c>
      <c r="EC114">
        <v>8.32</v>
      </c>
      <c r="EE114">
        <v>6.49</v>
      </c>
      <c r="EG114">
        <v>6.33</v>
      </c>
      <c r="EI114">
        <v>5.84</v>
      </c>
      <c r="EL114">
        <v>8.9600000000000009</v>
      </c>
      <c r="EN114">
        <v>6.98</v>
      </c>
      <c r="EQ114">
        <v>6.7</v>
      </c>
      <c r="ES114">
        <v>7.16</v>
      </c>
      <c r="EU114">
        <v>9.26</v>
      </c>
      <c r="EW114">
        <v>7.83</v>
      </c>
      <c r="EY114">
        <v>7.18</v>
      </c>
      <c r="FA114">
        <v>6.98</v>
      </c>
      <c r="FC114">
        <v>6.47</v>
      </c>
      <c r="FE114">
        <v>8.27</v>
      </c>
      <c r="FG114">
        <v>8.7799999999999905</v>
      </c>
      <c r="FI114">
        <v>13.63</v>
      </c>
      <c r="FK114">
        <v>6.18</v>
      </c>
      <c r="FM114">
        <v>8.48</v>
      </c>
      <c r="FO114">
        <v>7.24</v>
      </c>
      <c r="FQ114">
        <v>12.33</v>
      </c>
      <c r="FS114">
        <v>7.66</v>
      </c>
      <c r="FU114">
        <v>8.42</v>
      </c>
      <c r="FW114">
        <v>7.45</v>
      </c>
      <c r="FY114">
        <v>7.74</v>
      </c>
      <c r="GA114">
        <v>9.7799999999999905</v>
      </c>
      <c r="GB114">
        <v>7.94</v>
      </c>
      <c r="GC114">
        <v>8.3800000000000008</v>
      </c>
      <c r="GE114">
        <v>13.89</v>
      </c>
      <c r="GG114">
        <v>8.7899999999999903</v>
      </c>
      <c r="GI114">
        <v>6.7</v>
      </c>
      <c r="GK114">
        <v>9.0500000000000007</v>
      </c>
      <c r="GM114">
        <v>6.81</v>
      </c>
      <c r="GO114">
        <v>8.7100000000000009</v>
      </c>
      <c r="GQ114">
        <v>6.31</v>
      </c>
      <c r="GS114">
        <v>9.1</v>
      </c>
      <c r="GU114">
        <v>3.2</v>
      </c>
      <c r="GW114">
        <v>8.5500000000000007</v>
      </c>
      <c r="GY114">
        <v>6.03</v>
      </c>
      <c r="HA114">
        <v>9.0299999999999905</v>
      </c>
      <c r="HC114">
        <v>7.15</v>
      </c>
      <c r="HE114">
        <v>8.61</v>
      </c>
      <c r="HG114">
        <v>8.2899999999999903</v>
      </c>
      <c r="HI114">
        <v>9.08</v>
      </c>
      <c r="HK114">
        <v>6.96</v>
      </c>
      <c r="HM114">
        <v>8.49</v>
      </c>
      <c r="HO114">
        <v>6.31</v>
      </c>
      <c r="HQ114">
        <v>8.93</v>
      </c>
      <c r="HS114">
        <v>7.3</v>
      </c>
      <c r="HU114">
        <v>8.89</v>
      </c>
      <c r="HW114">
        <v>9.2200000000000006</v>
      </c>
      <c r="HY114">
        <v>3.83</v>
      </c>
      <c r="IA114">
        <v>6.46</v>
      </c>
      <c r="IC114">
        <v>7.4</v>
      </c>
      <c r="IE114">
        <v>8.2899999999999903</v>
      </c>
      <c r="IG114">
        <v>7.1</v>
      </c>
      <c r="II114">
        <v>4.97</v>
      </c>
      <c r="IK114">
        <v>8.4600000000000009</v>
      </c>
      <c r="IM114">
        <v>6.58</v>
      </c>
      <c r="IO114">
        <v>8.33</v>
      </c>
      <c r="IQ114">
        <v>6.7</v>
      </c>
      <c r="IS114">
        <v>7.88</v>
      </c>
      <c r="IU114">
        <v>5.91</v>
      </c>
      <c r="IW114">
        <v>7.39</v>
      </c>
      <c r="IY114">
        <v>6.21</v>
      </c>
      <c r="JA114">
        <v>5.7</v>
      </c>
      <c r="JC114">
        <v>7.77</v>
      </c>
      <c r="JE114">
        <v>8.7200000000000006</v>
      </c>
      <c r="JG114">
        <v>5.96</v>
      </c>
      <c r="JI114">
        <v>7.22</v>
      </c>
      <c r="JK114">
        <v>6.55</v>
      </c>
      <c r="JM114">
        <v>7.17</v>
      </c>
      <c r="JO114">
        <v>7.16</v>
      </c>
      <c r="JQ114">
        <v>9.66</v>
      </c>
      <c r="JS114">
        <v>6.8</v>
      </c>
      <c r="JU114">
        <v>8.89</v>
      </c>
      <c r="JW114">
        <v>6.44</v>
      </c>
      <c r="JY114">
        <v>8.48</v>
      </c>
      <c r="KA114">
        <v>6.18</v>
      </c>
      <c r="KC114">
        <v>9.19</v>
      </c>
      <c r="KE114">
        <v>10</v>
      </c>
      <c r="KG114">
        <v>8.48</v>
      </c>
      <c r="KI114">
        <v>6.75</v>
      </c>
      <c r="KK114">
        <v>7.64</v>
      </c>
      <c r="KM114">
        <v>7.36</v>
      </c>
      <c r="KO114">
        <v>7.83</v>
      </c>
      <c r="KQ114">
        <v>8.7100000000000009</v>
      </c>
      <c r="KS114">
        <v>5.65</v>
      </c>
      <c r="KU114">
        <v>9.08</v>
      </c>
      <c r="KW114">
        <v>6.28</v>
      </c>
      <c r="KY114">
        <v>8.09</v>
      </c>
      <c r="LA114">
        <v>7.31</v>
      </c>
      <c r="LC114">
        <v>6.39</v>
      </c>
      <c r="LE114">
        <v>8.84</v>
      </c>
      <c r="LG114">
        <v>6.34</v>
      </c>
    </row>
    <row r="115" spans="1:319">
      <c r="A115" s="13" t="s">
        <v>455</v>
      </c>
      <c r="B115">
        <v>1234.2</v>
      </c>
      <c r="C115">
        <v>23.734615384615385</v>
      </c>
      <c r="D115" s="13" t="s">
        <v>435</v>
      </c>
      <c r="E115" s="13" t="s">
        <v>456</v>
      </c>
      <c r="F115">
        <v>8.86</v>
      </c>
      <c r="G115">
        <v>6.62</v>
      </c>
      <c r="H115">
        <v>9.52</v>
      </c>
      <c r="J115">
        <v>8.49</v>
      </c>
      <c r="L115">
        <v>7.74</v>
      </c>
      <c r="N115">
        <v>7.8</v>
      </c>
      <c r="P115">
        <v>8.5</v>
      </c>
      <c r="R115">
        <v>8.89</v>
      </c>
      <c r="T115">
        <v>9.1300000000000008</v>
      </c>
      <c r="V115">
        <v>9.61</v>
      </c>
      <c r="X115">
        <v>8.48</v>
      </c>
      <c r="Z115">
        <v>8</v>
      </c>
      <c r="AB115">
        <v>8.64</v>
      </c>
      <c r="AD115">
        <v>9.23</v>
      </c>
      <c r="AF115">
        <v>9.1</v>
      </c>
      <c r="AH115">
        <v>8.73</v>
      </c>
      <c r="AJ115">
        <v>7.89</v>
      </c>
      <c r="AL115">
        <v>8.66</v>
      </c>
      <c r="AN115">
        <v>9.44</v>
      </c>
      <c r="AT115">
        <v>8.57</v>
      </c>
      <c r="AV115">
        <v>7.81</v>
      </c>
      <c r="AX115">
        <v>7.66</v>
      </c>
      <c r="BA115">
        <v>6.2</v>
      </c>
      <c r="BB115">
        <v>8.39</v>
      </c>
      <c r="BD115">
        <v>7.77</v>
      </c>
      <c r="BF115">
        <v>9.17</v>
      </c>
      <c r="BH115">
        <v>9.0299999999999905</v>
      </c>
      <c r="BJ115">
        <v>8.42</v>
      </c>
      <c r="BL115">
        <v>8.9</v>
      </c>
      <c r="BN115">
        <v>7.85</v>
      </c>
      <c r="BP115">
        <v>9.2200000000000006</v>
      </c>
      <c r="BR115">
        <v>9.52</v>
      </c>
      <c r="BT115">
        <v>9.81</v>
      </c>
      <c r="BV115">
        <v>8.41</v>
      </c>
      <c r="BX115">
        <v>12.2</v>
      </c>
      <c r="CA115">
        <v>8.36</v>
      </c>
      <c r="CC115">
        <v>9.26</v>
      </c>
      <c r="CE115">
        <v>8.82</v>
      </c>
      <c r="CG115">
        <v>9.09</v>
      </c>
      <c r="CI115">
        <v>9.57</v>
      </c>
      <c r="CK115">
        <v>9.6199999999999903</v>
      </c>
      <c r="CM115">
        <v>6.97</v>
      </c>
      <c r="CO115">
        <v>8.35</v>
      </c>
      <c r="CQ115">
        <v>8.7899999999999903</v>
      </c>
      <c r="CS115">
        <v>7.73</v>
      </c>
      <c r="CU115">
        <v>16.52</v>
      </c>
      <c r="CW115">
        <v>7.41</v>
      </c>
      <c r="CY115">
        <v>8.15</v>
      </c>
      <c r="DA115">
        <v>8.43</v>
      </c>
      <c r="DC115">
        <v>8.25</v>
      </c>
      <c r="DE115">
        <v>8.4600000000000009</v>
      </c>
      <c r="DG115">
        <v>7.56</v>
      </c>
      <c r="DL115">
        <v>8</v>
      </c>
      <c r="DP115">
        <v>6.4</v>
      </c>
      <c r="DQ115">
        <v>8.61</v>
      </c>
      <c r="DR115">
        <v>7.46</v>
      </c>
      <c r="DT115">
        <v>7.43</v>
      </c>
      <c r="DV115">
        <v>7.9</v>
      </c>
      <c r="DX115">
        <v>7.01</v>
      </c>
      <c r="DZ115">
        <v>7.67</v>
      </c>
      <c r="EB115">
        <v>8.0299999999999905</v>
      </c>
      <c r="ED115">
        <v>8.08</v>
      </c>
      <c r="EF115">
        <v>7.97</v>
      </c>
      <c r="EJ115">
        <v>8.06</v>
      </c>
      <c r="EK115">
        <v>9.06</v>
      </c>
      <c r="EP115">
        <v>8.52</v>
      </c>
      <c r="ER115">
        <v>8.93</v>
      </c>
      <c r="EU115">
        <v>7.08</v>
      </c>
      <c r="EV115">
        <v>4.51</v>
      </c>
      <c r="EX115">
        <v>7.34</v>
      </c>
      <c r="EZ115">
        <v>8.69</v>
      </c>
      <c r="FB115">
        <v>7.3</v>
      </c>
      <c r="FD115">
        <v>8.2899999999999903</v>
      </c>
      <c r="FF115">
        <v>7.56</v>
      </c>
      <c r="FH115">
        <v>10.34</v>
      </c>
      <c r="FK115">
        <v>7.96</v>
      </c>
      <c r="FL115">
        <v>8.0500000000000007</v>
      </c>
      <c r="FN115">
        <v>5.75</v>
      </c>
      <c r="FP115">
        <v>9.6199999999999903</v>
      </c>
      <c r="FR115">
        <v>8.65</v>
      </c>
      <c r="FT115">
        <v>6.33</v>
      </c>
      <c r="FV115">
        <v>9.65</v>
      </c>
      <c r="FY115">
        <v>9.2200000000000006</v>
      </c>
      <c r="FZ115">
        <v>9.51</v>
      </c>
      <c r="GB115">
        <v>7.1</v>
      </c>
      <c r="GE115">
        <v>8.07</v>
      </c>
      <c r="GF115">
        <v>7.24</v>
      </c>
      <c r="GH115">
        <v>9.01</v>
      </c>
      <c r="GJ115">
        <v>6.45</v>
      </c>
      <c r="GL115">
        <v>9.99</v>
      </c>
      <c r="GN115">
        <v>5.34</v>
      </c>
      <c r="GP115">
        <v>9.9700000000000006</v>
      </c>
      <c r="GR115">
        <v>8.67</v>
      </c>
      <c r="GT115">
        <v>10.25</v>
      </c>
      <c r="GX115">
        <v>8.41</v>
      </c>
      <c r="GZ115">
        <v>8.09</v>
      </c>
      <c r="HB115">
        <v>7.15</v>
      </c>
      <c r="HD115">
        <v>6.67</v>
      </c>
      <c r="HF115">
        <v>8.9499999999999904</v>
      </c>
      <c r="HH115">
        <v>5.26</v>
      </c>
      <c r="HJ115">
        <v>8.25</v>
      </c>
      <c r="HL115">
        <v>9.33</v>
      </c>
      <c r="HN115">
        <v>8.1199999999999903</v>
      </c>
      <c r="HP115">
        <v>8.93</v>
      </c>
      <c r="HR115">
        <v>8.57</v>
      </c>
      <c r="HT115">
        <v>5.17</v>
      </c>
      <c r="HV115">
        <v>8.66</v>
      </c>
      <c r="HX115">
        <v>9.35</v>
      </c>
      <c r="IB115">
        <v>9.31</v>
      </c>
      <c r="IE115">
        <v>10.3</v>
      </c>
      <c r="IG115">
        <v>5.09</v>
      </c>
      <c r="IH115">
        <v>8.4600000000000009</v>
      </c>
      <c r="IJ115">
        <v>9.6300000000000008</v>
      </c>
      <c r="IL115">
        <v>8.4499999999999904</v>
      </c>
      <c r="IN115">
        <v>8.3000000000000007</v>
      </c>
      <c r="IP115">
        <v>8.4700000000000006</v>
      </c>
      <c r="IR115">
        <v>8.94</v>
      </c>
      <c r="IT115">
        <v>8.8699999999999903</v>
      </c>
      <c r="IV115">
        <v>8.94</v>
      </c>
      <c r="IX115">
        <v>10.79</v>
      </c>
      <c r="JB115">
        <v>0.78</v>
      </c>
      <c r="JD115">
        <v>8.7899999999999903</v>
      </c>
      <c r="JF115">
        <v>7.47</v>
      </c>
      <c r="JH115">
        <v>9.51</v>
      </c>
      <c r="JJ115">
        <v>7.8</v>
      </c>
      <c r="JL115">
        <v>8.43</v>
      </c>
      <c r="JN115">
        <v>10.08</v>
      </c>
      <c r="JP115">
        <v>6.11</v>
      </c>
      <c r="JR115">
        <v>8.16</v>
      </c>
      <c r="JV115">
        <v>10.19</v>
      </c>
      <c r="JX115">
        <v>9.0399999999999903</v>
      </c>
      <c r="JZ115">
        <v>7.54</v>
      </c>
      <c r="KB115">
        <v>6.2</v>
      </c>
      <c r="KD115">
        <v>7.61</v>
      </c>
      <c r="KF115">
        <v>9.8000000000000007</v>
      </c>
      <c r="KH115">
        <v>10.19</v>
      </c>
      <c r="KJ115">
        <v>9.68</v>
      </c>
      <c r="KL115">
        <v>8.49</v>
      </c>
      <c r="KN115">
        <v>9.2799999999999905</v>
      </c>
      <c r="KP115">
        <v>9.43</v>
      </c>
      <c r="KR115">
        <v>7.76</v>
      </c>
      <c r="KT115">
        <v>8.43</v>
      </c>
      <c r="KV115">
        <v>5.4</v>
      </c>
      <c r="KX115">
        <v>6.22</v>
      </c>
      <c r="KZ115">
        <v>7.52</v>
      </c>
      <c r="LB115">
        <v>8.98</v>
      </c>
      <c r="LD115">
        <v>8.43</v>
      </c>
      <c r="LF115">
        <v>9.75</v>
      </c>
    </row>
    <row r="116" spans="1:319">
      <c r="A116" s="13" t="s">
        <v>457</v>
      </c>
      <c r="B116">
        <v>1512.42</v>
      </c>
      <c r="C116">
        <v>29.085000000000001</v>
      </c>
      <c r="D116" s="13" t="s">
        <v>435</v>
      </c>
      <c r="E116" s="13" t="s">
        <v>458</v>
      </c>
      <c r="F116">
        <v>15.76</v>
      </c>
      <c r="H116">
        <v>6.45</v>
      </c>
      <c r="I116">
        <v>7.99</v>
      </c>
      <c r="M116">
        <v>15.02</v>
      </c>
      <c r="N116">
        <v>6.21</v>
      </c>
      <c r="O116">
        <v>7.87</v>
      </c>
      <c r="R116">
        <v>17.21</v>
      </c>
      <c r="T116">
        <v>5.73</v>
      </c>
      <c r="U116">
        <v>8.35</v>
      </c>
      <c r="Y116">
        <v>8.0299999999999905</v>
      </c>
      <c r="Z116">
        <v>8.4499999999999904</v>
      </c>
      <c r="AA116">
        <v>8.14</v>
      </c>
      <c r="AE116">
        <v>7.94</v>
      </c>
      <c r="AF116">
        <v>13.72</v>
      </c>
      <c r="AG116">
        <v>4.5999999999999899</v>
      </c>
      <c r="AJ116">
        <v>13.94</v>
      </c>
      <c r="AL116">
        <v>4.76</v>
      </c>
      <c r="AM116">
        <v>4.37</v>
      </c>
      <c r="AP116">
        <v>13.63</v>
      </c>
      <c r="AR116">
        <v>7.72</v>
      </c>
      <c r="AS116">
        <v>5.32</v>
      </c>
      <c r="AV116">
        <v>15.49</v>
      </c>
      <c r="AX116">
        <v>6.1</v>
      </c>
      <c r="AY116">
        <v>6.33</v>
      </c>
      <c r="BB116">
        <v>10.5</v>
      </c>
      <c r="BD116">
        <v>7.54</v>
      </c>
      <c r="BF116">
        <v>7.6</v>
      </c>
      <c r="BH116">
        <v>16.079999999999899</v>
      </c>
      <c r="BJ116">
        <v>7.5</v>
      </c>
      <c r="BK116">
        <v>6.69</v>
      </c>
      <c r="BM116">
        <v>5.79</v>
      </c>
      <c r="BN116">
        <v>7.7</v>
      </c>
      <c r="BP116">
        <v>6</v>
      </c>
      <c r="BQ116">
        <v>6.48</v>
      </c>
      <c r="BT116">
        <v>16.66</v>
      </c>
      <c r="BV116">
        <v>6.65</v>
      </c>
      <c r="BW116">
        <v>7.81</v>
      </c>
      <c r="BY116">
        <v>6.89</v>
      </c>
      <c r="CA116">
        <v>7.17</v>
      </c>
      <c r="CB116">
        <v>8.1</v>
      </c>
      <c r="CC116">
        <v>7.02</v>
      </c>
      <c r="CD116">
        <v>4.2</v>
      </c>
      <c r="CG116">
        <v>17.600000000000001</v>
      </c>
      <c r="CI116">
        <v>8.4499999999999904</v>
      </c>
      <c r="CJ116">
        <v>8.5500000000000007</v>
      </c>
      <c r="CK116">
        <v>8.3699999999999903</v>
      </c>
      <c r="CL116">
        <v>7.34</v>
      </c>
      <c r="CM116">
        <v>12.48</v>
      </c>
      <c r="CP116">
        <v>14.47</v>
      </c>
      <c r="CS116">
        <v>8.14</v>
      </c>
      <c r="CT116">
        <v>6.87</v>
      </c>
      <c r="CU116">
        <v>7.7</v>
      </c>
      <c r="CV116">
        <v>6.78</v>
      </c>
      <c r="CX116">
        <v>5.51</v>
      </c>
      <c r="CY116">
        <v>12.36</v>
      </c>
      <c r="DA116">
        <v>5.78</v>
      </c>
      <c r="DB116">
        <v>5.9</v>
      </c>
      <c r="DC116">
        <v>6.57</v>
      </c>
      <c r="DE116">
        <v>15.94</v>
      </c>
      <c r="DG116">
        <v>8.65</v>
      </c>
      <c r="DJ116">
        <v>5.26</v>
      </c>
      <c r="DL116">
        <v>12.64</v>
      </c>
      <c r="DN116">
        <v>7.86</v>
      </c>
      <c r="DO116">
        <v>8.58</v>
      </c>
      <c r="DS116">
        <v>7.49</v>
      </c>
      <c r="DT116">
        <v>8.0299999999999905</v>
      </c>
      <c r="DU116">
        <v>7.67</v>
      </c>
      <c r="DX116">
        <v>14.83</v>
      </c>
      <c r="DZ116">
        <v>7.71</v>
      </c>
      <c r="EA116">
        <v>7.43</v>
      </c>
      <c r="ED116">
        <v>13.95</v>
      </c>
      <c r="EF116">
        <v>5.47</v>
      </c>
      <c r="EG116">
        <v>5.89</v>
      </c>
      <c r="EJ116">
        <v>12.76</v>
      </c>
      <c r="EP116">
        <v>6.72</v>
      </c>
      <c r="EQ116">
        <v>3.33</v>
      </c>
      <c r="ER116">
        <v>4.82</v>
      </c>
      <c r="ES116">
        <v>8.36</v>
      </c>
      <c r="EV116">
        <v>7.17</v>
      </c>
      <c r="EW116">
        <v>8.06</v>
      </c>
      <c r="EX116">
        <v>8.5500000000000007</v>
      </c>
      <c r="EY116">
        <v>7</v>
      </c>
      <c r="FA116">
        <v>6.98</v>
      </c>
      <c r="FB116">
        <v>18.05</v>
      </c>
      <c r="FD116">
        <v>7.85</v>
      </c>
      <c r="FE116">
        <v>6.07</v>
      </c>
      <c r="FH116">
        <v>18.79</v>
      </c>
      <c r="FJ116">
        <v>7.32</v>
      </c>
      <c r="FK116">
        <v>6</v>
      </c>
      <c r="FM116">
        <v>7.37</v>
      </c>
      <c r="FN116">
        <v>15.6</v>
      </c>
      <c r="FP116">
        <v>7.99</v>
      </c>
      <c r="FQ116">
        <v>5.15</v>
      </c>
      <c r="FT116">
        <v>8.18</v>
      </c>
      <c r="FU116">
        <v>8.61</v>
      </c>
      <c r="FV116">
        <v>5.83</v>
      </c>
      <c r="FW116">
        <v>4.88</v>
      </c>
      <c r="FZ116">
        <v>17.579999999999899</v>
      </c>
      <c r="GB116">
        <v>7.8</v>
      </c>
      <c r="GC116">
        <v>4.4400000000000004</v>
      </c>
      <c r="GF116">
        <v>14.31</v>
      </c>
      <c r="GH116">
        <v>7.16</v>
      </c>
      <c r="GI116">
        <v>5.93</v>
      </c>
      <c r="GL116">
        <v>16.25</v>
      </c>
      <c r="GN116">
        <v>8.68</v>
      </c>
      <c r="GO116">
        <v>5.33</v>
      </c>
      <c r="GR116">
        <v>13.75</v>
      </c>
      <c r="GT116">
        <v>10.3</v>
      </c>
      <c r="GU116">
        <v>7.8</v>
      </c>
      <c r="GW116">
        <v>7.93</v>
      </c>
      <c r="GX116">
        <v>12.32</v>
      </c>
      <c r="GZ116">
        <v>8.84</v>
      </c>
      <c r="HA116">
        <v>6.66</v>
      </c>
      <c r="HD116">
        <v>12.9</v>
      </c>
      <c r="HF116">
        <v>7.97</v>
      </c>
      <c r="HG116">
        <v>9.19</v>
      </c>
      <c r="HJ116">
        <v>15.88</v>
      </c>
      <c r="HM116">
        <v>9.31</v>
      </c>
      <c r="HO116">
        <v>8.57</v>
      </c>
      <c r="HP116">
        <v>11.11</v>
      </c>
      <c r="HS116">
        <v>8.1300000000000008</v>
      </c>
      <c r="HV116">
        <v>7.88</v>
      </c>
      <c r="HW116">
        <v>6.09</v>
      </c>
      <c r="HY116">
        <v>6.03</v>
      </c>
      <c r="IB116">
        <v>17.940000000000001</v>
      </c>
      <c r="ID116">
        <v>6.81</v>
      </c>
      <c r="IE116">
        <v>6.39</v>
      </c>
      <c r="IG116">
        <v>5.54</v>
      </c>
      <c r="IH116">
        <v>8.81</v>
      </c>
      <c r="IK116">
        <v>6.8</v>
      </c>
      <c r="IN116">
        <v>14.2</v>
      </c>
      <c r="IP116">
        <v>4.99</v>
      </c>
      <c r="IQ116">
        <v>15.42</v>
      </c>
      <c r="IT116">
        <v>6.62</v>
      </c>
      <c r="IV116">
        <v>6.5</v>
      </c>
      <c r="IW116">
        <v>6.85</v>
      </c>
      <c r="IZ116">
        <v>17.27</v>
      </c>
      <c r="JB116">
        <v>4.91</v>
      </c>
      <c r="JC116">
        <v>6.89</v>
      </c>
      <c r="JE116">
        <v>9.16</v>
      </c>
      <c r="JF116">
        <v>18.28</v>
      </c>
      <c r="JH116">
        <v>7.32</v>
      </c>
      <c r="JI116">
        <v>9.65</v>
      </c>
      <c r="JL116">
        <v>15.25</v>
      </c>
      <c r="JN116">
        <v>8.77</v>
      </c>
      <c r="JO116">
        <v>9.65</v>
      </c>
      <c r="JR116">
        <v>13.33</v>
      </c>
      <c r="JT116">
        <v>6.68</v>
      </c>
      <c r="JU116">
        <v>6.09</v>
      </c>
      <c r="JX116">
        <v>17.170000000000002</v>
      </c>
      <c r="JZ116">
        <v>5.72</v>
      </c>
      <c r="KA116">
        <v>6.65</v>
      </c>
      <c r="KD116">
        <v>12.98</v>
      </c>
      <c r="KF116">
        <v>9.17</v>
      </c>
      <c r="KG116">
        <v>5.63</v>
      </c>
      <c r="KJ116">
        <v>15.48</v>
      </c>
      <c r="KL116">
        <v>8.5299999999999905</v>
      </c>
      <c r="KM116">
        <v>4.6900000000000004</v>
      </c>
      <c r="KP116">
        <v>17.059999999999899</v>
      </c>
      <c r="KR116">
        <v>8.65</v>
      </c>
      <c r="KS116">
        <v>7.58</v>
      </c>
      <c r="KV116">
        <v>16.239999999999899</v>
      </c>
      <c r="KX116">
        <v>6.6</v>
      </c>
      <c r="KY116">
        <v>6.42</v>
      </c>
      <c r="LC116">
        <v>10.81</v>
      </c>
      <c r="LE116">
        <v>7.56</v>
      </c>
    </row>
    <row r="117" spans="1:319">
      <c r="A117" s="13" t="s">
        <v>459</v>
      </c>
      <c r="B117">
        <v>1438.5299999999995</v>
      </c>
      <c r="C117">
        <v>27.664038461538453</v>
      </c>
      <c r="D117" s="13" t="s">
        <v>435</v>
      </c>
      <c r="E117" s="13" t="s">
        <v>460</v>
      </c>
      <c r="H117">
        <v>5.1100000000000003</v>
      </c>
      <c r="K117">
        <v>7.54</v>
      </c>
      <c r="M117">
        <v>23.43</v>
      </c>
      <c r="P117">
        <v>15.81</v>
      </c>
      <c r="R117">
        <v>15.4</v>
      </c>
      <c r="V117">
        <v>15.94</v>
      </c>
      <c r="Z117">
        <v>15.03</v>
      </c>
      <c r="AC117">
        <v>14.28</v>
      </c>
      <c r="AD117">
        <v>6.94</v>
      </c>
      <c r="AE117">
        <v>8.26</v>
      </c>
      <c r="AG117">
        <v>8.42</v>
      </c>
      <c r="AK117">
        <v>17.48</v>
      </c>
      <c r="AN117">
        <v>15.28</v>
      </c>
      <c r="AQ117">
        <v>7.96</v>
      </c>
      <c r="AT117">
        <v>8.49</v>
      </c>
      <c r="AV117">
        <v>9.08</v>
      </c>
      <c r="AX117">
        <v>15.28</v>
      </c>
      <c r="AZ117">
        <v>7.8</v>
      </c>
      <c r="BC117">
        <v>14.27</v>
      </c>
      <c r="BF117">
        <v>7.94</v>
      </c>
      <c r="BI117">
        <v>12.17</v>
      </c>
      <c r="BL117">
        <v>7.82</v>
      </c>
      <c r="BM117">
        <v>6.95</v>
      </c>
      <c r="BO117">
        <v>14.64</v>
      </c>
      <c r="BQ117">
        <v>8.0500000000000007</v>
      </c>
      <c r="BR117">
        <v>7.93</v>
      </c>
      <c r="BT117">
        <v>7.87</v>
      </c>
      <c r="BU117">
        <v>15.57</v>
      </c>
      <c r="BX117">
        <v>13.92</v>
      </c>
      <c r="CB117">
        <v>15.73</v>
      </c>
      <c r="CE117">
        <v>6.43</v>
      </c>
      <c r="CG117">
        <v>8.0500000000000007</v>
      </c>
      <c r="CH117">
        <v>7.37</v>
      </c>
      <c r="CI117">
        <v>8.16</v>
      </c>
      <c r="CK117">
        <v>7.34</v>
      </c>
      <c r="CM117">
        <v>6.97</v>
      </c>
      <c r="CN117">
        <v>6.78</v>
      </c>
      <c r="CQ117">
        <v>7.42</v>
      </c>
      <c r="CR117">
        <v>7.8</v>
      </c>
      <c r="CT117">
        <v>7.49</v>
      </c>
      <c r="CU117">
        <v>9.2100000000000009</v>
      </c>
      <c r="CW117">
        <v>13.38</v>
      </c>
      <c r="DA117">
        <v>6.48</v>
      </c>
      <c r="DB117">
        <v>8.1300000000000008</v>
      </c>
      <c r="DD117">
        <v>7.87</v>
      </c>
      <c r="DG117">
        <v>14.07</v>
      </c>
      <c r="DJ117">
        <v>7.82</v>
      </c>
      <c r="DM117">
        <v>15.59</v>
      </c>
      <c r="DQ117">
        <v>7.4</v>
      </c>
      <c r="DS117">
        <v>15.88</v>
      </c>
      <c r="DW117">
        <v>14.94</v>
      </c>
      <c r="DZ117">
        <v>15.6</v>
      </c>
      <c r="EC117">
        <v>12.76</v>
      </c>
      <c r="EE117">
        <v>13.81</v>
      </c>
      <c r="EI117">
        <v>6.4</v>
      </c>
      <c r="EK117">
        <v>6.99</v>
      </c>
      <c r="EO117">
        <v>5.63</v>
      </c>
      <c r="EQ117">
        <v>14.45</v>
      </c>
      <c r="ET117">
        <v>14.28</v>
      </c>
      <c r="EU117">
        <v>17.079999999999899</v>
      </c>
      <c r="EW117">
        <v>16.27</v>
      </c>
      <c r="EZ117">
        <v>13.89</v>
      </c>
      <c r="FC117">
        <v>13.91</v>
      </c>
      <c r="FF117">
        <v>15.32</v>
      </c>
      <c r="FJ117">
        <v>7.16</v>
      </c>
      <c r="FL117">
        <v>14.34</v>
      </c>
      <c r="FO117">
        <v>6.7</v>
      </c>
      <c r="FP117">
        <v>9.33</v>
      </c>
      <c r="FR117">
        <v>14.27</v>
      </c>
      <c r="FU117">
        <v>15.36</v>
      </c>
      <c r="FX117">
        <v>9.7200000000000006</v>
      </c>
      <c r="GA117">
        <v>15.36</v>
      </c>
      <c r="GD117">
        <v>8.65</v>
      </c>
      <c r="GE117">
        <v>7.63</v>
      </c>
      <c r="GG117">
        <v>17.239999999999899</v>
      </c>
      <c r="GK117">
        <v>18.18</v>
      </c>
      <c r="GM117">
        <v>9.74</v>
      </c>
      <c r="GP117">
        <v>18.27</v>
      </c>
      <c r="GS117">
        <v>15.91</v>
      </c>
      <c r="GV117">
        <v>9.3000000000000007</v>
      </c>
      <c r="GY117">
        <v>18.13</v>
      </c>
      <c r="HB117">
        <v>16.100000000000001</v>
      </c>
      <c r="HE117">
        <v>8.2100000000000009</v>
      </c>
      <c r="HH117">
        <v>19.309999999999899</v>
      </c>
      <c r="HK117">
        <v>17.489999999999899</v>
      </c>
      <c r="HN117">
        <v>8.86</v>
      </c>
      <c r="HQ117">
        <v>17.79</v>
      </c>
      <c r="HU117">
        <v>16.7</v>
      </c>
      <c r="HW117">
        <v>19.309999999999899</v>
      </c>
      <c r="HZ117">
        <v>17.23</v>
      </c>
      <c r="IC117">
        <v>9</v>
      </c>
      <c r="ID117">
        <v>8.94</v>
      </c>
      <c r="IF117">
        <v>5.92</v>
      </c>
      <c r="II117">
        <v>17.04</v>
      </c>
      <c r="IL117">
        <v>17.5</v>
      </c>
      <c r="IO117">
        <v>9.06</v>
      </c>
      <c r="IR117">
        <v>15</v>
      </c>
      <c r="IU117">
        <v>16.25</v>
      </c>
      <c r="IX117">
        <v>18.78</v>
      </c>
      <c r="JA117">
        <v>7.79</v>
      </c>
      <c r="JB117">
        <v>8.07</v>
      </c>
      <c r="JD117">
        <v>8.9</v>
      </c>
      <c r="JG117">
        <v>17.37</v>
      </c>
      <c r="JJ117">
        <v>15.8</v>
      </c>
      <c r="JM117">
        <v>8.4700000000000006</v>
      </c>
      <c r="JN117">
        <v>6.29</v>
      </c>
      <c r="JP117">
        <v>8.7100000000000009</v>
      </c>
      <c r="JS117">
        <v>15.27</v>
      </c>
      <c r="JV117">
        <v>15.84</v>
      </c>
      <c r="JY117">
        <v>16.47</v>
      </c>
      <c r="KB117">
        <v>17.41</v>
      </c>
      <c r="KE117">
        <v>15.33</v>
      </c>
      <c r="KG117">
        <v>5.77</v>
      </c>
      <c r="KI117">
        <v>7.25</v>
      </c>
      <c r="KK117">
        <v>8.33</v>
      </c>
      <c r="KN117">
        <v>15.36</v>
      </c>
      <c r="KQ117">
        <v>8.34</v>
      </c>
      <c r="KS117">
        <v>8.17</v>
      </c>
      <c r="KT117">
        <v>8</v>
      </c>
      <c r="KW117">
        <v>14.91</v>
      </c>
      <c r="KY117">
        <v>7.15</v>
      </c>
      <c r="LF117">
        <v>8.39</v>
      </c>
    </row>
    <row r="118" spans="1:319">
      <c r="A118" s="13" t="s">
        <v>461</v>
      </c>
      <c r="B118">
        <v>1697.4099999999987</v>
      </c>
      <c r="C118">
        <v>32.642499999999977</v>
      </c>
      <c r="D118" s="13" t="s">
        <v>435</v>
      </c>
      <c r="E118" s="13" t="s">
        <v>460</v>
      </c>
      <c r="H118">
        <v>8.16</v>
      </c>
      <c r="I118">
        <v>12.23</v>
      </c>
      <c r="J118">
        <v>7.99</v>
      </c>
      <c r="K118">
        <v>8.3800000000000008</v>
      </c>
      <c r="N118">
        <v>7.45</v>
      </c>
      <c r="O118">
        <v>16.760000000000002</v>
      </c>
      <c r="P118">
        <v>8.59</v>
      </c>
      <c r="T118">
        <v>8.11</v>
      </c>
      <c r="U118">
        <v>16.27</v>
      </c>
      <c r="V118">
        <v>5.51</v>
      </c>
      <c r="Z118">
        <v>8.2100000000000009</v>
      </c>
      <c r="AA118">
        <v>15.15</v>
      </c>
      <c r="AB118">
        <v>8.5299999999999905</v>
      </c>
      <c r="AF118">
        <v>9.4600000000000009</v>
      </c>
      <c r="AG118">
        <v>18.2</v>
      </c>
      <c r="AH118">
        <v>8.6</v>
      </c>
      <c r="AL118">
        <v>8.66</v>
      </c>
      <c r="AM118">
        <v>18.149999999999899</v>
      </c>
      <c r="AN118">
        <v>7.43</v>
      </c>
      <c r="AO118">
        <v>7.3</v>
      </c>
      <c r="AR118">
        <v>8.9700000000000006</v>
      </c>
      <c r="AS118">
        <v>9.52</v>
      </c>
      <c r="AT118">
        <v>5.63</v>
      </c>
      <c r="AU118">
        <v>7.81</v>
      </c>
      <c r="AX118">
        <v>8.25</v>
      </c>
      <c r="AY118">
        <v>15.63</v>
      </c>
      <c r="AZ118">
        <v>6.5</v>
      </c>
      <c r="BD118">
        <v>7.21</v>
      </c>
      <c r="BF118">
        <v>9.6</v>
      </c>
      <c r="BG118">
        <v>14.48</v>
      </c>
      <c r="BJ118">
        <v>7.59</v>
      </c>
      <c r="BK118">
        <v>14.35</v>
      </c>
      <c r="BL118">
        <v>5.89</v>
      </c>
      <c r="BN118">
        <v>9.2100000000000009</v>
      </c>
      <c r="BP118">
        <v>8.07</v>
      </c>
      <c r="BQ118">
        <v>7.76</v>
      </c>
      <c r="BR118">
        <v>7.73</v>
      </c>
      <c r="BS118">
        <v>8.91</v>
      </c>
      <c r="BV118">
        <v>10.23</v>
      </c>
      <c r="BW118">
        <v>16.77</v>
      </c>
      <c r="BX118">
        <v>7.23</v>
      </c>
      <c r="CC118">
        <v>8.3800000000000008</v>
      </c>
      <c r="CD118">
        <v>13.23</v>
      </c>
      <c r="CE118">
        <v>6.21</v>
      </c>
      <c r="CH118">
        <v>8.31</v>
      </c>
      <c r="CI118">
        <v>9.0500000000000007</v>
      </c>
      <c r="CJ118">
        <v>15.79</v>
      </c>
      <c r="CK118">
        <v>4.22</v>
      </c>
      <c r="CO118">
        <v>7.47</v>
      </c>
      <c r="CP118">
        <v>15.75</v>
      </c>
      <c r="CQ118">
        <v>7.71</v>
      </c>
      <c r="CT118">
        <v>7.68</v>
      </c>
      <c r="CU118">
        <v>8.8000000000000007</v>
      </c>
      <c r="CV118">
        <v>14.61</v>
      </c>
      <c r="CW118">
        <v>5.73</v>
      </c>
      <c r="CZ118">
        <v>14.77</v>
      </c>
      <c r="DA118">
        <v>7.63</v>
      </c>
      <c r="DB118">
        <v>13.79</v>
      </c>
      <c r="DC118">
        <v>8.2899999999999903</v>
      </c>
      <c r="DG118">
        <v>8.42</v>
      </c>
      <c r="DJ118">
        <v>7.82</v>
      </c>
      <c r="DL118">
        <v>12.51</v>
      </c>
      <c r="DM118">
        <v>8.23</v>
      </c>
      <c r="DN118">
        <v>7.14</v>
      </c>
      <c r="DO118">
        <v>15.8</v>
      </c>
      <c r="DP118">
        <v>3.95</v>
      </c>
      <c r="DT118">
        <v>8.6300000000000008</v>
      </c>
      <c r="DU118">
        <v>14.75</v>
      </c>
      <c r="DV118">
        <v>7.05</v>
      </c>
      <c r="DZ118">
        <v>8.2200000000000006</v>
      </c>
      <c r="EA118">
        <v>13.17</v>
      </c>
      <c r="EB118">
        <v>5.91</v>
      </c>
      <c r="EF118">
        <v>8.43</v>
      </c>
      <c r="EG118">
        <v>13</v>
      </c>
      <c r="EI118">
        <v>7.6</v>
      </c>
      <c r="EK118">
        <v>7.51</v>
      </c>
      <c r="EL118">
        <v>17.22</v>
      </c>
      <c r="EM118">
        <v>7.64</v>
      </c>
      <c r="ER118">
        <v>7.83</v>
      </c>
      <c r="ES118">
        <v>17.5</v>
      </c>
      <c r="ET118">
        <v>7.42</v>
      </c>
      <c r="EX118">
        <v>8.36</v>
      </c>
      <c r="EY118">
        <v>13.56</v>
      </c>
      <c r="EZ118">
        <v>6.27</v>
      </c>
      <c r="FB118">
        <v>7.78</v>
      </c>
      <c r="FD118">
        <v>7.84</v>
      </c>
      <c r="FE118">
        <v>16.239999999999899</v>
      </c>
      <c r="FF118">
        <v>6.61</v>
      </c>
      <c r="FJ118">
        <v>8.3000000000000007</v>
      </c>
      <c r="FK118">
        <v>16.27</v>
      </c>
      <c r="FL118">
        <v>5.75</v>
      </c>
      <c r="FP118">
        <v>8.9600000000000009</v>
      </c>
      <c r="FQ118">
        <v>15.11</v>
      </c>
      <c r="FR118">
        <v>6.35</v>
      </c>
      <c r="FV118">
        <v>7.63</v>
      </c>
      <c r="FW118">
        <v>17.100000000000001</v>
      </c>
      <c r="FX118">
        <v>6.61</v>
      </c>
      <c r="GB118">
        <v>7.54</v>
      </c>
      <c r="GC118">
        <v>15.93</v>
      </c>
      <c r="GE118">
        <v>7.23</v>
      </c>
      <c r="GH118">
        <v>9.41</v>
      </c>
      <c r="GI118">
        <v>15.26</v>
      </c>
      <c r="GJ118">
        <v>8.5500000000000007</v>
      </c>
      <c r="GN118">
        <v>8.9600000000000009</v>
      </c>
      <c r="GO118">
        <v>17.53</v>
      </c>
      <c r="GP118">
        <v>5.57</v>
      </c>
      <c r="GT118">
        <v>8.81</v>
      </c>
      <c r="GU118">
        <v>17.82</v>
      </c>
      <c r="GV118">
        <v>5.43</v>
      </c>
      <c r="GY118">
        <v>8.8800000000000008</v>
      </c>
      <c r="GZ118">
        <v>8.0399999999999903</v>
      </c>
      <c r="HA118">
        <v>17.46</v>
      </c>
      <c r="HB118">
        <v>6.33</v>
      </c>
      <c r="HF118">
        <v>9.89</v>
      </c>
      <c r="HG118">
        <v>18.489999999999899</v>
      </c>
      <c r="HH118">
        <v>4.3600000000000003</v>
      </c>
      <c r="HL118">
        <v>9.2899999999999903</v>
      </c>
      <c r="HM118">
        <v>17.760000000000002</v>
      </c>
      <c r="HR118">
        <v>10.54</v>
      </c>
      <c r="HS118">
        <v>15.81</v>
      </c>
      <c r="HT118">
        <v>5.64</v>
      </c>
      <c r="HX118">
        <v>9.1199999999999903</v>
      </c>
      <c r="HY118">
        <v>17.57</v>
      </c>
      <c r="HZ118">
        <v>6.74</v>
      </c>
      <c r="ID118">
        <v>8.35</v>
      </c>
      <c r="IE118">
        <v>17.850000000000001</v>
      </c>
      <c r="IF118">
        <v>6.66</v>
      </c>
      <c r="IJ118">
        <v>8.32</v>
      </c>
      <c r="IK118">
        <v>20.22</v>
      </c>
      <c r="IP118">
        <v>10.26</v>
      </c>
      <c r="IQ118">
        <v>17.61</v>
      </c>
      <c r="IT118">
        <v>8.8800000000000008</v>
      </c>
      <c r="IV118">
        <v>10.26</v>
      </c>
      <c r="IW118">
        <v>17.53</v>
      </c>
      <c r="IX118">
        <v>7.83</v>
      </c>
      <c r="JB118">
        <v>9.94</v>
      </c>
      <c r="JC118">
        <v>18.649999999999899</v>
      </c>
      <c r="JD118">
        <v>4.5999999999999899</v>
      </c>
      <c r="JH118">
        <v>8.91</v>
      </c>
      <c r="JI118">
        <v>20.65</v>
      </c>
      <c r="JJ118">
        <v>5.24</v>
      </c>
      <c r="JO118">
        <v>20.059999999999899</v>
      </c>
      <c r="JP118">
        <v>9.48</v>
      </c>
      <c r="JU118">
        <v>9.2899999999999903</v>
      </c>
      <c r="JV118">
        <v>7.7</v>
      </c>
      <c r="JZ118">
        <v>6.94</v>
      </c>
      <c r="KA118">
        <v>16.829999999999899</v>
      </c>
      <c r="KB118">
        <v>6.26</v>
      </c>
      <c r="KF118">
        <v>9.1999999999999904</v>
      </c>
      <c r="KG118">
        <v>8.0500000000000007</v>
      </c>
      <c r="KH118">
        <v>25.17</v>
      </c>
      <c r="KL118">
        <v>9.5500000000000007</v>
      </c>
      <c r="KM118">
        <v>18.579999999999899</v>
      </c>
      <c r="KN118">
        <v>7.75</v>
      </c>
      <c r="KR118">
        <v>9.43</v>
      </c>
      <c r="KS118">
        <v>15.3</v>
      </c>
      <c r="KT118">
        <v>4.83</v>
      </c>
      <c r="KX118">
        <v>9.82</v>
      </c>
      <c r="KY118">
        <v>5.72</v>
      </c>
      <c r="KZ118">
        <v>11.15</v>
      </c>
      <c r="LD118">
        <v>8.7100000000000009</v>
      </c>
      <c r="LE118">
        <v>16.649999999999899</v>
      </c>
      <c r="LF118">
        <v>6.83</v>
      </c>
    </row>
    <row r="119" spans="1:319">
      <c r="A119" s="13" t="s">
        <v>462</v>
      </c>
      <c r="B119">
        <v>1764.6100000000008</v>
      </c>
      <c r="C119">
        <v>33.934807692307707</v>
      </c>
      <c r="D119" s="13" t="s">
        <v>435</v>
      </c>
      <c r="E119" s="13" t="s">
        <v>460</v>
      </c>
      <c r="F119">
        <v>7.99</v>
      </c>
      <c r="H119">
        <v>6.58</v>
      </c>
      <c r="I119">
        <v>6.74</v>
      </c>
      <c r="K119">
        <v>8.7200000000000006</v>
      </c>
      <c r="L119">
        <v>8.25</v>
      </c>
      <c r="M119">
        <v>6.61</v>
      </c>
      <c r="N119">
        <v>7.14</v>
      </c>
      <c r="O119">
        <v>6.93</v>
      </c>
      <c r="P119">
        <v>8.69</v>
      </c>
      <c r="Q119">
        <v>6.63</v>
      </c>
      <c r="R119">
        <v>5.97</v>
      </c>
      <c r="T119">
        <v>8.41</v>
      </c>
      <c r="W119">
        <v>8.94</v>
      </c>
      <c r="Y119">
        <v>5.24</v>
      </c>
      <c r="AA119">
        <v>7.36</v>
      </c>
      <c r="AC119">
        <v>7.76</v>
      </c>
      <c r="AE119">
        <v>6.88</v>
      </c>
      <c r="AF119">
        <v>9.52</v>
      </c>
      <c r="AG119">
        <v>9.3000000000000007</v>
      </c>
      <c r="AI119">
        <v>14.16</v>
      </c>
      <c r="AJ119">
        <v>8.82</v>
      </c>
      <c r="AL119">
        <v>8.19</v>
      </c>
      <c r="AM119">
        <v>7.88</v>
      </c>
      <c r="AO119">
        <v>7.58</v>
      </c>
      <c r="AP119">
        <v>4.1900000000000004</v>
      </c>
      <c r="AR119">
        <v>7.32</v>
      </c>
      <c r="AS119">
        <v>8.34</v>
      </c>
      <c r="AU119">
        <v>5.32</v>
      </c>
      <c r="AV119">
        <v>7.72</v>
      </c>
      <c r="AX119">
        <v>8.0500000000000007</v>
      </c>
      <c r="AY119">
        <v>8.6</v>
      </c>
      <c r="BA119">
        <v>8.64</v>
      </c>
      <c r="BB119">
        <v>7.88</v>
      </c>
      <c r="BD119">
        <v>5.85</v>
      </c>
      <c r="BG119">
        <v>7.84</v>
      </c>
      <c r="BH119">
        <v>6.55</v>
      </c>
      <c r="BJ119">
        <v>9.17</v>
      </c>
      <c r="BK119">
        <v>8.2799999999999905</v>
      </c>
      <c r="BM119">
        <v>8.24</v>
      </c>
      <c r="BN119">
        <v>6.92</v>
      </c>
      <c r="BP119">
        <v>7.47</v>
      </c>
      <c r="BQ119">
        <v>6.89</v>
      </c>
      <c r="BS119">
        <v>7.66</v>
      </c>
      <c r="BT119">
        <v>8.39</v>
      </c>
      <c r="BV119">
        <v>9.17</v>
      </c>
      <c r="BW119">
        <v>8.1</v>
      </c>
      <c r="BX119">
        <v>5.6</v>
      </c>
      <c r="BY119">
        <v>8.5500000000000007</v>
      </c>
      <c r="CA119">
        <v>6.87</v>
      </c>
      <c r="CB119">
        <v>7.75</v>
      </c>
      <c r="CC119">
        <v>8.0399999999999903</v>
      </c>
      <c r="CD119">
        <v>6.88</v>
      </c>
      <c r="CF119">
        <v>6.42</v>
      </c>
      <c r="CG119">
        <v>13.93</v>
      </c>
      <c r="CI119">
        <v>8.64</v>
      </c>
      <c r="CJ119">
        <v>8.4499999999999904</v>
      </c>
      <c r="CK119">
        <v>6.44</v>
      </c>
      <c r="CL119">
        <v>8.02</v>
      </c>
      <c r="CM119">
        <v>5.9</v>
      </c>
      <c r="CO119">
        <v>8.08</v>
      </c>
      <c r="CP119">
        <v>7.44</v>
      </c>
      <c r="CR119">
        <v>6.78</v>
      </c>
      <c r="CS119">
        <v>5.94</v>
      </c>
      <c r="CU119">
        <v>8.77</v>
      </c>
      <c r="CV119">
        <v>8.11</v>
      </c>
      <c r="CX119">
        <v>7.78</v>
      </c>
      <c r="CY119">
        <v>7.24</v>
      </c>
      <c r="DA119">
        <v>8.31</v>
      </c>
      <c r="DB119">
        <v>7.55</v>
      </c>
      <c r="DD119">
        <v>8.0299999999999905</v>
      </c>
      <c r="DE119">
        <v>7.1</v>
      </c>
      <c r="DG119">
        <v>7.67</v>
      </c>
      <c r="DJ119">
        <v>10.0399999999999</v>
      </c>
      <c r="DL119">
        <v>7.43</v>
      </c>
      <c r="DN119">
        <v>8.8000000000000007</v>
      </c>
      <c r="DO119">
        <v>7.19</v>
      </c>
      <c r="DQ119">
        <v>15.62</v>
      </c>
      <c r="DS119">
        <v>8.57</v>
      </c>
      <c r="DT119">
        <v>7.98</v>
      </c>
      <c r="DU119">
        <v>7.91</v>
      </c>
      <c r="DW119">
        <v>7.32</v>
      </c>
      <c r="DX119">
        <v>7.76</v>
      </c>
      <c r="DZ119">
        <v>7.5</v>
      </c>
      <c r="EA119">
        <v>7.9</v>
      </c>
      <c r="EC119">
        <v>7.57</v>
      </c>
      <c r="ED119">
        <v>7.59</v>
      </c>
      <c r="EF119">
        <v>6.36</v>
      </c>
      <c r="EG119">
        <v>7.41</v>
      </c>
      <c r="EI119">
        <v>6.74</v>
      </c>
      <c r="EJ119">
        <v>7.74</v>
      </c>
      <c r="EK119">
        <v>7.27</v>
      </c>
      <c r="EL119">
        <v>8.9700000000000006</v>
      </c>
      <c r="EN119">
        <v>7.41</v>
      </c>
      <c r="ER119">
        <v>8.0399999999999903</v>
      </c>
      <c r="ES119">
        <v>7.93</v>
      </c>
      <c r="EU119">
        <v>18.89</v>
      </c>
      <c r="EV119">
        <v>7.45</v>
      </c>
      <c r="EW119">
        <v>8.07</v>
      </c>
      <c r="EX119">
        <v>6.68</v>
      </c>
      <c r="EY119">
        <v>8.02</v>
      </c>
      <c r="FA119">
        <v>8.76</v>
      </c>
      <c r="FB119">
        <v>7.15</v>
      </c>
      <c r="FD119">
        <v>8.39</v>
      </c>
      <c r="FE119">
        <v>7.95</v>
      </c>
      <c r="FG119">
        <v>6.87</v>
      </c>
      <c r="FH119">
        <v>8.81</v>
      </c>
      <c r="FJ119">
        <v>7.3</v>
      </c>
      <c r="FK119">
        <v>8.09</v>
      </c>
      <c r="FL119">
        <v>7</v>
      </c>
      <c r="FM119">
        <v>9.3800000000000008</v>
      </c>
      <c r="FP119">
        <v>7.83</v>
      </c>
      <c r="FQ119">
        <v>17.38</v>
      </c>
      <c r="FS119">
        <v>8.89</v>
      </c>
      <c r="FT119">
        <v>8.48</v>
      </c>
      <c r="FV119">
        <v>8.3800000000000008</v>
      </c>
      <c r="FW119">
        <v>9.31</v>
      </c>
      <c r="FX119">
        <v>7.09</v>
      </c>
      <c r="FY119">
        <v>5.67</v>
      </c>
      <c r="FZ119">
        <v>8.25</v>
      </c>
      <c r="GB119">
        <v>7.92</v>
      </c>
      <c r="GC119">
        <v>8.24</v>
      </c>
      <c r="GE119">
        <v>15.74</v>
      </c>
      <c r="GF119">
        <v>7.02</v>
      </c>
      <c r="GH119">
        <v>6.84</v>
      </c>
      <c r="GI119">
        <v>8.8800000000000008</v>
      </c>
      <c r="GK119">
        <v>7.24</v>
      </c>
      <c r="GL119">
        <v>3.74</v>
      </c>
      <c r="GN119">
        <v>8.1300000000000008</v>
      </c>
      <c r="GQ119">
        <v>9.5500000000000007</v>
      </c>
      <c r="GR119">
        <v>7.67</v>
      </c>
      <c r="GT119">
        <v>17.940000000000001</v>
      </c>
      <c r="GU119">
        <v>8.9499999999999904</v>
      </c>
      <c r="GW119">
        <v>8.1300000000000008</v>
      </c>
      <c r="GX119">
        <v>8.1999999999999904</v>
      </c>
      <c r="GZ119">
        <v>8.09</v>
      </c>
      <c r="HA119">
        <v>8.52</v>
      </c>
      <c r="HC119">
        <v>14.94</v>
      </c>
      <c r="HD119">
        <v>13.64</v>
      </c>
      <c r="HG119">
        <v>18.18</v>
      </c>
      <c r="HI119">
        <v>7.86</v>
      </c>
      <c r="HJ119">
        <v>8.5500000000000007</v>
      </c>
      <c r="HL119">
        <v>9.1300000000000008</v>
      </c>
      <c r="HM119">
        <v>7.37</v>
      </c>
      <c r="HO119">
        <v>7</v>
      </c>
      <c r="HP119">
        <v>7.57</v>
      </c>
      <c r="HR119">
        <v>9.2799999999999905</v>
      </c>
      <c r="HS119">
        <v>11.48</v>
      </c>
      <c r="HU119">
        <v>8.6999999999999904</v>
      </c>
      <c r="HV119">
        <v>10.01</v>
      </c>
      <c r="HX119">
        <v>5.82</v>
      </c>
      <c r="HY119">
        <v>8.8699999999999903</v>
      </c>
      <c r="IA119">
        <v>9.4</v>
      </c>
      <c r="IB119">
        <v>9.75</v>
      </c>
      <c r="ID119">
        <v>8.27</v>
      </c>
      <c r="IE119">
        <v>9.67</v>
      </c>
      <c r="IF119">
        <v>6.15</v>
      </c>
      <c r="IG119">
        <v>8.36</v>
      </c>
      <c r="IH119">
        <v>9.31</v>
      </c>
      <c r="IJ119">
        <v>8.4</v>
      </c>
      <c r="IK119">
        <v>9.01</v>
      </c>
      <c r="IM119">
        <v>9.52</v>
      </c>
      <c r="IN119">
        <v>8.19</v>
      </c>
      <c r="IP119">
        <v>8.1999999999999904</v>
      </c>
      <c r="IQ119">
        <v>8.3800000000000008</v>
      </c>
      <c r="IS119">
        <v>9.7200000000000006</v>
      </c>
      <c r="IT119">
        <v>10.09</v>
      </c>
      <c r="IV119">
        <v>9.18</v>
      </c>
      <c r="IW119">
        <v>8.01</v>
      </c>
      <c r="IY119">
        <v>8.16</v>
      </c>
      <c r="IZ119">
        <v>7.47</v>
      </c>
      <c r="JB119">
        <v>7.98</v>
      </c>
      <c r="JC119">
        <v>5.07</v>
      </c>
      <c r="JD119">
        <v>5.94</v>
      </c>
      <c r="JE119">
        <v>9.4</v>
      </c>
      <c r="JF119">
        <v>9.24</v>
      </c>
      <c r="JH119">
        <v>8.92</v>
      </c>
      <c r="JI119">
        <v>9.41</v>
      </c>
      <c r="JK119">
        <v>9.06</v>
      </c>
      <c r="JL119">
        <v>7.61</v>
      </c>
      <c r="JN119">
        <v>8.1999999999999904</v>
      </c>
      <c r="JP119">
        <v>8.17</v>
      </c>
      <c r="JQ119">
        <v>9.48</v>
      </c>
      <c r="JR119">
        <v>8.26</v>
      </c>
      <c r="JT119">
        <v>13.32</v>
      </c>
      <c r="JU119">
        <v>8.19</v>
      </c>
      <c r="JW119">
        <v>8.1999999999999904</v>
      </c>
      <c r="JX119">
        <v>7.9</v>
      </c>
      <c r="JZ119">
        <v>8.49</v>
      </c>
      <c r="KA119">
        <v>8.1999999999999904</v>
      </c>
      <c r="KC119">
        <v>8.1300000000000008</v>
      </c>
      <c r="KD119">
        <v>7.71</v>
      </c>
      <c r="KF119">
        <v>7.6</v>
      </c>
      <c r="KG119">
        <v>7.98</v>
      </c>
      <c r="KI119">
        <v>7.97</v>
      </c>
      <c r="KJ119">
        <v>7.22</v>
      </c>
      <c r="KL119">
        <v>8.44</v>
      </c>
      <c r="KM119">
        <v>9.02</v>
      </c>
      <c r="KO119">
        <v>13.17</v>
      </c>
      <c r="KP119">
        <v>9.1999999999999904</v>
      </c>
      <c r="KR119">
        <v>6.38</v>
      </c>
      <c r="KS119">
        <v>7.94</v>
      </c>
      <c r="KU119">
        <v>8.02</v>
      </c>
      <c r="KV119">
        <v>7.75</v>
      </c>
      <c r="KX119">
        <v>8.94</v>
      </c>
      <c r="KY119">
        <v>8.14</v>
      </c>
      <c r="LA119">
        <v>9.1</v>
      </c>
      <c r="LB119">
        <v>9.0299999999999905</v>
      </c>
      <c r="LD119">
        <v>8.1199999999999903</v>
      </c>
      <c r="LE119">
        <v>15.74</v>
      </c>
      <c r="LG119">
        <v>9.2200000000000006</v>
      </c>
    </row>
    <row r="120" spans="1:319">
      <c r="A120" s="13" t="s">
        <v>463</v>
      </c>
      <c r="B120">
        <v>336.05</v>
      </c>
      <c r="C120">
        <v>6.4625000000000004</v>
      </c>
      <c r="D120" s="13" t="s">
        <v>435</v>
      </c>
      <c r="E120" s="13" t="s">
        <v>460</v>
      </c>
      <c r="I120">
        <v>6.81</v>
      </c>
      <c r="O120">
        <v>6.14</v>
      </c>
      <c r="U120">
        <v>7.84</v>
      </c>
      <c r="AA120">
        <v>8.0500000000000007</v>
      </c>
      <c r="AG120">
        <v>7.47</v>
      </c>
      <c r="AM120">
        <v>6.95</v>
      </c>
      <c r="AS120">
        <v>6.67</v>
      </c>
      <c r="AY120">
        <v>6.8</v>
      </c>
      <c r="BE120">
        <v>7.11</v>
      </c>
      <c r="BK120">
        <v>7.26</v>
      </c>
      <c r="BR120">
        <v>8.2899999999999903</v>
      </c>
      <c r="BW120">
        <v>8.09</v>
      </c>
      <c r="BX120">
        <v>3.88</v>
      </c>
      <c r="CD120">
        <v>7.15</v>
      </c>
      <c r="CJ120">
        <v>7.45</v>
      </c>
      <c r="CP120">
        <v>7.13</v>
      </c>
      <c r="CV120">
        <v>6.15</v>
      </c>
      <c r="DB120">
        <v>6.93</v>
      </c>
      <c r="DJ120">
        <v>6.44</v>
      </c>
      <c r="DO120">
        <v>5.0199999999999898</v>
      </c>
      <c r="DU120">
        <v>6.62</v>
      </c>
      <c r="EA120">
        <v>5.66</v>
      </c>
      <c r="EG120">
        <v>7.38</v>
      </c>
      <c r="EL120">
        <v>8.93</v>
      </c>
      <c r="ES120">
        <v>6.38</v>
      </c>
      <c r="EY120">
        <v>7.05</v>
      </c>
      <c r="FE120">
        <v>6.87</v>
      </c>
      <c r="FK120">
        <v>6.38</v>
      </c>
      <c r="FQ120">
        <v>8.4499999999999904</v>
      </c>
      <c r="FW120">
        <v>7.11</v>
      </c>
      <c r="GC120">
        <v>6.97</v>
      </c>
      <c r="GI120">
        <v>7.08</v>
      </c>
      <c r="GO120">
        <v>5.91</v>
      </c>
      <c r="GU120">
        <v>4.7699999999999898</v>
      </c>
      <c r="HA120">
        <v>5.84</v>
      </c>
      <c r="HG120">
        <v>2.14</v>
      </c>
      <c r="HY120">
        <v>6.55</v>
      </c>
      <c r="IE120">
        <v>6.58</v>
      </c>
      <c r="IK120">
        <v>7.36</v>
      </c>
      <c r="IQ120">
        <v>3.78</v>
      </c>
      <c r="JC120">
        <v>7.13</v>
      </c>
      <c r="JI120">
        <v>6.24</v>
      </c>
      <c r="JO120">
        <v>7.67</v>
      </c>
      <c r="JU120">
        <v>6.94</v>
      </c>
      <c r="KA120">
        <v>7.01</v>
      </c>
      <c r="KG120">
        <v>7.38</v>
      </c>
      <c r="KM120">
        <v>7.19</v>
      </c>
      <c r="KS120">
        <v>7</v>
      </c>
      <c r="KY120">
        <v>6.79</v>
      </c>
      <c r="LE120">
        <v>7.26</v>
      </c>
    </row>
    <row r="121" spans="1:319">
      <c r="A121" s="13" t="s">
        <v>464</v>
      </c>
      <c r="D121" s="13" t="s">
        <v>435</v>
      </c>
      <c r="E121" s="13" t="s">
        <v>456</v>
      </c>
    </row>
    <row r="122" spans="1:319">
      <c r="A122" s="13" t="s">
        <v>465</v>
      </c>
      <c r="B122">
        <v>1150.6099999999999</v>
      </c>
      <c r="C122">
        <v>22.127115384615383</v>
      </c>
      <c r="D122" s="13" t="s">
        <v>466</v>
      </c>
      <c r="E122" s="13" t="s">
        <v>467</v>
      </c>
      <c r="G122">
        <v>7.47</v>
      </c>
      <c r="I122">
        <v>14.28</v>
      </c>
      <c r="K122">
        <v>6.38</v>
      </c>
      <c r="M122">
        <v>2.72</v>
      </c>
      <c r="O122">
        <v>8.41</v>
      </c>
      <c r="Q122">
        <v>5.95</v>
      </c>
      <c r="S122">
        <v>7.41</v>
      </c>
      <c r="U122">
        <v>6.55</v>
      </c>
      <c r="W122">
        <v>5.87</v>
      </c>
      <c r="Y122">
        <v>5.04</v>
      </c>
      <c r="AA122">
        <v>7.71</v>
      </c>
      <c r="AC122">
        <v>7.53</v>
      </c>
      <c r="AG122">
        <v>8.6300000000000008</v>
      </c>
      <c r="AI122">
        <v>7.47</v>
      </c>
      <c r="AK122">
        <v>5.89</v>
      </c>
      <c r="AM122">
        <v>16.690000000000001</v>
      </c>
      <c r="AO122">
        <v>6.69</v>
      </c>
      <c r="AQ122">
        <v>7.2</v>
      </c>
      <c r="AS122">
        <v>6.53</v>
      </c>
      <c r="AU122">
        <v>6.42</v>
      </c>
      <c r="AW122">
        <v>8.02</v>
      </c>
      <c r="AY122">
        <v>7.72</v>
      </c>
      <c r="BA122">
        <v>7.13</v>
      </c>
      <c r="BD122">
        <v>7.74</v>
      </c>
      <c r="BE122">
        <v>6.99</v>
      </c>
      <c r="BG122">
        <v>9.1999999999999904</v>
      </c>
      <c r="BI122">
        <v>8.0500000000000007</v>
      </c>
      <c r="BK122">
        <v>8.9499999999999904</v>
      </c>
      <c r="BM122">
        <v>6.18</v>
      </c>
      <c r="BO122">
        <v>7.96</v>
      </c>
      <c r="BS122">
        <v>7.97</v>
      </c>
      <c r="BU122">
        <v>9.15</v>
      </c>
      <c r="BY122">
        <v>17.079999999999899</v>
      </c>
      <c r="CB122">
        <v>6.59</v>
      </c>
      <c r="CD122">
        <v>7.57</v>
      </c>
      <c r="CF122">
        <v>5.7</v>
      </c>
      <c r="CG122">
        <v>9.18</v>
      </c>
      <c r="CH122">
        <v>8.17</v>
      </c>
      <c r="CL122">
        <v>7.93</v>
      </c>
      <c r="CN122">
        <v>7.82</v>
      </c>
      <c r="CP122">
        <v>12.27</v>
      </c>
      <c r="CR122">
        <v>7.85</v>
      </c>
      <c r="CT122">
        <v>7.57</v>
      </c>
      <c r="CV122">
        <v>5.0599999999999898</v>
      </c>
      <c r="CX122">
        <v>5.9</v>
      </c>
      <c r="CZ122">
        <v>8.73</v>
      </c>
      <c r="DB122">
        <v>6.52</v>
      </c>
      <c r="DD122">
        <v>8.9</v>
      </c>
      <c r="DF122">
        <v>6.68</v>
      </c>
      <c r="DL122">
        <v>13.16</v>
      </c>
      <c r="DM122">
        <v>6.57</v>
      </c>
      <c r="DO122">
        <v>5.67</v>
      </c>
      <c r="DQ122">
        <v>5.38</v>
      </c>
      <c r="DS122">
        <v>8.2899999999999903</v>
      </c>
      <c r="DU122">
        <v>12.89</v>
      </c>
      <c r="DW122">
        <v>5.62</v>
      </c>
      <c r="DY122">
        <v>7.9</v>
      </c>
      <c r="EA122">
        <v>11.41</v>
      </c>
      <c r="EC122">
        <v>6.02</v>
      </c>
      <c r="EE122">
        <v>4.7699999999999898</v>
      </c>
      <c r="EG122">
        <v>8.0500000000000007</v>
      </c>
      <c r="EI122">
        <v>5.49</v>
      </c>
      <c r="EM122">
        <v>16.39</v>
      </c>
      <c r="EO122">
        <v>6.23</v>
      </c>
      <c r="EQ122">
        <v>8.26</v>
      </c>
      <c r="ES122">
        <v>12.14</v>
      </c>
      <c r="EU122">
        <v>6.53</v>
      </c>
      <c r="EW122">
        <v>4.7699999999999898</v>
      </c>
      <c r="EY122">
        <v>8.0500000000000007</v>
      </c>
      <c r="FA122">
        <v>5.49</v>
      </c>
      <c r="FC122">
        <v>5.97</v>
      </c>
      <c r="FE122">
        <v>6.89</v>
      </c>
      <c r="FG122">
        <v>9.14</v>
      </c>
      <c r="FI122">
        <v>8.66</v>
      </c>
      <c r="FK122">
        <v>12.44</v>
      </c>
      <c r="FM122">
        <v>6.6</v>
      </c>
      <c r="FO122">
        <v>6.24</v>
      </c>
      <c r="FQ122">
        <v>7.56</v>
      </c>
      <c r="FS122">
        <v>7.24</v>
      </c>
      <c r="FU122">
        <v>7.45</v>
      </c>
      <c r="FW122">
        <v>13.61</v>
      </c>
      <c r="FY122">
        <v>5.57</v>
      </c>
      <c r="GA122">
        <v>8.67</v>
      </c>
      <c r="GC122">
        <v>6.33</v>
      </c>
      <c r="GE122">
        <v>7.1</v>
      </c>
      <c r="GG122">
        <v>5.49</v>
      </c>
      <c r="GI122">
        <v>9.65</v>
      </c>
      <c r="GK122">
        <v>8.5</v>
      </c>
      <c r="GS122">
        <v>7.14</v>
      </c>
      <c r="GU122">
        <v>4.9800000000000004</v>
      </c>
      <c r="GW122">
        <v>9.33</v>
      </c>
      <c r="GY122">
        <v>8.89</v>
      </c>
      <c r="HA122">
        <v>5.14</v>
      </c>
      <c r="HC122">
        <v>8.34</v>
      </c>
      <c r="HE122">
        <v>6.87</v>
      </c>
      <c r="HG122">
        <v>9.68</v>
      </c>
      <c r="HI122">
        <v>5.45</v>
      </c>
      <c r="HK122">
        <v>9.3000000000000007</v>
      </c>
      <c r="HM122">
        <v>8.6999999999999904</v>
      </c>
      <c r="HO122">
        <v>4.63</v>
      </c>
      <c r="HQ122">
        <v>6.25</v>
      </c>
      <c r="HS122">
        <v>9.1199999999999903</v>
      </c>
      <c r="HU122">
        <v>6.36</v>
      </c>
      <c r="HW122">
        <v>9.91</v>
      </c>
      <c r="HY122">
        <v>7.8</v>
      </c>
      <c r="IA122">
        <v>6.59</v>
      </c>
      <c r="IC122">
        <v>8.98</v>
      </c>
      <c r="IE122">
        <v>7.51</v>
      </c>
      <c r="IG122">
        <v>6.62</v>
      </c>
      <c r="II122">
        <v>6.96</v>
      </c>
      <c r="IK122">
        <v>9</v>
      </c>
      <c r="IM122">
        <v>8.66</v>
      </c>
      <c r="IO122">
        <v>6.11</v>
      </c>
      <c r="IQ122">
        <v>5.98</v>
      </c>
      <c r="IS122">
        <v>10.19</v>
      </c>
      <c r="IU122">
        <v>6.11</v>
      </c>
      <c r="IW122">
        <v>7.94</v>
      </c>
      <c r="IY122">
        <v>9.81</v>
      </c>
      <c r="JB122">
        <v>6.94</v>
      </c>
      <c r="JE122">
        <v>9.6199999999999903</v>
      </c>
      <c r="JG122">
        <v>9.39</v>
      </c>
      <c r="JI122">
        <v>8.01</v>
      </c>
      <c r="JK122">
        <v>5.51</v>
      </c>
      <c r="JM122">
        <v>9.1300000000000008</v>
      </c>
      <c r="JO122">
        <v>9.2899999999999903</v>
      </c>
      <c r="JQ122">
        <v>7.41</v>
      </c>
      <c r="JS122">
        <v>7.92</v>
      </c>
      <c r="JU122">
        <v>6.08</v>
      </c>
      <c r="JW122">
        <v>7.35</v>
      </c>
      <c r="JY122">
        <v>5.91</v>
      </c>
      <c r="KA122">
        <v>6.81</v>
      </c>
      <c r="KC122">
        <v>10.24</v>
      </c>
      <c r="KE122">
        <v>6.14</v>
      </c>
      <c r="KG122">
        <v>5.43</v>
      </c>
      <c r="KI122">
        <v>8.85</v>
      </c>
      <c r="KK122">
        <v>8.27</v>
      </c>
      <c r="KM122">
        <v>6.18</v>
      </c>
      <c r="KO122">
        <v>6.83</v>
      </c>
      <c r="KQ122">
        <v>8.5</v>
      </c>
      <c r="KS122">
        <v>6.52</v>
      </c>
      <c r="KU122">
        <v>8.85</v>
      </c>
      <c r="KW122">
        <v>8.65</v>
      </c>
      <c r="KY122">
        <v>13.29</v>
      </c>
      <c r="LA122">
        <v>4.83</v>
      </c>
      <c r="LC122">
        <v>6.96</v>
      </c>
      <c r="LE122">
        <v>8.14</v>
      </c>
      <c r="LG122">
        <v>7.6</v>
      </c>
    </row>
    <row r="123" spans="1:319">
      <c r="A123" s="13" t="s">
        <v>468</v>
      </c>
      <c r="D123" s="13" t="s">
        <v>466</v>
      </c>
      <c r="E123" s="13" t="s">
        <v>467</v>
      </c>
    </row>
    <row r="124" spans="1:319">
      <c r="A124" s="13" t="s">
        <v>469</v>
      </c>
      <c r="D124" s="13" t="s">
        <v>466</v>
      </c>
      <c r="E124" s="13" t="s">
        <v>467</v>
      </c>
    </row>
    <row r="125" spans="1:319">
      <c r="A125" s="13" t="s">
        <v>470</v>
      </c>
      <c r="B125">
        <v>1320.9599999999994</v>
      </c>
      <c r="C125">
        <v>25.40307692307691</v>
      </c>
      <c r="D125" s="13" t="s">
        <v>466</v>
      </c>
      <c r="E125" s="13" t="s">
        <v>467</v>
      </c>
      <c r="G125">
        <v>6.73</v>
      </c>
      <c r="H125">
        <v>5.0599999999999898</v>
      </c>
      <c r="I125">
        <v>6.9</v>
      </c>
      <c r="K125">
        <v>7.94</v>
      </c>
      <c r="M125">
        <v>6.49</v>
      </c>
      <c r="N125">
        <v>5.44</v>
      </c>
      <c r="O125">
        <v>7.03</v>
      </c>
      <c r="Q125">
        <v>7.15</v>
      </c>
      <c r="S125">
        <v>7.35</v>
      </c>
      <c r="T125">
        <v>6.97</v>
      </c>
      <c r="U125">
        <v>5.23</v>
      </c>
      <c r="W125">
        <v>5.87</v>
      </c>
      <c r="Y125">
        <v>13.62</v>
      </c>
      <c r="Z125">
        <v>6.86</v>
      </c>
      <c r="AA125">
        <v>7.87</v>
      </c>
      <c r="AC125">
        <v>6.49</v>
      </c>
      <c r="AE125">
        <v>8.66</v>
      </c>
      <c r="AF125">
        <v>8.64</v>
      </c>
      <c r="AG125">
        <v>4.93</v>
      </c>
      <c r="AI125">
        <v>6.97</v>
      </c>
      <c r="AK125">
        <v>7.12</v>
      </c>
      <c r="AL125">
        <v>8.84</v>
      </c>
      <c r="AO125">
        <v>7.09</v>
      </c>
      <c r="AP125">
        <v>7.65</v>
      </c>
      <c r="AQ125">
        <v>6.83</v>
      </c>
      <c r="AR125">
        <v>6.49</v>
      </c>
      <c r="AU125">
        <v>7.91</v>
      </c>
      <c r="AW125">
        <v>6.36</v>
      </c>
      <c r="AX125">
        <v>7.62</v>
      </c>
      <c r="BA125">
        <v>5.91</v>
      </c>
      <c r="BD125">
        <v>7.17</v>
      </c>
      <c r="BE125">
        <v>7.71</v>
      </c>
      <c r="BG125">
        <v>9.14</v>
      </c>
      <c r="BI125">
        <v>8.15</v>
      </c>
      <c r="BJ125">
        <v>7.35</v>
      </c>
      <c r="BK125">
        <v>7.34</v>
      </c>
      <c r="BM125">
        <v>7.16</v>
      </c>
      <c r="BO125">
        <v>8.01</v>
      </c>
      <c r="BP125">
        <v>7.32</v>
      </c>
      <c r="BS125">
        <v>7.31</v>
      </c>
      <c r="BU125">
        <v>7.98</v>
      </c>
      <c r="BV125">
        <v>8.66</v>
      </c>
      <c r="BW125">
        <v>6.42</v>
      </c>
      <c r="BY125">
        <v>7.26</v>
      </c>
      <c r="CB125">
        <v>7.93</v>
      </c>
      <c r="CC125">
        <v>7.52</v>
      </c>
      <c r="CF125">
        <v>8.24</v>
      </c>
      <c r="CH125">
        <v>9.6</v>
      </c>
      <c r="CI125">
        <v>6.78</v>
      </c>
      <c r="CJ125">
        <v>5.34</v>
      </c>
      <c r="CL125">
        <v>6.67</v>
      </c>
      <c r="CM125">
        <v>8.07</v>
      </c>
      <c r="CN125">
        <v>6.91</v>
      </c>
      <c r="CP125">
        <v>8.2200000000000006</v>
      </c>
      <c r="CR125">
        <v>6.19</v>
      </c>
      <c r="CT125">
        <v>9.5299999999999905</v>
      </c>
      <c r="CU125">
        <v>6.1</v>
      </c>
      <c r="CV125">
        <v>6.35</v>
      </c>
      <c r="CX125">
        <v>6.42</v>
      </c>
      <c r="CZ125">
        <v>6.65</v>
      </c>
      <c r="DA125">
        <v>9.1300000000000008</v>
      </c>
      <c r="DD125">
        <v>7.52</v>
      </c>
      <c r="DE125">
        <v>6.05</v>
      </c>
      <c r="DF125">
        <v>5.58</v>
      </c>
      <c r="DG125">
        <v>4.96</v>
      </c>
      <c r="DJ125">
        <v>6.39</v>
      </c>
      <c r="DL125">
        <v>5.6</v>
      </c>
      <c r="DM125">
        <v>6.48</v>
      </c>
      <c r="DN125">
        <v>4.51</v>
      </c>
      <c r="DO125">
        <v>6.01</v>
      </c>
      <c r="DQ125">
        <v>8.11</v>
      </c>
      <c r="DS125">
        <v>6.51</v>
      </c>
      <c r="DT125">
        <v>5.13</v>
      </c>
      <c r="DU125">
        <v>5.76</v>
      </c>
      <c r="DW125">
        <v>6.66</v>
      </c>
      <c r="DY125">
        <v>6.24</v>
      </c>
      <c r="DZ125">
        <v>10.0299999999999</v>
      </c>
      <c r="EA125">
        <v>6.27</v>
      </c>
      <c r="EE125">
        <v>7.29</v>
      </c>
      <c r="EF125">
        <v>6.61</v>
      </c>
      <c r="EG125">
        <v>4.16</v>
      </c>
      <c r="EI125">
        <v>7.99</v>
      </c>
      <c r="EJ125">
        <v>5.43</v>
      </c>
      <c r="EM125">
        <v>7.52</v>
      </c>
      <c r="EN125">
        <v>8.8000000000000007</v>
      </c>
      <c r="EO125">
        <v>5.77</v>
      </c>
      <c r="EQ125">
        <v>9.4499999999999904</v>
      </c>
      <c r="ER125">
        <v>6.31</v>
      </c>
      <c r="ES125">
        <v>6.52</v>
      </c>
      <c r="EU125">
        <v>5.47</v>
      </c>
      <c r="EW125">
        <v>7.29</v>
      </c>
      <c r="EX125">
        <v>6.61</v>
      </c>
      <c r="EY125">
        <v>4.16</v>
      </c>
      <c r="FA125">
        <v>7.99</v>
      </c>
      <c r="FC125">
        <v>6.34</v>
      </c>
      <c r="FD125">
        <v>6.99</v>
      </c>
      <c r="FE125">
        <v>11.16</v>
      </c>
      <c r="FG125">
        <v>6.7</v>
      </c>
      <c r="FI125">
        <v>8.4600000000000009</v>
      </c>
      <c r="FJ125">
        <v>7.23</v>
      </c>
      <c r="FK125">
        <v>7.3</v>
      </c>
      <c r="FM125">
        <v>5.38</v>
      </c>
      <c r="FO125">
        <v>7.46</v>
      </c>
      <c r="FP125">
        <v>6.67</v>
      </c>
      <c r="FS125">
        <v>7.61</v>
      </c>
      <c r="FT125">
        <v>6.04</v>
      </c>
      <c r="FU125">
        <v>7.74</v>
      </c>
      <c r="FV125">
        <v>9.64</v>
      </c>
      <c r="FW125">
        <v>4.8899999999999899</v>
      </c>
      <c r="FY125">
        <v>7.63</v>
      </c>
      <c r="GA125">
        <v>8.51</v>
      </c>
      <c r="GB125">
        <v>7.32</v>
      </c>
      <c r="GC125">
        <v>7.12</v>
      </c>
      <c r="GE125">
        <v>5.29</v>
      </c>
      <c r="GF125">
        <v>7.17</v>
      </c>
      <c r="GG125">
        <v>6.58</v>
      </c>
      <c r="GH125">
        <v>8.2799999999999905</v>
      </c>
      <c r="GI125">
        <v>3.41</v>
      </c>
      <c r="GS125">
        <v>7.15</v>
      </c>
      <c r="GT125">
        <v>7.6</v>
      </c>
      <c r="GV125">
        <v>8.5</v>
      </c>
      <c r="GW125">
        <v>5.84</v>
      </c>
      <c r="GY125">
        <v>7.89</v>
      </c>
      <c r="HA125">
        <v>3.47</v>
      </c>
      <c r="HC125">
        <v>7.97</v>
      </c>
      <c r="HE125">
        <v>8.02</v>
      </c>
      <c r="HG125">
        <v>8.0399999999999903</v>
      </c>
      <c r="HI125">
        <v>7.07</v>
      </c>
      <c r="HK125">
        <v>8.27</v>
      </c>
      <c r="HL125">
        <v>8.2799999999999905</v>
      </c>
      <c r="HN125">
        <v>7.23</v>
      </c>
      <c r="HO125">
        <v>7.11</v>
      </c>
      <c r="HQ125">
        <v>7.34</v>
      </c>
      <c r="HS125">
        <v>7.52</v>
      </c>
      <c r="HU125">
        <v>8.5399999999999903</v>
      </c>
      <c r="HW125">
        <v>9.43</v>
      </c>
      <c r="HX125">
        <v>4.2</v>
      </c>
      <c r="HZ125">
        <v>4.2300000000000004</v>
      </c>
      <c r="IA125">
        <v>7.72</v>
      </c>
      <c r="IC125">
        <v>7.39</v>
      </c>
      <c r="ID125">
        <v>8.59</v>
      </c>
      <c r="IE125">
        <v>8.32</v>
      </c>
      <c r="IG125">
        <v>8.31</v>
      </c>
      <c r="IK125">
        <v>7.83</v>
      </c>
      <c r="IM125">
        <v>7.53</v>
      </c>
      <c r="IO125">
        <v>8.02</v>
      </c>
      <c r="IP125">
        <v>7.1</v>
      </c>
      <c r="IQ125">
        <v>8.7799999999999905</v>
      </c>
      <c r="IS125">
        <v>7.11</v>
      </c>
      <c r="IU125">
        <v>9.06</v>
      </c>
      <c r="IV125">
        <v>7.24</v>
      </c>
      <c r="IX125">
        <v>6.31</v>
      </c>
      <c r="JB125">
        <v>8.2100000000000009</v>
      </c>
      <c r="JE125">
        <v>9.02</v>
      </c>
      <c r="JG125">
        <v>7.96</v>
      </c>
      <c r="JH125">
        <v>7.32</v>
      </c>
      <c r="JI125">
        <v>4.72</v>
      </c>
      <c r="JM125">
        <v>9.4499999999999904</v>
      </c>
      <c r="JN125">
        <v>6.74</v>
      </c>
      <c r="JQ125">
        <v>7.46</v>
      </c>
      <c r="JR125">
        <v>7.48</v>
      </c>
      <c r="JS125">
        <v>6.11</v>
      </c>
      <c r="JT125">
        <v>7.25</v>
      </c>
      <c r="JW125">
        <v>6.15</v>
      </c>
      <c r="JY125">
        <v>6.39</v>
      </c>
      <c r="JZ125">
        <v>6.44</v>
      </c>
      <c r="KA125">
        <v>6.83</v>
      </c>
      <c r="KC125">
        <v>7.73</v>
      </c>
      <c r="KE125">
        <v>6.5</v>
      </c>
      <c r="KF125">
        <v>5.05</v>
      </c>
      <c r="KI125">
        <v>9.61</v>
      </c>
      <c r="KK125">
        <v>4.95</v>
      </c>
      <c r="KL125">
        <v>7.35</v>
      </c>
      <c r="KO125">
        <v>8.02</v>
      </c>
      <c r="KQ125">
        <v>7.2</v>
      </c>
      <c r="KR125">
        <v>8.61</v>
      </c>
      <c r="KS125">
        <v>8.27</v>
      </c>
      <c r="KU125">
        <v>6.43</v>
      </c>
      <c r="KW125">
        <v>7.93</v>
      </c>
      <c r="KX125">
        <v>7.6</v>
      </c>
      <c r="LA125">
        <v>6.59</v>
      </c>
      <c r="LC125">
        <v>10.18</v>
      </c>
      <c r="LD125">
        <v>8.41</v>
      </c>
      <c r="LG125">
        <v>7.24</v>
      </c>
    </row>
    <row r="126" spans="1:319">
      <c r="A126" s="13" t="s">
        <v>471</v>
      </c>
      <c r="B126">
        <v>1309.2800000000007</v>
      </c>
      <c r="C126">
        <v>25.178461538461551</v>
      </c>
      <c r="D126" s="13" t="s">
        <v>466</v>
      </c>
      <c r="E126" s="13" t="s">
        <v>467</v>
      </c>
      <c r="G126">
        <v>4.82</v>
      </c>
      <c r="H126">
        <v>3.37</v>
      </c>
      <c r="I126">
        <v>6.67</v>
      </c>
      <c r="K126">
        <v>7.9</v>
      </c>
      <c r="M126">
        <v>6.55</v>
      </c>
      <c r="N126">
        <v>5.77</v>
      </c>
      <c r="O126">
        <v>5.68</v>
      </c>
      <c r="Q126">
        <v>7.26</v>
      </c>
      <c r="S126">
        <v>7.23</v>
      </c>
      <c r="T126">
        <v>3.54</v>
      </c>
      <c r="U126">
        <v>6.38</v>
      </c>
      <c r="W126">
        <v>7.86</v>
      </c>
      <c r="AC126">
        <v>7.72</v>
      </c>
      <c r="AE126">
        <v>5.68</v>
      </c>
      <c r="AF126">
        <v>10.19</v>
      </c>
      <c r="AI126">
        <v>9.2899999999999903</v>
      </c>
      <c r="AK126">
        <v>9.7100000000000009</v>
      </c>
      <c r="AL126">
        <v>7.28</v>
      </c>
      <c r="AO126">
        <v>8.73</v>
      </c>
      <c r="AQ126">
        <v>8.43</v>
      </c>
      <c r="AR126">
        <v>9.48</v>
      </c>
      <c r="AU126">
        <v>6.06</v>
      </c>
      <c r="AW126">
        <v>8.73</v>
      </c>
      <c r="AX126">
        <v>6.24</v>
      </c>
      <c r="AZ126">
        <v>7.62</v>
      </c>
      <c r="BD126">
        <v>9.9</v>
      </c>
      <c r="BE126">
        <v>8.0299999999999905</v>
      </c>
      <c r="BG126">
        <v>4.78</v>
      </c>
      <c r="BI126">
        <v>5.5</v>
      </c>
      <c r="BJ126">
        <v>8.35</v>
      </c>
      <c r="BM126">
        <v>9.06</v>
      </c>
      <c r="BO126">
        <v>8.94</v>
      </c>
      <c r="BP126">
        <v>7.8</v>
      </c>
      <c r="BS126">
        <v>7.48</v>
      </c>
      <c r="BU126">
        <v>8.41</v>
      </c>
      <c r="BV126">
        <v>9.24</v>
      </c>
      <c r="BY126">
        <v>9.19</v>
      </c>
      <c r="CA126">
        <v>6.83</v>
      </c>
      <c r="CB126">
        <v>14.72</v>
      </c>
      <c r="CF126">
        <v>8.0299999999999905</v>
      </c>
      <c r="CG126">
        <v>8.91</v>
      </c>
      <c r="CH126">
        <v>8.01</v>
      </c>
      <c r="CI126">
        <v>6.67</v>
      </c>
      <c r="CL126">
        <v>14.82</v>
      </c>
      <c r="CM126">
        <v>5.87</v>
      </c>
      <c r="CN126">
        <v>7.53</v>
      </c>
      <c r="CQ126">
        <v>8.65</v>
      </c>
      <c r="CR126">
        <v>6.75</v>
      </c>
      <c r="CT126">
        <v>7.92</v>
      </c>
      <c r="CU126">
        <v>8.0500000000000007</v>
      </c>
      <c r="CX126">
        <v>6.23</v>
      </c>
      <c r="CZ126">
        <v>8.9</v>
      </c>
      <c r="DA126">
        <v>7.13</v>
      </c>
      <c r="DD126">
        <v>9.49</v>
      </c>
      <c r="DF126">
        <v>7.48</v>
      </c>
      <c r="DG126">
        <v>3.57</v>
      </c>
      <c r="DJ126">
        <v>9.56</v>
      </c>
      <c r="DL126">
        <v>7.35</v>
      </c>
      <c r="DM126">
        <v>9.36</v>
      </c>
      <c r="DN126">
        <v>4.9400000000000004</v>
      </c>
      <c r="DO126">
        <v>3.81</v>
      </c>
      <c r="DQ126">
        <v>5.79</v>
      </c>
      <c r="DS126">
        <v>6.93</v>
      </c>
      <c r="DT126">
        <v>6.9</v>
      </c>
      <c r="DU126">
        <v>3.69</v>
      </c>
      <c r="DW126">
        <v>5.89</v>
      </c>
      <c r="DY126">
        <v>8.68</v>
      </c>
      <c r="DZ126">
        <v>7.08</v>
      </c>
      <c r="EA126">
        <v>7.92</v>
      </c>
      <c r="EC126">
        <v>8.8000000000000007</v>
      </c>
      <c r="EE126">
        <v>9.24</v>
      </c>
      <c r="EF126">
        <v>6.48</v>
      </c>
      <c r="EG126">
        <v>6.78</v>
      </c>
      <c r="EI126">
        <v>6.81</v>
      </c>
      <c r="EJ126">
        <v>8.31</v>
      </c>
      <c r="EM126">
        <v>5.19</v>
      </c>
      <c r="EN126">
        <v>7.1</v>
      </c>
      <c r="EO126">
        <v>8.57</v>
      </c>
      <c r="EQ126">
        <v>7.67</v>
      </c>
      <c r="ER126">
        <v>5.77</v>
      </c>
      <c r="ES126">
        <v>4.63</v>
      </c>
      <c r="EU126">
        <v>7.07</v>
      </c>
      <c r="EW126">
        <v>9.24</v>
      </c>
      <c r="EX126">
        <v>6.48</v>
      </c>
      <c r="EY126">
        <v>6.78</v>
      </c>
      <c r="FA126">
        <v>6.81</v>
      </c>
      <c r="FC126">
        <v>9.09</v>
      </c>
      <c r="FD126">
        <v>6.58</v>
      </c>
      <c r="FE126">
        <v>7.09</v>
      </c>
      <c r="FG126">
        <v>8.17</v>
      </c>
      <c r="FI126">
        <v>5.72</v>
      </c>
      <c r="FJ126">
        <v>9.9499999999999904</v>
      </c>
      <c r="FK126">
        <v>7.63</v>
      </c>
      <c r="FM126">
        <v>8.06</v>
      </c>
      <c r="FO126">
        <v>8.11</v>
      </c>
      <c r="FP126">
        <v>7.19</v>
      </c>
      <c r="FS126">
        <v>3.71</v>
      </c>
      <c r="FU126">
        <v>10.24</v>
      </c>
      <c r="FV126">
        <v>7.39</v>
      </c>
      <c r="FW126">
        <v>7.03</v>
      </c>
      <c r="FY126">
        <v>7.05</v>
      </c>
      <c r="GA126">
        <v>6.63</v>
      </c>
      <c r="GB126">
        <v>8.81</v>
      </c>
      <c r="GE126">
        <v>4.3600000000000003</v>
      </c>
      <c r="GG126">
        <v>8.16</v>
      </c>
      <c r="GH126">
        <v>5.43</v>
      </c>
      <c r="GI126">
        <v>3.87</v>
      </c>
      <c r="GK126">
        <v>7.31</v>
      </c>
      <c r="GS126">
        <v>6.14</v>
      </c>
      <c r="GT126">
        <v>6.73</v>
      </c>
      <c r="GV126">
        <v>7.07</v>
      </c>
      <c r="GW126">
        <v>6.51</v>
      </c>
      <c r="GY126">
        <v>7.5</v>
      </c>
      <c r="HA126">
        <v>5.66</v>
      </c>
      <c r="HC126">
        <v>7.6</v>
      </c>
      <c r="HE126">
        <v>6.25</v>
      </c>
      <c r="HG126">
        <v>6.81</v>
      </c>
      <c r="HI126">
        <v>9.84</v>
      </c>
      <c r="HK126">
        <v>7.8</v>
      </c>
      <c r="HL126">
        <v>5.71</v>
      </c>
      <c r="HN126">
        <v>4.0999999999999899</v>
      </c>
      <c r="HO126">
        <v>7.05</v>
      </c>
      <c r="HQ126">
        <v>9.64</v>
      </c>
      <c r="HS126">
        <v>9.75</v>
      </c>
      <c r="HU126">
        <v>8.19</v>
      </c>
      <c r="HW126">
        <v>6.76</v>
      </c>
      <c r="HX126">
        <v>7.76</v>
      </c>
      <c r="HZ126">
        <v>5.68</v>
      </c>
      <c r="IA126">
        <v>6.53</v>
      </c>
      <c r="IC126">
        <v>10.4</v>
      </c>
      <c r="ID126">
        <v>4.84</v>
      </c>
      <c r="IG126">
        <v>5.61</v>
      </c>
      <c r="II126">
        <v>17.649999999999899</v>
      </c>
      <c r="IK126">
        <v>11.32</v>
      </c>
      <c r="IM126">
        <v>4.9000000000000004</v>
      </c>
      <c r="IO126">
        <v>9.7899999999999903</v>
      </c>
      <c r="IP126">
        <v>9.19</v>
      </c>
      <c r="IS126">
        <v>6.19</v>
      </c>
      <c r="IU126">
        <v>6.41</v>
      </c>
      <c r="IV126">
        <v>9.14</v>
      </c>
      <c r="IX126">
        <v>9.4700000000000006</v>
      </c>
      <c r="IY126">
        <v>6.44</v>
      </c>
      <c r="JB126">
        <v>7.25</v>
      </c>
      <c r="JE126">
        <v>10.3</v>
      </c>
      <c r="JG126">
        <v>9.84</v>
      </c>
      <c r="JH126">
        <v>7.14</v>
      </c>
      <c r="JM126">
        <v>7.7</v>
      </c>
      <c r="JN126">
        <v>9.19</v>
      </c>
      <c r="JQ126">
        <v>9.0299999999999905</v>
      </c>
      <c r="JS126">
        <v>9.65</v>
      </c>
      <c r="JT126">
        <v>6.22</v>
      </c>
      <c r="JW126">
        <v>8.68</v>
      </c>
      <c r="JY126">
        <v>8.11</v>
      </c>
      <c r="JZ126">
        <v>6.54</v>
      </c>
      <c r="KC126">
        <v>10.38</v>
      </c>
      <c r="KE126">
        <v>11</v>
      </c>
      <c r="KF126">
        <v>9.1300000000000008</v>
      </c>
      <c r="KI126">
        <v>7.2</v>
      </c>
      <c r="KK126">
        <v>6.9</v>
      </c>
      <c r="KL126">
        <v>7.83</v>
      </c>
      <c r="KO126">
        <v>7.65</v>
      </c>
      <c r="KQ126">
        <v>9.7200000000000006</v>
      </c>
      <c r="KR126">
        <v>8.92</v>
      </c>
      <c r="KU126">
        <v>8.92</v>
      </c>
      <c r="KW126">
        <v>8.66</v>
      </c>
      <c r="KX126">
        <v>8.43</v>
      </c>
      <c r="KY126">
        <v>8.6</v>
      </c>
      <c r="LA126">
        <v>7.23</v>
      </c>
      <c r="LC126">
        <v>7.99</v>
      </c>
      <c r="LD126">
        <v>8.5</v>
      </c>
      <c r="LE126">
        <v>7.49</v>
      </c>
      <c r="LG126">
        <v>7.01</v>
      </c>
    </row>
    <row r="127" spans="1:319">
      <c r="A127" s="13" t="s">
        <v>472</v>
      </c>
      <c r="B127">
        <v>14.559999999999999</v>
      </c>
      <c r="C127">
        <v>0.27999999999999997</v>
      </c>
      <c r="D127" s="13" t="s">
        <v>466</v>
      </c>
      <c r="E127" s="13" t="s">
        <v>467</v>
      </c>
      <c r="IG127">
        <v>8.86</v>
      </c>
      <c r="IY127">
        <v>5.7</v>
      </c>
    </row>
    <row r="128" spans="1:319">
      <c r="A128" s="13" t="s">
        <v>473</v>
      </c>
      <c r="B128">
        <v>741.06</v>
      </c>
      <c r="C128">
        <v>14.251153846153844</v>
      </c>
      <c r="D128" s="13" t="s">
        <v>466</v>
      </c>
      <c r="E128" s="13" t="s">
        <v>467</v>
      </c>
      <c r="G128">
        <v>6.84</v>
      </c>
      <c r="K128">
        <v>5.45</v>
      </c>
      <c r="M128">
        <v>8.48</v>
      </c>
      <c r="Q128">
        <v>7.35</v>
      </c>
      <c r="S128">
        <v>7.96</v>
      </c>
      <c r="W128">
        <v>7.8</v>
      </c>
      <c r="Y128">
        <v>6.65</v>
      </c>
      <c r="AC128">
        <v>7.1</v>
      </c>
      <c r="AE128">
        <v>7.53</v>
      </c>
      <c r="AI128">
        <v>5.57</v>
      </c>
      <c r="AK128">
        <v>6.8</v>
      </c>
      <c r="AO128">
        <v>5.87</v>
      </c>
      <c r="AQ128">
        <v>7.98</v>
      </c>
      <c r="AU128">
        <v>9.2799999999999905</v>
      </c>
      <c r="AW128">
        <v>7.48</v>
      </c>
      <c r="AY128">
        <v>7.97</v>
      </c>
      <c r="BD128">
        <v>7.53</v>
      </c>
      <c r="BG128">
        <v>7.55</v>
      </c>
      <c r="BI128">
        <v>7.35</v>
      </c>
      <c r="BM128">
        <v>7.15</v>
      </c>
      <c r="BO128">
        <v>7.93</v>
      </c>
      <c r="BS128">
        <v>7.74</v>
      </c>
      <c r="BW128">
        <v>7.19</v>
      </c>
      <c r="CB128">
        <v>8.42</v>
      </c>
      <c r="CF128">
        <v>8.2100000000000009</v>
      </c>
      <c r="CH128">
        <v>8.1199999999999903</v>
      </c>
      <c r="CL128">
        <v>7.79</v>
      </c>
      <c r="CN128">
        <v>7.8</v>
      </c>
      <c r="CR128">
        <v>5.18</v>
      </c>
      <c r="CT128">
        <v>7.55</v>
      </c>
      <c r="CX128">
        <v>5.85</v>
      </c>
      <c r="CZ128">
        <v>7.93</v>
      </c>
      <c r="DD128">
        <v>7.47</v>
      </c>
      <c r="DF128">
        <v>7.32</v>
      </c>
      <c r="DL128">
        <v>6.79</v>
      </c>
      <c r="DM128">
        <v>7.91</v>
      </c>
      <c r="DQ128">
        <v>5.96</v>
      </c>
      <c r="DS128">
        <v>7.22</v>
      </c>
      <c r="DW128">
        <v>7.14</v>
      </c>
      <c r="DY128">
        <v>7.66</v>
      </c>
      <c r="EC128">
        <v>7.18</v>
      </c>
      <c r="EE128">
        <v>7</v>
      </c>
      <c r="EI128">
        <v>7.1</v>
      </c>
      <c r="EM128">
        <v>8.09</v>
      </c>
      <c r="EO128">
        <v>8.41</v>
      </c>
      <c r="EQ128">
        <v>8.1300000000000008</v>
      </c>
      <c r="EU128">
        <v>7.03</v>
      </c>
      <c r="EW128">
        <v>7</v>
      </c>
      <c r="FA128">
        <v>7.1</v>
      </c>
      <c r="FC128">
        <v>7.33</v>
      </c>
      <c r="FG128">
        <v>5.19</v>
      </c>
      <c r="FI128">
        <v>7.51</v>
      </c>
      <c r="FM128">
        <v>5.5</v>
      </c>
      <c r="FO128">
        <v>8.51</v>
      </c>
      <c r="FS128">
        <v>8.11</v>
      </c>
      <c r="FU128">
        <v>8.4700000000000006</v>
      </c>
      <c r="FY128">
        <v>4.2699999999999898</v>
      </c>
      <c r="GA128">
        <v>7.84</v>
      </c>
      <c r="GE128">
        <v>6.53</v>
      </c>
      <c r="GG128">
        <v>8.4700000000000006</v>
      </c>
      <c r="GK128">
        <v>6.02</v>
      </c>
      <c r="GS128">
        <v>8.1999999999999904</v>
      </c>
      <c r="GW128">
        <v>9.26</v>
      </c>
      <c r="GY128">
        <v>9.4</v>
      </c>
      <c r="HC128">
        <v>8.25</v>
      </c>
      <c r="HE128">
        <v>8.68</v>
      </c>
      <c r="HI128">
        <v>9.56</v>
      </c>
      <c r="HK128">
        <v>6.3</v>
      </c>
      <c r="HO128">
        <v>8.68</v>
      </c>
      <c r="HQ128">
        <v>8.77</v>
      </c>
      <c r="HU128">
        <v>9.17</v>
      </c>
      <c r="HW128">
        <v>6.62</v>
      </c>
      <c r="IA128">
        <v>6.08</v>
      </c>
      <c r="IC128">
        <v>5.53</v>
      </c>
      <c r="IG128">
        <v>7.5</v>
      </c>
      <c r="IM128">
        <v>7.89</v>
      </c>
      <c r="IO128">
        <v>9.41</v>
      </c>
      <c r="IS128">
        <v>9.2899999999999903</v>
      </c>
      <c r="IU128">
        <v>6.72</v>
      </c>
      <c r="JB128">
        <v>8.4</v>
      </c>
      <c r="JE128">
        <v>8.0299999999999905</v>
      </c>
      <c r="JG128">
        <v>5.12</v>
      </c>
      <c r="JK128">
        <v>8.34</v>
      </c>
      <c r="JM128">
        <v>9.23</v>
      </c>
      <c r="JQ128">
        <v>6.27</v>
      </c>
      <c r="JS128">
        <v>6.94</v>
      </c>
      <c r="JW128">
        <v>8.86</v>
      </c>
      <c r="JY128">
        <v>9.15</v>
      </c>
      <c r="KC128">
        <v>8.85</v>
      </c>
      <c r="KE128">
        <v>7.94</v>
      </c>
      <c r="KI128">
        <v>9.2899999999999903</v>
      </c>
      <c r="KK128">
        <v>7.82</v>
      </c>
      <c r="KO128">
        <v>8.36</v>
      </c>
      <c r="KQ128">
        <v>4.09</v>
      </c>
      <c r="KU128">
        <v>5.92</v>
      </c>
      <c r="KW128">
        <v>5.14</v>
      </c>
      <c r="LA128">
        <v>9.16</v>
      </c>
      <c r="LC128">
        <v>6.9</v>
      </c>
      <c r="LG128">
        <v>8.2799999999999905</v>
      </c>
    </row>
    <row r="129" spans="1:319">
      <c r="A129" s="13" t="s">
        <v>474</v>
      </c>
      <c r="B129">
        <v>620.67000000000007</v>
      </c>
      <c r="C129">
        <v>11.935961538461539</v>
      </c>
      <c r="D129" s="13" t="s">
        <v>466</v>
      </c>
      <c r="E129" s="13" t="s">
        <v>475</v>
      </c>
      <c r="G129">
        <v>7.21</v>
      </c>
      <c r="K129">
        <v>6.21</v>
      </c>
      <c r="M129">
        <v>3.55</v>
      </c>
      <c r="Q129">
        <v>5.61</v>
      </c>
      <c r="S129">
        <v>4.0599999999999898</v>
      </c>
      <c r="W129">
        <v>4.6900000000000004</v>
      </c>
      <c r="Y129">
        <v>5.96</v>
      </c>
      <c r="AC129">
        <v>7.06</v>
      </c>
      <c r="AE129">
        <v>4.5599999999999898</v>
      </c>
      <c r="AI129">
        <v>8.7899999999999903</v>
      </c>
      <c r="AK129">
        <v>6.87</v>
      </c>
      <c r="AO129">
        <v>7.57</v>
      </c>
      <c r="AQ129">
        <v>6.22</v>
      </c>
      <c r="AU129">
        <v>5.37</v>
      </c>
      <c r="AW129">
        <v>6.39</v>
      </c>
      <c r="BA129">
        <v>6.57</v>
      </c>
      <c r="BF129">
        <v>7.78</v>
      </c>
      <c r="BI129">
        <v>7.26</v>
      </c>
      <c r="BM129">
        <v>8.07</v>
      </c>
      <c r="BO129">
        <v>7.69</v>
      </c>
      <c r="BS129">
        <v>6.01</v>
      </c>
      <c r="BY129">
        <v>6.77</v>
      </c>
      <c r="CB129">
        <v>7.29</v>
      </c>
      <c r="CF129">
        <v>3.79</v>
      </c>
      <c r="CH129">
        <v>7.13</v>
      </c>
      <c r="CL129">
        <v>7.44</v>
      </c>
      <c r="CN129">
        <v>7.04</v>
      </c>
      <c r="CR129">
        <v>5.94</v>
      </c>
      <c r="CT129">
        <v>3.68</v>
      </c>
      <c r="CX129">
        <v>4.43</v>
      </c>
      <c r="CZ129">
        <v>6.69</v>
      </c>
      <c r="DD129">
        <v>7.22</v>
      </c>
      <c r="DF129">
        <v>7.66</v>
      </c>
      <c r="DL129">
        <v>4.6100000000000003</v>
      </c>
      <c r="DM129">
        <v>6.63</v>
      </c>
      <c r="DQ129">
        <v>3.2</v>
      </c>
      <c r="DW129">
        <v>7.92</v>
      </c>
      <c r="DY129">
        <v>8.48</v>
      </c>
      <c r="EC129">
        <v>3.99</v>
      </c>
      <c r="EE129">
        <v>6.82</v>
      </c>
      <c r="EI129">
        <v>7.67</v>
      </c>
      <c r="EL129">
        <v>13.29</v>
      </c>
      <c r="EO129">
        <v>5.32</v>
      </c>
      <c r="EQ129">
        <v>3.22</v>
      </c>
      <c r="EU129">
        <v>6.04</v>
      </c>
      <c r="EW129">
        <v>6.82</v>
      </c>
      <c r="FA129">
        <v>7.67</v>
      </c>
      <c r="FC129">
        <v>5.44</v>
      </c>
      <c r="FG129">
        <v>7.6</v>
      </c>
      <c r="FI129">
        <v>4.9400000000000004</v>
      </c>
      <c r="FM129">
        <v>6.69</v>
      </c>
      <c r="FO129">
        <v>7.82</v>
      </c>
      <c r="FS129">
        <v>4.7699999999999898</v>
      </c>
      <c r="FU129">
        <v>5.9</v>
      </c>
      <c r="FY129">
        <v>9.09</v>
      </c>
      <c r="GA129">
        <v>6.57</v>
      </c>
      <c r="GE129">
        <v>7.97</v>
      </c>
      <c r="GG129">
        <v>7.13</v>
      </c>
      <c r="GK129">
        <v>9</v>
      </c>
      <c r="GS129">
        <v>6.83</v>
      </c>
      <c r="GW129">
        <v>5.68</v>
      </c>
      <c r="GY129">
        <v>5.22</v>
      </c>
      <c r="HC129">
        <v>6.42</v>
      </c>
      <c r="HE129">
        <v>5.33</v>
      </c>
      <c r="HI129">
        <v>6.35</v>
      </c>
      <c r="HL129">
        <v>5.64</v>
      </c>
      <c r="HO129">
        <v>5.61</v>
      </c>
      <c r="HQ129">
        <v>4.3499999999999899</v>
      </c>
      <c r="HU129">
        <v>6.69</v>
      </c>
      <c r="IA129">
        <v>7</v>
      </c>
      <c r="IC129">
        <v>5.81</v>
      </c>
      <c r="IG129">
        <v>7.25</v>
      </c>
      <c r="II129">
        <v>3.79</v>
      </c>
      <c r="IM129">
        <v>7.1</v>
      </c>
      <c r="IO129">
        <v>4.95</v>
      </c>
      <c r="IS129">
        <v>5.65</v>
      </c>
      <c r="IU129">
        <v>6.1</v>
      </c>
      <c r="JB129">
        <v>5.78</v>
      </c>
      <c r="JE129">
        <v>7.55</v>
      </c>
      <c r="JG129">
        <v>5.04</v>
      </c>
      <c r="JK129">
        <v>5.22</v>
      </c>
      <c r="JM129">
        <v>5.95</v>
      </c>
      <c r="JQ129">
        <v>6.32</v>
      </c>
      <c r="JS129">
        <v>7.66</v>
      </c>
      <c r="JW129">
        <v>7.31</v>
      </c>
      <c r="JY129">
        <v>4.13</v>
      </c>
      <c r="KC129">
        <v>5.89</v>
      </c>
      <c r="KE129">
        <v>7.04</v>
      </c>
      <c r="KI129">
        <v>7.97</v>
      </c>
      <c r="KK129">
        <v>6.54</v>
      </c>
      <c r="KO129">
        <v>7.32</v>
      </c>
      <c r="KQ129">
        <v>8.14</v>
      </c>
      <c r="KU129">
        <v>7.46</v>
      </c>
      <c r="KW129">
        <v>5.14</v>
      </c>
      <c r="LA129">
        <v>8.7200000000000006</v>
      </c>
      <c r="LC129">
        <v>4.45</v>
      </c>
      <c r="LG129">
        <v>8.09</v>
      </c>
    </row>
    <row r="130" spans="1:319">
      <c r="A130" s="13" t="s">
        <v>476</v>
      </c>
      <c r="B130">
        <v>1718.2999999999993</v>
      </c>
      <c r="C130">
        <v>33.044230769230758</v>
      </c>
      <c r="D130" s="13" t="s">
        <v>466</v>
      </c>
      <c r="E130" s="13" t="s">
        <v>475</v>
      </c>
      <c r="G130">
        <v>16.059999999999899</v>
      </c>
      <c r="J130">
        <v>17.170000000000002</v>
      </c>
      <c r="M130">
        <v>17.37</v>
      </c>
      <c r="P130">
        <v>17.260000000000002</v>
      </c>
      <c r="S130">
        <v>18.579999999999899</v>
      </c>
      <c r="V130">
        <v>17.47</v>
      </c>
      <c r="W130">
        <v>8.08</v>
      </c>
      <c r="Y130">
        <v>16.98</v>
      </c>
      <c r="AA130">
        <v>8.41</v>
      </c>
      <c r="AB130">
        <v>18.239999999999899</v>
      </c>
      <c r="AE130">
        <v>15.94</v>
      </c>
      <c r="AI130">
        <v>17.64</v>
      </c>
      <c r="AK130">
        <v>15.38</v>
      </c>
      <c r="AN130">
        <v>9.3800000000000008</v>
      </c>
      <c r="AP130">
        <v>7.44</v>
      </c>
      <c r="AQ130">
        <v>17.63</v>
      </c>
      <c r="AT130">
        <v>15.3</v>
      </c>
      <c r="AW130">
        <v>16.37</v>
      </c>
      <c r="AZ130">
        <v>18.48</v>
      </c>
      <c r="BB130">
        <v>18.3</v>
      </c>
      <c r="BF130">
        <v>19.37</v>
      </c>
      <c r="BI130">
        <v>25.04</v>
      </c>
      <c r="BO130">
        <v>18.350000000000001</v>
      </c>
      <c r="BR130">
        <v>18.989999999999899</v>
      </c>
      <c r="BU130">
        <v>13.65</v>
      </c>
      <c r="BX130">
        <v>14.579999999999901</v>
      </c>
      <c r="CB130">
        <v>17.59</v>
      </c>
      <c r="CE130">
        <v>8.7799999999999905</v>
      </c>
      <c r="CF130">
        <v>9.99</v>
      </c>
      <c r="CH130">
        <v>15.94</v>
      </c>
      <c r="CK130">
        <v>18.53</v>
      </c>
      <c r="CN130">
        <v>16.100000000000001</v>
      </c>
      <c r="CT130">
        <v>16.72</v>
      </c>
      <c r="CX130">
        <v>19.07</v>
      </c>
      <c r="CZ130">
        <v>17.77</v>
      </c>
      <c r="DC130">
        <v>17.66</v>
      </c>
      <c r="DF130">
        <v>17.34</v>
      </c>
      <c r="DJ130">
        <v>9.16</v>
      </c>
      <c r="DL130">
        <v>8.73</v>
      </c>
      <c r="DM130">
        <v>17.420000000000002</v>
      </c>
      <c r="DN130">
        <v>8.36</v>
      </c>
      <c r="DP130">
        <v>17.600000000000001</v>
      </c>
      <c r="DS130">
        <v>14.93</v>
      </c>
      <c r="DV130">
        <v>8.77</v>
      </c>
      <c r="DW130">
        <v>7.49</v>
      </c>
      <c r="DY130">
        <v>14.49</v>
      </c>
      <c r="EB130">
        <v>11.2</v>
      </c>
      <c r="EE130">
        <v>15.57</v>
      </c>
      <c r="EH130">
        <v>14.21</v>
      </c>
      <c r="EJ130">
        <v>8.75</v>
      </c>
      <c r="EL130">
        <v>8.51</v>
      </c>
      <c r="EM130">
        <v>8.84</v>
      </c>
      <c r="EN130">
        <v>16.87</v>
      </c>
      <c r="EQ130">
        <v>15.96</v>
      </c>
      <c r="ET130">
        <v>16.260000000000002</v>
      </c>
      <c r="EW130">
        <v>15.57</v>
      </c>
      <c r="EZ130">
        <v>14.21</v>
      </c>
      <c r="FB130">
        <v>7.59</v>
      </c>
      <c r="FD130">
        <v>18.2</v>
      </c>
      <c r="FF130">
        <v>19.05</v>
      </c>
      <c r="FI130">
        <v>13.57</v>
      </c>
      <c r="FM130">
        <v>16.72</v>
      </c>
      <c r="FO130">
        <v>16.34</v>
      </c>
      <c r="FR130">
        <v>19.68</v>
      </c>
      <c r="FU130">
        <v>17.329999999999899</v>
      </c>
      <c r="FX130">
        <v>15.35</v>
      </c>
      <c r="GA130">
        <v>19.350000000000001</v>
      </c>
      <c r="GD130">
        <v>16.32</v>
      </c>
      <c r="GG130">
        <v>12.62</v>
      </c>
      <c r="GJ130">
        <v>11.9</v>
      </c>
      <c r="GS130">
        <v>17.920000000000002</v>
      </c>
      <c r="GV130">
        <v>17.54</v>
      </c>
      <c r="GY130">
        <v>18.79</v>
      </c>
      <c r="HB130">
        <v>11.28</v>
      </c>
      <c r="HE130">
        <v>19.899999999999899</v>
      </c>
      <c r="HH130">
        <v>21.28</v>
      </c>
      <c r="HK130">
        <v>17.329999999999899</v>
      </c>
      <c r="HO130">
        <v>22.46</v>
      </c>
      <c r="HQ130">
        <v>16.8</v>
      </c>
      <c r="HT130">
        <v>15.65</v>
      </c>
      <c r="HW130">
        <v>13.66</v>
      </c>
      <c r="HY130">
        <v>19.690000000000001</v>
      </c>
      <c r="IC130">
        <v>20.399999999999899</v>
      </c>
      <c r="II130">
        <v>19.68</v>
      </c>
      <c r="IL130">
        <v>16</v>
      </c>
      <c r="IO130">
        <v>18.59</v>
      </c>
      <c r="IR130">
        <v>7.82</v>
      </c>
      <c r="IS130">
        <v>6.98</v>
      </c>
      <c r="IU130">
        <v>15.84</v>
      </c>
      <c r="IX130">
        <v>18.61</v>
      </c>
      <c r="IZ130">
        <v>9.23</v>
      </c>
      <c r="JB130">
        <v>8.5299999999999905</v>
      </c>
      <c r="JD130">
        <v>15.57</v>
      </c>
      <c r="JG130">
        <v>14.85</v>
      </c>
      <c r="JI130">
        <v>10.46</v>
      </c>
      <c r="JJ130">
        <v>20.68</v>
      </c>
      <c r="JK130">
        <v>12.47</v>
      </c>
      <c r="JM130">
        <v>20.77</v>
      </c>
      <c r="JP130">
        <v>17.12</v>
      </c>
      <c r="JS130">
        <v>18.27</v>
      </c>
      <c r="JV130">
        <v>15.41</v>
      </c>
      <c r="JY130">
        <v>16.88</v>
      </c>
      <c r="KB130">
        <v>18.87</v>
      </c>
      <c r="KE130">
        <v>9.19</v>
      </c>
      <c r="KF130">
        <v>11.02</v>
      </c>
      <c r="KH130">
        <v>14.28</v>
      </c>
      <c r="KK130">
        <v>19.579999999999899</v>
      </c>
      <c r="KQ130">
        <v>17.54</v>
      </c>
      <c r="KT130">
        <v>7.82</v>
      </c>
      <c r="KW130">
        <v>7.17</v>
      </c>
      <c r="KX130">
        <v>11.37</v>
      </c>
      <c r="LA130">
        <v>15.72</v>
      </c>
      <c r="LC130">
        <v>19.41</v>
      </c>
    </row>
    <row r="131" spans="1:319">
      <c r="A131" s="13" t="s">
        <v>477</v>
      </c>
      <c r="B131">
        <v>707.55</v>
      </c>
      <c r="C131">
        <v>13.606730769230769</v>
      </c>
      <c r="D131" s="13" t="s">
        <v>466</v>
      </c>
      <c r="E131" s="13" t="s">
        <v>475</v>
      </c>
      <c r="G131">
        <v>6.62</v>
      </c>
      <c r="K131">
        <v>8.8699999999999903</v>
      </c>
      <c r="P131">
        <v>7.24</v>
      </c>
      <c r="Q131">
        <v>14.23</v>
      </c>
      <c r="S131">
        <v>6.79</v>
      </c>
      <c r="AA131">
        <v>13.34</v>
      </c>
      <c r="AC131">
        <v>9.34</v>
      </c>
      <c r="AP131">
        <v>10.56</v>
      </c>
      <c r="AQ131">
        <v>8.23</v>
      </c>
      <c r="AT131">
        <v>6.45</v>
      </c>
      <c r="BA131">
        <v>14.08</v>
      </c>
      <c r="BF131">
        <v>15.01</v>
      </c>
      <c r="BK131">
        <v>8.9</v>
      </c>
      <c r="BM131">
        <v>6.71</v>
      </c>
      <c r="BU131">
        <v>8.25</v>
      </c>
      <c r="BY131">
        <v>7.51</v>
      </c>
      <c r="CB131">
        <v>9.18</v>
      </c>
      <c r="CH131">
        <v>8.09</v>
      </c>
      <c r="CL131">
        <v>2.87</v>
      </c>
      <c r="CN131">
        <v>10.98</v>
      </c>
      <c r="CV131">
        <v>5.85</v>
      </c>
      <c r="CW131">
        <v>4.2699999999999898</v>
      </c>
      <c r="CZ131">
        <v>16.04</v>
      </c>
      <c r="DF131">
        <v>6.76</v>
      </c>
      <c r="DL131">
        <v>8.33</v>
      </c>
      <c r="DM131">
        <v>5.31</v>
      </c>
      <c r="DP131">
        <v>12.58</v>
      </c>
      <c r="DS131">
        <v>3.31</v>
      </c>
      <c r="DW131">
        <v>8.3699999999999903</v>
      </c>
      <c r="DY131">
        <v>6</v>
      </c>
      <c r="EC131">
        <v>6.73</v>
      </c>
      <c r="EF131">
        <v>4.84</v>
      </c>
      <c r="EH131">
        <v>5.79</v>
      </c>
      <c r="EJ131">
        <v>5.29</v>
      </c>
      <c r="EL131">
        <v>5.43</v>
      </c>
      <c r="EN131">
        <v>5.78</v>
      </c>
      <c r="EO131">
        <v>15.04</v>
      </c>
      <c r="EQ131">
        <v>4.2699999999999898</v>
      </c>
      <c r="EU131">
        <v>7.32</v>
      </c>
      <c r="EX131">
        <v>4.84</v>
      </c>
      <c r="EZ131">
        <v>5.79</v>
      </c>
      <c r="FC131">
        <v>2.5</v>
      </c>
      <c r="FG131">
        <v>15</v>
      </c>
      <c r="FM131">
        <v>9.02</v>
      </c>
      <c r="FN131">
        <v>7.38</v>
      </c>
      <c r="FS131">
        <v>7.58</v>
      </c>
      <c r="FT131">
        <v>4.07</v>
      </c>
      <c r="FU131">
        <v>4.8899999999999899</v>
      </c>
      <c r="FY131">
        <v>7</v>
      </c>
      <c r="FZ131">
        <v>7.73</v>
      </c>
      <c r="GA131">
        <v>5.21</v>
      </c>
      <c r="GD131">
        <v>7.32</v>
      </c>
      <c r="GF131">
        <v>4.91</v>
      </c>
      <c r="GG131">
        <v>4.88</v>
      </c>
      <c r="GK131">
        <v>8.4700000000000006</v>
      </c>
      <c r="GR131">
        <v>4.88</v>
      </c>
      <c r="GS131">
        <v>7.8</v>
      </c>
      <c r="GT131">
        <v>5.97</v>
      </c>
      <c r="GU131">
        <v>6.23</v>
      </c>
      <c r="GY131">
        <v>3.13</v>
      </c>
      <c r="HC131">
        <v>16.690000000000001</v>
      </c>
      <c r="HE131">
        <v>6.34</v>
      </c>
      <c r="HI131">
        <v>8.0299999999999905</v>
      </c>
      <c r="HP131">
        <v>8.58</v>
      </c>
      <c r="HQ131">
        <v>9.1</v>
      </c>
      <c r="HT131">
        <v>4.26</v>
      </c>
      <c r="HW131">
        <v>3.5</v>
      </c>
      <c r="IA131">
        <v>10.67</v>
      </c>
      <c r="IC131">
        <v>6.64</v>
      </c>
      <c r="IG131">
        <v>4.57</v>
      </c>
      <c r="II131">
        <v>6.84</v>
      </c>
      <c r="IM131">
        <v>8.02</v>
      </c>
      <c r="IU131">
        <v>6.43</v>
      </c>
      <c r="IY131">
        <v>16.010000000000002</v>
      </c>
      <c r="JC131">
        <v>10.26</v>
      </c>
      <c r="JE131">
        <v>11.02</v>
      </c>
      <c r="JQ131">
        <v>14.64</v>
      </c>
      <c r="JS131">
        <v>7.76</v>
      </c>
      <c r="JU131">
        <v>3.58</v>
      </c>
      <c r="JW131">
        <v>8.1999999999999904</v>
      </c>
      <c r="KC131">
        <v>8.68</v>
      </c>
      <c r="KI131">
        <v>7.89</v>
      </c>
      <c r="KN131">
        <v>12.54</v>
      </c>
      <c r="KO131">
        <v>15</v>
      </c>
      <c r="KU131">
        <v>7.59</v>
      </c>
      <c r="KW131">
        <v>6.71</v>
      </c>
      <c r="LA131">
        <v>13.77</v>
      </c>
      <c r="LG131">
        <v>9.07</v>
      </c>
    </row>
    <row r="132" spans="1:319">
      <c r="A132" s="13" t="s">
        <v>478</v>
      </c>
      <c r="B132">
        <v>7.36</v>
      </c>
      <c r="C132">
        <v>0.14153846153846156</v>
      </c>
      <c r="D132" s="13" t="s">
        <v>466</v>
      </c>
      <c r="E132" s="13" t="s">
        <v>479</v>
      </c>
      <c r="HG132">
        <v>7.36</v>
      </c>
    </row>
    <row r="133" spans="1:319">
      <c r="A133" s="13" t="s">
        <v>480</v>
      </c>
      <c r="B133">
        <v>2305.0000000000009</v>
      </c>
      <c r="C133">
        <v>44.326923076923094</v>
      </c>
      <c r="D133" s="13" t="s">
        <v>466</v>
      </c>
      <c r="E133" s="13" t="s">
        <v>479</v>
      </c>
      <c r="F133">
        <v>13.63</v>
      </c>
      <c r="H133">
        <v>21.12</v>
      </c>
      <c r="J133">
        <v>15.3</v>
      </c>
      <c r="M133">
        <v>13.32</v>
      </c>
      <c r="N133">
        <v>17.41</v>
      </c>
      <c r="O133">
        <v>9.0500000000000007</v>
      </c>
      <c r="P133">
        <v>13.86</v>
      </c>
      <c r="R133">
        <v>12.45</v>
      </c>
      <c r="T133">
        <v>23.7</v>
      </c>
      <c r="V133">
        <v>14.85</v>
      </c>
      <c r="Y133">
        <v>15.22</v>
      </c>
      <c r="Z133">
        <v>16.09</v>
      </c>
      <c r="AA133">
        <v>8.2899999999999903</v>
      </c>
      <c r="AB133">
        <v>18.920000000000002</v>
      </c>
      <c r="AE133">
        <v>12.59</v>
      </c>
      <c r="AF133">
        <v>13.58</v>
      </c>
      <c r="AH133">
        <v>14.26</v>
      </c>
      <c r="AJ133">
        <v>6.13</v>
      </c>
      <c r="AL133">
        <v>15.36</v>
      </c>
      <c r="AM133">
        <v>8.3800000000000008</v>
      </c>
      <c r="AN133">
        <v>7.13</v>
      </c>
      <c r="AP133">
        <v>13.15</v>
      </c>
      <c r="AQ133">
        <v>7.7</v>
      </c>
      <c r="AR133">
        <v>14.57</v>
      </c>
      <c r="AT133">
        <v>20.21</v>
      </c>
      <c r="AW133">
        <v>14</v>
      </c>
      <c r="AX133">
        <v>24.1</v>
      </c>
      <c r="AZ133">
        <v>12.65</v>
      </c>
      <c r="BB133">
        <v>16.309999999999899</v>
      </c>
      <c r="BD133">
        <v>16.579999999999899</v>
      </c>
      <c r="BF133">
        <v>6.92</v>
      </c>
      <c r="BH133">
        <v>11.18</v>
      </c>
      <c r="BJ133">
        <v>22.94</v>
      </c>
      <c r="BL133">
        <v>12.1</v>
      </c>
      <c r="BM133">
        <v>8.33</v>
      </c>
      <c r="BN133">
        <v>13.69</v>
      </c>
      <c r="BP133">
        <v>21.24</v>
      </c>
      <c r="BT133">
        <v>10.69</v>
      </c>
      <c r="BV133">
        <v>16.16</v>
      </c>
      <c r="BX133">
        <v>11.17</v>
      </c>
      <c r="CA133">
        <v>21.32</v>
      </c>
      <c r="CC133">
        <v>13.7</v>
      </c>
      <c r="CE133">
        <v>13.13</v>
      </c>
      <c r="CG133">
        <v>16.829999999999899</v>
      </c>
      <c r="CI133">
        <v>15.65</v>
      </c>
      <c r="CK133">
        <v>16.64</v>
      </c>
      <c r="CM133">
        <v>14</v>
      </c>
      <c r="CO133">
        <v>13.4</v>
      </c>
      <c r="CQ133">
        <v>12.66</v>
      </c>
      <c r="CT133">
        <v>13.29</v>
      </c>
      <c r="CU133">
        <v>12.66</v>
      </c>
      <c r="CW133">
        <v>11.83</v>
      </c>
      <c r="CY133">
        <v>14.74</v>
      </c>
      <c r="DA133">
        <v>21.48</v>
      </c>
      <c r="DC133">
        <v>15.39</v>
      </c>
      <c r="DE133">
        <v>11.02</v>
      </c>
      <c r="DG133">
        <v>14.9</v>
      </c>
      <c r="DJ133">
        <v>13.03</v>
      </c>
      <c r="DL133">
        <v>12.26</v>
      </c>
      <c r="DN133">
        <v>13.55</v>
      </c>
      <c r="DP133">
        <v>9.15</v>
      </c>
      <c r="DQ133">
        <v>3.68</v>
      </c>
      <c r="DS133">
        <v>4.9000000000000004</v>
      </c>
      <c r="DT133">
        <v>11.2</v>
      </c>
      <c r="DV133">
        <v>15.01</v>
      </c>
      <c r="DX133">
        <v>23.43</v>
      </c>
      <c r="DZ133">
        <v>15.26</v>
      </c>
      <c r="EB133">
        <v>14.57</v>
      </c>
      <c r="ED133">
        <v>12.95</v>
      </c>
      <c r="EF133">
        <v>15.14</v>
      </c>
      <c r="EG133">
        <v>7.73</v>
      </c>
      <c r="EJ133">
        <v>14.35</v>
      </c>
      <c r="EL133">
        <v>21.19</v>
      </c>
      <c r="EO133">
        <v>31.43</v>
      </c>
      <c r="EP133">
        <v>13.91</v>
      </c>
      <c r="ER133">
        <v>8.66</v>
      </c>
      <c r="ET133">
        <v>15.05</v>
      </c>
      <c r="EV133">
        <v>12.95</v>
      </c>
      <c r="EX133">
        <v>15.14</v>
      </c>
      <c r="EY133">
        <v>7.73</v>
      </c>
      <c r="FB133">
        <v>24.6</v>
      </c>
      <c r="FD133">
        <v>12.59</v>
      </c>
      <c r="FF133">
        <v>26.56</v>
      </c>
      <c r="FH133">
        <v>12.27</v>
      </c>
      <c r="FJ133">
        <v>14.27</v>
      </c>
      <c r="FL133">
        <v>22.15</v>
      </c>
      <c r="FN133">
        <v>12.91</v>
      </c>
      <c r="FP133">
        <v>17.68</v>
      </c>
      <c r="FR133">
        <v>13.16</v>
      </c>
      <c r="FT133">
        <v>14.52</v>
      </c>
      <c r="FV133">
        <v>20.87</v>
      </c>
      <c r="FX133">
        <v>8.7899999999999903</v>
      </c>
      <c r="FZ133">
        <v>12.14</v>
      </c>
      <c r="GB133">
        <v>17.53</v>
      </c>
      <c r="GD133">
        <v>13.13</v>
      </c>
      <c r="GF133">
        <v>12.88</v>
      </c>
      <c r="GG133">
        <v>9.06</v>
      </c>
      <c r="GH133">
        <v>13.57</v>
      </c>
      <c r="GJ133">
        <v>12.97</v>
      </c>
      <c r="GR133">
        <v>20.61</v>
      </c>
      <c r="GT133">
        <v>12.92</v>
      </c>
      <c r="GV133">
        <v>11</v>
      </c>
      <c r="GX133">
        <v>16.190000000000001</v>
      </c>
      <c r="GZ133">
        <v>10.130000000000001</v>
      </c>
      <c r="HA133">
        <v>9.5500000000000007</v>
      </c>
      <c r="HB133">
        <v>15.38</v>
      </c>
      <c r="HD133">
        <v>15.15</v>
      </c>
      <c r="HF133">
        <v>23.29</v>
      </c>
      <c r="HH133">
        <v>15.21</v>
      </c>
      <c r="HJ133">
        <v>15.65</v>
      </c>
      <c r="HL133">
        <v>19.12</v>
      </c>
      <c r="HN133">
        <v>11.97</v>
      </c>
      <c r="HP133">
        <v>10.19</v>
      </c>
      <c r="HR133">
        <v>14.75</v>
      </c>
      <c r="HT133">
        <v>11.88</v>
      </c>
      <c r="HW133">
        <v>16.190000000000001</v>
      </c>
      <c r="HX133">
        <v>13.19</v>
      </c>
      <c r="HZ133">
        <v>11.45</v>
      </c>
      <c r="IB133">
        <v>15.99</v>
      </c>
      <c r="ID133">
        <v>20.65</v>
      </c>
      <c r="IF133">
        <v>11.49</v>
      </c>
      <c r="IH133">
        <v>13.12</v>
      </c>
      <c r="IJ133">
        <v>13.3</v>
      </c>
      <c r="IL133">
        <v>14.33</v>
      </c>
      <c r="IN133">
        <v>15.31</v>
      </c>
      <c r="IP133">
        <v>14.37</v>
      </c>
      <c r="IR133">
        <v>11.45</v>
      </c>
      <c r="IT133">
        <v>14.01</v>
      </c>
      <c r="IV133">
        <v>14.17</v>
      </c>
      <c r="IX133">
        <v>12.85</v>
      </c>
      <c r="IZ133">
        <v>24.01</v>
      </c>
      <c r="JB133">
        <v>5.12</v>
      </c>
      <c r="JD133">
        <v>13.73</v>
      </c>
      <c r="JF133">
        <v>14.47</v>
      </c>
      <c r="JH133">
        <v>15.39</v>
      </c>
      <c r="JJ133">
        <v>15.72</v>
      </c>
      <c r="JL133">
        <v>25.03</v>
      </c>
      <c r="JN133">
        <v>15.61</v>
      </c>
      <c r="JP133">
        <v>21.13</v>
      </c>
      <c r="JR133">
        <v>10.91</v>
      </c>
      <c r="JT133">
        <v>12.23</v>
      </c>
      <c r="JV133">
        <v>18.12</v>
      </c>
      <c r="JX133">
        <v>20.02</v>
      </c>
      <c r="JZ133">
        <v>4.84</v>
      </c>
      <c r="KB133">
        <v>6.78</v>
      </c>
      <c r="KC133">
        <v>7.47</v>
      </c>
      <c r="KD133">
        <v>12.82</v>
      </c>
      <c r="KF133">
        <v>21.96</v>
      </c>
      <c r="KH133">
        <v>12.04</v>
      </c>
      <c r="KJ133">
        <v>14.38</v>
      </c>
      <c r="KL133">
        <v>14.61</v>
      </c>
      <c r="KN133">
        <v>11.54</v>
      </c>
      <c r="KP133">
        <v>13.62</v>
      </c>
      <c r="KR133">
        <v>6.66</v>
      </c>
      <c r="KT133">
        <v>15.06</v>
      </c>
      <c r="KV133">
        <v>6.59</v>
      </c>
      <c r="KX133">
        <v>25.53</v>
      </c>
      <c r="KZ133">
        <v>12.53</v>
      </c>
      <c r="LC133">
        <v>13.02</v>
      </c>
      <c r="LD133">
        <v>14.12</v>
      </c>
      <c r="LF133">
        <v>14.19</v>
      </c>
    </row>
    <row r="134" spans="1:319">
      <c r="A134" s="13" t="s">
        <v>481</v>
      </c>
      <c r="B134">
        <v>1495.75</v>
      </c>
      <c r="C134">
        <v>28.764423076923077</v>
      </c>
      <c r="D134" s="13" t="s">
        <v>466</v>
      </c>
      <c r="E134" s="13" t="s">
        <v>482</v>
      </c>
      <c r="H134">
        <v>14.82</v>
      </c>
      <c r="J134">
        <v>19.850000000000001</v>
      </c>
      <c r="N134">
        <v>15.34</v>
      </c>
      <c r="P134">
        <v>14.89</v>
      </c>
      <c r="T134">
        <v>16.91</v>
      </c>
      <c r="V134">
        <v>17.260000000000002</v>
      </c>
      <c r="Z134">
        <v>22.93</v>
      </c>
      <c r="AB134">
        <v>14.47</v>
      </c>
      <c r="AF134">
        <v>16.3</v>
      </c>
      <c r="AH134">
        <v>12.13</v>
      </c>
      <c r="AL134">
        <v>15.32</v>
      </c>
      <c r="AN134">
        <v>6.81</v>
      </c>
      <c r="AR134">
        <v>14.75</v>
      </c>
      <c r="AT134">
        <v>12.72</v>
      </c>
      <c r="AW134">
        <v>5.84</v>
      </c>
      <c r="AX134">
        <v>14.8</v>
      </c>
      <c r="AZ134">
        <v>11.86</v>
      </c>
      <c r="BD134">
        <v>14.7</v>
      </c>
      <c r="BF134">
        <v>15.67</v>
      </c>
      <c r="BJ134">
        <v>14.58</v>
      </c>
      <c r="BL134">
        <v>14.51</v>
      </c>
      <c r="BP134">
        <v>15.63</v>
      </c>
      <c r="BV134">
        <v>15.08</v>
      </c>
      <c r="BX134">
        <v>7.11</v>
      </c>
      <c r="CC134">
        <v>14.2</v>
      </c>
      <c r="CE134">
        <v>12.13</v>
      </c>
      <c r="CI134">
        <v>17.02</v>
      </c>
      <c r="CK134">
        <v>16.52</v>
      </c>
      <c r="CO134">
        <v>13.88</v>
      </c>
      <c r="CQ134">
        <v>14.17</v>
      </c>
      <c r="CU134">
        <v>15.39</v>
      </c>
      <c r="CW134">
        <v>15.17</v>
      </c>
      <c r="CY134">
        <v>8.0299999999999905</v>
      </c>
      <c r="DA134">
        <v>13.36</v>
      </c>
      <c r="DC134">
        <v>14.56</v>
      </c>
      <c r="DG134">
        <v>21.92</v>
      </c>
      <c r="DL134">
        <v>12.39</v>
      </c>
      <c r="DN134">
        <v>14.07</v>
      </c>
      <c r="DP134">
        <v>10.33</v>
      </c>
      <c r="DT134">
        <v>14.28</v>
      </c>
      <c r="DV134">
        <v>11.76</v>
      </c>
      <c r="DY134">
        <v>8.07</v>
      </c>
      <c r="DZ134">
        <v>7.96</v>
      </c>
      <c r="EB134">
        <v>13.28</v>
      </c>
      <c r="EF134">
        <v>6.97</v>
      </c>
      <c r="EG134">
        <v>8.59</v>
      </c>
      <c r="EH134">
        <v>13.25</v>
      </c>
      <c r="EL134">
        <v>14.25</v>
      </c>
      <c r="EN134">
        <v>15.5</v>
      </c>
      <c r="ER134">
        <v>15.82</v>
      </c>
      <c r="ET134">
        <v>14.07</v>
      </c>
      <c r="EX134">
        <v>6.97</v>
      </c>
      <c r="EY134">
        <v>8.59</v>
      </c>
      <c r="EZ134">
        <v>13.25</v>
      </c>
      <c r="FD134">
        <v>16.62</v>
      </c>
      <c r="FF134">
        <v>15.21</v>
      </c>
      <c r="FJ134">
        <v>15.96</v>
      </c>
      <c r="FL134">
        <v>15.25</v>
      </c>
      <c r="FP134">
        <v>16.350000000000001</v>
      </c>
      <c r="FR134">
        <v>14.42</v>
      </c>
      <c r="FV134">
        <v>15.38</v>
      </c>
      <c r="FX134">
        <v>14.2</v>
      </c>
      <c r="GB134">
        <v>16.329999999999899</v>
      </c>
      <c r="GD134">
        <v>15.58</v>
      </c>
      <c r="GH134">
        <v>17.11</v>
      </c>
      <c r="GJ134">
        <v>12.63</v>
      </c>
      <c r="GT134">
        <v>15.37</v>
      </c>
      <c r="GV134">
        <v>14.2</v>
      </c>
      <c r="GZ134">
        <v>13.37</v>
      </c>
      <c r="HB134">
        <v>13.86</v>
      </c>
      <c r="HF134">
        <v>17.34</v>
      </c>
      <c r="HH134">
        <v>11.37</v>
      </c>
      <c r="HL134">
        <v>16.8</v>
      </c>
      <c r="HN134">
        <v>11.95</v>
      </c>
      <c r="HR134">
        <v>17.559999999999899</v>
      </c>
      <c r="HT134">
        <v>12.2</v>
      </c>
      <c r="HX134">
        <v>16.850000000000001</v>
      </c>
      <c r="HZ134">
        <v>12.04</v>
      </c>
      <c r="ID134">
        <v>17.27</v>
      </c>
      <c r="IF134">
        <v>14.54</v>
      </c>
      <c r="IJ134">
        <v>18.45</v>
      </c>
      <c r="IL134">
        <v>14.27</v>
      </c>
      <c r="IP134">
        <v>15.6</v>
      </c>
      <c r="IR134">
        <v>12.22</v>
      </c>
      <c r="IW134">
        <v>17.309999999999899</v>
      </c>
      <c r="IX134">
        <v>6.89</v>
      </c>
      <c r="IY134">
        <v>8.35</v>
      </c>
      <c r="JB134">
        <v>24.6</v>
      </c>
      <c r="JD134">
        <v>12.81</v>
      </c>
      <c r="JH134">
        <v>16.43</v>
      </c>
      <c r="JJ134">
        <v>13.7</v>
      </c>
      <c r="JN134">
        <v>15.98</v>
      </c>
      <c r="JP134">
        <v>13.66</v>
      </c>
      <c r="JT134">
        <v>18.239999999999899</v>
      </c>
      <c r="JV134">
        <v>12.03</v>
      </c>
      <c r="JZ134">
        <v>12.58</v>
      </c>
      <c r="KB134">
        <v>13.56</v>
      </c>
      <c r="KF134">
        <v>17.7</v>
      </c>
      <c r="KL134">
        <v>16.03</v>
      </c>
      <c r="KN134">
        <v>13.43</v>
      </c>
      <c r="KR134">
        <v>16.34</v>
      </c>
      <c r="KT134">
        <v>11.53</v>
      </c>
      <c r="KX134">
        <v>17.309999999999899</v>
      </c>
      <c r="KZ134">
        <v>5.68</v>
      </c>
      <c r="LD134">
        <v>16.57</v>
      </c>
      <c r="LF134">
        <v>14.69</v>
      </c>
    </row>
    <row r="135" spans="1:319">
      <c r="A135" s="13" t="s">
        <v>483</v>
      </c>
      <c r="B135">
        <v>1713.0300000000002</v>
      </c>
      <c r="C135">
        <v>32.942884615384621</v>
      </c>
      <c r="D135" s="13" t="s">
        <v>466</v>
      </c>
      <c r="E135" s="13" t="s">
        <v>482</v>
      </c>
      <c r="F135">
        <v>9.76</v>
      </c>
      <c r="H135">
        <v>3.56</v>
      </c>
      <c r="J135">
        <v>13.98</v>
      </c>
      <c r="M135">
        <v>8.15</v>
      </c>
      <c r="N135">
        <v>11.59</v>
      </c>
      <c r="P135">
        <v>11.26</v>
      </c>
      <c r="R135">
        <v>14.82</v>
      </c>
      <c r="T135">
        <v>11.23</v>
      </c>
      <c r="V135">
        <v>7.8</v>
      </c>
      <c r="Y135">
        <v>7.68</v>
      </c>
      <c r="Z135">
        <v>13.34</v>
      </c>
      <c r="AB135">
        <v>15.07</v>
      </c>
      <c r="AE135">
        <v>7.81</v>
      </c>
      <c r="AF135">
        <v>7.98</v>
      </c>
      <c r="AH135">
        <v>8.2899999999999903</v>
      </c>
      <c r="AI135">
        <v>8.1</v>
      </c>
      <c r="AJ135">
        <v>7.34</v>
      </c>
      <c r="AL135">
        <v>8.19</v>
      </c>
      <c r="AN135">
        <v>13.88</v>
      </c>
      <c r="AP135">
        <v>8.7899999999999903</v>
      </c>
      <c r="AR135">
        <v>6.76</v>
      </c>
      <c r="AT135">
        <v>7.85</v>
      </c>
      <c r="AV135">
        <v>16.690000000000001</v>
      </c>
      <c r="AX135">
        <v>7.86</v>
      </c>
      <c r="AZ135">
        <v>7.99</v>
      </c>
      <c r="BA135">
        <v>6.81</v>
      </c>
      <c r="BB135">
        <v>6.66</v>
      </c>
      <c r="BD135">
        <v>9.08</v>
      </c>
      <c r="BF135">
        <v>16.71</v>
      </c>
      <c r="BJ135">
        <v>15.3</v>
      </c>
      <c r="BL135">
        <v>15.46</v>
      </c>
      <c r="BN135">
        <v>15.23</v>
      </c>
      <c r="BP135">
        <v>7.54</v>
      </c>
      <c r="BR135">
        <v>5.45</v>
      </c>
      <c r="BT135">
        <v>8.84</v>
      </c>
      <c r="BU135">
        <v>7.48</v>
      </c>
      <c r="BV135">
        <v>8.74</v>
      </c>
      <c r="BX135">
        <v>8.73</v>
      </c>
      <c r="CA135">
        <v>15.29</v>
      </c>
      <c r="CC135">
        <v>13.65</v>
      </c>
      <c r="CE135">
        <v>13.12</v>
      </c>
      <c r="CG135">
        <v>14.97</v>
      </c>
      <c r="CI135">
        <v>15.93</v>
      </c>
      <c r="CK135">
        <v>16.46</v>
      </c>
      <c r="CO135">
        <v>14.33</v>
      </c>
      <c r="CQ135">
        <v>14.53</v>
      </c>
      <c r="CU135">
        <v>15.03</v>
      </c>
      <c r="CW135">
        <v>13.35</v>
      </c>
      <c r="CY135">
        <v>16.21</v>
      </c>
      <c r="DA135">
        <v>7.69</v>
      </c>
      <c r="DC135">
        <v>15.96</v>
      </c>
      <c r="DE135">
        <v>10.92</v>
      </c>
      <c r="DG135">
        <v>14.27</v>
      </c>
      <c r="DJ135">
        <v>5.33</v>
      </c>
      <c r="DL135">
        <v>5.94</v>
      </c>
      <c r="DN135">
        <v>13.52</v>
      </c>
      <c r="DP135">
        <v>12.78</v>
      </c>
      <c r="DT135">
        <v>19.25</v>
      </c>
      <c r="DV135">
        <v>14.12</v>
      </c>
      <c r="DX135">
        <v>10.72</v>
      </c>
      <c r="DZ135">
        <v>5.38</v>
      </c>
      <c r="EB135">
        <v>11.84</v>
      </c>
      <c r="ED135">
        <v>15.28</v>
      </c>
      <c r="EF135">
        <v>13.23</v>
      </c>
      <c r="EH135">
        <v>7.7</v>
      </c>
      <c r="EJ135">
        <v>13.59</v>
      </c>
      <c r="EN135">
        <v>14.71</v>
      </c>
      <c r="EP135">
        <v>14.99</v>
      </c>
      <c r="ER135">
        <v>14.4</v>
      </c>
      <c r="ET135">
        <v>13.93</v>
      </c>
      <c r="EV135">
        <v>15.28</v>
      </c>
      <c r="EX135">
        <v>13.23</v>
      </c>
      <c r="EZ135">
        <v>7.7</v>
      </c>
      <c r="FB135">
        <v>14.21</v>
      </c>
      <c r="FD135">
        <v>6.15</v>
      </c>
      <c r="FF135">
        <v>12.94</v>
      </c>
      <c r="FH135">
        <v>11.85</v>
      </c>
      <c r="FJ135">
        <v>16.29</v>
      </c>
      <c r="FL135">
        <v>12.64</v>
      </c>
      <c r="FN135">
        <v>9.67</v>
      </c>
      <c r="FP135">
        <v>12.07</v>
      </c>
      <c r="FR135">
        <v>13.3</v>
      </c>
      <c r="FT135">
        <v>12.76</v>
      </c>
      <c r="FX135">
        <v>13.3</v>
      </c>
      <c r="FZ135">
        <v>12.08</v>
      </c>
      <c r="GB135">
        <v>8.99</v>
      </c>
      <c r="GD135">
        <v>14.42</v>
      </c>
      <c r="GF135">
        <v>10.78</v>
      </c>
      <c r="GH135">
        <v>14.48</v>
      </c>
      <c r="GJ135">
        <v>9.89</v>
      </c>
      <c r="GR135">
        <v>15.24</v>
      </c>
      <c r="GV135">
        <v>15.05</v>
      </c>
      <c r="GX135">
        <v>14.99</v>
      </c>
      <c r="GZ135">
        <v>15.01</v>
      </c>
      <c r="HB135">
        <v>7.4</v>
      </c>
      <c r="HD135">
        <v>14.5</v>
      </c>
      <c r="HH135">
        <v>13.74</v>
      </c>
      <c r="HJ135">
        <v>12.54</v>
      </c>
      <c r="HL135">
        <v>7.39</v>
      </c>
      <c r="HN135">
        <v>17.100000000000001</v>
      </c>
      <c r="HP135">
        <v>18.399999999999899</v>
      </c>
      <c r="HR135">
        <v>15.48</v>
      </c>
      <c r="HT135">
        <v>6.29</v>
      </c>
      <c r="HW135">
        <v>17.86</v>
      </c>
      <c r="HZ135">
        <v>15.5</v>
      </c>
      <c r="IB135">
        <v>17.670000000000002</v>
      </c>
      <c r="IF135">
        <v>15.56</v>
      </c>
      <c r="IH135">
        <v>12.86</v>
      </c>
      <c r="IJ135">
        <v>8.23</v>
      </c>
      <c r="IL135">
        <v>14.96</v>
      </c>
      <c r="IN135">
        <v>9.8000000000000007</v>
      </c>
      <c r="IP135">
        <v>8.9499999999999904</v>
      </c>
      <c r="IR135">
        <v>16.12</v>
      </c>
      <c r="IT135">
        <v>15.64</v>
      </c>
      <c r="IV135">
        <v>7.95</v>
      </c>
      <c r="IX135">
        <v>15.69</v>
      </c>
      <c r="IZ135">
        <v>17.62</v>
      </c>
      <c r="JB135">
        <v>9.07</v>
      </c>
      <c r="JD135">
        <v>14.28</v>
      </c>
      <c r="JH135">
        <v>5.83</v>
      </c>
      <c r="JJ135">
        <v>16.12</v>
      </c>
      <c r="JL135">
        <v>14.13</v>
      </c>
      <c r="JN135">
        <v>16.690000000000001</v>
      </c>
      <c r="JP135">
        <v>5.79</v>
      </c>
      <c r="JR135">
        <v>15.2</v>
      </c>
      <c r="JT135">
        <v>7.24</v>
      </c>
      <c r="JV135">
        <v>7.01</v>
      </c>
      <c r="JX135">
        <v>14.61</v>
      </c>
      <c r="JZ135">
        <v>7.52</v>
      </c>
      <c r="KB135">
        <v>7.91</v>
      </c>
      <c r="KD135">
        <v>16.21</v>
      </c>
      <c r="KF135">
        <v>7.88</v>
      </c>
      <c r="KH135">
        <v>14.22</v>
      </c>
      <c r="KJ135">
        <v>7.74</v>
      </c>
      <c r="KL135">
        <v>15.08</v>
      </c>
      <c r="KN135">
        <v>17.82</v>
      </c>
      <c r="KP135">
        <v>9.9600000000000009</v>
      </c>
      <c r="KR135">
        <v>9.16</v>
      </c>
      <c r="KT135">
        <v>15.82</v>
      </c>
      <c r="KV135">
        <v>16.39</v>
      </c>
      <c r="KX135">
        <v>5.82</v>
      </c>
      <c r="KZ135">
        <v>4.1399999999999899</v>
      </c>
      <c r="LC135">
        <v>8.9</v>
      </c>
      <c r="LD135">
        <v>8.3000000000000007</v>
      </c>
      <c r="LF135">
        <v>8.4</v>
      </c>
    </row>
    <row r="136" spans="1:319">
      <c r="A136" s="13" t="s">
        <v>484</v>
      </c>
      <c r="B136">
        <v>1165.5899999999999</v>
      </c>
      <c r="C136">
        <v>22.415192307692305</v>
      </c>
      <c r="D136" s="13" t="s">
        <v>466</v>
      </c>
      <c r="E136" s="13" t="s">
        <v>482</v>
      </c>
      <c r="F136">
        <v>5.72</v>
      </c>
      <c r="I136">
        <v>8.44</v>
      </c>
      <c r="K136">
        <v>13.38</v>
      </c>
      <c r="O136">
        <v>7.06</v>
      </c>
      <c r="Q136">
        <v>7.42</v>
      </c>
      <c r="R136">
        <v>8.0299999999999905</v>
      </c>
      <c r="U136">
        <v>14.11</v>
      </c>
      <c r="W136">
        <v>3.33</v>
      </c>
      <c r="Y136">
        <v>5.3</v>
      </c>
      <c r="AA136">
        <v>12.83</v>
      </c>
      <c r="AB136">
        <v>7.2</v>
      </c>
      <c r="AF136">
        <v>7.52</v>
      </c>
      <c r="AG136">
        <v>7.57</v>
      </c>
      <c r="AI136">
        <v>6.37</v>
      </c>
      <c r="AJ136">
        <v>6.82</v>
      </c>
      <c r="AM136">
        <v>7.5</v>
      </c>
      <c r="AO136">
        <v>6.39</v>
      </c>
      <c r="AP136">
        <v>6.64</v>
      </c>
      <c r="AS136">
        <v>13.74</v>
      </c>
      <c r="AU136">
        <v>6.52</v>
      </c>
      <c r="AV136">
        <v>7.96</v>
      </c>
      <c r="AY136">
        <v>7.55</v>
      </c>
      <c r="BA136">
        <v>7.5</v>
      </c>
      <c r="BB136">
        <v>6.73</v>
      </c>
      <c r="BE136">
        <v>6.89</v>
      </c>
      <c r="BG136">
        <v>6.16</v>
      </c>
      <c r="BH136">
        <v>7.47</v>
      </c>
      <c r="BJ136">
        <v>6.88</v>
      </c>
      <c r="BL136">
        <v>11.01</v>
      </c>
      <c r="BM136">
        <v>13.19</v>
      </c>
      <c r="BN136">
        <v>12.37</v>
      </c>
      <c r="BT136">
        <v>7.87</v>
      </c>
      <c r="BW136">
        <v>7.98</v>
      </c>
      <c r="BY136">
        <v>6.28</v>
      </c>
      <c r="CA136">
        <v>8.0299999999999905</v>
      </c>
      <c r="CD136">
        <v>7.38</v>
      </c>
      <c r="CF136">
        <v>7.65</v>
      </c>
      <c r="CG136">
        <v>7.33</v>
      </c>
      <c r="CJ136">
        <v>15.78</v>
      </c>
      <c r="CL136">
        <v>7.75</v>
      </c>
      <c r="CM136">
        <v>7.9</v>
      </c>
      <c r="CP136">
        <v>7.1</v>
      </c>
      <c r="CR136">
        <v>6.66</v>
      </c>
      <c r="CT136">
        <v>7.33</v>
      </c>
      <c r="CV136">
        <v>5.5</v>
      </c>
      <c r="CX136">
        <v>6.44</v>
      </c>
      <c r="CY136">
        <v>6.37</v>
      </c>
      <c r="DB136">
        <v>6.92</v>
      </c>
      <c r="DD136">
        <v>7.3</v>
      </c>
      <c r="DE136">
        <v>5.08</v>
      </c>
      <c r="DJ136">
        <v>12.95</v>
      </c>
      <c r="DL136">
        <v>7.24</v>
      </c>
      <c r="DO136">
        <v>5.49</v>
      </c>
      <c r="DP136">
        <v>8.6</v>
      </c>
      <c r="DQ136">
        <v>6.65</v>
      </c>
      <c r="DU136">
        <v>5.33</v>
      </c>
      <c r="DW136">
        <v>8.19</v>
      </c>
      <c r="DX136">
        <v>6.05</v>
      </c>
      <c r="EA136">
        <v>5.74</v>
      </c>
      <c r="EC136">
        <v>11.33</v>
      </c>
      <c r="ED136">
        <v>6.91</v>
      </c>
      <c r="EG136">
        <v>6.23</v>
      </c>
      <c r="EH136">
        <v>13.13</v>
      </c>
      <c r="EI136">
        <v>7.96</v>
      </c>
      <c r="EJ136">
        <v>9.52</v>
      </c>
      <c r="EL136">
        <v>13.4</v>
      </c>
      <c r="EO136">
        <v>6.4</v>
      </c>
      <c r="EP136">
        <v>13.6</v>
      </c>
      <c r="ES136">
        <v>11.23</v>
      </c>
      <c r="EU136">
        <v>6.86</v>
      </c>
      <c r="EV136">
        <v>6.91</v>
      </c>
      <c r="EY136">
        <v>6.23</v>
      </c>
      <c r="EZ136">
        <v>13.13</v>
      </c>
      <c r="FA136">
        <v>7.96</v>
      </c>
      <c r="FB136">
        <v>5.2</v>
      </c>
      <c r="FE136">
        <v>7.71</v>
      </c>
      <c r="FG136">
        <v>7.12</v>
      </c>
      <c r="FK136">
        <v>9.77</v>
      </c>
      <c r="FM136">
        <v>12.11</v>
      </c>
      <c r="FN136">
        <v>7.24</v>
      </c>
      <c r="FQ136">
        <v>12.09</v>
      </c>
      <c r="FS136">
        <v>7.41</v>
      </c>
      <c r="FT136">
        <v>6.48</v>
      </c>
      <c r="FW136">
        <v>6.45</v>
      </c>
      <c r="FY136">
        <v>6.01</v>
      </c>
      <c r="FZ136">
        <v>4.8</v>
      </c>
      <c r="GC136">
        <v>7.13</v>
      </c>
      <c r="GE136">
        <v>9.76</v>
      </c>
      <c r="GF136">
        <v>7.64</v>
      </c>
      <c r="GI136">
        <v>14.18</v>
      </c>
      <c r="GK136">
        <v>6.52</v>
      </c>
      <c r="GR136">
        <v>4.7</v>
      </c>
      <c r="GT136">
        <v>5.42</v>
      </c>
      <c r="GW136">
        <v>12.57</v>
      </c>
      <c r="GX136">
        <v>8.43</v>
      </c>
      <c r="HA136">
        <v>5.95</v>
      </c>
      <c r="HC136">
        <v>7.39</v>
      </c>
      <c r="HD136">
        <v>6.25</v>
      </c>
      <c r="HG136">
        <v>6.74</v>
      </c>
      <c r="HI136">
        <v>7.44</v>
      </c>
      <c r="HJ136">
        <v>6.33</v>
      </c>
      <c r="HM136">
        <v>8.32</v>
      </c>
      <c r="HO136">
        <v>6.47</v>
      </c>
      <c r="HP136">
        <v>6.56</v>
      </c>
      <c r="HS136">
        <v>5.54</v>
      </c>
      <c r="HU136">
        <v>8.24</v>
      </c>
      <c r="HY136">
        <v>13.78</v>
      </c>
      <c r="IA136">
        <v>9.81</v>
      </c>
      <c r="IB136">
        <v>6.73</v>
      </c>
      <c r="IE136">
        <v>8.1999999999999904</v>
      </c>
      <c r="IH136">
        <v>7.91</v>
      </c>
      <c r="IK136">
        <v>14.19</v>
      </c>
      <c r="IN136">
        <v>6.99</v>
      </c>
      <c r="IQ136">
        <v>6.9</v>
      </c>
      <c r="IS136">
        <v>7.36</v>
      </c>
      <c r="IT136">
        <v>7.15</v>
      </c>
      <c r="IW136">
        <v>8.7200000000000006</v>
      </c>
      <c r="IX136">
        <v>6.71</v>
      </c>
      <c r="IZ136">
        <v>5.44</v>
      </c>
      <c r="JC136">
        <v>7.25</v>
      </c>
      <c r="JE136">
        <v>6.64</v>
      </c>
      <c r="JG136">
        <v>14.66</v>
      </c>
      <c r="JI136">
        <v>6.7</v>
      </c>
      <c r="JL136">
        <v>5.84</v>
      </c>
      <c r="JO136">
        <v>7.1</v>
      </c>
      <c r="JQ136">
        <v>8.5399999999999903</v>
      </c>
      <c r="JR136">
        <v>7.58</v>
      </c>
      <c r="JU136">
        <v>6.53</v>
      </c>
      <c r="JW136">
        <v>6.27</v>
      </c>
      <c r="JX136">
        <v>6.68</v>
      </c>
      <c r="KA136">
        <v>7.59</v>
      </c>
      <c r="KC136">
        <v>7.33</v>
      </c>
      <c r="KD136">
        <v>8.31</v>
      </c>
      <c r="KG136">
        <v>9.64</v>
      </c>
      <c r="KI136">
        <v>7.25</v>
      </c>
      <c r="KJ136">
        <v>7.58</v>
      </c>
      <c r="KM136">
        <v>7.69</v>
      </c>
      <c r="KO136">
        <v>8.1</v>
      </c>
      <c r="KP136">
        <v>5.83</v>
      </c>
      <c r="KS136">
        <v>6.39</v>
      </c>
      <c r="KU136">
        <v>7.3</v>
      </c>
      <c r="KV136">
        <v>4.55</v>
      </c>
      <c r="KY136">
        <v>13.79</v>
      </c>
      <c r="LC136">
        <v>6.26</v>
      </c>
      <c r="LE136">
        <v>15.04</v>
      </c>
    </row>
    <row r="137" spans="1:319">
      <c r="A137" s="13" t="s">
        <v>485</v>
      </c>
      <c r="B137">
        <v>1210.4999999999995</v>
      </c>
      <c r="C137">
        <v>23.278846153846146</v>
      </c>
      <c r="D137" s="13" t="s">
        <v>466</v>
      </c>
      <c r="E137" s="13" t="s">
        <v>486</v>
      </c>
      <c r="G137">
        <v>13.68</v>
      </c>
      <c r="I137">
        <v>7.63</v>
      </c>
      <c r="K137">
        <v>10.32</v>
      </c>
      <c r="M137">
        <v>12.96</v>
      </c>
      <c r="O137">
        <v>9.5</v>
      </c>
      <c r="Q137">
        <v>15.09</v>
      </c>
      <c r="S137">
        <v>13.55</v>
      </c>
      <c r="U137">
        <v>9.3800000000000008</v>
      </c>
      <c r="Y137">
        <v>6.66</v>
      </c>
      <c r="Z137">
        <v>6.07</v>
      </c>
      <c r="AA137">
        <v>6.03</v>
      </c>
      <c r="AC137">
        <v>7.25</v>
      </c>
      <c r="AG137">
        <v>16.47</v>
      </c>
      <c r="AI137">
        <v>7.09</v>
      </c>
      <c r="AK137">
        <v>16.03</v>
      </c>
      <c r="AM137">
        <v>7.99</v>
      </c>
      <c r="AO137">
        <v>6.19</v>
      </c>
      <c r="AQ137">
        <v>13.07</v>
      </c>
      <c r="AS137">
        <v>3.9</v>
      </c>
      <c r="BB137">
        <v>8.3800000000000008</v>
      </c>
      <c r="BD137">
        <v>8.39</v>
      </c>
      <c r="BF137">
        <v>9.3800000000000008</v>
      </c>
      <c r="BI137">
        <v>8.1199999999999903</v>
      </c>
      <c r="BK137">
        <v>7.01</v>
      </c>
      <c r="BM137">
        <v>10.01</v>
      </c>
      <c r="BO137">
        <v>16.25</v>
      </c>
      <c r="BS137">
        <v>15.9</v>
      </c>
      <c r="BU137">
        <v>12.53</v>
      </c>
      <c r="BY137">
        <v>10.27</v>
      </c>
      <c r="CB137">
        <v>5.93</v>
      </c>
      <c r="CD137">
        <v>6.13</v>
      </c>
      <c r="CF137">
        <v>9.59</v>
      </c>
      <c r="CH137">
        <v>15.45</v>
      </c>
      <c r="CJ137">
        <v>6.97</v>
      </c>
      <c r="CL137">
        <v>6.4</v>
      </c>
      <c r="CN137">
        <v>13.6</v>
      </c>
      <c r="CP137">
        <v>6.33</v>
      </c>
      <c r="CR137">
        <v>9.1999999999999904</v>
      </c>
      <c r="CT137">
        <v>6.65</v>
      </c>
      <c r="CU137">
        <v>6.56</v>
      </c>
      <c r="CV137">
        <v>8.39</v>
      </c>
      <c r="CX137">
        <v>6.99</v>
      </c>
      <c r="CZ137">
        <v>15.02</v>
      </c>
      <c r="DB137">
        <v>7</v>
      </c>
      <c r="DD137">
        <v>5.97</v>
      </c>
      <c r="DF137">
        <v>14.34</v>
      </c>
      <c r="DJ137">
        <v>13.8</v>
      </c>
      <c r="DM137">
        <v>15.78</v>
      </c>
      <c r="DO137">
        <v>9.02</v>
      </c>
      <c r="DQ137">
        <v>12.74</v>
      </c>
      <c r="DS137">
        <v>5.99</v>
      </c>
      <c r="DU137">
        <v>7.47</v>
      </c>
      <c r="DW137">
        <v>10.4</v>
      </c>
      <c r="EA137">
        <v>6.66</v>
      </c>
      <c r="EC137">
        <v>7.24</v>
      </c>
      <c r="EE137">
        <v>15.48</v>
      </c>
      <c r="EG137">
        <v>8.1999999999999904</v>
      </c>
      <c r="EI137">
        <v>14.43</v>
      </c>
      <c r="EJ137">
        <v>3.82</v>
      </c>
      <c r="EM137">
        <v>16.88</v>
      </c>
      <c r="EN137">
        <v>3.99</v>
      </c>
      <c r="EO137">
        <v>5.0999999999999899</v>
      </c>
      <c r="EP137">
        <v>7.57</v>
      </c>
      <c r="EQ137">
        <v>11.01</v>
      </c>
      <c r="ES137">
        <v>7.16</v>
      </c>
      <c r="EU137">
        <v>7.19</v>
      </c>
      <c r="EW137">
        <v>15.48</v>
      </c>
      <c r="EY137">
        <v>8.1999999999999904</v>
      </c>
      <c r="FA137">
        <v>14.43</v>
      </c>
      <c r="FC137">
        <v>12.83</v>
      </c>
      <c r="FE137">
        <v>7.04</v>
      </c>
      <c r="FG137">
        <v>7.05</v>
      </c>
      <c r="FH137">
        <v>6.91</v>
      </c>
      <c r="FI137">
        <v>5.43</v>
      </c>
      <c r="FK137">
        <v>6.08</v>
      </c>
      <c r="FM137">
        <v>10.17</v>
      </c>
      <c r="FN137">
        <v>5.81</v>
      </c>
      <c r="FO137">
        <v>4.57</v>
      </c>
      <c r="FQ137">
        <v>9.0299999999999905</v>
      </c>
      <c r="FS137">
        <v>10.55</v>
      </c>
      <c r="FU137">
        <v>6.89</v>
      </c>
      <c r="FW137">
        <v>5.9</v>
      </c>
      <c r="FY137">
        <v>10.15</v>
      </c>
      <c r="FZ137">
        <v>7.09</v>
      </c>
      <c r="GA137">
        <v>6.86</v>
      </c>
      <c r="GC137">
        <v>6.89</v>
      </c>
      <c r="GG137">
        <v>13.35</v>
      </c>
      <c r="GI137">
        <v>7.45</v>
      </c>
      <c r="GK137">
        <v>8.6</v>
      </c>
      <c r="GS137">
        <v>11.52</v>
      </c>
      <c r="GU137">
        <v>9.31</v>
      </c>
      <c r="GW137">
        <v>4.6399999999999899</v>
      </c>
      <c r="GY137">
        <v>10.72</v>
      </c>
      <c r="HA137">
        <v>7.02</v>
      </c>
      <c r="HE137">
        <v>17.25</v>
      </c>
      <c r="HG137">
        <v>5.23</v>
      </c>
      <c r="HI137">
        <v>7.7</v>
      </c>
      <c r="HK137">
        <v>10.49</v>
      </c>
      <c r="HM137">
        <v>5.31</v>
      </c>
      <c r="HO137">
        <v>7.31</v>
      </c>
      <c r="HP137">
        <v>9.1300000000000008</v>
      </c>
      <c r="HR137">
        <v>5.61</v>
      </c>
      <c r="HW137">
        <v>7.56</v>
      </c>
      <c r="HY137">
        <v>7.62</v>
      </c>
      <c r="IA137">
        <v>10.91</v>
      </c>
      <c r="IC137">
        <v>18.600000000000001</v>
      </c>
      <c r="IE137">
        <v>8.34</v>
      </c>
      <c r="IG137">
        <v>10.98</v>
      </c>
      <c r="II137">
        <v>16.12</v>
      </c>
      <c r="IK137">
        <v>7.58</v>
      </c>
      <c r="IM137">
        <v>5.33</v>
      </c>
      <c r="IO137">
        <v>15.35</v>
      </c>
      <c r="IQ137">
        <v>8.93</v>
      </c>
      <c r="IS137">
        <v>7.01</v>
      </c>
      <c r="IU137">
        <v>6.08</v>
      </c>
      <c r="IW137">
        <v>5.57</v>
      </c>
      <c r="IY137">
        <v>7.22</v>
      </c>
      <c r="IZ137">
        <v>8.1</v>
      </c>
      <c r="JC137">
        <v>8.0500000000000007</v>
      </c>
      <c r="JG137">
        <v>10.34</v>
      </c>
      <c r="JJ137">
        <v>7.11</v>
      </c>
      <c r="JM137">
        <v>8.94</v>
      </c>
      <c r="JO137">
        <v>6.67</v>
      </c>
      <c r="JQ137">
        <v>4.13</v>
      </c>
      <c r="JS137">
        <v>6.22</v>
      </c>
      <c r="JU137">
        <v>3</v>
      </c>
      <c r="JW137">
        <v>9.11</v>
      </c>
      <c r="JY137">
        <v>8.66</v>
      </c>
      <c r="KB137">
        <v>7.46</v>
      </c>
      <c r="KN137">
        <v>5.01</v>
      </c>
      <c r="KO137">
        <v>10.41</v>
      </c>
      <c r="LC137">
        <v>8.6300000000000008</v>
      </c>
      <c r="LE137">
        <v>5.59</v>
      </c>
      <c r="LF137">
        <v>6.32</v>
      </c>
    </row>
    <row r="138" spans="1:319">
      <c r="A138" s="13" t="s">
        <v>487</v>
      </c>
      <c r="B138">
        <v>610.64999999999986</v>
      </c>
      <c r="C138">
        <v>11.743269230769227</v>
      </c>
      <c r="D138" s="13" t="s">
        <v>466</v>
      </c>
      <c r="E138" s="13" t="s">
        <v>486</v>
      </c>
      <c r="G138">
        <v>6.66</v>
      </c>
      <c r="J138">
        <v>5.27</v>
      </c>
      <c r="M138">
        <v>5.94</v>
      </c>
      <c r="P138">
        <v>4.66</v>
      </c>
      <c r="S138">
        <v>5.99</v>
      </c>
      <c r="W138">
        <v>9.0399999999999903</v>
      </c>
      <c r="Y138">
        <v>7.09</v>
      </c>
      <c r="AB138">
        <v>8.33</v>
      </c>
      <c r="AE138">
        <v>7.09</v>
      </c>
      <c r="AH138">
        <v>6.34</v>
      </c>
      <c r="AK138">
        <v>6.64</v>
      </c>
      <c r="AO138">
        <v>5.49</v>
      </c>
      <c r="AQ138">
        <v>5.98</v>
      </c>
      <c r="AT138">
        <v>4.5999999999999899</v>
      </c>
      <c r="AW138">
        <v>7.28</v>
      </c>
      <c r="AZ138">
        <v>5.96</v>
      </c>
      <c r="BB138">
        <v>6.24</v>
      </c>
      <c r="BG138">
        <v>8.77</v>
      </c>
      <c r="BK138">
        <v>7.86</v>
      </c>
      <c r="BN138">
        <v>9.0500000000000007</v>
      </c>
      <c r="BR138">
        <v>8.74</v>
      </c>
      <c r="BV138">
        <v>9.32</v>
      </c>
      <c r="CA138">
        <v>8.86</v>
      </c>
      <c r="CE138">
        <v>6.91</v>
      </c>
      <c r="CH138">
        <v>9.94</v>
      </c>
      <c r="CK138">
        <v>5.27</v>
      </c>
      <c r="CN138">
        <v>7.91</v>
      </c>
      <c r="CQ138">
        <v>7.81</v>
      </c>
      <c r="CT138">
        <v>7.63</v>
      </c>
      <c r="CW138">
        <v>8.2100000000000009</v>
      </c>
      <c r="CZ138">
        <v>7.64</v>
      </c>
      <c r="DF138">
        <v>6.48</v>
      </c>
      <c r="DN138">
        <v>6.09</v>
      </c>
      <c r="DV138">
        <v>7.31</v>
      </c>
      <c r="DY138">
        <v>4.7300000000000004</v>
      </c>
      <c r="EB138">
        <v>5.28</v>
      </c>
      <c r="EE138">
        <v>6.98</v>
      </c>
      <c r="EH138">
        <v>5.09</v>
      </c>
      <c r="EJ138">
        <v>8.7899999999999903</v>
      </c>
      <c r="EM138">
        <v>7.35</v>
      </c>
      <c r="EQ138">
        <v>7.87</v>
      </c>
      <c r="ET138">
        <v>5.86</v>
      </c>
      <c r="EW138">
        <v>6.98</v>
      </c>
      <c r="EZ138">
        <v>5.09</v>
      </c>
      <c r="FC138">
        <v>7.52</v>
      </c>
      <c r="FF138">
        <v>5.49</v>
      </c>
      <c r="FL138">
        <v>6.15</v>
      </c>
      <c r="FO138">
        <v>6.09</v>
      </c>
      <c r="FR138">
        <v>5.69</v>
      </c>
      <c r="FU138">
        <v>6.5</v>
      </c>
      <c r="FX138">
        <v>4.9800000000000004</v>
      </c>
      <c r="GA138">
        <v>8.3800000000000008</v>
      </c>
      <c r="GD138">
        <v>5.69</v>
      </c>
      <c r="GG138">
        <v>7.15</v>
      </c>
      <c r="GJ138">
        <v>5.33</v>
      </c>
      <c r="GS138">
        <v>6.66</v>
      </c>
      <c r="GV138">
        <v>5.38</v>
      </c>
      <c r="GY138">
        <v>6.57</v>
      </c>
      <c r="HB138">
        <v>5.41</v>
      </c>
      <c r="HE138">
        <v>7.99</v>
      </c>
      <c r="HH138">
        <v>6.74</v>
      </c>
      <c r="HK138">
        <v>6.23</v>
      </c>
      <c r="HN138">
        <v>5.64</v>
      </c>
      <c r="HQ138">
        <v>6.95</v>
      </c>
      <c r="HT138">
        <v>4.97</v>
      </c>
      <c r="HW138">
        <v>6.17</v>
      </c>
      <c r="HZ138">
        <v>5.54</v>
      </c>
      <c r="IC138">
        <v>8.66</v>
      </c>
      <c r="IF138">
        <v>5.2</v>
      </c>
      <c r="II138">
        <v>9.0399999999999903</v>
      </c>
      <c r="IL138">
        <v>5.77</v>
      </c>
      <c r="IO138">
        <v>7.2</v>
      </c>
      <c r="IR138">
        <v>5.49</v>
      </c>
      <c r="IU138">
        <v>7.52</v>
      </c>
      <c r="IX138">
        <v>5.22</v>
      </c>
      <c r="JC138">
        <v>8.81</v>
      </c>
      <c r="JG138">
        <v>6.56</v>
      </c>
      <c r="JJ138">
        <v>6.43</v>
      </c>
      <c r="JM138">
        <v>6.7</v>
      </c>
      <c r="JP138">
        <v>5.38</v>
      </c>
      <c r="JS138">
        <v>6.62</v>
      </c>
      <c r="JY138">
        <v>5.12</v>
      </c>
      <c r="KB138">
        <v>5.13</v>
      </c>
      <c r="KE138">
        <v>8.61</v>
      </c>
      <c r="KH138">
        <v>4.62</v>
      </c>
      <c r="KK138">
        <v>9.17</v>
      </c>
      <c r="KQ138">
        <v>7.23</v>
      </c>
      <c r="KT138">
        <v>5.63</v>
      </c>
      <c r="KW138">
        <v>6.98</v>
      </c>
      <c r="KZ138">
        <v>5.03</v>
      </c>
      <c r="LD138">
        <v>8.89</v>
      </c>
    </row>
    <row r="139" spans="1:319">
      <c r="A139" s="13" t="s">
        <v>488</v>
      </c>
      <c r="B139">
        <v>953.48100000000034</v>
      </c>
      <c r="C139">
        <v>18.336173076923082</v>
      </c>
      <c r="D139" s="13" t="s">
        <v>466</v>
      </c>
      <c r="E139" s="13" t="s">
        <v>486</v>
      </c>
      <c r="F139">
        <v>5.18</v>
      </c>
      <c r="I139">
        <v>8.36</v>
      </c>
      <c r="K139">
        <v>12.87</v>
      </c>
      <c r="O139">
        <v>6.79</v>
      </c>
      <c r="Q139">
        <v>8.8800000000000008</v>
      </c>
      <c r="R139">
        <v>6.47</v>
      </c>
      <c r="U139">
        <v>7.38</v>
      </c>
      <c r="W139">
        <v>6.73</v>
      </c>
      <c r="Z139">
        <v>9.23</v>
      </c>
      <c r="AA139">
        <v>8.91</v>
      </c>
      <c r="AC139">
        <v>8.86</v>
      </c>
      <c r="AE139">
        <v>7.26</v>
      </c>
      <c r="AG139">
        <v>7.99</v>
      </c>
      <c r="AK139">
        <v>8.9909999999999908</v>
      </c>
      <c r="AM139">
        <v>5.47</v>
      </c>
      <c r="AO139">
        <v>6.81</v>
      </c>
      <c r="AQ139">
        <v>8.2100000000000009</v>
      </c>
      <c r="AS139">
        <v>5.73</v>
      </c>
      <c r="AU139">
        <v>5.93</v>
      </c>
      <c r="AW139">
        <v>7.38</v>
      </c>
      <c r="AY139">
        <v>4.47</v>
      </c>
      <c r="BA139">
        <v>9.92</v>
      </c>
      <c r="BD139">
        <v>8.77</v>
      </c>
      <c r="BE139">
        <v>9.27</v>
      </c>
      <c r="BG139">
        <v>7.18</v>
      </c>
      <c r="BI139">
        <v>8.2899999999999903</v>
      </c>
      <c r="BL139">
        <v>5.6</v>
      </c>
      <c r="BM139">
        <v>6.88</v>
      </c>
      <c r="BO139">
        <v>8.41</v>
      </c>
      <c r="BU139">
        <v>8.8699999999999903</v>
      </c>
      <c r="BW139">
        <v>5.79</v>
      </c>
      <c r="CB139">
        <v>7.87</v>
      </c>
      <c r="CD139">
        <v>9.1199999999999903</v>
      </c>
      <c r="CF139">
        <v>5.54</v>
      </c>
      <c r="CH139">
        <v>6.73</v>
      </c>
      <c r="CJ139">
        <v>8.4</v>
      </c>
      <c r="CL139">
        <v>7.98</v>
      </c>
      <c r="CN139">
        <v>7.49</v>
      </c>
      <c r="CP139">
        <v>5.42</v>
      </c>
      <c r="CR139">
        <v>5.3</v>
      </c>
      <c r="CT139">
        <v>6.18</v>
      </c>
      <c r="CV139">
        <v>7.11</v>
      </c>
      <c r="CX139">
        <v>6.93</v>
      </c>
      <c r="CZ139">
        <v>7.67</v>
      </c>
      <c r="DB139">
        <v>6.8</v>
      </c>
      <c r="DE139">
        <v>6.55</v>
      </c>
      <c r="DL139">
        <v>24.03</v>
      </c>
      <c r="DO139">
        <v>7.5</v>
      </c>
      <c r="DQ139">
        <v>9.15</v>
      </c>
      <c r="DU139">
        <v>8.6300000000000008</v>
      </c>
      <c r="DW139">
        <v>6.36</v>
      </c>
      <c r="DX139">
        <v>5.28</v>
      </c>
      <c r="EA139">
        <v>6.26</v>
      </c>
      <c r="EC139">
        <v>7.6</v>
      </c>
      <c r="ED139">
        <v>6.06</v>
      </c>
      <c r="EG139">
        <v>6.74</v>
      </c>
      <c r="EI139">
        <v>8.34</v>
      </c>
      <c r="EJ139">
        <v>4.8499999999999899</v>
      </c>
      <c r="EL139">
        <v>6.85</v>
      </c>
      <c r="EO139">
        <v>9.4700000000000006</v>
      </c>
      <c r="EP139">
        <v>5.54</v>
      </c>
      <c r="ER139">
        <v>8.08</v>
      </c>
      <c r="EV139">
        <v>6.06</v>
      </c>
      <c r="EY139">
        <v>6.74</v>
      </c>
      <c r="FA139">
        <v>8.34</v>
      </c>
      <c r="FT139">
        <v>5.41</v>
      </c>
      <c r="FU139">
        <v>10.16</v>
      </c>
      <c r="FW139">
        <v>7.22</v>
      </c>
      <c r="FY139">
        <v>8.5399999999999903</v>
      </c>
      <c r="GF139">
        <v>5.95</v>
      </c>
      <c r="GI139">
        <v>6.93</v>
      </c>
      <c r="GK139">
        <v>7.19</v>
      </c>
      <c r="GR139">
        <v>6.87</v>
      </c>
      <c r="GU139">
        <v>6.04</v>
      </c>
      <c r="GW139">
        <v>8.3699999999999903</v>
      </c>
      <c r="HA139">
        <v>9.5299999999999905</v>
      </c>
      <c r="HC139">
        <v>8.11</v>
      </c>
      <c r="HD139">
        <v>8.14</v>
      </c>
      <c r="HG139">
        <v>8.99</v>
      </c>
      <c r="HI139">
        <v>6.69</v>
      </c>
      <c r="HM139">
        <v>10.31</v>
      </c>
      <c r="HO139">
        <v>8.31</v>
      </c>
      <c r="HP139">
        <v>5.55</v>
      </c>
      <c r="HS139">
        <v>4.5999999999999899</v>
      </c>
      <c r="HU139">
        <v>7.93</v>
      </c>
      <c r="HY139">
        <v>7.85</v>
      </c>
      <c r="IA139">
        <v>6.44</v>
      </c>
      <c r="IB139">
        <v>5.69</v>
      </c>
      <c r="IE139">
        <v>9.33</v>
      </c>
      <c r="IH139">
        <v>5.69</v>
      </c>
      <c r="IK139">
        <v>8.69</v>
      </c>
      <c r="IM139">
        <v>8.35</v>
      </c>
      <c r="IO139">
        <v>10.54</v>
      </c>
      <c r="IQ139">
        <v>9.59</v>
      </c>
      <c r="IS139">
        <v>6.87</v>
      </c>
      <c r="IU139">
        <v>8.58</v>
      </c>
      <c r="IW139">
        <v>6.5</v>
      </c>
      <c r="IY139">
        <v>4.07</v>
      </c>
      <c r="IZ139">
        <v>6.58</v>
      </c>
      <c r="JB139">
        <v>3.04</v>
      </c>
      <c r="JC139">
        <v>8.66</v>
      </c>
      <c r="JE139">
        <v>6.19</v>
      </c>
      <c r="JG139">
        <v>9.0399999999999903</v>
      </c>
      <c r="JI139">
        <v>9.2200000000000006</v>
      </c>
      <c r="JK139">
        <v>6.1</v>
      </c>
      <c r="JM139">
        <v>7.31</v>
      </c>
      <c r="JO139">
        <v>6.97</v>
      </c>
      <c r="JQ139">
        <v>5.61</v>
      </c>
      <c r="JS139">
        <v>7.18</v>
      </c>
      <c r="JU139">
        <v>7.68</v>
      </c>
      <c r="JW139">
        <v>7.37</v>
      </c>
      <c r="JY139">
        <v>6.35</v>
      </c>
      <c r="KC139">
        <v>7.28</v>
      </c>
      <c r="KE139">
        <v>10.23</v>
      </c>
      <c r="KG139">
        <v>5.09</v>
      </c>
      <c r="KI139">
        <v>6.95</v>
      </c>
      <c r="KK139">
        <v>8.99</v>
      </c>
      <c r="KO139">
        <v>9.34</v>
      </c>
      <c r="KQ139">
        <v>7.64</v>
      </c>
      <c r="KS139">
        <v>6.65</v>
      </c>
      <c r="KU139">
        <v>5.09</v>
      </c>
      <c r="KW139">
        <v>7.49</v>
      </c>
      <c r="KZ139">
        <v>5.0199999999999898</v>
      </c>
      <c r="LA139">
        <v>5.79</v>
      </c>
      <c r="LC139">
        <v>6.38</v>
      </c>
      <c r="LE139">
        <v>10.66</v>
      </c>
      <c r="LG139">
        <v>10.7</v>
      </c>
    </row>
    <row r="140" spans="1:319">
      <c r="A140" s="13" t="s">
        <v>489</v>
      </c>
      <c r="B140">
        <v>1127.4800000000005</v>
      </c>
      <c r="C140">
        <v>21.682307692307702</v>
      </c>
      <c r="D140" s="13" t="s">
        <v>466</v>
      </c>
      <c r="E140" s="13" t="s">
        <v>486</v>
      </c>
      <c r="F140">
        <v>14.6</v>
      </c>
      <c r="G140">
        <v>13.06</v>
      </c>
      <c r="H140">
        <v>5.94</v>
      </c>
      <c r="J140">
        <v>15.89</v>
      </c>
      <c r="M140">
        <v>6.56</v>
      </c>
      <c r="N140">
        <v>12.97</v>
      </c>
      <c r="P140">
        <v>13.89</v>
      </c>
      <c r="R140">
        <v>14.31</v>
      </c>
      <c r="T140">
        <v>6.84</v>
      </c>
      <c r="V140">
        <v>14.28</v>
      </c>
      <c r="Y140">
        <v>5.74</v>
      </c>
      <c r="Z140">
        <v>15.32</v>
      </c>
      <c r="AB140">
        <v>16.190000000000001</v>
      </c>
      <c r="AE140">
        <v>8.76</v>
      </c>
      <c r="AH140">
        <v>16.13</v>
      </c>
      <c r="AJ140">
        <v>12.66</v>
      </c>
      <c r="AN140">
        <v>13.72</v>
      </c>
      <c r="AP140">
        <v>6.99</v>
      </c>
      <c r="AR140">
        <v>6.61</v>
      </c>
      <c r="AV140">
        <v>12.85</v>
      </c>
      <c r="AZ140">
        <v>12.86</v>
      </c>
      <c r="BD140">
        <v>15.42</v>
      </c>
      <c r="BJ140">
        <v>8.48</v>
      </c>
      <c r="BM140">
        <v>6.09</v>
      </c>
      <c r="BN140">
        <v>6.72</v>
      </c>
      <c r="BP140">
        <v>7.72</v>
      </c>
      <c r="BR140">
        <v>7.12</v>
      </c>
      <c r="BT140">
        <v>13.75</v>
      </c>
      <c r="BX140">
        <v>15</v>
      </c>
      <c r="CA140">
        <v>12.49</v>
      </c>
      <c r="CG140">
        <v>8.77</v>
      </c>
      <c r="CK140">
        <v>16.16</v>
      </c>
      <c r="CM140">
        <v>5.08</v>
      </c>
      <c r="CO140">
        <v>5.95</v>
      </c>
      <c r="CT140">
        <v>6.58</v>
      </c>
      <c r="CW140">
        <v>13.68</v>
      </c>
      <c r="CY140">
        <v>5.91</v>
      </c>
      <c r="DA140">
        <v>8.09</v>
      </c>
      <c r="DC140">
        <v>6.72</v>
      </c>
      <c r="DE140">
        <v>16.059999999999899</v>
      </c>
      <c r="DG140">
        <v>6.08</v>
      </c>
      <c r="DL140">
        <v>23.14</v>
      </c>
      <c r="DN140">
        <v>6.99</v>
      </c>
      <c r="DP140">
        <v>6.3</v>
      </c>
      <c r="DS140">
        <v>13.31</v>
      </c>
      <c r="DT140">
        <v>7.29</v>
      </c>
      <c r="DV140">
        <v>11.38</v>
      </c>
      <c r="DX140">
        <v>13.13</v>
      </c>
      <c r="DZ140">
        <v>5.49</v>
      </c>
      <c r="EB140">
        <v>7.11</v>
      </c>
      <c r="ED140">
        <v>13.13</v>
      </c>
      <c r="EF140">
        <v>6.93</v>
      </c>
      <c r="EH140">
        <v>13.07</v>
      </c>
      <c r="EJ140">
        <v>14.29</v>
      </c>
      <c r="EL140">
        <v>12.13</v>
      </c>
      <c r="EN140">
        <v>6.98</v>
      </c>
      <c r="EP140">
        <v>6.34</v>
      </c>
      <c r="ER140">
        <v>6.69</v>
      </c>
      <c r="ET140">
        <v>8.25</v>
      </c>
      <c r="EV140">
        <v>13.13</v>
      </c>
      <c r="EX140">
        <v>6.93</v>
      </c>
      <c r="EZ140">
        <v>13.07</v>
      </c>
      <c r="FB140">
        <v>10.67</v>
      </c>
      <c r="FD140">
        <v>6.45</v>
      </c>
      <c r="FF140">
        <v>12.45</v>
      </c>
      <c r="FH140">
        <v>7.66</v>
      </c>
      <c r="FJ140">
        <v>11.81</v>
      </c>
      <c r="FL140">
        <v>15.67</v>
      </c>
      <c r="FN140">
        <v>6.83</v>
      </c>
      <c r="FO140">
        <v>5.53</v>
      </c>
      <c r="FP140">
        <v>7.05</v>
      </c>
      <c r="FR140">
        <v>14.32</v>
      </c>
      <c r="FV140">
        <v>7.93</v>
      </c>
      <c r="FX140">
        <v>13.75</v>
      </c>
      <c r="FZ140">
        <v>6.64</v>
      </c>
      <c r="GA140">
        <v>6.98</v>
      </c>
      <c r="GB140">
        <v>9.36</v>
      </c>
      <c r="GD140">
        <v>16.37</v>
      </c>
      <c r="GF140">
        <v>14.15</v>
      </c>
      <c r="GJ140">
        <v>7.49</v>
      </c>
      <c r="GR140">
        <v>7.07</v>
      </c>
      <c r="GT140">
        <v>7.7</v>
      </c>
      <c r="GV140">
        <v>7.66</v>
      </c>
      <c r="GX140">
        <v>13.21</v>
      </c>
      <c r="HB140">
        <v>6.12</v>
      </c>
      <c r="HD140">
        <v>9.01</v>
      </c>
      <c r="HH140">
        <v>8.8699999999999903</v>
      </c>
      <c r="HJ140">
        <v>8.19</v>
      </c>
      <c r="HN140">
        <v>8.94</v>
      </c>
      <c r="HW140">
        <v>17.32</v>
      </c>
      <c r="JF140">
        <v>9.5299999999999905</v>
      </c>
      <c r="JG140">
        <v>7.49</v>
      </c>
      <c r="JJ140">
        <v>6.06</v>
      </c>
      <c r="JK140">
        <v>10.53</v>
      </c>
      <c r="JL140">
        <v>5.9</v>
      </c>
      <c r="JN140">
        <v>6.76</v>
      </c>
      <c r="JR140">
        <v>18.84</v>
      </c>
      <c r="JT140">
        <v>8.1</v>
      </c>
      <c r="JV140">
        <v>8.5</v>
      </c>
      <c r="JZ140">
        <v>6.38</v>
      </c>
      <c r="KC140">
        <v>6.07</v>
      </c>
      <c r="KD140">
        <v>15.16</v>
      </c>
      <c r="KF140">
        <v>5.99</v>
      </c>
      <c r="KH140">
        <v>6.47</v>
      </c>
      <c r="KJ140">
        <v>12.35</v>
      </c>
      <c r="KN140">
        <v>6.71</v>
      </c>
      <c r="KP140">
        <v>10.94</v>
      </c>
      <c r="KT140">
        <v>6.39</v>
      </c>
      <c r="KV140">
        <v>11.32</v>
      </c>
      <c r="KZ140">
        <v>7.47</v>
      </c>
      <c r="LC140">
        <v>7.31</v>
      </c>
      <c r="LF140">
        <v>14.89</v>
      </c>
    </row>
    <row r="141" spans="1:319">
      <c r="A141" s="13" t="s">
        <v>490</v>
      </c>
      <c r="B141">
        <v>815.66999999999973</v>
      </c>
      <c r="C141">
        <v>15.685961538461534</v>
      </c>
      <c r="D141" s="13" t="s">
        <v>466</v>
      </c>
      <c r="E141" s="13" t="s">
        <v>486</v>
      </c>
      <c r="G141">
        <v>4.17</v>
      </c>
      <c r="J141">
        <v>9.36</v>
      </c>
      <c r="M141">
        <v>8.7100000000000009</v>
      </c>
      <c r="P141">
        <v>9.44</v>
      </c>
      <c r="S141">
        <v>9.33</v>
      </c>
      <c r="T141">
        <v>8.2899999999999903</v>
      </c>
      <c r="V141">
        <v>8.33</v>
      </c>
      <c r="Y141">
        <v>8.69</v>
      </c>
      <c r="AA141">
        <v>6.03</v>
      </c>
      <c r="AC141">
        <v>6.76</v>
      </c>
      <c r="AE141">
        <v>8.2200000000000006</v>
      </c>
      <c r="AH141">
        <v>9.9499999999999904</v>
      </c>
      <c r="AJ141">
        <v>7.47</v>
      </c>
      <c r="AN141">
        <v>13.8</v>
      </c>
      <c r="AP141">
        <v>6.38</v>
      </c>
      <c r="AT141">
        <v>6.77</v>
      </c>
      <c r="AV141">
        <v>7.49</v>
      </c>
      <c r="AZ141">
        <v>7.48</v>
      </c>
      <c r="BB141">
        <v>6.89</v>
      </c>
      <c r="BF141">
        <v>8.81</v>
      </c>
      <c r="BH141">
        <v>9.76</v>
      </c>
      <c r="BL141">
        <v>8.59</v>
      </c>
      <c r="BO141">
        <v>8.4600000000000009</v>
      </c>
      <c r="BR141">
        <v>8.94</v>
      </c>
      <c r="BT141">
        <v>7.17</v>
      </c>
      <c r="BX141">
        <v>8.61</v>
      </c>
      <c r="CA141">
        <v>8.3800000000000008</v>
      </c>
      <c r="CE141">
        <v>8.52</v>
      </c>
      <c r="CG141">
        <v>17.79</v>
      </c>
      <c r="CK141">
        <v>9.51</v>
      </c>
      <c r="CM141">
        <v>7.14</v>
      </c>
      <c r="CQ141">
        <v>5.67</v>
      </c>
      <c r="CW141">
        <v>7.35</v>
      </c>
      <c r="CY141">
        <v>8.19</v>
      </c>
      <c r="DC141">
        <v>8.0299999999999905</v>
      </c>
      <c r="DF141">
        <v>7.34</v>
      </c>
      <c r="DJ141">
        <v>7.85</v>
      </c>
      <c r="DL141">
        <v>6.77</v>
      </c>
      <c r="DM141">
        <v>6.44</v>
      </c>
      <c r="DO141">
        <v>6.4</v>
      </c>
      <c r="DS141">
        <v>7.98</v>
      </c>
      <c r="DV141">
        <v>9.5399999999999903</v>
      </c>
      <c r="EB141">
        <v>5.72</v>
      </c>
      <c r="EE141">
        <v>7.59</v>
      </c>
      <c r="EJ141">
        <v>8.23</v>
      </c>
      <c r="EL141">
        <v>6.15</v>
      </c>
      <c r="EN141">
        <v>4.97</v>
      </c>
      <c r="EQ141">
        <v>8.2200000000000006</v>
      </c>
      <c r="ET141">
        <v>8.15</v>
      </c>
      <c r="EW141">
        <v>7.59</v>
      </c>
      <c r="FC141">
        <v>7.65</v>
      </c>
      <c r="FF141">
        <v>8.44</v>
      </c>
      <c r="FI141">
        <v>8.4499999999999904</v>
      </c>
      <c r="FL141">
        <v>8.61</v>
      </c>
      <c r="FO141">
        <v>8.6</v>
      </c>
      <c r="FR141">
        <v>8.0399999999999903</v>
      </c>
      <c r="FU141">
        <v>9.18</v>
      </c>
      <c r="FX141">
        <v>8.99</v>
      </c>
      <c r="GA141">
        <v>7.12</v>
      </c>
      <c r="GD141">
        <v>10.0399999999999</v>
      </c>
      <c r="GG141">
        <v>9.01</v>
      </c>
      <c r="GJ141">
        <v>8.02</v>
      </c>
      <c r="GS141">
        <v>6.05</v>
      </c>
      <c r="GV141">
        <v>8.68</v>
      </c>
      <c r="GY141">
        <v>9.4600000000000009</v>
      </c>
      <c r="HB141">
        <v>5.77</v>
      </c>
      <c r="HE141">
        <v>7.16</v>
      </c>
      <c r="HH141">
        <v>9.18</v>
      </c>
      <c r="HK141">
        <v>9.25</v>
      </c>
      <c r="HN141">
        <v>8.08</v>
      </c>
      <c r="HQ141">
        <v>8.6</v>
      </c>
      <c r="HS141">
        <v>7.07</v>
      </c>
      <c r="HW141">
        <v>5.45</v>
      </c>
      <c r="HZ141">
        <v>9.09</v>
      </c>
      <c r="IC141">
        <v>8.1199999999999903</v>
      </c>
      <c r="II141">
        <v>8.4</v>
      </c>
      <c r="IL141">
        <v>10.84</v>
      </c>
      <c r="IN141">
        <v>8.51</v>
      </c>
      <c r="IR141">
        <v>6.31</v>
      </c>
      <c r="IT141">
        <v>9.92</v>
      </c>
      <c r="IX141">
        <v>9.1199999999999903</v>
      </c>
      <c r="IZ141">
        <v>8.83</v>
      </c>
      <c r="JD141">
        <v>9.8699999999999903</v>
      </c>
      <c r="JF141">
        <v>9.5</v>
      </c>
      <c r="JJ141">
        <v>5.05</v>
      </c>
      <c r="JL141">
        <v>8.09</v>
      </c>
      <c r="JP141">
        <v>9.34</v>
      </c>
      <c r="JR141">
        <v>7.75</v>
      </c>
      <c r="JV141">
        <v>5.94</v>
      </c>
      <c r="JX141">
        <v>8.9700000000000006</v>
      </c>
      <c r="KB141">
        <v>8.0299999999999905</v>
      </c>
      <c r="KD141">
        <v>4.96</v>
      </c>
      <c r="KH141">
        <v>8.6</v>
      </c>
      <c r="KJ141">
        <v>4.92</v>
      </c>
      <c r="KK141">
        <v>8.93</v>
      </c>
      <c r="KN141">
        <v>6.93</v>
      </c>
      <c r="KP141">
        <v>8.25</v>
      </c>
      <c r="KT141">
        <v>7.86</v>
      </c>
      <c r="KW141">
        <v>7.68</v>
      </c>
      <c r="KZ141">
        <v>7.61</v>
      </c>
      <c r="LC141">
        <v>7.93</v>
      </c>
    </row>
    <row r="142" spans="1:319">
      <c r="A142" s="13" t="s">
        <v>491</v>
      </c>
      <c r="B142">
        <v>655.01</v>
      </c>
      <c r="C142">
        <v>12.596346153846154</v>
      </c>
      <c r="D142" s="13" t="s">
        <v>466</v>
      </c>
      <c r="E142" s="13" t="s">
        <v>492</v>
      </c>
      <c r="F142">
        <v>6.9</v>
      </c>
      <c r="I142">
        <v>8.1</v>
      </c>
      <c r="M142">
        <v>9.17</v>
      </c>
      <c r="O142">
        <v>5.26</v>
      </c>
      <c r="R142">
        <v>15.1</v>
      </c>
      <c r="U142">
        <v>8.42</v>
      </c>
      <c r="Y142">
        <v>8.59</v>
      </c>
      <c r="AA142">
        <v>14.65</v>
      </c>
      <c r="AE142">
        <v>7.54</v>
      </c>
      <c r="AJ142">
        <v>8.89</v>
      </c>
      <c r="AM142">
        <v>9.48</v>
      </c>
      <c r="AP142">
        <v>8.52</v>
      </c>
      <c r="AS142">
        <v>6.84</v>
      </c>
      <c r="AV142">
        <v>8.19</v>
      </c>
      <c r="BD142">
        <v>8.19</v>
      </c>
      <c r="BH142">
        <v>5.32</v>
      </c>
      <c r="BL142">
        <v>7.54</v>
      </c>
      <c r="BO142">
        <v>6.95</v>
      </c>
      <c r="BT142">
        <v>7.11</v>
      </c>
      <c r="BW142">
        <v>7.54</v>
      </c>
      <c r="CG142">
        <v>7.1</v>
      </c>
      <c r="CJ142">
        <v>9.19</v>
      </c>
      <c r="CP142">
        <v>7.04</v>
      </c>
      <c r="CT142">
        <v>7.96</v>
      </c>
      <c r="CZ142">
        <v>7.96</v>
      </c>
      <c r="DB142">
        <v>8.7100000000000009</v>
      </c>
      <c r="DE142">
        <v>8.1</v>
      </c>
      <c r="DG142">
        <v>6.68</v>
      </c>
      <c r="DL142">
        <v>6.66</v>
      </c>
      <c r="DO142">
        <v>7.19</v>
      </c>
      <c r="DS142">
        <v>7.2</v>
      </c>
      <c r="DU142">
        <v>4.9800000000000004</v>
      </c>
      <c r="DX142">
        <v>8.75</v>
      </c>
      <c r="DZ142">
        <v>6.49</v>
      </c>
      <c r="ED142">
        <v>7.05</v>
      </c>
      <c r="EH142">
        <v>7.34</v>
      </c>
      <c r="EJ142">
        <v>5.35</v>
      </c>
      <c r="EP142">
        <v>5.95</v>
      </c>
      <c r="ES142">
        <v>6.74</v>
      </c>
      <c r="EV142">
        <v>7.05</v>
      </c>
      <c r="EZ142">
        <v>7.34</v>
      </c>
      <c r="FC142">
        <v>7.72</v>
      </c>
      <c r="FE142">
        <v>7.89</v>
      </c>
      <c r="FI142">
        <v>5.93</v>
      </c>
      <c r="FK142">
        <v>6.21</v>
      </c>
      <c r="FO142">
        <v>8.23</v>
      </c>
      <c r="FR142">
        <v>7.19</v>
      </c>
      <c r="FT142">
        <v>5.84</v>
      </c>
      <c r="FX142">
        <v>8.93</v>
      </c>
      <c r="GC142">
        <v>6.83</v>
      </c>
      <c r="GF142">
        <v>8.01</v>
      </c>
      <c r="GJ142">
        <v>7.22</v>
      </c>
      <c r="GR142">
        <v>6.95</v>
      </c>
      <c r="GU142">
        <v>7.92</v>
      </c>
      <c r="HA142">
        <v>4.5199999999999898</v>
      </c>
      <c r="HD142">
        <v>4.03</v>
      </c>
      <c r="HG142">
        <v>4.51</v>
      </c>
      <c r="HM142">
        <v>8.4</v>
      </c>
      <c r="HP142">
        <v>6.61</v>
      </c>
      <c r="HS142">
        <v>8.5500000000000007</v>
      </c>
      <c r="HX142">
        <v>7.1</v>
      </c>
      <c r="HZ142">
        <v>7.07</v>
      </c>
      <c r="IB142">
        <v>8.5500000000000007</v>
      </c>
      <c r="IE142">
        <v>7.65</v>
      </c>
      <c r="IH142">
        <v>8.7200000000000006</v>
      </c>
      <c r="IK142">
        <v>6.43</v>
      </c>
      <c r="IM142">
        <v>7.6</v>
      </c>
      <c r="IN142">
        <v>4.88</v>
      </c>
      <c r="IQ142">
        <v>7.17</v>
      </c>
      <c r="IT142">
        <v>6.56</v>
      </c>
      <c r="IW142">
        <v>3.83</v>
      </c>
      <c r="IZ142">
        <v>6.92</v>
      </c>
      <c r="JC142">
        <v>7.42</v>
      </c>
      <c r="JF142">
        <v>6.37</v>
      </c>
      <c r="JJ142">
        <v>8.19</v>
      </c>
      <c r="JO142">
        <v>8.81</v>
      </c>
      <c r="JU142">
        <v>9.44</v>
      </c>
      <c r="JX142">
        <v>8.76</v>
      </c>
      <c r="KA142">
        <v>7.39</v>
      </c>
      <c r="KE142">
        <v>9.64</v>
      </c>
      <c r="KG142">
        <v>8.67</v>
      </c>
      <c r="KJ142">
        <v>6.95</v>
      </c>
      <c r="KM142">
        <v>7.32</v>
      </c>
      <c r="KS142">
        <v>7.07</v>
      </c>
      <c r="KV142">
        <v>9.7799999999999905</v>
      </c>
      <c r="KY142">
        <v>7.83</v>
      </c>
      <c r="LC142">
        <v>8.27</v>
      </c>
    </row>
    <row r="143" spans="1:319">
      <c r="A143" s="13" t="s">
        <v>493</v>
      </c>
      <c r="B143">
        <v>152.35</v>
      </c>
      <c r="C143">
        <v>2.9298076923076923</v>
      </c>
      <c r="D143" s="13" t="s">
        <v>466</v>
      </c>
      <c r="E143" s="13" t="s">
        <v>492</v>
      </c>
      <c r="J143">
        <v>8.8699999999999903</v>
      </c>
      <c r="AK143">
        <v>8.68</v>
      </c>
      <c r="BK143">
        <v>5.48</v>
      </c>
      <c r="BY143">
        <v>6.41</v>
      </c>
      <c r="CP143">
        <v>6.67</v>
      </c>
      <c r="CV143">
        <v>7.29</v>
      </c>
      <c r="CZ143">
        <v>8.01</v>
      </c>
      <c r="DJ143">
        <v>4.67</v>
      </c>
      <c r="DV143">
        <v>5.98</v>
      </c>
      <c r="DY143">
        <v>8.3000000000000007</v>
      </c>
      <c r="EN143">
        <v>8.27</v>
      </c>
      <c r="FG143">
        <v>8.17</v>
      </c>
      <c r="FR143">
        <v>5.63</v>
      </c>
      <c r="FW143">
        <v>4.62</v>
      </c>
      <c r="HG143">
        <v>8.49</v>
      </c>
      <c r="HS143">
        <v>5.82</v>
      </c>
      <c r="IP143">
        <v>6.15</v>
      </c>
      <c r="JC143">
        <v>5.96</v>
      </c>
      <c r="JT143">
        <v>8.0299999999999905</v>
      </c>
      <c r="KA143">
        <v>6.33</v>
      </c>
      <c r="KE143">
        <v>8.4600000000000009</v>
      </c>
      <c r="KV143">
        <v>6.06</v>
      </c>
    </row>
    <row r="144" spans="1:319">
      <c r="A144" s="13" t="s">
        <v>494</v>
      </c>
      <c r="B144">
        <v>701.89000000000033</v>
      </c>
      <c r="C144">
        <v>13.497884615384622</v>
      </c>
      <c r="D144" s="13" t="s">
        <v>466</v>
      </c>
      <c r="E144" s="13" t="s">
        <v>492</v>
      </c>
      <c r="G144">
        <v>6.61</v>
      </c>
      <c r="J144">
        <v>7.97</v>
      </c>
      <c r="M144">
        <v>6.84</v>
      </c>
      <c r="P144">
        <v>9.3800000000000008</v>
      </c>
      <c r="S144">
        <v>8.34</v>
      </c>
      <c r="V144">
        <v>6.96</v>
      </c>
      <c r="Y144">
        <v>5.38</v>
      </c>
      <c r="AE144">
        <v>6.71</v>
      </c>
      <c r="AG144">
        <v>7.29</v>
      </c>
      <c r="AJ144">
        <v>2.54</v>
      </c>
      <c r="AM144">
        <v>9.74</v>
      </c>
      <c r="AP144">
        <v>8.51</v>
      </c>
      <c r="AU144">
        <v>7.67</v>
      </c>
      <c r="AV144">
        <v>8.67</v>
      </c>
      <c r="AY144">
        <v>5.25</v>
      </c>
      <c r="BF144">
        <v>7.66</v>
      </c>
      <c r="BH144">
        <v>6.33</v>
      </c>
      <c r="BK144">
        <v>7</v>
      </c>
      <c r="BO144">
        <v>6.71</v>
      </c>
      <c r="BR144">
        <v>7.8</v>
      </c>
      <c r="BW144">
        <v>9.5500000000000007</v>
      </c>
      <c r="CA144">
        <v>8.5500000000000007</v>
      </c>
      <c r="CD144">
        <v>8.1</v>
      </c>
      <c r="CG144">
        <v>7.76</v>
      </c>
      <c r="CJ144">
        <v>6.43</v>
      </c>
      <c r="CM144">
        <v>4.97</v>
      </c>
      <c r="CO144">
        <v>7.57</v>
      </c>
      <c r="CT144">
        <v>6.86</v>
      </c>
      <c r="CV144">
        <v>8.64</v>
      </c>
      <c r="DA144">
        <v>6.89</v>
      </c>
      <c r="DF144">
        <v>6.19</v>
      </c>
      <c r="DJ144">
        <v>8.32</v>
      </c>
      <c r="DL144">
        <v>6.42</v>
      </c>
      <c r="DP144">
        <v>5.46</v>
      </c>
      <c r="DS144">
        <v>6.81</v>
      </c>
      <c r="DV144">
        <v>7.12</v>
      </c>
      <c r="DY144">
        <v>7.95</v>
      </c>
      <c r="EB144">
        <v>7.73</v>
      </c>
      <c r="EE144">
        <v>8.4700000000000006</v>
      </c>
      <c r="EH144">
        <v>7.45</v>
      </c>
      <c r="EJ144">
        <v>7.15</v>
      </c>
      <c r="EN144">
        <v>7.2</v>
      </c>
      <c r="EQ144">
        <v>8.16</v>
      </c>
      <c r="ET144">
        <v>6.89</v>
      </c>
      <c r="EW144">
        <v>8.4700000000000006</v>
      </c>
      <c r="EZ144">
        <v>7.45</v>
      </c>
      <c r="FC144">
        <v>8.61</v>
      </c>
      <c r="FI144">
        <v>9.3699999999999903</v>
      </c>
      <c r="FN144">
        <v>7.61</v>
      </c>
      <c r="FS144">
        <v>10.14</v>
      </c>
      <c r="FU144">
        <v>3.31</v>
      </c>
      <c r="FZ144">
        <v>8.65</v>
      </c>
      <c r="GC144">
        <v>6.95</v>
      </c>
      <c r="GF144">
        <v>9.2799999999999905</v>
      </c>
      <c r="GI144">
        <v>8.39</v>
      </c>
      <c r="GR144">
        <v>6.95</v>
      </c>
      <c r="GU144">
        <v>7.9</v>
      </c>
      <c r="GX144">
        <v>9.16</v>
      </c>
      <c r="HA144">
        <v>11.38</v>
      </c>
      <c r="HD144">
        <v>4.79</v>
      </c>
      <c r="HJ144">
        <v>10.95</v>
      </c>
      <c r="HM144">
        <v>10.25</v>
      </c>
      <c r="HQ144">
        <v>8.7899999999999903</v>
      </c>
      <c r="HS144">
        <v>8.09</v>
      </c>
      <c r="HX144">
        <v>6.35</v>
      </c>
      <c r="HY144">
        <v>7.43</v>
      </c>
      <c r="IB144">
        <v>7.46</v>
      </c>
      <c r="IE144">
        <v>6.52</v>
      </c>
      <c r="IH144">
        <v>10.32</v>
      </c>
      <c r="IK144">
        <v>10.48</v>
      </c>
      <c r="IN144">
        <v>8.08</v>
      </c>
      <c r="IQ144">
        <v>5.61</v>
      </c>
      <c r="IT144">
        <v>6.95</v>
      </c>
      <c r="IW144">
        <v>9.39</v>
      </c>
      <c r="IZ144">
        <v>8.6999999999999904</v>
      </c>
      <c r="JF144">
        <v>5.09</v>
      </c>
      <c r="JI144">
        <v>7.54</v>
      </c>
      <c r="JL144">
        <v>5.92</v>
      </c>
      <c r="JO144">
        <v>6.33</v>
      </c>
      <c r="JR144">
        <v>8.6999999999999904</v>
      </c>
      <c r="JU144">
        <v>6</v>
      </c>
      <c r="JX144">
        <v>7.93</v>
      </c>
      <c r="KA144">
        <v>8.25</v>
      </c>
      <c r="KD144">
        <v>6.97</v>
      </c>
      <c r="KG144">
        <v>7.98</v>
      </c>
      <c r="KJ144">
        <v>6.23</v>
      </c>
      <c r="KM144">
        <v>8.4600000000000009</v>
      </c>
      <c r="KP144">
        <v>6.27</v>
      </c>
      <c r="KS144">
        <v>7.77</v>
      </c>
      <c r="KV144">
        <v>4.5</v>
      </c>
      <c r="KY144">
        <v>8.52</v>
      </c>
      <c r="LC144">
        <v>8.58</v>
      </c>
      <c r="LG144">
        <v>7.07</v>
      </c>
    </row>
    <row r="145" spans="1:319">
      <c r="A145" s="13" t="s">
        <v>495</v>
      </c>
      <c r="B145">
        <v>1601.5599999999995</v>
      </c>
      <c r="C145">
        <v>30.799230769230761</v>
      </c>
      <c r="D145" s="13" t="s">
        <v>466</v>
      </c>
      <c r="E145" s="13" t="s">
        <v>492</v>
      </c>
      <c r="H145">
        <v>17.88</v>
      </c>
      <c r="K145">
        <v>15.32</v>
      </c>
      <c r="N145">
        <v>14.02</v>
      </c>
      <c r="Q145">
        <v>16.670000000000002</v>
      </c>
      <c r="T145">
        <v>16.489999999999899</v>
      </c>
      <c r="W145">
        <v>8.35</v>
      </c>
      <c r="Y145">
        <v>2.25999999999999</v>
      </c>
      <c r="Z145">
        <v>13.41</v>
      </c>
      <c r="AB145">
        <v>6.61</v>
      </c>
      <c r="AC145">
        <v>12.21</v>
      </c>
      <c r="AF145">
        <v>17.670000000000002</v>
      </c>
      <c r="AG145">
        <v>8.57</v>
      </c>
      <c r="AI145">
        <v>16.690000000000001</v>
      </c>
      <c r="AK145">
        <v>5.95</v>
      </c>
      <c r="AL145">
        <v>17.46</v>
      </c>
      <c r="AO145">
        <v>16.72</v>
      </c>
      <c r="AR145">
        <v>13.73</v>
      </c>
      <c r="AU145">
        <v>10.83</v>
      </c>
      <c r="AX145">
        <v>10.91</v>
      </c>
      <c r="BA145">
        <v>18.57</v>
      </c>
      <c r="BD145">
        <v>15.91</v>
      </c>
      <c r="BG145">
        <v>16.5</v>
      </c>
      <c r="BJ145">
        <v>15.72</v>
      </c>
      <c r="BM145">
        <v>7.48</v>
      </c>
      <c r="BO145">
        <v>16.149999999999899</v>
      </c>
      <c r="BS145">
        <v>16.77</v>
      </c>
      <c r="BT145">
        <v>7.11</v>
      </c>
      <c r="BV145">
        <v>16.41</v>
      </c>
      <c r="BX145">
        <v>8.17</v>
      </c>
      <c r="BY145">
        <v>16.32</v>
      </c>
      <c r="CC145">
        <v>16.579999999999899</v>
      </c>
      <c r="CF145">
        <v>13.93</v>
      </c>
      <c r="CI145">
        <v>22.38</v>
      </c>
      <c r="CL145">
        <v>17.05</v>
      </c>
      <c r="CO145">
        <v>13.9</v>
      </c>
      <c r="CR145">
        <v>14.46</v>
      </c>
      <c r="CU145">
        <v>15.81</v>
      </c>
      <c r="CX145">
        <v>12.6</v>
      </c>
      <c r="DA145">
        <v>10.11</v>
      </c>
      <c r="DD145">
        <v>13.68</v>
      </c>
      <c r="DG145">
        <v>21.73</v>
      </c>
      <c r="DN145">
        <v>3.42</v>
      </c>
      <c r="DQ145">
        <v>16.28</v>
      </c>
      <c r="DS145">
        <v>8.65</v>
      </c>
      <c r="DT145">
        <v>11.41</v>
      </c>
      <c r="DW145">
        <v>16.77</v>
      </c>
      <c r="EA145">
        <v>20.47</v>
      </c>
      <c r="EC145">
        <v>14.05</v>
      </c>
      <c r="EF145">
        <v>15.42</v>
      </c>
      <c r="EI145">
        <v>15.09</v>
      </c>
      <c r="EM145">
        <v>11.27</v>
      </c>
      <c r="EO145">
        <v>14.77</v>
      </c>
      <c r="ER145">
        <v>13.09</v>
      </c>
      <c r="EU145">
        <v>12.53</v>
      </c>
      <c r="EX145">
        <v>15.42</v>
      </c>
      <c r="FA145">
        <v>15.09</v>
      </c>
      <c r="FD145">
        <v>14.97</v>
      </c>
      <c r="FG145">
        <v>8.83</v>
      </c>
      <c r="FJ145">
        <v>20.36</v>
      </c>
      <c r="FN145">
        <v>8.81</v>
      </c>
      <c r="FO145">
        <v>8.2899999999999903</v>
      </c>
      <c r="FP145">
        <v>12.42</v>
      </c>
      <c r="FS145">
        <v>25.189999999999898</v>
      </c>
      <c r="FV145">
        <v>13.88</v>
      </c>
      <c r="FY145">
        <v>15.21</v>
      </c>
      <c r="GB145">
        <v>15.08</v>
      </c>
      <c r="GE145">
        <v>13.69</v>
      </c>
      <c r="GH145">
        <v>13.28</v>
      </c>
      <c r="GK145">
        <v>13.62</v>
      </c>
      <c r="GT145">
        <v>17.600000000000001</v>
      </c>
      <c r="GW145">
        <v>12.15</v>
      </c>
      <c r="GX145">
        <v>7.12</v>
      </c>
      <c r="GZ145">
        <v>13.68</v>
      </c>
      <c r="HC145">
        <v>12.11</v>
      </c>
      <c r="HF145">
        <v>14.52</v>
      </c>
      <c r="HI145">
        <v>15.24</v>
      </c>
      <c r="HL145">
        <v>12.26</v>
      </c>
      <c r="HO145">
        <v>14.74</v>
      </c>
      <c r="HR145">
        <v>20.13</v>
      </c>
      <c r="HU145">
        <v>17.45</v>
      </c>
      <c r="HX145">
        <v>17.04</v>
      </c>
      <c r="HY145">
        <v>3.88</v>
      </c>
      <c r="IA145">
        <v>13.78</v>
      </c>
      <c r="ID145">
        <v>15.29</v>
      </c>
      <c r="IG145">
        <v>8.01</v>
      </c>
      <c r="IJ145">
        <v>15.68</v>
      </c>
      <c r="IM145">
        <v>18.25</v>
      </c>
      <c r="IN145">
        <v>8.59</v>
      </c>
      <c r="IP145">
        <v>9.31</v>
      </c>
      <c r="IS145">
        <v>19.53</v>
      </c>
      <c r="IV145">
        <v>19.62</v>
      </c>
      <c r="IY145">
        <v>14.98</v>
      </c>
      <c r="JB145">
        <v>14.17</v>
      </c>
      <c r="JE145">
        <v>15.78</v>
      </c>
      <c r="JF145">
        <v>9.0399999999999903</v>
      </c>
      <c r="JG145">
        <v>10.210000000000001</v>
      </c>
      <c r="JK145">
        <v>19.77</v>
      </c>
      <c r="JN145">
        <v>18.95</v>
      </c>
      <c r="JQ145">
        <v>19.29</v>
      </c>
      <c r="JT145">
        <v>8.01</v>
      </c>
      <c r="JW145">
        <v>19.36</v>
      </c>
      <c r="JZ145">
        <v>8.84</v>
      </c>
      <c r="KB145">
        <v>7.68</v>
      </c>
      <c r="KF145">
        <v>18.3</v>
      </c>
      <c r="KI145">
        <v>10.95</v>
      </c>
      <c r="KL145">
        <v>18.579999999999899</v>
      </c>
      <c r="KO145">
        <v>18.29</v>
      </c>
      <c r="KR145">
        <v>17.190000000000001</v>
      </c>
      <c r="KU145">
        <v>18.64</v>
      </c>
      <c r="KX145">
        <v>16.309999999999899</v>
      </c>
      <c r="LA145">
        <v>19.36</v>
      </c>
      <c r="LD145">
        <v>15.42</v>
      </c>
      <c r="LG145">
        <v>20.010000000000002</v>
      </c>
    </row>
    <row r="146" spans="1:319">
      <c r="A146" s="13" t="s">
        <v>496</v>
      </c>
      <c r="B146">
        <v>1481.0399999999993</v>
      </c>
      <c r="C146">
        <v>28.481538461538449</v>
      </c>
      <c r="D146" s="13" t="s">
        <v>497</v>
      </c>
      <c r="E146" s="13" t="s">
        <v>498</v>
      </c>
      <c r="H146">
        <v>15.49</v>
      </c>
      <c r="I146">
        <v>6.53</v>
      </c>
      <c r="J146">
        <v>7.09</v>
      </c>
      <c r="K146">
        <v>6.9</v>
      </c>
      <c r="N146">
        <v>7.65</v>
      </c>
      <c r="O146">
        <v>7</v>
      </c>
      <c r="P146">
        <v>4.37</v>
      </c>
      <c r="S146">
        <v>7.85</v>
      </c>
      <c r="U146">
        <v>12.95</v>
      </c>
      <c r="W146">
        <v>14.97</v>
      </c>
      <c r="X146">
        <v>8.33</v>
      </c>
      <c r="AA146">
        <v>13.95</v>
      </c>
      <c r="AC146">
        <v>14.98</v>
      </c>
      <c r="AE146">
        <v>7.21</v>
      </c>
      <c r="AF146">
        <v>4.6900000000000004</v>
      </c>
      <c r="AG146">
        <v>6.44</v>
      </c>
      <c r="AH146">
        <v>7.18</v>
      </c>
      <c r="AK146">
        <v>16.43</v>
      </c>
      <c r="AM146">
        <v>5.33</v>
      </c>
      <c r="AN146">
        <v>6.92</v>
      </c>
      <c r="AQ146">
        <v>12.89</v>
      </c>
      <c r="AT146">
        <v>12.37</v>
      </c>
      <c r="AU146">
        <v>6.6</v>
      </c>
      <c r="AW146">
        <v>3.75</v>
      </c>
      <c r="AX146">
        <v>6.56</v>
      </c>
      <c r="AZ146">
        <v>8.7799999999999994</v>
      </c>
      <c r="BA146">
        <v>5.37</v>
      </c>
      <c r="BB146">
        <v>6.03</v>
      </c>
      <c r="BD146">
        <v>8.31</v>
      </c>
      <c r="BE146">
        <v>6.64</v>
      </c>
      <c r="BG146">
        <v>3.72</v>
      </c>
      <c r="BH146">
        <v>7.83</v>
      </c>
      <c r="BI146">
        <v>6.49</v>
      </c>
      <c r="BJ146">
        <v>4.62</v>
      </c>
      <c r="BL146">
        <v>11.62</v>
      </c>
      <c r="BN146">
        <v>7.36</v>
      </c>
      <c r="BP146">
        <v>14.63</v>
      </c>
      <c r="BR146">
        <v>6.79</v>
      </c>
      <c r="BU146">
        <v>7.91</v>
      </c>
      <c r="BW146">
        <v>8.33</v>
      </c>
      <c r="BX146">
        <v>5.9</v>
      </c>
      <c r="CC146">
        <v>7.12</v>
      </c>
      <c r="CD146">
        <v>6.85</v>
      </c>
      <c r="CF146">
        <v>6.6</v>
      </c>
      <c r="CH146">
        <v>14.96</v>
      </c>
      <c r="CK146">
        <v>11.99</v>
      </c>
      <c r="CL146">
        <v>7.24</v>
      </c>
      <c r="CO146">
        <v>14.86</v>
      </c>
      <c r="CQ146">
        <v>6.15</v>
      </c>
      <c r="CT146">
        <v>6.97</v>
      </c>
      <c r="CU146">
        <v>16.07</v>
      </c>
      <c r="CV146">
        <v>7.39</v>
      </c>
      <c r="CX146">
        <v>4.8600000000000003</v>
      </c>
      <c r="CZ146">
        <v>8.75</v>
      </c>
      <c r="DA146">
        <v>6.21</v>
      </c>
      <c r="DB146">
        <v>7.21</v>
      </c>
      <c r="DD146">
        <v>7.62</v>
      </c>
      <c r="DF146">
        <v>12.04</v>
      </c>
      <c r="DK146">
        <v>21.12</v>
      </c>
      <c r="DM146">
        <v>8.27</v>
      </c>
      <c r="DO146">
        <v>6.68</v>
      </c>
      <c r="DP146">
        <v>5.81</v>
      </c>
      <c r="DS146">
        <v>6.9</v>
      </c>
      <c r="DT146">
        <v>5.88</v>
      </c>
      <c r="DV146">
        <v>8.16</v>
      </c>
      <c r="DW146">
        <v>6.08</v>
      </c>
      <c r="DX146">
        <v>7.4</v>
      </c>
      <c r="EA146">
        <v>12.48</v>
      </c>
      <c r="EB146">
        <v>7.48</v>
      </c>
      <c r="ED146">
        <v>3.97</v>
      </c>
      <c r="EE146">
        <v>7.38</v>
      </c>
      <c r="EG146">
        <v>15.43</v>
      </c>
      <c r="EI146">
        <v>6.83</v>
      </c>
      <c r="EK146">
        <v>6.07</v>
      </c>
      <c r="EL146">
        <v>5.68</v>
      </c>
      <c r="EN146">
        <v>12.56</v>
      </c>
      <c r="EP146">
        <v>8.1</v>
      </c>
      <c r="EQ146">
        <v>6.7</v>
      </c>
      <c r="ER146">
        <v>7.13</v>
      </c>
      <c r="ET146">
        <v>4.76</v>
      </c>
      <c r="EV146">
        <v>11.47</v>
      </c>
      <c r="EY146">
        <v>14.01</v>
      </c>
      <c r="EZ146">
        <v>7.64</v>
      </c>
      <c r="FB146">
        <v>9.56</v>
      </c>
      <c r="FE146">
        <v>15.39</v>
      </c>
      <c r="FF146">
        <v>9.64</v>
      </c>
      <c r="FJ146">
        <v>14.77</v>
      </c>
      <c r="FM146">
        <v>12.83</v>
      </c>
      <c r="FN146">
        <v>7.3</v>
      </c>
      <c r="FO146">
        <v>6.21</v>
      </c>
      <c r="FQ146">
        <v>4.8600000000000003</v>
      </c>
      <c r="FS146">
        <v>5.29</v>
      </c>
      <c r="FT146">
        <v>12.57</v>
      </c>
      <c r="FW146">
        <v>7.87</v>
      </c>
      <c r="FY146">
        <v>16.71</v>
      </c>
      <c r="FZ146">
        <v>8.23</v>
      </c>
      <c r="GA146">
        <v>4.08</v>
      </c>
      <c r="GC146">
        <v>14.3</v>
      </c>
      <c r="GE146">
        <v>7.49</v>
      </c>
      <c r="GG146">
        <v>11.62</v>
      </c>
      <c r="GI146">
        <v>7.09</v>
      </c>
      <c r="GJ146">
        <v>7.91</v>
      </c>
      <c r="GL146">
        <v>6.46</v>
      </c>
      <c r="GM146">
        <v>7.55</v>
      </c>
      <c r="GO146">
        <v>4.55</v>
      </c>
      <c r="GP146">
        <v>6.95</v>
      </c>
      <c r="GQ146">
        <v>6.13</v>
      </c>
      <c r="GS146">
        <v>7.7</v>
      </c>
      <c r="GT146">
        <v>5.84</v>
      </c>
      <c r="GU146">
        <v>6.57</v>
      </c>
      <c r="GW146">
        <v>6.53</v>
      </c>
      <c r="GY146">
        <v>7.45</v>
      </c>
      <c r="GZ146">
        <v>6.14</v>
      </c>
      <c r="HB146">
        <v>6.25</v>
      </c>
      <c r="HD146">
        <v>5.96</v>
      </c>
      <c r="HF146">
        <v>12.18</v>
      </c>
      <c r="HI146">
        <v>5.72</v>
      </c>
      <c r="HJ146">
        <v>6.98</v>
      </c>
      <c r="HK146">
        <v>6.31</v>
      </c>
      <c r="HM146">
        <v>7.02</v>
      </c>
      <c r="HN146">
        <v>5.63</v>
      </c>
      <c r="HP146">
        <v>14.59</v>
      </c>
      <c r="HS146">
        <v>9.6199999999999992</v>
      </c>
      <c r="HU146">
        <v>8.27</v>
      </c>
      <c r="HW146">
        <v>6.86</v>
      </c>
      <c r="HZ146">
        <v>14.92</v>
      </c>
      <c r="ID146">
        <v>17.170000000000002</v>
      </c>
      <c r="IG146">
        <v>15.19</v>
      </c>
      <c r="IH146">
        <v>7.34</v>
      </c>
      <c r="IJ146">
        <v>7.14</v>
      </c>
      <c r="IL146">
        <v>5.12</v>
      </c>
      <c r="IM146">
        <v>10.55</v>
      </c>
      <c r="IN146">
        <v>8.56</v>
      </c>
      <c r="IP146">
        <v>7.15</v>
      </c>
      <c r="IR146">
        <v>8.89</v>
      </c>
      <c r="IS146">
        <v>5.61</v>
      </c>
      <c r="IU146">
        <v>15.34</v>
      </c>
      <c r="IW146">
        <v>6.31</v>
      </c>
      <c r="IY146">
        <v>7.62</v>
      </c>
      <c r="IZ146">
        <v>5.32</v>
      </c>
      <c r="JB146">
        <v>5.32</v>
      </c>
      <c r="JE146">
        <v>13.75</v>
      </c>
      <c r="JG146">
        <v>6.54</v>
      </c>
      <c r="JH146">
        <v>6.31</v>
      </c>
      <c r="JK146">
        <v>15.87</v>
      </c>
      <c r="JM146">
        <v>13.39</v>
      </c>
      <c r="JP146">
        <v>17.46</v>
      </c>
      <c r="JR146">
        <v>8.18</v>
      </c>
      <c r="JS146">
        <v>7.95</v>
      </c>
      <c r="JV146">
        <v>13.56</v>
      </c>
      <c r="JX146">
        <v>4.4400000000000004</v>
      </c>
      <c r="KA146">
        <v>13.72</v>
      </c>
      <c r="KC146">
        <v>8.6999999999999993</v>
      </c>
      <c r="KE146">
        <v>5.74</v>
      </c>
      <c r="KG146">
        <v>7.61</v>
      </c>
      <c r="KH146">
        <v>10.119999999999999</v>
      </c>
      <c r="KJ146">
        <v>10.7</v>
      </c>
      <c r="KL146">
        <v>6.53</v>
      </c>
      <c r="KM146">
        <v>8.69</v>
      </c>
      <c r="KO146">
        <v>10.039999999999999</v>
      </c>
      <c r="KP146">
        <v>10.49</v>
      </c>
      <c r="KS146">
        <v>7.07</v>
      </c>
      <c r="KT146">
        <v>8.11</v>
      </c>
      <c r="KW146">
        <v>14.58</v>
      </c>
      <c r="KY146">
        <v>6.68</v>
      </c>
      <c r="KZ146">
        <v>6.86</v>
      </c>
      <c r="LD146">
        <v>13.99</v>
      </c>
      <c r="LG146">
        <v>13.79</v>
      </c>
    </row>
    <row r="147" spans="1:319">
      <c r="A147" s="13" t="s">
        <v>499</v>
      </c>
      <c r="B147">
        <v>2753.3199999999983</v>
      </c>
      <c r="C147">
        <v>52.948461538461508</v>
      </c>
      <c r="D147" s="13" t="s">
        <v>497</v>
      </c>
      <c r="E147" s="13" t="s">
        <v>498</v>
      </c>
      <c r="F147">
        <v>14.56</v>
      </c>
      <c r="H147">
        <v>11.76</v>
      </c>
      <c r="K147">
        <v>17.829999999999998</v>
      </c>
      <c r="M147">
        <v>17.09</v>
      </c>
      <c r="N147">
        <v>20.52</v>
      </c>
      <c r="Q147">
        <v>21.89</v>
      </c>
      <c r="R147">
        <v>13.17</v>
      </c>
      <c r="T147">
        <v>8.26</v>
      </c>
      <c r="U147">
        <v>12.83</v>
      </c>
      <c r="W147">
        <v>19.59</v>
      </c>
      <c r="X147">
        <v>13.54</v>
      </c>
      <c r="Z147">
        <v>15.93</v>
      </c>
      <c r="AA147">
        <v>8.4499999999999993</v>
      </c>
      <c r="AB147">
        <v>10.11</v>
      </c>
      <c r="AC147">
        <v>4.45</v>
      </c>
      <c r="AE147">
        <v>14.75</v>
      </c>
      <c r="AF147">
        <v>9.11</v>
      </c>
      <c r="AG147">
        <v>14.29</v>
      </c>
      <c r="AI147">
        <v>7.51</v>
      </c>
      <c r="AK147">
        <v>26.89</v>
      </c>
      <c r="AL147">
        <v>9.09</v>
      </c>
      <c r="AM147">
        <v>7.95</v>
      </c>
      <c r="AN147">
        <v>8.26</v>
      </c>
      <c r="AP147">
        <v>16.38</v>
      </c>
      <c r="AR147">
        <v>17.09</v>
      </c>
      <c r="AT147">
        <v>8.5500000000000007</v>
      </c>
      <c r="AU147">
        <v>9.74</v>
      </c>
      <c r="AW147">
        <v>8.0500000000000007</v>
      </c>
      <c r="AX147">
        <v>24.24</v>
      </c>
      <c r="AY147">
        <v>11.08</v>
      </c>
      <c r="BA147">
        <v>7.52</v>
      </c>
      <c r="BD147">
        <v>22.51</v>
      </c>
      <c r="BE147">
        <v>7.92</v>
      </c>
      <c r="BG147">
        <v>7.91</v>
      </c>
      <c r="BI147">
        <v>24.79</v>
      </c>
      <c r="BJ147">
        <v>12.85</v>
      </c>
      <c r="BK147">
        <v>8.1</v>
      </c>
      <c r="BL147">
        <v>7.59</v>
      </c>
      <c r="BM147">
        <v>6.71</v>
      </c>
      <c r="BN147">
        <v>14.73</v>
      </c>
      <c r="BO147">
        <v>7.95</v>
      </c>
      <c r="BP147">
        <v>8.1</v>
      </c>
      <c r="BS147">
        <v>34.71</v>
      </c>
      <c r="BT147">
        <v>8.86</v>
      </c>
      <c r="BU147">
        <v>17.43</v>
      </c>
      <c r="BV147">
        <v>16.97</v>
      </c>
      <c r="BY147">
        <v>21.23</v>
      </c>
      <c r="CA147">
        <v>15.18</v>
      </c>
      <c r="CD147">
        <v>12.28</v>
      </c>
      <c r="CE147">
        <v>11.53</v>
      </c>
      <c r="CF147">
        <v>13.94</v>
      </c>
      <c r="CH147">
        <v>14.9</v>
      </c>
      <c r="CI147">
        <v>14.3</v>
      </c>
      <c r="CJ147">
        <v>15.74</v>
      </c>
      <c r="CL147">
        <v>14.78</v>
      </c>
      <c r="CM147">
        <v>12.86</v>
      </c>
      <c r="CN147">
        <v>5.12</v>
      </c>
      <c r="CO147">
        <v>8.4499999999999993</v>
      </c>
      <c r="CP147">
        <v>15.92</v>
      </c>
      <c r="CQ147">
        <v>5.58</v>
      </c>
      <c r="CR147">
        <v>15.45</v>
      </c>
      <c r="CU147">
        <v>20.11</v>
      </c>
      <c r="CV147">
        <v>12.35</v>
      </c>
      <c r="CX147">
        <v>6.14</v>
      </c>
      <c r="CY147">
        <v>5.2</v>
      </c>
      <c r="CZ147">
        <v>6.77</v>
      </c>
      <c r="DA147">
        <v>7.63</v>
      </c>
      <c r="DB147">
        <v>8.33</v>
      </c>
      <c r="DC147">
        <v>15.12</v>
      </c>
      <c r="DE147">
        <v>14.3</v>
      </c>
      <c r="DG147">
        <v>11.73</v>
      </c>
      <c r="DK147">
        <v>22.16</v>
      </c>
      <c r="DL147">
        <v>7.36</v>
      </c>
      <c r="DM147">
        <v>24.77</v>
      </c>
      <c r="DO147">
        <v>14.13</v>
      </c>
      <c r="DQ147">
        <v>11.03</v>
      </c>
      <c r="DT147">
        <v>30.48</v>
      </c>
      <c r="DV147">
        <v>15.81</v>
      </c>
      <c r="DX147">
        <v>5.8</v>
      </c>
      <c r="DY147">
        <v>8.44</v>
      </c>
      <c r="DZ147">
        <v>5.37</v>
      </c>
      <c r="EA147">
        <v>14.92</v>
      </c>
      <c r="EC147">
        <v>13.15</v>
      </c>
      <c r="ED147">
        <v>14.25</v>
      </c>
      <c r="EE147">
        <v>15.46</v>
      </c>
      <c r="EG147">
        <v>12.21</v>
      </c>
      <c r="EI147">
        <v>15.08</v>
      </c>
      <c r="EK147">
        <v>6.59</v>
      </c>
      <c r="EL147">
        <v>19.07</v>
      </c>
      <c r="EN147">
        <v>16.809999999999999</v>
      </c>
      <c r="EP147">
        <v>23.75</v>
      </c>
      <c r="EQ147">
        <v>15.71</v>
      </c>
      <c r="ES147">
        <v>16.77</v>
      </c>
      <c r="EU147">
        <v>15.52</v>
      </c>
      <c r="EV147">
        <v>15.94</v>
      </c>
      <c r="EW147">
        <v>14.98</v>
      </c>
      <c r="EY147">
        <v>14.87</v>
      </c>
      <c r="FA147">
        <v>8.8800000000000008</v>
      </c>
      <c r="FC147">
        <v>15.35</v>
      </c>
      <c r="FD147">
        <v>16.36</v>
      </c>
      <c r="FG147">
        <v>18.36</v>
      </c>
      <c r="FH147">
        <v>16.72</v>
      </c>
      <c r="FI147">
        <v>5.78</v>
      </c>
      <c r="FJ147">
        <v>6.45</v>
      </c>
      <c r="FK147">
        <v>15.57</v>
      </c>
      <c r="FM147">
        <v>7.92</v>
      </c>
      <c r="FN147">
        <v>16.78</v>
      </c>
      <c r="FP147">
        <v>17.12</v>
      </c>
      <c r="FQ147">
        <v>7.83</v>
      </c>
      <c r="FS147">
        <v>16.170000000000002</v>
      </c>
      <c r="FT147">
        <v>17.989999999999998</v>
      </c>
      <c r="FV147">
        <v>16.809999999999999</v>
      </c>
      <c r="FX147">
        <v>15.42</v>
      </c>
      <c r="FZ147">
        <v>16.100000000000001</v>
      </c>
      <c r="GB147">
        <v>17.61</v>
      </c>
      <c r="GD147">
        <v>7.59</v>
      </c>
      <c r="GE147">
        <v>8.83</v>
      </c>
      <c r="GF147">
        <v>19.86</v>
      </c>
      <c r="GH147">
        <v>8.75</v>
      </c>
      <c r="GI147">
        <v>15.13</v>
      </c>
      <c r="GK147">
        <v>15.82</v>
      </c>
      <c r="GM147">
        <v>7.35</v>
      </c>
      <c r="GN147">
        <v>18.2</v>
      </c>
      <c r="GO147">
        <v>8.81</v>
      </c>
      <c r="GQ147">
        <v>17.600000000000001</v>
      </c>
      <c r="GS147">
        <v>7.9</v>
      </c>
      <c r="GT147">
        <v>14.78</v>
      </c>
      <c r="GU147">
        <v>8.0500000000000007</v>
      </c>
      <c r="GV147">
        <v>14.09</v>
      </c>
      <c r="GW147">
        <v>7.74</v>
      </c>
      <c r="GX147">
        <v>14.95</v>
      </c>
      <c r="GY147">
        <v>7.8</v>
      </c>
      <c r="GZ147">
        <v>8.1999999999999993</v>
      </c>
      <c r="HB147">
        <v>17.34</v>
      </c>
      <c r="HD147">
        <v>8.18</v>
      </c>
      <c r="HF147">
        <v>22.91</v>
      </c>
      <c r="HH147">
        <v>18.399999999999999</v>
      </c>
      <c r="HK147">
        <v>22.48</v>
      </c>
      <c r="HL147">
        <v>8.4600000000000009</v>
      </c>
      <c r="HN147">
        <v>7.88</v>
      </c>
      <c r="HO147">
        <v>7.15</v>
      </c>
      <c r="HP147">
        <v>8.75</v>
      </c>
      <c r="HR147">
        <v>17.57</v>
      </c>
      <c r="HS147">
        <v>26.8</v>
      </c>
      <c r="HU147">
        <v>15.51</v>
      </c>
      <c r="HW147">
        <v>13.8</v>
      </c>
      <c r="HX147">
        <v>7.97</v>
      </c>
      <c r="HY147">
        <v>9.14</v>
      </c>
      <c r="HZ147">
        <v>8.06</v>
      </c>
      <c r="IA147">
        <v>14.98</v>
      </c>
      <c r="IB147">
        <v>7.05</v>
      </c>
      <c r="ID147">
        <v>17.61</v>
      </c>
      <c r="IE147">
        <v>8.2899999999999991</v>
      </c>
      <c r="IF147">
        <v>15.53</v>
      </c>
      <c r="IH147">
        <v>9.65</v>
      </c>
      <c r="IJ147">
        <v>7.35</v>
      </c>
      <c r="IK147">
        <v>7.05</v>
      </c>
      <c r="IL147">
        <v>17.28</v>
      </c>
      <c r="IM147">
        <v>13.43</v>
      </c>
      <c r="IO147">
        <v>19.350000000000001</v>
      </c>
      <c r="IP147">
        <v>8.27</v>
      </c>
      <c r="IQ147">
        <v>9.19</v>
      </c>
      <c r="IS147">
        <v>7.45</v>
      </c>
      <c r="IT147">
        <v>17.399999999999999</v>
      </c>
      <c r="IU147">
        <v>15.33</v>
      </c>
      <c r="IV147">
        <v>9.76</v>
      </c>
      <c r="IW147">
        <v>7.3</v>
      </c>
      <c r="IX147">
        <v>7.95</v>
      </c>
      <c r="IZ147">
        <v>14.94</v>
      </c>
      <c r="JC147">
        <v>8.39</v>
      </c>
      <c r="JD147">
        <v>27.12</v>
      </c>
      <c r="JE147">
        <v>8.1999999999999993</v>
      </c>
      <c r="JG147">
        <v>6.95</v>
      </c>
      <c r="JH147">
        <v>27.21</v>
      </c>
      <c r="JI147">
        <v>8.7899999999999991</v>
      </c>
      <c r="JJ147">
        <v>9.49</v>
      </c>
      <c r="JM147">
        <v>25.47</v>
      </c>
      <c r="JN147">
        <v>19.12</v>
      </c>
      <c r="JO147">
        <v>6.35</v>
      </c>
      <c r="JP147">
        <v>9.2799999999999994</v>
      </c>
      <c r="JQ147">
        <v>6.53</v>
      </c>
      <c r="JR147">
        <v>7.87</v>
      </c>
      <c r="JS147">
        <v>14.92</v>
      </c>
      <c r="JT147">
        <v>14.54</v>
      </c>
      <c r="JV147">
        <v>14.12</v>
      </c>
      <c r="JX147">
        <v>6.74</v>
      </c>
      <c r="JZ147">
        <v>23.22</v>
      </c>
      <c r="KA147">
        <v>17.89</v>
      </c>
      <c r="KD147">
        <v>8.98</v>
      </c>
      <c r="KE147">
        <v>6.15</v>
      </c>
      <c r="KF147">
        <v>15.31</v>
      </c>
      <c r="KG147">
        <v>7.77</v>
      </c>
      <c r="KH147">
        <v>7.09</v>
      </c>
      <c r="KI147">
        <v>8.73</v>
      </c>
      <c r="KJ147">
        <v>16.760000000000002</v>
      </c>
      <c r="KL147">
        <v>10.14</v>
      </c>
      <c r="KO147">
        <v>17.48</v>
      </c>
      <c r="KR147">
        <v>27.88</v>
      </c>
      <c r="KS147">
        <v>8.06</v>
      </c>
      <c r="KU147">
        <v>8.6300000000000008</v>
      </c>
      <c r="KV147">
        <v>15.17</v>
      </c>
      <c r="KW147">
        <v>12.24</v>
      </c>
      <c r="KX147">
        <v>15.48</v>
      </c>
      <c r="LA147">
        <v>16.010000000000002</v>
      </c>
      <c r="LB147">
        <v>9.1300000000000008</v>
      </c>
      <c r="LC147">
        <v>17.079999999999998</v>
      </c>
      <c r="LD147">
        <v>8.15</v>
      </c>
      <c r="LE147">
        <v>6.24</v>
      </c>
      <c r="LG147">
        <v>15.43</v>
      </c>
    </row>
    <row r="148" spans="1:319">
      <c r="A148" s="13" t="s">
        <v>500</v>
      </c>
      <c r="B148">
        <v>1959.65</v>
      </c>
      <c r="C148">
        <v>37.685576923076923</v>
      </c>
      <c r="D148" s="13" t="s">
        <v>497</v>
      </c>
      <c r="E148" s="13" t="s">
        <v>498</v>
      </c>
      <c r="F148">
        <v>13.54</v>
      </c>
      <c r="H148">
        <v>5.63</v>
      </c>
      <c r="I148">
        <v>5.99</v>
      </c>
      <c r="J148">
        <v>12.82</v>
      </c>
      <c r="K148">
        <v>4.47</v>
      </c>
      <c r="M148">
        <v>14.16</v>
      </c>
      <c r="P148">
        <v>17.170000000000002</v>
      </c>
      <c r="Q148">
        <v>9.35</v>
      </c>
      <c r="R148">
        <v>11.13</v>
      </c>
      <c r="T148">
        <v>5.2</v>
      </c>
      <c r="U148">
        <v>7.15</v>
      </c>
      <c r="W148">
        <v>13.79</v>
      </c>
      <c r="X148">
        <v>7.57</v>
      </c>
      <c r="Y148">
        <v>11.47</v>
      </c>
      <c r="Z148">
        <v>7.18</v>
      </c>
      <c r="AB148">
        <v>4.87</v>
      </c>
      <c r="AC148">
        <v>8.0500000000000007</v>
      </c>
      <c r="AE148">
        <v>15.52</v>
      </c>
      <c r="AH148">
        <v>13.47</v>
      </c>
      <c r="AI148">
        <v>10.83</v>
      </c>
      <c r="AK148">
        <v>9.19</v>
      </c>
      <c r="AL148">
        <v>6.52</v>
      </c>
      <c r="AN148">
        <v>11.97</v>
      </c>
      <c r="AO148">
        <v>11.38</v>
      </c>
      <c r="AS148">
        <v>13.41</v>
      </c>
      <c r="AT148">
        <v>8.0399999999999991</v>
      </c>
      <c r="AU148">
        <v>11.99</v>
      </c>
      <c r="AV148">
        <v>10.63</v>
      </c>
      <c r="AW148">
        <v>3.93</v>
      </c>
      <c r="AX148">
        <v>7.34</v>
      </c>
      <c r="AY148">
        <v>8.19</v>
      </c>
      <c r="BA148">
        <v>11.98</v>
      </c>
      <c r="BB148">
        <v>12.17</v>
      </c>
      <c r="BD148">
        <v>7.46</v>
      </c>
      <c r="BF148">
        <v>7.69</v>
      </c>
      <c r="BG148">
        <v>7.48</v>
      </c>
      <c r="BH148">
        <v>13.49</v>
      </c>
      <c r="BI148">
        <v>6.65</v>
      </c>
      <c r="BJ148">
        <v>6.43</v>
      </c>
      <c r="BK148">
        <v>13.69</v>
      </c>
      <c r="BM148">
        <v>13.01</v>
      </c>
      <c r="BO148">
        <v>6.15</v>
      </c>
      <c r="BR148">
        <v>6.78</v>
      </c>
      <c r="BS148">
        <v>14.97</v>
      </c>
      <c r="BT148">
        <v>6.03</v>
      </c>
      <c r="BV148">
        <v>12.28</v>
      </c>
      <c r="BW148">
        <v>7.09</v>
      </c>
      <c r="BX148">
        <v>7.09</v>
      </c>
      <c r="CC148">
        <v>9.9</v>
      </c>
      <c r="CD148">
        <v>6.68</v>
      </c>
      <c r="CE148">
        <v>6.86</v>
      </c>
      <c r="CG148">
        <v>7.78</v>
      </c>
      <c r="CI148">
        <v>7.85</v>
      </c>
      <c r="CJ148">
        <v>6.79</v>
      </c>
      <c r="CK148">
        <v>11.76</v>
      </c>
      <c r="CL148">
        <v>11.05</v>
      </c>
      <c r="CM148">
        <v>4.97</v>
      </c>
      <c r="CO148">
        <v>14.28</v>
      </c>
      <c r="CP148">
        <v>5.85</v>
      </c>
      <c r="CQ148">
        <v>6.05</v>
      </c>
      <c r="CR148">
        <v>6.91</v>
      </c>
      <c r="CT148">
        <v>5.0599999999999996</v>
      </c>
      <c r="CU148">
        <v>11.69</v>
      </c>
      <c r="CV148">
        <v>5.46</v>
      </c>
      <c r="CX148">
        <v>6.58</v>
      </c>
      <c r="DA148">
        <v>11.47</v>
      </c>
      <c r="DB148">
        <v>7.31</v>
      </c>
      <c r="DC148">
        <v>7.37</v>
      </c>
      <c r="DD148">
        <v>12.28</v>
      </c>
      <c r="DF148">
        <v>10.83</v>
      </c>
      <c r="DJ148">
        <v>16.09</v>
      </c>
      <c r="DK148">
        <v>4.91</v>
      </c>
      <c r="DL148">
        <v>8.86</v>
      </c>
      <c r="DM148">
        <v>11.47</v>
      </c>
      <c r="DP148">
        <v>13.56</v>
      </c>
      <c r="DS148">
        <v>13.5</v>
      </c>
      <c r="DT148">
        <v>7.25</v>
      </c>
      <c r="DV148">
        <v>12.83</v>
      </c>
      <c r="DX148">
        <v>5.45</v>
      </c>
      <c r="DY148">
        <v>5.76</v>
      </c>
      <c r="DZ148">
        <v>5.69</v>
      </c>
      <c r="EA148">
        <v>11.34</v>
      </c>
      <c r="EC148">
        <v>10.91</v>
      </c>
      <c r="ED148">
        <v>6.1</v>
      </c>
      <c r="EE148">
        <v>11.2</v>
      </c>
      <c r="EI148">
        <v>21.26</v>
      </c>
      <c r="EL148">
        <v>11.39</v>
      </c>
      <c r="EN148">
        <v>14.22</v>
      </c>
      <c r="EO148">
        <v>6.61</v>
      </c>
      <c r="EP148">
        <v>4.34</v>
      </c>
      <c r="EQ148">
        <v>13.57</v>
      </c>
      <c r="ER148">
        <v>7.53</v>
      </c>
      <c r="ES148">
        <v>5.98</v>
      </c>
      <c r="ET148">
        <v>4.95</v>
      </c>
      <c r="EU148">
        <v>5.67</v>
      </c>
      <c r="EV148">
        <v>13.03</v>
      </c>
      <c r="EW148">
        <v>6.88</v>
      </c>
      <c r="EY148">
        <v>14.47</v>
      </c>
      <c r="FB148">
        <v>5.76</v>
      </c>
      <c r="FC148">
        <v>6.25</v>
      </c>
      <c r="FD148">
        <v>6.89</v>
      </c>
      <c r="FE148">
        <v>7.21</v>
      </c>
      <c r="FF148">
        <v>6.27</v>
      </c>
      <c r="FG148">
        <v>26.47</v>
      </c>
      <c r="FH148">
        <v>6.87</v>
      </c>
      <c r="FI148">
        <v>8.4499999999999993</v>
      </c>
      <c r="FK148">
        <v>13.39</v>
      </c>
      <c r="FM148">
        <v>5.13</v>
      </c>
      <c r="FN148">
        <v>5.74</v>
      </c>
      <c r="FO148">
        <v>12.53</v>
      </c>
      <c r="FP148">
        <v>5.99</v>
      </c>
      <c r="FR148">
        <v>7.78</v>
      </c>
      <c r="FS148">
        <v>10.75</v>
      </c>
      <c r="FU148">
        <v>12.06</v>
      </c>
      <c r="FX148">
        <v>13.27</v>
      </c>
      <c r="FY148">
        <v>8.57</v>
      </c>
      <c r="FZ148">
        <v>8.23</v>
      </c>
      <c r="GA148">
        <v>8.02</v>
      </c>
      <c r="GC148">
        <v>13.28</v>
      </c>
      <c r="GD148">
        <v>5.01</v>
      </c>
      <c r="GE148">
        <v>5.94</v>
      </c>
      <c r="GG148">
        <v>7.85</v>
      </c>
      <c r="GH148">
        <v>12.73</v>
      </c>
      <c r="GJ148">
        <v>12.43</v>
      </c>
      <c r="GL148">
        <v>12.49</v>
      </c>
      <c r="GN148">
        <v>6.62</v>
      </c>
      <c r="GO148">
        <v>13.47</v>
      </c>
      <c r="GQ148">
        <v>8.9600000000000009</v>
      </c>
      <c r="GR148">
        <v>5.99</v>
      </c>
      <c r="GS148">
        <v>6.29</v>
      </c>
      <c r="GU148">
        <v>13.57</v>
      </c>
      <c r="GV148">
        <v>6.5</v>
      </c>
      <c r="GW148">
        <v>5.22</v>
      </c>
      <c r="GX148">
        <v>9.7100000000000009</v>
      </c>
      <c r="GZ148">
        <v>6.13</v>
      </c>
      <c r="HA148">
        <v>6.82</v>
      </c>
      <c r="HB148">
        <v>4.59</v>
      </c>
      <c r="HC148">
        <v>12.44</v>
      </c>
      <c r="HE148">
        <v>15</v>
      </c>
      <c r="HF148">
        <v>7.26</v>
      </c>
      <c r="HJ148">
        <v>32.04</v>
      </c>
      <c r="HM148">
        <v>12.57</v>
      </c>
      <c r="HO148">
        <v>11.96</v>
      </c>
      <c r="HP148">
        <v>5.4</v>
      </c>
      <c r="HR148">
        <v>6.2</v>
      </c>
      <c r="HT148">
        <v>21.96</v>
      </c>
      <c r="HU148">
        <v>4.09</v>
      </c>
      <c r="HX148">
        <v>12.46</v>
      </c>
      <c r="HY148">
        <v>13.95</v>
      </c>
      <c r="IA148">
        <v>6.45</v>
      </c>
      <c r="IB148">
        <v>5.23</v>
      </c>
      <c r="IE148">
        <v>7</v>
      </c>
      <c r="IF148">
        <v>4.8600000000000003</v>
      </c>
      <c r="IG148">
        <v>14.54</v>
      </c>
      <c r="IH148">
        <v>5.52</v>
      </c>
      <c r="IJ148">
        <v>5.6</v>
      </c>
      <c r="IK148">
        <v>6.58</v>
      </c>
      <c r="IL148">
        <v>11.91</v>
      </c>
      <c r="IM148">
        <v>8.31</v>
      </c>
      <c r="IN148">
        <v>7.64</v>
      </c>
      <c r="IP148">
        <v>10.77</v>
      </c>
      <c r="IQ148">
        <v>9.8800000000000008</v>
      </c>
      <c r="IS148">
        <v>11.66</v>
      </c>
      <c r="IT148">
        <v>4.92</v>
      </c>
      <c r="IV148">
        <v>5.32</v>
      </c>
      <c r="IW148">
        <v>14.61</v>
      </c>
      <c r="IY148">
        <v>8.1199999999999992</v>
      </c>
      <c r="IZ148">
        <v>6.1</v>
      </c>
      <c r="JB148">
        <v>13.71</v>
      </c>
      <c r="JC148">
        <v>9.9700000000000006</v>
      </c>
      <c r="JE148">
        <v>11.69</v>
      </c>
      <c r="JH148">
        <v>14.61</v>
      </c>
      <c r="JM148">
        <v>25.11</v>
      </c>
      <c r="JN148">
        <v>6.1</v>
      </c>
      <c r="JO148">
        <v>15.39</v>
      </c>
      <c r="JP148">
        <v>7.14</v>
      </c>
      <c r="JQ148">
        <v>7.62</v>
      </c>
      <c r="JR148">
        <v>15.64</v>
      </c>
      <c r="JU148">
        <v>13.55</v>
      </c>
      <c r="JW148">
        <v>13.69</v>
      </c>
      <c r="JX148">
        <v>7.1</v>
      </c>
      <c r="JY148">
        <v>13.18</v>
      </c>
      <c r="KB148">
        <v>5.87</v>
      </c>
      <c r="KC148">
        <v>5.38</v>
      </c>
      <c r="KE148">
        <v>16.87</v>
      </c>
      <c r="KG148">
        <v>3.46</v>
      </c>
      <c r="KH148">
        <v>6.76</v>
      </c>
      <c r="KI148">
        <v>11.04</v>
      </c>
      <c r="KJ148">
        <v>10.66</v>
      </c>
      <c r="KM148">
        <v>21.07</v>
      </c>
      <c r="KO148">
        <v>6.61</v>
      </c>
      <c r="KQ148">
        <v>10.97</v>
      </c>
      <c r="KS148">
        <v>10.51</v>
      </c>
      <c r="KU148">
        <v>9.93</v>
      </c>
      <c r="KW148">
        <v>9.86</v>
      </c>
      <c r="KY148">
        <v>6.96</v>
      </c>
      <c r="KZ148">
        <v>11.24</v>
      </c>
      <c r="LA148">
        <v>7.03</v>
      </c>
      <c r="LB148">
        <v>11.22</v>
      </c>
      <c r="LC148">
        <v>7.14</v>
      </c>
      <c r="LD148">
        <v>6.63</v>
      </c>
      <c r="LE148">
        <v>12.92</v>
      </c>
      <c r="LG148">
        <v>11.45</v>
      </c>
    </row>
    <row r="149" spans="1:319">
      <c r="A149" s="13" t="s">
        <v>501</v>
      </c>
      <c r="B149">
        <v>1334.5000000000007</v>
      </c>
      <c r="C149">
        <v>25.663461538461551</v>
      </c>
      <c r="D149" s="13" t="s">
        <v>497</v>
      </c>
      <c r="E149" s="13" t="s">
        <v>498</v>
      </c>
      <c r="F149">
        <v>8.41</v>
      </c>
      <c r="H149">
        <v>5.61</v>
      </c>
      <c r="I149">
        <v>8.92</v>
      </c>
      <c r="M149">
        <v>10.11</v>
      </c>
      <c r="N149">
        <v>8.4499999999999993</v>
      </c>
      <c r="Q149">
        <v>8.56</v>
      </c>
      <c r="S149">
        <v>17.920000000000002</v>
      </c>
      <c r="W149">
        <v>17.77</v>
      </c>
      <c r="Y149">
        <v>7.53</v>
      </c>
      <c r="AA149">
        <v>14.9</v>
      </c>
      <c r="AF149">
        <v>8.35</v>
      </c>
      <c r="AG149">
        <v>10.46</v>
      </c>
      <c r="AJ149">
        <v>8.17</v>
      </c>
      <c r="AK149">
        <v>8.66</v>
      </c>
      <c r="AN149">
        <v>9.2200000000000006</v>
      </c>
      <c r="AP149">
        <v>8.8000000000000007</v>
      </c>
      <c r="AQ149">
        <v>8.1</v>
      </c>
      <c r="AS149">
        <v>9.2100000000000009</v>
      </c>
      <c r="AX149">
        <v>18.04</v>
      </c>
      <c r="BA149">
        <v>9.06</v>
      </c>
      <c r="BB149">
        <v>8.41</v>
      </c>
      <c r="BD149">
        <v>8.75</v>
      </c>
      <c r="BF149">
        <v>8.8000000000000007</v>
      </c>
      <c r="BH149">
        <v>6.68</v>
      </c>
      <c r="BJ149">
        <v>8.5</v>
      </c>
      <c r="BN149">
        <v>25.71</v>
      </c>
      <c r="BR149">
        <v>8.06</v>
      </c>
      <c r="BS149">
        <v>8.9499999999999993</v>
      </c>
      <c r="BT149">
        <v>8.67</v>
      </c>
      <c r="BV149">
        <v>10.029999999999999</v>
      </c>
      <c r="BY149">
        <v>7.64</v>
      </c>
      <c r="CB149">
        <v>8.4</v>
      </c>
      <c r="CC149">
        <v>6.32</v>
      </c>
      <c r="CE149">
        <v>7.28</v>
      </c>
      <c r="CG149">
        <v>4.17</v>
      </c>
      <c r="CI149">
        <v>7.73</v>
      </c>
      <c r="CJ149">
        <v>7.41</v>
      </c>
      <c r="CN149">
        <v>14.79</v>
      </c>
      <c r="CQ149">
        <v>6.66</v>
      </c>
      <c r="CR149">
        <v>11.47</v>
      </c>
      <c r="CT149">
        <v>6.91</v>
      </c>
      <c r="CV149">
        <v>6.03</v>
      </c>
      <c r="CX149">
        <v>7.27</v>
      </c>
      <c r="CY149">
        <v>16.63</v>
      </c>
      <c r="DB149">
        <v>8.6300000000000008</v>
      </c>
      <c r="DC149">
        <v>8.09</v>
      </c>
      <c r="DE149">
        <v>6.82</v>
      </c>
      <c r="DK149">
        <v>16.260000000000002</v>
      </c>
      <c r="DN149">
        <v>6.73</v>
      </c>
      <c r="DS149">
        <v>23.29</v>
      </c>
      <c r="DV149">
        <v>6.86</v>
      </c>
      <c r="DW149">
        <v>8.08</v>
      </c>
      <c r="DY149">
        <v>5.62</v>
      </c>
      <c r="DZ149">
        <v>7.24</v>
      </c>
      <c r="EB149">
        <v>5.1100000000000003</v>
      </c>
      <c r="EF149">
        <v>16.52</v>
      </c>
      <c r="EI149">
        <v>7.65</v>
      </c>
      <c r="EJ149">
        <v>5.0199999999999996</v>
      </c>
      <c r="EO149">
        <v>8.25</v>
      </c>
      <c r="EP149">
        <v>8.32</v>
      </c>
      <c r="ER149">
        <v>15.61</v>
      </c>
      <c r="ET149">
        <v>5.98</v>
      </c>
      <c r="EU149">
        <v>6.31</v>
      </c>
      <c r="EV149">
        <v>6.42</v>
      </c>
      <c r="EW149">
        <v>5.28</v>
      </c>
      <c r="EX149">
        <v>6.37</v>
      </c>
      <c r="EZ149">
        <v>4.6399999999999997</v>
      </c>
      <c r="FC149">
        <v>7.34</v>
      </c>
      <c r="FD149">
        <v>14.22</v>
      </c>
      <c r="FH149">
        <v>16.87</v>
      </c>
      <c r="FJ149">
        <v>6.14</v>
      </c>
      <c r="FL149">
        <v>7.58</v>
      </c>
      <c r="FN149">
        <v>8.6199999999999992</v>
      </c>
      <c r="FQ149">
        <v>17.21</v>
      </c>
      <c r="FT149">
        <v>7.12</v>
      </c>
      <c r="FU149">
        <v>8.31</v>
      </c>
      <c r="FV149">
        <v>5.07</v>
      </c>
      <c r="FY149">
        <v>10.28</v>
      </c>
      <c r="FZ149">
        <v>5.84</v>
      </c>
      <c r="GA149">
        <v>8.73</v>
      </c>
      <c r="GD149">
        <v>7.1</v>
      </c>
      <c r="GG149">
        <v>20.329999999999998</v>
      </c>
      <c r="GI149">
        <v>10.3</v>
      </c>
      <c r="GK149">
        <v>8.9499999999999993</v>
      </c>
      <c r="GO149">
        <v>15.54</v>
      </c>
      <c r="GP149">
        <v>7.83</v>
      </c>
      <c r="GT149">
        <v>15.38</v>
      </c>
      <c r="GU149">
        <v>8.32</v>
      </c>
      <c r="GZ149">
        <v>8.7899999999999991</v>
      </c>
      <c r="HD149">
        <v>7.46</v>
      </c>
      <c r="HF149">
        <v>7.59</v>
      </c>
      <c r="HH149">
        <v>7.75</v>
      </c>
      <c r="HI149">
        <v>8.2899999999999991</v>
      </c>
      <c r="HM149">
        <v>14.26</v>
      </c>
      <c r="HN149">
        <v>8.1300000000000008</v>
      </c>
      <c r="HS149">
        <v>18.36</v>
      </c>
      <c r="HU149">
        <v>17.66</v>
      </c>
      <c r="HX149">
        <v>9.86</v>
      </c>
      <c r="HY149">
        <v>13.72</v>
      </c>
      <c r="ID149">
        <v>10.26</v>
      </c>
      <c r="IE149">
        <v>7.11</v>
      </c>
      <c r="IJ149">
        <v>18.87</v>
      </c>
      <c r="IL149">
        <v>7.78</v>
      </c>
      <c r="IN149">
        <v>8.0399999999999991</v>
      </c>
      <c r="IO149">
        <v>5.44</v>
      </c>
      <c r="IQ149">
        <v>9.93</v>
      </c>
      <c r="IU149">
        <v>9.27</v>
      </c>
      <c r="IX149">
        <v>19.579999999999998</v>
      </c>
      <c r="IZ149">
        <v>15.18</v>
      </c>
      <c r="JD149">
        <v>13.75</v>
      </c>
      <c r="JF149">
        <v>6.82</v>
      </c>
      <c r="JI149">
        <v>9.4499999999999993</v>
      </c>
      <c r="JJ149">
        <v>8.5</v>
      </c>
      <c r="JM149">
        <v>16.7</v>
      </c>
      <c r="JQ149">
        <v>9.6</v>
      </c>
      <c r="JR149">
        <v>8.84</v>
      </c>
      <c r="JS149">
        <v>14.68</v>
      </c>
      <c r="JW149">
        <v>8.85</v>
      </c>
      <c r="KA149">
        <v>17.760000000000002</v>
      </c>
      <c r="KC149">
        <v>7.95</v>
      </c>
      <c r="KE149">
        <v>9.52</v>
      </c>
      <c r="KF149">
        <v>8.01</v>
      </c>
      <c r="KH149">
        <v>6.9</v>
      </c>
      <c r="KL149">
        <v>17.93</v>
      </c>
      <c r="KO149">
        <v>9.1999999999999993</v>
      </c>
      <c r="KQ149">
        <v>17.239999999999998</v>
      </c>
      <c r="KT149">
        <v>8.3800000000000008</v>
      </c>
      <c r="KV149">
        <v>5.63</v>
      </c>
      <c r="KX149">
        <v>8.9499999999999993</v>
      </c>
      <c r="KZ149">
        <v>7.03</v>
      </c>
      <c r="LA149">
        <v>8.2200000000000006</v>
      </c>
      <c r="LC149">
        <v>8.68</v>
      </c>
      <c r="LE149">
        <v>18.88</v>
      </c>
    </row>
    <row r="150" spans="1:319">
      <c r="A150" s="13" t="s">
        <v>502</v>
      </c>
      <c r="B150">
        <v>481.06999999999994</v>
      </c>
      <c r="C150">
        <v>9.2513461538461534</v>
      </c>
      <c r="D150" s="13" t="s">
        <v>497</v>
      </c>
      <c r="E150" s="13" t="s">
        <v>503</v>
      </c>
      <c r="W150">
        <v>7.75</v>
      </c>
      <c r="AE150">
        <v>9.92</v>
      </c>
      <c r="AL150">
        <v>10.65</v>
      </c>
      <c r="AR150">
        <v>10.08</v>
      </c>
      <c r="AW150">
        <v>8.16</v>
      </c>
      <c r="BB150">
        <v>8.8699999999999992</v>
      </c>
      <c r="BH150">
        <v>9.17</v>
      </c>
      <c r="BN150">
        <v>10.44</v>
      </c>
      <c r="BV150">
        <v>9.75</v>
      </c>
      <c r="CB150">
        <v>7.85</v>
      </c>
      <c r="CI150">
        <v>7.31</v>
      </c>
      <c r="CM150">
        <v>5.73</v>
      </c>
      <c r="CR150">
        <v>7.76</v>
      </c>
      <c r="CV150">
        <v>6.26</v>
      </c>
      <c r="CX150">
        <v>7.03</v>
      </c>
      <c r="CZ150">
        <v>7.76</v>
      </c>
      <c r="DJ150">
        <v>8.89</v>
      </c>
      <c r="DQ150">
        <v>7.56</v>
      </c>
      <c r="DV150">
        <v>8.51</v>
      </c>
      <c r="EB150">
        <v>5.81</v>
      </c>
      <c r="EF150">
        <v>8.27</v>
      </c>
      <c r="EL150">
        <v>8.82</v>
      </c>
      <c r="EP150">
        <v>8.31</v>
      </c>
      <c r="EY150">
        <v>8.2200000000000006</v>
      </c>
      <c r="FB150">
        <v>9.1199999999999992</v>
      </c>
      <c r="FF150">
        <v>9.0299999999999994</v>
      </c>
      <c r="FJ150">
        <v>9.5399999999999991</v>
      </c>
      <c r="FN150">
        <v>9.4</v>
      </c>
      <c r="FR150">
        <v>7.15</v>
      </c>
      <c r="FW150">
        <v>8.64</v>
      </c>
      <c r="GC150">
        <v>10.18</v>
      </c>
      <c r="GH150">
        <v>9.4600000000000009</v>
      </c>
      <c r="GM150">
        <v>8.8000000000000007</v>
      </c>
      <c r="GT150">
        <v>9.73</v>
      </c>
      <c r="HA150">
        <v>9.83</v>
      </c>
      <c r="HD150">
        <v>9.82</v>
      </c>
      <c r="HJ150">
        <v>6.91</v>
      </c>
      <c r="HO150">
        <v>9.6999999999999993</v>
      </c>
      <c r="HU150">
        <v>11.12</v>
      </c>
      <c r="HW150">
        <v>9.7100000000000009</v>
      </c>
      <c r="IG150">
        <v>10.57</v>
      </c>
      <c r="IL150">
        <v>10.32</v>
      </c>
      <c r="IR150">
        <v>9.44</v>
      </c>
      <c r="IV150">
        <v>10.78</v>
      </c>
      <c r="JE150">
        <v>10.83</v>
      </c>
      <c r="JI150">
        <v>8.8000000000000007</v>
      </c>
      <c r="JO150">
        <v>6.92</v>
      </c>
      <c r="JS150">
        <v>8.1300000000000008</v>
      </c>
      <c r="KE150">
        <v>11.04</v>
      </c>
      <c r="KK150">
        <v>10.96</v>
      </c>
      <c r="KQ150">
        <v>11.33</v>
      </c>
      <c r="KT150">
        <v>5.95</v>
      </c>
      <c r="KY150">
        <v>9.18</v>
      </c>
      <c r="LC150">
        <v>9.8000000000000007</v>
      </c>
    </row>
    <row r="151" spans="1:319">
      <c r="A151" s="13" t="s">
        <v>504</v>
      </c>
      <c r="B151">
        <v>1887.4500000000007</v>
      </c>
      <c r="C151">
        <v>36.297115384615395</v>
      </c>
      <c r="D151" s="13" t="s">
        <v>497</v>
      </c>
      <c r="E151" s="13" t="s">
        <v>505</v>
      </c>
      <c r="G151">
        <v>17.2</v>
      </c>
      <c r="I151">
        <v>4.68</v>
      </c>
      <c r="J151">
        <v>5.08</v>
      </c>
      <c r="K151">
        <v>11.49</v>
      </c>
      <c r="N151">
        <v>20.54</v>
      </c>
      <c r="Q151">
        <v>20.54</v>
      </c>
      <c r="T151">
        <v>19.309999999999999</v>
      </c>
      <c r="W151">
        <v>15.38</v>
      </c>
      <c r="X151">
        <v>19.43</v>
      </c>
      <c r="AA151">
        <v>15.08</v>
      </c>
      <c r="AB151">
        <v>9.32</v>
      </c>
      <c r="AE151">
        <v>14.8</v>
      </c>
      <c r="AG151">
        <v>14.6</v>
      </c>
      <c r="AI151">
        <v>12.52</v>
      </c>
      <c r="AL151">
        <v>20.57</v>
      </c>
      <c r="AM151">
        <v>13.09</v>
      </c>
      <c r="AO151">
        <v>9.84</v>
      </c>
      <c r="AQ151">
        <v>12.99</v>
      </c>
      <c r="AS151">
        <v>5.82</v>
      </c>
      <c r="AT151">
        <v>10.38</v>
      </c>
      <c r="AW151">
        <v>14.64</v>
      </c>
      <c r="AY151">
        <v>7.71</v>
      </c>
      <c r="AZ151">
        <v>12.94</v>
      </c>
      <c r="BB151">
        <v>17.29</v>
      </c>
      <c r="BD151">
        <v>6.59</v>
      </c>
      <c r="BF151">
        <v>18.12</v>
      </c>
      <c r="BI151">
        <v>15.74</v>
      </c>
      <c r="BJ151">
        <v>7.45</v>
      </c>
      <c r="BL151">
        <v>16.09</v>
      </c>
      <c r="BO151">
        <v>12.36</v>
      </c>
      <c r="BP151">
        <v>9.67</v>
      </c>
      <c r="BR151">
        <v>6.75</v>
      </c>
      <c r="BV151">
        <v>23.32</v>
      </c>
      <c r="BW151">
        <v>16.11</v>
      </c>
      <c r="CB151">
        <v>13.54</v>
      </c>
      <c r="CC151">
        <v>10.02</v>
      </c>
      <c r="CD151">
        <v>6.29</v>
      </c>
      <c r="CF151">
        <v>10.64</v>
      </c>
      <c r="CG151">
        <v>12.47</v>
      </c>
      <c r="CH151">
        <v>19.829999999999998</v>
      </c>
      <c r="CK151">
        <v>16.73</v>
      </c>
      <c r="CM151">
        <v>5.46</v>
      </c>
      <c r="CN151">
        <v>10.18</v>
      </c>
      <c r="CO151">
        <v>4.66</v>
      </c>
      <c r="CP151">
        <v>12.42</v>
      </c>
      <c r="CR151">
        <v>11.02</v>
      </c>
      <c r="CT151">
        <v>5.55</v>
      </c>
      <c r="CU151">
        <v>4.8600000000000003</v>
      </c>
      <c r="CV151">
        <v>7.48</v>
      </c>
      <c r="CW151">
        <v>6.67</v>
      </c>
      <c r="CX151">
        <v>12.69</v>
      </c>
      <c r="CZ151">
        <v>12.85</v>
      </c>
      <c r="DB151">
        <v>11.59</v>
      </c>
      <c r="DD151">
        <v>6.66</v>
      </c>
      <c r="DF151">
        <v>17.54</v>
      </c>
      <c r="DH151">
        <v>9.66</v>
      </c>
      <c r="DL151">
        <v>17.14</v>
      </c>
      <c r="DP151">
        <v>28.37</v>
      </c>
      <c r="DT151">
        <v>5.87</v>
      </c>
      <c r="DU151">
        <v>23.65</v>
      </c>
      <c r="DX151">
        <v>12.14</v>
      </c>
      <c r="DZ151">
        <v>14.27</v>
      </c>
      <c r="EC151">
        <v>9.99</v>
      </c>
      <c r="EE151">
        <v>15.51</v>
      </c>
      <c r="EF151">
        <v>7.71</v>
      </c>
      <c r="EI151">
        <v>10.42</v>
      </c>
      <c r="EK151">
        <v>12.21</v>
      </c>
      <c r="EL151">
        <v>6.82</v>
      </c>
      <c r="EM151">
        <v>7.8</v>
      </c>
      <c r="EO151">
        <v>7.05</v>
      </c>
      <c r="EP151">
        <v>5.61</v>
      </c>
      <c r="EQ151">
        <v>10.51</v>
      </c>
      <c r="ES151">
        <v>10.44</v>
      </c>
      <c r="EV151">
        <v>4.2300000000000004</v>
      </c>
      <c r="EW151">
        <v>13.26</v>
      </c>
      <c r="EY151">
        <v>16.87</v>
      </c>
      <c r="FA151">
        <v>4.8</v>
      </c>
      <c r="FB151">
        <v>7.35</v>
      </c>
      <c r="FC151">
        <v>20.38</v>
      </c>
      <c r="FE151">
        <v>14.47</v>
      </c>
      <c r="FF151">
        <v>11.99</v>
      </c>
      <c r="FH151">
        <v>8.7200000000000006</v>
      </c>
      <c r="FI151">
        <v>17.55</v>
      </c>
      <c r="FL151">
        <v>20.170000000000002</v>
      </c>
      <c r="FN151">
        <v>9.14</v>
      </c>
      <c r="FP151">
        <v>7.38</v>
      </c>
      <c r="FR151">
        <v>14.12</v>
      </c>
      <c r="FS151">
        <v>12.66</v>
      </c>
      <c r="FV151">
        <v>10.86</v>
      </c>
      <c r="FW151">
        <v>12.49</v>
      </c>
      <c r="FY151">
        <v>13.19</v>
      </c>
      <c r="GA151">
        <v>15.34</v>
      </c>
      <c r="GC151">
        <v>15.95</v>
      </c>
      <c r="GE151">
        <v>7.79</v>
      </c>
      <c r="GG151">
        <v>7.24</v>
      </c>
      <c r="GH151">
        <v>11.8</v>
      </c>
      <c r="GK151">
        <v>6.18</v>
      </c>
      <c r="GM151">
        <v>29.82</v>
      </c>
      <c r="GP151">
        <v>10.71</v>
      </c>
      <c r="GQ151">
        <v>10.51</v>
      </c>
      <c r="GS151">
        <v>10.94</v>
      </c>
      <c r="GU151">
        <v>16.399999999999999</v>
      </c>
      <c r="GW151">
        <v>11.41</v>
      </c>
      <c r="GY151">
        <v>5.66</v>
      </c>
      <c r="GZ151">
        <v>13.51</v>
      </c>
      <c r="HC151">
        <v>13.41</v>
      </c>
      <c r="HD151">
        <v>13.38</v>
      </c>
      <c r="HF151">
        <v>5.0199999999999996</v>
      </c>
      <c r="HG151">
        <v>5.35</v>
      </c>
      <c r="HH151">
        <v>7.07</v>
      </c>
      <c r="HK151">
        <v>13.71</v>
      </c>
      <c r="HM151">
        <v>17.989999999999998</v>
      </c>
      <c r="HP151">
        <v>14.49</v>
      </c>
      <c r="HQ151">
        <v>11.23</v>
      </c>
      <c r="HU151">
        <v>16.5</v>
      </c>
      <c r="HX151">
        <v>11.87</v>
      </c>
      <c r="IA151">
        <v>14.06</v>
      </c>
      <c r="IB151">
        <v>13.14</v>
      </c>
      <c r="IE151">
        <v>14.1</v>
      </c>
      <c r="II151">
        <v>27.93</v>
      </c>
      <c r="IQ151">
        <v>31.7</v>
      </c>
      <c r="IR151">
        <v>7.46</v>
      </c>
      <c r="IV151">
        <v>19.03</v>
      </c>
      <c r="IW151">
        <v>10.38</v>
      </c>
      <c r="IZ151">
        <v>16.53</v>
      </c>
      <c r="JD151">
        <v>25.15</v>
      </c>
      <c r="JF151">
        <v>8.2799999999999994</v>
      </c>
      <c r="JJ151">
        <v>7.94</v>
      </c>
      <c r="JL151">
        <v>6.95</v>
      </c>
      <c r="JN151">
        <v>23.26</v>
      </c>
      <c r="JO151">
        <v>8.19</v>
      </c>
      <c r="JR151">
        <v>14.18</v>
      </c>
      <c r="JW151">
        <v>31.95</v>
      </c>
      <c r="JY151">
        <v>8.7899999999999991</v>
      </c>
      <c r="JZ151">
        <v>7.82</v>
      </c>
      <c r="KA151">
        <v>7.61</v>
      </c>
      <c r="KF151">
        <v>19.670000000000002</v>
      </c>
      <c r="KG151">
        <v>2.5499999999999998</v>
      </c>
      <c r="KI151">
        <v>6.98</v>
      </c>
      <c r="KL151">
        <v>7.29</v>
      </c>
      <c r="KM151">
        <v>20.79</v>
      </c>
      <c r="KO151">
        <v>11.01</v>
      </c>
      <c r="KR151">
        <v>25.44</v>
      </c>
      <c r="KV151">
        <v>16.64</v>
      </c>
      <c r="KW151">
        <v>11.71</v>
      </c>
      <c r="LA151">
        <v>16.079999999999998</v>
      </c>
      <c r="LD151">
        <v>13.07</v>
      </c>
      <c r="LF151">
        <v>8.68</v>
      </c>
      <c r="LG151">
        <v>8.42</v>
      </c>
    </row>
    <row r="152" spans="1:319">
      <c r="A152" s="13" t="s">
        <v>506</v>
      </c>
      <c r="B152">
        <v>458.04</v>
      </c>
      <c r="C152">
        <v>8.8084615384615397</v>
      </c>
      <c r="D152" s="13" t="s">
        <v>497</v>
      </c>
      <c r="E152" s="13" t="s">
        <v>507</v>
      </c>
      <c r="K152">
        <v>7.1</v>
      </c>
      <c r="Q152">
        <v>6.39</v>
      </c>
      <c r="W152">
        <v>8.11</v>
      </c>
      <c r="AC152">
        <v>8.01</v>
      </c>
      <c r="AI152">
        <v>13.38</v>
      </c>
      <c r="AO152">
        <v>7.38</v>
      </c>
      <c r="AU152">
        <v>11.81</v>
      </c>
      <c r="BA152">
        <v>7.61</v>
      </c>
      <c r="BG152">
        <v>7.04</v>
      </c>
      <c r="BM152">
        <v>13.46</v>
      </c>
      <c r="BS152">
        <v>7.63</v>
      </c>
      <c r="BY152">
        <v>7.43</v>
      </c>
      <c r="CL152">
        <v>13.91</v>
      </c>
      <c r="CR152">
        <v>6.69</v>
      </c>
      <c r="CX152">
        <v>6.53</v>
      </c>
      <c r="DD152">
        <v>6.72</v>
      </c>
      <c r="DJ152">
        <v>12.17</v>
      </c>
      <c r="DQ152">
        <v>6.44</v>
      </c>
      <c r="DW152">
        <v>13.27</v>
      </c>
      <c r="EC152">
        <v>7.41</v>
      </c>
      <c r="EI152">
        <v>11.56</v>
      </c>
      <c r="EO152">
        <v>7.84</v>
      </c>
      <c r="EU152">
        <v>6.49</v>
      </c>
      <c r="FA152">
        <v>6.89</v>
      </c>
      <c r="FG152">
        <v>7.21</v>
      </c>
      <c r="FM152">
        <v>12.32</v>
      </c>
      <c r="FS152">
        <v>5.75</v>
      </c>
      <c r="GE152">
        <v>8.8699999999999992</v>
      </c>
      <c r="GK152">
        <v>6.27</v>
      </c>
      <c r="GQ152">
        <v>11.21</v>
      </c>
      <c r="GW152">
        <v>7.62</v>
      </c>
      <c r="GX152">
        <v>12.5</v>
      </c>
      <c r="HC152">
        <v>6.32</v>
      </c>
      <c r="HI152">
        <v>9.51</v>
      </c>
      <c r="HO152">
        <v>10.91</v>
      </c>
      <c r="HU152">
        <v>8.34</v>
      </c>
      <c r="IA152">
        <v>6.13</v>
      </c>
      <c r="IG152">
        <v>6.84</v>
      </c>
      <c r="IM152">
        <v>8.27</v>
      </c>
      <c r="IS152">
        <v>8.2799999999999994</v>
      </c>
      <c r="IY152">
        <v>8.5399999999999991</v>
      </c>
      <c r="JE152">
        <v>12.51</v>
      </c>
      <c r="JK152">
        <v>6.73</v>
      </c>
      <c r="JQ152">
        <v>7.6</v>
      </c>
      <c r="JW152">
        <v>13.72</v>
      </c>
      <c r="KC152">
        <v>12.81</v>
      </c>
      <c r="KI152">
        <v>5.99</v>
      </c>
      <c r="KO152">
        <v>8.26</v>
      </c>
      <c r="KS152">
        <v>3.46</v>
      </c>
      <c r="KU152">
        <v>7.39</v>
      </c>
      <c r="LA152">
        <v>11.1</v>
      </c>
      <c r="LG152">
        <v>12.31</v>
      </c>
    </row>
    <row r="153" spans="1:319">
      <c r="A153" s="13" t="s">
        <v>508</v>
      </c>
      <c r="B153">
        <v>187.96</v>
      </c>
      <c r="C153">
        <v>3.6146153846153846</v>
      </c>
      <c r="D153" s="13" t="s">
        <v>497</v>
      </c>
      <c r="E153" s="13" t="s">
        <v>507</v>
      </c>
      <c r="F153">
        <v>7</v>
      </c>
      <c r="H153">
        <v>4.05</v>
      </c>
      <c r="K153">
        <v>7.44</v>
      </c>
      <c r="M153">
        <v>5.26</v>
      </c>
      <c r="P153">
        <v>7.75</v>
      </c>
      <c r="S153">
        <v>12.49</v>
      </c>
      <c r="V153">
        <v>3.02</v>
      </c>
      <c r="Y153">
        <v>19.850000000000001</v>
      </c>
      <c r="AA153">
        <v>10.58</v>
      </c>
      <c r="AE153">
        <v>5.25</v>
      </c>
      <c r="AF153">
        <v>4.6399999999999997</v>
      </c>
      <c r="BB153">
        <v>4.0999999999999996</v>
      </c>
      <c r="BH153">
        <v>0.65</v>
      </c>
      <c r="BJ153">
        <v>3.95</v>
      </c>
      <c r="BP153">
        <v>12.04</v>
      </c>
      <c r="BW153">
        <v>4.78</v>
      </c>
      <c r="CD153">
        <v>4.5999999999999996</v>
      </c>
      <c r="CH153">
        <v>4.79</v>
      </c>
      <c r="CJ153">
        <v>5.65</v>
      </c>
      <c r="CU153">
        <v>2.97</v>
      </c>
      <c r="CV153">
        <v>5.04</v>
      </c>
      <c r="DA153">
        <v>5.53</v>
      </c>
      <c r="DT153">
        <v>5.51</v>
      </c>
      <c r="DY153">
        <v>6.2</v>
      </c>
      <c r="EB153">
        <v>5.19</v>
      </c>
      <c r="GH153">
        <v>6.82</v>
      </c>
      <c r="GQ153">
        <v>3.82</v>
      </c>
      <c r="HH153">
        <v>4.04</v>
      </c>
      <c r="HK153">
        <v>8.7799999999999994</v>
      </c>
      <c r="JF153">
        <v>0.74</v>
      </c>
      <c r="JQ153">
        <v>3.13</v>
      </c>
      <c r="KB153">
        <v>2.2999999999999998</v>
      </c>
    </row>
    <row r="154" spans="1:319">
      <c r="A154" s="13" t="s">
        <v>509</v>
      </c>
      <c r="B154">
        <v>920.05000000000018</v>
      </c>
      <c r="C154">
        <v>17.693269230769236</v>
      </c>
      <c r="D154" s="13" t="s">
        <v>497</v>
      </c>
      <c r="E154" s="13" t="s">
        <v>507</v>
      </c>
      <c r="I154">
        <v>7.23</v>
      </c>
      <c r="N154">
        <v>7.02</v>
      </c>
      <c r="S154">
        <v>7.96</v>
      </c>
      <c r="V154">
        <v>6.58</v>
      </c>
      <c r="Y154">
        <v>5.77</v>
      </c>
      <c r="AC154">
        <v>5.25</v>
      </c>
      <c r="AE154">
        <v>6.07</v>
      </c>
      <c r="AG154">
        <v>7.76</v>
      </c>
      <c r="AI154">
        <v>4.42</v>
      </c>
      <c r="AJ154">
        <v>5.35</v>
      </c>
      <c r="AL154">
        <v>6.68</v>
      </c>
      <c r="AN154">
        <v>5.31</v>
      </c>
      <c r="AO154">
        <v>6.19</v>
      </c>
      <c r="AQ154">
        <v>4.8899999999999997</v>
      </c>
      <c r="AS154">
        <v>8.36</v>
      </c>
      <c r="AU154">
        <v>6.55</v>
      </c>
      <c r="AV154">
        <v>6.36</v>
      </c>
      <c r="AY154">
        <v>6.61</v>
      </c>
      <c r="AZ154">
        <v>7.19</v>
      </c>
      <c r="BB154">
        <v>7.55</v>
      </c>
      <c r="BD154">
        <v>6.96</v>
      </c>
      <c r="BF154">
        <v>6.7</v>
      </c>
      <c r="BI154">
        <v>10.199999999999999</v>
      </c>
      <c r="BP154">
        <v>7.24</v>
      </c>
      <c r="BR154">
        <v>7.41</v>
      </c>
      <c r="BT154">
        <v>5.48</v>
      </c>
      <c r="BX154">
        <v>6.58</v>
      </c>
      <c r="CC154">
        <v>5</v>
      </c>
      <c r="CD154">
        <v>5.99</v>
      </c>
      <c r="CH154">
        <v>6.73</v>
      </c>
      <c r="CI154">
        <v>9.01</v>
      </c>
      <c r="CN154">
        <v>4.72</v>
      </c>
      <c r="CP154">
        <v>7.89</v>
      </c>
      <c r="CR154">
        <v>7.31</v>
      </c>
      <c r="CU154">
        <v>6.69</v>
      </c>
      <c r="CW154">
        <v>5.6</v>
      </c>
      <c r="CX154">
        <v>6.74</v>
      </c>
      <c r="CZ154">
        <v>14.25</v>
      </c>
      <c r="DC154">
        <v>7.56</v>
      </c>
      <c r="DE154">
        <v>6.32</v>
      </c>
      <c r="DK154">
        <v>6.69</v>
      </c>
      <c r="DL154">
        <v>5.15</v>
      </c>
      <c r="DN154">
        <v>5.79</v>
      </c>
      <c r="DR154">
        <v>7.65</v>
      </c>
      <c r="DT154">
        <v>6.96</v>
      </c>
      <c r="DV154">
        <v>7.23</v>
      </c>
      <c r="DZ154">
        <v>6.86</v>
      </c>
      <c r="ED154">
        <v>6.79</v>
      </c>
      <c r="EF154">
        <v>5.62</v>
      </c>
      <c r="EI154">
        <v>6.53</v>
      </c>
      <c r="EJ154">
        <v>4.7699999999999996</v>
      </c>
      <c r="EK154">
        <v>6.81</v>
      </c>
      <c r="EO154">
        <v>11.32</v>
      </c>
      <c r="EP154">
        <v>6.25</v>
      </c>
      <c r="ER154">
        <v>6.72</v>
      </c>
      <c r="ET154">
        <v>6.75</v>
      </c>
      <c r="EV154">
        <v>7.55</v>
      </c>
      <c r="EX154">
        <v>7.55</v>
      </c>
      <c r="FA154">
        <v>6.5</v>
      </c>
      <c r="FB154">
        <v>5.9</v>
      </c>
      <c r="FE154">
        <v>7.8</v>
      </c>
      <c r="FF154">
        <v>7.2</v>
      </c>
      <c r="FI154">
        <v>5.69</v>
      </c>
      <c r="FJ154">
        <v>6.5</v>
      </c>
      <c r="FL154">
        <v>6.63</v>
      </c>
      <c r="FN154">
        <v>6.01</v>
      </c>
      <c r="FO154">
        <v>5.97</v>
      </c>
      <c r="FQ154">
        <v>6.6</v>
      </c>
      <c r="FS154">
        <v>8.11</v>
      </c>
      <c r="FU154">
        <v>5.43</v>
      </c>
      <c r="FW154">
        <v>8.23</v>
      </c>
      <c r="FY154">
        <v>6.83</v>
      </c>
      <c r="GA154">
        <v>7.54</v>
      </c>
      <c r="GC154">
        <v>7.89</v>
      </c>
      <c r="GD154">
        <v>7.4</v>
      </c>
      <c r="GH154">
        <v>3.96</v>
      </c>
      <c r="GK154">
        <v>6.65</v>
      </c>
      <c r="GM154">
        <v>5.12</v>
      </c>
      <c r="GN154">
        <v>6.21</v>
      </c>
      <c r="GS154">
        <v>15.32</v>
      </c>
      <c r="GV154">
        <v>6.76</v>
      </c>
      <c r="GW154">
        <v>5.29</v>
      </c>
      <c r="GY154">
        <v>6.76</v>
      </c>
      <c r="HA154">
        <v>7.99</v>
      </c>
      <c r="HC154">
        <v>5.74</v>
      </c>
      <c r="HE154">
        <v>8.26</v>
      </c>
      <c r="HF154">
        <v>5.78</v>
      </c>
      <c r="HK154">
        <v>4.1500000000000004</v>
      </c>
      <c r="HL154">
        <v>7.36</v>
      </c>
      <c r="HO154">
        <v>5.2</v>
      </c>
      <c r="HP154">
        <v>7.62</v>
      </c>
      <c r="HR154">
        <v>5.34</v>
      </c>
      <c r="HU154">
        <v>6.73</v>
      </c>
      <c r="HY154">
        <v>14.65</v>
      </c>
      <c r="IB154">
        <v>6.29</v>
      </c>
      <c r="IG154">
        <v>7.2</v>
      </c>
      <c r="II154">
        <v>7.65</v>
      </c>
      <c r="IK154">
        <v>6.11</v>
      </c>
      <c r="IN154">
        <v>8.69</v>
      </c>
      <c r="IO154">
        <v>7.43</v>
      </c>
      <c r="IQ154">
        <v>6.58</v>
      </c>
      <c r="IS154">
        <v>7.89</v>
      </c>
      <c r="IU154">
        <v>7.57</v>
      </c>
      <c r="IW154">
        <v>7.07</v>
      </c>
      <c r="IY154">
        <v>6.76</v>
      </c>
      <c r="IZ154">
        <v>7.83</v>
      </c>
      <c r="JB154">
        <v>7.25</v>
      </c>
      <c r="JE154">
        <v>6.85</v>
      </c>
      <c r="JF154">
        <v>6.52</v>
      </c>
      <c r="JJ154">
        <v>7.81</v>
      </c>
      <c r="JL154">
        <v>4.91</v>
      </c>
      <c r="JN154">
        <v>7.01</v>
      </c>
      <c r="JP154">
        <v>9.11</v>
      </c>
      <c r="JQ154">
        <v>6.06</v>
      </c>
      <c r="JS154">
        <v>4.1399999999999997</v>
      </c>
      <c r="JT154">
        <v>7.25</v>
      </c>
      <c r="JW154">
        <v>8.0299999999999994</v>
      </c>
      <c r="JZ154">
        <v>5.59</v>
      </c>
      <c r="KA154">
        <v>9.34</v>
      </c>
      <c r="KB154">
        <v>5.28</v>
      </c>
      <c r="KE154">
        <v>7.33</v>
      </c>
      <c r="KG154">
        <v>6.55</v>
      </c>
      <c r="KI154">
        <v>7.36</v>
      </c>
      <c r="KJ154">
        <v>6.6</v>
      </c>
      <c r="KM154">
        <v>7.15</v>
      </c>
      <c r="KO154">
        <v>6.94</v>
      </c>
      <c r="KP154">
        <v>6.36</v>
      </c>
      <c r="KU154">
        <v>15.25</v>
      </c>
      <c r="KW154">
        <v>7.66</v>
      </c>
      <c r="KY154">
        <v>6.77</v>
      </c>
      <c r="LC154">
        <v>6.37</v>
      </c>
      <c r="LF154">
        <v>5.9</v>
      </c>
    </row>
    <row r="155" spans="1:319">
      <c r="A155" s="13" t="s">
        <v>510</v>
      </c>
      <c r="B155">
        <v>139.58000000000001</v>
      </c>
      <c r="C155">
        <v>2.6842307692307696</v>
      </c>
      <c r="D155" s="13" t="s">
        <v>497</v>
      </c>
      <c r="E155" s="13" t="s">
        <v>507</v>
      </c>
      <c r="I155">
        <v>6.8</v>
      </c>
      <c r="AC155">
        <v>2.58</v>
      </c>
      <c r="AY155">
        <v>10.029999999999999</v>
      </c>
      <c r="BB155">
        <v>11.47</v>
      </c>
      <c r="CJ155">
        <v>10.33</v>
      </c>
      <c r="CP155">
        <v>7.14</v>
      </c>
      <c r="DU155">
        <v>7.99</v>
      </c>
      <c r="EA155">
        <v>7.89</v>
      </c>
      <c r="EG155">
        <v>7.64</v>
      </c>
      <c r="ES155">
        <v>7.22</v>
      </c>
      <c r="FW155">
        <v>8.56</v>
      </c>
      <c r="GC155">
        <v>8</v>
      </c>
      <c r="GL155">
        <v>8.3000000000000007</v>
      </c>
      <c r="HG155">
        <v>9.1300000000000008</v>
      </c>
      <c r="HS155">
        <v>7.29</v>
      </c>
      <c r="IT155">
        <v>10.97</v>
      </c>
      <c r="JI155">
        <v>8.24</v>
      </c>
    </row>
    <row r="156" spans="1:319">
      <c r="A156" s="13" t="s">
        <v>511</v>
      </c>
      <c r="B156">
        <v>653.38999999999976</v>
      </c>
      <c r="C156">
        <v>12.565192307692303</v>
      </c>
      <c r="D156" s="13" t="s">
        <v>497</v>
      </c>
      <c r="E156" s="13" t="s">
        <v>492</v>
      </c>
      <c r="H156">
        <v>7.52</v>
      </c>
      <c r="J156">
        <v>8.1</v>
      </c>
      <c r="N156">
        <v>7.96</v>
      </c>
      <c r="Q156">
        <v>7.76</v>
      </c>
      <c r="T156">
        <v>6.33</v>
      </c>
      <c r="Z156">
        <v>5.82</v>
      </c>
      <c r="AB156">
        <v>6.99</v>
      </c>
      <c r="AE156">
        <v>9.61</v>
      </c>
      <c r="AH156">
        <v>8.59</v>
      </c>
      <c r="AL156">
        <v>10.050000000000001</v>
      </c>
      <c r="AO156">
        <v>8.09</v>
      </c>
      <c r="AR156">
        <v>8.41</v>
      </c>
      <c r="BE156">
        <v>8.5</v>
      </c>
      <c r="BH156">
        <v>8.64</v>
      </c>
      <c r="BK156">
        <v>7.35</v>
      </c>
      <c r="BO156">
        <v>7.7</v>
      </c>
      <c r="BT156">
        <v>7.18</v>
      </c>
      <c r="BX156">
        <v>8.59</v>
      </c>
      <c r="CD156">
        <v>6.77</v>
      </c>
      <c r="CF156">
        <v>5.41</v>
      </c>
      <c r="CI156">
        <v>9.39</v>
      </c>
      <c r="CL156">
        <v>7.43</v>
      </c>
      <c r="CN156">
        <v>3.98</v>
      </c>
      <c r="CP156">
        <v>8.35</v>
      </c>
      <c r="CT156">
        <v>7.71</v>
      </c>
      <c r="CX156">
        <v>7.1</v>
      </c>
      <c r="CZ156">
        <v>7.41</v>
      </c>
      <c r="DC156">
        <v>7.4</v>
      </c>
      <c r="DG156">
        <v>7.28</v>
      </c>
      <c r="DM156">
        <v>8.9</v>
      </c>
      <c r="DN156">
        <v>7.1</v>
      </c>
      <c r="DS156">
        <v>4.09</v>
      </c>
      <c r="DT156">
        <v>7.51</v>
      </c>
      <c r="DW156">
        <v>6.53</v>
      </c>
      <c r="DX156">
        <v>8.67</v>
      </c>
      <c r="EC156">
        <v>7.46</v>
      </c>
      <c r="EI156">
        <v>15.8</v>
      </c>
      <c r="EN156">
        <v>7.3</v>
      </c>
      <c r="EO156">
        <v>7.64</v>
      </c>
      <c r="ES156">
        <v>7.16</v>
      </c>
      <c r="EZ156">
        <v>8.3800000000000008</v>
      </c>
      <c r="FE156">
        <v>14.46</v>
      </c>
      <c r="FI156">
        <v>8.94</v>
      </c>
      <c r="FM156">
        <v>8.11</v>
      </c>
      <c r="FR156">
        <v>8.34</v>
      </c>
      <c r="FV156">
        <v>9.07</v>
      </c>
      <c r="GB156">
        <v>8.2100000000000009</v>
      </c>
      <c r="GD156">
        <v>7.87</v>
      </c>
      <c r="GI156">
        <v>8.19</v>
      </c>
      <c r="GK156">
        <v>8.5500000000000007</v>
      </c>
      <c r="GQ156">
        <v>8.8000000000000007</v>
      </c>
      <c r="GS156">
        <v>9.27</v>
      </c>
      <c r="GZ156">
        <v>10.17</v>
      </c>
      <c r="HB156">
        <v>7.96</v>
      </c>
      <c r="HE156">
        <v>8.5500000000000007</v>
      </c>
      <c r="HI156">
        <v>8.84</v>
      </c>
      <c r="HQ156">
        <v>10.51</v>
      </c>
      <c r="HR156">
        <v>9.51</v>
      </c>
      <c r="IC156">
        <v>9.9</v>
      </c>
      <c r="IG156">
        <v>9.39</v>
      </c>
      <c r="IJ156">
        <v>8.8800000000000008</v>
      </c>
      <c r="IQ156">
        <v>7.9</v>
      </c>
      <c r="IU156">
        <v>8</v>
      </c>
      <c r="IY156">
        <v>7.72</v>
      </c>
      <c r="JE156">
        <v>9.02</v>
      </c>
      <c r="JI156">
        <v>9.31</v>
      </c>
      <c r="JL156">
        <v>7.88</v>
      </c>
      <c r="JO156">
        <v>8.61</v>
      </c>
      <c r="JS156">
        <v>8.69</v>
      </c>
      <c r="JW156">
        <v>9.7799999999999994</v>
      </c>
      <c r="JZ156">
        <v>8.11</v>
      </c>
      <c r="KH156">
        <v>8.83</v>
      </c>
      <c r="KL156">
        <v>8.8000000000000007</v>
      </c>
      <c r="KQ156">
        <v>7.35</v>
      </c>
      <c r="KS156">
        <v>10.28</v>
      </c>
      <c r="KY156">
        <v>8.8000000000000007</v>
      </c>
      <c r="LA156">
        <v>5.0599999999999996</v>
      </c>
      <c r="LF156">
        <v>17.77</v>
      </c>
    </row>
    <row r="157" spans="1:319">
      <c r="A157" s="13" t="s">
        <v>512</v>
      </c>
      <c r="B157">
        <v>195.62999999999997</v>
      </c>
      <c r="C157">
        <v>3.7621153846153841</v>
      </c>
      <c r="D157" s="13" t="s">
        <v>513</v>
      </c>
      <c r="E157" s="13" t="s">
        <v>514</v>
      </c>
      <c r="G157">
        <v>2.79</v>
      </c>
      <c r="M157">
        <v>6.26</v>
      </c>
      <c r="R157">
        <v>2.2799999999999998</v>
      </c>
      <c r="Y157">
        <v>2.79</v>
      </c>
      <c r="AE157">
        <v>8.06</v>
      </c>
      <c r="AP157">
        <v>6.53</v>
      </c>
      <c r="AT157">
        <v>3.45</v>
      </c>
      <c r="BD157">
        <v>8.93</v>
      </c>
      <c r="BF157">
        <v>3.99</v>
      </c>
      <c r="BN157">
        <v>4.58</v>
      </c>
      <c r="CY157">
        <v>4.92</v>
      </c>
      <c r="DE157">
        <v>3.26</v>
      </c>
      <c r="DL157">
        <v>2.2400000000000002</v>
      </c>
      <c r="DS157">
        <v>3.97</v>
      </c>
      <c r="DX157">
        <v>3.69</v>
      </c>
      <c r="ED157">
        <v>5.14</v>
      </c>
      <c r="EJ157">
        <v>4.8</v>
      </c>
      <c r="EP157">
        <v>3.05</v>
      </c>
      <c r="EV157">
        <v>2.82</v>
      </c>
      <c r="FB157">
        <v>5.28</v>
      </c>
      <c r="FH157">
        <v>4.96</v>
      </c>
      <c r="FN157">
        <v>3.89</v>
      </c>
      <c r="FT157">
        <v>4.79</v>
      </c>
      <c r="FZ157">
        <v>3.86</v>
      </c>
      <c r="GF157">
        <v>4.25</v>
      </c>
      <c r="GL157">
        <v>3.65</v>
      </c>
      <c r="GR157">
        <v>2.83</v>
      </c>
      <c r="GX157">
        <v>3.4</v>
      </c>
      <c r="HD157">
        <v>3.25</v>
      </c>
      <c r="HJ157">
        <v>3.25</v>
      </c>
      <c r="HP157">
        <v>4.74</v>
      </c>
      <c r="HW157">
        <v>4.6100000000000003</v>
      </c>
      <c r="IB157">
        <v>4.3499999999999996</v>
      </c>
      <c r="IH157">
        <v>4.7300000000000004</v>
      </c>
      <c r="IN157">
        <v>4.17</v>
      </c>
      <c r="IT157">
        <v>3.6</v>
      </c>
      <c r="IZ157">
        <v>5.0199999999999996</v>
      </c>
      <c r="JF157">
        <v>3.79</v>
      </c>
      <c r="JL157">
        <v>5.03</v>
      </c>
      <c r="JX157">
        <v>3.28</v>
      </c>
      <c r="KD157">
        <v>8.9499999999999993</v>
      </c>
      <c r="KJ157">
        <v>7.7</v>
      </c>
      <c r="KV157">
        <v>8.6999999999999993</v>
      </c>
    </row>
    <row r="158" spans="1:319">
      <c r="A158" s="13" t="s">
        <v>515</v>
      </c>
      <c r="B158">
        <v>689.43000000000006</v>
      </c>
      <c r="C158">
        <v>13.258269230769232</v>
      </c>
      <c r="D158" s="13" t="s">
        <v>513</v>
      </c>
      <c r="E158" s="13" t="s">
        <v>514</v>
      </c>
      <c r="G158">
        <v>9.64</v>
      </c>
      <c r="J158">
        <v>5.98</v>
      </c>
      <c r="M158">
        <v>7.87</v>
      </c>
      <c r="P158">
        <v>5.79</v>
      </c>
      <c r="R158">
        <v>3.8</v>
      </c>
      <c r="S158">
        <v>3.32</v>
      </c>
      <c r="Y158">
        <v>9.64</v>
      </c>
      <c r="AB158">
        <v>5.98</v>
      </c>
      <c r="AE158">
        <v>5.23</v>
      </c>
      <c r="AH158">
        <v>7.51</v>
      </c>
      <c r="AK158">
        <v>6.75</v>
      </c>
      <c r="AN158">
        <v>7.19</v>
      </c>
      <c r="AQ158">
        <v>6.4</v>
      </c>
      <c r="AT158">
        <v>7.19</v>
      </c>
      <c r="AW158">
        <v>4.99</v>
      </c>
      <c r="AZ158">
        <v>7.09</v>
      </c>
      <c r="BD158">
        <v>8.3699999999999992</v>
      </c>
      <c r="BF158">
        <v>7.28</v>
      </c>
      <c r="BI158">
        <v>6.04</v>
      </c>
      <c r="BO158">
        <v>5.95</v>
      </c>
      <c r="BR158">
        <v>7.86</v>
      </c>
      <c r="CB158">
        <v>7.46</v>
      </c>
      <c r="CD158">
        <v>5.17</v>
      </c>
      <c r="CE158">
        <v>4.51</v>
      </c>
      <c r="CH158">
        <v>8.5</v>
      </c>
      <c r="CJ158">
        <v>6.1</v>
      </c>
      <c r="CK158">
        <v>5.0199999999999996</v>
      </c>
      <c r="CN158">
        <v>7.46</v>
      </c>
      <c r="CP158">
        <v>5.17</v>
      </c>
      <c r="CQ158">
        <v>4.51</v>
      </c>
      <c r="CT158">
        <v>6.91</v>
      </c>
      <c r="CU158">
        <v>5.12</v>
      </c>
      <c r="CW158">
        <v>5.51</v>
      </c>
      <c r="CZ158">
        <v>5.48</v>
      </c>
      <c r="DC158">
        <v>8.2100000000000009</v>
      </c>
      <c r="DE158">
        <v>3.5</v>
      </c>
      <c r="DF158">
        <v>3.41</v>
      </c>
      <c r="DJ158">
        <v>5.96</v>
      </c>
      <c r="DL158">
        <v>4.78</v>
      </c>
      <c r="DM158">
        <v>2.35</v>
      </c>
      <c r="DP158">
        <v>3.95</v>
      </c>
      <c r="DS158">
        <v>12.89</v>
      </c>
      <c r="DW158">
        <v>5.36</v>
      </c>
      <c r="DX158">
        <v>3.06</v>
      </c>
      <c r="DY158">
        <v>3.75</v>
      </c>
      <c r="EB158">
        <v>5.09</v>
      </c>
      <c r="ED158">
        <v>4.4000000000000004</v>
      </c>
      <c r="EE158">
        <v>4.1100000000000003</v>
      </c>
      <c r="EI158">
        <v>6.2</v>
      </c>
      <c r="EJ158">
        <v>4.91</v>
      </c>
      <c r="EL158">
        <v>2.04</v>
      </c>
      <c r="EN158">
        <v>4.3899999999999997</v>
      </c>
      <c r="EP158">
        <v>3.86</v>
      </c>
      <c r="EQ158">
        <v>4.76</v>
      </c>
      <c r="ET158">
        <v>5.42</v>
      </c>
      <c r="EV158">
        <v>3.95</v>
      </c>
      <c r="EW158">
        <v>7.74</v>
      </c>
      <c r="EZ158">
        <v>5.39</v>
      </c>
      <c r="FB158">
        <v>3.88</v>
      </c>
      <c r="FC158">
        <v>4.6100000000000003</v>
      </c>
      <c r="FF158">
        <v>5.04</v>
      </c>
      <c r="FI158">
        <v>4.91</v>
      </c>
      <c r="FL158">
        <v>5.55</v>
      </c>
      <c r="FN158">
        <v>3.56</v>
      </c>
      <c r="FO158">
        <v>3.49</v>
      </c>
      <c r="FR158">
        <v>5.84</v>
      </c>
      <c r="FT158">
        <v>3.56</v>
      </c>
      <c r="FU158">
        <v>3.45</v>
      </c>
      <c r="FX158">
        <v>5.58</v>
      </c>
      <c r="FZ158">
        <v>4.32</v>
      </c>
      <c r="GA158">
        <v>3.89</v>
      </c>
      <c r="GD158">
        <v>6.21</v>
      </c>
      <c r="GG158">
        <v>4.59</v>
      </c>
      <c r="GJ158">
        <v>5.3</v>
      </c>
      <c r="GL158">
        <v>3.76</v>
      </c>
      <c r="GM158">
        <v>3.76</v>
      </c>
      <c r="GP158">
        <v>5.42</v>
      </c>
      <c r="GR158">
        <v>4.07</v>
      </c>
      <c r="GS158">
        <v>3.61</v>
      </c>
      <c r="GV158">
        <v>5.85</v>
      </c>
      <c r="GY158">
        <v>7.77</v>
      </c>
      <c r="HB158">
        <v>5.35</v>
      </c>
      <c r="HD158">
        <v>3.37</v>
      </c>
      <c r="HE158">
        <v>3.66</v>
      </c>
      <c r="HH158">
        <v>5.82</v>
      </c>
      <c r="HJ158">
        <v>3.37</v>
      </c>
      <c r="HK158">
        <v>3.66</v>
      </c>
      <c r="HN158">
        <v>5.82</v>
      </c>
      <c r="HP158">
        <v>3.47</v>
      </c>
      <c r="HQ158">
        <v>5.34</v>
      </c>
      <c r="HT158">
        <v>5.78</v>
      </c>
      <c r="HW158">
        <v>8.0500000000000007</v>
      </c>
      <c r="HZ158">
        <v>5.67</v>
      </c>
      <c r="IB158">
        <v>3.68</v>
      </c>
      <c r="IC158">
        <v>4.6100000000000003</v>
      </c>
      <c r="IF158">
        <v>5.3</v>
      </c>
      <c r="II158">
        <v>5.85</v>
      </c>
      <c r="IL158">
        <v>4.92</v>
      </c>
      <c r="IO158">
        <v>7.52</v>
      </c>
      <c r="IR158">
        <v>4.4800000000000004</v>
      </c>
      <c r="IU158">
        <v>8.25</v>
      </c>
      <c r="IX158">
        <v>7.58</v>
      </c>
      <c r="JB158">
        <v>4.3600000000000003</v>
      </c>
      <c r="JD158">
        <v>7.17</v>
      </c>
      <c r="JG158">
        <v>6.77</v>
      </c>
      <c r="JJ158">
        <v>7.68</v>
      </c>
      <c r="JM158">
        <v>6.19</v>
      </c>
      <c r="JP158">
        <v>7.13</v>
      </c>
      <c r="JS158">
        <v>6.15</v>
      </c>
      <c r="JV158">
        <v>7.33</v>
      </c>
      <c r="JY158">
        <v>8.26</v>
      </c>
      <c r="KB158">
        <v>6.84</v>
      </c>
      <c r="KE158">
        <v>7.55</v>
      </c>
      <c r="KH158">
        <v>8.14</v>
      </c>
      <c r="KK158">
        <v>6.72</v>
      </c>
      <c r="KN158">
        <v>5.95</v>
      </c>
      <c r="KQ158">
        <v>4.24</v>
      </c>
      <c r="KT158">
        <v>9.6</v>
      </c>
      <c r="KW158">
        <v>4.6399999999999997</v>
      </c>
      <c r="KZ158">
        <v>6.21</v>
      </c>
      <c r="LC158">
        <v>3.79</v>
      </c>
      <c r="LF158">
        <v>8.8699999999999992</v>
      </c>
    </row>
    <row r="159" spans="1:319">
      <c r="A159" s="13" t="s">
        <v>516</v>
      </c>
      <c r="B159">
        <v>556.00000000000023</v>
      </c>
      <c r="C159">
        <v>10.692307692307697</v>
      </c>
      <c r="D159" s="13" t="s">
        <v>513</v>
      </c>
      <c r="E159" s="13" t="s">
        <v>514</v>
      </c>
      <c r="G159">
        <v>6.4</v>
      </c>
      <c r="I159">
        <v>4.8</v>
      </c>
      <c r="M159">
        <v>5.65</v>
      </c>
      <c r="O159">
        <v>6.75</v>
      </c>
      <c r="R159">
        <v>7.14</v>
      </c>
      <c r="U159">
        <v>4.1500000000000004</v>
      </c>
      <c r="Y159">
        <v>6.4</v>
      </c>
      <c r="AA159">
        <v>4.8</v>
      </c>
      <c r="AE159">
        <v>4.32</v>
      </c>
      <c r="AG159">
        <v>4.57</v>
      </c>
      <c r="AJ159">
        <v>6.12</v>
      </c>
      <c r="AM159">
        <v>5.79</v>
      </c>
      <c r="AP159">
        <v>3.84</v>
      </c>
      <c r="AS159">
        <v>4.28</v>
      </c>
      <c r="AV159">
        <v>4.33</v>
      </c>
      <c r="AY159">
        <v>6.23</v>
      </c>
      <c r="BH159">
        <v>9.7200000000000006</v>
      </c>
      <c r="BK159">
        <v>6.18</v>
      </c>
      <c r="BN159">
        <v>6.37</v>
      </c>
      <c r="BR159">
        <v>7.03</v>
      </c>
      <c r="CA159">
        <v>7.08</v>
      </c>
      <c r="CD159">
        <v>5.49</v>
      </c>
      <c r="CG159">
        <v>8.1</v>
      </c>
      <c r="CJ159">
        <v>6.27</v>
      </c>
      <c r="CM159">
        <v>7.08</v>
      </c>
      <c r="CP159">
        <v>5.49</v>
      </c>
      <c r="CT159">
        <v>6.43</v>
      </c>
      <c r="CV159">
        <v>7.01</v>
      </c>
      <c r="CW159">
        <v>4.13</v>
      </c>
      <c r="CY159">
        <v>6.39</v>
      </c>
      <c r="DB159">
        <v>7.41</v>
      </c>
      <c r="DE159">
        <v>6.17</v>
      </c>
      <c r="DJ159">
        <v>5.31</v>
      </c>
      <c r="DL159">
        <v>6.79</v>
      </c>
      <c r="DO159">
        <v>6.67</v>
      </c>
      <c r="DS159">
        <v>4.08</v>
      </c>
      <c r="DU159">
        <v>4.25</v>
      </c>
      <c r="DX159">
        <v>5.05</v>
      </c>
      <c r="EA159">
        <v>3.72</v>
      </c>
      <c r="ED159">
        <v>3.46</v>
      </c>
      <c r="EG159">
        <v>5.43</v>
      </c>
      <c r="EJ159">
        <v>4.63</v>
      </c>
      <c r="EM159">
        <v>5.97</v>
      </c>
      <c r="EP159">
        <v>5.15</v>
      </c>
      <c r="ES159">
        <v>4.8099999999999996</v>
      </c>
      <c r="EV159">
        <v>4.24</v>
      </c>
      <c r="EY159">
        <v>4.79</v>
      </c>
      <c r="FB159">
        <v>4.04</v>
      </c>
      <c r="FE159">
        <v>5.72</v>
      </c>
      <c r="FK159">
        <v>9.84</v>
      </c>
      <c r="FN159">
        <v>5.32</v>
      </c>
      <c r="FQ159">
        <v>5.42</v>
      </c>
      <c r="FT159">
        <v>4.4400000000000004</v>
      </c>
      <c r="FW159">
        <v>5.58</v>
      </c>
      <c r="FZ159">
        <v>4.67</v>
      </c>
      <c r="GC159">
        <v>5.47</v>
      </c>
      <c r="GF159">
        <v>4.5199999999999996</v>
      </c>
      <c r="GI159">
        <v>6.32</v>
      </c>
      <c r="GL159">
        <v>6.25</v>
      </c>
      <c r="GO159">
        <v>4.68</v>
      </c>
      <c r="GR159">
        <v>5.14</v>
      </c>
      <c r="GU159">
        <v>5.79</v>
      </c>
      <c r="GX159">
        <v>5.48</v>
      </c>
      <c r="HA159">
        <v>6.19</v>
      </c>
      <c r="HD159">
        <v>6.13</v>
      </c>
      <c r="HG159">
        <v>4.0599999999999996</v>
      </c>
      <c r="HJ159">
        <v>6.13</v>
      </c>
      <c r="HM159">
        <v>4.0599999999999996</v>
      </c>
      <c r="HP159">
        <v>4.55</v>
      </c>
      <c r="HS159">
        <v>5.4</v>
      </c>
      <c r="HW159">
        <v>6.64</v>
      </c>
      <c r="HY159">
        <v>4.97</v>
      </c>
      <c r="IB159">
        <v>5.39</v>
      </c>
      <c r="IE159">
        <v>5.8</v>
      </c>
      <c r="IH159">
        <v>5.0199999999999996</v>
      </c>
      <c r="IK159">
        <v>7.01</v>
      </c>
      <c r="IN159">
        <v>8.26</v>
      </c>
      <c r="IQ159">
        <v>5.24</v>
      </c>
      <c r="IT159">
        <v>5.54</v>
      </c>
      <c r="IW159">
        <v>6.96</v>
      </c>
      <c r="IZ159">
        <v>5.21</v>
      </c>
      <c r="JC159">
        <v>5.35</v>
      </c>
      <c r="JF159">
        <v>4.9800000000000004</v>
      </c>
      <c r="JI159">
        <v>4.79</v>
      </c>
      <c r="JL159">
        <v>7.25</v>
      </c>
      <c r="JO159">
        <v>4.12</v>
      </c>
      <c r="JR159">
        <v>4.8099999999999996</v>
      </c>
      <c r="JU159">
        <v>7.72</v>
      </c>
      <c r="JX159">
        <v>5.42</v>
      </c>
      <c r="KA159">
        <v>4.8099999999999996</v>
      </c>
      <c r="KD159">
        <v>4.72</v>
      </c>
      <c r="KG159">
        <v>5.34</v>
      </c>
      <c r="KJ159">
        <v>5.51</v>
      </c>
      <c r="KM159">
        <v>3.3</v>
      </c>
      <c r="KP159">
        <v>4.62</v>
      </c>
      <c r="KS159">
        <v>5.4</v>
      </c>
      <c r="KV159">
        <v>5.32</v>
      </c>
      <c r="KY159">
        <v>4.34</v>
      </c>
      <c r="LC159">
        <v>5.83</v>
      </c>
      <c r="LE159">
        <v>4.8600000000000003</v>
      </c>
    </row>
    <row r="160" spans="1:319">
      <c r="A160" s="13" t="s">
        <v>517</v>
      </c>
      <c r="B160">
        <v>739.08999999999958</v>
      </c>
      <c r="C160">
        <v>14.213269230769223</v>
      </c>
      <c r="D160" s="13" t="s">
        <v>513</v>
      </c>
      <c r="E160" s="13" t="s">
        <v>514</v>
      </c>
      <c r="G160">
        <v>7.01</v>
      </c>
      <c r="H160">
        <v>5.88</v>
      </c>
      <c r="I160">
        <v>5.01</v>
      </c>
      <c r="M160">
        <v>6.71</v>
      </c>
      <c r="N160">
        <v>6.71</v>
      </c>
      <c r="O160">
        <v>3.55</v>
      </c>
      <c r="R160">
        <v>8.18</v>
      </c>
      <c r="T160">
        <v>5.18</v>
      </c>
      <c r="U160">
        <v>2.4500000000000002</v>
      </c>
      <c r="Y160">
        <v>7.01</v>
      </c>
      <c r="Z160">
        <v>5.88</v>
      </c>
      <c r="AA160">
        <v>5.01</v>
      </c>
      <c r="AE160">
        <v>7.79</v>
      </c>
      <c r="AG160">
        <v>6.77</v>
      </c>
      <c r="AJ160">
        <v>6.3</v>
      </c>
      <c r="AM160">
        <v>5.24</v>
      </c>
      <c r="AP160">
        <v>5.67</v>
      </c>
      <c r="AS160">
        <v>11.92</v>
      </c>
      <c r="AV160">
        <v>5.09</v>
      </c>
      <c r="AW160">
        <v>7.64</v>
      </c>
      <c r="AY160">
        <v>5.38</v>
      </c>
      <c r="BB160">
        <v>3.93</v>
      </c>
      <c r="BE160">
        <v>7.5</v>
      </c>
      <c r="BH160">
        <v>8.07</v>
      </c>
      <c r="BJ160">
        <v>7.1</v>
      </c>
      <c r="BK160">
        <v>4.33</v>
      </c>
      <c r="BN160">
        <v>5.57</v>
      </c>
      <c r="BP160">
        <v>6.63</v>
      </c>
      <c r="CA160">
        <v>6.48</v>
      </c>
      <c r="CD160">
        <v>6.79</v>
      </c>
      <c r="CG160">
        <v>6.59</v>
      </c>
      <c r="CJ160">
        <v>5.97</v>
      </c>
      <c r="CK160">
        <v>6.99</v>
      </c>
      <c r="CM160">
        <v>6.48</v>
      </c>
      <c r="CP160">
        <v>6.79</v>
      </c>
      <c r="CV160">
        <v>5.78</v>
      </c>
      <c r="CY160">
        <v>6.64</v>
      </c>
      <c r="DB160">
        <v>6.91</v>
      </c>
      <c r="DE160">
        <v>7.27</v>
      </c>
      <c r="DG160">
        <v>3.99</v>
      </c>
      <c r="DJ160">
        <v>2.8</v>
      </c>
      <c r="DL160">
        <v>6.29</v>
      </c>
      <c r="DN160">
        <v>4.87</v>
      </c>
      <c r="DO160">
        <v>3.7</v>
      </c>
      <c r="DS160">
        <v>5.54</v>
      </c>
      <c r="DT160">
        <v>4.3499999999999996</v>
      </c>
      <c r="DU160">
        <v>4.2699999999999996</v>
      </c>
      <c r="DX160">
        <v>5.71</v>
      </c>
      <c r="DZ160">
        <v>5.22</v>
      </c>
      <c r="EA160">
        <v>3.24</v>
      </c>
      <c r="ED160">
        <v>5.41</v>
      </c>
      <c r="EF160">
        <v>1.95</v>
      </c>
      <c r="EI160">
        <v>4.28</v>
      </c>
      <c r="EJ160">
        <v>6.69</v>
      </c>
      <c r="EM160">
        <v>6.34</v>
      </c>
      <c r="EN160">
        <v>5.73</v>
      </c>
      <c r="EP160">
        <v>5.3</v>
      </c>
      <c r="ER160">
        <v>3.44</v>
      </c>
      <c r="ES160">
        <v>2.0699999999999998</v>
      </c>
      <c r="EV160">
        <v>9.2799999999999994</v>
      </c>
      <c r="EX160">
        <v>4.66</v>
      </c>
      <c r="EZ160">
        <v>4.2699999999999996</v>
      </c>
      <c r="FB160">
        <v>6.51</v>
      </c>
      <c r="FD160">
        <v>4.57</v>
      </c>
      <c r="FE160">
        <v>4.49</v>
      </c>
      <c r="FH160">
        <v>8.18</v>
      </c>
      <c r="FJ160">
        <v>4.2699999999999996</v>
      </c>
      <c r="FK160">
        <v>3.07</v>
      </c>
      <c r="FN160">
        <v>4.07</v>
      </c>
      <c r="FP160">
        <v>4.9000000000000004</v>
      </c>
      <c r="FQ160">
        <v>2.72</v>
      </c>
      <c r="FT160">
        <v>5.94</v>
      </c>
      <c r="FU160">
        <v>4</v>
      </c>
      <c r="FW160">
        <v>3.39</v>
      </c>
      <c r="FZ160">
        <v>4.2699999999999996</v>
      </c>
      <c r="GB160">
        <v>5.23</v>
      </c>
      <c r="GC160">
        <v>5.53</v>
      </c>
      <c r="GF160">
        <v>6.54</v>
      </c>
      <c r="GH160">
        <v>11</v>
      </c>
      <c r="GI160">
        <v>2.99</v>
      </c>
      <c r="GL160">
        <v>4.16</v>
      </c>
      <c r="GN160">
        <v>5.98</v>
      </c>
      <c r="GO160">
        <v>3.45</v>
      </c>
      <c r="GR160">
        <v>7.5</v>
      </c>
      <c r="GT160">
        <v>4.58</v>
      </c>
      <c r="GU160">
        <v>1.88</v>
      </c>
      <c r="GX160">
        <v>6.83</v>
      </c>
      <c r="GZ160">
        <v>4.7699999999999996</v>
      </c>
      <c r="HA160">
        <v>4.1900000000000004</v>
      </c>
      <c r="HD160">
        <v>6.14</v>
      </c>
      <c r="HF160">
        <v>5.71</v>
      </c>
      <c r="HG160">
        <v>2.4900000000000002</v>
      </c>
      <c r="HJ160">
        <v>6.14</v>
      </c>
      <c r="HL160">
        <v>5.71</v>
      </c>
      <c r="HM160">
        <v>2.4900000000000002</v>
      </c>
      <c r="HP160">
        <v>5.08</v>
      </c>
      <c r="HR160">
        <v>5.55</v>
      </c>
      <c r="HS160">
        <v>3.06</v>
      </c>
      <c r="HW160">
        <v>8.09</v>
      </c>
      <c r="HX160">
        <v>4.12</v>
      </c>
      <c r="HY160">
        <v>3.57</v>
      </c>
      <c r="IB160">
        <v>3.38</v>
      </c>
      <c r="ID160">
        <v>5.94</v>
      </c>
      <c r="IF160">
        <v>5.16</v>
      </c>
      <c r="IH160">
        <v>3.82</v>
      </c>
      <c r="IL160">
        <v>4.05</v>
      </c>
      <c r="IN160">
        <v>6.68</v>
      </c>
      <c r="IQ160">
        <v>5.4</v>
      </c>
      <c r="IT160">
        <v>7.91</v>
      </c>
      <c r="IV160">
        <v>5.15</v>
      </c>
      <c r="IX160">
        <v>4.0999999999999996</v>
      </c>
      <c r="IZ160">
        <v>6.64</v>
      </c>
      <c r="JB160">
        <v>4.3</v>
      </c>
      <c r="JD160">
        <v>6.06</v>
      </c>
      <c r="JF160">
        <v>5.53</v>
      </c>
      <c r="JI160">
        <v>7.12</v>
      </c>
      <c r="JL160">
        <v>4.2</v>
      </c>
      <c r="JO160">
        <v>7.76</v>
      </c>
      <c r="JR160">
        <v>6.02</v>
      </c>
      <c r="JU160">
        <v>6.62</v>
      </c>
      <c r="JV160">
        <v>8.43</v>
      </c>
      <c r="JX160">
        <v>4.1500000000000004</v>
      </c>
      <c r="KA160">
        <v>6.13</v>
      </c>
      <c r="KD160">
        <v>5.52</v>
      </c>
      <c r="KE160">
        <v>7.02</v>
      </c>
      <c r="KG160">
        <v>4.59</v>
      </c>
      <c r="KJ160">
        <v>4.2699999999999996</v>
      </c>
      <c r="KM160">
        <v>5.53</v>
      </c>
      <c r="KP160">
        <v>6.74</v>
      </c>
      <c r="KS160">
        <v>5.21</v>
      </c>
      <c r="KV160">
        <v>7</v>
      </c>
      <c r="KY160">
        <v>5.07</v>
      </c>
      <c r="LC160">
        <v>7.55</v>
      </c>
      <c r="LE160">
        <v>7.28</v>
      </c>
    </row>
    <row r="161" spans="1:317">
      <c r="A161" s="13" t="s">
        <v>518</v>
      </c>
      <c r="B161">
        <v>362.25000000000006</v>
      </c>
      <c r="C161">
        <v>6.9663461538461551</v>
      </c>
      <c r="D161" s="13" t="s">
        <v>513</v>
      </c>
      <c r="E161" s="13" t="s">
        <v>514</v>
      </c>
      <c r="G161">
        <v>5.32</v>
      </c>
      <c r="M161">
        <v>4.2699999999999996</v>
      </c>
      <c r="S161">
        <v>6.68</v>
      </c>
      <c r="Y161">
        <v>5.32</v>
      </c>
      <c r="AE161">
        <v>6.96</v>
      </c>
      <c r="AK161">
        <v>7.05</v>
      </c>
      <c r="AQ161">
        <v>5.79</v>
      </c>
      <c r="AW161">
        <v>6.3</v>
      </c>
      <c r="BD161">
        <v>7.46</v>
      </c>
      <c r="BH161">
        <v>4.47</v>
      </c>
      <c r="BO161">
        <v>7.33</v>
      </c>
      <c r="CB161">
        <v>7.26</v>
      </c>
      <c r="CH161">
        <v>7.27</v>
      </c>
      <c r="CN161">
        <v>7.26</v>
      </c>
      <c r="CT161">
        <v>6.04</v>
      </c>
      <c r="CZ161">
        <v>6.5</v>
      </c>
      <c r="DF161">
        <v>4.92</v>
      </c>
      <c r="DM161">
        <v>6.29</v>
      </c>
      <c r="DO161">
        <v>6.86</v>
      </c>
      <c r="DQ161">
        <v>6.24</v>
      </c>
      <c r="DS161">
        <v>5.21</v>
      </c>
      <c r="DY161">
        <v>6.38</v>
      </c>
      <c r="EE161">
        <v>4.76</v>
      </c>
      <c r="EL161">
        <v>6.44</v>
      </c>
      <c r="EQ161">
        <v>6.06</v>
      </c>
      <c r="EW161">
        <v>6.91</v>
      </c>
      <c r="FC161">
        <v>6.23</v>
      </c>
      <c r="FI161">
        <v>6.64</v>
      </c>
      <c r="FO161">
        <v>6.2</v>
      </c>
      <c r="FU161">
        <v>4.74</v>
      </c>
      <c r="GA161">
        <v>6.3</v>
      </c>
      <c r="GG161">
        <v>6.51</v>
      </c>
      <c r="GM161">
        <v>4.95</v>
      </c>
      <c r="GS161">
        <v>8.52</v>
      </c>
      <c r="GY161">
        <v>7.8</v>
      </c>
      <c r="HE161">
        <v>6.42</v>
      </c>
      <c r="HK161">
        <v>6.42</v>
      </c>
      <c r="HQ161">
        <v>5.94</v>
      </c>
      <c r="HW161">
        <v>8.15</v>
      </c>
      <c r="IC161">
        <v>6.31</v>
      </c>
      <c r="II161">
        <v>7.67</v>
      </c>
      <c r="IJ161">
        <v>5.86</v>
      </c>
      <c r="IO161">
        <v>6.27</v>
      </c>
      <c r="IQ161">
        <v>6.84</v>
      </c>
      <c r="IU161">
        <v>8.74</v>
      </c>
      <c r="IW161">
        <v>5.61</v>
      </c>
      <c r="JB161">
        <v>6.55</v>
      </c>
      <c r="JG161">
        <v>4.07</v>
      </c>
      <c r="JM161">
        <v>7.8</v>
      </c>
      <c r="JS161">
        <v>7.57</v>
      </c>
      <c r="JY161">
        <v>8.43</v>
      </c>
      <c r="KE161">
        <v>5.63</v>
      </c>
      <c r="KG161">
        <v>3.35</v>
      </c>
      <c r="KK161">
        <v>5.67</v>
      </c>
      <c r="KQ161">
        <v>7.41</v>
      </c>
      <c r="KW161">
        <v>7</v>
      </c>
      <c r="LE161">
        <v>5.3</v>
      </c>
    </row>
    <row r="162" spans="1:317">
      <c r="A162" s="13" t="s">
        <v>519</v>
      </c>
      <c r="B162">
        <v>295.30999999999989</v>
      </c>
      <c r="C162">
        <v>5.6790384615384593</v>
      </c>
      <c r="D162" s="13" t="s">
        <v>513</v>
      </c>
      <c r="E162" s="13" t="s">
        <v>514</v>
      </c>
      <c r="I162">
        <v>7.31</v>
      </c>
      <c r="O162">
        <v>7.28</v>
      </c>
      <c r="U162">
        <v>8.16</v>
      </c>
      <c r="AA162">
        <v>7.31</v>
      </c>
      <c r="AG162">
        <v>6.57</v>
      </c>
      <c r="AM162">
        <v>6.73</v>
      </c>
      <c r="AS162">
        <v>6.04</v>
      </c>
      <c r="AY162">
        <v>5.43</v>
      </c>
      <c r="BE162">
        <v>6.95</v>
      </c>
      <c r="BK162">
        <v>5.35</v>
      </c>
      <c r="BR162">
        <v>7.22</v>
      </c>
      <c r="CD162">
        <v>6.96</v>
      </c>
      <c r="CJ162">
        <v>7.55</v>
      </c>
      <c r="CP162">
        <v>6.96</v>
      </c>
      <c r="CV162">
        <v>4.6399999999999997</v>
      </c>
      <c r="DB162">
        <v>7.37</v>
      </c>
      <c r="DU162">
        <v>6.21</v>
      </c>
      <c r="EA162">
        <v>6.66</v>
      </c>
      <c r="EG162">
        <v>6.85</v>
      </c>
      <c r="EM162">
        <v>6.28</v>
      </c>
      <c r="ES162">
        <v>5.03</v>
      </c>
      <c r="EY162">
        <v>5.85</v>
      </c>
      <c r="FE162">
        <v>8.07</v>
      </c>
      <c r="FK162">
        <v>5.0599999999999996</v>
      </c>
      <c r="FQ162">
        <v>7.4</v>
      </c>
      <c r="FW162">
        <v>8.11</v>
      </c>
      <c r="GC162">
        <v>7.27</v>
      </c>
      <c r="GI162">
        <v>6.95</v>
      </c>
      <c r="GO162">
        <v>5.69</v>
      </c>
      <c r="GU162">
        <v>6.25</v>
      </c>
      <c r="HA162">
        <v>4.04</v>
      </c>
      <c r="HG162">
        <v>6.81</v>
      </c>
      <c r="HM162">
        <v>6.81</v>
      </c>
      <c r="HS162">
        <v>6.49</v>
      </c>
      <c r="HY162">
        <v>4.76</v>
      </c>
      <c r="IE162">
        <v>6.9</v>
      </c>
      <c r="IK162">
        <v>4.37</v>
      </c>
      <c r="JC162">
        <v>5.74</v>
      </c>
      <c r="JI162">
        <v>7.46</v>
      </c>
      <c r="JO162">
        <v>6.21</v>
      </c>
      <c r="JU162">
        <v>5.66</v>
      </c>
      <c r="KA162">
        <v>3.83</v>
      </c>
      <c r="KM162">
        <v>6.21</v>
      </c>
      <c r="KS162">
        <v>6.59</v>
      </c>
      <c r="KY162">
        <v>5.14</v>
      </c>
      <c r="LC162">
        <v>8.7799999999999994</v>
      </c>
    </row>
    <row r="163" spans="1:317">
      <c r="A163" s="13" t="s">
        <v>520</v>
      </c>
      <c r="B163">
        <v>445.15999999999997</v>
      </c>
      <c r="C163">
        <v>8.56076923076923</v>
      </c>
      <c r="D163" s="13" t="s">
        <v>513</v>
      </c>
      <c r="E163" s="13" t="s">
        <v>521</v>
      </c>
      <c r="G163">
        <v>5.4</v>
      </c>
      <c r="J163">
        <v>4.33</v>
      </c>
      <c r="M163">
        <v>4.8099999999999996</v>
      </c>
      <c r="P163">
        <v>4.0999999999999996</v>
      </c>
      <c r="S163">
        <v>5.21</v>
      </c>
      <c r="Y163">
        <v>5.4</v>
      </c>
      <c r="AB163">
        <v>4.33</v>
      </c>
      <c r="AE163">
        <v>8.31</v>
      </c>
      <c r="AK163">
        <v>5.32</v>
      </c>
      <c r="AN163">
        <v>6.99</v>
      </c>
      <c r="AQ163">
        <v>4.47</v>
      </c>
      <c r="AX163">
        <v>7.44</v>
      </c>
      <c r="BD163">
        <v>7.09</v>
      </c>
      <c r="BI163">
        <v>7.94</v>
      </c>
      <c r="BO163">
        <v>6.53</v>
      </c>
      <c r="BR163">
        <v>7.26</v>
      </c>
      <c r="CB163">
        <v>5.13</v>
      </c>
      <c r="CE163">
        <v>4.2699999999999996</v>
      </c>
      <c r="CH163">
        <v>7.56</v>
      </c>
      <c r="CK163">
        <v>5.17</v>
      </c>
      <c r="CN163">
        <v>5.13</v>
      </c>
      <c r="CQ163">
        <v>4.2699999999999996</v>
      </c>
      <c r="CT163">
        <v>4.03</v>
      </c>
      <c r="CW163">
        <v>5.81</v>
      </c>
      <c r="CZ163">
        <v>5.56</v>
      </c>
      <c r="DC163">
        <v>4.68</v>
      </c>
      <c r="DF163">
        <v>5.08</v>
      </c>
      <c r="DM163">
        <v>3.4</v>
      </c>
      <c r="DP163">
        <v>4.72</v>
      </c>
      <c r="DQ163">
        <v>5.0599999999999996</v>
      </c>
      <c r="DS163">
        <v>4.58</v>
      </c>
      <c r="DW163">
        <v>3.58</v>
      </c>
      <c r="DY163">
        <v>4.93</v>
      </c>
      <c r="EB163">
        <v>4.2</v>
      </c>
      <c r="EE163">
        <v>5.45</v>
      </c>
      <c r="EI163">
        <v>3.5</v>
      </c>
      <c r="EL163">
        <v>5.09</v>
      </c>
      <c r="EN163">
        <v>3.43</v>
      </c>
      <c r="EQ163">
        <v>5.66</v>
      </c>
      <c r="ET163">
        <v>4.03</v>
      </c>
      <c r="EW163">
        <v>5.07</v>
      </c>
      <c r="EZ163">
        <v>3.5</v>
      </c>
      <c r="FC163">
        <v>5.79</v>
      </c>
      <c r="FF163">
        <v>3.5</v>
      </c>
      <c r="FI163">
        <v>5.39</v>
      </c>
      <c r="FS163">
        <v>7.62</v>
      </c>
      <c r="FV163">
        <v>6.38</v>
      </c>
      <c r="FX163">
        <v>2.75</v>
      </c>
      <c r="GA163">
        <v>5.29</v>
      </c>
      <c r="GD163">
        <v>3.44</v>
      </c>
      <c r="GG163">
        <v>5.49</v>
      </c>
      <c r="GJ163">
        <v>4.0999999999999996</v>
      </c>
      <c r="GM163">
        <v>4.8899999999999997</v>
      </c>
      <c r="GP163">
        <v>3.25</v>
      </c>
      <c r="GS163">
        <v>5.12</v>
      </c>
      <c r="GV163">
        <v>3.89</v>
      </c>
      <c r="GY163">
        <v>4.8899999999999997</v>
      </c>
      <c r="HB163">
        <v>3.64</v>
      </c>
      <c r="HE163">
        <v>4.26</v>
      </c>
      <c r="HH163">
        <v>3.87</v>
      </c>
      <c r="HK163">
        <v>4.26</v>
      </c>
      <c r="HN163">
        <v>3.87</v>
      </c>
      <c r="HQ163">
        <v>6.07</v>
      </c>
      <c r="HT163">
        <v>2.48</v>
      </c>
      <c r="HW163">
        <v>4.47</v>
      </c>
      <c r="HZ163">
        <v>4.43</v>
      </c>
      <c r="IC163">
        <v>5.47</v>
      </c>
      <c r="IF163">
        <v>3.98</v>
      </c>
      <c r="II163">
        <v>4.3099999999999996</v>
      </c>
      <c r="IO163">
        <v>5.33</v>
      </c>
      <c r="IR163">
        <v>3.56</v>
      </c>
      <c r="IU163">
        <v>5.25</v>
      </c>
      <c r="IX163">
        <v>3.27</v>
      </c>
      <c r="JB163">
        <v>6.34</v>
      </c>
      <c r="JD163">
        <v>2.56</v>
      </c>
      <c r="JG163">
        <v>5.49</v>
      </c>
      <c r="JJ163">
        <v>5.59</v>
      </c>
      <c r="JM163">
        <v>5.68</v>
      </c>
      <c r="JS163">
        <v>6.63</v>
      </c>
      <c r="JY163">
        <v>5.21</v>
      </c>
      <c r="KB163">
        <v>3.9</v>
      </c>
      <c r="KE163">
        <v>7.85</v>
      </c>
      <c r="KK163">
        <v>8.2799999999999994</v>
      </c>
      <c r="KN163">
        <v>6.67</v>
      </c>
      <c r="KQ163">
        <v>8.4600000000000009</v>
      </c>
      <c r="KW163">
        <v>7.39</v>
      </c>
      <c r="LD163">
        <v>6.98</v>
      </c>
    </row>
    <row r="164" spans="1:317">
      <c r="A164" s="13" t="s">
        <v>522</v>
      </c>
      <c r="B164">
        <v>437.50999999999982</v>
      </c>
      <c r="C164">
        <v>8.4136538461538422</v>
      </c>
      <c r="D164" s="13" t="s">
        <v>513</v>
      </c>
      <c r="E164" s="13" t="s">
        <v>521</v>
      </c>
      <c r="G164">
        <v>5.28</v>
      </c>
      <c r="J164">
        <v>4.13</v>
      </c>
      <c r="M164">
        <v>4.3899999999999997</v>
      </c>
      <c r="P164">
        <v>3.46</v>
      </c>
      <c r="S164">
        <v>4.66</v>
      </c>
      <c r="Y164">
        <v>5.28</v>
      </c>
      <c r="AB164">
        <v>4.13</v>
      </c>
      <c r="AE164">
        <v>8.19</v>
      </c>
      <c r="AK164">
        <v>8.66</v>
      </c>
      <c r="AQ164">
        <v>7.5</v>
      </c>
      <c r="AW164">
        <v>7.7</v>
      </c>
      <c r="BD164">
        <v>9.58</v>
      </c>
      <c r="BI164">
        <v>7.99</v>
      </c>
      <c r="BO164">
        <v>9.16</v>
      </c>
      <c r="CB164">
        <v>8.6</v>
      </c>
      <c r="CH164">
        <v>7.98</v>
      </c>
      <c r="CN164">
        <v>8.6</v>
      </c>
      <c r="CT164">
        <v>8.1999999999999993</v>
      </c>
      <c r="CZ164">
        <v>9.43</v>
      </c>
      <c r="DF164">
        <v>4.25</v>
      </c>
      <c r="DM164">
        <v>2.2599999999999998</v>
      </c>
      <c r="DP164">
        <v>3.09</v>
      </c>
      <c r="DQ164">
        <v>6.02</v>
      </c>
      <c r="DS164">
        <v>3.9</v>
      </c>
      <c r="DW164">
        <v>5.24</v>
      </c>
      <c r="DY164">
        <v>4.49</v>
      </c>
      <c r="EB164">
        <v>3.09</v>
      </c>
      <c r="EE164">
        <v>5.57</v>
      </c>
      <c r="EI164">
        <v>4.99</v>
      </c>
      <c r="EL164">
        <v>3.74</v>
      </c>
      <c r="EN164">
        <v>3.02</v>
      </c>
      <c r="EQ164">
        <v>4.8899999999999997</v>
      </c>
      <c r="ET164">
        <v>2.93</v>
      </c>
      <c r="EW164">
        <v>4.8600000000000003</v>
      </c>
      <c r="EZ164">
        <v>7.27</v>
      </c>
      <c r="FC164">
        <v>5.07</v>
      </c>
      <c r="FF164">
        <v>4.03</v>
      </c>
      <c r="FI164">
        <v>5.04</v>
      </c>
      <c r="FL164">
        <v>3.96</v>
      </c>
      <c r="FO164">
        <v>6.06</v>
      </c>
      <c r="FR164">
        <v>4.04</v>
      </c>
      <c r="FU164">
        <v>10.75</v>
      </c>
      <c r="FX164">
        <v>4.29</v>
      </c>
      <c r="GA164">
        <v>5.2</v>
      </c>
      <c r="GD164">
        <v>3.99</v>
      </c>
      <c r="GG164">
        <v>5.73</v>
      </c>
      <c r="GJ164">
        <v>3.19</v>
      </c>
      <c r="GM164">
        <v>5.08</v>
      </c>
      <c r="GP164">
        <v>3.67</v>
      </c>
      <c r="GS164">
        <v>4.8600000000000003</v>
      </c>
      <c r="GV164">
        <v>3.58</v>
      </c>
      <c r="GY164">
        <v>4.4400000000000004</v>
      </c>
      <c r="HB164">
        <v>3.89</v>
      </c>
      <c r="HE164">
        <v>5.54</v>
      </c>
      <c r="HH164">
        <v>2.82</v>
      </c>
      <c r="HK164">
        <v>5.54</v>
      </c>
      <c r="HN164">
        <v>2.82</v>
      </c>
      <c r="HQ164">
        <v>5.38</v>
      </c>
      <c r="HT164">
        <v>3.24</v>
      </c>
      <c r="HW164">
        <v>4.6500000000000004</v>
      </c>
      <c r="HZ164">
        <v>3.78</v>
      </c>
      <c r="IC164">
        <v>4.6900000000000004</v>
      </c>
      <c r="IF164">
        <v>3.45</v>
      </c>
      <c r="II164">
        <v>5.53</v>
      </c>
      <c r="IL164">
        <v>3.53</v>
      </c>
      <c r="IO164">
        <v>4.7699999999999996</v>
      </c>
      <c r="IR164">
        <v>3.68</v>
      </c>
      <c r="IU164">
        <v>5.08</v>
      </c>
      <c r="IX164">
        <v>3.99</v>
      </c>
      <c r="JB164">
        <v>5.98</v>
      </c>
      <c r="JD164">
        <v>2.78</v>
      </c>
      <c r="JG164">
        <v>9.27</v>
      </c>
      <c r="JJ164">
        <v>3.71</v>
      </c>
      <c r="JM164">
        <v>4.6399999999999997</v>
      </c>
      <c r="JS164">
        <v>8.34</v>
      </c>
      <c r="JY164">
        <v>5.07</v>
      </c>
      <c r="KE164">
        <v>7.36</v>
      </c>
      <c r="KK164">
        <v>7.9</v>
      </c>
      <c r="KQ164">
        <v>7.34</v>
      </c>
      <c r="KW164">
        <v>8.1199999999999992</v>
      </c>
      <c r="LC164">
        <v>9.11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E9A36-2131-47FF-93F4-C89DB27CC1CD}">
  <dimension ref="A1:P324"/>
  <sheetViews>
    <sheetView topLeftCell="E1" workbookViewId="0">
      <selection activeCell="E13" sqref="A13:XFD13"/>
    </sheetView>
  </sheetViews>
  <sheetFormatPr defaultRowHeight="15"/>
  <cols>
    <col min="1" max="1" width="25.7109375" bestFit="1" customWidth="1"/>
    <col min="2" max="2" width="16.140625" customWidth="1"/>
    <col min="3" max="3" width="24" bestFit="1" customWidth="1"/>
    <col min="4" max="4" width="12.42578125" customWidth="1"/>
    <col min="7" max="7" width="38.7109375" style="469" customWidth="1"/>
    <col min="8" max="9" width="16" style="470" customWidth="1"/>
    <col min="10" max="10" width="31.5703125" customWidth="1"/>
    <col min="11" max="11" width="22" customWidth="1"/>
    <col min="12" max="12" width="22.28515625" style="641" bestFit="1" customWidth="1"/>
    <col min="13" max="16" width="18" style="466" customWidth="1"/>
  </cols>
  <sheetData>
    <row r="1" spans="1:16">
      <c r="G1" s="469">
        <v>1</v>
      </c>
      <c r="H1" s="470">
        <v>2</v>
      </c>
      <c r="I1" s="470">
        <v>3</v>
      </c>
      <c r="J1" s="469">
        <v>4</v>
      </c>
      <c r="K1" s="469">
        <v>5</v>
      </c>
      <c r="L1" s="469">
        <v>6</v>
      </c>
      <c r="M1" s="470">
        <v>7</v>
      </c>
      <c r="N1" s="470">
        <v>8</v>
      </c>
      <c r="O1" s="469">
        <v>9</v>
      </c>
      <c r="P1" s="469">
        <v>10</v>
      </c>
    </row>
    <row r="2" spans="1:16" ht="15.75" thickBot="1">
      <c r="M2"/>
      <c r="N2"/>
      <c r="O2"/>
      <c r="P2"/>
    </row>
    <row r="3" spans="1:16" ht="38.25">
      <c r="A3" s="916" t="s">
        <v>2841</v>
      </c>
      <c r="B3" s="917"/>
      <c r="C3" s="642" t="s">
        <v>2949</v>
      </c>
      <c r="D3" s="643" t="s">
        <v>2857</v>
      </c>
      <c r="G3" s="644" t="s">
        <v>523</v>
      </c>
      <c r="H3" s="645" t="s">
        <v>563</v>
      </c>
      <c r="I3" s="645" t="s">
        <v>2950</v>
      </c>
      <c r="J3" s="645" t="s">
        <v>2951</v>
      </c>
      <c r="K3" s="645" t="s">
        <v>2952</v>
      </c>
      <c r="L3" s="645" t="s">
        <v>541</v>
      </c>
      <c r="M3" s="645" t="s">
        <v>2953</v>
      </c>
      <c r="N3" s="645" t="s">
        <v>2954</v>
      </c>
      <c r="O3" s="645" t="s">
        <v>2955</v>
      </c>
      <c r="P3" s="645" t="s">
        <v>2956</v>
      </c>
    </row>
    <row r="4" spans="1:16" ht="15.75">
      <c r="A4" s="646" t="s">
        <v>2619</v>
      </c>
      <c r="B4" s="647">
        <v>21.05</v>
      </c>
      <c r="C4" s="648">
        <v>0.26300000000000001</v>
      </c>
      <c r="D4" s="649">
        <v>1</v>
      </c>
      <c r="G4" s="650" t="s">
        <v>575</v>
      </c>
      <c r="H4" s="650" t="s">
        <v>585</v>
      </c>
      <c r="I4" s="650" t="s">
        <v>2957</v>
      </c>
      <c r="J4" s="650" t="s">
        <v>2026</v>
      </c>
      <c r="K4" s="651"/>
      <c r="L4" s="652">
        <v>432</v>
      </c>
      <c r="M4" s="653" t="s">
        <v>2958</v>
      </c>
      <c r="N4" s="653" t="e">
        <v>#N/A</v>
      </c>
      <c r="O4" s="653">
        <v>0</v>
      </c>
      <c r="P4" s="653">
        <v>0</v>
      </c>
    </row>
    <row r="5" spans="1:16" ht="15.75">
      <c r="A5" s="654" t="s">
        <v>2620</v>
      </c>
      <c r="B5" s="655">
        <v>18.02</v>
      </c>
      <c r="C5" s="656">
        <v>0.19</v>
      </c>
      <c r="D5" s="657">
        <v>0.5</v>
      </c>
      <c r="G5" s="650" t="s">
        <v>586</v>
      </c>
      <c r="H5" s="650" t="s">
        <v>594</v>
      </c>
      <c r="I5" s="650" t="s">
        <v>2958</v>
      </c>
      <c r="J5" s="650" t="s">
        <v>2026</v>
      </c>
      <c r="K5" s="651"/>
      <c r="L5" s="652">
        <v>57</v>
      </c>
      <c r="M5" s="653" t="s">
        <v>2958</v>
      </c>
      <c r="N5" s="653" t="e">
        <v>#N/A</v>
      </c>
      <c r="O5" s="653">
        <v>0</v>
      </c>
      <c r="P5" s="653">
        <v>0</v>
      </c>
    </row>
    <row r="6" spans="1:16" ht="25.5">
      <c r="A6" s="658" t="s">
        <v>2621</v>
      </c>
      <c r="B6" s="659">
        <v>26.67</v>
      </c>
      <c r="C6" s="660">
        <v>7.0000000000000007E-2</v>
      </c>
      <c r="D6" s="661">
        <v>0.79</v>
      </c>
      <c r="G6" s="650" t="s">
        <v>595</v>
      </c>
      <c r="H6" s="650" t="s">
        <v>585</v>
      </c>
      <c r="I6" s="650" t="s">
        <v>2957</v>
      </c>
      <c r="J6" s="650" t="s">
        <v>1809</v>
      </c>
      <c r="K6" s="651"/>
      <c r="L6" s="652">
        <v>152</v>
      </c>
      <c r="M6" s="653" t="s">
        <v>2958</v>
      </c>
      <c r="N6" s="653" t="e">
        <v>#N/A</v>
      </c>
      <c r="O6" s="653">
        <v>0</v>
      </c>
      <c r="P6" s="653">
        <v>0</v>
      </c>
    </row>
    <row r="7" spans="1:16" ht="15.75">
      <c r="A7" s="658" t="s">
        <v>2622</v>
      </c>
      <c r="B7" s="659">
        <v>6.19</v>
      </c>
      <c r="C7" s="660">
        <v>7.0000000000000007E-2</v>
      </c>
      <c r="D7" s="661">
        <v>0.5</v>
      </c>
      <c r="G7" s="650" t="s">
        <v>603</v>
      </c>
      <c r="H7" s="650" t="s">
        <v>609</v>
      </c>
      <c r="I7" s="650" t="s">
        <v>2957</v>
      </c>
      <c r="J7" s="650" t="s">
        <v>371</v>
      </c>
      <c r="K7" s="651"/>
      <c r="L7" s="652">
        <v>169</v>
      </c>
      <c r="M7" s="653" t="s">
        <v>2958</v>
      </c>
      <c r="N7" s="653" t="e">
        <v>#N/A</v>
      </c>
      <c r="O7" s="653">
        <v>0</v>
      </c>
      <c r="P7" s="653">
        <v>0</v>
      </c>
    </row>
    <row r="8" spans="1:16" ht="15.75">
      <c r="A8" s="662" t="s">
        <v>2623</v>
      </c>
      <c r="B8" s="663">
        <v>4.32</v>
      </c>
      <c r="C8" s="664">
        <v>0.32</v>
      </c>
      <c r="D8" s="665">
        <v>0.1</v>
      </c>
      <c r="G8" s="650" t="s">
        <v>610</v>
      </c>
      <c r="H8" s="650" t="s">
        <v>585</v>
      </c>
      <c r="I8" s="650" t="s">
        <v>2958</v>
      </c>
      <c r="J8" s="650" t="s">
        <v>2026</v>
      </c>
      <c r="K8" s="651"/>
      <c r="L8" s="652">
        <v>148</v>
      </c>
      <c r="M8" s="653" t="s">
        <v>2958</v>
      </c>
      <c r="N8" s="653" t="e">
        <v>#N/A</v>
      </c>
      <c r="O8" s="653">
        <v>0</v>
      </c>
      <c r="P8" s="653">
        <v>0</v>
      </c>
    </row>
    <row r="9" spans="1:16" ht="15.75">
      <c r="A9" s="666" t="s">
        <v>2624</v>
      </c>
      <c r="B9" s="667">
        <v>5.65</v>
      </c>
      <c r="C9" s="668">
        <v>7.0000000000000001E-3</v>
      </c>
      <c r="D9" s="669">
        <v>0.25</v>
      </c>
      <c r="G9" s="650" t="s">
        <v>616</v>
      </c>
      <c r="H9" s="650" t="s">
        <v>609</v>
      </c>
      <c r="I9" s="650" t="s">
        <v>2958</v>
      </c>
      <c r="J9" s="650" t="s">
        <v>2026</v>
      </c>
      <c r="K9" s="651"/>
      <c r="L9" s="652">
        <v>68</v>
      </c>
      <c r="M9" s="653" t="s">
        <v>2026</v>
      </c>
      <c r="N9" s="653" t="e">
        <v>#N/A</v>
      </c>
      <c r="O9" s="653">
        <v>0</v>
      </c>
      <c r="P9" s="653">
        <v>0</v>
      </c>
    </row>
    <row r="10" spans="1:16" ht="16.5" thickBot="1">
      <c r="A10" s="670" t="s">
        <v>2625</v>
      </c>
      <c r="B10" s="671">
        <v>13.33</v>
      </c>
      <c r="C10" s="672">
        <v>0.08</v>
      </c>
      <c r="D10" s="673">
        <v>0.25</v>
      </c>
      <c r="G10" s="650" t="s">
        <v>623</v>
      </c>
      <c r="H10" s="650" t="s">
        <v>594</v>
      </c>
      <c r="I10" s="650" t="s">
        <v>2959</v>
      </c>
      <c r="J10" s="650" t="s">
        <v>2960</v>
      </c>
      <c r="K10" s="651"/>
      <c r="L10" s="652">
        <v>516</v>
      </c>
      <c r="M10" s="653" t="e">
        <v>#N/A</v>
      </c>
      <c r="N10" s="653" t="e">
        <v>#N/A</v>
      </c>
      <c r="O10" s="653">
        <v>1</v>
      </c>
      <c r="P10" s="653" t="s">
        <v>2957</v>
      </c>
    </row>
    <row r="11" spans="1:16">
      <c r="G11" s="650" t="s">
        <v>326</v>
      </c>
      <c r="H11" s="650" t="s">
        <v>609</v>
      </c>
      <c r="I11" s="650" t="s">
        <v>2958</v>
      </c>
      <c r="J11" s="650" t="s">
        <v>2026</v>
      </c>
      <c r="K11" s="651"/>
      <c r="L11" s="652">
        <v>218</v>
      </c>
      <c r="M11" s="653" t="s">
        <v>2958</v>
      </c>
      <c r="N11" s="653" t="e">
        <v>#DIV/0!</v>
      </c>
      <c r="O11" s="653">
        <v>0</v>
      </c>
      <c r="P11" s="653">
        <v>0</v>
      </c>
    </row>
    <row r="12" spans="1:16">
      <c r="A12" s="918" t="s">
        <v>2961</v>
      </c>
      <c r="B12" s="918"/>
      <c r="C12" s="918"/>
      <c r="G12" s="650" t="s">
        <v>655</v>
      </c>
      <c r="H12" s="650" t="s">
        <v>609</v>
      </c>
      <c r="I12" s="650" t="s">
        <v>2958</v>
      </c>
      <c r="J12" s="650" t="s">
        <v>2026</v>
      </c>
      <c r="K12" s="651"/>
      <c r="L12" s="652">
        <v>337</v>
      </c>
      <c r="M12" s="653" t="s">
        <v>2958</v>
      </c>
      <c r="N12" s="653" t="e">
        <v>#N/A</v>
      </c>
      <c r="O12" s="653">
        <v>0</v>
      </c>
      <c r="P12" s="653">
        <v>0</v>
      </c>
    </row>
    <row r="13" spans="1:16">
      <c r="A13" s="35" t="s">
        <v>2962</v>
      </c>
      <c r="B13" s="21">
        <v>2.54</v>
      </c>
      <c r="C13" t="s">
        <v>2963</v>
      </c>
      <c r="G13" s="650" t="s">
        <v>384</v>
      </c>
      <c r="H13" s="650" t="s">
        <v>585</v>
      </c>
      <c r="I13" s="650" t="s">
        <v>2959</v>
      </c>
      <c r="J13" s="650" t="s">
        <v>384</v>
      </c>
      <c r="K13" s="651"/>
      <c r="L13" s="652">
        <v>2149</v>
      </c>
      <c r="M13" s="653">
        <v>2.9629629629629628</v>
      </c>
      <c r="N13" s="653">
        <v>1.06993006993007</v>
      </c>
      <c r="O13" s="653">
        <v>2</v>
      </c>
      <c r="P13" s="653">
        <v>0</v>
      </c>
    </row>
    <row r="14" spans="1:16">
      <c r="A14" s="35" t="s">
        <v>2964</v>
      </c>
      <c r="B14" s="21">
        <v>365</v>
      </c>
      <c r="G14" s="650" t="s">
        <v>455</v>
      </c>
      <c r="H14" s="650" t="s">
        <v>594</v>
      </c>
      <c r="I14" s="650" t="s">
        <v>2959</v>
      </c>
      <c r="J14" s="650" t="s">
        <v>455</v>
      </c>
      <c r="K14" s="651"/>
      <c r="L14" s="652">
        <v>1807</v>
      </c>
      <c r="M14" s="653">
        <v>3.0344827586206895</v>
      </c>
      <c r="N14" s="653">
        <v>1.0263157894736843</v>
      </c>
      <c r="O14" s="653">
        <v>3</v>
      </c>
      <c r="P14" s="653" t="s">
        <v>2965</v>
      </c>
    </row>
    <row r="15" spans="1:16">
      <c r="A15" s="35" t="s">
        <v>2966</v>
      </c>
      <c r="B15" s="8">
        <v>0.5</v>
      </c>
      <c r="G15" s="650" t="s">
        <v>464</v>
      </c>
      <c r="H15" s="650" t="s">
        <v>594</v>
      </c>
      <c r="I15" s="650" t="s">
        <v>2957</v>
      </c>
      <c r="J15" s="650" t="s">
        <v>455</v>
      </c>
      <c r="K15" s="651"/>
      <c r="L15" s="652">
        <v>891</v>
      </c>
      <c r="M15" s="653" t="s">
        <v>2958</v>
      </c>
      <c r="N15" s="653" t="e">
        <v>#N/A</v>
      </c>
      <c r="O15" s="653">
        <v>0</v>
      </c>
      <c r="P15" s="653">
        <v>0</v>
      </c>
    </row>
    <row r="16" spans="1:16">
      <c r="A16" s="35" t="s">
        <v>2967</v>
      </c>
      <c r="B16">
        <v>2</v>
      </c>
      <c r="C16" t="s">
        <v>2968</v>
      </c>
      <c r="G16" s="650" t="s">
        <v>344</v>
      </c>
      <c r="H16" s="650" t="s">
        <v>609</v>
      </c>
      <c r="I16" s="650" t="s">
        <v>2959</v>
      </c>
      <c r="J16" s="650" t="s">
        <v>344</v>
      </c>
      <c r="K16" s="651"/>
      <c r="L16" s="652">
        <v>2173</v>
      </c>
      <c r="M16" s="653">
        <v>2.5862068965517242</v>
      </c>
      <c r="N16" s="653">
        <v>1.0666666666666667</v>
      </c>
      <c r="O16" s="653">
        <v>3</v>
      </c>
      <c r="P16" s="653">
        <v>0</v>
      </c>
    </row>
    <row r="17" spans="1:16">
      <c r="A17" s="35" t="s">
        <v>2969</v>
      </c>
      <c r="B17" s="8">
        <v>0.33</v>
      </c>
      <c r="G17" s="650" t="s">
        <v>345</v>
      </c>
      <c r="H17" s="650" t="s">
        <v>609</v>
      </c>
      <c r="I17" s="650" t="s">
        <v>2957</v>
      </c>
      <c r="J17" s="650" t="s">
        <v>344</v>
      </c>
      <c r="K17" s="651"/>
      <c r="L17" s="652">
        <v>351</v>
      </c>
      <c r="M17" s="653" t="s">
        <v>2958</v>
      </c>
      <c r="N17" s="653" t="e">
        <v>#DIV/0!</v>
      </c>
      <c r="O17" s="653">
        <v>0</v>
      </c>
      <c r="P17" s="653">
        <v>0</v>
      </c>
    </row>
    <row r="18" spans="1:16">
      <c r="A18" s="35" t="s">
        <v>2970</v>
      </c>
      <c r="B18" s="8">
        <v>0.33</v>
      </c>
      <c r="G18" s="650" t="s">
        <v>496</v>
      </c>
      <c r="H18" s="650" t="s">
        <v>704</v>
      </c>
      <c r="I18" s="650" t="s">
        <v>2959</v>
      </c>
      <c r="J18" s="650" t="s">
        <v>496</v>
      </c>
      <c r="K18" s="651"/>
      <c r="L18" s="652">
        <v>2816</v>
      </c>
      <c r="M18" s="653">
        <v>3.9642857142857144</v>
      </c>
      <c r="N18" s="653">
        <v>1.3384615384615384</v>
      </c>
      <c r="O18" s="653">
        <v>3</v>
      </c>
      <c r="P18" s="653" t="s">
        <v>2965</v>
      </c>
    </row>
    <row r="19" spans="1:16">
      <c r="A19" s="35" t="s">
        <v>2971</v>
      </c>
      <c r="B19" s="466">
        <v>1</v>
      </c>
      <c r="C19" t="s">
        <v>2972</v>
      </c>
      <c r="G19" s="650" t="s">
        <v>706</v>
      </c>
      <c r="H19" s="650" t="s">
        <v>594</v>
      </c>
      <c r="I19" s="650" t="s">
        <v>2959</v>
      </c>
      <c r="J19" s="650" t="s">
        <v>706</v>
      </c>
      <c r="K19" s="651"/>
      <c r="L19" s="652">
        <v>570</v>
      </c>
      <c r="M19" s="653">
        <v>1.0625</v>
      </c>
      <c r="N19" s="653">
        <v>1.0512820512820513</v>
      </c>
      <c r="O19" s="653">
        <v>1</v>
      </c>
      <c r="P19" s="653">
        <v>0</v>
      </c>
    </row>
    <row r="20" spans="1:16">
      <c r="D20" s="467"/>
      <c r="G20" s="650" t="s">
        <v>348</v>
      </c>
      <c r="H20" s="650" t="s">
        <v>609</v>
      </c>
      <c r="I20" s="650" t="s">
        <v>2957</v>
      </c>
      <c r="J20" s="650" t="s">
        <v>377</v>
      </c>
      <c r="K20" s="651"/>
      <c r="L20" s="652">
        <v>441</v>
      </c>
      <c r="M20" s="653" t="s">
        <v>2973</v>
      </c>
      <c r="N20" s="653">
        <v>1</v>
      </c>
      <c r="O20" s="653">
        <v>1</v>
      </c>
      <c r="P20" s="653">
        <v>0</v>
      </c>
    </row>
    <row r="21" spans="1:16" ht="25.5">
      <c r="B21" s="467"/>
      <c r="G21" s="650" t="s">
        <v>413</v>
      </c>
      <c r="H21" s="650" t="s">
        <v>585</v>
      </c>
      <c r="I21" s="650" t="s">
        <v>2959</v>
      </c>
      <c r="J21" s="650" t="s">
        <v>413</v>
      </c>
      <c r="K21" s="651"/>
      <c r="L21" s="652">
        <v>441</v>
      </c>
      <c r="M21" s="653">
        <v>1</v>
      </c>
      <c r="N21" s="653">
        <v>1</v>
      </c>
      <c r="O21" s="653">
        <v>1</v>
      </c>
      <c r="P21" s="653">
        <v>0</v>
      </c>
    </row>
    <row r="22" spans="1:16">
      <c r="B22" s="467"/>
      <c r="G22" s="650" t="s">
        <v>506</v>
      </c>
      <c r="H22" s="650" t="s">
        <v>704</v>
      </c>
      <c r="I22" s="650" t="s">
        <v>2959</v>
      </c>
      <c r="J22" s="650" t="s">
        <v>506</v>
      </c>
      <c r="K22" s="651"/>
      <c r="L22" s="652">
        <v>898</v>
      </c>
      <c r="M22" s="653">
        <v>1.1481481481481481</v>
      </c>
      <c r="N22" s="653">
        <v>1.4035087719298245</v>
      </c>
      <c r="O22" s="653">
        <v>2</v>
      </c>
      <c r="P22" s="653" t="s">
        <v>2965</v>
      </c>
    </row>
    <row r="23" spans="1:16">
      <c r="G23" s="650" t="s">
        <v>319</v>
      </c>
      <c r="H23" s="650" t="s">
        <v>609</v>
      </c>
      <c r="I23" s="650" t="s">
        <v>2959</v>
      </c>
      <c r="J23" s="650" t="s">
        <v>319</v>
      </c>
      <c r="K23" s="651"/>
      <c r="L23" s="652">
        <v>4553</v>
      </c>
      <c r="M23" s="653">
        <v>2.7142857142857144</v>
      </c>
      <c r="N23" s="653">
        <v>1.3043478260869565</v>
      </c>
      <c r="O23" s="653">
        <v>4</v>
      </c>
      <c r="P23" s="653">
        <v>0</v>
      </c>
    </row>
    <row r="24" spans="1:16">
      <c r="G24" s="650" t="s">
        <v>322</v>
      </c>
      <c r="H24" s="650" t="s">
        <v>609</v>
      </c>
      <c r="I24" s="650" t="s">
        <v>2957</v>
      </c>
      <c r="J24" s="650" t="s">
        <v>319</v>
      </c>
      <c r="K24" s="651"/>
      <c r="L24" s="652">
        <v>237</v>
      </c>
      <c r="M24" s="653" t="s">
        <v>2958</v>
      </c>
      <c r="N24" s="653">
        <v>1</v>
      </c>
      <c r="O24" s="653">
        <v>0</v>
      </c>
      <c r="P24" s="653">
        <v>0</v>
      </c>
    </row>
    <row r="25" spans="1:16">
      <c r="G25" s="650" t="s">
        <v>481</v>
      </c>
      <c r="H25" s="650" t="s">
        <v>594</v>
      </c>
      <c r="I25" s="650" t="s">
        <v>2959</v>
      </c>
      <c r="J25" s="650" t="s">
        <v>481</v>
      </c>
      <c r="K25" s="651"/>
      <c r="L25" s="652">
        <v>3393</v>
      </c>
      <c r="M25" s="653">
        <v>2.5862068965517242</v>
      </c>
      <c r="N25" s="653">
        <v>1.7553956834532374</v>
      </c>
      <c r="O25" s="653">
        <v>4</v>
      </c>
      <c r="P25" s="653">
        <v>0</v>
      </c>
    </row>
    <row r="26" spans="1:16" ht="25.5">
      <c r="G26" s="650" t="s">
        <v>491</v>
      </c>
      <c r="H26" s="650" t="s">
        <v>704</v>
      </c>
      <c r="I26" s="650" t="s">
        <v>2959</v>
      </c>
      <c r="J26" s="650" t="s">
        <v>491</v>
      </c>
      <c r="K26" s="651"/>
      <c r="L26" s="652">
        <v>1546</v>
      </c>
      <c r="M26" s="653">
        <v>3.7857142857142856</v>
      </c>
      <c r="N26" s="653">
        <v>1.017391304347826</v>
      </c>
      <c r="O26" s="653">
        <v>2</v>
      </c>
      <c r="P26" s="653">
        <v>0</v>
      </c>
    </row>
    <row r="27" spans="1:16">
      <c r="G27" s="650" t="s">
        <v>750</v>
      </c>
      <c r="H27" s="650" t="s">
        <v>594</v>
      </c>
      <c r="I27" s="650" t="s">
        <v>2957</v>
      </c>
      <c r="J27" s="650" t="s">
        <v>451</v>
      </c>
      <c r="K27" s="651"/>
      <c r="L27" s="652">
        <v>190</v>
      </c>
      <c r="M27" s="653" t="s">
        <v>2958</v>
      </c>
      <c r="N27" s="653" t="e">
        <v>#N/A</v>
      </c>
      <c r="O27" s="653">
        <v>0</v>
      </c>
      <c r="P27" s="653" t="s">
        <v>2957</v>
      </c>
    </row>
    <row r="28" spans="1:16">
      <c r="G28" s="650" t="s">
        <v>520</v>
      </c>
      <c r="H28" s="650" t="s">
        <v>766</v>
      </c>
      <c r="I28" s="650" t="s">
        <v>2959</v>
      </c>
      <c r="J28" s="650" t="s">
        <v>520</v>
      </c>
      <c r="K28" s="651"/>
      <c r="L28" s="652">
        <v>917</v>
      </c>
      <c r="M28" s="653">
        <v>1.7241379310344827</v>
      </c>
      <c r="N28" s="653">
        <v>1</v>
      </c>
      <c r="O28" s="653">
        <v>1</v>
      </c>
      <c r="P28" s="653">
        <v>0</v>
      </c>
    </row>
    <row r="29" spans="1:16">
      <c r="G29" s="650" t="s">
        <v>377</v>
      </c>
      <c r="H29" s="650" t="s">
        <v>609</v>
      </c>
      <c r="I29" s="650" t="s">
        <v>2959</v>
      </c>
      <c r="J29" s="650" t="s">
        <v>377</v>
      </c>
      <c r="K29" s="651"/>
      <c r="L29" s="652">
        <v>238</v>
      </c>
      <c r="M29" s="653">
        <v>1.1153846153846154</v>
      </c>
      <c r="N29" s="653" t="e">
        <v>#DIV/0!</v>
      </c>
      <c r="O29" s="653">
        <v>1</v>
      </c>
      <c r="P29" s="653">
        <v>0</v>
      </c>
    </row>
    <row r="30" spans="1:16">
      <c r="G30" s="650" t="s">
        <v>776</v>
      </c>
      <c r="H30" s="650" t="s">
        <v>704</v>
      </c>
      <c r="I30" s="650" t="s">
        <v>2958</v>
      </c>
      <c r="J30" s="650"/>
      <c r="K30" s="651"/>
      <c r="L30" s="652">
        <v>810</v>
      </c>
      <c r="M30" s="653" t="s">
        <v>2958</v>
      </c>
      <c r="N30" s="653" t="e">
        <v>#N/A</v>
      </c>
      <c r="O30" s="653">
        <v>0</v>
      </c>
      <c r="P30" s="653" t="s">
        <v>2965</v>
      </c>
    </row>
    <row r="31" spans="1:16">
      <c r="G31" s="650" t="s">
        <v>782</v>
      </c>
      <c r="H31" s="650" t="s">
        <v>594</v>
      </c>
      <c r="I31" s="650" t="s">
        <v>2959</v>
      </c>
      <c r="J31" s="650" t="s">
        <v>782</v>
      </c>
      <c r="K31" s="651"/>
      <c r="L31" s="652">
        <v>1050</v>
      </c>
      <c r="M31" s="653">
        <v>3</v>
      </c>
      <c r="N31" s="653">
        <v>1.0064102564102564</v>
      </c>
      <c r="O31" s="653">
        <v>2</v>
      </c>
      <c r="P31" s="653">
        <v>0</v>
      </c>
    </row>
    <row r="32" spans="1:16">
      <c r="G32" s="650" t="s">
        <v>789</v>
      </c>
      <c r="H32" s="650" t="s">
        <v>594</v>
      </c>
      <c r="I32" s="650" t="s">
        <v>2957</v>
      </c>
      <c r="J32" s="650" t="s">
        <v>782</v>
      </c>
      <c r="K32" s="651"/>
      <c r="L32" s="652">
        <v>1039</v>
      </c>
      <c r="M32" s="653" t="s">
        <v>2958</v>
      </c>
      <c r="N32" s="653" t="e">
        <v>#N/A</v>
      </c>
      <c r="O32" s="653">
        <v>0</v>
      </c>
      <c r="P32" s="653">
        <v>0</v>
      </c>
    </row>
    <row r="33" spans="7:16">
      <c r="G33" s="650" t="s">
        <v>793</v>
      </c>
      <c r="H33" s="650" t="s">
        <v>585</v>
      </c>
      <c r="I33" s="650" t="s">
        <v>2957</v>
      </c>
      <c r="J33" s="650" t="s">
        <v>429</v>
      </c>
      <c r="K33" s="651"/>
      <c r="L33" s="652">
        <v>274</v>
      </c>
      <c r="M33" s="653" t="s">
        <v>2958</v>
      </c>
      <c r="N33" s="653" t="e">
        <v>#N/A</v>
      </c>
      <c r="O33" s="653">
        <v>0</v>
      </c>
      <c r="P33" s="653">
        <v>0</v>
      </c>
    </row>
    <row r="34" spans="7:16">
      <c r="G34" s="650" t="s">
        <v>431</v>
      </c>
      <c r="H34" s="650" t="s">
        <v>585</v>
      </c>
      <c r="I34" s="650" t="s">
        <v>2959</v>
      </c>
      <c r="J34" s="650" t="s">
        <v>431</v>
      </c>
      <c r="K34" s="651"/>
      <c r="L34" s="652">
        <v>1268</v>
      </c>
      <c r="M34" s="653">
        <v>1.4827586206896552</v>
      </c>
      <c r="N34" s="653">
        <v>1.0533333333333332</v>
      </c>
      <c r="O34" s="653">
        <v>2</v>
      </c>
      <c r="P34" s="653">
        <v>0</v>
      </c>
    </row>
    <row r="35" spans="7:16">
      <c r="G35" s="650" t="s">
        <v>811</v>
      </c>
      <c r="H35" s="650" t="s">
        <v>585</v>
      </c>
      <c r="I35" s="650" t="s">
        <v>2958</v>
      </c>
      <c r="J35" s="650" t="s">
        <v>2026</v>
      </c>
      <c r="K35" s="651"/>
      <c r="L35" s="652">
        <v>175</v>
      </c>
      <c r="M35" s="653" t="s">
        <v>2958</v>
      </c>
      <c r="N35" s="653" t="e">
        <v>#N/A</v>
      </c>
      <c r="O35" s="653">
        <v>0</v>
      </c>
      <c r="P35" s="653">
        <v>0</v>
      </c>
    </row>
    <row r="36" spans="7:16">
      <c r="G36" s="650" t="s">
        <v>817</v>
      </c>
      <c r="H36" s="650" t="s">
        <v>609</v>
      </c>
      <c r="I36" s="650" t="s">
        <v>2958</v>
      </c>
      <c r="J36" s="650" t="s">
        <v>2026</v>
      </c>
      <c r="K36" s="651"/>
      <c r="L36" s="652">
        <v>238</v>
      </c>
      <c r="M36" s="653" t="s">
        <v>2958</v>
      </c>
      <c r="N36" s="653" t="e">
        <v>#N/A</v>
      </c>
      <c r="O36" s="653">
        <v>0</v>
      </c>
      <c r="P36" s="653">
        <v>0</v>
      </c>
    </row>
    <row r="37" spans="7:16">
      <c r="G37" s="650" t="s">
        <v>483</v>
      </c>
      <c r="H37" s="650" t="s">
        <v>594</v>
      </c>
      <c r="I37" s="650" t="s">
        <v>2959</v>
      </c>
      <c r="J37" s="650" t="s">
        <v>483</v>
      </c>
      <c r="K37" s="651"/>
      <c r="L37" s="652">
        <v>3412</v>
      </c>
      <c r="M37" s="653">
        <v>3.0344827586206895</v>
      </c>
      <c r="N37" s="653">
        <v>1.9235668789808917</v>
      </c>
      <c r="O37" s="653">
        <v>4</v>
      </c>
      <c r="P37" s="653">
        <v>0</v>
      </c>
    </row>
    <row r="38" spans="7:16">
      <c r="G38" s="650" t="s">
        <v>443</v>
      </c>
      <c r="H38" s="650" t="s">
        <v>594</v>
      </c>
      <c r="I38" s="650" t="s">
        <v>2959</v>
      </c>
      <c r="J38" s="650" t="s">
        <v>443</v>
      </c>
      <c r="K38" s="651"/>
      <c r="L38" s="652">
        <v>1850</v>
      </c>
      <c r="M38" s="653">
        <v>2.2068965517241379</v>
      </c>
      <c r="N38" s="653">
        <v>1.0396825396825398</v>
      </c>
      <c r="O38" s="653">
        <v>2</v>
      </c>
      <c r="P38" s="653">
        <v>0</v>
      </c>
    </row>
    <row r="39" spans="7:16">
      <c r="G39" s="650" t="s">
        <v>418</v>
      </c>
      <c r="H39" s="650" t="s">
        <v>585</v>
      </c>
      <c r="I39" s="650" t="s">
        <v>2959</v>
      </c>
      <c r="J39" s="650" t="s">
        <v>418</v>
      </c>
      <c r="K39" s="651"/>
      <c r="L39" s="652">
        <v>2865</v>
      </c>
      <c r="M39" s="653">
        <v>3.6896551724137931</v>
      </c>
      <c r="N39" s="653">
        <v>1.2142857142857142</v>
      </c>
      <c r="O39" s="653">
        <v>3</v>
      </c>
      <c r="P39" s="653" t="s">
        <v>2965</v>
      </c>
    </row>
    <row r="40" spans="7:16">
      <c r="G40" s="650" t="s">
        <v>840</v>
      </c>
      <c r="H40" s="650" t="s">
        <v>585</v>
      </c>
      <c r="I40" s="650" t="s">
        <v>2957</v>
      </c>
      <c r="J40" s="650" t="s">
        <v>418</v>
      </c>
      <c r="K40" s="651"/>
      <c r="L40" s="652">
        <v>236</v>
      </c>
      <c r="M40" s="653" t="s">
        <v>2958</v>
      </c>
      <c r="N40" s="653" t="e">
        <v>#N/A</v>
      </c>
      <c r="O40" s="653">
        <v>0</v>
      </c>
      <c r="P40" s="653">
        <v>0</v>
      </c>
    </row>
    <row r="41" spans="7:16">
      <c r="G41" s="650" t="s">
        <v>843</v>
      </c>
      <c r="H41" s="650" t="s">
        <v>594</v>
      </c>
      <c r="I41" s="650" t="s">
        <v>2958</v>
      </c>
      <c r="J41" s="650" t="s">
        <v>2026</v>
      </c>
      <c r="K41" s="651"/>
      <c r="L41" s="652">
        <v>214</v>
      </c>
      <c r="M41" s="653" t="s">
        <v>2958</v>
      </c>
      <c r="N41" s="653" t="e">
        <v>#N/A</v>
      </c>
      <c r="O41" s="653">
        <v>0</v>
      </c>
      <c r="P41" s="653">
        <v>0</v>
      </c>
    </row>
    <row r="42" spans="7:16">
      <c r="G42" s="650" t="s">
        <v>485</v>
      </c>
      <c r="H42" s="650" t="s">
        <v>594</v>
      </c>
      <c r="I42" s="650" t="s">
        <v>2959</v>
      </c>
      <c r="J42" s="650" t="s">
        <v>485</v>
      </c>
      <c r="K42" s="651"/>
      <c r="L42" s="652">
        <v>3000</v>
      </c>
      <c r="M42" s="653">
        <v>2.3333333333333335</v>
      </c>
      <c r="N42" s="653" t="e">
        <v>#N/A</v>
      </c>
      <c r="O42" s="653">
        <v>3</v>
      </c>
      <c r="P42" s="653">
        <v>0</v>
      </c>
    </row>
    <row r="43" spans="7:16">
      <c r="G43" s="650" t="s">
        <v>854</v>
      </c>
      <c r="H43" s="650" t="s">
        <v>585</v>
      </c>
      <c r="I43" s="650" t="s">
        <v>2958</v>
      </c>
      <c r="J43" s="650" t="s">
        <v>2026</v>
      </c>
      <c r="K43" s="651"/>
      <c r="L43" s="652">
        <v>146</v>
      </c>
      <c r="M43" s="653" t="s">
        <v>2026</v>
      </c>
      <c r="N43" s="653" t="e">
        <v>#N/A</v>
      </c>
      <c r="O43" s="653">
        <v>0</v>
      </c>
      <c r="P43" s="653">
        <v>0</v>
      </c>
    </row>
    <row r="44" spans="7:16">
      <c r="G44" s="650" t="s">
        <v>859</v>
      </c>
      <c r="H44" s="650" t="s">
        <v>594</v>
      </c>
      <c r="I44" s="650" t="s">
        <v>2959</v>
      </c>
      <c r="J44" s="650" t="s">
        <v>859</v>
      </c>
      <c r="K44" s="651"/>
      <c r="L44" s="652">
        <v>2656</v>
      </c>
      <c r="M44" s="653">
        <v>4.2068965517241379</v>
      </c>
      <c r="N44" s="653">
        <v>1.112970711297071</v>
      </c>
      <c r="O44" s="653">
        <v>2</v>
      </c>
      <c r="P44" s="653" t="s">
        <v>2965</v>
      </c>
    </row>
    <row r="45" spans="7:16">
      <c r="G45" s="650" t="s">
        <v>400</v>
      </c>
      <c r="H45" s="650" t="s">
        <v>585</v>
      </c>
      <c r="I45" s="650" t="s">
        <v>2959</v>
      </c>
      <c r="J45" s="650" t="s">
        <v>400</v>
      </c>
      <c r="K45" s="651"/>
      <c r="L45" s="652">
        <v>3988</v>
      </c>
      <c r="M45" s="653">
        <v>3.0714285714285716</v>
      </c>
      <c r="N45" s="653">
        <v>1.7777777777777777</v>
      </c>
      <c r="O45" s="653">
        <v>4</v>
      </c>
      <c r="P45" s="653" t="s">
        <v>2957</v>
      </c>
    </row>
    <row r="46" spans="7:16">
      <c r="G46" s="650" t="s">
        <v>324</v>
      </c>
      <c r="H46" s="650" t="s">
        <v>609</v>
      </c>
      <c r="I46" s="650" t="s">
        <v>2957</v>
      </c>
      <c r="J46" s="650" t="s">
        <v>329</v>
      </c>
      <c r="K46" s="651"/>
      <c r="L46" s="652">
        <v>493</v>
      </c>
      <c r="M46" s="653" t="s">
        <v>2958</v>
      </c>
      <c r="N46" s="653" t="e">
        <v>#DIV/0!</v>
      </c>
      <c r="O46" s="653">
        <v>0</v>
      </c>
      <c r="P46" s="653">
        <v>0</v>
      </c>
    </row>
    <row r="47" spans="7:16">
      <c r="G47" s="650" t="s">
        <v>474</v>
      </c>
      <c r="H47" s="650" t="s">
        <v>594</v>
      </c>
      <c r="I47" s="650" t="s">
        <v>2959</v>
      </c>
      <c r="J47" s="650" t="s">
        <v>474</v>
      </c>
      <c r="K47" s="651"/>
      <c r="L47" s="652">
        <v>1588</v>
      </c>
      <c r="M47" s="653">
        <v>2.4827586206896552</v>
      </c>
      <c r="N47" s="653">
        <v>1</v>
      </c>
      <c r="O47" s="653">
        <v>2</v>
      </c>
      <c r="P47" s="653" t="s">
        <v>2965</v>
      </c>
    </row>
    <row r="48" spans="7:16">
      <c r="G48" s="650" t="s">
        <v>493</v>
      </c>
      <c r="H48" s="650" t="s">
        <v>704</v>
      </c>
      <c r="I48" s="650" t="s">
        <v>2959</v>
      </c>
      <c r="J48" s="650" t="s">
        <v>493</v>
      </c>
      <c r="K48" s="651"/>
      <c r="L48" s="652">
        <v>330</v>
      </c>
      <c r="M48" s="653">
        <v>1.2</v>
      </c>
      <c r="N48" s="653">
        <v>1.0172413793103448</v>
      </c>
      <c r="O48" s="653">
        <v>1</v>
      </c>
      <c r="P48" s="653">
        <v>0</v>
      </c>
    </row>
    <row r="49" spans="7:16">
      <c r="G49" s="650" t="s">
        <v>362</v>
      </c>
      <c r="H49" s="650" t="s">
        <v>609</v>
      </c>
      <c r="I49" s="650" t="s">
        <v>2959</v>
      </c>
      <c r="J49" s="650" t="s">
        <v>362</v>
      </c>
      <c r="K49" s="651"/>
      <c r="L49" s="652">
        <v>2553</v>
      </c>
      <c r="M49" s="653">
        <v>3.2758620689655173</v>
      </c>
      <c r="N49" s="653">
        <v>1.1156069364161849</v>
      </c>
      <c r="O49" s="653">
        <v>3</v>
      </c>
      <c r="P49" s="653">
        <v>0</v>
      </c>
    </row>
    <row r="50" spans="7:16">
      <c r="G50" s="650" t="s">
        <v>512</v>
      </c>
      <c r="H50" s="650" t="s">
        <v>766</v>
      </c>
      <c r="I50" s="650" t="s">
        <v>2959</v>
      </c>
      <c r="J50" s="650" t="s">
        <v>512</v>
      </c>
      <c r="K50" s="651"/>
      <c r="L50" s="652">
        <v>437</v>
      </c>
      <c r="M50" s="653">
        <v>1</v>
      </c>
      <c r="N50" s="653">
        <v>1</v>
      </c>
      <c r="O50" s="653">
        <v>1</v>
      </c>
      <c r="P50" s="653" t="s">
        <v>2965</v>
      </c>
    </row>
    <row r="51" spans="7:16">
      <c r="G51" s="650" t="s">
        <v>421</v>
      </c>
      <c r="H51" s="650" t="s">
        <v>585</v>
      </c>
      <c r="I51" s="650" t="s">
        <v>2959</v>
      </c>
      <c r="J51" s="650" t="s">
        <v>421</v>
      </c>
      <c r="K51" s="651"/>
      <c r="L51" s="652">
        <v>4658</v>
      </c>
      <c r="M51" s="653">
        <v>3.8275862068965516</v>
      </c>
      <c r="N51" s="653">
        <v>1.7165775401069518</v>
      </c>
      <c r="O51" s="653">
        <v>4</v>
      </c>
      <c r="P51" s="653" t="s">
        <v>2965</v>
      </c>
    </row>
    <row r="52" spans="7:16">
      <c r="G52" s="650" t="s">
        <v>335</v>
      </c>
      <c r="H52" s="650" t="s">
        <v>609</v>
      </c>
      <c r="I52" s="650" t="s">
        <v>2959</v>
      </c>
      <c r="J52" s="650" t="s">
        <v>335</v>
      </c>
      <c r="K52" s="651"/>
      <c r="L52" s="652">
        <v>885</v>
      </c>
      <c r="M52" s="653">
        <v>2.5862068965517242</v>
      </c>
      <c r="N52" s="653">
        <v>1.0375939849624061</v>
      </c>
      <c r="O52" s="653">
        <v>2</v>
      </c>
      <c r="P52" s="653">
        <v>0</v>
      </c>
    </row>
    <row r="53" spans="7:16">
      <c r="G53" s="650" t="s">
        <v>337</v>
      </c>
      <c r="H53" s="650" t="s">
        <v>609</v>
      </c>
      <c r="I53" s="650" t="s">
        <v>2957</v>
      </c>
      <c r="J53" s="650" t="s">
        <v>335</v>
      </c>
      <c r="K53" s="651"/>
      <c r="L53" s="652">
        <v>113</v>
      </c>
      <c r="M53" s="653" t="s">
        <v>2958</v>
      </c>
      <c r="N53" s="653" t="e">
        <v>#DIV/0!</v>
      </c>
      <c r="O53" s="653">
        <v>0</v>
      </c>
      <c r="P53" s="653">
        <v>0</v>
      </c>
    </row>
    <row r="54" spans="7:16" ht="25.5">
      <c r="G54" s="650" t="s">
        <v>929</v>
      </c>
      <c r="H54" s="650" t="s">
        <v>585</v>
      </c>
      <c r="I54" s="650" t="s">
        <v>2959</v>
      </c>
      <c r="J54" s="650" t="s">
        <v>929</v>
      </c>
      <c r="K54" s="651"/>
      <c r="L54" s="652">
        <v>260</v>
      </c>
      <c r="M54" s="653">
        <v>1.0666666666666667</v>
      </c>
      <c r="N54" s="653">
        <v>1</v>
      </c>
      <c r="O54" s="653">
        <v>1</v>
      </c>
      <c r="P54" s="653">
        <v>0</v>
      </c>
    </row>
    <row r="55" spans="7:16" ht="25.5">
      <c r="G55" s="650" t="s">
        <v>934</v>
      </c>
      <c r="H55" s="650" t="s">
        <v>585</v>
      </c>
      <c r="I55" s="650" t="s">
        <v>2957</v>
      </c>
      <c r="J55" s="650" t="s">
        <v>1809</v>
      </c>
      <c r="K55" s="651"/>
      <c r="L55" s="652">
        <v>241</v>
      </c>
      <c r="M55" s="653" t="e">
        <v>#N/A</v>
      </c>
      <c r="N55" s="653" t="e">
        <v>#N/A</v>
      </c>
      <c r="O55" s="653">
        <v>2</v>
      </c>
      <c r="P55" s="653">
        <v>0</v>
      </c>
    </row>
    <row r="56" spans="7:16" ht="25.5">
      <c r="G56" s="650" t="s">
        <v>938</v>
      </c>
      <c r="H56" s="650" t="s">
        <v>585</v>
      </c>
      <c r="I56" s="650" t="s">
        <v>2957</v>
      </c>
      <c r="J56" s="650" t="s">
        <v>1809</v>
      </c>
      <c r="K56" s="651"/>
      <c r="L56" s="652">
        <v>245</v>
      </c>
      <c r="M56" s="653" t="s">
        <v>2958</v>
      </c>
      <c r="N56" s="653" t="e">
        <v>#N/A</v>
      </c>
      <c r="O56" s="653">
        <v>0</v>
      </c>
      <c r="P56" s="653">
        <v>0</v>
      </c>
    </row>
    <row r="57" spans="7:16" ht="25.5">
      <c r="G57" s="650" t="s">
        <v>943</v>
      </c>
      <c r="H57" s="650" t="s">
        <v>585</v>
      </c>
      <c r="I57" s="650" t="s">
        <v>2957</v>
      </c>
      <c r="J57" s="650" t="s">
        <v>1809</v>
      </c>
      <c r="K57" s="651"/>
      <c r="L57" s="652">
        <v>302</v>
      </c>
      <c r="M57" s="653" t="s">
        <v>2958</v>
      </c>
      <c r="N57" s="653" t="e">
        <v>#N/A</v>
      </c>
      <c r="O57" s="653">
        <v>0</v>
      </c>
      <c r="P57" s="653">
        <v>0</v>
      </c>
    </row>
    <row r="58" spans="7:16" ht="25.5">
      <c r="G58" s="650" t="s">
        <v>945</v>
      </c>
      <c r="H58" s="650" t="s">
        <v>585</v>
      </c>
      <c r="I58" s="650" t="s">
        <v>2957</v>
      </c>
      <c r="J58" s="650" t="s">
        <v>1809</v>
      </c>
      <c r="K58" s="651"/>
      <c r="L58" s="652">
        <v>287</v>
      </c>
      <c r="M58" s="653" t="s">
        <v>2958</v>
      </c>
      <c r="N58" s="653" t="e">
        <v>#N/A</v>
      </c>
      <c r="O58" s="653">
        <v>0</v>
      </c>
      <c r="P58" s="653">
        <v>0</v>
      </c>
    </row>
    <row r="59" spans="7:16">
      <c r="G59" s="650" t="s">
        <v>948</v>
      </c>
      <c r="H59" s="650" t="s">
        <v>585</v>
      </c>
      <c r="I59" s="650" t="s">
        <v>2958</v>
      </c>
      <c r="J59" s="650" t="s">
        <v>2026</v>
      </c>
      <c r="K59" s="651"/>
      <c r="L59" s="652">
        <v>856</v>
      </c>
      <c r="M59" s="653" t="s">
        <v>2958</v>
      </c>
      <c r="N59" s="653" t="e">
        <v>#N/A</v>
      </c>
      <c r="O59" s="653">
        <v>0</v>
      </c>
      <c r="P59" s="653">
        <v>0</v>
      </c>
    </row>
    <row r="60" spans="7:16">
      <c r="G60" s="650" t="s">
        <v>364</v>
      </c>
      <c r="H60" s="650" t="s">
        <v>609</v>
      </c>
      <c r="I60" s="650" t="s">
        <v>2959</v>
      </c>
      <c r="J60" s="650" t="s">
        <v>364</v>
      </c>
      <c r="K60" s="651"/>
      <c r="L60" s="652">
        <v>1654</v>
      </c>
      <c r="M60" s="653">
        <v>2.4285714285714284</v>
      </c>
      <c r="N60" s="653">
        <v>1.1229508196721312</v>
      </c>
      <c r="O60" s="653">
        <v>2</v>
      </c>
      <c r="P60" s="653">
        <v>0</v>
      </c>
    </row>
    <row r="61" spans="7:16" ht="25.5">
      <c r="G61" s="650" t="s">
        <v>961</v>
      </c>
      <c r="H61" s="650" t="s">
        <v>585</v>
      </c>
      <c r="I61" s="650" t="s">
        <v>2959</v>
      </c>
      <c r="J61" s="650" t="s">
        <v>2974</v>
      </c>
      <c r="K61" s="651"/>
      <c r="L61" s="652">
        <v>100</v>
      </c>
      <c r="M61" s="653" t="s">
        <v>2958</v>
      </c>
      <c r="N61" s="653" t="e">
        <v>#N/A</v>
      </c>
      <c r="O61" s="653">
        <v>0</v>
      </c>
      <c r="P61" s="653">
        <v>0</v>
      </c>
    </row>
    <row r="62" spans="7:16">
      <c r="G62" s="650" t="s">
        <v>963</v>
      </c>
      <c r="H62" s="650" t="s">
        <v>594</v>
      </c>
      <c r="I62" s="650" t="s">
        <v>2958</v>
      </c>
      <c r="J62" s="650" t="s">
        <v>2026</v>
      </c>
      <c r="K62" s="651"/>
      <c r="L62" s="652">
        <v>1064</v>
      </c>
      <c r="M62" s="653" t="s">
        <v>2958</v>
      </c>
      <c r="N62" s="653" t="e">
        <v>#N/A</v>
      </c>
      <c r="O62" s="653">
        <v>0</v>
      </c>
      <c r="P62" s="653" t="s">
        <v>2965</v>
      </c>
    </row>
    <row r="63" spans="7:16">
      <c r="G63" s="650" t="s">
        <v>969</v>
      </c>
      <c r="H63" s="650" t="s">
        <v>594</v>
      </c>
      <c r="I63" s="650" t="s">
        <v>2957</v>
      </c>
      <c r="J63" s="650" t="s">
        <v>474</v>
      </c>
      <c r="K63" s="651"/>
      <c r="L63" s="652">
        <v>465</v>
      </c>
      <c r="M63" s="653" t="s">
        <v>2958</v>
      </c>
      <c r="N63" s="653" t="e">
        <v>#N/A</v>
      </c>
      <c r="O63" s="653">
        <v>0</v>
      </c>
      <c r="P63" s="653">
        <v>0</v>
      </c>
    </row>
    <row r="64" spans="7:16">
      <c r="G64" s="650" t="s">
        <v>974</v>
      </c>
      <c r="H64" s="650" t="s">
        <v>594</v>
      </c>
      <c r="I64" s="650" t="s">
        <v>2958</v>
      </c>
      <c r="J64" s="650" t="s">
        <v>2026</v>
      </c>
      <c r="K64" s="651"/>
      <c r="L64" s="652">
        <v>285</v>
      </c>
      <c r="M64" s="653" t="s">
        <v>2958</v>
      </c>
      <c r="N64" s="653" t="e">
        <v>#N/A</v>
      </c>
      <c r="O64" s="653">
        <v>0</v>
      </c>
      <c r="P64" s="653">
        <v>0</v>
      </c>
    </row>
    <row r="65" spans="7:16">
      <c r="G65" s="650" t="s">
        <v>979</v>
      </c>
      <c r="H65" s="650" t="s">
        <v>594</v>
      </c>
      <c r="I65" s="650" t="s">
        <v>2959</v>
      </c>
      <c r="J65" s="650" t="s">
        <v>979</v>
      </c>
      <c r="K65" s="651"/>
      <c r="L65" s="652">
        <v>979</v>
      </c>
      <c r="M65" s="653" t="s">
        <v>2958</v>
      </c>
      <c r="N65" s="653" t="e">
        <v>#N/A</v>
      </c>
      <c r="O65" s="653">
        <v>0</v>
      </c>
      <c r="P65" s="653" t="s">
        <v>2965</v>
      </c>
    </row>
    <row r="66" spans="7:16">
      <c r="G66" s="650" t="s">
        <v>982</v>
      </c>
      <c r="H66" s="650" t="s">
        <v>704</v>
      </c>
      <c r="I66" s="650" t="s">
        <v>2959</v>
      </c>
      <c r="J66" s="650" t="s">
        <v>982</v>
      </c>
      <c r="K66" s="651"/>
      <c r="L66" s="652">
        <v>240</v>
      </c>
      <c r="M66" s="653">
        <v>1</v>
      </c>
      <c r="N66" s="653">
        <v>1</v>
      </c>
      <c r="O66" s="653">
        <v>1</v>
      </c>
      <c r="P66" s="653" t="s">
        <v>2965</v>
      </c>
    </row>
    <row r="67" spans="7:16">
      <c r="G67" s="650" t="s">
        <v>988</v>
      </c>
      <c r="H67" s="650" t="s">
        <v>594</v>
      </c>
      <c r="I67" s="650" t="s">
        <v>2959</v>
      </c>
      <c r="J67" s="650" t="s">
        <v>988</v>
      </c>
      <c r="K67" s="651"/>
      <c r="L67" s="652">
        <v>1503</v>
      </c>
      <c r="M67" s="653">
        <v>1.7931034482758621</v>
      </c>
      <c r="N67" s="653">
        <v>1.0297029702970297</v>
      </c>
      <c r="O67" s="653">
        <v>2</v>
      </c>
      <c r="P67" s="653">
        <v>0</v>
      </c>
    </row>
    <row r="68" spans="7:16">
      <c r="G68" s="650" t="s">
        <v>995</v>
      </c>
      <c r="H68" s="650" t="s">
        <v>609</v>
      </c>
      <c r="I68" s="650" t="s">
        <v>2957</v>
      </c>
      <c r="J68" s="650" t="s">
        <v>366</v>
      </c>
      <c r="K68" s="651"/>
      <c r="L68" s="652">
        <v>186</v>
      </c>
      <c r="M68" s="653" t="s">
        <v>2958</v>
      </c>
      <c r="N68" s="653" t="e">
        <v>#N/A</v>
      </c>
      <c r="O68" s="653">
        <v>0</v>
      </c>
      <c r="P68" s="653">
        <v>0</v>
      </c>
    </row>
    <row r="69" spans="7:16">
      <c r="G69" s="650" t="s">
        <v>999</v>
      </c>
      <c r="H69" s="650" t="s">
        <v>594</v>
      </c>
      <c r="I69" s="650" t="s">
        <v>2958</v>
      </c>
      <c r="J69" s="650" t="s">
        <v>2026</v>
      </c>
      <c r="K69" s="651"/>
      <c r="L69" s="652">
        <v>234</v>
      </c>
      <c r="M69" s="653" t="s">
        <v>2958</v>
      </c>
      <c r="N69" s="653" t="e">
        <v>#N/A</v>
      </c>
      <c r="O69" s="653">
        <v>0</v>
      </c>
      <c r="P69" s="653">
        <v>0</v>
      </c>
    </row>
    <row r="70" spans="7:16">
      <c r="G70" s="650" t="s">
        <v>1007</v>
      </c>
      <c r="H70" s="650" t="s">
        <v>594</v>
      </c>
      <c r="I70" s="650" t="s">
        <v>2959</v>
      </c>
      <c r="J70" s="650" t="s">
        <v>1007</v>
      </c>
      <c r="K70" s="651"/>
      <c r="L70" s="652">
        <v>3071</v>
      </c>
      <c r="M70" s="653">
        <v>2.5517241379310347</v>
      </c>
      <c r="N70" s="653">
        <v>1.8529411764705883</v>
      </c>
      <c r="O70" s="653">
        <v>3</v>
      </c>
      <c r="P70" s="653">
        <v>0</v>
      </c>
    </row>
    <row r="71" spans="7:16">
      <c r="G71" s="650" t="s">
        <v>397</v>
      </c>
      <c r="H71" s="650" t="s">
        <v>585</v>
      </c>
      <c r="I71" s="650" t="s">
        <v>2959</v>
      </c>
      <c r="J71" s="650" t="s">
        <v>397</v>
      </c>
      <c r="K71" s="651"/>
      <c r="L71" s="652">
        <v>445</v>
      </c>
      <c r="M71" s="653">
        <v>1.5862068965517242</v>
      </c>
      <c r="N71" s="653">
        <v>1</v>
      </c>
      <c r="O71" s="653">
        <v>1</v>
      </c>
      <c r="P71" s="653">
        <v>0</v>
      </c>
    </row>
    <row r="72" spans="7:16">
      <c r="G72" s="650" t="s">
        <v>1017</v>
      </c>
      <c r="H72" s="650" t="s">
        <v>609</v>
      </c>
      <c r="I72" s="650" t="s">
        <v>2958</v>
      </c>
      <c r="J72" s="650" t="s">
        <v>2026</v>
      </c>
      <c r="K72" s="651"/>
      <c r="L72" s="652">
        <v>446</v>
      </c>
      <c r="M72" s="653" t="s">
        <v>2958</v>
      </c>
      <c r="N72" s="653" t="e">
        <v>#N/A</v>
      </c>
      <c r="O72" s="653">
        <v>0</v>
      </c>
      <c r="P72" s="653">
        <v>0</v>
      </c>
    </row>
    <row r="73" spans="7:16">
      <c r="G73" s="650" t="s">
        <v>343</v>
      </c>
      <c r="H73" s="650" t="s">
        <v>609</v>
      </c>
      <c r="I73" s="650" t="s">
        <v>2957</v>
      </c>
      <c r="J73" s="650" t="s">
        <v>1030</v>
      </c>
      <c r="K73" s="651"/>
      <c r="L73" s="652">
        <v>318</v>
      </c>
      <c r="M73" s="653" t="s">
        <v>2958</v>
      </c>
      <c r="N73" s="653" t="e">
        <v>#DIV/0!</v>
      </c>
      <c r="O73" s="653">
        <v>0</v>
      </c>
      <c r="P73" s="653">
        <v>0</v>
      </c>
    </row>
    <row r="74" spans="7:16">
      <c r="G74" s="650" t="s">
        <v>1030</v>
      </c>
      <c r="H74" s="650" t="s">
        <v>609</v>
      </c>
      <c r="I74" s="650" t="s">
        <v>2959</v>
      </c>
      <c r="J74" s="650" t="s">
        <v>1030</v>
      </c>
      <c r="K74" s="651"/>
      <c r="L74" s="652">
        <v>2505</v>
      </c>
      <c r="M74" s="653">
        <v>4.0344827586206895</v>
      </c>
      <c r="N74" s="653">
        <v>1.4514563106796117</v>
      </c>
      <c r="O74" s="653">
        <v>3</v>
      </c>
      <c r="P74" s="653">
        <v>0</v>
      </c>
    </row>
    <row r="75" spans="7:16">
      <c r="G75" s="650" t="s">
        <v>1032</v>
      </c>
      <c r="H75" s="650" t="s">
        <v>609</v>
      </c>
      <c r="I75" s="650" t="s">
        <v>2957</v>
      </c>
      <c r="J75" s="650" t="s">
        <v>1030</v>
      </c>
      <c r="K75" s="651"/>
      <c r="L75" s="652">
        <v>1533</v>
      </c>
      <c r="M75" s="653" t="s">
        <v>2958</v>
      </c>
      <c r="N75" s="653" t="e">
        <v>#N/A</v>
      </c>
      <c r="O75" s="653">
        <v>0</v>
      </c>
      <c r="P75" s="653">
        <v>0</v>
      </c>
    </row>
    <row r="76" spans="7:16">
      <c r="G76" s="650" t="s">
        <v>354</v>
      </c>
      <c r="H76" s="650" t="s">
        <v>609</v>
      </c>
      <c r="I76" s="650" t="s">
        <v>2959</v>
      </c>
      <c r="J76" s="650" t="s">
        <v>354</v>
      </c>
      <c r="K76" s="651"/>
      <c r="L76" s="652">
        <v>2592</v>
      </c>
      <c r="M76" s="653">
        <v>2.6551724137931036</v>
      </c>
      <c r="N76" s="653">
        <v>1.0821917808219179</v>
      </c>
      <c r="O76" s="653">
        <v>2</v>
      </c>
      <c r="P76" s="653" t="s">
        <v>2965</v>
      </c>
    </row>
    <row r="77" spans="7:16">
      <c r="G77" s="650" t="s">
        <v>379</v>
      </c>
      <c r="H77" s="650" t="s">
        <v>609</v>
      </c>
      <c r="I77" s="650" t="s">
        <v>2959</v>
      </c>
      <c r="J77" s="650" t="s">
        <v>379</v>
      </c>
      <c r="K77" s="651"/>
      <c r="L77" s="652">
        <v>2125</v>
      </c>
      <c r="M77" s="653">
        <v>2.5517241379310347</v>
      </c>
      <c r="N77" s="653">
        <v>1.1297709923664123</v>
      </c>
      <c r="O77" s="653">
        <v>2</v>
      </c>
      <c r="P77" s="653" t="s">
        <v>2965</v>
      </c>
    </row>
    <row r="78" spans="7:16">
      <c r="G78" s="650" t="s">
        <v>1046</v>
      </c>
      <c r="H78" s="650" t="s">
        <v>585</v>
      </c>
      <c r="I78" s="650" t="s">
        <v>2957</v>
      </c>
      <c r="J78" s="650" t="s">
        <v>398</v>
      </c>
      <c r="K78" s="651"/>
      <c r="L78" s="652">
        <v>142</v>
      </c>
      <c r="M78" s="653" t="s">
        <v>2958</v>
      </c>
      <c r="N78" s="653" t="e">
        <v>#N/A</v>
      </c>
      <c r="O78" s="653">
        <v>0</v>
      </c>
      <c r="P78" s="653">
        <v>0</v>
      </c>
    </row>
    <row r="79" spans="7:16" ht="25.5">
      <c r="G79" s="650" t="s">
        <v>383</v>
      </c>
      <c r="H79" s="650" t="s">
        <v>585</v>
      </c>
      <c r="I79" s="650" t="s">
        <v>2959</v>
      </c>
      <c r="J79" s="650" t="s">
        <v>383</v>
      </c>
      <c r="K79" s="651"/>
      <c r="L79" s="652">
        <v>361</v>
      </c>
      <c r="M79" s="653">
        <v>2.3333333333333335</v>
      </c>
      <c r="N79" s="653">
        <v>1</v>
      </c>
      <c r="O79" s="653">
        <v>1</v>
      </c>
      <c r="P79" s="653">
        <v>0</v>
      </c>
    </row>
    <row r="80" spans="7:16">
      <c r="G80" s="650" t="s">
        <v>1058</v>
      </c>
      <c r="H80" s="650" t="s">
        <v>585</v>
      </c>
      <c r="I80" s="650" t="s">
        <v>2958</v>
      </c>
      <c r="J80" s="650" t="s">
        <v>2026</v>
      </c>
      <c r="K80" s="651"/>
      <c r="L80" s="652">
        <v>354</v>
      </c>
      <c r="M80" s="653" t="s">
        <v>2026</v>
      </c>
      <c r="N80" s="653" t="e">
        <v>#N/A</v>
      </c>
      <c r="O80" s="653">
        <v>0</v>
      </c>
      <c r="P80" s="653">
        <v>0</v>
      </c>
    </row>
    <row r="81" spans="7:16">
      <c r="G81" s="650" t="s">
        <v>1063</v>
      </c>
      <c r="H81" s="650" t="s">
        <v>585</v>
      </c>
      <c r="I81" s="650" t="s">
        <v>2958</v>
      </c>
      <c r="J81" s="650" t="s">
        <v>2026</v>
      </c>
      <c r="K81" s="651"/>
      <c r="L81" s="652">
        <v>381</v>
      </c>
      <c r="M81" s="653" t="s">
        <v>2026</v>
      </c>
      <c r="N81" s="653" t="e">
        <v>#N/A</v>
      </c>
      <c r="O81" s="653">
        <v>0</v>
      </c>
      <c r="P81" s="653">
        <v>0</v>
      </c>
    </row>
    <row r="82" spans="7:16" ht="25.5">
      <c r="G82" s="650" t="s">
        <v>410</v>
      </c>
      <c r="H82" s="650" t="s">
        <v>585</v>
      </c>
      <c r="I82" s="650" t="s">
        <v>2959</v>
      </c>
      <c r="J82" s="650" t="s">
        <v>410</v>
      </c>
      <c r="K82" s="651"/>
      <c r="L82" s="652">
        <v>512</v>
      </c>
      <c r="M82" s="653">
        <v>1.037037037037037</v>
      </c>
      <c r="N82" s="653">
        <v>1</v>
      </c>
      <c r="O82" s="653">
        <v>1</v>
      </c>
      <c r="P82" s="653">
        <v>0</v>
      </c>
    </row>
    <row r="83" spans="7:16">
      <c r="G83" s="650" t="s">
        <v>1073</v>
      </c>
      <c r="H83" s="650" t="s">
        <v>594</v>
      </c>
      <c r="I83" s="650" t="s">
        <v>2958</v>
      </c>
      <c r="J83" s="650" t="s">
        <v>2026</v>
      </c>
      <c r="K83" s="651"/>
      <c r="L83" s="652">
        <v>248</v>
      </c>
      <c r="M83" s="653" t="s">
        <v>2958</v>
      </c>
      <c r="N83" s="653" t="e">
        <v>#N/A</v>
      </c>
      <c r="O83" s="653">
        <v>0</v>
      </c>
      <c r="P83" s="653">
        <v>0</v>
      </c>
    </row>
    <row r="84" spans="7:16">
      <c r="G84" s="650" t="s">
        <v>365</v>
      </c>
      <c r="H84" s="650" t="s">
        <v>609</v>
      </c>
      <c r="I84" s="650" t="s">
        <v>2959</v>
      </c>
      <c r="J84" s="650" t="s">
        <v>365</v>
      </c>
      <c r="K84" s="651"/>
      <c r="L84" s="652">
        <v>2204</v>
      </c>
      <c r="M84" s="653">
        <v>2.8</v>
      </c>
      <c r="N84" s="653">
        <v>1.0441176470588236</v>
      </c>
      <c r="O84" s="653">
        <v>2</v>
      </c>
      <c r="P84" s="653">
        <v>0</v>
      </c>
    </row>
    <row r="85" spans="7:16">
      <c r="G85" s="650" t="s">
        <v>426</v>
      </c>
      <c r="H85" s="650" t="s">
        <v>585</v>
      </c>
      <c r="I85" s="650" t="s">
        <v>2959</v>
      </c>
      <c r="J85" s="650" t="s">
        <v>426</v>
      </c>
      <c r="K85" s="651"/>
      <c r="L85" s="652">
        <v>1935</v>
      </c>
      <c r="M85" s="653">
        <v>2.6896551724137931</v>
      </c>
      <c r="N85" s="653">
        <v>1.0381679389312977</v>
      </c>
      <c r="O85" s="653">
        <v>2</v>
      </c>
      <c r="P85" s="653">
        <v>0</v>
      </c>
    </row>
    <row r="86" spans="7:16">
      <c r="G86" s="650" t="s">
        <v>433</v>
      </c>
      <c r="H86" s="650" t="s">
        <v>585</v>
      </c>
      <c r="I86" s="650" t="s">
        <v>2959</v>
      </c>
      <c r="J86" s="650" t="s">
        <v>433</v>
      </c>
      <c r="K86" s="651"/>
      <c r="L86" s="652">
        <v>4622</v>
      </c>
      <c r="M86" s="653">
        <v>3.3214285714285716</v>
      </c>
      <c r="N86" s="653">
        <v>1.7484276729559749</v>
      </c>
      <c r="O86" s="653">
        <v>5</v>
      </c>
      <c r="P86" s="653">
        <v>0</v>
      </c>
    </row>
    <row r="87" spans="7:16">
      <c r="G87" s="650" t="s">
        <v>340</v>
      </c>
      <c r="H87" s="650" t="s">
        <v>609</v>
      </c>
      <c r="I87" s="650" t="s">
        <v>2958</v>
      </c>
      <c r="J87" s="650" t="s">
        <v>2026</v>
      </c>
      <c r="K87" s="651"/>
      <c r="L87" s="652">
        <v>1272</v>
      </c>
      <c r="M87" s="653" t="s">
        <v>2958</v>
      </c>
      <c r="N87" s="653" t="e">
        <v>#DIV/0!</v>
      </c>
      <c r="O87" s="653">
        <v>0</v>
      </c>
      <c r="P87" s="653">
        <v>0</v>
      </c>
    </row>
    <row r="88" spans="7:16">
      <c r="G88" s="650" t="s">
        <v>440</v>
      </c>
      <c r="H88" s="650" t="s">
        <v>594</v>
      </c>
      <c r="I88" s="650" t="s">
        <v>2959</v>
      </c>
      <c r="J88" s="650" t="s">
        <v>440</v>
      </c>
      <c r="K88" s="651"/>
      <c r="L88" s="652">
        <v>3070</v>
      </c>
      <c r="M88" s="653">
        <v>2.3103448275862069</v>
      </c>
      <c r="N88" s="653">
        <v>1.7606837606837606</v>
      </c>
      <c r="O88" s="653">
        <v>3</v>
      </c>
      <c r="P88" s="653">
        <v>0</v>
      </c>
    </row>
    <row r="89" spans="7:16">
      <c r="G89" s="650" t="s">
        <v>1101</v>
      </c>
      <c r="H89" s="650" t="s">
        <v>594</v>
      </c>
      <c r="I89" s="650" t="s">
        <v>2958</v>
      </c>
      <c r="J89" s="650" t="s">
        <v>2026</v>
      </c>
      <c r="K89" s="651"/>
      <c r="L89" s="652">
        <v>86</v>
      </c>
      <c r="M89" s="653" t="s">
        <v>2958</v>
      </c>
      <c r="N89" s="653" t="e">
        <v>#N/A</v>
      </c>
      <c r="O89" s="653">
        <v>0</v>
      </c>
      <c r="P89" s="653">
        <v>0</v>
      </c>
    </row>
    <row r="90" spans="7:16">
      <c r="G90" s="650" t="s">
        <v>1149</v>
      </c>
      <c r="H90" s="650" t="s">
        <v>609</v>
      </c>
      <c r="I90" s="650" t="s">
        <v>2958</v>
      </c>
      <c r="J90" s="650" t="s">
        <v>2026</v>
      </c>
      <c r="K90" s="651"/>
      <c r="L90" s="652">
        <v>183</v>
      </c>
      <c r="M90" s="653" t="s">
        <v>2958</v>
      </c>
      <c r="N90" s="653" t="e">
        <v>#N/A</v>
      </c>
      <c r="O90" s="653">
        <v>0</v>
      </c>
      <c r="P90" s="653">
        <v>0</v>
      </c>
    </row>
    <row r="91" spans="7:16">
      <c r="G91" s="650" t="s">
        <v>398</v>
      </c>
      <c r="H91" s="650" t="s">
        <v>585</v>
      </c>
      <c r="I91" s="650" t="s">
        <v>2959</v>
      </c>
      <c r="J91" s="650" t="s">
        <v>398</v>
      </c>
      <c r="K91" s="651"/>
      <c r="L91" s="652">
        <v>2801</v>
      </c>
      <c r="M91" s="653">
        <v>2.5862068965517242</v>
      </c>
      <c r="N91" s="653">
        <v>1.3771929824561404</v>
      </c>
      <c r="O91" s="653">
        <v>3</v>
      </c>
      <c r="P91" s="653">
        <v>0</v>
      </c>
    </row>
    <row r="92" spans="7:16" ht="25.5">
      <c r="G92" s="650" t="s">
        <v>415</v>
      </c>
      <c r="H92" s="650" t="s">
        <v>585</v>
      </c>
      <c r="I92" s="650" t="s">
        <v>2959</v>
      </c>
      <c r="J92" s="650" t="s">
        <v>415</v>
      </c>
      <c r="K92" s="651"/>
      <c r="L92" s="652">
        <v>714</v>
      </c>
      <c r="M92" s="653">
        <v>1.1923076923076923</v>
      </c>
      <c r="N92" s="653">
        <v>1.0192307692307692</v>
      </c>
      <c r="O92" s="653">
        <v>1</v>
      </c>
      <c r="P92" s="653">
        <v>0</v>
      </c>
    </row>
    <row r="93" spans="7:16">
      <c r="G93" s="650" t="s">
        <v>338</v>
      </c>
      <c r="H93" s="650" t="s">
        <v>609</v>
      </c>
      <c r="I93" s="650" t="s">
        <v>2959</v>
      </c>
      <c r="J93" s="650" t="s">
        <v>338</v>
      </c>
      <c r="K93" s="651"/>
      <c r="L93" s="652">
        <v>2016</v>
      </c>
      <c r="M93" s="653">
        <v>2.3448275862068964</v>
      </c>
      <c r="N93" s="653">
        <v>1.134453781512605</v>
      </c>
      <c r="O93" s="653">
        <v>2</v>
      </c>
      <c r="P93" s="653">
        <v>0</v>
      </c>
    </row>
    <row r="94" spans="7:16">
      <c r="G94" s="650" t="s">
        <v>1171</v>
      </c>
      <c r="H94" s="650" t="s">
        <v>594</v>
      </c>
      <c r="I94" s="650" t="s">
        <v>2958</v>
      </c>
      <c r="J94" s="650" t="s">
        <v>2026</v>
      </c>
      <c r="K94" s="651"/>
      <c r="L94" s="652">
        <v>831</v>
      </c>
      <c r="M94" s="653" t="s">
        <v>2958</v>
      </c>
      <c r="N94" s="653" t="e">
        <v>#N/A</v>
      </c>
      <c r="O94" s="653">
        <v>0</v>
      </c>
      <c r="P94" s="653">
        <v>0</v>
      </c>
    </row>
    <row r="95" spans="7:16" ht="25.5">
      <c r="G95" s="650" t="s">
        <v>1176</v>
      </c>
      <c r="H95" s="650" t="s">
        <v>585</v>
      </c>
      <c r="I95" s="650" t="s">
        <v>2957</v>
      </c>
      <c r="J95" s="650" t="s">
        <v>2026</v>
      </c>
      <c r="K95" s="651"/>
      <c r="L95" s="652">
        <v>136</v>
      </c>
      <c r="M95" s="653" t="s">
        <v>2958</v>
      </c>
      <c r="N95" s="653" t="e">
        <v>#N/A</v>
      </c>
      <c r="O95" s="653">
        <v>0</v>
      </c>
      <c r="P95" s="653">
        <v>0</v>
      </c>
    </row>
    <row r="96" spans="7:16">
      <c r="G96" s="650" t="s">
        <v>1181</v>
      </c>
      <c r="H96" s="650" t="s">
        <v>594</v>
      </c>
      <c r="I96" s="650" t="s">
        <v>2958</v>
      </c>
      <c r="J96" s="650" t="s">
        <v>2026</v>
      </c>
      <c r="K96" s="651"/>
      <c r="L96" s="652">
        <v>799</v>
      </c>
      <c r="M96" s="653" t="s">
        <v>2958</v>
      </c>
      <c r="N96" s="653" t="e">
        <v>#N/A</v>
      </c>
      <c r="O96" s="653">
        <v>0</v>
      </c>
      <c r="P96" s="653">
        <v>0</v>
      </c>
    </row>
    <row r="97" spans="7:16">
      <c r="G97" s="650" t="s">
        <v>484</v>
      </c>
      <c r="H97" s="650" t="s">
        <v>594</v>
      </c>
      <c r="I97" s="650" t="s">
        <v>2959</v>
      </c>
      <c r="J97" s="650" t="s">
        <v>484</v>
      </c>
      <c r="K97" s="651"/>
      <c r="L97" s="652">
        <v>2422</v>
      </c>
      <c r="M97" s="653">
        <v>3</v>
      </c>
      <c r="N97" s="653">
        <v>1.0754716981132075</v>
      </c>
      <c r="O97" s="653">
        <v>3</v>
      </c>
      <c r="P97" s="653" t="s">
        <v>2965</v>
      </c>
    </row>
    <row r="98" spans="7:16">
      <c r="G98" s="650" t="s">
        <v>325</v>
      </c>
      <c r="H98" s="650" t="s">
        <v>609</v>
      </c>
      <c r="I98" s="650" t="s">
        <v>2959</v>
      </c>
      <c r="J98" s="650" t="s">
        <v>325</v>
      </c>
      <c r="K98" s="651"/>
      <c r="L98" s="652">
        <v>1015</v>
      </c>
      <c r="M98" s="653">
        <v>2.6206896551724137</v>
      </c>
      <c r="N98" s="653">
        <v>1</v>
      </c>
      <c r="O98" s="653">
        <v>1</v>
      </c>
      <c r="P98" s="653">
        <v>0</v>
      </c>
    </row>
    <row r="99" spans="7:16">
      <c r="G99" s="650" t="s">
        <v>465</v>
      </c>
      <c r="H99" s="650" t="s">
        <v>594</v>
      </c>
      <c r="I99" s="650" t="s">
        <v>2959</v>
      </c>
      <c r="J99" s="650" t="s">
        <v>465</v>
      </c>
      <c r="K99" s="651"/>
      <c r="L99" s="652">
        <v>2549</v>
      </c>
      <c r="M99" s="653">
        <v>2.5833333333333335</v>
      </c>
      <c r="N99" s="653">
        <v>1.125</v>
      </c>
      <c r="O99" s="653">
        <v>3</v>
      </c>
      <c r="P99" s="653">
        <v>0</v>
      </c>
    </row>
    <row r="100" spans="7:16">
      <c r="G100" s="650" t="s">
        <v>350</v>
      </c>
      <c r="H100" s="650" t="s">
        <v>609</v>
      </c>
      <c r="I100" s="650" t="s">
        <v>2959</v>
      </c>
      <c r="J100" s="650" t="s">
        <v>350</v>
      </c>
      <c r="K100" s="651"/>
      <c r="L100" s="652">
        <v>4191</v>
      </c>
      <c r="M100" s="653">
        <v>3.3793103448275863</v>
      </c>
      <c r="N100" s="653">
        <v>1.6779661016949152</v>
      </c>
      <c r="O100" s="653">
        <v>4</v>
      </c>
      <c r="P100" s="653" t="s">
        <v>2965</v>
      </c>
    </row>
    <row r="101" spans="7:16">
      <c r="G101" s="650" t="s">
        <v>1214</v>
      </c>
      <c r="H101" s="650" t="s">
        <v>594</v>
      </c>
      <c r="I101" s="650" t="s">
        <v>2958</v>
      </c>
      <c r="J101" s="650" t="s">
        <v>2026</v>
      </c>
      <c r="K101" s="651"/>
      <c r="L101" s="652">
        <v>1412</v>
      </c>
      <c r="M101" s="653" t="s">
        <v>2958</v>
      </c>
      <c r="N101" s="653" t="e">
        <v>#N/A</v>
      </c>
      <c r="O101" s="653">
        <v>0</v>
      </c>
      <c r="P101" s="653" t="s">
        <v>2965</v>
      </c>
    </row>
    <row r="102" spans="7:16">
      <c r="G102" s="650" t="s">
        <v>432</v>
      </c>
      <c r="H102" s="650" t="s">
        <v>585</v>
      </c>
      <c r="I102" s="650" t="s">
        <v>2959</v>
      </c>
      <c r="J102" s="650" t="s">
        <v>432</v>
      </c>
      <c r="K102" s="651"/>
      <c r="L102" s="652">
        <v>1406</v>
      </c>
      <c r="M102" s="653">
        <v>2.3928571428571428</v>
      </c>
      <c r="N102" s="653">
        <v>1.0263157894736843</v>
      </c>
      <c r="O102" s="653">
        <v>2</v>
      </c>
      <c r="P102" s="653">
        <v>0</v>
      </c>
    </row>
    <row r="103" spans="7:16">
      <c r="G103" s="650" t="s">
        <v>1223</v>
      </c>
      <c r="H103" s="650" t="s">
        <v>594</v>
      </c>
      <c r="I103" s="650" t="s">
        <v>2958</v>
      </c>
      <c r="J103" s="650" t="s">
        <v>2026</v>
      </c>
      <c r="K103" s="651"/>
      <c r="L103" s="652">
        <v>430</v>
      </c>
      <c r="M103" s="653" t="s">
        <v>2958</v>
      </c>
      <c r="N103" s="653" t="e">
        <v>#N/A</v>
      </c>
      <c r="O103" s="653">
        <v>0</v>
      </c>
      <c r="P103" s="653">
        <v>0</v>
      </c>
    </row>
    <row r="104" spans="7:16">
      <c r="G104" s="650" t="s">
        <v>494</v>
      </c>
      <c r="H104" s="650" t="s">
        <v>704</v>
      </c>
      <c r="I104" s="650" t="s">
        <v>2959</v>
      </c>
      <c r="J104" s="650" t="s">
        <v>494</v>
      </c>
      <c r="K104" s="651"/>
      <c r="L104" s="652">
        <v>1642</v>
      </c>
      <c r="M104" s="653">
        <v>1.7037037037037037</v>
      </c>
      <c r="N104" s="653">
        <v>1.0153846153846153</v>
      </c>
      <c r="O104" s="653">
        <v>2</v>
      </c>
      <c r="P104" s="653">
        <v>0</v>
      </c>
    </row>
    <row r="105" spans="7:16">
      <c r="G105" s="650" t="s">
        <v>339</v>
      </c>
      <c r="H105" s="650" t="s">
        <v>609</v>
      </c>
      <c r="I105" s="650" t="s">
        <v>2959</v>
      </c>
      <c r="J105" s="650" t="s">
        <v>339</v>
      </c>
      <c r="K105" s="651"/>
      <c r="L105" s="652">
        <v>627</v>
      </c>
      <c r="M105" s="653">
        <v>1.04</v>
      </c>
      <c r="N105" s="653">
        <v>1</v>
      </c>
      <c r="O105" s="653">
        <v>1</v>
      </c>
      <c r="P105" s="653">
        <v>0</v>
      </c>
    </row>
    <row r="106" spans="7:16">
      <c r="G106" s="650" t="s">
        <v>1243</v>
      </c>
      <c r="H106" s="650" t="s">
        <v>585</v>
      </c>
      <c r="I106" s="650" t="s">
        <v>2958</v>
      </c>
      <c r="J106" s="650" t="s">
        <v>2026</v>
      </c>
      <c r="K106" s="651"/>
      <c r="L106" s="652">
        <v>72</v>
      </c>
      <c r="M106" s="653" t="s">
        <v>2026</v>
      </c>
      <c r="N106" s="653" t="e">
        <v>#N/A</v>
      </c>
      <c r="O106" s="653">
        <v>0</v>
      </c>
      <c r="P106" s="653">
        <v>0</v>
      </c>
    </row>
    <row r="107" spans="7:16">
      <c r="G107" s="650" t="s">
        <v>1250</v>
      </c>
      <c r="H107" s="650" t="s">
        <v>585</v>
      </c>
      <c r="I107" s="650" t="s">
        <v>2958</v>
      </c>
      <c r="J107" s="650" t="s">
        <v>2026</v>
      </c>
      <c r="K107" s="651"/>
      <c r="L107" s="652">
        <v>325</v>
      </c>
      <c r="M107" s="653" t="s">
        <v>2026</v>
      </c>
      <c r="N107" s="653" t="e">
        <v>#N/A</v>
      </c>
      <c r="O107" s="653">
        <v>0</v>
      </c>
      <c r="P107" s="653">
        <v>0</v>
      </c>
    </row>
    <row r="108" spans="7:16">
      <c r="G108" s="650" t="s">
        <v>1253</v>
      </c>
      <c r="H108" s="650" t="s">
        <v>609</v>
      </c>
      <c r="I108" s="650" t="s">
        <v>2958</v>
      </c>
      <c r="J108" s="650" t="s">
        <v>2026</v>
      </c>
      <c r="K108" s="651"/>
      <c r="L108" s="652">
        <v>236</v>
      </c>
      <c r="M108" s="653" t="s">
        <v>2958</v>
      </c>
      <c r="N108" s="653" t="e">
        <v>#N/A</v>
      </c>
      <c r="O108" s="653">
        <v>0</v>
      </c>
      <c r="P108" s="653">
        <v>0</v>
      </c>
    </row>
    <row r="109" spans="7:16">
      <c r="G109" s="650" t="s">
        <v>1255</v>
      </c>
      <c r="H109" s="650" t="s">
        <v>585</v>
      </c>
      <c r="I109" s="650" t="s">
        <v>2957</v>
      </c>
      <c r="J109" s="650" t="s">
        <v>1255</v>
      </c>
      <c r="K109" s="651"/>
      <c r="L109" s="652">
        <v>1538</v>
      </c>
      <c r="M109" s="653">
        <v>1.2857142857142858</v>
      </c>
      <c r="N109" s="653">
        <v>1.5757575757575757</v>
      </c>
      <c r="O109" s="653">
        <v>2</v>
      </c>
      <c r="P109" s="653">
        <v>0</v>
      </c>
    </row>
    <row r="110" spans="7:16">
      <c r="G110" s="650" t="s">
        <v>1261</v>
      </c>
      <c r="H110" s="650" t="s">
        <v>585</v>
      </c>
      <c r="I110" s="650" t="s">
        <v>2958</v>
      </c>
      <c r="J110" s="650" t="s">
        <v>2026</v>
      </c>
      <c r="K110" s="651"/>
      <c r="L110" s="652">
        <v>145</v>
      </c>
      <c r="M110" s="653" t="s">
        <v>2026</v>
      </c>
      <c r="N110" s="653" t="e">
        <v>#N/A</v>
      </c>
      <c r="O110" s="653">
        <v>0</v>
      </c>
      <c r="P110" s="653">
        <v>0</v>
      </c>
    </row>
    <row r="111" spans="7:16">
      <c r="G111" s="650" t="s">
        <v>1263</v>
      </c>
      <c r="H111" s="650" t="s">
        <v>609</v>
      </c>
      <c r="I111" s="650" t="s">
        <v>2957</v>
      </c>
      <c r="J111" s="650" t="s">
        <v>346</v>
      </c>
      <c r="K111" s="651"/>
      <c r="L111" s="652">
        <v>912</v>
      </c>
      <c r="M111" s="653" t="s">
        <v>2958</v>
      </c>
      <c r="N111" s="653" t="e">
        <v>#N/A</v>
      </c>
      <c r="O111" s="653">
        <v>0</v>
      </c>
      <c r="P111" s="653">
        <v>0</v>
      </c>
    </row>
    <row r="112" spans="7:16">
      <c r="G112" s="650" t="s">
        <v>490</v>
      </c>
      <c r="H112" s="650" t="s">
        <v>594</v>
      </c>
      <c r="I112" s="650" t="s">
        <v>2959</v>
      </c>
      <c r="J112" s="650" t="s">
        <v>490</v>
      </c>
      <c r="K112" s="651"/>
      <c r="L112" s="652">
        <v>1782</v>
      </c>
      <c r="M112" s="653">
        <v>2.1481481481481484</v>
      </c>
      <c r="N112" s="653">
        <v>1</v>
      </c>
      <c r="O112" s="653">
        <v>2</v>
      </c>
      <c r="P112" s="653">
        <v>0</v>
      </c>
    </row>
    <row r="113" spans="7:16">
      <c r="G113" s="650" t="s">
        <v>1273</v>
      </c>
      <c r="H113" s="650" t="s">
        <v>594</v>
      </c>
      <c r="I113" s="650" t="s">
        <v>2958</v>
      </c>
      <c r="J113" s="650" t="s">
        <v>2026</v>
      </c>
      <c r="K113" s="651"/>
      <c r="L113" s="652">
        <v>343</v>
      </c>
      <c r="M113" s="653" t="s">
        <v>2958</v>
      </c>
      <c r="N113" s="653" t="e">
        <v>#N/A</v>
      </c>
      <c r="O113" s="653">
        <v>0</v>
      </c>
      <c r="P113" s="653">
        <v>0</v>
      </c>
    </row>
    <row r="114" spans="7:16">
      <c r="G114" s="650" t="s">
        <v>1276</v>
      </c>
      <c r="H114" s="650" t="s">
        <v>594</v>
      </c>
      <c r="I114" s="650" t="s">
        <v>2958</v>
      </c>
      <c r="J114" s="650" t="s">
        <v>2026</v>
      </c>
      <c r="K114" s="651"/>
      <c r="L114" s="652">
        <v>409</v>
      </c>
      <c r="M114" s="653" t="s">
        <v>2958</v>
      </c>
      <c r="N114" s="653" t="e">
        <v>#N/A</v>
      </c>
      <c r="O114" s="653">
        <v>0</v>
      </c>
      <c r="P114" s="653">
        <v>0</v>
      </c>
    </row>
    <row r="115" spans="7:16">
      <c r="G115" s="650" t="s">
        <v>1280</v>
      </c>
      <c r="H115" s="650" t="s">
        <v>594</v>
      </c>
      <c r="I115" s="650" t="s">
        <v>2959</v>
      </c>
      <c r="J115" s="650" t="s">
        <v>1280</v>
      </c>
      <c r="K115" s="651"/>
      <c r="L115" s="652">
        <v>1293</v>
      </c>
      <c r="M115" s="653">
        <v>1.9310344827586208</v>
      </c>
      <c r="N115" s="653">
        <v>1.0103092783505154</v>
      </c>
      <c r="O115" s="653">
        <v>1</v>
      </c>
      <c r="P115" s="653">
        <v>0</v>
      </c>
    </row>
    <row r="116" spans="7:16">
      <c r="G116" s="650" t="s">
        <v>1283</v>
      </c>
      <c r="H116" s="650" t="s">
        <v>585</v>
      </c>
      <c r="I116" s="650" t="s">
        <v>2958</v>
      </c>
      <c r="J116" s="650" t="s">
        <v>2026</v>
      </c>
      <c r="K116" s="651"/>
      <c r="L116" s="652">
        <v>318</v>
      </c>
      <c r="M116" s="653" t="s">
        <v>2026</v>
      </c>
      <c r="N116" s="653" t="e">
        <v>#N/A</v>
      </c>
      <c r="O116" s="653">
        <v>0</v>
      </c>
      <c r="P116" s="653">
        <v>0</v>
      </c>
    </row>
    <row r="117" spans="7:16">
      <c r="G117" s="650" t="s">
        <v>1289</v>
      </c>
      <c r="H117" s="650" t="s">
        <v>594</v>
      </c>
      <c r="I117" s="650" t="s">
        <v>2957</v>
      </c>
      <c r="J117" s="650" t="s">
        <v>859</v>
      </c>
      <c r="K117" s="651"/>
      <c r="L117" s="652">
        <v>434</v>
      </c>
      <c r="M117" s="653" t="s">
        <v>2958</v>
      </c>
      <c r="N117" s="653" t="e">
        <v>#N/A</v>
      </c>
      <c r="O117" s="653">
        <v>0</v>
      </c>
      <c r="P117" s="653">
        <v>0</v>
      </c>
    </row>
    <row r="118" spans="7:16">
      <c r="G118" s="650" t="s">
        <v>441</v>
      </c>
      <c r="H118" s="650" t="s">
        <v>594</v>
      </c>
      <c r="I118" s="650" t="s">
        <v>2959</v>
      </c>
      <c r="J118" s="650" t="s">
        <v>441</v>
      </c>
      <c r="K118" s="651"/>
      <c r="L118" s="652">
        <v>3936</v>
      </c>
      <c r="M118" s="653">
        <v>2.4137931034482758</v>
      </c>
      <c r="N118" s="653">
        <v>1.8139534883720929</v>
      </c>
      <c r="O118" s="653">
        <v>3</v>
      </c>
      <c r="P118" s="653" t="s">
        <v>2965</v>
      </c>
    </row>
    <row r="119" spans="7:16">
      <c r="G119" s="650" t="s">
        <v>1300</v>
      </c>
      <c r="H119" s="650" t="s">
        <v>704</v>
      </c>
      <c r="I119" s="650" t="s">
        <v>2957</v>
      </c>
      <c r="J119" s="650" t="s">
        <v>982</v>
      </c>
      <c r="K119" s="651"/>
      <c r="L119" s="652">
        <v>170</v>
      </c>
      <c r="M119" s="653" t="s">
        <v>2958</v>
      </c>
      <c r="N119" s="653" t="e">
        <v>#N/A</v>
      </c>
      <c r="O119" s="653">
        <v>0</v>
      </c>
      <c r="P119" s="653">
        <v>0</v>
      </c>
    </row>
    <row r="120" spans="7:16">
      <c r="G120" s="650" t="s">
        <v>346</v>
      </c>
      <c r="H120" s="650" t="s">
        <v>609</v>
      </c>
      <c r="I120" s="650" t="s">
        <v>2959</v>
      </c>
      <c r="J120" s="650" t="s">
        <v>346</v>
      </c>
      <c r="K120" s="651"/>
      <c r="L120" s="652">
        <v>1195</v>
      </c>
      <c r="M120" s="653">
        <v>2</v>
      </c>
      <c r="N120" s="653">
        <v>1</v>
      </c>
      <c r="O120" s="653">
        <v>1</v>
      </c>
      <c r="P120" s="653">
        <v>0</v>
      </c>
    </row>
    <row r="121" spans="7:16">
      <c r="G121" s="650" t="s">
        <v>386</v>
      </c>
      <c r="H121" s="650" t="s">
        <v>585</v>
      </c>
      <c r="I121" s="650" t="s">
        <v>2959</v>
      </c>
      <c r="J121" s="650" t="s">
        <v>386</v>
      </c>
      <c r="K121" s="651"/>
      <c r="L121" s="652">
        <v>2053</v>
      </c>
      <c r="M121" s="653">
        <v>2.0714285714285716</v>
      </c>
      <c r="N121" s="653">
        <v>1.1592920353982301</v>
      </c>
      <c r="O121" s="653">
        <v>2</v>
      </c>
      <c r="P121" s="653">
        <v>0</v>
      </c>
    </row>
    <row r="122" spans="7:16">
      <c r="G122" s="650" t="s">
        <v>366</v>
      </c>
      <c r="H122" s="650" t="s">
        <v>609</v>
      </c>
      <c r="I122" s="650" t="s">
        <v>2959</v>
      </c>
      <c r="J122" s="650" t="s">
        <v>366</v>
      </c>
      <c r="K122" s="651"/>
      <c r="L122" s="652">
        <v>3126</v>
      </c>
      <c r="M122" s="653">
        <v>3.2758620689655173</v>
      </c>
      <c r="N122" s="653">
        <v>1.5789473684210527</v>
      </c>
      <c r="O122" s="653">
        <v>3</v>
      </c>
      <c r="P122" s="653">
        <v>0</v>
      </c>
    </row>
    <row r="123" spans="7:16">
      <c r="G123" s="650" t="s">
        <v>367</v>
      </c>
      <c r="H123" s="650" t="s">
        <v>609</v>
      </c>
      <c r="I123" s="650" t="s">
        <v>2959</v>
      </c>
      <c r="J123" s="650" t="s">
        <v>367</v>
      </c>
      <c r="K123" s="651"/>
      <c r="L123" s="652">
        <v>2949</v>
      </c>
      <c r="M123" s="653">
        <v>2.2413793103448274</v>
      </c>
      <c r="N123" s="653">
        <v>1.7478991596638656</v>
      </c>
      <c r="O123" s="653">
        <v>2</v>
      </c>
      <c r="P123" s="653">
        <v>0</v>
      </c>
    </row>
    <row r="124" spans="7:16">
      <c r="G124" s="650" t="s">
        <v>358</v>
      </c>
      <c r="H124" s="650" t="s">
        <v>609</v>
      </c>
      <c r="I124" s="650" t="s">
        <v>2959</v>
      </c>
      <c r="J124" s="650" t="s">
        <v>358</v>
      </c>
      <c r="K124" s="651"/>
      <c r="L124" s="652">
        <v>2916</v>
      </c>
      <c r="M124" s="653">
        <v>2.5862068965517242</v>
      </c>
      <c r="N124" s="653">
        <v>1.5461538461538462</v>
      </c>
      <c r="O124" s="653">
        <v>2</v>
      </c>
      <c r="P124" s="653">
        <v>0</v>
      </c>
    </row>
    <row r="125" spans="7:16">
      <c r="G125" s="650" t="s">
        <v>1319</v>
      </c>
      <c r="H125" s="650" t="s">
        <v>594</v>
      </c>
      <c r="I125" s="650" t="s">
        <v>2958</v>
      </c>
      <c r="J125" s="650" t="s">
        <v>2026</v>
      </c>
      <c r="K125" s="651"/>
      <c r="L125" s="652">
        <v>2408</v>
      </c>
      <c r="M125" s="653" t="s">
        <v>2958</v>
      </c>
      <c r="N125" s="653" t="e">
        <v>#N/A</v>
      </c>
      <c r="O125" s="653">
        <v>0</v>
      </c>
      <c r="P125" s="653" t="s">
        <v>2965</v>
      </c>
    </row>
    <row r="126" spans="7:16">
      <c r="G126" s="650" t="s">
        <v>1325</v>
      </c>
      <c r="H126" s="650" t="s">
        <v>594</v>
      </c>
      <c r="I126" s="650" t="s">
        <v>2958</v>
      </c>
      <c r="J126" s="650" t="s">
        <v>2026</v>
      </c>
      <c r="K126" s="651"/>
      <c r="L126" s="652">
        <v>214</v>
      </c>
      <c r="M126" s="653" t="s">
        <v>2958</v>
      </c>
      <c r="N126" s="653" t="e">
        <v>#N/A</v>
      </c>
      <c r="O126" s="653">
        <v>0</v>
      </c>
      <c r="P126" s="653">
        <v>0</v>
      </c>
    </row>
    <row r="127" spans="7:16">
      <c r="G127" s="650" t="s">
        <v>327</v>
      </c>
      <c r="H127" s="650" t="s">
        <v>609</v>
      </c>
      <c r="I127" s="650" t="s">
        <v>2959</v>
      </c>
      <c r="J127" s="650" t="s">
        <v>327</v>
      </c>
      <c r="K127" s="651"/>
      <c r="L127" s="652">
        <v>2324</v>
      </c>
      <c r="M127" s="653">
        <v>2.7586206896551726</v>
      </c>
      <c r="N127" s="653">
        <v>1.0487804878048781</v>
      </c>
      <c r="O127" s="653">
        <v>2</v>
      </c>
      <c r="P127" s="653">
        <v>0</v>
      </c>
    </row>
    <row r="128" spans="7:16">
      <c r="G128" s="650" t="s">
        <v>328</v>
      </c>
      <c r="H128" s="650" t="s">
        <v>609</v>
      </c>
      <c r="I128" s="650" t="s">
        <v>2957</v>
      </c>
      <c r="J128" s="650" t="s">
        <v>327</v>
      </c>
      <c r="K128" s="651"/>
      <c r="L128" s="652">
        <v>185</v>
      </c>
      <c r="M128" s="653" t="s">
        <v>2958</v>
      </c>
      <c r="N128" s="653">
        <v>1</v>
      </c>
      <c r="O128" s="653">
        <v>0</v>
      </c>
      <c r="P128" s="653">
        <v>0</v>
      </c>
    </row>
    <row r="129" spans="7:16">
      <c r="G129" s="650" t="s">
        <v>446</v>
      </c>
      <c r="H129" s="650" t="s">
        <v>594</v>
      </c>
      <c r="I129" s="650" t="s">
        <v>2959</v>
      </c>
      <c r="J129" s="650" t="s">
        <v>446</v>
      </c>
      <c r="K129" s="651"/>
      <c r="L129" s="652">
        <v>2285</v>
      </c>
      <c r="M129" s="653">
        <v>2.896551724137931</v>
      </c>
      <c r="N129" s="653">
        <v>1.0522875816993464</v>
      </c>
      <c r="O129" s="653">
        <v>2</v>
      </c>
      <c r="P129" s="653">
        <v>0</v>
      </c>
    </row>
    <row r="130" spans="7:16">
      <c r="G130" s="650" t="s">
        <v>502</v>
      </c>
      <c r="H130" s="650" t="s">
        <v>704</v>
      </c>
      <c r="I130" s="650" t="s">
        <v>2959</v>
      </c>
      <c r="J130" s="650" t="s">
        <v>502</v>
      </c>
      <c r="K130" s="651"/>
      <c r="L130" s="652">
        <v>761</v>
      </c>
      <c r="M130" s="653">
        <v>1.5517241379310345</v>
      </c>
      <c r="N130" s="653">
        <v>1.0941176470588236</v>
      </c>
      <c r="O130" s="653">
        <v>1</v>
      </c>
      <c r="P130" s="653" t="s">
        <v>2965</v>
      </c>
    </row>
    <row r="131" spans="7:16">
      <c r="G131" s="650" t="s">
        <v>1351</v>
      </c>
      <c r="H131" s="650" t="s">
        <v>704</v>
      </c>
      <c r="I131" s="650" t="s">
        <v>2957</v>
      </c>
      <c r="J131" s="650" t="s">
        <v>2026</v>
      </c>
      <c r="K131" s="651"/>
      <c r="L131" s="652">
        <v>101</v>
      </c>
      <c r="M131" s="653" t="s">
        <v>2958</v>
      </c>
      <c r="N131" s="653" t="e">
        <v>#N/A</v>
      </c>
      <c r="O131" s="653">
        <v>0</v>
      </c>
      <c r="P131" s="653">
        <v>0</v>
      </c>
    </row>
    <row r="132" spans="7:16">
      <c r="G132" s="650" t="s">
        <v>368</v>
      </c>
      <c r="H132" s="650" t="s">
        <v>609</v>
      </c>
      <c r="I132" s="650" t="s">
        <v>2959</v>
      </c>
      <c r="J132" s="650" t="s">
        <v>368</v>
      </c>
      <c r="K132" s="651"/>
      <c r="L132" s="652">
        <v>1406</v>
      </c>
      <c r="M132" s="653">
        <v>1.4074074074074074</v>
      </c>
      <c r="N132" s="653">
        <v>1.3880597014925373</v>
      </c>
      <c r="O132" s="653">
        <v>2</v>
      </c>
      <c r="P132" s="653">
        <v>0</v>
      </c>
    </row>
    <row r="133" spans="7:16">
      <c r="G133" s="650" t="s">
        <v>1357</v>
      </c>
      <c r="H133" s="650" t="s">
        <v>594</v>
      </c>
      <c r="I133" s="650" t="s">
        <v>2958</v>
      </c>
      <c r="J133" s="650" t="s">
        <v>2026</v>
      </c>
      <c r="K133" s="651"/>
      <c r="L133" s="652">
        <v>157</v>
      </c>
      <c r="M133" s="653" t="s">
        <v>2958</v>
      </c>
      <c r="N133" s="653" t="e">
        <v>#N/A</v>
      </c>
      <c r="O133" s="653">
        <v>0</v>
      </c>
      <c r="P133" s="653">
        <v>0</v>
      </c>
    </row>
    <row r="134" spans="7:16">
      <c r="G134" s="650" t="s">
        <v>1364</v>
      </c>
      <c r="H134" s="650" t="s">
        <v>609</v>
      </c>
      <c r="I134" s="650" t="s">
        <v>2959</v>
      </c>
      <c r="J134" s="650" t="s">
        <v>1364</v>
      </c>
      <c r="K134" s="651"/>
      <c r="L134" s="652">
        <v>813</v>
      </c>
      <c r="M134" s="653" t="e">
        <v>#N/A</v>
      </c>
      <c r="N134" s="653" t="e">
        <v>#N/A</v>
      </c>
      <c r="O134" s="653">
        <v>1</v>
      </c>
      <c r="P134" s="653">
        <v>0</v>
      </c>
    </row>
    <row r="135" spans="7:16">
      <c r="G135" s="650" t="s">
        <v>369</v>
      </c>
      <c r="H135" s="650" t="s">
        <v>609</v>
      </c>
      <c r="I135" s="650" t="s">
        <v>2959</v>
      </c>
      <c r="J135" s="650" t="s">
        <v>369</v>
      </c>
      <c r="K135" s="651"/>
      <c r="L135" s="652">
        <v>2766</v>
      </c>
      <c r="M135" s="653">
        <v>2.4827586206896552</v>
      </c>
      <c r="N135" s="653">
        <v>1.4444444444444444</v>
      </c>
      <c r="O135" s="653">
        <v>2</v>
      </c>
      <c r="P135" s="653" t="s">
        <v>2965</v>
      </c>
    </row>
    <row r="136" spans="7:16">
      <c r="G136" s="650" t="s">
        <v>1375</v>
      </c>
      <c r="H136" s="650" t="s">
        <v>594</v>
      </c>
      <c r="I136" s="650" t="s">
        <v>2958</v>
      </c>
      <c r="J136" s="650" t="s">
        <v>2026</v>
      </c>
      <c r="K136" s="651"/>
      <c r="L136" s="652">
        <v>489</v>
      </c>
      <c r="M136" s="653" t="s">
        <v>2958</v>
      </c>
      <c r="N136" s="653" t="e">
        <v>#N/A</v>
      </c>
      <c r="O136" s="653">
        <v>0</v>
      </c>
      <c r="P136" s="653">
        <v>0</v>
      </c>
    </row>
    <row r="137" spans="7:16">
      <c r="G137" s="650" t="s">
        <v>1379</v>
      </c>
      <c r="H137" s="650" t="s">
        <v>585</v>
      </c>
      <c r="I137" s="650" t="s">
        <v>2958</v>
      </c>
      <c r="J137" s="650" t="s">
        <v>2026</v>
      </c>
      <c r="K137" s="651"/>
      <c r="L137" s="652">
        <v>244</v>
      </c>
      <c r="M137" s="653" t="s">
        <v>2026</v>
      </c>
      <c r="N137" s="653" t="e">
        <v>#N/A</v>
      </c>
      <c r="O137" s="653">
        <v>0</v>
      </c>
      <c r="P137" s="653">
        <v>0</v>
      </c>
    </row>
    <row r="138" spans="7:16">
      <c r="G138" s="650" t="s">
        <v>1382</v>
      </c>
      <c r="H138" s="650" t="s">
        <v>594</v>
      </c>
      <c r="I138" s="650" t="s">
        <v>2958</v>
      </c>
      <c r="J138" s="650"/>
      <c r="K138" s="651"/>
      <c r="L138" s="652">
        <v>1279</v>
      </c>
      <c r="M138" s="653" t="s">
        <v>2958</v>
      </c>
      <c r="N138" s="653" t="e">
        <v>#N/A</v>
      </c>
      <c r="O138" s="653">
        <v>0</v>
      </c>
      <c r="P138" s="653">
        <v>0</v>
      </c>
    </row>
    <row r="139" spans="7:16">
      <c r="G139" s="650" t="s">
        <v>1388</v>
      </c>
      <c r="H139" s="650" t="s">
        <v>609</v>
      </c>
      <c r="I139" s="650" t="s">
        <v>2957</v>
      </c>
      <c r="J139" s="650" t="s">
        <v>325</v>
      </c>
      <c r="K139" s="651"/>
      <c r="L139" s="652">
        <v>339</v>
      </c>
      <c r="M139" s="653" t="s">
        <v>2958</v>
      </c>
      <c r="N139" s="653" t="e">
        <v>#N/A</v>
      </c>
      <c r="O139" s="653">
        <v>0</v>
      </c>
      <c r="P139" s="653">
        <v>0</v>
      </c>
    </row>
    <row r="140" spans="7:16">
      <c r="G140" s="650" t="s">
        <v>1392</v>
      </c>
      <c r="H140" s="650" t="s">
        <v>609</v>
      </c>
      <c r="I140" s="650" t="s">
        <v>2958</v>
      </c>
      <c r="J140" s="650" t="s">
        <v>2026</v>
      </c>
      <c r="K140" s="651"/>
      <c r="L140" s="652">
        <v>418</v>
      </c>
      <c r="M140" s="653" t="s">
        <v>2958</v>
      </c>
      <c r="N140" s="653" t="e">
        <v>#N/A</v>
      </c>
      <c r="O140" s="653">
        <v>0</v>
      </c>
      <c r="P140" s="653">
        <v>0</v>
      </c>
    </row>
    <row r="141" spans="7:16">
      <c r="G141" s="650" t="s">
        <v>1398</v>
      </c>
      <c r="H141" s="650" t="s">
        <v>609</v>
      </c>
      <c r="I141" s="650" t="s">
        <v>2958</v>
      </c>
      <c r="J141" s="650" t="s">
        <v>2026</v>
      </c>
      <c r="K141" s="651"/>
      <c r="L141" s="652">
        <v>156</v>
      </c>
      <c r="M141" s="653" t="s">
        <v>2026</v>
      </c>
      <c r="N141" s="653" t="e">
        <v>#N/A</v>
      </c>
      <c r="O141" s="653">
        <v>0</v>
      </c>
      <c r="P141" s="653">
        <v>0</v>
      </c>
    </row>
    <row r="142" spans="7:16">
      <c r="G142" s="650" t="s">
        <v>1402</v>
      </c>
      <c r="H142" s="650" t="s">
        <v>609</v>
      </c>
      <c r="I142" s="650" t="s">
        <v>2958</v>
      </c>
      <c r="J142" s="650" t="s">
        <v>2026</v>
      </c>
      <c r="K142" s="651"/>
      <c r="L142" s="652">
        <v>109</v>
      </c>
      <c r="M142" s="653" t="s">
        <v>2958</v>
      </c>
      <c r="N142" s="653" t="e">
        <v>#N/A</v>
      </c>
      <c r="O142" s="653">
        <v>0</v>
      </c>
      <c r="P142" s="653">
        <v>0</v>
      </c>
    </row>
    <row r="143" spans="7:16">
      <c r="G143" s="650" t="s">
        <v>351</v>
      </c>
      <c r="H143" s="650" t="s">
        <v>609</v>
      </c>
      <c r="I143" s="650" t="s">
        <v>2959</v>
      </c>
      <c r="J143" s="650" t="s">
        <v>351</v>
      </c>
      <c r="K143" s="651"/>
      <c r="L143" s="652">
        <v>2794</v>
      </c>
      <c r="M143" s="653">
        <v>3.3103448275862069</v>
      </c>
      <c r="N143" s="653">
        <v>1.1757575757575758</v>
      </c>
      <c r="O143" s="653">
        <v>3</v>
      </c>
      <c r="P143" s="653" t="s">
        <v>2965</v>
      </c>
    </row>
    <row r="144" spans="7:16">
      <c r="G144" s="650" t="s">
        <v>417</v>
      </c>
      <c r="H144" s="650" t="s">
        <v>585</v>
      </c>
      <c r="I144" s="650" t="s">
        <v>2959</v>
      </c>
      <c r="J144" s="650" t="s">
        <v>417</v>
      </c>
      <c r="K144" s="651"/>
      <c r="L144" s="652">
        <v>3061</v>
      </c>
      <c r="M144" s="653">
        <v>3.4137931034482758</v>
      </c>
      <c r="N144" s="653">
        <v>1.331360946745562</v>
      </c>
      <c r="O144" s="653">
        <v>3</v>
      </c>
      <c r="P144" s="653" t="s">
        <v>2965</v>
      </c>
    </row>
    <row r="145" spans="7:16">
      <c r="G145" s="650" t="s">
        <v>447</v>
      </c>
      <c r="H145" s="650" t="s">
        <v>594</v>
      </c>
      <c r="I145" s="650" t="s">
        <v>2959</v>
      </c>
      <c r="J145" s="650" t="s">
        <v>447</v>
      </c>
      <c r="K145" s="651"/>
      <c r="L145" s="652">
        <v>3968</v>
      </c>
      <c r="M145" s="653">
        <v>2.9310344827586206</v>
      </c>
      <c r="N145" s="653">
        <v>1.7254901960784315</v>
      </c>
      <c r="O145" s="653">
        <v>3</v>
      </c>
      <c r="P145" s="653" t="s">
        <v>2975</v>
      </c>
    </row>
    <row r="146" spans="7:16">
      <c r="G146" s="650" t="s">
        <v>515</v>
      </c>
      <c r="H146" s="650" t="s">
        <v>766</v>
      </c>
      <c r="I146" s="650" t="s">
        <v>2959</v>
      </c>
      <c r="J146" s="650" t="s">
        <v>515</v>
      </c>
      <c r="K146" s="651"/>
      <c r="L146" s="652">
        <v>1387</v>
      </c>
      <c r="M146" s="653">
        <v>2.0344827586206895</v>
      </c>
      <c r="N146" s="653">
        <v>1</v>
      </c>
      <c r="O146" s="653">
        <v>2</v>
      </c>
      <c r="P146" s="653">
        <v>0</v>
      </c>
    </row>
    <row r="147" spans="7:16">
      <c r="G147" s="650" t="s">
        <v>476</v>
      </c>
      <c r="H147" s="650" t="s">
        <v>594</v>
      </c>
      <c r="I147" s="650" t="s">
        <v>2959</v>
      </c>
      <c r="J147" s="650" t="s">
        <v>476</v>
      </c>
      <c r="K147" s="651"/>
      <c r="L147" s="652">
        <v>3816</v>
      </c>
      <c r="M147" s="653">
        <v>2.0344827586206895</v>
      </c>
      <c r="N147" s="653">
        <v>1.9339622641509433</v>
      </c>
      <c r="O147" s="653">
        <v>4</v>
      </c>
      <c r="P147" s="653">
        <v>0</v>
      </c>
    </row>
    <row r="148" spans="7:16">
      <c r="G148" s="650" t="s">
        <v>1443</v>
      </c>
      <c r="H148" s="650" t="s">
        <v>609</v>
      </c>
      <c r="I148" s="650" t="s">
        <v>2957</v>
      </c>
      <c r="J148" s="650" t="s">
        <v>377</v>
      </c>
      <c r="K148" s="651"/>
      <c r="L148" s="652">
        <v>183</v>
      </c>
      <c r="M148" s="653" t="s">
        <v>2958</v>
      </c>
      <c r="N148" s="653" t="e">
        <v>#N/A</v>
      </c>
      <c r="O148" s="653">
        <v>0</v>
      </c>
      <c r="P148" s="653">
        <v>0</v>
      </c>
    </row>
    <row r="149" spans="7:16">
      <c r="G149" s="650" t="s">
        <v>401</v>
      </c>
      <c r="H149" s="650" t="s">
        <v>585</v>
      </c>
      <c r="I149" s="650" t="s">
        <v>2959</v>
      </c>
      <c r="J149" s="650" t="s">
        <v>401</v>
      </c>
      <c r="K149" s="651"/>
      <c r="L149" s="652">
        <v>1359</v>
      </c>
      <c r="M149" s="653">
        <v>2.2413793103448274</v>
      </c>
      <c r="N149" s="653">
        <v>1.175</v>
      </c>
      <c r="O149" s="653">
        <v>2</v>
      </c>
      <c r="P149" s="653">
        <v>0</v>
      </c>
    </row>
    <row r="150" spans="7:16">
      <c r="G150" s="650" t="s">
        <v>394</v>
      </c>
      <c r="H150" s="650" t="s">
        <v>585</v>
      </c>
      <c r="I150" s="650" t="s">
        <v>2959</v>
      </c>
      <c r="J150" s="650" t="s">
        <v>394</v>
      </c>
      <c r="K150" s="651"/>
      <c r="L150" s="652">
        <v>2244</v>
      </c>
      <c r="M150" s="653">
        <v>2.7241379310344827</v>
      </c>
      <c r="N150" s="653">
        <v>1.0775193798449612</v>
      </c>
      <c r="O150" s="653">
        <v>3</v>
      </c>
      <c r="P150" s="653">
        <v>0</v>
      </c>
    </row>
    <row r="151" spans="7:16">
      <c r="G151" s="650" t="s">
        <v>1451</v>
      </c>
      <c r="H151" s="650" t="s">
        <v>609</v>
      </c>
      <c r="I151" s="650" t="s">
        <v>2957</v>
      </c>
      <c r="J151" s="650" t="s">
        <v>325</v>
      </c>
      <c r="K151" s="651"/>
      <c r="L151" s="652">
        <v>241</v>
      </c>
      <c r="M151" s="653" t="s">
        <v>2958</v>
      </c>
      <c r="N151" s="653" t="e">
        <v>#N/A</v>
      </c>
      <c r="O151" s="653">
        <v>0</v>
      </c>
      <c r="P151" s="653">
        <v>0</v>
      </c>
    </row>
    <row r="152" spans="7:16">
      <c r="G152" s="650" t="s">
        <v>1453</v>
      </c>
      <c r="H152" s="650" t="s">
        <v>609</v>
      </c>
      <c r="I152" s="650" t="s">
        <v>2957</v>
      </c>
      <c r="J152" s="650" t="s">
        <v>2976</v>
      </c>
      <c r="K152" s="651"/>
      <c r="L152" s="652">
        <v>581</v>
      </c>
      <c r="M152" s="653" t="s">
        <v>2958</v>
      </c>
      <c r="N152" s="653" t="e">
        <v>#N/A</v>
      </c>
      <c r="O152" s="653">
        <v>0</v>
      </c>
      <c r="P152" s="653">
        <v>0</v>
      </c>
    </row>
    <row r="153" spans="7:16">
      <c r="G153" s="650" t="s">
        <v>1456</v>
      </c>
      <c r="H153" s="650" t="s">
        <v>585</v>
      </c>
      <c r="I153" s="650" t="s">
        <v>2958</v>
      </c>
      <c r="J153" s="650" t="s">
        <v>2026</v>
      </c>
      <c r="K153" s="651"/>
      <c r="L153" s="652">
        <v>186</v>
      </c>
      <c r="M153" s="653" t="s">
        <v>2958</v>
      </c>
      <c r="N153" s="653" t="e">
        <v>#N/A</v>
      </c>
      <c r="O153" s="653">
        <v>0</v>
      </c>
      <c r="P153" s="653">
        <v>0</v>
      </c>
    </row>
    <row r="154" spans="7:16">
      <c r="G154" s="650" t="s">
        <v>387</v>
      </c>
      <c r="H154" s="650" t="s">
        <v>585</v>
      </c>
      <c r="I154" s="650" t="s">
        <v>2959</v>
      </c>
      <c r="J154" s="650" t="s">
        <v>387</v>
      </c>
      <c r="K154" s="651"/>
      <c r="L154" s="652">
        <v>2690</v>
      </c>
      <c r="M154" s="653">
        <v>3.0689655172413794</v>
      </c>
      <c r="N154" s="653">
        <v>1.3701298701298701</v>
      </c>
      <c r="O154" s="653">
        <v>3</v>
      </c>
      <c r="P154" s="653">
        <v>0</v>
      </c>
    </row>
    <row r="155" spans="7:16">
      <c r="G155" s="650" t="s">
        <v>388</v>
      </c>
      <c r="H155" s="650" t="s">
        <v>585</v>
      </c>
      <c r="I155" s="650" t="s">
        <v>2957</v>
      </c>
      <c r="J155" s="650" t="s">
        <v>387</v>
      </c>
      <c r="K155" s="651"/>
      <c r="L155" s="652">
        <v>273</v>
      </c>
      <c r="M155" s="653" t="s">
        <v>2958</v>
      </c>
      <c r="N155" s="653" t="e">
        <v>#DIV/0!</v>
      </c>
      <c r="O155" s="653">
        <v>0</v>
      </c>
      <c r="P155" s="653">
        <v>0</v>
      </c>
    </row>
    <row r="156" spans="7:16">
      <c r="G156" s="650" t="s">
        <v>389</v>
      </c>
      <c r="H156" s="650" t="s">
        <v>585</v>
      </c>
      <c r="I156" s="650" t="s">
        <v>2959</v>
      </c>
      <c r="J156" s="650" t="s">
        <v>389</v>
      </c>
      <c r="K156" s="651"/>
      <c r="L156" s="652">
        <v>3819</v>
      </c>
      <c r="M156" s="653">
        <v>2.6071428571428572</v>
      </c>
      <c r="N156" s="653">
        <v>1.5849056603773586</v>
      </c>
      <c r="O156" s="653">
        <v>4</v>
      </c>
      <c r="P156" s="653" t="s">
        <v>2965</v>
      </c>
    </row>
    <row r="157" spans="7:16">
      <c r="G157" s="650" t="s">
        <v>422</v>
      </c>
      <c r="H157" s="650" t="s">
        <v>585</v>
      </c>
      <c r="I157" s="650" t="s">
        <v>2959</v>
      </c>
      <c r="J157" s="650" t="s">
        <v>422</v>
      </c>
      <c r="K157" s="651"/>
      <c r="L157" s="652">
        <v>2550</v>
      </c>
      <c r="M157" s="653">
        <v>2.6896551724137931</v>
      </c>
      <c r="N157" s="653">
        <v>1.0492957746478873</v>
      </c>
      <c r="O157" s="653">
        <v>2</v>
      </c>
      <c r="P157" s="653">
        <v>0</v>
      </c>
    </row>
    <row r="158" spans="7:16">
      <c r="G158" s="650" t="s">
        <v>390</v>
      </c>
      <c r="H158" s="650" t="s">
        <v>585</v>
      </c>
      <c r="I158" s="650" t="s">
        <v>2959</v>
      </c>
      <c r="J158" s="650" t="s">
        <v>390</v>
      </c>
      <c r="K158" s="651"/>
      <c r="L158" s="652">
        <v>1052</v>
      </c>
      <c r="M158" s="653">
        <v>1.3928571428571428</v>
      </c>
      <c r="N158" s="653">
        <v>1</v>
      </c>
      <c r="O158" s="653">
        <v>1</v>
      </c>
      <c r="P158" s="653">
        <v>0</v>
      </c>
    </row>
    <row r="159" spans="7:16">
      <c r="G159" s="650" t="s">
        <v>1482</v>
      </c>
      <c r="H159" s="650" t="s">
        <v>585</v>
      </c>
      <c r="I159" s="650" t="s">
        <v>2959</v>
      </c>
      <c r="J159" s="650" t="s">
        <v>1482</v>
      </c>
      <c r="K159" s="651"/>
      <c r="L159" s="652">
        <v>2780</v>
      </c>
      <c r="M159" s="653">
        <v>3.5172413793103448</v>
      </c>
      <c r="N159" s="653">
        <v>1.768361581920904</v>
      </c>
      <c r="O159" s="653">
        <v>3</v>
      </c>
      <c r="P159" s="653" t="s">
        <v>2975</v>
      </c>
    </row>
    <row r="160" spans="7:16">
      <c r="G160" s="650" t="s">
        <v>1487</v>
      </c>
      <c r="H160" s="650" t="s">
        <v>585</v>
      </c>
      <c r="I160" s="650" t="s">
        <v>2959</v>
      </c>
      <c r="J160" s="650" t="s">
        <v>1487</v>
      </c>
      <c r="K160" s="651" t="s">
        <v>1482</v>
      </c>
      <c r="L160" s="652">
        <v>1898</v>
      </c>
      <c r="M160" s="653">
        <v>3.5172413793103448</v>
      </c>
      <c r="N160" s="653">
        <v>1.768361581920904</v>
      </c>
      <c r="O160" s="653">
        <v>2</v>
      </c>
      <c r="P160" s="653" t="s">
        <v>2957</v>
      </c>
    </row>
    <row r="161" spans="7:16">
      <c r="G161" s="650" t="s">
        <v>1489</v>
      </c>
      <c r="H161" s="650" t="s">
        <v>609</v>
      </c>
      <c r="I161" s="650" t="s">
        <v>2957</v>
      </c>
      <c r="J161" s="650" t="s">
        <v>2026</v>
      </c>
      <c r="K161" s="651"/>
      <c r="L161" s="652">
        <v>110</v>
      </c>
      <c r="M161" s="653" t="s">
        <v>2958</v>
      </c>
      <c r="N161" s="653" t="e">
        <v>#N/A</v>
      </c>
      <c r="O161" s="653">
        <v>0</v>
      </c>
      <c r="P161" s="653">
        <v>0</v>
      </c>
    </row>
    <row r="162" spans="7:16">
      <c r="G162" s="650" t="s">
        <v>1493</v>
      </c>
      <c r="H162" s="650" t="s">
        <v>585</v>
      </c>
      <c r="I162" s="650" t="s">
        <v>2957</v>
      </c>
      <c r="J162" s="650" t="s">
        <v>402</v>
      </c>
      <c r="K162" s="651"/>
      <c r="L162" s="652">
        <v>504</v>
      </c>
      <c r="M162" s="653" t="s">
        <v>2958</v>
      </c>
      <c r="N162" s="653" t="e">
        <v>#N/A</v>
      </c>
      <c r="O162" s="653">
        <v>0</v>
      </c>
      <c r="P162" s="653" t="s">
        <v>2957</v>
      </c>
    </row>
    <row r="163" spans="7:16">
      <c r="G163" s="650" t="s">
        <v>403</v>
      </c>
      <c r="H163" s="650" t="s">
        <v>585</v>
      </c>
      <c r="I163" s="650" t="s">
        <v>2959</v>
      </c>
      <c r="J163" s="650" t="s">
        <v>403</v>
      </c>
      <c r="K163" s="651"/>
      <c r="L163" s="652">
        <v>1650</v>
      </c>
      <c r="M163" s="653">
        <v>2</v>
      </c>
      <c r="N163" s="653">
        <v>1.202020202020202</v>
      </c>
      <c r="O163" s="653">
        <v>2</v>
      </c>
      <c r="P163" s="653">
        <v>0</v>
      </c>
    </row>
    <row r="164" spans="7:16">
      <c r="G164" s="650" t="s">
        <v>391</v>
      </c>
      <c r="H164" s="650" t="s">
        <v>585</v>
      </c>
      <c r="I164" s="650" t="s">
        <v>2959</v>
      </c>
      <c r="J164" s="650" t="s">
        <v>391</v>
      </c>
      <c r="K164" s="651"/>
      <c r="L164" s="652">
        <v>2395</v>
      </c>
      <c r="M164" s="653">
        <v>3</v>
      </c>
      <c r="N164" s="653">
        <v>1.0509554140127388</v>
      </c>
      <c r="O164" s="653">
        <v>2</v>
      </c>
      <c r="P164" s="653">
        <v>0</v>
      </c>
    </row>
    <row r="165" spans="7:16">
      <c r="G165" s="650" t="s">
        <v>1506</v>
      </c>
      <c r="H165" s="650" t="s">
        <v>766</v>
      </c>
      <c r="I165" s="650" t="s">
        <v>2958</v>
      </c>
      <c r="J165" s="650" t="s">
        <v>2026</v>
      </c>
      <c r="K165" s="651"/>
      <c r="L165" s="652">
        <v>330</v>
      </c>
      <c r="M165" s="653" t="s">
        <v>2958</v>
      </c>
      <c r="N165" s="653" t="e">
        <v>#N/A</v>
      </c>
      <c r="O165" s="653">
        <v>0</v>
      </c>
      <c r="P165" s="653">
        <v>0</v>
      </c>
    </row>
    <row r="166" spans="7:16">
      <c r="G166" s="650" t="s">
        <v>478</v>
      </c>
      <c r="H166" s="650" t="s">
        <v>594</v>
      </c>
      <c r="I166" s="650" t="s">
        <v>2958</v>
      </c>
      <c r="J166" s="650" t="s">
        <v>2026</v>
      </c>
      <c r="K166" s="651"/>
      <c r="L166" s="652">
        <v>2271</v>
      </c>
      <c r="M166" s="653" t="s">
        <v>2973</v>
      </c>
      <c r="N166" s="653">
        <v>2</v>
      </c>
      <c r="O166" s="653">
        <v>1</v>
      </c>
      <c r="P166" s="653">
        <v>0</v>
      </c>
    </row>
    <row r="167" spans="7:16">
      <c r="G167" s="650" t="s">
        <v>1515</v>
      </c>
      <c r="H167" s="650" t="s">
        <v>704</v>
      </c>
      <c r="I167" s="650" t="s">
        <v>2958</v>
      </c>
      <c r="J167" s="650" t="s">
        <v>2026</v>
      </c>
      <c r="K167" s="651"/>
      <c r="L167" s="652">
        <v>801</v>
      </c>
      <c r="M167" s="653" t="s">
        <v>2958</v>
      </c>
      <c r="N167" s="653">
        <v>1.5643564356435644</v>
      </c>
      <c r="O167" s="653">
        <v>0</v>
      </c>
      <c r="P167" s="653">
        <v>0</v>
      </c>
    </row>
    <row r="168" spans="7:16">
      <c r="G168" s="650" t="s">
        <v>1521</v>
      </c>
      <c r="H168" s="650" t="s">
        <v>594</v>
      </c>
      <c r="I168" s="650" t="s">
        <v>2958</v>
      </c>
      <c r="J168" s="650" t="s">
        <v>2026</v>
      </c>
      <c r="K168" s="651"/>
      <c r="L168" s="652">
        <v>602</v>
      </c>
      <c r="M168" s="653" t="s">
        <v>2958</v>
      </c>
      <c r="N168" s="653" t="e">
        <v>#N/A</v>
      </c>
      <c r="O168" s="653">
        <v>0</v>
      </c>
      <c r="P168" s="653">
        <v>0</v>
      </c>
    </row>
    <row r="169" spans="7:16">
      <c r="G169" s="650" t="s">
        <v>1525</v>
      </c>
      <c r="H169" s="650" t="s">
        <v>594</v>
      </c>
      <c r="I169" s="650" t="s">
        <v>2958</v>
      </c>
      <c r="J169" s="650" t="s">
        <v>2026</v>
      </c>
      <c r="K169" s="651"/>
      <c r="L169" s="652">
        <v>285</v>
      </c>
      <c r="M169" s="653" t="s">
        <v>2958</v>
      </c>
      <c r="N169" s="653" t="e">
        <v>#N/A</v>
      </c>
      <c r="O169" s="653">
        <v>0</v>
      </c>
      <c r="P169" s="653">
        <v>0</v>
      </c>
    </row>
    <row r="170" spans="7:16">
      <c r="G170" s="650" t="s">
        <v>1529</v>
      </c>
      <c r="H170" s="650" t="s">
        <v>594</v>
      </c>
      <c r="I170" s="650" t="s">
        <v>2958</v>
      </c>
      <c r="J170" s="650" t="s">
        <v>2026</v>
      </c>
      <c r="K170" s="651"/>
      <c r="L170" s="652">
        <v>906</v>
      </c>
      <c r="M170" s="653" t="s">
        <v>2026</v>
      </c>
      <c r="N170" s="653" t="e">
        <v>#N/A</v>
      </c>
      <c r="O170" s="653">
        <v>0</v>
      </c>
      <c r="P170" s="653">
        <v>0</v>
      </c>
    </row>
    <row r="171" spans="7:16">
      <c r="G171" s="650" t="s">
        <v>1539</v>
      </c>
      <c r="H171" s="650" t="s">
        <v>594</v>
      </c>
      <c r="I171" s="650" t="s">
        <v>2958</v>
      </c>
      <c r="J171" s="650" t="s">
        <v>2026</v>
      </c>
      <c r="K171" s="651"/>
      <c r="L171" s="652">
        <v>303</v>
      </c>
      <c r="M171" s="653" t="s">
        <v>2958</v>
      </c>
      <c r="N171" s="653" t="e">
        <v>#N/A</v>
      </c>
      <c r="O171" s="653">
        <v>0</v>
      </c>
      <c r="P171" s="653">
        <v>0</v>
      </c>
    </row>
    <row r="172" spans="7:16">
      <c r="G172" s="650" t="s">
        <v>428</v>
      </c>
      <c r="H172" s="650" t="s">
        <v>585</v>
      </c>
      <c r="I172" s="650" t="s">
        <v>2959</v>
      </c>
      <c r="J172" s="650" t="s">
        <v>428</v>
      </c>
      <c r="K172" s="651"/>
      <c r="L172" s="652">
        <v>1652</v>
      </c>
      <c r="M172" s="653">
        <v>2.1379310344827585</v>
      </c>
      <c r="N172" s="653">
        <v>1.0660377358490567</v>
      </c>
      <c r="O172" s="653">
        <v>2</v>
      </c>
      <c r="P172" s="653" t="s">
        <v>2965</v>
      </c>
    </row>
    <row r="173" spans="7:16">
      <c r="G173" s="650" t="s">
        <v>392</v>
      </c>
      <c r="H173" s="650" t="s">
        <v>585</v>
      </c>
      <c r="I173" s="650" t="s">
        <v>2959</v>
      </c>
      <c r="J173" s="650" t="s">
        <v>392</v>
      </c>
      <c r="K173" s="651"/>
      <c r="L173" s="652">
        <v>3959</v>
      </c>
      <c r="M173" s="653">
        <v>3.3448275862068964</v>
      </c>
      <c r="N173" s="653">
        <v>1.5326086956521738</v>
      </c>
      <c r="O173" s="653">
        <v>3</v>
      </c>
      <c r="P173" s="653" t="s">
        <v>2965</v>
      </c>
    </row>
    <row r="174" spans="7:16">
      <c r="G174" s="650" t="s">
        <v>429</v>
      </c>
      <c r="H174" s="650" t="s">
        <v>585</v>
      </c>
      <c r="I174" s="650" t="s">
        <v>2959</v>
      </c>
      <c r="J174" s="650" t="s">
        <v>429</v>
      </c>
      <c r="K174" s="651"/>
      <c r="L174" s="652">
        <v>2418</v>
      </c>
      <c r="M174" s="653">
        <v>3.0344827586206895</v>
      </c>
      <c r="N174" s="653">
        <v>1.3112582781456954</v>
      </c>
      <c r="O174" s="653">
        <v>3</v>
      </c>
      <c r="P174" s="653">
        <v>0</v>
      </c>
    </row>
    <row r="175" spans="7:16">
      <c r="G175" s="650" t="s">
        <v>461</v>
      </c>
      <c r="H175" s="650" t="s">
        <v>594</v>
      </c>
      <c r="I175" s="650" t="s">
        <v>2959</v>
      </c>
      <c r="J175" s="650" t="s">
        <v>461</v>
      </c>
      <c r="K175" s="651"/>
      <c r="L175" s="652">
        <v>3492</v>
      </c>
      <c r="M175" s="653">
        <v>3.6896551724137931</v>
      </c>
      <c r="N175" s="653">
        <v>1.25</v>
      </c>
      <c r="O175" s="653">
        <v>3</v>
      </c>
      <c r="P175" s="653">
        <v>0</v>
      </c>
    </row>
    <row r="176" spans="7:16">
      <c r="G176" s="650" t="s">
        <v>359</v>
      </c>
      <c r="H176" s="650" t="s">
        <v>609</v>
      </c>
      <c r="I176" s="650" t="s">
        <v>2959</v>
      </c>
      <c r="J176" s="650" t="s">
        <v>359</v>
      </c>
      <c r="K176" s="651"/>
      <c r="L176" s="652">
        <v>3855</v>
      </c>
      <c r="M176" s="653">
        <v>3.3103448275862069</v>
      </c>
      <c r="N176" s="653">
        <v>1.3388888888888888</v>
      </c>
      <c r="O176" s="653">
        <v>3</v>
      </c>
      <c r="P176" s="653">
        <v>0</v>
      </c>
    </row>
    <row r="177" spans="7:16">
      <c r="G177" s="650" t="s">
        <v>504</v>
      </c>
      <c r="H177" s="650" t="s">
        <v>704</v>
      </c>
      <c r="I177" s="650" t="s">
        <v>2959</v>
      </c>
      <c r="J177" s="650" t="s">
        <v>504</v>
      </c>
      <c r="K177" s="651"/>
      <c r="L177" s="652">
        <v>4108</v>
      </c>
      <c r="M177" s="653">
        <v>3.4137931034482758</v>
      </c>
      <c r="N177" s="653">
        <v>1.5163043478260869</v>
      </c>
      <c r="O177" s="653">
        <v>5</v>
      </c>
      <c r="P177" s="653">
        <v>0</v>
      </c>
    </row>
    <row r="178" spans="7:16" ht="26.25">
      <c r="G178" s="650" t="s">
        <v>1579</v>
      </c>
      <c r="H178" s="650" t="s">
        <v>704</v>
      </c>
      <c r="I178" s="650" t="s">
        <v>2959</v>
      </c>
      <c r="J178" s="650" t="s">
        <v>1579</v>
      </c>
      <c r="K178" s="651" t="s">
        <v>1586</v>
      </c>
      <c r="L178" s="652">
        <v>2915</v>
      </c>
      <c r="M178" s="653"/>
      <c r="N178" s="653"/>
      <c r="O178" s="653">
        <v>3</v>
      </c>
      <c r="P178" s="653" t="s">
        <v>2957</v>
      </c>
    </row>
    <row r="179" spans="7:16">
      <c r="G179" s="650" t="s">
        <v>1586</v>
      </c>
      <c r="H179" s="650" t="s">
        <v>704</v>
      </c>
      <c r="I179" s="650" t="s">
        <v>2959</v>
      </c>
      <c r="J179" s="650" t="s">
        <v>1586</v>
      </c>
      <c r="K179" s="651"/>
      <c r="L179" s="652">
        <v>3124</v>
      </c>
      <c r="M179" s="653">
        <v>4.8275862068965516</v>
      </c>
      <c r="N179" s="653" t="e">
        <v>#N/A</v>
      </c>
      <c r="O179" s="653">
        <v>3</v>
      </c>
      <c r="P179" s="653" t="s">
        <v>2975</v>
      </c>
    </row>
    <row r="180" spans="7:16">
      <c r="G180" s="650" t="s">
        <v>1590</v>
      </c>
      <c r="H180" s="650" t="s">
        <v>594</v>
      </c>
      <c r="I180" s="650" t="s">
        <v>2958</v>
      </c>
      <c r="J180" s="650" t="s">
        <v>2026</v>
      </c>
      <c r="K180" s="651"/>
      <c r="L180" s="652">
        <v>264</v>
      </c>
      <c r="M180" s="653" t="e">
        <v>#N/A</v>
      </c>
      <c r="N180" s="653" t="e">
        <v>#N/A</v>
      </c>
      <c r="O180" s="653">
        <v>2</v>
      </c>
      <c r="P180" s="653">
        <v>0</v>
      </c>
    </row>
    <row r="181" spans="7:16" ht="25.5">
      <c r="G181" s="650" t="s">
        <v>1592</v>
      </c>
      <c r="H181" s="650" t="s">
        <v>585</v>
      </c>
      <c r="I181" s="650" t="s">
        <v>2959</v>
      </c>
      <c r="J181" s="650" t="s">
        <v>1592</v>
      </c>
      <c r="K181" s="650"/>
      <c r="L181" s="652">
        <v>268</v>
      </c>
      <c r="M181" s="653" t="s">
        <v>2958</v>
      </c>
      <c r="N181" s="653" t="e">
        <v>#N/A</v>
      </c>
      <c r="O181" s="653">
        <v>0</v>
      </c>
      <c r="P181" s="653">
        <v>0</v>
      </c>
    </row>
    <row r="182" spans="7:16">
      <c r="G182" s="650" t="s">
        <v>360</v>
      </c>
      <c r="H182" s="650" t="s">
        <v>609</v>
      </c>
      <c r="I182" s="650" t="s">
        <v>2959</v>
      </c>
      <c r="J182" s="650" t="s">
        <v>360</v>
      </c>
      <c r="K182" s="651"/>
      <c r="L182" s="652">
        <v>2053</v>
      </c>
      <c r="M182" s="653">
        <v>2.1724137931034484</v>
      </c>
      <c r="N182" s="653">
        <v>1.2035398230088497</v>
      </c>
      <c r="O182" s="653">
        <v>3</v>
      </c>
      <c r="P182" s="653" t="s">
        <v>2965</v>
      </c>
    </row>
    <row r="183" spans="7:16">
      <c r="G183" s="650" t="s">
        <v>500</v>
      </c>
      <c r="H183" s="650" t="s">
        <v>704</v>
      </c>
      <c r="I183" s="650" t="s">
        <v>2959</v>
      </c>
      <c r="J183" s="650" t="s">
        <v>500</v>
      </c>
      <c r="K183" s="651"/>
      <c r="L183" s="652">
        <v>4146</v>
      </c>
      <c r="M183" s="653">
        <v>3.2758620689655173</v>
      </c>
      <c r="N183" s="653">
        <v>1.7159763313609468</v>
      </c>
      <c r="O183" s="653">
        <v>4</v>
      </c>
      <c r="P183" s="653">
        <v>0</v>
      </c>
    </row>
    <row r="184" spans="7:16">
      <c r="G184" s="650" t="s">
        <v>470</v>
      </c>
      <c r="H184" s="650" t="s">
        <v>594</v>
      </c>
      <c r="I184" s="650" t="s">
        <v>2959</v>
      </c>
      <c r="J184" s="650" t="s">
        <v>470</v>
      </c>
      <c r="K184" s="651"/>
      <c r="L184" s="652">
        <v>2678</v>
      </c>
      <c r="M184" s="653">
        <v>3.0344827586206895</v>
      </c>
      <c r="N184" s="653">
        <v>1.0188679245283019</v>
      </c>
      <c r="O184" s="653">
        <v>2</v>
      </c>
      <c r="P184" s="653" t="s">
        <v>2965</v>
      </c>
    </row>
    <row r="185" spans="7:16">
      <c r="G185" s="650" t="s">
        <v>471</v>
      </c>
      <c r="H185" s="650" t="s">
        <v>594</v>
      </c>
      <c r="I185" s="650" t="s">
        <v>2959</v>
      </c>
      <c r="J185" s="650" t="s">
        <v>471</v>
      </c>
      <c r="K185" s="651"/>
      <c r="L185" s="652">
        <v>2992</v>
      </c>
      <c r="M185" s="653">
        <v>3.0370370370370372</v>
      </c>
      <c r="N185" s="653">
        <v>1.0596026490066226</v>
      </c>
      <c r="O185" s="653">
        <v>2</v>
      </c>
      <c r="P185" s="653">
        <v>0</v>
      </c>
    </row>
    <row r="186" spans="7:16">
      <c r="G186" s="650" t="s">
        <v>511</v>
      </c>
      <c r="H186" s="650" t="s">
        <v>704</v>
      </c>
      <c r="I186" s="650" t="s">
        <v>2959</v>
      </c>
      <c r="J186" s="650" t="s">
        <v>511</v>
      </c>
      <c r="K186" s="651"/>
      <c r="L186" s="652">
        <v>1537</v>
      </c>
      <c r="M186" s="653">
        <v>1.8214285714285714</v>
      </c>
      <c r="N186" s="653">
        <v>1.0842105263157895</v>
      </c>
      <c r="O186" s="653">
        <v>2</v>
      </c>
      <c r="P186" s="653">
        <v>0</v>
      </c>
    </row>
    <row r="187" spans="7:16">
      <c r="G187" s="650" t="s">
        <v>1638</v>
      </c>
      <c r="H187" s="650" t="s">
        <v>704</v>
      </c>
      <c r="I187" s="650" t="s">
        <v>2957</v>
      </c>
      <c r="J187" s="650" t="s">
        <v>2026</v>
      </c>
      <c r="K187" s="651"/>
      <c r="L187" s="652">
        <v>12</v>
      </c>
      <c r="M187" s="653" t="s">
        <v>2958</v>
      </c>
      <c r="N187" s="653" t="e">
        <v>#N/A</v>
      </c>
      <c r="O187" s="653">
        <v>0</v>
      </c>
      <c r="P187" s="653">
        <v>0</v>
      </c>
    </row>
    <row r="188" spans="7:16" ht="25.5">
      <c r="G188" s="650" t="s">
        <v>1643</v>
      </c>
      <c r="H188" s="650" t="s">
        <v>609</v>
      </c>
      <c r="I188" s="650" t="s">
        <v>2958</v>
      </c>
      <c r="J188" s="650" t="s">
        <v>2026</v>
      </c>
      <c r="K188" s="651"/>
      <c r="L188" s="652">
        <v>168</v>
      </c>
      <c r="M188" s="653" t="s">
        <v>2026</v>
      </c>
      <c r="N188" s="653" t="e">
        <v>#N/A</v>
      </c>
      <c r="O188" s="653">
        <v>0</v>
      </c>
      <c r="P188" s="653">
        <v>0</v>
      </c>
    </row>
    <row r="189" spans="7:16">
      <c r="G189" s="650" t="s">
        <v>1647</v>
      </c>
      <c r="H189" s="650" t="s">
        <v>609</v>
      </c>
      <c r="I189" s="650" t="s">
        <v>2958</v>
      </c>
      <c r="J189" s="650" t="s">
        <v>2026</v>
      </c>
      <c r="K189" s="651"/>
      <c r="L189" s="652">
        <v>269</v>
      </c>
      <c r="M189" s="653" t="s">
        <v>2026</v>
      </c>
      <c r="N189" s="653" t="e">
        <v>#N/A</v>
      </c>
      <c r="O189" s="653">
        <v>0</v>
      </c>
      <c r="P189" s="653">
        <v>0</v>
      </c>
    </row>
    <row r="190" spans="7:16">
      <c r="G190" s="650" t="s">
        <v>1650</v>
      </c>
      <c r="H190" s="650" t="s">
        <v>609</v>
      </c>
      <c r="I190" s="650" t="s">
        <v>2958</v>
      </c>
      <c r="J190" s="650" t="s">
        <v>2026</v>
      </c>
      <c r="K190" s="651"/>
      <c r="L190" s="652">
        <v>69</v>
      </c>
      <c r="M190" s="653" t="s">
        <v>2958</v>
      </c>
      <c r="N190" s="653" t="e">
        <v>#N/A</v>
      </c>
      <c r="O190" s="653">
        <v>0</v>
      </c>
      <c r="P190" s="653">
        <v>0</v>
      </c>
    </row>
    <row r="191" spans="7:16">
      <c r="G191" s="650" t="s">
        <v>1653</v>
      </c>
      <c r="H191" s="650" t="s">
        <v>594</v>
      </c>
      <c r="I191" s="650" t="s">
        <v>2958</v>
      </c>
      <c r="J191" s="650" t="s">
        <v>2026</v>
      </c>
      <c r="K191" s="651"/>
      <c r="L191" s="652">
        <v>235</v>
      </c>
      <c r="M191" s="653" t="s">
        <v>2958</v>
      </c>
      <c r="N191" s="653" t="e">
        <v>#N/A</v>
      </c>
      <c r="O191" s="653">
        <v>0</v>
      </c>
      <c r="P191" s="653">
        <v>0</v>
      </c>
    </row>
    <row r="192" spans="7:16">
      <c r="G192" s="650" t="s">
        <v>516</v>
      </c>
      <c r="H192" s="650" t="s">
        <v>766</v>
      </c>
      <c r="I192" s="650" t="s">
        <v>2959</v>
      </c>
      <c r="J192" s="650" t="s">
        <v>516</v>
      </c>
      <c r="K192" s="651"/>
      <c r="L192" s="652">
        <v>1094</v>
      </c>
      <c r="M192" s="653">
        <v>2</v>
      </c>
      <c r="N192" s="653">
        <v>1.0095238095238095</v>
      </c>
      <c r="O192" s="653">
        <v>2</v>
      </c>
      <c r="P192" s="653" t="s">
        <v>2965</v>
      </c>
    </row>
    <row r="193" spans="7:16">
      <c r="G193" s="650" t="s">
        <v>329</v>
      </c>
      <c r="H193" s="650" t="s">
        <v>609</v>
      </c>
      <c r="I193" s="650" t="s">
        <v>2959</v>
      </c>
      <c r="J193" s="650" t="s">
        <v>329</v>
      </c>
      <c r="K193" s="651"/>
      <c r="L193" s="652">
        <v>2627</v>
      </c>
      <c r="M193" s="653">
        <v>3.5172413793103448</v>
      </c>
      <c r="N193" s="653">
        <v>1.4528301886792452</v>
      </c>
      <c r="O193" s="653">
        <v>3</v>
      </c>
      <c r="P193" s="653">
        <v>0</v>
      </c>
    </row>
    <row r="194" spans="7:16">
      <c r="G194" s="650" t="s">
        <v>330</v>
      </c>
      <c r="H194" s="650" t="s">
        <v>609</v>
      </c>
      <c r="I194" s="650" t="s">
        <v>2959</v>
      </c>
      <c r="J194" s="650" t="s">
        <v>329</v>
      </c>
      <c r="K194" s="651"/>
      <c r="L194" s="652">
        <v>1225</v>
      </c>
      <c r="M194" s="653" t="s">
        <v>2958</v>
      </c>
      <c r="N194" s="653">
        <v>1.2</v>
      </c>
      <c r="O194" s="653">
        <v>0</v>
      </c>
      <c r="P194" s="653">
        <v>0</v>
      </c>
    </row>
    <row r="195" spans="7:16">
      <c r="G195" s="650" t="s">
        <v>1666</v>
      </c>
      <c r="H195" s="650" t="s">
        <v>609</v>
      </c>
      <c r="I195" s="650" t="s">
        <v>2958</v>
      </c>
      <c r="J195" s="650" t="s">
        <v>2026</v>
      </c>
      <c r="K195" s="651"/>
      <c r="L195" s="652">
        <v>164</v>
      </c>
      <c r="M195" s="653" t="s">
        <v>2958</v>
      </c>
      <c r="N195" s="653" t="e">
        <v>#N/A</v>
      </c>
      <c r="O195" s="653">
        <v>0</v>
      </c>
      <c r="P195" s="653">
        <v>0</v>
      </c>
    </row>
    <row r="196" spans="7:16">
      <c r="G196" s="650" t="s">
        <v>370</v>
      </c>
      <c r="H196" s="650" t="s">
        <v>609</v>
      </c>
      <c r="I196" s="650" t="s">
        <v>2957</v>
      </c>
      <c r="J196" s="650" t="s">
        <v>373</v>
      </c>
      <c r="K196" s="651"/>
      <c r="L196" s="652">
        <v>404</v>
      </c>
      <c r="M196" s="653" t="s">
        <v>2973</v>
      </c>
      <c r="N196" s="653" t="e">
        <v>#DIV/0!</v>
      </c>
      <c r="O196" s="653">
        <v>2</v>
      </c>
      <c r="P196" s="653">
        <v>0</v>
      </c>
    </row>
    <row r="197" spans="7:16">
      <c r="G197" s="650" t="s">
        <v>448</v>
      </c>
      <c r="H197" s="650" t="s">
        <v>594</v>
      </c>
      <c r="I197" s="650" t="s">
        <v>2957</v>
      </c>
      <c r="J197" s="650" t="s">
        <v>1680</v>
      </c>
      <c r="K197" s="651"/>
      <c r="L197" s="652">
        <v>1742</v>
      </c>
      <c r="M197" s="653" t="s">
        <v>2973</v>
      </c>
      <c r="N197" s="653">
        <v>1.1169590643274854</v>
      </c>
      <c r="O197" s="653">
        <v>2</v>
      </c>
      <c r="P197" s="653" t="s">
        <v>2957</v>
      </c>
    </row>
    <row r="198" spans="7:16">
      <c r="G198" s="650" t="s">
        <v>1680</v>
      </c>
      <c r="H198" s="650" t="s">
        <v>594</v>
      </c>
      <c r="I198" s="650" t="s">
        <v>2959</v>
      </c>
      <c r="J198" s="650" t="s">
        <v>1680</v>
      </c>
      <c r="K198" s="651"/>
      <c r="L198" s="652">
        <v>694</v>
      </c>
      <c r="M198" s="653" t="s">
        <v>2958</v>
      </c>
      <c r="N198" s="653" t="e">
        <v>#N/A</v>
      </c>
      <c r="O198" s="653">
        <v>0</v>
      </c>
      <c r="P198" s="653" t="s">
        <v>2957</v>
      </c>
    </row>
    <row r="199" spans="7:16">
      <c r="G199" s="650" t="s">
        <v>331</v>
      </c>
      <c r="H199" s="650" t="s">
        <v>609</v>
      </c>
      <c r="I199" s="650" t="s">
        <v>2959</v>
      </c>
      <c r="J199" s="650" t="s">
        <v>331</v>
      </c>
      <c r="K199" s="651"/>
      <c r="L199" s="652">
        <v>1521</v>
      </c>
      <c r="M199" s="653">
        <v>1.3793103448275863</v>
      </c>
      <c r="N199" s="653">
        <v>1</v>
      </c>
      <c r="O199" s="653">
        <v>1</v>
      </c>
      <c r="P199" s="653" t="s">
        <v>2965</v>
      </c>
    </row>
    <row r="200" spans="7:16">
      <c r="G200" s="650" t="s">
        <v>1686</v>
      </c>
      <c r="H200" s="650" t="s">
        <v>594</v>
      </c>
      <c r="I200" s="650" t="s">
        <v>2958</v>
      </c>
      <c r="J200" s="650" t="s">
        <v>2026</v>
      </c>
      <c r="K200" s="651"/>
      <c r="L200" s="652">
        <v>100</v>
      </c>
      <c r="M200" s="653" t="s">
        <v>2958</v>
      </c>
      <c r="N200" s="653" t="e">
        <v>#N/A</v>
      </c>
      <c r="O200" s="653">
        <v>0</v>
      </c>
      <c r="P200" s="653">
        <v>0</v>
      </c>
    </row>
    <row r="201" spans="7:16">
      <c r="G201" s="650" t="s">
        <v>1690</v>
      </c>
      <c r="H201" s="650" t="s">
        <v>585</v>
      </c>
      <c r="I201" s="650" t="s">
        <v>2958</v>
      </c>
      <c r="J201" s="650" t="s">
        <v>2026</v>
      </c>
      <c r="K201" s="651"/>
      <c r="L201" s="652">
        <v>841</v>
      </c>
      <c r="M201" s="653" t="s">
        <v>2958</v>
      </c>
      <c r="N201" s="653" t="e">
        <v>#N/A</v>
      </c>
      <c r="O201" s="653">
        <v>0</v>
      </c>
      <c r="P201" s="653">
        <v>0</v>
      </c>
    </row>
    <row r="202" spans="7:16">
      <c r="G202" s="650" t="s">
        <v>393</v>
      </c>
      <c r="H202" s="650" t="s">
        <v>585</v>
      </c>
      <c r="I202" s="650" t="s">
        <v>2959</v>
      </c>
      <c r="J202" s="650" t="s">
        <v>393</v>
      </c>
      <c r="K202" s="651"/>
      <c r="L202" s="652">
        <v>2134</v>
      </c>
      <c r="M202" s="653">
        <v>2.6896551724137931</v>
      </c>
      <c r="N202" s="653">
        <v>1.0373134328358209</v>
      </c>
      <c r="O202" s="653">
        <v>2</v>
      </c>
      <c r="P202" s="653">
        <v>0</v>
      </c>
    </row>
    <row r="203" spans="7:16">
      <c r="G203" s="650" t="s">
        <v>361</v>
      </c>
      <c r="H203" s="650" t="s">
        <v>609</v>
      </c>
      <c r="I203" s="650" t="s">
        <v>2959</v>
      </c>
      <c r="J203" s="650" t="s">
        <v>361</v>
      </c>
      <c r="K203" s="651"/>
      <c r="L203" s="652">
        <v>3247</v>
      </c>
      <c r="M203" s="653">
        <v>4.068965517241379</v>
      </c>
      <c r="N203" s="653">
        <v>1.251207729468599</v>
      </c>
      <c r="O203" s="653">
        <v>3</v>
      </c>
      <c r="P203" s="653" t="s">
        <v>2965</v>
      </c>
    </row>
    <row r="204" spans="7:16">
      <c r="G204" s="650" t="s">
        <v>1702</v>
      </c>
      <c r="H204" s="650" t="s">
        <v>609</v>
      </c>
      <c r="I204" s="650" t="s">
        <v>2957</v>
      </c>
      <c r="J204" s="650" t="s">
        <v>354</v>
      </c>
      <c r="K204" s="651"/>
      <c r="L204" s="652">
        <v>1310</v>
      </c>
      <c r="M204" s="653" t="s">
        <v>2958</v>
      </c>
      <c r="N204" s="653" t="e">
        <v>#N/A</v>
      </c>
      <c r="O204" s="653">
        <v>0</v>
      </c>
      <c r="P204" s="653">
        <v>0</v>
      </c>
    </row>
    <row r="205" spans="7:16">
      <c r="G205" s="650" t="s">
        <v>1717</v>
      </c>
      <c r="H205" s="650" t="s">
        <v>594</v>
      </c>
      <c r="I205" s="650" t="s">
        <v>2958</v>
      </c>
      <c r="J205" s="650" t="s">
        <v>2026</v>
      </c>
      <c r="K205" s="651"/>
      <c r="L205" s="652">
        <v>287</v>
      </c>
      <c r="M205" s="653" t="s">
        <v>2958</v>
      </c>
      <c r="N205" s="653" t="e">
        <v>#N/A</v>
      </c>
      <c r="O205" s="653">
        <v>0</v>
      </c>
      <c r="P205" s="653">
        <v>0</v>
      </c>
    </row>
    <row r="206" spans="7:16">
      <c r="G206" s="650" t="s">
        <v>406</v>
      </c>
      <c r="H206" s="650" t="s">
        <v>585</v>
      </c>
      <c r="I206" s="650" t="s">
        <v>2959</v>
      </c>
      <c r="J206" s="650" t="s">
        <v>406</v>
      </c>
      <c r="K206" s="651"/>
      <c r="L206" s="652">
        <v>1416</v>
      </c>
      <c r="M206" s="653">
        <v>1.896551724137931</v>
      </c>
      <c r="N206" s="653">
        <v>1.0631578947368421</v>
      </c>
      <c r="O206" s="653">
        <v>2</v>
      </c>
      <c r="P206" s="653" t="s">
        <v>2965</v>
      </c>
    </row>
    <row r="207" spans="7:16">
      <c r="G207" s="650" t="s">
        <v>332</v>
      </c>
      <c r="H207" s="650" t="s">
        <v>609</v>
      </c>
      <c r="I207" s="650" t="s">
        <v>2957</v>
      </c>
      <c r="J207" s="650" t="s">
        <v>325</v>
      </c>
      <c r="K207" s="651"/>
      <c r="L207" s="652">
        <v>740</v>
      </c>
      <c r="M207" s="653" t="s">
        <v>2958</v>
      </c>
      <c r="N207" s="653">
        <v>1</v>
      </c>
      <c r="O207" s="653">
        <v>0</v>
      </c>
      <c r="P207" s="653">
        <v>0</v>
      </c>
    </row>
    <row r="208" spans="7:16">
      <c r="G208" s="650" t="s">
        <v>480</v>
      </c>
      <c r="H208" s="650" t="s">
        <v>594</v>
      </c>
      <c r="I208" s="650" t="s">
        <v>2959</v>
      </c>
      <c r="J208" s="650" t="s">
        <v>480</v>
      </c>
      <c r="K208" s="651"/>
      <c r="L208" s="652">
        <v>2279</v>
      </c>
      <c r="M208" s="653">
        <v>3.2413793103448274</v>
      </c>
      <c r="N208" s="653">
        <v>2.0054347826086958</v>
      </c>
      <c r="O208" s="653">
        <v>4</v>
      </c>
      <c r="P208" s="653">
        <v>0</v>
      </c>
    </row>
    <row r="209" spans="7:16">
      <c r="G209" s="650" t="s">
        <v>1729</v>
      </c>
      <c r="H209" s="650" t="s">
        <v>704</v>
      </c>
      <c r="I209" s="650" t="s">
        <v>2957</v>
      </c>
      <c r="J209" s="650" t="s">
        <v>982</v>
      </c>
      <c r="K209" s="651"/>
      <c r="L209" s="652">
        <v>160</v>
      </c>
      <c r="M209" s="653" t="s">
        <v>2958</v>
      </c>
      <c r="N209" s="653" t="e">
        <v>#N/A</v>
      </c>
      <c r="O209" s="653">
        <v>0</v>
      </c>
      <c r="P209" s="653">
        <v>0</v>
      </c>
    </row>
    <row r="210" spans="7:16">
      <c r="G210" s="650" t="s">
        <v>333</v>
      </c>
      <c r="H210" s="650" t="s">
        <v>609</v>
      </c>
      <c r="I210" s="650" t="s">
        <v>2959</v>
      </c>
      <c r="J210" s="650" t="s">
        <v>333</v>
      </c>
      <c r="K210" s="651"/>
      <c r="L210" s="652">
        <v>3976</v>
      </c>
      <c r="M210" s="653">
        <v>4.05</v>
      </c>
      <c r="N210" s="653">
        <v>1.3850267379679144</v>
      </c>
      <c r="O210" s="653">
        <v>4</v>
      </c>
      <c r="P210" s="653">
        <v>0</v>
      </c>
    </row>
    <row r="211" spans="7:16">
      <c r="G211" s="650" t="s">
        <v>1739</v>
      </c>
      <c r="H211" s="650" t="s">
        <v>585</v>
      </c>
      <c r="I211" s="650" t="s">
        <v>2959</v>
      </c>
      <c r="J211" s="650" t="s">
        <v>1739</v>
      </c>
      <c r="K211" s="651"/>
      <c r="L211" s="652">
        <v>3143</v>
      </c>
      <c r="M211" s="653">
        <v>3.4482758620689653</v>
      </c>
      <c r="N211" s="653">
        <v>1.3901098901098901</v>
      </c>
      <c r="O211" s="653">
        <v>4</v>
      </c>
      <c r="P211" s="653">
        <v>0</v>
      </c>
    </row>
    <row r="212" spans="7:16">
      <c r="G212" s="650" t="s">
        <v>423</v>
      </c>
      <c r="H212" s="650" t="s">
        <v>585</v>
      </c>
      <c r="I212" s="650" t="s">
        <v>2959</v>
      </c>
      <c r="J212" s="650" t="s">
        <v>423</v>
      </c>
      <c r="K212" s="651"/>
      <c r="L212" s="652">
        <v>2749</v>
      </c>
      <c r="M212" s="653">
        <v>2.4827586206896552</v>
      </c>
      <c r="N212" s="653">
        <v>1.4754098360655739</v>
      </c>
      <c r="O212" s="653">
        <v>4</v>
      </c>
      <c r="P212" s="653">
        <v>0</v>
      </c>
    </row>
    <row r="213" spans="7:16">
      <c r="G213" s="650" t="s">
        <v>522</v>
      </c>
      <c r="H213" s="650" t="s">
        <v>766</v>
      </c>
      <c r="I213" s="650" t="s">
        <v>2959</v>
      </c>
      <c r="J213" s="650" t="s">
        <v>522</v>
      </c>
      <c r="K213" s="651"/>
      <c r="L213" s="652">
        <v>863</v>
      </c>
      <c r="M213" s="653">
        <v>1.6206896551724137</v>
      </c>
      <c r="N213" s="653">
        <v>1</v>
      </c>
      <c r="O213" s="653">
        <v>1</v>
      </c>
      <c r="P213" s="653" t="s">
        <v>2965</v>
      </c>
    </row>
    <row r="214" spans="7:16" ht="25.5">
      <c r="G214" s="650" t="s">
        <v>1750</v>
      </c>
      <c r="H214" s="650" t="s">
        <v>585</v>
      </c>
      <c r="I214" s="650" t="s">
        <v>2957</v>
      </c>
      <c r="J214" s="650" t="s">
        <v>929</v>
      </c>
      <c r="K214" s="651"/>
      <c r="L214" s="652">
        <v>371</v>
      </c>
      <c r="M214" s="653" t="s">
        <v>2958</v>
      </c>
      <c r="N214" s="653" t="e">
        <v>#N/A</v>
      </c>
      <c r="O214" s="653">
        <v>0</v>
      </c>
      <c r="P214" s="653">
        <v>0</v>
      </c>
    </row>
    <row r="215" spans="7:16">
      <c r="G215" s="650" t="s">
        <v>1752</v>
      </c>
      <c r="H215" s="650" t="s">
        <v>704</v>
      </c>
      <c r="I215" s="650" t="s">
        <v>2959</v>
      </c>
      <c r="J215" s="650" t="s">
        <v>1752</v>
      </c>
      <c r="K215" s="651"/>
      <c r="L215" s="652">
        <v>800</v>
      </c>
      <c r="M215" s="653">
        <v>2.5172413793103448</v>
      </c>
      <c r="N215" s="653" t="e">
        <v>#N/A</v>
      </c>
      <c r="O215" s="653">
        <v>4</v>
      </c>
      <c r="P215" s="653" t="s">
        <v>2965</v>
      </c>
    </row>
    <row r="216" spans="7:16">
      <c r="G216" s="650" t="s">
        <v>1759</v>
      </c>
      <c r="H216" s="650" t="s">
        <v>704</v>
      </c>
      <c r="I216" s="650" t="s">
        <v>2957</v>
      </c>
      <c r="J216" s="650" t="s">
        <v>1752</v>
      </c>
      <c r="K216" s="651"/>
      <c r="L216" s="652">
        <v>1368</v>
      </c>
      <c r="M216" s="653" t="s">
        <v>2958</v>
      </c>
      <c r="N216" s="653">
        <v>1.0526315789473684</v>
      </c>
      <c r="O216" s="653">
        <v>0</v>
      </c>
      <c r="P216" s="653">
        <v>0</v>
      </c>
    </row>
    <row r="217" spans="7:16">
      <c r="G217" s="650" t="s">
        <v>1762</v>
      </c>
      <c r="H217" s="650" t="s">
        <v>609</v>
      </c>
      <c r="I217" s="650" t="s">
        <v>2958</v>
      </c>
      <c r="J217" s="650" t="s">
        <v>2026</v>
      </c>
      <c r="K217" s="651"/>
      <c r="L217" s="652">
        <v>34</v>
      </c>
      <c r="M217" s="653" t="s">
        <v>2026</v>
      </c>
      <c r="N217" s="653" t="e">
        <v>#N/A</v>
      </c>
      <c r="O217" s="653">
        <v>0</v>
      </c>
      <c r="P217" s="653">
        <v>0</v>
      </c>
    </row>
    <row r="218" spans="7:16">
      <c r="G218" s="650" t="s">
        <v>517</v>
      </c>
      <c r="H218" s="650" t="s">
        <v>766</v>
      </c>
      <c r="I218" s="650" t="s">
        <v>2959</v>
      </c>
      <c r="J218" s="650" t="s">
        <v>517</v>
      </c>
      <c r="K218" s="651"/>
      <c r="L218" s="652">
        <v>1927</v>
      </c>
      <c r="M218" s="653">
        <v>2.2758620689655173</v>
      </c>
      <c r="N218" s="653">
        <v>1.0847457627118644</v>
      </c>
      <c r="O218" s="653">
        <v>2</v>
      </c>
      <c r="P218" s="653" t="s">
        <v>2965</v>
      </c>
    </row>
    <row r="219" spans="7:16" ht="25.5">
      <c r="G219" s="650" t="s">
        <v>1771</v>
      </c>
      <c r="H219" s="650" t="s">
        <v>585</v>
      </c>
      <c r="I219" s="650" t="s">
        <v>2957</v>
      </c>
      <c r="J219" s="650" t="s">
        <v>1771</v>
      </c>
      <c r="K219" s="651"/>
      <c r="L219" s="652">
        <v>259</v>
      </c>
      <c r="M219" s="653" t="s">
        <v>2958</v>
      </c>
      <c r="N219" s="653">
        <v>1</v>
      </c>
      <c r="O219" s="653">
        <v>0</v>
      </c>
      <c r="P219" s="653">
        <v>0</v>
      </c>
    </row>
    <row r="220" spans="7:16" ht="25.5">
      <c r="G220" s="650" t="s">
        <v>1776</v>
      </c>
      <c r="H220" s="650" t="s">
        <v>594</v>
      </c>
      <c r="I220" s="650" t="s">
        <v>2958</v>
      </c>
      <c r="J220" s="650" t="s">
        <v>2026</v>
      </c>
      <c r="K220" s="651"/>
      <c r="L220" s="652">
        <v>250</v>
      </c>
      <c r="M220" s="653" t="s">
        <v>2958</v>
      </c>
      <c r="N220" s="653" t="e">
        <v>#N/A</v>
      </c>
      <c r="O220" s="653">
        <v>0</v>
      </c>
      <c r="P220" s="653">
        <v>0</v>
      </c>
    </row>
    <row r="221" spans="7:16" ht="25.5">
      <c r="G221" s="650" t="s">
        <v>1781</v>
      </c>
      <c r="H221" s="650" t="s">
        <v>594</v>
      </c>
      <c r="I221" s="650" t="s">
        <v>2958</v>
      </c>
      <c r="J221" s="650" t="s">
        <v>2026</v>
      </c>
      <c r="K221" s="651"/>
      <c r="L221" s="652">
        <v>316</v>
      </c>
      <c r="M221" s="653" t="s">
        <v>2958</v>
      </c>
      <c r="N221" s="653" t="e">
        <v>#N/A</v>
      </c>
      <c r="O221" s="653">
        <v>0</v>
      </c>
      <c r="P221" s="653">
        <v>0</v>
      </c>
    </row>
    <row r="222" spans="7:16">
      <c r="G222" s="650" t="s">
        <v>1783</v>
      </c>
      <c r="H222" s="650" t="s">
        <v>609</v>
      </c>
      <c r="I222" s="650" t="s">
        <v>2958</v>
      </c>
      <c r="J222" s="650" t="s">
        <v>2026</v>
      </c>
      <c r="K222" s="651"/>
      <c r="L222" s="652">
        <v>523</v>
      </c>
      <c r="M222" s="653" t="s">
        <v>2958</v>
      </c>
      <c r="N222" s="653" t="e">
        <v>#N/A</v>
      </c>
      <c r="O222" s="653">
        <v>0</v>
      </c>
      <c r="P222" s="653">
        <v>0</v>
      </c>
    </row>
    <row r="223" spans="7:16">
      <c r="G223" s="650" t="s">
        <v>450</v>
      </c>
      <c r="H223" s="650" t="s">
        <v>594</v>
      </c>
      <c r="I223" s="650" t="s">
        <v>2959</v>
      </c>
      <c r="J223" s="650" t="s">
        <v>450</v>
      </c>
      <c r="K223" s="651"/>
      <c r="L223" s="652">
        <v>804</v>
      </c>
      <c r="M223" s="653">
        <v>1.0740740740740742</v>
      </c>
      <c r="N223" s="653">
        <v>1.08</v>
      </c>
      <c r="O223" s="653">
        <v>1</v>
      </c>
      <c r="P223" s="653">
        <v>0</v>
      </c>
    </row>
    <row r="224" spans="7:16">
      <c r="G224" s="650" t="s">
        <v>1792</v>
      </c>
      <c r="H224" s="650" t="s">
        <v>594</v>
      </c>
      <c r="I224" s="650" t="s">
        <v>2957</v>
      </c>
      <c r="J224" s="650" t="s">
        <v>2026</v>
      </c>
      <c r="K224" s="651"/>
      <c r="L224" s="652">
        <v>166</v>
      </c>
      <c r="M224" s="653" t="s">
        <v>2958</v>
      </c>
      <c r="N224" s="653" t="e">
        <v>#N/A</v>
      </c>
      <c r="O224" s="653">
        <v>0</v>
      </c>
      <c r="P224" s="653">
        <v>0</v>
      </c>
    </row>
    <row r="225" spans="7:16">
      <c r="G225" s="650" t="s">
        <v>451</v>
      </c>
      <c r="H225" s="650" t="s">
        <v>594</v>
      </c>
      <c r="I225" s="650" t="s">
        <v>2959</v>
      </c>
      <c r="J225" s="650" t="s">
        <v>451</v>
      </c>
      <c r="K225" s="651"/>
      <c r="L225" s="652">
        <v>2187</v>
      </c>
      <c r="M225" s="653">
        <v>2.6896551724137931</v>
      </c>
      <c r="N225" s="653">
        <v>1.7428571428571429</v>
      </c>
      <c r="O225" s="653">
        <v>3</v>
      </c>
      <c r="P225" s="653" t="s">
        <v>2957</v>
      </c>
    </row>
    <row r="226" spans="7:16">
      <c r="G226" s="650" t="s">
        <v>477</v>
      </c>
      <c r="H226" s="650" t="s">
        <v>594</v>
      </c>
      <c r="I226" s="650" t="s">
        <v>2959</v>
      </c>
      <c r="J226" s="650" t="s">
        <v>477</v>
      </c>
      <c r="K226" s="651"/>
      <c r="L226" s="652">
        <v>1081</v>
      </c>
      <c r="M226" s="653">
        <v>1.3103448275862069</v>
      </c>
      <c r="N226" s="653">
        <v>2.0779220779220777</v>
      </c>
      <c r="O226" s="653">
        <v>2</v>
      </c>
      <c r="P226" s="653" t="s">
        <v>2965</v>
      </c>
    </row>
    <row r="227" spans="7:16">
      <c r="G227" s="650" t="s">
        <v>1797</v>
      </c>
      <c r="H227" s="650" t="s">
        <v>594</v>
      </c>
      <c r="I227" s="650" t="s">
        <v>2958</v>
      </c>
      <c r="J227" s="650" t="s">
        <v>2026</v>
      </c>
      <c r="K227" s="651"/>
      <c r="L227" s="652">
        <v>238</v>
      </c>
      <c r="M227" s="653" t="s">
        <v>2958</v>
      </c>
      <c r="N227" s="653" t="e">
        <v>#N/A</v>
      </c>
      <c r="O227" s="653">
        <v>0</v>
      </c>
      <c r="P227" s="653">
        <v>0</v>
      </c>
    </row>
    <row r="228" spans="7:16">
      <c r="G228" s="650" t="s">
        <v>371</v>
      </c>
      <c r="H228" s="650" t="s">
        <v>609</v>
      </c>
      <c r="I228" s="650" t="s">
        <v>2959</v>
      </c>
      <c r="J228" s="650" t="s">
        <v>371</v>
      </c>
      <c r="K228" s="651"/>
      <c r="L228" s="652">
        <v>2908</v>
      </c>
      <c r="M228" s="653">
        <v>2.9655172413793105</v>
      </c>
      <c r="N228" s="653">
        <v>1.5088757396449703</v>
      </c>
      <c r="O228" s="653">
        <v>4</v>
      </c>
      <c r="P228" s="653">
        <v>0</v>
      </c>
    </row>
    <row r="229" spans="7:16">
      <c r="G229" s="650" t="s">
        <v>1802</v>
      </c>
      <c r="H229" s="650" t="s">
        <v>594</v>
      </c>
      <c r="I229" s="650" t="s">
        <v>2958</v>
      </c>
      <c r="J229" s="650" t="s">
        <v>2026</v>
      </c>
      <c r="K229" s="651"/>
      <c r="L229" s="652">
        <v>332</v>
      </c>
      <c r="M229" s="653" t="s">
        <v>2958</v>
      </c>
      <c r="N229" s="653" t="e">
        <v>#N/A</v>
      </c>
      <c r="O229" s="653">
        <v>0</v>
      </c>
      <c r="P229" s="653">
        <v>0</v>
      </c>
    </row>
    <row r="230" spans="7:16" ht="25.5">
      <c r="G230" s="650" t="s">
        <v>1804</v>
      </c>
      <c r="H230" s="650" t="s">
        <v>594</v>
      </c>
      <c r="I230" s="650" t="s">
        <v>2959</v>
      </c>
      <c r="J230" s="650" t="s">
        <v>1804</v>
      </c>
      <c r="K230" s="651"/>
      <c r="L230" s="652">
        <v>1164</v>
      </c>
      <c r="M230" s="653">
        <v>3.103448275862069</v>
      </c>
      <c r="N230" s="653">
        <v>1.0656934306569343</v>
      </c>
      <c r="O230" s="653">
        <v>2</v>
      </c>
      <c r="P230" s="653" t="s">
        <v>2965</v>
      </c>
    </row>
    <row r="231" spans="7:16" ht="25.5">
      <c r="G231" s="650" t="s">
        <v>1809</v>
      </c>
      <c r="H231" s="650" t="s">
        <v>585</v>
      </c>
      <c r="I231" s="650" t="s">
        <v>2959</v>
      </c>
      <c r="J231" s="650" t="s">
        <v>1809</v>
      </c>
      <c r="K231" s="651"/>
      <c r="L231" s="652">
        <v>179</v>
      </c>
      <c r="M231" s="653" t="s">
        <v>2958</v>
      </c>
      <c r="N231" s="653" t="e">
        <v>#N/A</v>
      </c>
      <c r="O231" s="653">
        <v>0</v>
      </c>
      <c r="P231" s="653">
        <v>0</v>
      </c>
    </row>
    <row r="232" spans="7:16">
      <c r="G232" s="650" t="s">
        <v>1811</v>
      </c>
      <c r="H232" s="650" t="s">
        <v>609</v>
      </c>
      <c r="I232" s="650" t="s">
        <v>2958</v>
      </c>
      <c r="J232" s="650" t="s">
        <v>2026</v>
      </c>
      <c r="K232" s="651"/>
      <c r="L232" s="652">
        <v>94</v>
      </c>
      <c r="M232" s="653" t="s">
        <v>2958</v>
      </c>
      <c r="N232" s="653" t="e">
        <v>#N/A</v>
      </c>
      <c r="O232" s="653">
        <v>0</v>
      </c>
      <c r="P232" s="653">
        <v>0</v>
      </c>
    </row>
    <row r="233" spans="7:16">
      <c r="G233" s="650" t="s">
        <v>424</v>
      </c>
      <c r="H233" s="650" t="s">
        <v>585</v>
      </c>
      <c r="I233" s="650" t="s">
        <v>2959</v>
      </c>
      <c r="J233" s="650" t="s">
        <v>424</v>
      </c>
      <c r="K233" s="651"/>
      <c r="L233" s="652">
        <v>2517</v>
      </c>
      <c r="M233" s="653">
        <v>2.2413793103448274</v>
      </c>
      <c r="N233" s="653">
        <v>1.9210526315789473</v>
      </c>
      <c r="O233" s="653">
        <v>6</v>
      </c>
      <c r="P233" s="653">
        <v>0</v>
      </c>
    </row>
    <row r="234" spans="7:16">
      <c r="G234" s="650" t="s">
        <v>1818</v>
      </c>
      <c r="H234" s="650" t="s">
        <v>585</v>
      </c>
      <c r="I234" s="650" t="s">
        <v>2957</v>
      </c>
      <c r="J234" s="650" t="s">
        <v>424</v>
      </c>
      <c r="K234" s="651"/>
      <c r="L234" s="652">
        <v>646</v>
      </c>
      <c r="M234" s="653" t="s">
        <v>2958</v>
      </c>
      <c r="N234" s="653" t="e">
        <v>#N/A</v>
      </c>
      <c r="O234" s="653">
        <v>0</v>
      </c>
      <c r="P234" s="653">
        <v>0</v>
      </c>
    </row>
    <row r="235" spans="7:16">
      <c r="G235" s="650" t="s">
        <v>488</v>
      </c>
      <c r="H235" s="650" t="s">
        <v>594</v>
      </c>
      <c r="I235" s="650" t="s">
        <v>2959</v>
      </c>
      <c r="J235" s="650" t="s">
        <v>488</v>
      </c>
      <c r="K235" s="651"/>
      <c r="L235" s="652">
        <v>2421</v>
      </c>
      <c r="M235" s="653">
        <v>2.8620689655172415</v>
      </c>
      <c r="N235" s="653">
        <v>1.0264900662251655</v>
      </c>
      <c r="O235" s="653">
        <v>2</v>
      </c>
      <c r="P235" s="653">
        <v>0</v>
      </c>
    </row>
    <row r="236" spans="7:16">
      <c r="G236" s="650" t="s">
        <v>1825</v>
      </c>
      <c r="H236" s="650" t="s">
        <v>766</v>
      </c>
      <c r="I236" s="650" t="s">
        <v>2958</v>
      </c>
      <c r="J236" s="650" t="s">
        <v>2026</v>
      </c>
      <c r="K236" s="651"/>
      <c r="L236" s="652">
        <v>974</v>
      </c>
      <c r="M236" s="653" t="s">
        <v>2026</v>
      </c>
      <c r="N236" s="653" t="e">
        <v>#N/A</v>
      </c>
      <c r="O236" s="653">
        <v>0</v>
      </c>
      <c r="P236" s="653" t="s">
        <v>2965</v>
      </c>
    </row>
    <row r="237" spans="7:16">
      <c r="G237" s="650" t="s">
        <v>452</v>
      </c>
      <c r="H237" s="650" t="s">
        <v>594</v>
      </c>
      <c r="I237" s="650" t="s">
        <v>2957</v>
      </c>
      <c r="J237" s="650" t="s">
        <v>452</v>
      </c>
      <c r="K237" s="651"/>
      <c r="L237" s="652">
        <v>2725</v>
      </c>
      <c r="M237" s="653">
        <v>3.3103448275862069</v>
      </c>
      <c r="N237" s="653">
        <v>1.1104651162790697</v>
      </c>
      <c r="O237" s="653">
        <v>2</v>
      </c>
      <c r="P237" s="653" t="s">
        <v>2957</v>
      </c>
    </row>
    <row r="238" spans="7:16">
      <c r="G238" s="650" t="s">
        <v>1832</v>
      </c>
      <c r="H238" s="650" t="s">
        <v>585</v>
      </c>
      <c r="I238" s="650" t="s">
        <v>2957</v>
      </c>
      <c r="J238" s="650" t="s">
        <v>2026</v>
      </c>
      <c r="K238" s="651"/>
      <c r="L238" s="652">
        <v>233</v>
      </c>
      <c r="M238" s="653" t="s">
        <v>2958</v>
      </c>
      <c r="N238" s="653" t="e">
        <v>#N/A</v>
      </c>
      <c r="O238" s="653">
        <v>0</v>
      </c>
      <c r="P238" s="653">
        <v>0</v>
      </c>
    </row>
    <row r="239" spans="7:16">
      <c r="G239" s="650" t="s">
        <v>1835</v>
      </c>
      <c r="H239" s="650" t="s">
        <v>609</v>
      </c>
      <c r="I239" s="650" t="s">
        <v>2958</v>
      </c>
      <c r="J239" s="650" t="s">
        <v>2026</v>
      </c>
      <c r="K239" s="651"/>
      <c r="L239" s="652">
        <v>581</v>
      </c>
      <c r="M239" s="653" t="s">
        <v>2958</v>
      </c>
      <c r="N239" s="653" t="e">
        <v>#N/A</v>
      </c>
      <c r="O239" s="653">
        <v>0</v>
      </c>
      <c r="P239" s="653">
        <v>0</v>
      </c>
    </row>
    <row r="240" spans="7:16">
      <c r="G240" s="650" t="s">
        <v>1837</v>
      </c>
      <c r="H240" s="650" t="s">
        <v>585</v>
      </c>
      <c r="I240" s="650" t="s">
        <v>2957</v>
      </c>
      <c r="J240" s="650" t="s">
        <v>397</v>
      </c>
      <c r="K240" s="651"/>
      <c r="L240" s="652">
        <v>226</v>
      </c>
      <c r="M240" s="653" t="s">
        <v>2958</v>
      </c>
      <c r="N240" s="653" t="e">
        <v>#N/A</v>
      </c>
      <c r="O240" s="653">
        <v>0</v>
      </c>
      <c r="P240" s="653">
        <v>0</v>
      </c>
    </row>
    <row r="241" spans="7:16" ht="25.5">
      <c r="G241" s="650" t="s">
        <v>1839</v>
      </c>
      <c r="H241" s="650" t="s">
        <v>585</v>
      </c>
      <c r="I241" s="650" t="s">
        <v>2957</v>
      </c>
      <c r="J241" s="650" t="s">
        <v>1771</v>
      </c>
      <c r="K241" s="650"/>
      <c r="L241" s="652">
        <v>264</v>
      </c>
      <c r="M241" s="653" t="s">
        <v>2958</v>
      </c>
      <c r="N241" s="653" t="e">
        <v>#N/A</v>
      </c>
      <c r="O241" s="653">
        <v>0</v>
      </c>
      <c r="P241" s="653">
        <v>0</v>
      </c>
    </row>
    <row r="242" spans="7:16">
      <c r="G242" s="650" t="s">
        <v>1841</v>
      </c>
      <c r="H242" s="650" t="s">
        <v>594</v>
      </c>
      <c r="I242" s="650" t="s">
        <v>2958</v>
      </c>
      <c r="J242" s="650" t="s">
        <v>2026</v>
      </c>
      <c r="K242" s="651"/>
      <c r="L242" s="652">
        <v>435</v>
      </c>
      <c r="M242" s="653" t="s">
        <v>2958</v>
      </c>
      <c r="N242" s="653" t="e">
        <v>#N/A</v>
      </c>
      <c r="O242" s="653">
        <v>0</v>
      </c>
      <c r="P242" s="653">
        <v>0</v>
      </c>
    </row>
    <row r="243" spans="7:16">
      <c r="G243" s="650" t="s">
        <v>1844</v>
      </c>
      <c r="H243" s="650" t="s">
        <v>594</v>
      </c>
      <c r="I243" s="650" t="s">
        <v>2958</v>
      </c>
      <c r="J243" s="650" t="s">
        <v>2026</v>
      </c>
      <c r="K243" s="651"/>
      <c r="L243" s="652">
        <v>1077</v>
      </c>
      <c r="M243" s="653" t="s">
        <v>2958</v>
      </c>
      <c r="N243" s="653" t="e">
        <v>#N/A</v>
      </c>
      <c r="O243" s="653">
        <v>0</v>
      </c>
      <c r="P243" s="653">
        <v>0</v>
      </c>
    </row>
    <row r="244" spans="7:16">
      <c r="G244" s="650" t="s">
        <v>1847</v>
      </c>
      <c r="H244" s="650" t="s">
        <v>585</v>
      </c>
      <c r="I244" s="650" t="s">
        <v>2958</v>
      </c>
      <c r="J244" s="650" t="s">
        <v>2026</v>
      </c>
      <c r="K244" s="651"/>
      <c r="L244" s="652">
        <v>486</v>
      </c>
      <c r="M244" s="653" t="s">
        <v>2026</v>
      </c>
      <c r="N244" s="653" t="e">
        <v>#N/A</v>
      </c>
      <c r="O244" s="653">
        <v>0</v>
      </c>
      <c r="P244" s="653">
        <v>0</v>
      </c>
    </row>
    <row r="245" spans="7:16">
      <c r="G245" s="650" t="s">
        <v>372</v>
      </c>
      <c r="H245" s="650" t="s">
        <v>609</v>
      </c>
      <c r="I245" s="650" t="s">
        <v>2957</v>
      </c>
      <c r="J245" s="650" t="s">
        <v>373</v>
      </c>
      <c r="K245" s="651"/>
      <c r="L245" s="652">
        <v>205</v>
      </c>
      <c r="M245" s="653" t="s">
        <v>2973</v>
      </c>
      <c r="N245" s="653">
        <v>1.0769230769230769</v>
      </c>
      <c r="O245" s="653">
        <v>2</v>
      </c>
      <c r="P245" s="653">
        <v>0</v>
      </c>
    </row>
    <row r="246" spans="7:16">
      <c r="G246" s="650" t="s">
        <v>373</v>
      </c>
      <c r="H246" s="650" t="s">
        <v>609</v>
      </c>
      <c r="I246" s="650" t="s">
        <v>2959</v>
      </c>
      <c r="J246" s="650" t="s">
        <v>373</v>
      </c>
      <c r="K246" s="651"/>
      <c r="L246" s="652">
        <v>180</v>
      </c>
      <c r="M246" s="653" t="s">
        <v>2958</v>
      </c>
      <c r="N246" s="653">
        <v>1.04</v>
      </c>
      <c r="O246" s="653">
        <v>0</v>
      </c>
      <c r="P246" s="653">
        <v>0</v>
      </c>
    </row>
    <row r="247" spans="7:16">
      <c r="G247" s="650" t="s">
        <v>489</v>
      </c>
      <c r="H247" s="650" t="s">
        <v>594</v>
      </c>
      <c r="I247" s="650" t="s">
        <v>2959</v>
      </c>
      <c r="J247" s="650" t="s">
        <v>489</v>
      </c>
      <c r="K247" s="651"/>
      <c r="L247" s="652">
        <v>3586</v>
      </c>
      <c r="M247" s="653">
        <v>3.2413793103448274</v>
      </c>
      <c r="N247" s="653">
        <v>1.5263157894736843</v>
      </c>
      <c r="O247" s="653">
        <v>3</v>
      </c>
      <c r="P247" s="653">
        <v>0</v>
      </c>
    </row>
    <row r="248" spans="7:16">
      <c r="G248" s="650" t="s">
        <v>1858</v>
      </c>
      <c r="H248" s="650" t="s">
        <v>594</v>
      </c>
      <c r="I248" s="650" t="s">
        <v>2957</v>
      </c>
      <c r="J248" s="650" t="s">
        <v>2026</v>
      </c>
      <c r="K248" s="651"/>
      <c r="L248" s="652">
        <v>127</v>
      </c>
      <c r="M248" s="653" t="s">
        <v>2958</v>
      </c>
      <c r="N248" s="653" t="e">
        <v>#N/A</v>
      </c>
      <c r="O248" s="653">
        <v>0</v>
      </c>
      <c r="P248" s="653">
        <v>0</v>
      </c>
    </row>
    <row r="249" spans="7:16">
      <c r="G249" s="650" t="s">
        <v>1860</v>
      </c>
      <c r="H249" s="650" t="s">
        <v>594</v>
      </c>
      <c r="I249" s="650" t="s">
        <v>2958</v>
      </c>
      <c r="J249" s="650" t="s">
        <v>2026</v>
      </c>
      <c r="K249" s="651"/>
      <c r="L249" s="652">
        <v>313</v>
      </c>
      <c r="M249" s="653" t="s">
        <v>2958</v>
      </c>
      <c r="N249" s="653" t="e">
        <v>#N/A</v>
      </c>
      <c r="O249" s="653">
        <v>0</v>
      </c>
      <c r="P249" s="653">
        <v>0</v>
      </c>
    </row>
    <row r="250" spans="7:16">
      <c r="G250" s="650" t="s">
        <v>1865</v>
      </c>
      <c r="H250" s="650" t="s">
        <v>609</v>
      </c>
      <c r="I250" s="650" t="s">
        <v>2959</v>
      </c>
      <c r="J250" s="650" t="e">
        <v>#N/A</v>
      </c>
      <c r="K250" s="651"/>
      <c r="L250" s="652">
        <v>2774</v>
      </c>
      <c r="M250" s="653" t="s">
        <v>2958</v>
      </c>
      <c r="N250" s="653" t="e">
        <v>#N/A</v>
      </c>
      <c r="O250" s="653">
        <v>0</v>
      </c>
      <c r="P250" s="653">
        <v>0</v>
      </c>
    </row>
    <row r="251" spans="7:16">
      <c r="G251" s="650" t="s">
        <v>1872</v>
      </c>
      <c r="H251" s="650" t="s">
        <v>609</v>
      </c>
      <c r="I251" s="650" t="s">
        <v>2957</v>
      </c>
      <c r="J251" s="650" t="s">
        <v>2977</v>
      </c>
      <c r="K251" s="651"/>
      <c r="L251" s="652">
        <v>508</v>
      </c>
      <c r="M251" s="653" t="s">
        <v>2958</v>
      </c>
      <c r="N251" s="653" t="e">
        <v>#N/A</v>
      </c>
      <c r="O251" s="653">
        <v>0</v>
      </c>
      <c r="P251" s="653">
        <v>0</v>
      </c>
    </row>
    <row r="252" spans="7:16">
      <c r="G252" s="650" t="s">
        <v>374</v>
      </c>
      <c r="H252" s="650" t="s">
        <v>609</v>
      </c>
      <c r="I252" s="650" t="s">
        <v>2959</v>
      </c>
      <c r="J252" s="650" t="s">
        <v>374</v>
      </c>
      <c r="K252" s="651"/>
      <c r="L252" s="652">
        <v>4512</v>
      </c>
      <c r="M252" s="653">
        <v>3.7586206896551726</v>
      </c>
      <c r="N252" s="653">
        <v>1.6256410256410256</v>
      </c>
      <c r="O252" s="653">
        <v>5</v>
      </c>
      <c r="P252" s="653" t="s">
        <v>2965</v>
      </c>
    </row>
    <row r="253" spans="7:16">
      <c r="G253" s="650" t="s">
        <v>334</v>
      </c>
      <c r="H253" s="650" t="s">
        <v>609</v>
      </c>
      <c r="I253" s="650" t="s">
        <v>2959</v>
      </c>
      <c r="J253" s="650" t="s">
        <v>334</v>
      </c>
      <c r="K253" s="651"/>
      <c r="L253" s="652">
        <v>3816</v>
      </c>
      <c r="M253" s="653">
        <v>4.4827586206896548</v>
      </c>
      <c r="N253" s="653">
        <v>1.5884773662551441</v>
      </c>
      <c r="O253" s="653">
        <v>3</v>
      </c>
      <c r="P253" s="653">
        <v>0</v>
      </c>
    </row>
    <row r="254" spans="7:16">
      <c r="G254" s="650" t="s">
        <v>375</v>
      </c>
      <c r="H254" s="650" t="s">
        <v>609</v>
      </c>
      <c r="I254" s="650" t="s">
        <v>2959</v>
      </c>
      <c r="J254" s="650" t="s">
        <v>375</v>
      </c>
      <c r="K254" s="651"/>
      <c r="L254" s="652">
        <v>3278</v>
      </c>
      <c r="M254" s="653">
        <v>3.9310344827586206</v>
      </c>
      <c r="N254" s="653">
        <v>1.6985645933014355</v>
      </c>
      <c r="O254" s="653">
        <v>4</v>
      </c>
      <c r="P254" s="653">
        <v>0</v>
      </c>
    </row>
    <row r="255" spans="7:16">
      <c r="G255" s="650" t="s">
        <v>402</v>
      </c>
      <c r="H255" s="650" t="s">
        <v>585</v>
      </c>
      <c r="I255" s="650" t="s">
        <v>2959</v>
      </c>
      <c r="J255" s="650" t="s">
        <v>402</v>
      </c>
      <c r="K255" s="651"/>
      <c r="L255" s="652">
        <v>1488</v>
      </c>
      <c r="M255" s="653">
        <v>1.8620689655172413</v>
      </c>
      <c r="N255" s="653">
        <v>1.053763440860215</v>
      </c>
      <c r="O255" s="653">
        <v>2</v>
      </c>
      <c r="P255" s="653" t="s">
        <v>2957</v>
      </c>
    </row>
    <row r="256" spans="7:16">
      <c r="G256" s="650" t="s">
        <v>518</v>
      </c>
      <c r="H256" s="650" t="s">
        <v>766</v>
      </c>
      <c r="I256" s="650" t="s">
        <v>2959</v>
      </c>
      <c r="J256" s="650" t="s">
        <v>518</v>
      </c>
      <c r="K256" s="651"/>
      <c r="L256" s="652">
        <v>1299</v>
      </c>
      <c r="M256" s="653">
        <v>2.5862068965517242</v>
      </c>
      <c r="N256" s="653">
        <v>1</v>
      </c>
      <c r="O256" s="653">
        <v>2</v>
      </c>
      <c r="P256" s="653">
        <v>0</v>
      </c>
    </row>
    <row r="257" spans="7:16">
      <c r="G257" s="650" t="s">
        <v>519</v>
      </c>
      <c r="H257" s="650" t="s">
        <v>766</v>
      </c>
      <c r="I257" s="650" t="s">
        <v>2957</v>
      </c>
      <c r="J257" s="650" t="s">
        <v>518</v>
      </c>
      <c r="K257" s="651"/>
      <c r="L257" s="652">
        <v>94</v>
      </c>
      <c r="M257" s="653" t="s">
        <v>2958</v>
      </c>
      <c r="N257" s="653">
        <v>1.0515463917525774</v>
      </c>
      <c r="O257" s="653">
        <v>0</v>
      </c>
      <c r="P257" s="653">
        <v>0</v>
      </c>
    </row>
    <row r="258" spans="7:16">
      <c r="G258" s="650" t="s">
        <v>1914</v>
      </c>
      <c r="H258" s="650" t="s">
        <v>585</v>
      </c>
      <c r="I258" s="650" t="s">
        <v>2958</v>
      </c>
      <c r="J258" s="650" t="s">
        <v>2026</v>
      </c>
      <c r="K258" s="651"/>
      <c r="L258" s="652">
        <v>428</v>
      </c>
      <c r="M258" s="653" t="s">
        <v>2026</v>
      </c>
      <c r="N258" s="653" t="e">
        <v>#N/A</v>
      </c>
      <c r="O258" s="653">
        <v>0</v>
      </c>
      <c r="P258" s="653">
        <v>0</v>
      </c>
    </row>
    <row r="259" spans="7:16">
      <c r="G259" s="650" t="s">
        <v>1919</v>
      </c>
      <c r="H259" s="650" t="s">
        <v>585</v>
      </c>
      <c r="I259" s="650" t="s">
        <v>2958</v>
      </c>
      <c r="J259" s="650" t="s">
        <v>2026</v>
      </c>
      <c r="K259" s="651"/>
      <c r="L259" s="652">
        <v>43</v>
      </c>
      <c r="M259" s="653" t="s">
        <v>2026</v>
      </c>
      <c r="N259" s="653" t="e">
        <v>#N/A</v>
      </c>
      <c r="O259" s="653">
        <v>0</v>
      </c>
      <c r="P259" s="653">
        <v>0</v>
      </c>
    </row>
    <row r="260" spans="7:16" ht="25.5">
      <c r="G260" s="650" t="s">
        <v>409</v>
      </c>
      <c r="H260" s="650" t="s">
        <v>585</v>
      </c>
      <c r="I260" s="650" t="s">
        <v>2957</v>
      </c>
      <c r="J260" s="650" t="s">
        <v>406</v>
      </c>
      <c r="K260" s="651"/>
      <c r="L260" s="652">
        <v>155</v>
      </c>
      <c r="M260" s="653" t="s">
        <v>2958</v>
      </c>
      <c r="N260" s="653" t="e">
        <v>#N/A</v>
      </c>
      <c r="O260" s="653">
        <v>0</v>
      </c>
      <c r="P260" s="653">
        <v>0</v>
      </c>
    </row>
    <row r="261" spans="7:16">
      <c r="G261" s="650" t="s">
        <v>1925</v>
      </c>
      <c r="H261" s="650" t="s">
        <v>609</v>
      </c>
      <c r="I261" s="650" t="s">
        <v>2957</v>
      </c>
      <c r="J261" s="650" t="s">
        <v>376</v>
      </c>
      <c r="K261" s="651"/>
      <c r="L261" s="652">
        <v>261</v>
      </c>
      <c r="M261" s="653" t="s">
        <v>2958</v>
      </c>
      <c r="N261" s="653" t="e">
        <v>#N/A</v>
      </c>
      <c r="O261" s="653">
        <v>0</v>
      </c>
      <c r="P261" s="653">
        <v>0</v>
      </c>
    </row>
    <row r="262" spans="7:16">
      <c r="G262" s="650" t="s">
        <v>442</v>
      </c>
      <c r="H262" s="650" t="s">
        <v>594</v>
      </c>
      <c r="I262" s="650" t="s">
        <v>2959</v>
      </c>
      <c r="J262" s="650" t="s">
        <v>442</v>
      </c>
      <c r="K262" s="651"/>
      <c r="L262" s="652">
        <v>3576</v>
      </c>
      <c r="M262" s="653">
        <v>3.5172413793103448</v>
      </c>
      <c r="N262" s="653">
        <v>1.2371134020618557</v>
      </c>
      <c r="O262" s="653">
        <v>3</v>
      </c>
      <c r="P262" s="653">
        <v>0</v>
      </c>
    </row>
    <row r="263" spans="7:16">
      <c r="G263" s="650" t="s">
        <v>376</v>
      </c>
      <c r="H263" s="650" t="s">
        <v>609</v>
      </c>
      <c r="I263" s="650" t="s">
        <v>2959</v>
      </c>
      <c r="J263" s="650" t="s">
        <v>376</v>
      </c>
      <c r="K263" s="651"/>
      <c r="L263" s="652">
        <v>1193</v>
      </c>
      <c r="M263" s="653">
        <v>2.896551724137931</v>
      </c>
      <c r="N263" s="653">
        <v>1.1233766233766234</v>
      </c>
      <c r="O263" s="653">
        <v>2</v>
      </c>
      <c r="P263" s="653">
        <v>0</v>
      </c>
    </row>
    <row r="264" spans="7:16">
      <c r="G264" s="650" t="s">
        <v>501</v>
      </c>
      <c r="H264" s="650" t="s">
        <v>704</v>
      </c>
      <c r="I264" s="650" t="s">
        <v>2959</v>
      </c>
      <c r="J264" s="650" t="s">
        <v>501</v>
      </c>
      <c r="K264" s="651"/>
      <c r="L264" s="652">
        <v>2773</v>
      </c>
      <c r="M264" s="653">
        <v>2.6896551724137931</v>
      </c>
      <c r="N264" s="653">
        <v>1.2887323943661972</v>
      </c>
      <c r="O264" s="653">
        <v>3</v>
      </c>
      <c r="P264" s="653" t="s">
        <v>2965</v>
      </c>
    </row>
    <row r="265" spans="7:16">
      <c r="G265" s="650" t="s">
        <v>1950</v>
      </c>
      <c r="H265" s="650" t="s">
        <v>594</v>
      </c>
      <c r="I265" s="650" t="s">
        <v>2959</v>
      </c>
      <c r="J265" s="650" t="s">
        <v>1950</v>
      </c>
      <c r="K265" s="651"/>
      <c r="L265" s="652">
        <v>456</v>
      </c>
      <c r="M265" s="653">
        <v>1.1578947368421053</v>
      </c>
      <c r="N265" s="653">
        <v>1.04</v>
      </c>
      <c r="O265" s="653">
        <v>1</v>
      </c>
      <c r="P265" s="653">
        <v>0</v>
      </c>
    </row>
    <row r="266" spans="7:16">
      <c r="G266" s="650" t="s">
        <v>1953</v>
      </c>
      <c r="H266" s="650" t="s">
        <v>609</v>
      </c>
      <c r="I266" s="650" t="s">
        <v>2958</v>
      </c>
      <c r="J266" s="650" t="s">
        <v>2026</v>
      </c>
      <c r="K266" s="651"/>
      <c r="L266" s="652">
        <v>317</v>
      </c>
      <c r="M266" s="653" t="s">
        <v>2958</v>
      </c>
      <c r="N266" s="653" t="e">
        <v>#N/A</v>
      </c>
      <c r="O266" s="653">
        <v>0</v>
      </c>
      <c r="P266" s="653">
        <v>0</v>
      </c>
    </row>
    <row r="267" spans="7:16">
      <c r="G267" s="650" t="s">
        <v>1957</v>
      </c>
      <c r="H267" s="650" t="s">
        <v>609</v>
      </c>
      <c r="I267" s="650" t="s">
        <v>2958</v>
      </c>
      <c r="J267" s="650" t="s">
        <v>2026</v>
      </c>
      <c r="K267" s="651"/>
      <c r="L267" s="652">
        <v>138</v>
      </c>
      <c r="M267" s="653" t="s">
        <v>2958</v>
      </c>
      <c r="N267" s="653" t="e">
        <v>#N/A</v>
      </c>
      <c r="O267" s="653">
        <v>0</v>
      </c>
      <c r="P267" s="653">
        <v>0</v>
      </c>
    </row>
    <row r="268" spans="7:16">
      <c r="G268" s="650" t="s">
        <v>1960</v>
      </c>
      <c r="H268" s="650" t="s">
        <v>609</v>
      </c>
      <c r="I268" s="650" t="s">
        <v>2958</v>
      </c>
      <c r="J268" s="650" t="s">
        <v>2026</v>
      </c>
      <c r="K268" s="651"/>
      <c r="L268" s="652">
        <v>310</v>
      </c>
      <c r="M268" s="653" t="s">
        <v>2958</v>
      </c>
      <c r="N268" s="653" t="e">
        <v>#N/A</v>
      </c>
      <c r="O268" s="653">
        <v>0</v>
      </c>
      <c r="P268" s="653">
        <v>0</v>
      </c>
    </row>
    <row r="269" spans="7:16" ht="25.5">
      <c r="G269" s="650" t="s">
        <v>1962</v>
      </c>
      <c r="H269" s="650" t="s">
        <v>609</v>
      </c>
      <c r="I269" s="650" t="s">
        <v>2958</v>
      </c>
      <c r="J269" s="650" t="s">
        <v>2026</v>
      </c>
      <c r="K269" s="651"/>
      <c r="L269" s="652">
        <v>318</v>
      </c>
      <c r="M269" s="653" t="s">
        <v>2958</v>
      </c>
      <c r="N269" s="653" t="e">
        <v>#N/A</v>
      </c>
      <c r="O269" s="653">
        <v>0</v>
      </c>
      <c r="P269" s="653">
        <v>0</v>
      </c>
    </row>
    <row r="270" spans="7:16">
      <c r="G270" s="650" t="s">
        <v>473</v>
      </c>
      <c r="H270" s="650" t="s">
        <v>594</v>
      </c>
      <c r="I270" s="650" t="s">
        <v>2959</v>
      </c>
      <c r="J270" s="650" t="s">
        <v>473</v>
      </c>
      <c r="K270" s="651"/>
      <c r="L270" s="652">
        <v>1088</v>
      </c>
      <c r="M270" s="653">
        <v>2.103448275862069</v>
      </c>
      <c r="N270" s="653">
        <v>1.0186915887850467</v>
      </c>
      <c r="O270" s="653">
        <v>2</v>
      </c>
      <c r="P270" s="653">
        <v>0</v>
      </c>
    </row>
    <row r="271" spans="7:16">
      <c r="G271" s="674" t="s">
        <v>629</v>
      </c>
      <c r="H271" s="675" t="s">
        <v>609</v>
      </c>
      <c r="I271" s="650" t="s">
        <v>2978</v>
      </c>
      <c r="J271" s="650" t="s">
        <v>2978</v>
      </c>
      <c r="K271" s="651"/>
      <c r="L271" s="652">
        <v>114</v>
      </c>
      <c r="M271" s="653" t="s">
        <v>2958</v>
      </c>
      <c r="N271" s="653" t="e">
        <v>#N/A</v>
      </c>
      <c r="O271" s="653">
        <v>0</v>
      </c>
      <c r="P271" s="653">
        <v>0</v>
      </c>
    </row>
    <row r="272" spans="7:16">
      <c r="G272" s="674" t="s">
        <v>636</v>
      </c>
      <c r="H272" s="675" t="s">
        <v>609</v>
      </c>
      <c r="I272" s="650" t="s">
        <v>2978</v>
      </c>
      <c r="J272" s="650" t="s">
        <v>2978</v>
      </c>
      <c r="K272" s="651"/>
      <c r="L272" s="652">
        <v>427</v>
      </c>
      <c r="M272" s="653" t="s">
        <v>2958</v>
      </c>
      <c r="N272" s="653" t="e">
        <v>#N/A</v>
      </c>
      <c r="O272" s="653">
        <v>0</v>
      </c>
      <c r="P272" s="653">
        <v>0</v>
      </c>
    </row>
    <row r="273" spans="7:16">
      <c r="G273" s="674" t="s">
        <v>649</v>
      </c>
      <c r="H273" s="675" t="s">
        <v>594</v>
      </c>
      <c r="I273" s="650" t="s">
        <v>2978</v>
      </c>
      <c r="J273" s="650" t="s">
        <v>2978</v>
      </c>
      <c r="K273" s="651"/>
      <c r="L273" s="652">
        <v>375</v>
      </c>
      <c r="M273" s="653" t="s">
        <v>2958</v>
      </c>
      <c r="N273" s="653">
        <v>1</v>
      </c>
      <c r="O273" s="653">
        <v>0</v>
      </c>
      <c r="P273" s="653">
        <v>0</v>
      </c>
    </row>
    <row r="274" spans="7:16">
      <c r="G274" s="674" t="s">
        <v>686</v>
      </c>
      <c r="H274" s="675" t="s">
        <v>594</v>
      </c>
      <c r="I274" s="650" t="s">
        <v>2978</v>
      </c>
      <c r="J274" s="650" t="s">
        <v>2978</v>
      </c>
      <c r="K274" s="651"/>
      <c r="L274" s="652">
        <v>977</v>
      </c>
      <c r="M274" s="653" t="s">
        <v>2958</v>
      </c>
      <c r="N274" s="653" t="e">
        <v>#N/A</v>
      </c>
      <c r="O274" s="653">
        <v>0</v>
      </c>
      <c r="P274" s="653">
        <v>0</v>
      </c>
    </row>
    <row r="275" spans="7:16">
      <c r="G275" s="674" t="s">
        <v>695</v>
      </c>
      <c r="H275" s="675" t="s">
        <v>594</v>
      </c>
      <c r="I275" s="650" t="s">
        <v>2978</v>
      </c>
      <c r="J275" s="650" t="s">
        <v>2978</v>
      </c>
      <c r="K275" s="651"/>
      <c r="L275" s="652">
        <v>702</v>
      </c>
      <c r="M275" s="653" t="s">
        <v>2958</v>
      </c>
      <c r="N275" s="653" t="e">
        <v>#N/A</v>
      </c>
      <c r="O275" s="653">
        <v>0</v>
      </c>
      <c r="P275" s="653">
        <v>0</v>
      </c>
    </row>
    <row r="276" spans="7:16">
      <c r="G276" s="674" t="s">
        <v>754</v>
      </c>
      <c r="H276" s="675" t="s">
        <v>594</v>
      </c>
      <c r="I276" s="650" t="s">
        <v>2978</v>
      </c>
      <c r="J276" s="650" t="s">
        <v>2978</v>
      </c>
      <c r="K276" s="651"/>
      <c r="L276" s="652">
        <v>189</v>
      </c>
      <c r="M276" s="653" t="s">
        <v>2958</v>
      </c>
      <c r="N276" s="653" t="e">
        <v>#N/A</v>
      </c>
      <c r="O276" s="653">
        <v>0</v>
      </c>
      <c r="P276" s="653">
        <v>0</v>
      </c>
    </row>
    <row r="277" spans="7:16">
      <c r="G277" s="674" t="s">
        <v>434</v>
      </c>
      <c r="H277" s="675" t="s">
        <v>594</v>
      </c>
      <c r="I277" s="650" t="s">
        <v>2978</v>
      </c>
      <c r="J277" s="650" t="s">
        <v>2978</v>
      </c>
      <c r="K277" s="651"/>
      <c r="L277" s="652">
        <v>370</v>
      </c>
      <c r="M277" s="653">
        <v>1</v>
      </c>
      <c r="N277" s="653">
        <v>1.25</v>
      </c>
      <c r="O277" s="653">
        <v>1</v>
      </c>
      <c r="P277" s="653">
        <v>0</v>
      </c>
    </row>
    <row r="278" spans="7:16">
      <c r="G278" s="674" t="s">
        <v>804</v>
      </c>
      <c r="H278" s="675" t="s">
        <v>594</v>
      </c>
      <c r="I278" s="650" t="s">
        <v>2978</v>
      </c>
      <c r="J278" s="650" t="s">
        <v>2978</v>
      </c>
      <c r="K278" s="651"/>
      <c r="L278" s="652">
        <v>2696</v>
      </c>
      <c r="M278" s="653" t="s">
        <v>2958</v>
      </c>
      <c r="N278" s="653" t="e">
        <v>#N/A</v>
      </c>
      <c r="O278" s="653">
        <v>0</v>
      </c>
      <c r="P278" s="653">
        <v>0</v>
      </c>
    </row>
    <row r="279" spans="7:16">
      <c r="G279" s="674" t="s">
        <v>865</v>
      </c>
      <c r="H279" s="675" t="s">
        <v>594</v>
      </c>
      <c r="I279" s="650" t="s">
        <v>2978</v>
      </c>
      <c r="J279" s="650" t="s">
        <v>2978</v>
      </c>
      <c r="K279" s="651"/>
      <c r="L279" s="652">
        <v>716</v>
      </c>
      <c r="M279" s="653" t="s">
        <v>2958</v>
      </c>
      <c r="N279" s="653" t="e">
        <v>#N/A</v>
      </c>
      <c r="O279" s="653">
        <v>0</v>
      </c>
      <c r="P279" s="653">
        <v>0</v>
      </c>
    </row>
    <row r="280" spans="7:16">
      <c r="G280" s="674" t="s">
        <v>875</v>
      </c>
      <c r="H280" s="675" t="s">
        <v>594</v>
      </c>
      <c r="I280" s="650" t="s">
        <v>2978</v>
      </c>
      <c r="J280" s="650" t="s">
        <v>2978</v>
      </c>
      <c r="K280" s="651"/>
      <c r="L280" s="652">
        <v>702</v>
      </c>
      <c r="M280" s="653" t="s">
        <v>2958</v>
      </c>
      <c r="N280" s="653" t="e">
        <v>#N/A</v>
      </c>
      <c r="O280" s="653">
        <v>0</v>
      </c>
      <c r="P280" s="653">
        <v>0</v>
      </c>
    </row>
    <row r="281" spans="7:16">
      <c r="G281" s="674" t="s">
        <v>879</v>
      </c>
      <c r="H281" s="675" t="s">
        <v>594</v>
      </c>
      <c r="I281" s="650" t="s">
        <v>2978</v>
      </c>
      <c r="J281" s="650" t="s">
        <v>2978</v>
      </c>
      <c r="K281" s="651"/>
      <c r="L281" s="652">
        <v>555</v>
      </c>
      <c r="M281" s="653" t="s">
        <v>2958</v>
      </c>
      <c r="N281" s="653" t="e">
        <v>#N/A</v>
      </c>
      <c r="O281" s="653">
        <v>0</v>
      </c>
      <c r="P281" s="653">
        <v>0</v>
      </c>
    </row>
    <row r="282" spans="7:16">
      <c r="G282" s="674" t="s">
        <v>1107</v>
      </c>
      <c r="H282" s="650" t="s">
        <v>2978</v>
      </c>
      <c r="I282" s="650" t="s">
        <v>2958</v>
      </c>
      <c r="J282" s="650" t="s">
        <v>2978</v>
      </c>
      <c r="K282" s="651"/>
      <c r="L282" s="652">
        <v>35</v>
      </c>
      <c r="M282" s="653" t="s">
        <v>2958</v>
      </c>
      <c r="N282" s="653" t="e">
        <v>#N/A</v>
      </c>
      <c r="O282" s="653">
        <v>0</v>
      </c>
      <c r="P282" s="653">
        <v>0</v>
      </c>
    </row>
    <row r="283" spans="7:16">
      <c r="G283" s="674" t="s">
        <v>1111</v>
      </c>
      <c r="H283" s="650" t="s">
        <v>2978</v>
      </c>
      <c r="I283" s="650" t="s">
        <v>2958</v>
      </c>
      <c r="J283" s="650" t="s">
        <v>2978</v>
      </c>
      <c r="K283" s="651"/>
      <c r="L283" s="652">
        <v>25</v>
      </c>
      <c r="M283" s="653" t="s">
        <v>2958</v>
      </c>
      <c r="N283" s="653" t="e">
        <v>#N/A</v>
      </c>
      <c r="O283" s="653">
        <v>0</v>
      </c>
      <c r="P283" s="653">
        <v>0</v>
      </c>
    </row>
    <row r="284" spans="7:16">
      <c r="G284" s="674" t="s">
        <v>1115</v>
      </c>
      <c r="H284" s="650" t="s">
        <v>2978</v>
      </c>
      <c r="I284" s="650" t="s">
        <v>2958</v>
      </c>
      <c r="J284" s="650" t="s">
        <v>2978</v>
      </c>
      <c r="K284" s="651"/>
      <c r="L284" s="652">
        <v>20</v>
      </c>
      <c r="M284" s="653" t="s">
        <v>2958</v>
      </c>
      <c r="N284" s="653" t="e">
        <v>#N/A</v>
      </c>
      <c r="O284" s="653">
        <v>0</v>
      </c>
      <c r="P284" s="653">
        <v>0</v>
      </c>
    </row>
    <row r="285" spans="7:16">
      <c r="G285" s="674" t="s">
        <v>1117</v>
      </c>
      <c r="H285" s="650" t="s">
        <v>2978</v>
      </c>
      <c r="I285" s="650" t="s">
        <v>2958</v>
      </c>
      <c r="J285" s="650" t="s">
        <v>2978</v>
      </c>
      <c r="K285" s="651"/>
      <c r="L285" s="652">
        <v>20</v>
      </c>
      <c r="M285" s="653" t="s">
        <v>2958</v>
      </c>
      <c r="N285" s="653" t="e">
        <v>#N/A</v>
      </c>
      <c r="O285" s="653">
        <v>0</v>
      </c>
      <c r="P285" s="653">
        <v>0</v>
      </c>
    </row>
    <row r="286" spans="7:16">
      <c r="G286" s="674" t="s">
        <v>1120</v>
      </c>
      <c r="H286" s="650" t="s">
        <v>2978</v>
      </c>
      <c r="I286" s="650" t="s">
        <v>2958</v>
      </c>
      <c r="J286" s="650" t="s">
        <v>2978</v>
      </c>
      <c r="K286" s="651"/>
      <c r="L286" s="652">
        <v>31</v>
      </c>
      <c r="M286" s="653" t="s">
        <v>2958</v>
      </c>
      <c r="N286" s="653" t="e">
        <v>#N/A</v>
      </c>
      <c r="O286" s="653">
        <v>0</v>
      </c>
      <c r="P286" s="653">
        <v>0</v>
      </c>
    </row>
    <row r="287" spans="7:16">
      <c r="G287" s="674" t="s">
        <v>1125</v>
      </c>
      <c r="H287" s="650" t="s">
        <v>2978</v>
      </c>
      <c r="I287" s="650" t="s">
        <v>2958</v>
      </c>
      <c r="J287" s="650" t="s">
        <v>2978</v>
      </c>
      <c r="K287" s="651"/>
      <c r="L287" s="652">
        <v>65</v>
      </c>
      <c r="M287" s="653" t="s">
        <v>2958</v>
      </c>
      <c r="N287" s="653" t="e">
        <v>#N/A</v>
      </c>
      <c r="O287" s="653">
        <v>0</v>
      </c>
      <c r="P287" s="653">
        <v>0</v>
      </c>
    </row>
    <row r="288" spans="7:16">
      <c r="G288" s="674" t="s">
        <v>1129</v>
      </c>
      <c r="H288" s="650" t="s">
        <v>2978</v>
      </c>
      <c r="I288" s="650" t="s">
        <v>2958</v>
      </c>
      <c r="J288" s="650" t="s">
        <v>2978</v>
      </c>
      <c r="K288" s="651"/>
      <c r="L288" s="652">
        <v>11</v>
      </c>
      <c r="M288" s="653" t="s">
        <v>2958</v>
      </c>
      <c r="N288" s="653" t="e">
        <v>#N/A</v>
      </c>
      <c r="O288" s="653">
        <v>0</v>
      </c>
      <c r="P288" s="653">
        <v>0</v>
      </c>
    </row>
    <row r="289" spans="7:16">
      <c r="G289" s="674" t="s">
        <v>1133</v>
      </c>
      <c r="H289" s="650" t="s">
        <v>2978</v>
      </c>
      <c r="I289" s="650" t="s">
        <v>2958</v>
      </c>
      <c r="J289" s="650" t="s">
        <v>2978</v>
      </c>
      <c r="K289" s="651"/>
      <c r="L289" s="652">
        <v>9</v>
      </c>
      <c r="M289" s="653" t="s">
        <v>2958</v>
      </c>
      <c r="N289" s="653" t="e">
        <v>#N/A</v>
      </c>
      <c r="O289" s="653">
        <v>0</v>
      </c>
      <c r="P289" s="653">
        <v>0</v>
      </c>
    </row>
    <row r="290" spans="7:16">
      <c r="G290" s="674" t="s">
        <v>1136</v>
      </c>
      <c r="H290" s="650" t="s">
        <v>2978</v>
      </c>
      <c r="I290" s="650" t="s">
        <v>2958</v>
      </c>
      <c r="J290" s="650" t="s">
        <v>2978</v>
      </c>
      <c r="K290" s="651"/>
      <c r="L290" s="652">
        <v>16</v>
      </c>
      <c r="M290" s="653" t="s">
        <v>2958</v>
      </c>
      <c r="N290" s="653" t="e">
        <v>#N/A</v>
      </c>
      <c r="O290" s="653">
        <v>0</v>
      </c>
      <c r="P290" s="653">
        <v>0</v>
      </c>
    </row>
    <row r="291" spans="7:16">
      <c r="G291" s="674" t="s">
        <v>1139</v>
      </c>
      <c r="H291" s="650" t="s">
        <v>2978</v>
      </c>
      <c r="I291" s="650" t="s">
        <v>2958</v>
      </c>
      <c r="J291" s="650" t="s">
        <v>2978</v>
      </c>
      <c r="K291" s="651"/>
      <c r="L291" s="652">
        <v>37</v>
      </c>
      <c r="M291" s="653" t="s">
        <v>2958</v>
      </c>
      <c r="N291" s="653" t="e">
        <v>#N/A</v>
      </c>
      <c r="O291" s="653">
        <v>0</v>
      </c>
      <c r="P291" s="653">
        <v>0</v>
      </c>
    </row>
    <row r="292" spans="7:16">
      <c r="G292" s="674" t="s">
        <v>1142</v>
      </c>
      <c r="H292" s="675" t="s">
        <v>594</v>
      </c>
      <c r="I292" s="650" t="s">
        <v>2978</v>
      </c>
      <c r="J292" s="650" t="s">
        <v>2978</v>
      </c>
      <c r="K292" s="651"/>
      <c r="L292" s="652">
        <v>443</v>
      </c>
      <c r="M292" s="653" t="s">
        <v>2958</v>
      </c>
      <c r="N292" s="653" t="e">
        <v>#N/A</v>
      </c>
      <c r="O292" s="653">
        <v>0</v>
      </c>
      <c r="P292" s="653">
        <v>0</v>
      </c>
    </row>
    <row r="293" spans="7:16">
      <c r="G293" s="674" t="s">
        <v>1159</v>
      </c>
      <c r="H293" s="675" t="s">
        <v>609</v>
      </c>
      <c r="I293" s="650" t="s">
        <v>2978</v>
      </c>
      <c r="J293" s="650" t="s">
        <v>2978</v>
      </c>
      <c r="K293" s="651"/>
      <c r="L293" s="652">
        <v>277</v>
      </c>
      <c r="M293" s="653" t="s">
        <v>2958</v>
      </c>
      <c r="N293" s="653" t="e">
        <v>#N/A</v>
      </c>
      <c r="O293" s="653">
        <v>0</v>
      </c>
      <c r="P293" s="653">
        <v>0</v>
      </c>
    </row>
    <row r="294" spans="7:16">
      <c r="G294" s="674" t="s">
        <v>1204</v>
      </c>
      <c r="H294" s="675" t="s">
        <v>609</v>
      </c>
      <c r="I294" s="650" t="s">
        <v>2978</v>
      </c>
      <c r="J294" s="650" t="s">
        <v>2978</v>
      </c>
      <c r="K294" s="651"/>
      <c r="L294" s="652">
        <v>67</v>
      </c>
      <c r="M294" s="653" t="s">
        <v>2958</v>
      </c>
      <c r="N294" s="653" t="e">
        <v>#N/A</v>
      </c>
      <c r="O294" s="653">
        <v>0</v>
      </c>
      <c r="P294" s="653">
        <v>0</v>
      </c>
    </row>
    <row r="295" spans="7:16">
      <c r="G295" s="674" t="s">
        <v>356</v>
      </c>
      <c r="H295" s="675" t="s">
        <v>609</v>
      </c>
      <c r="I295" s="650" t="s">
        <v>2978</v>
      </c>
      <c r="J295" s="650" t="s">
        <v>2978</v>
      </c>
      <c r="K295" s="651"/>
      <c r="L295" s="652">
        <v>1079</v>
      </c>
      <c r="M295" s="653">
        <v>2.2068965517241379</v>
      </c>
      <c r="N295" s="653">
        <v>1</v>
      </c>
      <c r="O295" s="653">
        <v>2</v>
      </c>
      <c r="P295" s="653">
        <v>0</v>
      </c>
    </row>
    <row r="296" spans="7:16">
      <c r="G296" s="674" t="s">
        <v>357</v>
      </c>
      <c r="H296" s="675" t="s">
        <v>609</v>
      </c>
      <c r="I296" s="650" t="s">
        <v>2978</v>
      </c>
      <c r="J296" s="650" t="s">
        <v>2978</v>
      </c>
      <c r="K296" s="651"/>
      <c r="L296" s="652">
        <v>272</v>
      </c>
      <c r="M296" s="653" t="s">
        <v>2958</v>
      </c>
      <c r="N296" s="653">
        <v>1</v>
      </c>
      <c r="O296" s="653">
        <v>0</v>
      </c>
      <c r="P296" s="653">
        <v>0</v>
      </c>
    </row>
    <row r="297" spans="7:16">
      <c r="G297" s="674" t="s">
        <v>457</v>
      </c>
      <c r="H297" s="675" t="s">
        <v>594</v>
      </c>
      <c r="I297" s="650" t="s">
        <v>2978</v>
      </c>
      <c r="J297" s="650" t="s">
        <v>2978</v>
      </c>
      <c r="K297" s="651"/>
      <c r="L297" s="652">
        <v>696</v>
      </c>
      <c r="M297" s="653" t="e">
        <v>#N/A</v>
      </c>
      <c r="N297" s="653" t="e">
        <v>#N/A</v>
      </c>
      <c r="O297" s="653">
        <v>4</v>
      </c>
      <c r="P297" s="653">
        <v>0</v>
      </c>
    </row>
    <row r="298" spans="7:16">
      <c r="G298" s="674" t="s">
        <v>1292</v>
      </c>
      <c r="H298" s="675" t="s">
        <v>594</v>
      </c>
      <c r="I298" s="650" t="s">
        <v>2978</v>
      </c>
      <c r="J298" s="650" t="s">
        <v>2978</v>
      </c>
      <c r="K298" s="651"/>
      <c r="L298" s="652">
        <v>1714</v>
      </c>
      <c r="M298" s="653" t="s">
        <v>2958</v>
      </c>
      <c r="N298" s="653" t="e">
        <v>#N/A</v>
      </c>
      <c r="O298" s="653">
        <v>0</v>
      </c>
      <c r="P298" s="653">
        <v>0</v>
      </c>
    </row>
    <row r="299" spans="7:16">
      <c r="G299" s="674" t="s">
        <v>1345</v>
      </c>
      <c r="H299" s="675" t="s">
        <v>609</v>
      </c>
      <c r="I299" s="650" t="s">
        <v>2978</v>
      </c>
      <c r="J299" s="650" t="s">
        <v>2978</v>
      </c>
      <c r="K299" s="651"/>
      <c r="L299" s="652"/>
      <c r="M299" s="653" t="e">
        <f>IF(Table3[[#This Row],['# of Compactors '[actual']]]=0,"Curbside",VLOOKUP(Table3[[#This Row],[DEVELOPMENT]],'[1]Tons per Container (Fixed)'!$A$3:$NS$167,375,FALSE))</f>
        <v>#REF!</v>
      </c>
      <c r="N299" s="653" t="e">
        <f>VLOOKUP(Table3[[#This Row],[DEVELOPMENT]],[1]All!$A$4:$ABP$163,744,FALSE)</f>
        <v>#N/A</v>
      </c>
      <c r="O299" s="653" t="e">
        <f>VLOOKUP(Table3[[#This Row],[DEVELOPMENT]],[2]!development_data[#All],11,FALSE)</f>
        <v>#REF!</v>
      </c>
      <c r="P299" s="653">
        <v>0</v>
      </c>
    </row>
    <row r="300" spans="7:16">
      <c r="G300" s="674" t="s">
        <v>462</v>
      </c>
      <c r="H300" s="675" t="s">
        <v>594</v>
      </c>
      <c r="I300" s="650" t="s">
        <v>2978</v>
      </c>
      <c r="J300" s="650" t="s">
        <v>2978</v>
      </c>
      <c r="K300" s="651"/>
      <c r="L300" s="652">
        <v>3611</v>
      </c>
      <c r="M300" s="653" t="e">
        <f>IF(Table3[[#This Row],['# of Compactors '[actual']]]=0,"Curbside",VLOOKUP(Table3[[#This Row],[DEVELOPMENT]],'[1]Tons per Container (Fixed)'!$A$3:$NS$167,375,FALSE))</f>
        <v>#REF!</v>
      </c>
      <c r="N300" s="653">
        <f>VLOOKUP(Table3[[#This Row],[DEVELOPMENT]],[1]All!$A$4:$ABP$163,744,FALSE)</f>
        <v>1.2037037037037037</v>
      </c>
      <c r="O300" s="653" t="e">
        <f>VLOOKUP(Table3[[#This Row],[DEVELOPMENT]],[2]!development_data[#All],11,FALSE)</f>
        <v>#REF!</v>
      </c>
      <c r="P300" s="653">
        <v>0</v>
      </c>
    </row>
    <row r="301" spans="7:16">
      <c r="G301" s="674" t="s">
        <v>352</v>
      </c>
      <c r="H301" s="675" t="s">
        <v>609</v>
      </c>
      <c r="I301" s="650" t="s">
        <v>2978</v>
      </c>
      <c r="J301" s="650" t="s">
        <v>2978</v>
      </c>
      <c r="K301" s="651"/>
      <c r="L301" s="652">
        <v>87</v>
      </c>
      <c r="M301" s="653" t="e">
        <f>IF(Table3[[#This Row],['# of Compactors '[actual']]]=0,"Curbside",VLOOKUP(Table3[[#This Row],[DEVELOPMENT]],'[1]Tons per Container (Fixed)'!$A$3:$NS$167,375,FALSE))</f>
        <v>#REF!</v>
      </c>
      <c r="N301" s="653" t="e">
        <f>VLOOKUP(Table3[[#This Row],[DEVELOPMENT]],[1]All!$A$4:$ABP$163,744,FALSE)</f>
        <v>#DIV/0!</v>
      </c>
      <c r="O301" s="653" t="e">
        <f>VLOOKUP(Table3[[#This Row],[DEVELOPMENT]],[2]!development_data[#All],11,FALSE)</f>
        <v>#REF!</v>
      </c>
      <c r="P301" s="653">
        <v>0</v>
      </c>
    </row>
    <row r="302" spans="7:16">
      <c r="G302" s="674" t="s">
        <v>353</v>
      </c>
      <c r="H302" s="675" t="s">
        <v>609</v>
      </c>
      <c r="I302" s="650" t="s">
        <v>2978</v>
      </c>
      <c r="J302" s="650" t="s">
        <v>2978</v>
      </c>
      <c r="K302" s="651"/>
      <c r="L302" s="652">
        <v>115</v>
      </c>
      <c r="M302" s="653" t="e">
        <f>IF(Table3[[#This Row],['# of Compactors '[actual']]]=0,"Curbside",VLOOKUP(Table3[[#This Row],[DEVELOPMENT]],'[1]Tons per Container (Fixed)'!$A$3:$NS$167,375,FALSE))</f>
        <v>#REF!</v>
      </c>
      <c r="N302" s="653" t="e">
        <f>VLOOKUP(Table3[[#This Row],[DEVELOPMENT]],[1]All!$A$4:$ABP$163,744,FALSE)</f>
        <v>#DIV/0!</v>
      </c>
      <c r="O302" s="653" t="e">
        <f>VLOOKUP(Table3[[#This Row],[DEVELOPMENT]],[2]!development_data[#All],11,FALSE)</f>
        <v>#REF!</v>
      </c>
      <c r="P302" s="653">
        <v>0</v>
      </c>
    </row>
    <row r="303" spans="7:16">
      <c r="G303" s="674" t="s">
        <v>1425</v>
      </c>
      <c r="H303" s="675" t="s">
        <v>594</v>
      </c>
      <c r="I303" s="650" t="s">
        <v>2978</v>
      </c>
      <c r="J303" s="650" t="s">
        <v>2978</v>
      </c>
      <c r="K303" s="651"/>
      <c r="L303" s="652">
        <v>123</v>
      </c>
      <c r="M303" s="653" t="e">
        <f>IF(Table3[[#This Row],['# of Compactors '[actual']]]=0,"Curbside",VLOOKUP(Table3[[#This Row],[DEVELOPMENT]],'[1]Tons per Container (Fixed)'!$A$3:$NS$167,375,FALSE))</f>
        <v>#REF!</v>
      </c>
      <c r="N303" s="653" t="e">
        <f>VLOOKUP(Table3[[#This Row],[DEVELOPMENT]],[1]All!$A$4:$ABP$163,744,FALSE)</f>
        <v>#N/A</v>
      </c>
      <c r="O303" s="653" t="e">
        <f>VLOOKUP(Table3[[#This Row],[DEVELOPMENT]],[2]!development_data[#All],11,FALSE)</f>
        <v>#REF!</v>
      </c>
      <c r="P303" s="653">
        <v>0</v>
      </c>
    </row>
    <row r="304" spans="7:16">
      <c r="G304" s="674" t="s">
        <v>1428</v>
      </c>
      <c r="H304" s="675" t="s">
        <v>594</v>
      </c>
      <c r="I304" s="650" t="s">
        <v>2978</v>
      </c>
      <c r="J304" s="650" t="s">
        <v>2978</v>
      </c>
      <c r="K304" s="651"/>
      <c r="L304" s="652">
        <v>76</v>
      </c>
      <c r="M304" s="653" t="e">
        <f>IF(Table3[[#This Row],['# of Compactors '[actual']]]=0,"Curbside",VLOOKUP(Table3[[#This Row],[DEVELOPMENT]],'[1]Tons per Container (Fixed)'!$A$3:$NS$167,375,FALSE))</f>
        <v>#REF!</v>
      </c>
      <c r="N304" s="653" t="e">
        <f>VLOOKUP(Table3[[#This Row],[DEVELOPMENT]],[1]All!$A$4:$ABP$163,744,FALSE)</f>
        <v>#N/A</v>
      </c>
      <c r="O304" s="653" t="e">
        <f>VLOOKUP(Table3[[#This Row],[DEVELOPMENT]],[2]!development_data[#All],11,FALSE)</f>
        <v>#REF!</v>
      </c>
      <c r="P304" s="653">
        <v>0</v>
      </c>
    </row>
    <row r="305" spans="7:16">
      <c r="G305" s="674" t="s">
        <v>1532</v>
      </c>
      <c r="H305" s="675" t="s">
        <v>594</v>
      </c>
      <c r="I305" s="650" t="s">
        <v>2978</v>
      </c>
      <c r="J305" s="650" t="s">
        <v>2978</v>
      </c>
      <c r="K305" s="651"/>
      <c r="L305" s="652">
        <v>117</v>
      </c>
      <c r="M305" s="653" t="e">
        <f>IF(Table3[[#This Row],['# of Compactors '[actual']]]=0,"Curbside",VLOOKUP(Table3[[#This Row],[DEVELOPMENT]],'[1]Tons per Container (Fixed)'!$A$3:$NS$167,375,FALSE))</f>
        <v>#REF!</v>
      </c>
      <c r="N305" s="653" t="e">
        <f>VLOOKUP(Table3[[#This Row],[DEVELOPMENT]],[1]All!$A$4:$ABP$163,744,FALSE)</f>
        <v>#N/A</v>
      </c>
      <c r="O305" s="653" t="e">
        <f>VLOOKUP(Table3[[#This Row],[DEVELOPMENT]],[2]!development_data[#All],11,FALSE)</f>
        <v>#REF!</v>
      </c>
      <c r="P305" s="653">
        <v>0</v>
      </c>
    </row>
    <row r="306" spans="7:16">
      <c r="G306" s="674" t="s">
        <v>1535</v>
      </c>
      <c r="H306" s="675" t="s">
        <v>609</v>
      </c>
      <c r="I306" s="650" t="s">
        <v>2978</v>
      </c>
      <c r="J306" s="650" t="s">
        <v>2978</v>
      </c>
      <c r="K306" s="651"/>
      <c r="L306" s="652">
        <v>205</v>
      </c>
      <c r="M306" s="653" t="e">
        <f>IF(Table3[[#This Row],['# of Compactors '[actual']]]=0,"Curbside",VLOOKUP(Table3[[#This Row],[DEVELOPMENT]],'[1]Tons per Container (Fixed)'!$A$3:$NS$167,375,FALSE))</f>
        <v>#REF!</v>
      </c>
      <c r="N306" s="653" t="e">
        <f>VLOOKUP(Table3[[#This Row],[DEVELOPMENT]],[1]All!$A$4:$ABP$163,744,FALSE)</f>
        <v>#N/A</v>
      </c>
      <c r="O306" s="653" t="e">
        <f>VLOOKUP(Table3[[#This Row],[DEVELOPMENT]],[2]!development_data[#All],11,FALSE)</f>
        <v>#REF!</v>
      </c>
      <c r="P306" s="653">
        <v>0</v>
      </c>
    </row>
    <row r="307" spans="7:16">
      <c r="G307" s="674" t="s">
        <v>463</v>
      </c>
      <c r="H307" s="675" t="s">
        <v>594</v>
      </c>
      <c r="I307" s="650" t="s">
        <v>2978</v>
      </c>
      <c r="J307" s="650" t="s">
        <v>2978</v>
      </c>
      <c r="K307" s="651"/>
      <c r="L307" s="652">
        <v>627</v>
      </c>
      <c r="M307" s="653" t="e">
        <f>IF(Table3[[#This Row],['# of Compactors '[actual']]]=0,"Curbside",VLOOKUP(Table3[[#This Row],[DEVELOPMENT]],'[1]Tons per Container (Fixed)'!$A$3:$NS$167,375,FALSE))</f>
        <v>#REF!</v>
      </c>
      <c r="N307" s="653">
        <f>VLOOKUP(Table3[[#This Row],[DEVELOPMENT]],[1]All!$A$4:$ABP$163,744,FALSE)</f>
        <v>1</v>
      </c>
      <c r="O307" s="653" t="e">
        <f>VLOOKUP(Table3[[#This Row],[DEVELOPMENT]],[2]!development_data[#All],11,FALSE)</f>
        <v>#REF!</v>
      </c>
      <c r="P307" s="653">
        <v>0</v>
      </c>
    </row>
    <row r="308" spans="7:16">
      <c r="G308" s="674" t="s">
        <v>1568</v>
      </c>
      <c r="H308" s="675" t="s">
        <v>585</v>
      </c>
      <c r="I308" s="650" t="s">
        <v>2978</v>
      </c>
      <c r="J308" s="650" t="s">
        <v>2978</v>
      </c>
      <c r="K308" s="651"/>
      <c r="L308" s="652"/>
      <c r="M308" s="653" t="e">
        <f>IF(Table3[[#This Row],['# of Compactors '[actual']]]=0,"Curbside",VLOOKUP(Table3[[#This Row],[DEVELOPMENT]],'[1]Tons per Container (Fixed)'!$A$3:$NS$167,375,FALSE))</f>
        <v>#REF!</v>
      </c>
      <c r="N308" s="653" t="e">
        <f>VLOOKUP(Table3[[#This Row],[DEVELOPMENT]],[1]All!$A$4:$ABP$163,744,FALSE)</f>
        <v>#N/A</v>
      </c>
      <c r="O308" s="653" t="e">
        <f>VLOOKUP(Table3[[#This Row],[DEVELOPMENT]],[2]!development_data[#All],11,FALSE)</f>
        <v>#REF!</v>
      </c>
      <c r="P308" s="653">
        <v>0</v>
      </c>
    </row>
    <row r="309" spans="7:16">
      <c r="G309" s="674" t="s">
        <v>1575</v>
      </c>
      <c r="H309" s="675" t="s">
        <v>609</v>
      </c>
      <c r="I309" s="650" t="s">
        <v>2978</v>
      </c>
      <c r="J309" s="650" t="s">
        <v>2978</v>
      </c>
      <c r="K309" s="651"/>
      <c r="L309" s="652">
        <v>140</v>
      </c>
      <c r="M309" s="653" t="e">
        <f>IF(Table3[[#This Row],['# of Compactors '[actual']]]=0,"Curbside",VLOOKUP(Table3[[#This Row],[DEVELOPMENT]],'[1]Tons per Container (Fixed)'!$A$3:$NS$167,375,FALSE))</f>
        <v>#REF!</v>
      </c>
      <c r="N309" s="653" t="e">
        <f>VLOOKUP(Table3[[#This Row],[DEVELOPMENT]],[1]All!$A$4:$ABP$163,744,FALSE)</f>
        <v>#N/A</v>
      </c>
      <c r="O309" s="653" t="e">
        <f>VLOOKUP(Table3[[#This Row],[DEVELOPMENT]],[2]!development_data[#All],11,FALSE)</f>
        <v>#REF!</v>
      </c>
      <c r="P309" s="653">
        <v>0</v>
      </c>
    </row>
    <row r="310" spans="7:16">
      <c r="G310" s="674" t="s">
        <v>1599</v>
      </c>
      <c r="H310" s="675" t="s">
        <v>609</v>
      </c>
      <c r="I310" s="650" t="s">
        <v>2978</v>
      </c>
      <c r="J310" s="650" t="s">
        <v>2978</v>
      </c>
      <c r="K310" s="651"/>
      <c r="L310" s="652"/>
      <c r="M310" s="653" t="e">
        <f>IF(Table3[[#This Row],['# of Compactors '[actual']]]=0,"Curbside",VLOOKUP(Table3[[#This Row],[DEVELOPMENT]],'[1]Tons per Container (Fixed)'!$A$3:$NS$167,375,FALSE))</f>
        <v>#REF!</v>
      </c>
      <c r="N310" s="653" t="e">
        <f>VLOOKUP(Table3[[#This Row],[DEVELOPMENT]],[1]All!$A$4:$ABP$163,744,FALSE)</f>
        <v>#N/A</v>
      </c>
      <c r="O310" s="653" t="e">
        <f>VLOOKUP(Table3[[#This Row],[DEVELOPMENT]],[2]!development_data[#All],11,FALSE)</f>
        <v>#REF!</v>
      </c>
      <c r="P310" s="653">
        <v>0</v>
      </c>
    </row>
    <row r="311" spans="7:16">
      <c r="G311" s="674" t="s">
        <v>1709</v>
      </c>
      <c r="H311" s="675" t="s">
        <v>609</v>
      </c>
      <c r="I311" s="650" t="s">
        <v>2978</v>
      </c>
      <c r="J311" s="650" t="s">
        <v>2978</v>
      </c>
      <c r="K311" s="651"/>
      <c r="L311" s="652">
        <v>38</v>
      </c>
      <c r="M311" s="653" t="e">
        <f>IF(Table3[[#This Row],['# of Compactors '[actual']]]=0,"Curbside",VLOOKUP(Table3[[#This Row],[DEVELOPMENT]],'[1]Tons per Container (Fixed)'!$A$3:$NS$167,375,FALSE))</f>
        <v>#REF!</v>
      </c>
      <c r="N311" s="653" t="e">
        <f>VLOOKUP(Table3[[#This Row],[DEVELOPMENT]],[1]All!$A$4:$ABP$163,744,FALSE)</f>
        <v>#N/A</v>
      </c>
      <c r="O311" s="653" t="e">
        <f>VLOOKUP(Table3[[#This Row],[DEVELOPMENT]],[2]!development_data[#All],11,FALSE)</f>
        <v>#REF!</v>
      </c>
      <c r="P311" s="653">
        <v>0</v>
      </c>
    </row>
    <row r="312" spans="7:16">
      <c r="G312" s="674" t="s">
        <v>1712</v>
      </c>
      <c r="H312" s="675" t="s">
        <v>609</v>
      </c>
      <c r="I312" s="650" t="s">
        <v>2978</v>
      </c>
      <c r="J312" s="650" t="s">
        <v>2978</v>
      </c>
      <c r="K312" s="651"/>
      <c r="L312" s="652">
        <v>12</v>
      </c>
      <c r="M312" s="653" t="e">
        <f>IF(Table3[[#This Row],['# of Compactors '[actual']]]=0,"Curbside",VLOOKUP(Table3[[#This Row],[DEVELOPMENT]],'[1]Tons per Container (Fixed)'!$A$3:$NS$167,375,FALSE))</f>
        <v>#REF!</v>
      </c>
      <c r="N312" s="653" t="e">
        <f>VLOOKUP(Table3[[#This Row],[DEVELOPMENT]],[1]All!$A$4:$ABP$163,744,FALSE)</f>
        <v>#N/A</v>
      </c>
      <c r="O312" s="653" t="e">
        <f>VLOOKUP(Table3[[#This Row],[DEVELOPMENT]],[2]!development_data[#All],11,FALSE)</f>
        <v>#REF!</v>
      </c>
      <c r="P312" s="653">
        <v>0</v>
      </c>
    </row>
    <row r="313" spans="7:16">
      <c r="G313" s="674" t="s">
        <v>1714</v>
      </c>
      <c r="H313" s="675" t="s">
        <v>609</v>
      </c>
      <c r="I313" s="650" t="s">
        <v>2978</v>
      </c>
      <c r="J313" s="650" t="s">
        <v>2978</v>
      </c>
      <c r="K313" s="651"/>
      <c r="L313" s="652">
        <v>3</v>
      </c>
      <c r="M313" s="653" t="e">
        <f>IF(Table3[[#This Row],['# of Compactors '[actual']]]=0,"Curbside",VLOOKUP(Table3[[#This Row],[DEVELOPMENT]],'[1]Tons per Container (Fixed)'!$A$3:$NS$167,375,FALSE))</f>
        <v>#REF!</v>
      </c>
      <c r="N313" s="653" t="e">
        <f>VLOOKUP(Table3[[#This Row],[DEVELOPMENT]],[1]All!$A$4:$ABP$163,744,FALSE)</f>
        <v>#N/A</v>
      </c>
      <c r="O313" s="653" t="e">
        <f>VLOOKUP(Table3[[#This Row],[DEVELOPMENT]],[2]!development_data[#All],11,FALSE)</f>
        <v>#REF!</v>
      </c>
      <c r="P313" s="653">
        <v>0</v>
      </c>
    </row>
    <row r="314" spans="7:16">
      <c r="G314" s="674" t="s">
        <v>1881</v>
      </c>
      <c r="H314" s="675" t="s">
        <v>609</v>
      </c>
      <c r="I314" s="650" t="s">
        <v>2978</v>
      </c>
      <c r="J314" s="650" t="s">
        <v>2978</v>
      </c>
      <c r="K314" s="651"/>
      <c r="L314" s="652">
        <v>406</v>
      </c>
      <c r="M314" s="653" t="e">
        <f>IF(Table3[[#This Row],['# of Compactors '[actual']]]=0,"Curbside",VLOOKUP(Table3[[#This Row],[DEVELOPMENT]],'[1]Tons per Container (Fixed)'!$A$3:$NS$167,375,FALSE))</f>
        <v>#REF!</v>
      </c>
      <c r="N314" s="653" t="e">
        <f>VLOOKUP(Table3[[#This Row],[DEVELOPMENT]],[1]All!$A$4:$ABP$163,744,FALSE)</f>
        <v>#N/A</v>
      </c>
      <c r="O314" s="653" t="e">
        <f>VLOOKUP(Table3[[#This Row],[DEVELOPMENT]],[2]!development_data[#All],11,FALSE)</f>
        <v>#REF!</v>
      </c>
      <c r="P314" s="653">
        <v>0</v>
      </c>
    </row>
    <row r="315" spans="7:16">
      <c r="G315" s="674" t="s">
        <v>1886</v>
      </c>
      <c r="H315" s="675" t="s">
        <v>609</v>
      </c>
      <c r="I315" s="650" t="s">
        <v>2978</v>
      </c>
      <c r="J315" s="650" t="s">
        <v>2978</v>
      </c>
      <c r="K315" s="651"/>
      <c r="L315" s="652">
        <v>204</v>
      </c>
      <c r="M315" s="653" t="e">
        <f>IF(Table3[[#This Row],['# of Compactors '[actual']]]=0,"Curbside",VLOOKUP(Table3[[#This Row],[DEVELOPMENT]],'[1]Tons per Container (Fixed)'!$A$3:$NS$167,375,FALSE))</f>
        <v>#REF!</v>
      </c>
      <c r="N315" s="653" t="e">
        <f>VLOOKUP(Table3[[#This Row],[DEVELOPMENT]],[1]All!$A$4:$ABP$163,744,FALSE)</f>
        <v>#N/A</v>
      </c>
      <c r="O315" s="653" t="e">
        <f>VLOOKUP(Table3[[#This Row],[DEVELOPMENT]],[2]!development_data[#All],11,FALSE)</f>
        <v>#REF!</v>
      </c>
      <c r="P315" s="653">
        <v>0</v>
      </c>
    </row>
    <row r="316" spans="7:16">
      <c r="G316" s="674" t="s">
        <v>1896</v>
      </c>
      <c r="H316" s="675" t="s">
        <v>609</v>
      </c>
      <c r="I316" s="650" t="s">
        <v>2978</v>
      </c>
      <c r="J316" s="650" t="s">
        <v>2978</v>
      </c>
      <c r="K316" s="651"/>
      <c r="L316" s="652">
        <v>174</v>
      </c>
      <c r="M316" s="653" t="e">
        <f>IF(Table3[[#This Row],['# of Compactors '[actual']]]=0,"Curbside",VLOOKUP(Table3[[#This Row],[DEVELOPMENT]],'[1]Tons per Container (Fixed)'!$A$3:$NS$167,375,FALSE))</f>
        <v>#REF!</v>
      </c>
      <c r="N316" s="653" t="e">
        <f>VLOOKUP(Table3[[#This Row],[DEVELOPMENT]],[1]All!$A$4:$ABP$163,744,FALSE)</f>
        <v>#N/A</v>
      </c>
      <c r="O316" s="653" t="e">
        <f>VLOOKUP(Table3[[#This Row],[DEVELOPMENT]],[2]!development_data[#All],11,FALSE)</f>
        <v>#REF!</v>
      </c>
      <c r="P316" s="653">
        <v>0</v>
      </c>
    </row>
    <row r="317" spans="7:16">
      <c r="G317" s="674" t="s">
        <v>1899</v>
      </c>
      <c r="H317" s="675" t="s">
        <v>609</v>
      </c>
      <c r="I317" s="650" t="s">
        <v>2978</v>
      </c>
      <c r="J317" s="650" t="s">
        <v>2978</v>
      </c>
      <c r="K317" s="651"/>
      <c r="L317" s="652">
        <v>30</v>
      </c>
      <c r="M317" s="653" t="e">
        <f>IF(Table3[[#This Row],['# of Compactors '[actual']]]=0,"Curbside",VLOOKUP(Table3[[#This Row],[DEVELOPMENT]],'[1]Tons per Container (Fixed)'!$A$3:$NS$167,375,FALSE))</f>
        <v>#REF!</v>
      </c>
      <c r="N317" s="653" t="e">
        <f>VLOOKUP(Table3[[#This Row],[DEVELOPMENT]],[1]All!$A$4:$ABP$163,744,FALSE)</f>
        <v>#N/A</v>
      </c>
      <c r="O317" s="653" t="e">
        <f>VLOOKUP(Table3[[#This Row],[DEVELOPMENT]],[2]!development_data[#All],11,FALSE)</f>
        <v>#REF!</v>
      </c>
      <c r="P317" s="653">
        <v>0</v>
      </c>
    </row>
    <row r="318" spans="7:16">
      <c r="G318" s="674" t="s">
        <v>1901</v>
      </c>
      <c r="H318" s="675" t="s">
        <v>609</v>
      </c>
      <c r="I318" s="650" t="s">
        <v>2978</v>
      </c>
      <c r="J318" s="650" t="s">
        <v>2978</v>
      </c>
      <c r="K318" s="651"/>
      <c r="L318" s="652">
        <v>67</v>
      </c>
      <c r="M318" s="653" t="e">
        <f>IF(Table3[[#This Row],['# of Compactors '[actual']]]=0,"Curbside",VLOOKUP(Table3[[#This Row],[DEVELOPMENT]],'[1]Tons per Container (Fixed)'!$A$3:$NS$167,375,FALSE))</f>
        <v>#REF!</v>
      </c>
      <c r="N318" s="653" t="e">
        <f>VLOOKUP(Table3[[#This Row],[DEVELOPMENT]],[1]All!$A$4:$ABP$163,744,FALSE)</f>
        <v>#N/A</v>
      </c>
      <c r="O318" s="653" t="e">
        <f>VLOOKUP(Table3[[#This Row],[DEVELOPMENT]],[2]!development_data[#All],11,FALSE)</f>
        <v>#REF!</v>
      </c>
      <c r="P318" s="653">
        <v>0</v>
      </c>
    </row>
    <row r="319" spans="7:16">
      <c r="G319" s="674" t="s">
        <v>1903</v>
      </c>
      <c r="H319" s="675" t="s">
        <v>609</v>
      </c>
      <c r="I319" s="650" t="s">
        <v>2978</v>
      </c>
      <c r="J319" s="650" t="s">
        <v>2978</v>
      </c>
      <c r="K319" s="651"/>
      <c r="L319" s="652">
        <v>60</v>
      </c>
      <c r="M319" s="653" t="e">
        <f>IF(Table3[[#This Row],['# of Compactors '[actual']]]=0,"Curbside",VLOOKUP(Table3[[#This Row],[DEVELOPMENT]],'[1]Tons per Container (Fixed)'!$A$3:$NS$167,375,FALSE))</f>
        <v>#REF!</v>
      </c>
      <c r="N319" s="653" t="e">
        <f>VLOOKUP(Table3[[#This Row],[DEVELOPMENT]],[1]All!$A$4:$ABP$163,744,FALSE)</f>
        <v>#N/A</v>
      </c>
      <c r="O319" s="653" t="e">
        <f>VLOOKUP(Table3[[#This Row],[DEVELOPMENT]],[2]!development_data[#All],11,FALSE)</f>
        <v>#REF!</v>
      </c>
      <c r="P319" s="653">
        <v>0</v>
      </c>
    </row>
    <row r="320" spans="7:16">
      <c r="G320" s="674" t="s">
        <v>1906</v>
      </c>
      <c r="H320" s="675" t="s">
        <v>594</v>
      </c>
      <c r="I320" s="650" t="s">
        <v>2978</v>
      </c>
      <c r="J320" s="650" t="s">
        <v>2978</v>
      </c>
      <c r="K320" s="651"/>
      <c r="L320" s="652">
        <v>718</v>
      </c>
      <c r="M320" s="653" t="e">
        <f>IF(Table3[[#This Row],['# of Compactors '[actual']]]=0,"Curbside",VLOOKUP(Table3[[#This Row],[DEVELOPMENT]],'[1]Tons per Container (Fixed)'!$A$3:$NS$167,375,FALSE))</f>
        <v>#REF!</v>
      </c>
      <c r="N320" s="653" t="e">
        <f>VLOOKUP(Table3[[#This Row],[DEVELOPMENT]],[1]All!$A$4:$ABP$163,744,FALSE)</f>
        <v>#N/A</v>
      </c>
      <c r="O320" s="653" t="e">
        <f>VLOOKUP(Table3[[#This Row],[DEVELOPMENT]],[2]!development_data[#All],11,FALSE)</f>
        <v>#REF!</v>
      </c>
      <c r="P320" s="653">
        <v>0</v>
      </c>
    </row>
    <row r="321" spans="7:16">
      <c r="G321" s="674" t="s">
        <v>437</v>
      </c>
      <c r="H321" s="675" t="s">
        <v>594</v>
      </c>
      <c r="I321" s="650" t="s">
        <v>2978</v>
      </c>
      <c r="J321" s="650" t="s">
        <v>2978</v>
      </c>
      <c r="K321" s="651"/>
      <c r="L321" s="652">
        <v>1290</v>
      </c>
      <c r="M321" s="653" t="e">
        <f>IF(Table3[[#This Row],['# of Compactors '[actual']]]=0,"Curbside",VLOOKUP(Table3[[#This Row],[DEVELOPMENT]],'[1]Tons per Container (Fixed)'!$A$3:$NS$167,375,FALSE))</f>
        <v>#REF!</v>
      </c>
      <c r="N321" s="653">
        <f>VLOOKUP(Table3[[#This Row],[DEVELOPMENT]],[1]All!$A$4:$ABP$163,744,FALSE)</f>
        <v>1.2439024390243902</v>
      </c>
      <c r="O321" s="653" t="e">
        <f>VLOOKUP(Table3[[#This Row],[DEVELOPMENT]],[2]!development_data[#All],11,FALSE)</f>
        <v>#REF!</v>
      </c>
      <c r="P321" s="653">
        <v>0</v>
      </c>
    </row>
    <row r="322" spans="7:16">
      <c r="G322" s="674" t="s">
        <v>1934</v>
      </c>
      <c r="H322" s="675" t="s">
        <v>594</v>
      </c>
      <c r="I322" s="650" t="s">
        <v>2978</v>
      </c>
      <c r="J322" s="650" t="s">
        <v>2978</v>
      </c>
      <c r="K322" s="651"/>
      <c r="L322" s="652">
        <v>3025</v>
      </c>
      <c r="M322" s="653" t="e">
        <f>IF(Table3[[#This Row],['# of Compactors '[actual']]]=0,"Curbside",VLOOKUP(Table3[[#This Row],[DEVELOPMENT]],'[1]Tons per Container (Fixed)'!$A$3:$NS$167,375,FALSE))</f>
        <v>#REF!</v>
      </c>
      <c r="N322" s="653" t="e">
        <f>VLOOKUP(Table3[[#This Row],[DEVELOPMENT]],[1]All!$A$4:$ABP$163,744,FALSE)</f>
        <v>#N/A</v>
      </c>
      <c r="O322" s="653" t="e">
        <f>VLOOKUP(Table3[[#This Row],[DEVELOPMENT]],[2]!development_data[#All],11,FALSE)</f>
        <v>#REF!</v>
      </c>
      <c r="P322" s="653">
        <v>0</v>
      </c>
    </row>
    <row r="323" spans="7:16">
      <c r="G323" s="674" t="s">
        <v>1941</v>
      </c>
      <c r="H323" s="675" t="s">
        <v>609</v>
      </c>
      <c r="I323" s="650" t="s">
        <v>2978</v>
      </c>
      <c r="J323" s="650" t="s">
        <v>2978</v>
      </c>
      <c r="K323" s="651"/>
      <c r="L323" s="652">
        <v>750</v>
      </c>
      <c r="M323" s="653" t="e">
        <f>IF(Table3[[#This Row],['# of Compactors '[actual']]]=0,"Curbside",VLOOKUP(Table3[[#This Row],[DEVELOPMENT]],'[1]Tons per Container (Fixed)'!$A$3:$NS$167,375,FALSE))</f>
        <v>#REF!</v>
      </c>
      <c r="N323" s="653" t="e">
        <f>VLOOKUP(Table3[[#This Row],[DEVELOPMENT]],[1]All!$A$4:$ABP$163,744,FALSE)</f>
        <v>#N/A</v>
      </c>
      <c r="O323" s="653" t="e">
        <f>VLOOKUP(Table3[[#This Row],[DEVELOPMENT]],[2]!development_data[#All],11,FALSE)</f>
        <v>#REF!</v>
      </c>
      <c r="P323" s="653">
        <v>0</v>
      </c>
    </row>
    <row r="324" spans="7:16">
      <c r="G324" s="676" t="s">
        <v>2787</v>
      </c>
      <c r="H324" s="676"/>
      <c r="I324" s="676"/>
      <c r="J324" s="677"/>
      <c r="K324" s="677"/>
      <c r="L324" s="678"/>
      <c r="M324" s="679"/>
      <c r="N324" s="680" t="e">
        <f>SUBTOTAL(101,Table3[Average Containers Serviced per Pick-up])</f>
        <v>#N/A</v>
      </c>
      <c r="O324" s="679"/>
      <c r="P324" s="683"/>
    </row>
  </sheetData>
  <mergeCells count="2">
    <mergeCell ref="A3:B3"/>
    <mergeCell ref="A12:C12"/>
  </mergeCells>
  <conditionalFormatting sqref="I1:J1048576 N1:O1">
    <cfRule type="cellIs" dxfId="152" priority="3" operator="equal">
      <formula>"NO INFO"</formula>
    </cfRule>
  </conditionalFormatting>
  <conditionalFormatting sqref="H282:H291">
    <cfRule type="cellIs" dxfId="151" priority="1" operator="equal">
      <formula>"NO INFO"</formula>
    </cfRule>
  </conditionalFormatting>
  <conditionalFormatting sqref="G4:P270 I271:P323 H282:H291">
    <cfRule type="expression" dxfId="150" priority="143">
      <formula>AND($I4="Containerized",$O4=0)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3FF1-EBB7-40D3-A3DC-B9BC265907C8}">
  <sheetPr codeName="Sheet10">
    <tabColor theme="7" tint="0.39997558519241921"/>
  </sheetPr>
  <dimension ref="B1:BZ228"/>
  <sheetViews>
    <sheetView zoomScale="66" zoomScaleNormal="66" workbookViewId="0">
      <selection activeCell="J35" sqref="J35"/>
    </sheetView>
  </sheetViews>
  <sheetFormatPr defaultColWidth="8.85546875" defaultRowHeight="15"/>
  <cols>
    <col min="1" max="1" width="5.85546875" style="21" customWidth="1"/>
    <col min="2" max="2" width="21.42578125" style="21" customWidth="1"/>
    <col min="3" max="3" width="18.42578125" style="21" customWidth="1"/>
    <col min="4" max="4" width="15.42578125" style="21" customWidth="1"/>
    <col min="5" max="5" width="19.140625" style="21" customWidth="1"/>
    <col min="6" max="6" width="19.85546875" style="21" customWidth="1"/>
    <col min="7" max="7" width="26.140625" style="21" customWidth="1"/>
    <col min="8" max="8" width="21.28515625" style="21" customWidth="1"/>
    <col min="9" max="9" width="26.140625" style="21" customWidth="1"/>
    <col min="10" max="10" width="28.42578125" style="21" customWidth="1"/>
    <col min="11" max="11" width="18.42578125" style="21" customWidth="1"/>
    <col min="12" max="12" width="18.85546875" style="21" customWidth="1"/>
    <col min="13" max="13" width="21" style="21" bestFit="1" customWidth="1"/>
    <col min="14" max="14" width="24.28515625" style="21" customWidth="1"/>
    <col min="15" max="15" width="19.42578125" style="21" customWidth="1"/>
    <col min="16" max="16" width="27.42578125" style="21" customWidth="1"/>
    <col min="17" max="17" width="21.28515625" style="21" customWidth="1"/>
    <col min="18" max="18" width="16.85546875" style="21" customWidth="1"/>
    <col min="19" max="19" width="13.85546875" style="21" customWidth="1"/>
    <col min="20" max="21" width="12.140625" style="21" bestFit="1" customWidth="1"/>
    <col min="22" max="22" width="15" style="21" customWidth="1"/>
    <col min="23" max="24" width="12.140625" style="21" customWidth="1"/>
    <col min="25" max="25" width="15.42578125" style="21" hidden="1" customWidth="1"/>
    <col min="26" max="26" width="12" style="21" hidden="1" customWidth="1"/>
    <col min="27" max="27" width="10.42578125" style="21" hidden="1" customWidth="1"/>
    <col min="28" max="28" width="23.85546875" style="21" hidden="1" customWidth="1"/>
    <col min="29" max="29" width="9.42578125" style="21" hidden="1" customWidth="1"/>
    <col min="30" max="30" width="8.42578125" style="21" hidden="1" customWidth="1"/>
    <col min="31" max="31" width="23.85546875" style="21" hidden="1" customWidth="1"/>
    <col min="32" max="32" width="13.85546875" style="21" hidden="1" customWidth="1"/>
    <col min="33" max="33" width="12.42578125" style="21" hidden="1" customWidth="1"/>
    <col min="34" max="36" width="8.85546875" style="21" hidden="1" customWidth="1"/>
    <col min="37" max="37" width="8.85546875" style="21" customWidth="1"/>
    <col min="38" max="41" width="8.85546875" style="21"/>
    <col min="42" max="42" width="7.28515625" style="21" customWidth="1"/>
    <col min="43" max="78" width="0" style="21" hidden="1" customWidth="1"/>
    <col min="79" max="16384" width="8.85546875" style="21"/>
  </cols>
  <sheetData>
    <row r="1" spans="2:34" ht="15.75" thickBot="1">
      <c r="AD1"/>
      <c r="AE1"/>
    </row>
    <row r="2" spans="2:34"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4"/>
      <c r="AD2"/>
      <c r="AE2"/>
    </row>
    <row r="3" spans="2:34" ht="21">
      <c r="B3" s="25"/>
      <c r="D3" s="42" t="s">
        <v>2703</v>
      </c>
      <c r="E3" s="265" t="s">
        <v>2874</v>
      </c>
      <c r="F3" s="42"/>
      <c r="R3" s="27"/>
      <c r="AD3"/>
      <c r="AE3"/>
    </row>
    <row r="4" spans="2:34" ht="21">
      <c r="B4" s="25"/>
      <c r="D4" s="42"/>
      <c r="E4" s="266"/>
      <c r="F4" s="42"/>
      <c r="R4" s="27"/>
      <c r="AD4"/>
      <c r="AE4"/>
    </row>
    <row r="5" spans="2:34" ht="36">
      <c r="B5" s="785" t="s">
        <v>2875</v>
      </c>
      <c r="C5" s="920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51"/>
      <c r="Q5" s="51"/>
      <c r="R5" s="27"/>
      <c r="Z5" s="776"/>
      <c r="AA5" s="776"/>
      <c r="AD5"/>
      <c r="AE5"/>
    </row>
    <row r="6" spans="2:34" ht="24" customHeight="1">
      <c r="B6" s="919" t="s">
        <v>2876</v>
      </c>
      <c r="C6" s="267">
        <v>1</v>
      </c>
      <c r="D6" s="864" t="s">
        <v>574</v>
      </c>
      <c r="E6" s="864"/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51"/>
      <c r="Q6" s="51"/>
      <c r="R6" s="27"/>
      <c r="Z6" s="737"/>
      <c r="AA6" s="737"/>
      <c r="AD6"/>
      <c r="AE6"/>
    </row>
    <row r="7" spans="2:34" ht="23.25">
      <c r="B7" s="919"/>
      <c r="C7" s="267">
        <v>2</v>
      </c>
      <c r="D7" s="864" t="s">
        <v>574</v>
      </c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  <c r="P7" s="51"/>
      <c r="Q7" s="51"/>
      <c r="R7" s="27"/>
      <c r="Z7" s="737"/>
      <c r="AA7" s="737"/>
      <c r="AD7"/>
      <c r="AE7"/>
    </row>
    <row r="8" spans="2:34" ht="23.25">
      <c r="B8" s="919"/>
      <c r="C8" s="267">
        <v>3</v>
      </c>
      <c r="D8" s="864" t="s">
        <v>574</v>
      </c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51"/>
      <c r="Q8" s="51"/>
      <c r="R8" s="27"/>
      <c r="Z8" s="737"/>
      <c r="AA8" s="737"/>
      <c r="AD8"/>
      <c r="AE8"/>
    </row>
    <row r="9" spans="2:34" ht="23.25">
      <c r="B9" s="919"/>
      <c r="C9" s="267">
        <v>4</v>
      </c>
      <c r="D9" s="864" t="s">
        <v>574</v>
      </c>
      <c r="E9" s="864"/>
      <c r="F9" s="864"/>
      <c r="G9" s="864"/>
      <c r="H9" s="864"/>
      <c r="I9" s="864"/>
      <c r="J9" s="864"/>
      <c r="K9" s="864"/>
      <c r="L9" s="864"/>
      <c r="M9" s="864"/>
      <c r="N9" s="864"/>
      <c r="O9" s="864"/>
      <c r="P9" s="51"/>
      <c r="Q9" s="51"/>
      <c r="R9" s="27"/>
      <c r="Z9" s="737"/>
      <c r="AA9" s="737"/>
      <c r="AD9"/>
      <c r="AE9"/>
    </row>
    <row r="10" spans="2:34" ht="23.25">
      <c r="B10" s="919"/>
      <c r="C10" s="267">
        <v>5</v>
      </c>
      <c r="D10" s="864" t="s">
        <v>574</v>
      </c>
      <c r="E10" s="864"/>
      <c r="F10" s="864"/>
      <c r="G10" s="864"/>
      <c r="H10" s="864"/>
      <c r="I10" s="864"/>
      <c r="J10" s="864"/>
      <c r="K10" s="864"/>
      <c r="L10" s="864"/>
      <c r="M10" s="864"/>
      <c r="N10" s="864"/>
      <c r="O10" s="864"/>
      <c r="P10" s="51"/>
      <c r="Q10" s="51"/>
      <c r="R10" s="27"/>
      <c r="Z10" s="737"/>
      <c r="AA10" s="737"/>
      <c r="AD10"/>
      <c r="AE10"/>
    </row>
    <row r="11" spans="2:34" ht="23.25">
      <c r="B11" s="919"/>
      <c r="C11" s="267">
        <v>6</v>
      </c>
      <c r="D11" s="864" t="s">
        <v>574</v>
      </c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51"/>
      <c r="Q11" s="51"/>
      <c r="R11" s="27"/>
      <c r="Z11" s="737"/>
      <c r="AA11" s="737"/>
      <c r="AD11"/>
      <c r="AE11"/>
    </row>
    <row r="12" spans="2:34" ht="27" customHeight="1" thickBot="1">
      <c r="B12" s="106"/>
      <c r="C12" s="107"/>
      <c r="D12" s="162" t="s">
        <v>2877</v>
      </c>
      <c r="E12" s="162"/>
      <c r="F12" s="162">
        <f>COUNTIF(D5:D11,"&lt;&gt;*select additional*")</f>
        <v>1</v>
      </c>
      <c r="G12" s="162"/>
      <c r="H12" s="162"/>
      <c r="I12" s="29"/>
      <c r="J12" s="29"/>
      <c r="K12" s="29"/>
      <c r="L12" s="29"/>
      <c r="M12" s="163"/>
      <c r="N12" s="163"/>
      <c r="O12" s="163"/>
      <c r="P12" s="163"/>
      <c r="Q12" s="163"/>
      <c r="R12" s="30"/>
      <c r="Z12" s="737"/>
      <c r="AA12" s="737"/>
      <c r="AG12"/>
      <c r="AH12"/>
    </row>
    <row r="13" spans="2:34" ht="17.25" customHeight="1" thickBot="1">
      <c r="B13" s="77"/>
      <c r="C13" s="77"/>
      <c r="D13" s="105"/>
      <c r="E13" s="105"/>
      <c r="F13" s="105"/>
      <c r="G13" s="105"/>
      <c r="H13" s="105"/>
      <c r="M13" s="51"/>
      <c r="N13" s="51"/>
      <c r="O13" s="51"/>
      <c r="P13" s="51"/>
      <c r="Q13" s="51"/>
      <c r="Z13" s="737"/>
      <c r="AA13" s="737"/>
      <c r="AD13" s="21" t="s">
        <v>2773</v>
      </c>
      <c r="AE13" s="21" t="s">
        <v>2774</v>
      </c>
      <c r="AF13" s="21" t="s">
        <v>2774</v>
      </c>
      <c r="AG13"/>
      <c r="AH13"/>
    </row>
    <row r="14" spans="2:34" ht="24.95" customHeight="1">
      <c r="B14" s="777">
        <f>D5</f>
        <v>0</v>
      </c>
      <c r="C14" s="778"/>
      <c r="D14" s="42"/>
      <c r="E14" s="50"/>
      <c r="F14" s="88"/>
      <c r="G14" s="88"/>
      <c r="H14" s="88"/>
      <c r="I14" s="88"/>
      <c r="J14" s="23"/>
      <c r="K14" s="23"/>
      <c r="L14" s="89"/>
      <c r="M14" s="89"/>
      <c r="N14" s="89"/>
      <c r="O14" s="89"/>
      <c r="P14" s="89"/>
      <c r="Q14" s="89"/>
      <c r="R14" s="89"/>
      <c r="S14" s="89"/>
      <c r="T14" s="23"/>
      <c r="U14" s="23"/>
      <c r="V14" s="316"/>
      <c r="W14" s="35"/>
      <c r="AD14" s="21">
        <v>1</v>
      </c>
      <c r="AE14" s="21">
        <v>1</v>
      </c>
      <c r="AF14" s="21">
        <v>0.25</v>
      </c>
      <c r="AG14"/>
      <c r="AH14"/>
    </row>
    <row r="15" spans="2:34" ht="42.75" customHeight="1">
      <c r="B15" s="865" t="s">
        <v>2979</v>
      </c>
      <c r="C15" s="866"/>
      <c r="D15" s="42"/>
      <c r="E15" s="90"/>
      <c r="F15" s="46" t="s">
        <v>2710</v>
      </c>
      <c r="G15" s="46" t="s">
        <v>2711</v>
      </c>
      <c r="H15" s="46"/>
      <c r="I15" s="46"/>
      <c r="J15" s="26"/>
      <c r="K15" s="26"/>
      <c r="L15" s="98"/>
      <c r="M15" s="98"/>
      <c r="N15" s="98"/>
      <c r="O15" s="98"/>
      <c r="P15" s="98"/>
      <c r="Q15" s="98"/>
      <c r="R15" s="98"/>
      <c r="S15" s="98"/>
      <c r="T15" s="26"/>
      <c r="U15" s="26"/>
      <c r="V15" s="317"/>
      <c r="W15" s="35"/>
      <c r="AD15" s="21">
        <v>2</v>
      </c>
      <c r="AE15" s="21">
        <v>2</v>
      </c>
      <c r="AF15" s="21">
        <v>0.33</v>
      </c>
      <c r="AG15"/>
      <c r="AH15"/>
    </row>
    <row r="16" spans="2:34" ht="20.25" customHeight="1">
      <c r="B16" s="166" t="s">
        <v>2728</v>
      </c>
      <c r="C16" s="167" t="e">
        <f>CONVERT(C18*2.4*7,"lbm","ton")</f>
        <v>#N/A</v>
      </c>
      <c r="D16" s="42"/>
      <c r="E16" s="90"/>
      <c r="F16" s="867" t="s">
        <v>2878</v>
      </c>
      <c r="G16" s="867"/>
      <c r="H16" s="867"/>
      <c r="I16" s="318"/>
      <c r="J16" s="867" t="s">
        <v>2818</v>
      </c>
      <c r="K16" s="867"/>
      <c r="L16" s="26"/>
      <c r="M16" s="98"/>
      <c r="N16" s="98"/>
      <c r="O16" s="867" t="s">
        <v>2879</v>
      </c>
      <c r="P16" s="867"/>
      <c r="Q16" s="26"/>
      <c r="R16" s="98"/>
      <c r="S16" s="98"/>
      <c r="T16" s="26"/>
      <c r="U16" s="26"/>
      <c r="V16" s="317"/>
      <c r="W16" s="35"/>
      <c r="AD16" s="21">
        <v>3</v>
      </c>
      <c r="AE16" s="21">
        <v>3</v>
      </c>
      <c r="AF16" s="21">
        <v>0.5</v>
      </c>
      <c r="AG16"/>
      <c r="AH16"/>
    </row>
    <row r="17" spans="2:78" ht="28.5" customHeight="1">
      <c r="B17" s="168" t="s">
        <v>2729</v>
      </c>
      <c r="C17" s="169" t="e">
        <f>C16/7</f>
        <v>#N/A</v>
      </c>
      <c r="D17" s="42"/>
      <c r="E17" s="90"/>
      <c r="F17" s="876" t="s">
        <v>2880</v>
      </c>
      <c r="G17" s="876"/>
      <c r="H17" s="876"/>
      <c r="I17" s="334"/>
      <c r="J17" s="876" t="s">
        <v>2881</v>
      </c>
      <c r="K17" s="876"/>
      <c r="L17" s="876"/>
      <c r="M17" s="26"/>
      <c r="N17" s="26"/>
      <c r="O17" s="100" t="s">
        <v>2712</v>
      </c>
      <c r="P17" s="100"/>
      <c r="Q17" s="100"/>
      <c r="R17" s="26"/>
      <c r="S17" s="26"/>
      <c r="T17" s="26"/>
      <c r="U17" s="26"/>
      <c r="V17" s="317"/>
      <c r="W17" s="35"/>
      <c r="AD17" s="21">
        <v>4</v>
      </c>
      <c r="AE17" s="21">
        <v>4</v>
      </c>
      <c r="AF17" s="21">
        <v>1</v>
      </c>
      <c r="AG17"/>
      <c r="AH17"/>
    </row>
    <row r="18" spans="2:78" ht="33.75" customHeight="1" thickBot="1">
      <c r="B18" s="170" t="s">
        <v>2730</v>
      </c>
      <c r="C18" s="171" t="e">
        <f>VLOOKUP($D$5,developmentdata2019[],19,FALSE)</f>
        <v>#N/A</v>
      </c>
      <c r="D18" s="42"/>
      <c r="E18" s="90"/>
      <c r="F18" s="750"/>
      <c r="G18" s="750"/>
      <c r="H18" s="750"/>
      <c r="I18" s="334"/>
      <c r="J18" s="877"/>
      <c r="K18" s="877"/>
      <c r="L18" s="877"/>
      <c r="M18" s="96"/>
      <c r="N18" s="96"/>
      <c r="O18" s="364" t="s">
        <v>2713</v>
      </c>
      <c r="Q18" s="364"/>
      <c r="R18" s="96"/>
      <c r="S18" s="96"/>
      <c r="T18" s="96"/>
      <c r="U18" s="96"/>
      <c r="V18" s="317"/>
      <c r="W18" s="35"/>
      <c r="AD18" s="21">
        <v>5</v>
      </c>
      <c r="AE18" s="21">
        <v>5</v>
      </c>
      <c r="AF18" s="21">
        <v>2</v>
      </c>
      <c r="AG18"/>
    </row>
    <row r="19" spans="2:78" ht="20.25" customHeight="1">
      <c r="B19" s="268" t="s">
        <v>2731</v>
      </c>
      <c r="C19" s="269" t="e">
        <f>VLOOKUP($D$5,developmentdata2019[],24,FALSE)</f>
        <v>#N/A</v>
      </c>
      <c r="D19" s="72"/>
      <c r="E19" s="91"/>
      <c r="F19" s="870" t="s">
        <v>2882</v>
      </c>
      <c r="G19" s="871"/>
      <c r="H19" s="872"/>
      <c r="I19" s="319"/>
      <c r="J19" s="870" t="s">
        <v>2883</v>
      </c>
      <c r="K19" s="871"/>
      <c r="L19" s="872"/>
      <c r="M19" s="96"/>
      <c r="N19" s="319"/>
      <c r="O19" s="873" t="str">
        <f>_xlfn.CONCAT(D5," Waste Generation / Day")</f>
        <v xml:space="preserve"> Waste Generation / Day</v>
      </c>
      <c r="P19" s="874"/>
      <c r="Q19" s="874"/>
      <c r="R19" s="874"/>
      <c r="S19" s="874"/>
      <c r="T19" s="874"/>
      <c r="U19" s="875"/>
      <c r="V19" s="27"/>
      <c r="AB19" s="35"/>
      <c r="AC19" s="35"/>
      <c r="AD19" s="21">
        <v>6</v>
      </c>
      <c r="AE19" s="21">
        <v>6</v>
      </c>
      <c r="AF19" s="21">
        <v>3</v>
      </c>
      <c r="AG19"/>
      <c r="AH19"/>
    </row>
    <row r="20" spans="2:78" ht="30.95" customHeight="1">
      <c r="B20" s="858" t="s">
        <v>2884</v>
      </c>
      <c r="C20" s="859"/>
      <c r="D20" s="72"/>
      <c r="E20" s="85"/>
      <c r="F20" s="366" t="s">
        <v>0</v>
      </c>
      <c r="G20" s="367" t="str">
        <f>_xlfn.CONCAT("Brought to ",D5)</f>
        <v xml:space="preserve">Brought to </v>
      </c>
      <c r="H20" s="368" t="s">
        <v>2885</v>
      </c>
      <c r="I20" s="96"/>
      <c r="J20" s="270" t="s">
        <v>0</v>
      </c>
      <c r="K20" s="271" t="s">
        <v>2883</v>
      </c>
      <c r="L20" s="272" t="s">
        <v>2748</v>
      </c>
      <c r="M20" s="96"/>
      <c r="N20" s="370"/>
      <c r="O20" s="273" t="s">
        <v>2717</v>
      </c>
      <c r="P20" s="320" t="s">
        <v>2718</v>
      </c>
      <c r="Q20" s="320" t="s">
        <v>2719</v>
      </c>
      <c r="R20" s="320" t="s">
        <v>2720</v>
      </c>
      <c r="S20" s="320" t="s">
        <v>2721</v>
      </c>
      <c r="T20" s="320" t="s">
        <v>2722</v>
      </c>
      <c r="U20" s="274" t="s">
        <v>2723</v>
      </c>
      <c r="V20" s="27"/>
      <c r="AB20" s="35"/>
      <c r="AC20" s="35"/>
      <c r="AE20" s="21">
        <v>7</v>
      </c>
      <c r="AG20"/>
      <c r="AH20"/>
    </row>
    <row r="21" spans="2:78" ht="27.95" customHeight="1">
      <c r="B21" s="881" t="str">
        <f>IF(D6="Select additional developments (if applicable)","N/A",D6)</f>
        <v>N/A</v>
      </c>
      <c r="C21" s="882"/>
      <c r="D21" s="72"/>
      <c r="E21" s="85"/>
      <c r="F21" s="883" t="str">
        <f>IF(D6="Select additional developments (if applicable)","N/A",D6)</f>
        <v>N/A</v>
      </c>
      <c r="G21" s="884"/>
      <c r="H21" s="885"/>
      <c r="I21" s="96"/>
      <c r="J21" s="69">
        <f>D5</f>
        <v>0</v>
      </c>
      <c r="K21" s="430" t="s">
        <v>622</v>
      </c>
      <c r="L21" s="431">
        <v>0.5</v>
      </c>
      <c r="M21" s="96"/>
      <c r="N21" s="371" t="s">
        <v>2619</v>
      </c>
      <c r="O21" s="372" t="e">
        <f>C157</f>
        <v>#N/A</v>
      </c>
      <c r="P21" s="373" t="e">
        <f t="shared" ref="P21:P27" si="0">CONVERT(O21,"ton","lbm")</f>
        <v>#N/A</v>
      </c>
      <c r="Q21" s="373" t="e">
        <f>O21*$C$145</f>
        <v>#N/A</v>
      </c>
      <c r="R21" s="374">
        <v>1</v>
      </c>
      <c r="S21" s="373" t="e">
        <f>O28-SUM(S22:S27)</f>
        <v>#N/A</v>
      </c>
      <c r="T21" s="373" t="e">
        <f t="shared" ref="T21:T27" si="1">CONVERT(S21,"ton","lbm")</f>
        <v>#N/A</v>
      </c>
      <c r="U21" s="375" t="e">
        <f>Q28-SUM(U22:U27)</f>
        <v>#N/A</v>
      </c>
      <c r="V21" s="27"/>
      <c r="AB21" s="35"/>
      <c r="AC21" s="35"/>
      <c r="AH21"/>
    </row>
    <row r="22" spans="2:78" ht="27.95" customHeight="1">
      <c r="B22" s="344" t="s">
        <v>2728</v>
      </c>
      <c r="C22" s="276">
        <f>CONVERT(C24*2.4*7,"lbm","ton")</f>
        <v>0</v>
      </c>
      <c r="D22" s="72"/>
      <c r="E22" s="85"/>
      <c r="F22" s="343" t="s">
        <v>2619</v>
      </c>
      <c r="G22" s="429" t="s">
        <v>622</v>
      </c>
      <c r="H22" s="275">
        <f>IF(G22="Yes",100%,0%)</f>
        <v>1</v>
      </c>
      <c r="I22" s="96"/>
      <c r="J22" s="86" t="str">
        <f t="shared" ref="J22:J27" si="2">IF(D6="Select additional developments (if applicable)","N/A",D6)</f>
        <v>N/A</v>
      </c>
      <c r="K22" s="430" t="s">
        <v>622</v>
      </c>
      <c r="L22" s="431">
        <v>0.6</v>
      </c>
      <c r="M22" s="96"/>
      <c r="N22" s="376" t="s">
        <v>2620</v>
      </c>
      <c r="O22" s="377" t="e">
        <f t="shared" ref="O22:O27" si="3">C158</f>
        <v>#N/A</v>
      </c>
      <c r="P22" s="378" t="e">
        <f t="shared" si="0"/>
        <v>#N/A</v>
      </c>
      <c r="Q22" s="379" t="e">
        <f>O22*$C$146</f>
        <v>#N/A</v>
      </c>
      <c r="R22" s="435">
        <v>0.5</v>
      </c>
      <c r="S22" s="378" t="e">
        <f t="shared" ref="S22:S27" si="4">O22*R22</f>
        <v>#N/A</v>
      </c>
      <c r="T22" s="378" t="e">
        <f t="shared" si="1"/>
        <v>#N/A</v>
      </c>
      <c r="U22" s="380" t="e">
        <f t="shared" ref="U22:U27" si="5">Q22*R22</f>
        <v>#N/A</v>
      </c>
      <c r="V22" s="27"/>
      <c r="AB22" s="35"/>
      <c r="AC22" s="35"/>
    </row>
    <row r="23" spans="2:78" ht="27.95" customHeight="1">
      <c r="B23" s="345" t="s">
        <v>2729</v>
      </c>
      <c r="C23" s="278">
        <f>C22/7</f>
        <v>0</v>
      </c>
      <c r="D23" s="72"/>
      <c r="E23" s="85"/>
      <c r="F23" s="342" t="s">
        <v>2620</v>
      </c>
      <c r="G23" s="429" t="s">
        <v>622</v>
      </c>
      <c r="H23" s="277">
        <f t="shared" ref="H23:H28" si="6">IF(G23="Yes",100%,0%)</f>
        <v>1</v>
      </c>
      <c r="I23" s="96"/>
      <c r="J23" s="69" t="str">
        <f t="shared" si="2"/>
        <v>N/A</v>
      </c>
      <c r="K23" s="432" t="s">
        <v>2886</v>
      </c>
      <c r="L23" s="431">
        <v>0</v>
      </c>
      <c r="M23" s="96"/>
      <c r="N23" s="381" t="s">
        <v>2621</v>
      </c>
      <c r="O23" s="372" t="e">
        <f t="shared" si="3"/>
        <v>#N/A</v>
      </c>
      <c r="P23" s="373" t="e">
        <f t="shared" si="0"/>
        <v>#N/A</v>
      </c>
      <c r="Q23" s="373" t="e">
        <f>O23*$C$147</f>
        <v>#N/A</v>
      </c>
      <c r="R23" s="435">
        <v>0.79</v>
      </c>
      <c r="S23" s="373" t="e">
        <f t="shared" si="4"/>
        <v>#N/A</v>
      </c>
      <c r="T23" s="373" t="e">
        <f t="shared" si="1"/>
        <v>#N/A</v>
      </c>
      <c r="U23" s="375" t="e">
        <f t="shared" si="5"/>
        <v>#N/A</v>
      </c>
      <c r="V23" s="27"/>
      <c r="AB23" s="35"/>
      <c r="AC23" s="35"/>
    </row>
    <row r="24" spans="2:78" ht="27.95" customHeight="1">
      <c r="B24" s="344" t="s">
        <v>2730</v>
      </c>
      <c r="C24" s="279">
        <f>VLOOKUP(D6,developmentdata2019[],19,FALSE)</f>
        <v>0</v>
      </c>
      <c r="D24" s="72"/>
      <c r="E24" s="85"/>
      <c r="F24" s="343" t="s">
        <v>2621</v>
      </c>
      <c r="G24" s="429" t="s">
        <v>622</v>
      </c>
      <c r="H24" s="275">
        <f t="shared" si="6"/>
        <v>1</v>
      </c>
      <c r="I24" s="96"/>
      <c r="J24" s="86" t="str">
        <f t="shared" si="2"/>
        <v>N/A</v>
      </c>
      <c r="K24" s="430" t="s">
        <v>2886</v>
      </c>
      <c r="L24" s="431">
        <v>0</v>
      </c>
      <c r="M24" s="96"/>
      <c r="N24" s="376" t="s">
        <v>2622</v>
      </c>
      <c r="O24" s="377" t="e">
        <f t="shared" si="3"/>
        <v>#N/A</v>
      </c>
      <c r="P24" s="378" t="e">
        <f t="shared" si="0"/>
        <v>#N/A</v>
      </c>
      <c r="Q24" s="379" t="e">
        <f>O24*$C$148</f>
        <v>#N/A</v>
      </c>
      <c r="R24" s="435">
        <v>0.5</v>
      </c>
      <c r="S24" s="378" t="e">
        <f t="shared" si="4"/>
        <v>#N/A</v>
      </c>
      <c r="T24" s="378" t="e">
        <f t="shared" si="1"/>
        <v>#N/A</v>
      </c>
      <c r="U24" s="380" t="e">
        <f t="shared" si="5"/>
        <v>#N/A</v>
      </c>
      <c r="V24" s="27"/>
      <c r="AB24" s="35"/>
      <c r="AC24" s="35"/>
      <c r="AE24" s="21">
        <v>3</v>
      </c>
    </row>
    <row r="25" spans="2:78" ht="27.95" customHeight="1">
      <c r="B25" s="346" t="s">
        <v>2731</v>
      </c>
      <c r="C25" s="280">
        <f>VLOOKUP($D$6,developmentdata2019[],24,FALSE)</f>
        <v>0</v>
      </c>
      <c r="D25" s="72"/>
      <c r="E25" s="85"/>
      <c r="F25" s="342" t="s">
        <v>2622</v>
      </c>
      <c r="G25" s="429" t="s">
        <v>622</v>
      </c>
      <c r="H25" s="277">
        <f t="shared" si="6"/>
        <v>1</v>
      </c>
      <c r="I25" s="96"/>
      <c r="J25" s="69" t="str">
        <f t="shared" si="2"/>
        <v>N/A</v>
      </c>
      <c r="K25" s="432" t="s">
        <v>2886</v>
      </c>
      <c r="L25" s="431">
        <v>0.5</v>
      </c>
      <c r="M25" s="96"/>
      <c r="N25" s="381" t="s">
        <v>2623</v>
      </c>
      <c r="O25" s="372" t="e">
        <f t="shared" si="3"/>
        <v>#N/A</v>
      </c>
      <c r="P25" s="373" t="e">
        <f t="shared" si="0"/>
        <v>#N/A</v>
      </c>
      <c r="Q25" s="373" t="e">
        <f>O25*$C$149</f>
        <v>#N/A</v>
      </c>
      <c r="R25" s="435">
        <v>0.1</v>
      </c>
      <c r="S25" s="373" t="e">
        <f t="shared" si="4"/>
        <v>#N/A</v>
      </c>
      <c r="T25" s="373" t="e">
        <f t="shared" si="1"/>
        <v>#N/A</v>
      </c>
      <c r="U25" s="375" t="e">
        <f t="shared" si="5"/>
        <v>#N/A</v>
      </c>
      <c r="V25" s="27"/>
      <c r="AE25" s="21">
        <v>2</v>
      </c>
    </row>
    <row r="26" spans="2:78" ht="27.95" customHeight="1" thickBot="1">
      <c r="B26" s="860" t="str">
        <f>IF(D7="Select additional developments (if applicable)","N/A",D7)</f>
        <v>N/A</v>
      </c>
      <c r="C26" s="861"/>
      <c r="D26" s="72"/>
      <c r="E26" s="85"/>
      <c r="F26" s="343" t="s">
        <v>2623</v>
      </c>
      <c r="G26" s="429" t="s">
        <v>622</v>
      </c>
      <c r="H26" s="275">
        <f t="shared" si="6"/>
        <v>1</v>
      </c>
      <c r="I26" s="96"/>
      <c r="J26" s="86" t="str">
        <f t="shared" si="2"/>
        <v>N/A</v>
      </c>
      <c r="K26" s="430" t="s">
        <v>2886</v>
      </c>
      <c r="L26" s="431">
        <v>0</v>
      </c>
      <c r="M26" s="96"/>
      <c r="N26" s="376" t="s">
        <v>2624</v>
      </c>
      <c r="O26" s="377" t="e">
        <f t="shared" si="3"/>
        <v>#N/A</v>
      </c>
      <c r="P26" s="378" t="e">
        <f t="shared" si="0"/>
        <v>#N/A</v>
      </c>
      <c r="Q26" s="379" t="e">
        <f>O26*$C$150</f>
        <v>#N/A</v>
      </c>
      <c r="R26" s="435">
        <v>0.25</v>
      </c>
      <c r="S26" s="378" t="e">
        <f t="shared" si="4"/>
        <v>#N/A</v>
      </c>
      <c r="T26" s="378" t="e">
        <f t="shared" si="1"/>
        <v>#N/A</v>
      </c>
      <c r="U26" s="380" t="e">
        <f t="shared" si="5"/>
        <v>#N/A</v>
      </c>
      <c r="V26" s="27"/>
      <c r="AE26" s="21">
        <v>1</v>
      </c>
      <c r="AV26" s="21" t="s">
        <v>2733</v>
      </c>
    </row>
    <row r="27" spans="2:78" ht="27.95" customHeight="1" thickBot="1">
      <c r="B27" s="344" t="s">
        <v>2728</v>
      </c>
      <c r="C27" s="276">
        <f>CONVERT(C29*2.4*7,"lbm","ton")</f>
        <v>0</v>
      </c>
      <c r="D27" s="72"/>
      <c r="E27" s="85"/>
      <c r="F27" s="342" t="s">
        <v>2624</v>
      </c>
      <c r="G27" s="429" t="s">
        <v>622</v>
      </c>
      <c r="H27" s="277">
        <f t="shared" si="6"/>
        <v>1</v>
      </c>
      <c r="I27" s="96"/>
      <c r="J27" s="70" t="str">
        <f t="shared" si="2"/>
        <v>N/A</v>
      </c>
      <c r="K27" s="433" t="s">
        <v>2886</v>
      </c>
      <c r="L27" s="434">
        <v>0</v>
      </c>
      <c r="M27" s="96"/>
      <c r="N27" s="381" t="s">
        <v>2625</v>
      </c>
      <c r="O27" s="382" t="e">
        <f t="shared" si="3"/>
        <v>#N/A</v>
      </c>
      <c r="P27" s="383" t="e">
        <f t="shared" si="0"/>
        <v>#N/A</v>
      </c>
      <c r="Q27" s="383" t="e">
        <f>O27*$C$151</f>
        <v>#N/A</v>
      </c>
      <c r="R27" s="436">
        <v>0.25</v>
      </c>
      <c r="S27" s="383" t="e">
        <f t="shared" si="4"/>
        <v>#N/A</v>
      </c>
      <c r="T27" s="383" t="e">
        <f t="shared" si="1"/>
        <v>#N/A</v>
      </c>
      <c r="U27" s="384" t="e">
        <f t="shared" si="5"/>
        <v>#N/A</v>
      </c>
      <c r="V27" s="27"/>
      <c r="AE27" s="21">
        <v>0.5</v>
      </c>
      <c r="AV27" s="788" t="s">
        <v>2734</v>
      </c>
      <c r="AW27" s="789"/>
      <c r="AX27" s="789"/>
      <c r="AY27" s="789"/>
      <c r="AZ27" s="789"/>
      <c r="BA27" s="790"/>
      <c r="BB27" s="791" t="s">
        <v>2735</v>
      </c>
      <c r="BC27" s="792"/>
      <c r="BD27" s="792"/>
      <c r="BE27" s="792"/>
      <c r="BF27" s="793"/>
      <c r="BG27" s="794" t="s">
        <v>2736</v>
      </c>
      <c r="BH27" s="795"/>
      <c r="BI27" s="795"/>
      <c r="BJ27" s="795"/>
      <c r="BK27" s="796"/>
      <c r="BL27" s="123"/>
      <c r="BM27" s="123"/>
      <c r="BN27" s="123"/>
      <c r="BO27" s="123"/>
      <c r="BP27" s="123"/>
      <c r="BQ27" s="123"/>
      <c r="BR27" s="123"/>
      <c r="BS27" s="123"/>
      <c r="BT27" s="123"/>
      <c r="BU27" s="797" t="s">
        <v>2737</v>
      </c>
      <c r="BV27" s="797"/>
      <c r="BW27" s="797"/>
      <c r="BX27" s="791"/>
      <c r="BY27" s="792"/>
      <c r="BZ27" s="798"/>
    </row>
    <row r="28" spans="2:78" s="72" customFormat="1" ht="15.95" customHeight="1">
      <c r="B28" s="345" t="s">
        <v>2729</v>
      </c>
      <c r="C28" s="278">
        <f>C27/7</f>
        <v>0</v>
      </c>
      <c r="E28" s="85"/>
      <c r="F28" s="343" t="s">
        <v>2625</v>
      </c>
      <c r="G28" s="429" t="s">
        <v>622</v>
      </c>
      <c r="H28" s="275">
        <f t="shared" si="6"/>
        <v>1</v>
      </c>
      <c r="I28" s="96"/>
      <c r="J28" s="96"/>
      <c r="K28" s="96"/>
      <c r="L28" s="96"/>
      <c r="M28" s="96"/>
      <c r="N28" s="281" t="s">
        <v>2739</v>
      </c>
      <c r="O28" s="282" t="e">
        <f>SUM(O21:O27)</f>
        <v>#N/A</v>
      </c>
      <c r="P28" s="282" t="e">
        <f>SUM(P21:P27)</f>
        <v>#N/A</v>
      </c>
      <c r="Q28" s="283" t="e">
        <f>SUM(Q21:Q27)</f>
        <v>#N/A</v>
      </c>
      <c r="R28" s="111"/>
      <c r="S28" s="111"/>
      <c r="T28" s="321"/>
      <c r="U28" s="321"/>
      <c r="V28" s="97"/>
      <c r="AD28" s="21"/>
      <c r="AE28" s="21">
        <v>0.33</v>
      </c>
      <c r="AF28" s="21"/>
      <c r="AG28" s="21"/>
      <c r="AH28" s="21"/>
      <c r="AV28" s="81" t="s">
        <v>2740</v>
      </c>
      <c r="AW28" s="81" t="s">
        <v>2719</v>
      </c>
      <c r="AX28" s="81" t="s">
        <v>2718</v>
      </c>
      <c r="AY28" s="81" t="s">
        <v>2720</v>
      </c>
      <c r="AZ28" s="81" t="s">
        <v>2741</v>
      </c>
      <c r="BA28" s="81" t="s">
        <v>2742</v>
      </c>
      <c r="BB28" s="81" t="s">
        <v>2743</v>
      </c>
      <c r="BC28" s="81" t="s">
        <v>2744</v>
      </c>
      <c r="BD28" s="81" t="s">
        <v>2745</v>
      </c>
      <c r="BE28" s="81" t="s">
        <v>2746</v>
      </c>
      <c r="BF28" s="81" t="s">
        <v>2747</v>
      </c>
      <c r="BG28" s="124" t="s">
        <v>2748</v>
      </c>
      <c r="BH28" s="124" t="s">
        <v>2719</v>
      </c>
      <c r="BI28" s="124" t="s">
        <v>2749</v>
      </c>
      <c r="BJ28" s="125" t="s">
        <v>2750</v>
      </c>
      <c r="BK28" s="124" t="s">
        <v>2751</v>
      </c>
      <c r="BL28" s="126" t="s">
        <v>2752</v>
      </c>
      <c r="BM28" s="284" t="s">
        <v>2753</v>
      </c>
      <c r="BN28" s="284" t="s">
        <v>2754</v>
      </c>
      <c r="BO28" s="284" t="s">
        <v>2755</v>
      </c>
      <c r="BP28" s="284" t="s">
        <v>2756</v>
      </c>
      <c r="BQ28" s="284" t="s">
        <v>2757</v>
      </c>
      <c r="BR28" s="284" t="s">
        <v>2758</v>
      </c>
      <c r="BS28" s="284" t="s">
        <v>2759</v>
      </c>
      <c r="BT28" s="284" t="s">
        <v>2760</v>
      </c>
      <c r="BU28" s="80" t="s">
        <v>2761</v>
      </c>
      <c r="BV28" s="81" t="s">
        <v>2762</v>
      </c>
      <c r="BW28" s="81" t="s">
        <v>2763</v>
      </c>
      <c r="BX28" s="80"/>
      <c r="BY28" s="81" t="s">
        <v>2762</v>
      </c>
      <c r="BZ28" s="81"/>
    </row>
    <row r="29" spans="2:78">
      <c r="B29" s="344" t="s">
        <v>2730</v>
      </c>
      <c r="C29" s="279">
        <f>VLOOKUP(D7,developmentdata2019[],19,FALSE)</f>
        <v>0</v>
      </c>
      <c r="D29" s="72"/>
      <c r="E29" s="85"/>
      <c r="F29" s="883" t="str">
        <f>IF(D7="Select additional developments (if applicable)","N/A",D7)</f>
        <v>N/A</v>
      </c>
      <c r="G29" s="884"/>
      <c r="H29" s="885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27"/>
      <c r="AE29" s="21">
        <v>0.25</v>
      </c>
      <c r="AU29" s="67" t="s">
        <v>2619</v>
      </c>
      <c r="AV29" s="127" t="e">
        <f>C157</f>
        <v>#N/A</v>
      </c>
      <c r="AW29" s="112" t="e">
        <f>AV29*C145</f>
        <v>#N/A</v>
      </c>
      <c r="AX29" s="112" t="e">
        <f>AV29*$C$168</f>
        <v>#N/A</v>
      </c>
      <c r="AY29" s="53">
        <v>1</v>
      </c>
      <c r="AZ29" s="112" t="e">
        <f>AT82-SUM(AX70:AX81)</f>
        <v>#N/A</v>
      </c>
      <c r="BA29" s="128" t="e">
        <f>AU82-SUM(AY70:AY81)</f>
        <v>#N/A</v>
      </c>
      <c r="BB29" s="129">
        <v>0.75</v>
      </c>
      <c r="BC29" s="130" t="e">
        <f>BA29*BB29</f>
        <v>#N/A</v>
      </c>
      <c r="BD29" s="285" t="e">
        <f>BA29*BB29*C167</f>
        <v>#N/A</v>
      </c>
      <c r="BE29" s="142" t="e">
        <f>ROUNDUP(BA29*BB29/C145*2000/40,0)</f>
        <v>#N/A</v>
      </c>
      <c r="BF29" s="140" t="e">
        <f>BE29/$C$22</f>
        <v>#N/A</v>
      </c>
      <c r="BG29" s="131">
        <f>100%-BB29</f>
        <v>0.25</v>
      </c>
      <c r="BH29" s="132" t="e">
        <f>BA29*BG29</f>
        <v>#N/A</v>
      </c>
      <c r="BI29" s="133" t="e">
        <f>BA29*$C$167*BG29</f>
        <v>#N/A</v>
      </c>
      <c r="BJ29" s="133" t="e">
        <f>BI29/$C$22</f>
        <v>#N/A</v>
      </c>
      <c r="BK29" s="134" t="e">
        <f>ROUNDUP(BI29/$C$170,0)</f>
        <v>#N/A</v>
      </c>
      <c r="BU29" s="137" t="s">
        <v>2764</v>
      </c>
      <c r="BV29" s="112">
        <v>14</v>
      </c>
      <c r="BW29" s="136">
        <v>74.666666666666657</v>
      </c>
      <c r="BX29" s="137"/>
      <c r="BY29" s="112"/>
      <c r="BZ29" s="136"/>
    </row>
    <row r="30" spans="2:78" ht="16.5" thickBot="1">
      <c r="B30" s="347" t="s">
        <v>2731</v>
      </c>
      <c r="C30" s="288">
        <f>VLOOKUP($D$7,developmentdata2019[],24,FALSE)</f>
        <v>0</v>
      </c>
      <c r="D30" s="72"/>
      <c r="E30" s="85"/>
      <c r="F30" s="343" t="s">
        <v>2619</v>
      </c>
      <c r="G30" s="429" t="s">
        <v>2886</v>
      </c>
      <c r="H30" s="275">
        <f>IF(G30="Yes",100%,0%)</f>
        <v>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27"/>
      <c r="AS30" s="67"/>
      <c r="AT30" s="127"/>
      <c r="AU30" s="112"/>
      <c r="AV30" s="112"/>
      <c r="AW30" s="286"/>
      <c r="AX30" s="112"/>
      <c r="AY30" s="128"/>
      <c r="AZ30" s="129"/>
      <c r="BA30" s="130"/>
      <c r="BB30" s="285"/>
      <c r="BC30" s="142"/>
      <c r="BD30" s="140"/>
      <c r="BE30" s="287"/>
      <c r="BF30" s="112"/>
      <c r="BG30" s="141"/>
      <c r="BH30" s="141"/>
      <c r="BI30" s="139"/>
      <c r="BS30" s="137"/>
      <c r="BT30" s="112"/>
      <c r="BU30" s="136"/>
      <c r="BV30" s="137"/>
      <c r="BW30" s="112"/>
      <c r="BX30" s="136"/>
    </row>
    <row r="31" spans="2:78" ht="18" customHeight="1">
      <c r="B31" s="860" t="str">
        <f>IF(D8="Select additional developments (if applicable)","N/A",D8)</f>
        <v>N/A</v>
      </c>
      <c r="C31" s="861"/>
      <c r="D31" s="72"/>
      <c r="E31" s="85"/>
      <c r="F31" s="342" t="s">
        <v>2620</v>
      </c>
      <c r="G31" s="429" t="s">
        <v>2886</v>
      </c>
      <c r="H31" s="277">
        <f t="shared" ref="H31:H36" si="7">IF(G31="Yes",100%,0%)</f>
        <v>0</v>
      </c>
      <c r="I31" s="96"/>
      <c r="J31" s="96"/>
      <c r="K31" s="96"/>
      <c r="L31" s="96"/>
      <c r="M31" s="96"/>
      <c r="N31" s="319"/>
      <c r="O31" s="873" t="s">
        <v>2887</v>
      </c>
      <c r="P31" s="874"/>
      <c r="Q31" s="874"/>
      <c r="R31" s="874"/>
      <c r="S31" s="874"/>
      <c r="T31" s="874"/>
      <c r="U31" s="875"/>
      <c r="V31" s="27"/>
      <c r="AS31" s="67"/>
      <c r="AT31" s="127"/>
      <c r="AU31" s="112"/>
      <c r="AV31" s="112"/>
      <c r="AW31" s="286"/>
      <c r="AX31" s="112"/>
      <c r="AY31" s="128"/>
      <c r="AZ31" s="129"/>
      <c r="BA31" s="130"/>
      <c r="BB31" s="285"/>
      <c r="BC31" s="142"/>
      <c r="BD31" s="140"/>
      <c r="BE31" s="287"/>
      <c r="BF31" s="112"/>
      <c r="BG31" s="141"/>
      <c r="BH31" s="141"/>
      <c r="BI31" s="139"/>
      <c r="BS31" s="137"/>
      <c r="BT31" s="112"/>
      <c r="BU31" s="136"/>
      <c r="BV31" s="137"/>
      <c r="BW31" s="112"/>
      <c r="BX31" s="136"/>
    </row>
    <row r="32" spans="2:78" ht="55.5" customHeight="1">
      <c r="B32" s="344" t="s">
        <v>2728</v>
      </c>
      <c r="C32" s="276">
        <f>CONVERT(C34*2.4*7,"lbm","ton")</f>
        <v>0</v>
      </c>
      <c r="D32" s="72"/>
      <c r="E32" s="85"/>
      <c r="F32" s="343" t="s">
        <v>2621</v>
      </c>
      <c r="G32" s="429" t="s">
        <v>2886</v>
      </c>
      <c r="H32" s="275">
        <f t="shared" si="7"/>
        <v>0</v>
      </c>
      <c r="I32" s="96"/>
      <c r="J32" s="96"/>
      <c r="K32" s="96"/>
      <c r="L32" s="96"/>
      <c r="M32" s="96"/>
      <c r="N32" s="370"/>
      <c r="O32" s="878" t="str">
        <f>_xlfn.CONCAT(D5,IF(D6="Select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applicable)",D11,""))</f>
        <v/>
      </c>
      <c r="P32" s="879"/>
      <c r="Q32" s="879"/>
      <c r="R32" s="879"/>
      <c r="S32" s="879"/>
      <c r="T32" s="879"/>
      <c r="U32" s="880"/>
      <c r="V32" s="27"/>
      <c r="AE32" s="21" t="s">
        <v>622</v>
      </c>
      <c r="AS32" s="67"/>
      <c r="AT32" s="127"/>
      <c r="AU32" s="112"/>
      <c r="AV32" s="112"/>
      <c r="AW32" s="286"/>
      <c r="AX32" s="112"/>
      <c r="AY32" s="128"/>
      <c r="AZ32" s="129"/>
      <c r="BA32" s="130"/>
      <c r="BB32" s="285"/>
      <c r="BC32" s="142"/>
      <c r="BD32" s="140"/>
      <c r="BE32" s="287"/>
      <c r="BF32" s="112"/>
      <c r="BG32" s="141"/>
      <c r="BH32" s="141"/>
      <c r="BI32" s="139"/>
      <c r="BS32" s="137"/>
      <c r="BT32" s="112"/>
      <c r="BU32" s="136"/>
      <c r="BV32" s="137"/>
      <c r="BW32" s="112"/>
      <c r="BX32" s="136"/>
    </row>
    <row r="33" spans="2:76" ht="34.5" customHeight="1">
      <c r="B33" s="345" t="s">
        <v>2729</v>
      </c>
      <c r="C33" s="278">
        <f>C32/7</f>
        <v>0</v>
      </c>
      <c r="D33" s="72"/>
      <c r="E33" s="85"/>
      <c r="F33" s="342" t="s">
        <v>2622</v>
      </c>
      <c r="G33" s="429" t="s">
        <v>2886</v>
      </c>
      <c r="H33" s="277">
        <f t="shared" si="7"/>
        <v>0</v>
      </c>
      <c r="I33" s="96"/>
      <c r="J33" s="96"/>
      <c r="K33" s="96"/>
      <c r="L33" s="96"/>
      <c r="M33" s="96"/>
      <c r="N33" s="385"/>
      <c r="O33" s="289" t="s">
        <v>2717</v>
      </c>
      <c r="P33" s="322" t="s">
        <v>2718</v>
      </c>
      <c r="Q33" s="322" t="s">
        <v>2719</v>
      </c>
      <c r="R33" s="322" t="s">
        <v>2720</v>
      </c>
      <c r="S33" s="322" t="s">
        <v>2721</v>
      </c>
      <c r="T33" s="322" t="s">
        <v>2722</v>
      </c>
      <c r="U33" s="290" t="s">
        <v>2723</v>
      </c>
      <c r="V33" s="27"/>
      <c r="AE33" s="21" t="s">
        <v>2888</v>
      </c>
      <c r="AS33" s="67"/>
      <c r="AT33" s="127"/>
      <c r="AU33" s="112"/>
      <c r="AV33" s="112"/>
      <c r="AW33" s="286"/>
      <c r="AX33" s="112"/>
      <c r="AY33" s="128"/>
      <c r="AZ33" s="129"/>
      <c r="BA33" s="130"/>
      <c r="BB33" s="285"/>
      <c r="BC33" s="142"/>
      <c r="BD33" s="140"/>
      <c r="BE33" s="287"/>
      <c r="BF33" s="112"/>
      <c r="BG33" s="141"/>
      <c r="BH33" s="141"/>
      <c r="BI33" s="139"/>
      <c r="BS33" s="137"/>
      <c r="BT33" s="112"/>
      <c r="BU33" s="136"/>
      <c r="BV33" s="137"/>
      <c r="BW33" s="112"/>
      <c r="BX33" s="136"/>
    </row>
    <row r="34" spans="2:76" ht="15.75">
      <c r="B34" s="344" t="s">
        <v>2730</v>
      </c>
      <c r="C34" s="279">
        <f>VLOOKUP($D$8,developmentdata2019[],19,FALSE)</f>
        <v>0</v>
      </c>
      <c r="D34" s="72"/>
      <c r="E34" s="85"/>
      <c r="F34" s="343" t="s">
        <v>2623</v>
      </c>
      <c r="G34" s="429" t="s">
        <v>2886</v>
      </c>
      <c r="H34" s="275">
        <f t="shared" si="7"/>
        <v>0</v>
      </c>
      <c r="I34" s="96"/>
      <c r="J34" s="96"/>
      <c r="K34" s="96"/>
      <c r="L34" s="96"/>
      <c r="M34" s="96"/>
      <c r="N34" s="371" t="s">
        <v>2619</v>
      </c>
      <c r="O34" s="372" t="e">
        <f t="shared" ref="O34:O40" si="8">O21+SUM(IF(AND($F$21&lt;&gt;"N/A",G22="YES"),(H22*G157),0),IF(AND($F$29&lt;&gt;"N/A",G30="YES"),(H30*K157),0),IF(AND($F$37&lt;&gt;"N/A",G38="YES"),(H38*O157),0),IF(AND($F$45&lt;&gt;"N/A",G46="YES"),(H46*S157),0),IF(AND($F$53&lt;&gt;"N/A",G54="YES"),(H54*W157),0),IF(AND($F$61&lt;&gt;"N/A",G62="YES"),(H62*AA157),0))</f>
        <v>#N/A</v>
      </c>
      <c r="P34" s="373" t="e">
        <f t="shared" ref="P34:P40" si="9">CONVERT(O34,"ton","lbm")</f>
        <v>#N/A</v>
      </c>
      <c r="Q34" s="373" t="e">
        <f t="shared" ref="Q34:Q40" si="10">O34*C145</f>
        <v>#N/A</v>
      </c>
      <c r="R34" s="374">
        <v>1</v>
      </c>
      <c r="S34" s="373" t="e">
        <f>O41-SUM(S35:S40)</f>
        <v>#N/A</v>
      </c>
      <c r="T34" s="373" t="e">
        <f>CONVERT(S34,"ton","lbm")</f>
        <v>#N/A</v>
      </c>
      <c r="U34" s="375" t="e">
        <f>Q41-SUM(U35:U40)</f>
        <v>#N/A</v>
      </c>
      <c r="V34" s="27"/>
      <c r="AS34" s="67"/>
      <c r="AT34" s="127"/>
      <c r="AU34" s="112"/>
      <c r="AV34" s="112"/>
      <c r="AW34" s="286"/>
      <c r="AX34" s="112"/>
      <c r="AY34" s="128"/>
      <c r="AZ34" s="129"/>
      <c r="BA34" s="130"/>
      <c r="BB34" s="285"/>
      <c r="BC34" s="142"/>
      <c r="BD34" s="140"/>
      <c r="BE34" s="287"/>
      <c r="BF34" s="112"/>
      <c r="BG34" s="141"/>
      <c r="BH34" s="141"/>
      <c r="BI34" s="139"/>
      <c r="BS34" s="137"/>
      <c r="BT34" s="112"/>
      <c r="BU34" s="136"/>
      <c r="BV34" s="137"/>
      <c r="BW34" s="112"/>
      <c r="BX34" s="136"/>
    </row>
    <row r="35" spans="2:76" ht="15.75">
      <c r="B35" s="347" t="s">
        <v>2731</v>
      </c>
      <c r="C35" s="288">
        <f>VLOOKUP($D$8,developmentdata2019[],24,FALSE)</f>
        <v>0</v>
      </c>
      <c r="D35" s="72"/>
      <c r="E35" s="85"/>
      <c r="F35" s="342" t="s">
        <v>2624</v>
      </c>
      <c r="G35" s="429" t="s">
        <v>2886</v>
      </c>
      <c r="H35" s="277">
        <f t="shared" si="7"/>
        <v>0</v>
      </c>
      <c r="I35" s="96"/>
      <c r="J35" s="96"/>
      <c r="K35" s="96"/>
      <c r="L35" s="96"/>
      <c r="M35" s="96"/>
      <c r="N35" s="376" t="s">
        <v>2620</v>
      </c>
      <c r="O35" s="386" t="e">
        <f t="shared" si="8"/>
        <v>#N/A</v>
      </c>
      <c r="P35" s="378" t="e">
        <f t="shared" si="9"/>
        <v>#N/A</v>
      </c>
      <c r="Q35" s="387" t="e">
        <f t="shared" si="10"/>
        <v>#N/A</v>
      </c>
      <c r="R35" s="435">
        <v>0.5</v>
      </c>
      <c r="S35" s="378" t="e">
        <f t="shared" ref="S35:S40" si="11">O35*R35</f>
        <v>#N/A</v>
      </c>
      <c r="T35" s="378" t="e">
        <f>CONVERT(S35,"ton","lbm")</f>
        <v>#N/A</v>
      </c>
      <c r="U35" s="380" t="e">
        <f t="shared" ref="U35:U40" si="12">Q35*R35</f>
        <v>#N/A</v>
      </c>
      <c r="V35" s="27"/>
      <c r="AS35" s="67"/>
      <c r="AT35" s="127"/>
      <c r="AU35" s="112"/>
      <c r="AV35" s="112"/>
      <c r="AW35" s="286"/>
      <c r="AX35" s="112"/>
      <c r="AY35" s="128"/>
      <c r="AZ35" s="129"/>
      <c r="BA35" s="130"/>
      <c r="BB35" s="285"/>
      <c r="BC35" s="142"/>
      <c r="BD35" s="140"/>
      <c r="BE35" s="287"/>
      <c r="BF35" s="112"/>
      <c r="BG35" s="141"/>
      <c r="BH35" s="141"/>
      <c r="BI35" s="139"/>
      <c r="BS35" s="137"/>
      <c r="BT35" s="112"/>
      <c r="BU35" s="136"/>
      <c r="BV35" s="137"/>
      <c r="BW35" s="112"/>
      <c r="BX35" s="136"/>
    </row>
    <row r="36" spans="2:76" ht="29.1" customHeight="1">
      <c r="B36" s="862" t="str">
        <f>IF(D9="Select additional developments (if applicable)","N/A",D9)</f>
        <v>N/A</v>
      </c>
      <c r="C36" s="863"/>
      <c r="D36" s="72"/>
      <c r="E36" s="85"/>
      <c r="F36" s="343" t="s">
        <v>2625</v>
      </c>
      <c r="G36" s="429" t="s">
        <v>2886</v>
      </c>
      <c r="H36" s="275">
        <f t="shared" si="7"/>
        <v>0</v>
      </c>
      <c r="I36" s="96"/>
      <c r="J36" s="96"/>
      <c r="K36" s="96"/>
      <c r="L36" s="96"/>
      <c r="M36" s="96"/>
      <c r="N36" s="381" t="s">
        <v>2621</v>
      </c>
      <c r="O36" s="372" t="e">
        <f t="shared" si="8"/>
        <v>#N/A</v>
      </c>
      <c r="P36" s="373" t="e">
        <f t="shared" si="9"/>
        <v>#N/A</v>
      </c>
      <c r="Q36" s="373" t="e">
        <f t="shared" si="10"/>
        <v>#N/A</v>
      </c>
      <c r="R36" s="435">
        <v>0.79</v>
      </c>
      <c r="S36" s="373" t="e">
        <f t="shared" si="11"/>
        <v>#N/A</v>
      </c>
      <c r="T36" s="373" t="e">
        <f t="shared" ref="T36:T40" si="13">CONVERT(S36,"ton","lbm")</f>
        <v>#N/A</v>
      </c>
      <c r="U36" s="375" t="e">
        <f t="shared" si="12"/>
        <v>#N/A</v>
      </c>
      <c r="V36" s="27"/>
      <c r="AS36" s="67"/>
      <c r="AT36" s="127"/>
      <c r="AU36" s="112"/>
      <c r="AV36" s="112"/>
      <c r="AW36" s="286"/>
      <c r="AX36" s="112"/>
      <c r="AY36" s="128"/>
      <c r="AZ36" s="129"/>
      <c r="BA36" s="130"/>
      <c r="BB36" s="285"/>
      <c r="BC36" s="142"/>
      <c r="BD36" s="140"/>
      <c r="BE36" s="287"/>
      <c r="BF36" s="112"/>
      <c r="BG36" s="141"/>
      <c r="BH36" s="141"/>
      <c r="BI36" s="139"/>
      <c r="BS36" s="137"/>
      <c r="BT36" s="112"/>
      <c r="BU36" s="136"/>
      <c r="BV36" s="137"/>
      <c r="BW36" s="112"/>
      <c r="BX36" s="136"/>
    </row>
    <row r="37" spans="2:76" ht="15.95" customHeight="1">
      <c r="B37" s="344" t="s">
        <v>2728</v>
      </c>
      <c r="C37" s="276">
        <f>CONVERT(C39*2.4*7,"lbm","ton")</f>
        <v>0</v>
      </c>
      <c r="D37" s="72"/>
      <c r="E37" s="85"/>
      <c r="F37" s="883" t="str">
        <f>IF(D8="Select additional developments (if applicable)","N/A",D8)</f>
        <v>N/A</v>
      </c>
      <c r="G37" s="884"/>
      <c r="H37" s="885"/>
      <c r="I37" s="96"/>
      <c r="J37" s="96"/>
      <c r="K37" s="96"/>
      <c r="L37" s="96"/>
      <c r="M37" s="96"/>
      <c r="N37" s="376" t="s">
        <v>2622</v>
      </c>
      <c r="O37" s="386" t="e">
        <f t="shared" si="8"/>
        <v>#N/A</v>
      </c>
      <c r="P37" s="378" t="e">
        <f t="shared" si="9"/>
        <v>#N/A</v>
      </c>
      <c r="Q37" s="387" t="e">
        <f t="shared" si="10"/>
        <v>#N/A</v>
      </c>
      <c r="R37" s="435">
        <v>0.5</v>
      </c>
      <c r="S37" s="378" t="e">
        <f t="shared" si="11"/>
        <v>#N/A</v>
      </c>
      <c r="T37" s="378" t="e">
        <f t="shared" si="13"/>
        <v>#N/A</v>
      </c>
      <c r="U37" s="380" t="e">
        <f t="shared" si="12"/>
        <v>#N/A</v>
      </c>
      <c r="V37" s="27"/>
      <c r="AS37" s="67"/>
      <c r="AT37" s="127"/>
      <c r="AU37" s="112"/>
      <c r="AV37" s="112"/>
      <c r="AW37" s="286"/>
      <c r="AX37" s="112"/>
      <c r="AY37" s="128"/>
      <c r="AZ37" s="129"/>
      <c r="BA37" s="130"/>
      <c r="BB37" s="285"/>
      <c r="BC37" s="142"/>
      <c r="BD37" s="140"/>
      <c r="BE37" s="287"/>
      <c r="BF37" s="112"/>
      <c r="BG37" s="141"/>
      <c r="BH37" s="141"/>
      <c r="BI37" s="139"/>
      <c r="BS37" s="137"/>
      <c r="BT37" s="112"/>
      <c r="BU37" s="136"/>
      <c r="BV37" s="137"/>
      <c r="BW37" s="112"/>
      <c r="BX37" s="136"/>
    </row>
    <row r="38" spans="2:76" ht="15.75">
      <c r="B38" s="345" t="s">
        <v>2729</v>
      </c>
      <c r="C38" s="278">
        <f>C37/7</f>
        <v>0</v>
      </c>
      <c r="D38" s="72"/>
      <c r="E38" s="85"/>
      <c r="F38" s="343" t="s">
        <v>2619</v>
      </c>
      <c r="G38" s="437" t="s">
        <v>2886</v>
      </c>
      <c r="H38" s="275">
        <f>IF(G38="Yes",100%,0%)</f>
        <v>0</v>
      </c>
      <c r="I38" s="96"/>
      <c r="J38" s="96"/>
      <c r="K38" s="96"/>
      <c r="L38" s="96"/>
      <c r="M38" s="96"/>
      <c r="N38" s="381" t="s">
        <v>2623</v>
      </c>
      <c r="O38" s="372" t="e">
        <f t="shared" si="8"/>
        <v>#N/A</v>
      </c>
      <c r="P38" s="373" t="e">
        <f t="shared" si="9"/>
        <v>#N/A</v>
      </c>
      <c r="Q38" s="373" t="e">
        <f t="shared" si="10"/>
        <v>#N/A</v>
      </c>
      <c r="R38" s="435">
        <v>0.1</v>
      </c>
      <c r="S38" s="373" t="e">
        <f t="shared" si="11"/>
        <v>#N/A</v>
      </c>
      <c r="T38" s="373" t="e">
        <f t="shared" si="13"/>
        <v>#N/A</v>
      </c>
      <c r="U38" s="375" t="e">
        <f t="shared" si="12"/>
        <v>#N/A</v>
      </c>
      <c r="V38" s="27"/>
      <c r="AS38" s="67"/>
      <c r="AT38" s="127"/>
      <c r="AU38" s="112"/>
      <c r="AV38" s="112"/>
      <c r="AW38" s="286"/>
      <c r="AX38" s="112"/>
      <c r="AY38" s="128"/>
      <c r="AZ38" s="129"/>
      <c r="BA38" s="130"/>
      <c r="BB38" s="285"/>
      <c r="BC38" s="142"/>
      <c r="BD38" s="140"/>
      <c r="BE38" s="287"/>
      <c r="BF38" s="112"/>
      <c r="BG38" s="141"/>
      <c r="BH38" s="141"/>
      <c r="BI38" s="139"/>
      <c r="BS38" s="137"/>
      <c r="BT38" s="112"/>
      <c r="BU38" s="136"/>
      <c r="BV38" s="137"/>
      <c r="BW38" s="112"/>
      <c r="BX38" s="136"/>
    </row>
    <row r="39" spans="2:76" ht="15.75">
      <c r="B39" s="344" t="s">
        <v>2730</v>
      </c>
      <c r="C39" s="279">
        <f>VLOOKUP($D$9,developmentdata2019[],19,FALSE)</f>
        <v>0</v>
      </c>
      <c r="D39" s="72"/>
      <c r="E39" s="85"/>
      <c r="F39" s="342" t="s">
        <v>2620</v>
      </c>
      <c r="G39" s="437" t="s">
        <v>2886</v>
      </c>
      <c r="H39" s="277">
        <f t="shared" ref="H39:H44" si="14">IF(G39="Yes",100%,0%)</f>
        <v>0</v>
      </c>
      <c r="I39" s="96"/>
      <c r="J39" s="96"/>
      <c r="K39" s="96"/>
      <c r="L39" s="96"/>
      <c r="M39" s="96"/>
      <c r="N39" s="376" t="s">
        <v>2624</v>
      </c>
      <c r="O39" s="386" t="e">
        <f t="shared" si="8"/>
        <v>#N/A</v>
      </c>
      <c r="P39" s="378" t="e">
        <f t="shared" si="9"/>
        <v>#N/A</v>
      </c>
      <c r="Q39" s="387" t="e">
        <f t="shared" si="10"/>
        <v>#N/A</v>
      </c>
      <c r="R39" s="435">
        <v>0.25</v>
      </c>
      <c r="S39" s="378" t="e">
        <f t="shared" si="11"/>
        <v>#N/A</v>
      </c>
      <c r="T39" s="378" t="e">
        <f t="shared" si="13"/>
        <v>#N/A</v>
      </c>
      <c r="U39" s="380" t="e">
        <f t="shared" si="12"/>
        <v>#N/A</v>
      </c>
      <c r="V39" s="27"/>
      <c r="AS39" s="67"/>
      <c r="AT39" s="127"/>
      <c r="AU39" s="112"/>
      <c r="AV39" s="112"/>
      <c r="AW39" s="286"/>
      <c r="AX39" s="112"/>
      <c r="AY39" s="128"/>
      <c r="AZ39" s="129"/>
      <c r="BA39" s="130"/>
      <c r="BB39" s="285"/>
      <c r="BC39" s="142"/>
      <c r="BD39" s="140"/>
      <c r="BE39" s="287"/>
      <c r="BF39" s="112"/>
      <c r="BG39" s="141"/>
      <c r="BH39" s="141"/>
      <c r="BI39" s="139"/>
      <c r="BS39" s="137"/>
      <c r="BT39" s="112"/>
      <c r="BU39" s="136"/>
      <c r="BV39" s="137"/>
      <c r="BW39" s="112"/>
      <c r="BX39" s="136"/>
    </row>
    <row r="40" spans="2:76" ht="16.5" thickBot="1">
      <c r="B40" s="347" t="s">
        <v>2731</v>
      </c>
      <c r="C40" s="288">
        <f>VLOOKUP($D$9,developmentdata2019[],24,FALSE)</f>
        <v>0</v>
      </c>
      <c r="D40" s="72"/>
      <c r="E40" s="85"/>
      <c r="F40" s="343" t="s">
        <v>2621</v>
      </c>
      <c r="G40" s="437" t="s">
        <v>2886</v>
      </c>
      <c r="H40" s="275">
        <f t="shared" si="14"/>
        <v>0</v>
      </c>
      <c r="I40" s="96"/>
      <c r="J40" s="96"/>
      <c r="K40" s="96"/>
      <c r="L40" s="96"/>
      <c r="M40" s="96"/>
      <c r="N40" s="381" t="s">
        <v>2625</v>
      </c>
      <c r="O40" s="382" t="e">
        <f t="shared" si="8"/>
        <v>#N/A</v>
      </c>
      <c r="P40" s="383" t="e">
        <f t="shared" si="9"/>
        <v>#N/A</v>
      </c>
      <c r="Q40" s="383" t="e">
        <f t="shared" si="10"/>
        <v>#N/A</v>
      </c>
      <c r="R40" s="436">
        <v>0.25</v>
      </c>
      <c r="S40" s="383" t="e">
        <f t="shared" si="11"/>
        <v>#N/A</v>
      </c>
      <c r="T40" s="383" t="e">
        <f t="shared" si="13"/>
        <v>#N/A</v>
      </c>
      <c r="U40" s="384" t="e">
        <f t="shared" si="12"/>
        <v>#N/A</v>
      </c>
      <c r="V40" s="27"/>
      <c r="AS40" s="67"/>
      <c r="AT40" s="127"/>
      <c r="AU40" s="112"/>
      <c r="AV40" s="112"/>
      <c r="AW40" s="286"/>
      <c r="AX40" s="112"/>
      <c r="AY40" s="128"/>
      <c r="AZ40" s="129"/>
      <c r="BA40" s="130"/>
      <c r="BB40" s="285"/>
      <c r="BC40" s="142"/>
      <c r="BD40" s="140"/>
      <c r="BE40" s="287"/>
      <c r="BF40" s="112"/>
      <c r="BG40" s="141"/>
      <c r="BH40" s="141"/>
      <c r="BI40" s="139"/>
      <c r="BS40" s="137"/>
      <c r="BT40" s="112"/>
      <c r="BU40" s="136"/>
      <c r="BV40" s="137"/>
      <c r="BW40" s="112"/>
      <c r="BX40" s="136"/>
    </row>
    <row r="41" spans="2:76" ht="15.75">
      <c r="B41" s="862" t="str">
        <f>IF(D10="Select additional developments (if applicable)","N/A",D10)</f>
        <v>N/A</v>
      </c>
      <c r="C41" s="863"/>
      <c r="D41" s="72"/>
      <c r="E41" s="85"/>
      <c r="F41" s="342" t="s">
        <v>2622</v>
      </c>
      <c r="G41" s="437" t="s">
        <v>2886</v>
      </c>
      <c r="H41" s="277">
        <f t="shared" si="14"/>
        <v>0</v>
      </c>
      <c r="I41" s="96"/>
      <c r="J41" s="96"/>
      <c r="K41" s="96"/>
      <c r="L41" s="96"/>
      <c r="M41" s="96"/>
      <c r="N41" s="281" t="s">
        <v>2739</v>
      </c>
      <c r="O41" s="282" t="e">
        <f>SUM(O34:O40)</f>
        <v>#N/A</v>
      </c>
      <c r="P41" s="282" t="e">
        <f>SUM(P34:P40)</f>
        <v>#N/A</v>
      </c>
      <c r="Q41" s="283" t="e">
        <f>SUM(Q34:Q40)</f>
        <v>#N/A</v>
      </c>
      <c r="R41" s="111"/>
      <c r="S41" s="111"/>
      <c r="T41" s="321"/>
      <c r="U41" s="321"/>
      <c r="V41" s="27"/>
      <c r="AS41" s="67"/>
      <c r="AT41" s="127"/>
      <c r="AU41" s="112"/>
      <c r="AV41" s="112"/>
      <c r="AW41" s="286"/>
      <c r="AX41" s="112"/>
      <c r="AY41" s="128"/>
      <c r="AZ41" s="129"/>
      <c r="BA41" s="130"/>
      <c r="BB41" s="285"/>
      <c r="BC41" s="142"/>
      <c r="BD41" s="140"/>
      <c r="BE41" s="287"/>
      <c r="BF41" s="112"/>
      <c r="BG41" s="141"/>
      <c r="BH41" s="141"/>
      <c r="BI41" s="139"/>
      <c r="BS41" s="137"/>
      <c r="BT41" s="112"/>
      <c r="BU41" s="136"/>
      <c r="BV41" s="137"/>
      <c r="BW41" s="112"/>
      <c r="BX41" s="136"/>
    </row>
    <row r="42" spans="2:76" ht="15.75">
      <c r="B42" s="344" t="s">
        <v>2728</v>
      </c>
      <c r="C42" s="276">
        <f>CONVERT(C44*2.4*7,"lbm","ton")</f>
        <v>0</v>
      </c>
      <c r="D42" s="72"/>
      <c r="E42" s="85"/>
      <c r="F42" s="343" t="s">
        <v>2623</v>
      </c>
      <c r="G42" s="437" t="s">
        <v>2886</v>
      </c>
      <c r="H42" s="275">
        <f t="shared" si="14"/>
        <v>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27"/>
      <c r="AS42" s="67"/>
      <c r="AT42" s="127"/>
      <c r="AU42" s="112"/>
      <c r="AV42" s="112"/>
      <c r="AW42" s="286"/>
      <c r="AX42" s="112"/>
      <c r="AY42" s="128"/>
      <c r="AZ42" s="129"/>
      <c r="BA42" s="130"/>
      <c r="BB42" s="285"/>
      <c r="BC42" s="142"/>
      <c r="BD42" s="140"/>
      <c r="BE42" s="287"/>
      <c r="BF42" s="112"/>
      <c r="BG42" s="141"/>
      <c r="BH42" s="141"/>
      <c r="BI42" s="139"/>
      <c r="BS42" s="137"/>
      <c r="BT42" s="112"/>
      <c r="BU42" s="136"/>
      <c r="BV42" s="137"/>
      <c r="BW42" s="112"/>
      <c r="BX42" s="136"/>
    </row>
    <row r="43" spans="2:76" ht="15.75">
      <c r="B43" s="345" t="s">
        <v>2729</v>
      </c>
      <c r="C43" s="278">
        <f>C42/7</f>
        <v>0</v>
      </c>
      <c r="D43" s="72"/>
      <c r="E43" s="85"/>
      <c r="F43" s="342" t="s">
        <v>2624</v>
      </c>
      <c r="G43" s="437" t="s">
        <v>2886</v>
      </c>
      <c r="H43" s="277">
        <f t="shared" si="14"/>
        <v>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27"/>
      <c r="AS43" s="67"/>
      <c r="AT43" s="127"/>
      <c r="AU43" s="112"/>
      <c r="AV43" s="112"/>
      <c r="AW43" s="286"/>
      <c r="AX43" s="112"/>
      <c r="AY43" s="128"/>
      <c r="AZ43" s="129"/>
      <c r="BA43" s="130"/>
      <c r="BB43" s="285"/>
      <c r="BC43" s="142"/>
      <c r="BD43" s="140"/>
      <c r="BE43" s="287"/>
      <c r="BF43" s="112"/>
      <c r="BG43" s="141"/>
      <c r="BH43" s="141"/>
      <c r="BI43" s="139"/>
      <c r="BS43" s="137"/>
      <c r="BT43" s="112"/>
      <c r="BU43" s="136"/>
      <c r="BV43" s="137"/>
      <c r="BW43" s="112"/>
      <c r="BX43" s="136"/>
    </row>
    <row r="44" spans="2:76" ht="15.75">
      <c r="B44" s="344" t="s">
        <v>2730</v>
      </c>
      <c r="C44" s="279">
        <f>VLOOKUP($D$10,developmentdata2019[],19,FALSE)</f>
        <v>0</v>
      </c>
      <c r="D44" s="72"/>
      <c r="E44" s="85"/>
      <c r="F44" s="343" t="s">
        <v>2625</v>
      </c>
      <c r="G44" s="437" t="s">
        <v>2886</v>
      </c>
      <c r="H44" s="275">
        <f t="shared" si="14"/>
        <v>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27"/>
      <c r="AS44" s="67"/>
      <c r="AT44" s="127"/>
      <c r="AU44" s="112"/>
      <c r="AV44" s="112"/>
      <c r="AW44" s="286"/>
      <c r="AX44" s="112"/>
      <c r="AY44" s="128"/>
      <c r="AZ44" s="129"/>
      <c r="BA44" s="130"/>
      <c r="BB44" s="285"/>
      <c r="BC44" s="142"/>
      <c r="BD44" s="140"/>
      <c r="BE44" s="287"/>
      <c r="BF44" s="112"/>
      <c r="BG44" s="141"/>
      <c r="BH44" s="141"/>
      <c r="BI44" s="139"/>
      <c r="BS44" s="137"/>
      <c r="BT44" s="112"/>
      <c r="BU44" s="136"/>
      <c r="BV44" s="137"/>
      <c r="BW44" s="112"/>
      <c r="BX44" s="136"/>
    </row>
    <row r="45" spans="2:76" ht="15.75" thickBot="1">
      <c r="B45" s="347" t="s">
        <v>2731</v>
      </c>
      <c r="C45" s="288">
        <f>VLOOKUP($D$10,developmentdata2019[],24,FALSE)</f>
        <v>0</v>
      </c>
      <c r="D45" s="72"/>
      <c r="E45" s="85"/>
      <c r="F45" s="883" t="str">
        <f>IF(D9="Select additional developments (if applicable)","N/A",D9)</f>
        <v>N/A</v>
      </c>
      <c r="G45" s="884"/>
      <c r="H45" s="885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27"/>
      <c r="AS45" s="67"/>
      <c r="AT45" s="127"/>
      <c r="AU45" s="112"/>
      <c r="AV45" s="112"/>
      <c r="AW45" s="286"/>
      <c r="AX45" s="112"/>
      <c r="AY45" s="128"/>
      <c r="AZ45" s="129"/>
      <c r="BA45" s="130"/>
      <c r="BB45" s="285"/>
      <c r="BC45" s="142"/>
      <c r="BD45" s="140"/>
      <c r="BE45" s="287"/>
      <c r="BF45" s="112"/>
      <c r="BG45" s="141"/>
      <c r="BH45" s="141"/>
      <c r="BI45" s="139"/>
      <c r="BS45" s="137"/>
      <c r="BT45" s="112"/>
      <c r="BU45" s="136"/>
      <c r="BV45" s="137"/>
      <c r="BW45" s="112"/>
      <c r="BX45" s="136"/>
    </row>
    <row r="46" spans="2:76" ht="21.75" thickBot="1">
      <c r="B46" s="862" t="str">
        <f>IF(D11="Select additional developments (if applicable)","N/A",D11)</f>
        <v>N/A</v>
      </c>
      <c r="C46" s="863"/>
      <c r="D46" s="72"/>
      <c r="E46" s="85"/>
      <c r="F46" s="343" t="s">
        <v>2619</v>
      </c>
      <c r="G46" s="438" t="s">
        <v>2886</v>
      </c>
      <c r="H46" s="275">
        <f>IF(G46="Yes",100%,0%)</f>
        <v>0</v>
      </c>
      <c r="I46" s="96"/>
      <c r="J46" s="96"/>
      <c r="K46" s="96"/>
      <c r="L46" s="96"/>
      <c r="M46" s="96"/>
      <c r="N46" s="96"/>
      <c r="O46" s="96"/>
      <c r="P46" s="96"/>
      <c r="Q46" s="781" t="s">
        <v>2715</v>
      </c>
      <c r="R46" s="782"/>
      <c r="S46" s="782"/>
      <c r="T46" s="783"/>
      <c r="U46" s="96"/>
      <c r="V46" s="27"/>
      <c r="AS46" s="67"/>
      <c r="AT46" s="127"/>
      <c r="AU46" s="112"/>
      <c r="AV46" s="112"/>
      <c r="AW46" s="286"/>
      <c r="AX46" s="112"/>
      <c r="AY46" s="128"/>
      <c r="AZ46" s="129"/>
      <c r="BA46" s="130"/>
      <c r="BB46" s="285"/>
      <c r="BC46" s="142"/>
      <c r="BD46" s="140"/>
      <c r="BE46" s="287"/>
      <c r="BF46" s="112"/>
      <c r="BG46" s="141"/>
      <c r="BH46" s="141"/>
      <c r="BI46" s="139"/>
      <c r="BS46" s="137"/>
      <c r="BT46" s="112"/>
      <c r="BU46" s="136"/>
      <c r="BV46" s="137"/>
      <c r="BW46" s="112"/>
      <c r="BX46" s="136"/>
    </row>
    <row r="47" spans="2:76" ht="41.25" customHeight="1" thickBot="1">
      <c r="B47" s="344" t="s">
        <v>2728</v>
      </c>
      <c r="C47" s="276">
        <f>CONVERT(C49*2.4*7,"lbm","ton")</f>
        <v>0</v>
      </c>
      <c r="D47" s="72"/>
      <c r="E47" s="85"/>
      <c r="F47" s="342" t="s">
        <v>2620</v>
      </c>
      <c r="G47" s="438" t="s">
        <v>2886</v>
      </c>
      <c r="H47" s="277">
        <f t="shared" ref="H47:H52" si="15">IF(G47="Yes",100%,0%)</f>
        <v>0</v>
      </c>
      <c r="I47" s="96"/>
      <c r="J47" s="96"/>
      <c r="K47" s="96"/>
      <c r="L47" s="96"/>
      <c r="M47" s="96"/>
      <c r="N47" s="96"/>
      <c r="O47" s="96"/>
      <c r="P47" s="96"/>
      <c r="Q47" s="352" t="s">
        <v>2724</v>
      </c>
      <c r="R47" s="349" t="s">
        <v>2725</v>
      </c>
      <c r="S47" s="350" t="s">
        <v>2726</v>
      </c>
      <c r="T47" s="353" t="s">
        <v>2727</v>
      </c>
      <c r="U47" s="96"/>
      <c r="V47" s="27"/>
      <c r="AS47" s="67"/>
      <c r="AT47" s="127"/>
      <c r="AU47" s="112"/>
      <c r="AV47" s="112"/>
      <c r="AW47" s="286"/>
      <c r="AX47" s="112"/>
      <c r="AY47" s="128"/>
      <c r="AZ47" s="129"/>
      <c r="BA47" s="130"/>
      <c r="BB47" s="285"/>
      <c r="BC47" s="142"/>
      <c r="BD47" s="140"/>
      <c r="BE47" s="287"/>
      <c r="BF47" s="112"/>
      <c r="BG47" s="141"/>
      <c r="BH47" s="141"/>
      <c r="BI47" s="139"/>
      <c r="BS47" s="137"/>
      <c r="BT47" s="112"/>
      <c r="BU47" s="136"/>
      <c r="BV47" s="137"/>
      <c r="BW47" s="112"/>
      <c r="BX47" s="136"/>
    </row>
    <row r="48" spans="2:76" ht="15.75">
      <c r="B48" s="345" t="s">
        <v>2729</v>
      </c>
      <c r="C48" s="278">
        <f>C47/7</f>
        <v>0</v>
      </c>
      <c r="D48" s="72"/>
      <c r="E48" s="85"/>
      <c r="F48" s="343" t="s">
        <v>2621</v>
      </c>
      <c r="G48" s="438" t="s">
        <v>2886</v>
      </c>
      <c r="H48" s="275">
        <f t="shared" si="15"/>
        <v>0</v>
      </c>
      <c r="I48" s="96"/>
      <c r="J48" s="96"/>
      <c r="K48" s="96"/>
      <c r="L48" s="96"/>
      <c r="M48" s="96"/>
      <c r="N48" s="96"/>
      <c r="O48" s="96"/>
      <c r="P48" s="409" t="s">
        <v>2619</v>
      </c>
      <c r="Q48" s="356">
        <v>1</v>
      </c>
      <c r="R48" s="357">
        <v>1</v>
      </c>
      <c r="S48" s="357">
        <v>1</v>
      </c>
      <c r="T48" s="358">
        <v>1</v>
      </c>
      <c r="U48" s="96"/>
      <c r="V48" s="27"/>
      <c r="AS48" s="67"/>
      <c r="AT48" s="127"/>
      <c r="AU48" s="112"/>
      <c r="AV48" s="112"/>
      <c r="AW48" s="286"/>
      <c r="AX48" s="112"/>
      <c r="AY48" s="128"/>
      <c r="AZ48" s="129"/>
      <c r="BA48" s="130"/>
      <c r="BB48" s="285"/>
      <c r="BC48" s="142"/>
      <c r="BD48" s="140"/>
      <c r="BE48" s="287"/>
      <c r="BF48" s="112"/>
      <c r="BG48" s="141"/>
      <c r="BH48" s="141"/>
      <c r="BI48" s="139"/>
      <c r="BS48" s="137"/>
      <c r="BT48" s="112"/>
      <c r="BU48" s="136"/>
      <c r="BV48" s="137"/>
      <c r="BW48" s="112"/>
      <c r="BX48" s="136"/>
    </row>
    <row r="49" spans="2:76" ht="15.75">
      <c r="B49" s="344" t="s">
        <v>2730</v>
      </c>
      <c r="C49" s="279">
        <f>VLOOKUP($D$11,developmentdata2019[],19,FALSE)</f>
        <v>0</v>
      </c>
      <c r="D49" s="72"/>
      <c r="E49" s="85"/>
      <c r="F49" s="342" t="s">
        <v>2622</v>
      </c>
      <c r="G49" s="438" t="s">
        <v>2886</v>
      </c>
      <c r="H49" s="277">
        <f t="shared" si="15"/>
        <v>0</v>
      </c>
      <c r="I49" s="96"/>
      <c r="J49" s="96"/>
      <c r="K49" s="96"/>
      <c r="L49" s="96"/>
      <c r="M49" s="96"/>
      <c r="N49" s="96"/>
      <c r="O49" s="96"/>
      <c r="P49" s="410" t="s">
        <v>2620</v>
      </c>
      <c r="Q49" s="354">
        <v>0</v>
      </c>
      <c r="R49" s="351">
        <v>0.3</v>
      </c>
      <c r="S49" s="351">
        <v>0.5</v>
      </c>
      <c r="T49" s="355">
        <v>0.9</v>
      </c>
      <c r="U49" s="96"/>
      <c r="V49" s="27"/>
      <c r="AS49" s="67"/>
      <c r="AT49" s="127"/>
      <c r="AU49" s="112"/>
      <c r="AV49" s="112"/>
      <c r="AW49" s="286"/>
      <c r="AX49" s="112"/>
      <c r="AY49" s="128"/>
      <c r="AZ49" s="129"/>
      <c r="BA49" s="130"/>
      <c r="BB49" s="285"/>
      <c r="BC49" s="142"/>
      <c r="BD49" s="140"/>
      <c r="BE49" s="287"/>
      <c r="BF49" s="112"/>
      <c r="BG49" s="141"/>
      <c r="BH49" s="141"/>
      <c r="BI49" s="139"/>
      <c r="BS49" s="137"/>
      <c r="BT49" s="112"/>
      <c r="BU49" s="136"/>
      <c r="BV49" s="137"/>
      <c r="BW49" s="112"/>
      <c r="BX49" s="136"/>
    </row>
    <row r="50" spans="2:76" ht="16.5" thickBot="1">
      <c r="B50" s="348" t="s">
        <v>2731</v>
      </c>
      <c r="C50" s="291">
        <f>VLOOKUP($D$11,developmentdata2019[],24,FALSE)</f>
        <v>0</v>
      </c>
      <c r="D50" s="72"/>
      <c r="E50" s="85"/>
      <c r="F50" s="343" t="s">
        <v>2623</v>
      </c>
      <c r="G50" s="438" t="s">
        <v>2886</v>
      </c>
      <c r="H50" s="275">
        <f t="shared" si="15"/>
        <v>0</v>
      </c>
      <c r="I50" s="96"/>
      <c r="J50" s="96"/>
      <c r="K50" s="96"/>
      <c r="L50" s="96"/>
      <c r="M50" s="96"/>
      <c r="N50" s="96"/>
      <c r="O50" s="96"/>
      <c r="P50" s="411" t="s">
        <v>2621</v>
      </c>
      <c r="Q50" s="356">
        <v>0</v>
      </c>
      <c r="R50" s="357">
        <v>0.8</v>
      </c>
      <c r="S50" s="357">
        <v>0.79</v>
      </c>
      <c r="T50" s="358">
        <v>0.9</v>
      </c>
      <c r="U50" s="96"/>
      <c r="V50" s="27"/>
      <c r="AS50" s="67"/>
      <c r="AT50" s="127"/>
      <c r="AU50" s="112"/>
      <c r="AV50" s="112"/>
      <c r="AW50" s="286"/>
      <c r="AX50" s="112"/>
      <c r="AY50" s="128"/>
      <c r="AZ50" s="129"/>
      <c r="BA50" s="130"/>
      <c r="BB50" s="285"/>
      <c r="BC50" s="142"/>
      <c r="BD50" s="140"/>
      <c r="BE50" s="287"/>
      <c r="BF50" s="112"/>
      <c r="BG50" s="141"/>
      <c r="BH50" s="141"/>
      <c r="BI50" s="139"/>
      <c r="BS50" s="137"/>
      <c r="BT50" s="112"/>
      <c r="BU50" s="136"/>
      <c r="BV50" s="137"/>
      <c r="BW50" s="112"/>
      <c r="BX50" s="136"/>
    </row>
    <row r="51" spans="2:76" ht="15.75">
      <c r="D51" s="72"/>
      <c r="E51" s="85"/>
      <c r="F51" s="342" t="s">
        <v>2624</v>
      </c>
      <c r="G51" s="438" t="s">
        <v>2886</v>
      </c>
      <c r="H51" s="277">
        <f t="shared" si="15"/>
        <v>0</v>
      </c>
      <c r="I51" s="96"/>
      <c r="J51" s="96"/>
      <c r="K51" s="96"/>
      <c r="L51" s="96"/>
      <c r="M51" s="96"/>
      <c r="N51" s="96"/>
      <c r="O51" s="96"/>
      <c r="P51" s="410" t="s">
        <v>2622</v>
      </c>
      <c r="Q51" s="354">
        <v>0</v>
      </c>
      <c r="R51" s="351">
        <v>0.2</v>
      </c>
      <c r="S51" s="351">
        <v>0.5</v>
      </c>
      <c r="T51" s="355">
        <v>0.9</v>
      </c>
      <c r="U51" s="96"/>
      <c r="V51" s="27"/>
      <c r="AS51" s="67"/>
      <c r="AT51" s="127"/>
      <c r="AU51" s="112"/>
      <c r="AV51" s="112"/>
      <c r="AW51" s="286"/>
      <c r="AX51" s="112"/>
      <c r="AY51" s="128"/>
      <c r="AZ51" s="129"/>
      <c r="BA51" s="130"/>
      <c r="BB51" s="285"/>
      <c r="BC51" s="142"/>
      <c r="BD51" s="140"/>
      <c r="BE51" s="287"/>
      <c r="BF51" s="112"/>
      <c r="BG51" s="141"/>
      <c r="BH51" s="141"/>
      <c r="BI51" s="139"/>
      <c r="BS51" s="137"/>
      <c r="BT51" s="112"/>
      <c r="BU51" s="136"/>
      <c r="BV51" s="137"/>
      <c r="BW51" s="112"/>
      <c r="BX51" s="136"/>
    </row>
    <row r="52" spans="2:76" ht="15.75">
      <c r="B52" s="72"/>
      <c r="C52" s="72"/>
      <c r="D52" s="72"/>
      <c r="E52" s="85"/>
      <c r="F52" s="343" t="s">
        <v>2625</v>
      </c>
      <c r="G52" s="438" t="s">
        <v>2886</v>
      </c>
      <c r="H52" s="275">
        <f t="shared" si="15"/>
        <v>0</v>
      </c>
      <c r="I52" s="96"/>
      <c r="J52" s="96"/>
      <c r="K52" s="96"/>
      <c r="L52" s="96"/>
      <c r="M52" s="96"/>
      <c r="N52" s="96"/>
      <c r="O52" s="96"/>
      <c r="P52" s="411" t="s">
        <v>2623</v>
      </c>
      <c r="Q52" s="356">
        <v>0</v>
      </c>
      <c r="R52" s="357">
        <v>0</v>
      </c>
      <c r="S52" s="357">
        <v>0.1</v>
      </c>
      <c r="T52" s="358">
        <v>0.9</v>
      </c>
      <c r="U52" s="96"/>
      <c r="V52" s="27"/>
      <c r="AS52" s="67"/>
      <c r="AT52" s="127"/>
      <c r="AU52" s="112"/>
      <c r="AV52" s="112"/>
      <c r="AW52" s="286"/>
      <c r="AX52" s="112"/>
      <c r="AY52" s="128"/>
      <c r="AZ52" s="129"/>
      <c r="BA52" s="130"/>
      <c r="BB52" s="285"/>
      <c r="BC52" s="142"/>
      <c r="BD52" s="140"/>
      <c r="BE52" s="287"/>
      <c r="BF52" s="112"/>
      <c r="BG52" s="141"/>
      <c r="BH52" s="141"/>
      <c r="BI52" s="139"/>
      <c r="BS52" s="137"/>
      <c r="BT52" s="112"/>
      <c r="BU52" s="136"/>
      <c r="BV52" s="137"/>
      <c r="BW52" s="112"/>
      <c r="BX52" s="136"/>
    </row>
    <row r="53" spans="2:76" ht="15.75">
      <c r="B53" s="72"/>
      <c r="C53" s="72"/>
      <c r="D53" s="72"/>
      <c r="E53" s="85"/>
      <c r="F53" s="883" t="str">
        <f>IF(D10="Select additional developments (if applicable)","N/A",D10)</f>
        <v>N/A</v>
      </c>
      <c r="G53" s="884"/>
      <c r="H53" s="885"/>
      <c r="I53" s="96"/>
      <c r="J53" s="96"/>
      <c r="K53" s="96"/>
      <c r="L53" s="96"/>
      <c r="M53" s="96"/>
      <c r="N53" s="96"/>
      <c r="O53" s="96"/>
      <c r="P53" s="410" t="s">
        <v>2732</v>
      </c>
      <c r="Q53" s="354">
        <v>0</v>
      </c>
      <c r="R53" s="351">
        <v>0.1</v>
      </c>
      <c r="S53" s="351">
        <v>0.25</v>
      </c>
      <c r="T53" s="355">
        <v>0.9</v>
      </c>
      <c r="U53" s="96"/>
      <c r="V53" s="27"/>
      <c r="AS53" s="67"/>
      <c r="AT53" s="127"/>
      <c r="AU53" s="112"/>
      <c r="AV53" s="112"/>
      <c r="AW53" s="286"/>
      <c r="AX53" s="112"/>
      <c r="AY53" s="128"/>
      <c r="AZ53" s="129"/>
      <c r="BA53" s="130"/>
      <c r="BB53" s="285"/>
      <c r="BC53" s="142"/>
      <c r="BD53" s="140"/>
      <c r="BE53" s="287"/>
      <c r="BF53" s="112"/>
      <c r="BG53" s="141"/>
      <c r="BH53" s="141"/>
      <c r="BI53" s="139"/>
      <c r="BS53" s="137"/>
      <c r="BT53" s="112"/>
      <c r="BU53" s="136"/>
      <c r="BV53" s="137"/>
      <c r="BW53" s="112"/>
      <c r="BX53" s="136"/>
    </row>
    <row r="54" spans="2:76" ht="16.5" thickBot="1">
      <c r="B54" s="72"/>
      <c r="C54" s="72"/>
      <c r="D54" s="72"/>
      <c r="E54" s="85"/>
      <c r="F54" s="343" t="s">
        <v>2619</v>
      </c>
      <c r="G54" s="437" t="s">
        <v>2886</v>
      </c>
      <c r="H54" s="275">
        <f>IF(G54="Yes",100%,0%)</f>
        <v>0</v>
      </c>
      <c r="I54" s="96"/>
      <c r="J54" s="96"/>
      <c r="K54" s="96"/>
      <c r="L54" s="96"/>
      <c r="M54" s="96"/>
      <c r="N54" s="96"/>
      <c r="O54" s="96"/>
      <c r="P54" s="412" t="s">
        <v>2625</v>
      </c>
      <c r="Q54" s="359">
        <v>0</v>
      </c>
      <c r="R54" s="360">
        <v>0.1</v>
      </c>
      <c r="S54" s="360">
        <v>0.25</v>
      </c>
      <c r="T54" s="361">
        <v>0.9</v>
      </c>
      <c r="U54" s="96"/>
      <c r="V54" s="27"/>
      <c r="AS54" s="67"/>
      <c r="AT54" s="127"/>
      <c r="AU54" s="112"/>
      <c r="AV54" s="112"/>
      <c r="AW54" s="286"/>
      <c r="AX54" s="112"/>
      <c r="AY54" s="128"/>
      <c r="AZ54" s="129"/>
      <c r="BA54" s="130"/>
      <c r="BB54" s="285"/>
      <c r="BC54" s="142"/>
      <c r="BD54" s="140"/>
      <c r="BE54" s="287"/>
      <c r="BF54" s="112"/>
      <c r="BG54" s="141"/>
      <c r="BH54" s="141"/>
      <c r="BI54" s="139"/>
      <c r="BS54" s="137"/>
      <c r="BT54" s="112"/>
      <c r="BU54" s="136"/>
      <c r="BV54" s="137"/>
      <c r="BW54" s="112"/>
      <c r="BX54" s="136"/>
    </row>
    <row r="55" spans="2:76" ht="15.75">
      <c r="B55" s="72"/>
      <c r="C55" s="72"/>
      <c r="D55" s="72"/>
      <c r="E55" s="85"/>
      <c r="F55" s="342" t="s">
        <v>2620</v>
      </c>
      <c r="G55" s="437" t="s">
        <v>2886</v>
      </c>
      <c r="H55" s="277">
        <f t="shared" ref="H55:H60" si="16">IF(G55="Yes",100%,0%)</f>
        <v>0</v>
      </c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27"/>
      <c r="AS55" s="67"/>
      <c r="AT55" s="127"/>
      <c r="AU55" s="112"/>
      <c r="AV55" s="112"/>
      <c r="AW55" s="286"/>
      <c r="AX55" s="112"/>
      <c r="AY55" s="128"/>
      <c r="AZ55" s="129"/>
      <c r="BA55" s="130"/>
      <c r="BB55" s="285"/>
      <c r="BC55" s="142"/>
      <c r="BD55" s="140"/>
      <c r="BE55" s="287"/>
      <c r="BF55" s="112"/>
      <c r="BG55" s="141"/>
      <c r="BH55" s="141"/>
      <c r="BI55" s="139"/>
      <c r="BS55" s="137"/>
      <c r="BT55" s="112"/>
      <c r="BU55" s="136"/>
      <c r="BV55" s="137"/>
      <c r="BW55" s="112"/>
      <c r="BX55" s="136"/>
    </row>
    <row r="56" spans="2:76" ht="15.75">
      <c r="B56" s="72"/>
      <c r="C56" s="72"/>
      <c r="D56" s="72"/>
      <c r="E56" s="85"/>
      <c r="F56" s="343" t="s">
        <v>2621</v>
      </c>
      <c r="G56" s="437" t="s">
        <v>2886</v>
      </c>
      <c r="H56" s="275">
        <f t="shared" si="16"/>
        <v>0</v>
      </c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27"/>
      <c r="AS56" s="67"/>
      <c r="AT56" s="127"/>
      <c r="AU56" s="112"/>
      <c r="AV56" s="112"/>
      <c r="AW56" s="286"/>
      <c r="AX56" s="112"/>
      <c r="AY56" s="128"/>
      <c r="AZ56" s="129"/>
      <c r="BA56" s="130"/>
      <c r="BB56" s="285"/>
      <c r="BC56" s="142"/>
      <c r="BD56" s="140"/>
      <c r="BE56" s="287"/>
      <c r="BF56" s="112"/>
      <c r="BG56" s="141"/>
      <c r="BH56" s="141"/>
      <c r="BI56" s="139"/>
      <c r="BS56" s="137"/>
      <c r="BT56" s="112"/>
      <c r="BU56" s="136"/>
      <c r="BV56" s="137"/>
      <c r="BW56" s="112"/>
      <c r="BX56" s="136"/>
    </row>
    <row r="57" spans="2:76" ht="15.75">
      <c r="B57" s="72"/>
      <c r="C57" s="72"/>
      <c r="D57" s="72"/>
      <c r="E57" s="85"/>
      <c r="F57" s="342" t="s">
        <v>2622</v>
      </c>
      <c r="G57" s="437" t="s">
        <v>2886</v>
      </c>
      <c r="H57" s="277">
        <f t="shared" si="16"/>
        <v>0</v>
      </c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27"/>
      <c r="AS57" s="67"/>
      <c r="AT57" s="127"/>
      <c r="AU57" s="112"/>
      <c r="AV57" s="112"/>
      <c r="AW57" s="286"/>
      <c r="AX57" s="112"/>
      <c r="AY57" s="128"/>
      <c r="AZ57" s="129"/>
      <c r="BA57" s="130"/>
      <c r="BB57" s="285"/>
      <c r="BC57" s="142"/>
      <c r="BD57" s="140"/>
      <c r="BE57" s="287"/>
      <c r="BF57" s="112"/>
      <c r="BG57" s="141"/>
      <c r="BH57" s="141"/>
      <c r="BI57" s="139"/>
      <c r="BS57" s="137"/>
      <c r="BT57" s="112"/>
      <c r="BU57" s="136"/>
      <c r="BV57" s="137"/>
      <c r="BW57" s="112"/>
      <c r="BX57" s="136"/>
    </row>
    <row r="58" spans="2:76" ht="15.75">
      <c r="B58" s="72"/>
      <c r="C58" s="72"/>
      <c r="D58" s="72"/>
      <c r="E58" s="85"/>
      <c r="F58" s="343" t="s">
        <v>2623</v>
      </c>
      <c r="G58" s="437" t="s">
        <v>2886</v>
      </c>
      <c r="H58" s="275">
        <f t="shared" si="16"/>
        <v>0</v>
      </c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27"/>
      <c r="AS58" s="67"/>
      <c r="AT58" s="127"/>
      <c r="AU58" s="112"/>
      <c r="AV58" s="112"/>
      <c r="AW58" s="286"/>
      <c r="AX58" s="112"/>
      <c r="AY58" s="128"/>
      <c r="AZ58" s="129"/>
      <c r="BA58" s="130"/>
      <c r="BB58" s="285"/>
      <c r="BC58" s="142"/>
      <c r="BD58" s="140"/>
      <c r="BE58" s="287"/>
      <c r="BF58" s="112"/>
      <c r="BG58" s="141"/>
      <c r="BH58" s="141"/>
      <c r="BI58" s="139"/>
      <c r="BS58" s="137"/>
      <c r="BT58" s="112"/>
      <c r="BU58" s="136"/>
      <c r="BV58" s="137"/>
      <c r="BW58" s="112"/>
      <c r="BX58" s="136"/>
    </row>
    <row r="59" spans="2:76" ht="15.75">
      <c r="B59" s="72"/>
      <c r="C59" s="72"/>
      <c r="D59" s="72"/>
      <c r="E59" s="85"/>
      <c r="F59" s="342" t="s">
        <v>2624</v>
      </c>
      <c r="G59" s="437" t="s">
        <v>2886</v>
      </c>
      <c r="H59" s="277">
        <f t="shared" si="16"/>
        <v>0</v>
      </c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27"/>
      <c r="AS59" s="67"/>
      <c r="AT59" s="127"/>
      <c r="AU59" s="112"/>
      <c r="AV59" s="112"/>
      <c r="AW59" s="286"/>
      <c r="AX59" s="112"/>
      <c r="AY59" s="128"/>
      <c r="AZ59" s="129"/>
      <c r="BA59" s="130"/>
      <c r="BB59" s="285"/>
      <c r="BC59" s="142"/>
      <c r="BD59" s="140"/>
      <c r="BE59" s="287"/>
      <c r="BF59" s="112"/>
      <c r="BG59" s="141"/>
      <c r="BH59" s="141"/>
      <c r="BI59" s="139"/>
      <c r="BS59" s="137"/>
      <c r="BT59" s="112"/>
      <c r="BU59" s="136"/>
      <c r="BV59" s="137"/>
      <c r="BW59" s="112"/>
      <c r="BX59" s="136"/>
    </row>
    <row r="60" spans="2:76" ht="15.75">
      <c r="B60" s="72"/>
      <c r="C60" s="72"/>
      <c r="D60" s="72"/>
      <c r="E60" s="85"/>
      <c r="F60" s="343" t="s">
        <v>2625</v>
      </c>
      <c r="G60" s="437" t="s">
        <v>2886</v>
      </c>
      <c r="H60" s="275">
        <f t="shared" si="16"/>
        <v>0</v>
      </c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27"/>
      <c r="AS60" s="67"/>
      <c r="AT60" s="127"/>
      <c r="AU60" s="112"/>
      <c r="AV60" s="112"/>
      <c r="AW60" s="286"/>
      <c r="AX60" s="112"/>
      <c r="AY60" s="128"/>
      <c r="AZ60" s="129"/>
      <c r="BA60" s="130"/>
      <c r="BB60" s="285"/>
      <c r="BC60" s="142"/>
      <c r="BD60" s="140"/>
      <c r="BE60" s="287"/>
      <c r="BF60" s="112"/>
      <c r="BG60" s="141"/>
      <c r="BH60" s="141"/>
      <c r="BI60" s="139"/>
      <c r="BS60" s="137"/>
      <c r="BT60" s="112"/>
      <c r="BU60" s="136"/>
      <c r="BV60" s="137"/>
      <c r="BW60" s="112"/>
      <c r="BX60" s="136"/>
    </row>
    <row r="61" spans="2:76">
      <c r="B61" s="72"/>
      <c r="C61" s="72"/>
      <c r="D61" s="72"/>
      <c r="E61" s="85"/>
      <c r="F61" s="883" t="str">
        <f>IF(D11="Select additional developments (if applicable)","N/A",D11)</f>
        <v>N/A</v>
      </c>
      <c r="G61" s="884"/>
      <c r="H61" s="885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27"/>
      <c r="AS61" s="67"/>
      <c r="AT61" s="127"/>
      <c r="AU61" s="112"/>
      <c r="AV61" s="112"/>
      <c r="AW61" s="286"/>
      <c r="AX61" s="112"/>
      <c r="AY61" s="128"/>
      <c r="AZ61" s="129"/>
      <c r="BA61" s="130"/>
      <c r="BB61" s="285"/>
      <c r="BC61" s="142"/>
      <c r="BD61" s="140"/>
      <c r="BE61" s="287"/>
      <c r="BF61" s="112"/>
      <c r="BG61" s="141"/>
      <c r="BH61" s="141"/>
      <c r="BI61" s="139"/>
      <c r="BS61" s="137"/>
      <c r="BT61" s="112"/>
      <c r="BU61" s="136"/>
      <c r="BV61" s="137"/>
      <c r="BW61" s="112"/>
      <c r="BX61" s="136"/>
    </row>
    <row r="62" spans="2:76" ht="15.75">
      <c r="B62" s="72"/>
      <c r="C62" s="72"/>
      <c r="D62" s="72"/>
      <c r="E62" s="85"/>
      <c r="F62" s="343" t="s">
        <v>2619</v>
      </c>
      <c r="G62" s="437" t="s">
        <v>2886</v>
      </c>
      <c r="H62" s="275">
        <f>IF(G62="Yes",100%,0%)</f>
        <v>0</v>
      </c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27"/>
      <c r="AS62" s="67"/>
      <c r="AT62" s="127"/>
      <c r="AU62" s="112"/>
      <c r="AV62" s="112"/>
      <c r="AW62" s="286"/>
      <c r="AX62" s="112"/>
      <c r="AY62" s="128"/>
      <c r="AZ62" s="129"/>
      <c r="BA62" s="130"/>
      <c r="BB62" s="285"/>
      <c r="BC62" s="142"/>
      <c r="BD62" s="140"/>
      <c r="BE62" s="287"/>
      <c r="BF62" s="112"/>
      <c r="BG62" s="141"/>
      <c r="BH62" s="141"/>
      <c r="BI62" s="139"/>
      <c r="BS62" s="137"/>
      <c r="BT62" s="112"/>
      <c r="BU62" s="136"/>
      <c r="BV62" s="137"/>
      <c r="BW62" s="112"/>
      <c r="BX62" s="136"/>
    </row>
    <row r="63" spans="2:76" ht="15.75">
      <c r="B63" s="72"/>
      <c r="C63" s="72"/>
      <c r="D63" s="72"/>
      <c r="E63" s="85"/>
      <c r="F63" s="342" t="s">
        <v>2620</v>
      </c>
      <c r="G63" s="437" t="s">
        <v>2886</v>
      </c>
      <c r="H63" s="277">
        <f t="shared" ref="H63:H68" si="17">IF(G63="Yes",100%,0%)</f>
        <v>0</v>
      </c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27"/>
      <c r="AS63" s="67"/>
      <c r="AT63" s="127"/>
      <c r="AU63" s="112"/>
      <c r="AV63" s="112"/>
      <c r="AW63" s="286"/>
      <c r="AX63" s="112"/>
      <c r="AY63" s="128"/>
      <c r="AZ63" s="129"/>
      <c r="BA63" s="130"/>
      <c r="BB63" s="285"/>
      <c r="BC63" s="142"/>
      <c r="BD63" s="140"/>
      <c r="BE63" s="287"/>
      <c r="BF63" s="112"/>
      <c r="BG63" s="141"/>
      <c r="BH63" s="141"/>
      <c r="BI63" s="139"/>
      <c r="BS63" s="137"/>
      <c r="BT63" s="112"/>
      <c r="BU63" s="136"/>
      <c r="BV63" s="137"/>
      <c r="BW63" s="112"/>
      <c r="BX63" s="136"/>
    </row>
    <row r="64" spans="2:76" ht="15.75">
      <c r="B64" s="72"/>
      <c r="C64" s="72"/>
      <c r="D64" s="72"/>
      <c r="E64" s="85"/>
      <c r="F64" s="343" t="s">
        <v>2621</v>
      </c>
      <c r="G64" s="437" t="s">
        <v>2886</v>
      </c>
      <c r="H64" s="275">
        <f t="shared" si="17"/>
        <v>0</v>
      </c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27"/>
      <c r="AS64" s="67"/>
      <c r="AT64" s="127"/>
      <c r="AU64" s="112"/>
      <c r="AV64" s="112"/>
      <c r="AW64" s="286"/>
      <c r="AX64" s="112"/>
      <c r="AY64" s="128"/>
      <c r="AZ64" s="129"/>
      <c r="BA64" s="130"/>
      <c r="BB64" s="285"/>
      <c r="BC64" s="142"/>
      <c r="BD64" s="140"/>
      <c r="BE64" s="287"/>
      <c r="BF64" s="112"/>
      <c r="BG64" s="141"/>
      <c r="BH64" s="141"/>
      <c r="BI64" s="139"/>
      <c r="BS64" s="137"/>
      <c r="BT64" s="112"/>
      <c r="BU64" s="136"/>
      <c r="BV64" s="137"/>
      <c r="BW64" s="112"/>
      <c r="BX64" s="136"/>
    </row>
    <row r="65" spans="2:76" ht="15.75">
      <c r="B65" s="72"/>
      <c r="C65" s="72"/>
      <c r="D65" s="72"/>
      <c r="E65" s="85"/>
      <c r="F65" s="342" t="s">
        <v>2622</v>
      </c>
      <c r="G65" s="437" t="s">
        <v>2886</v>
      </c>
      <c r="H65" s="277">
        <f t="shared" si="17"/>
        <v>0</v>
      </c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27"/>
      <c r="AS65" s="67"/>
      <c r="AT65" s="127"/>
      <c r="AU65" s="112"/>
      <c r="AV65" s="112"/>
      <c r="AW65" s="286"/>
      <c r="AX65" s="112"/>
      <c r="AY65" s="128"/>
      <c r="AZ65" s="129"/>
      <c r="BA65" s="130"/>
      <c r="BB65" s="285"/>
      <c r="BC65" s="142"/>
      <c r="BD65" s="140"/>
      <c r="BE65" s="287"/>
      <c r="BF65" s="112"/>
      <c r="BG65" s="141"/>
      <c r="BH65" s="141"/>
      <c r="BI65" s="139"/>
      <c r="BS65" s="137"/>
      <c r="BT65" s="112"/>
      <c r="BU65" s="136"/>
      <c r="BV65" s="137"/>
      <c r="BW65" s="112"/>
      <c r="BX65" s="136"/>
    </row>
    <row r="66" spans="2:76" ht="15.75">
      <c r="B66" s="72"/>
      <c r="C66" s="72"/>
      <c r="D66" s="72"/>
      <c r="E66" s="85"/>
      <c r="F66" s="343" t="s">
        <v>2623</v>
      </c>
      <c r="G66" s="437" t="s">
        <v>2886</v>
      </c>
      <c r="H66" s="275">
        <f t="shared" si="17"/>
        <v>0</v>
      </c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27"/>
      <c r="AS66" s="67"/>
      <c r="AT66" s="127"/>
      <c r="AU66" s="112"/>
      <c r="AV66" s="112"/>
      <c r="AW66" s="286"/>
      <c r="AX66" s="112"/>
      <c r="AY66" s="128"/>
      <c r="AZ66" s="129"/>
      <c r="BA66" s="130"/>
      <c r="BB66" s="285"/>
      <c r="BC66" s="142"/>
      <c r="BD66" s="140"/>
      <c r="BE66" s="287"/>
      <c r="BF66" s="112"/>
      <c r="BG66" s="141"/>
      <c r="BH66" s="141"/>
      <c r="BI66" s="139"/>
      <c r="BS66" s="137"/>
      <c r="BT66" s="112"/>
      <c r="BU66" s="136"/>
      <c r="BV66" s="137"/>
      <c r="BW66" s="112"/>
      <c r="BX66" s="136"/>
    </row>
    <row r="67" spans="2:76" ht="15.75">
      <c r="B67" s="72"/>
      <c r="C67" s="72"/>
      <c r="D67" s="72"/>
      <c r="E67" s="85"/>
      <c r="F67" s="342" t="s">
        <v>2624</v>
      </c>
      <c r="G67" s="437" t="s">
        <v>2886</v>
      </c>
      <c r="H67" s="277">
        <f t="shared" si="17"/>
        <v>0</v>
      </c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27"/>
      <c r="AS67" s="67"/>
      <c r="AT67" s="127"/>
      <c r="AU67" s="112"/>
      <c r="AV67" s="112"/>
      <c r="AW67" s="286"/>
      <c r="AX67" s="112"/>
      <c r="AY67" s="128"/>
      <c r="AZ67" s="129"/>
      <c r="BA67" s="130"/>
      <c r="BB67" s="285"/>
      <c r="BC67" s="142"/>
      <c r="BD67" s="140"/>
      <c r="BE67" s="287"/>
      <c r="BF67" s="112"/>
      <c r="BG67" s="141"/>
      <c r="BH67" s="141"/>
      <c r="BI67" s="139"/>
      <c r="BS67" s="137"/>
      <c r="BT67" s="112"/>
      <c r="BU67" s="136"/>
      <c r="BV67" s="137"/>
      <c r="BW67" s="112"/>
      <c r="BX67" s="136"/>
    </row>
    <row r="68" spans="2:76" ht="16.5" thickBot="1">
      <c r="B68" s="72"/>
      <c r="C68" s="72"/>
      <c r="D68" s="72"/>
      <c r="E68" s="85"/>
      <c r="F68" s="369" t="s">
        <v>2625</v>
      </c>
      <c r="G68" s="439" t="s">
        <v>2886</v>
      </c>
      <c r="H68" s="292">
        <f t="shared" si="17"/>
        <v>0</v>
      </c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27"/>
      <c r="AS68" s="67"/>
      <c r="AT68" s="127"/>
      <c r="AU68" s="112"/>
      <c r="AV68" s="112"/>
      <c r="AW68" s="286"/>
      <c r="AX68" s="112"/>
      <c r="AY68" s="128"/>
      <c r="AZ68" s="129"/>
      <c r="BA68" s="130"/>
      <c r="BB68" s="285"/>
      <c r="BC68" s="142"/>
      <c r="BD68" s="140"/>
      <c r="BE68" s="287"/>
      <c r="BF68" s="112"/>
      <c r="BG68" s="141"/>
      <c r="BH68" s="141"/>
      <c r="BI68" s="139"/>
      <c r="BS68" s="137"/>
      <c r="BT68" s="112"/>
      <c r="BU68" s="136"/>
      <c r="BV68" s="137"/>
      <c r="BW68" s="112"/>
      <c r="BX68" s="136"/>
    </row>
    <row r="69" spans="2:76" ht="15.75" thickBot="1">
      <c r="B69" s="72"/>
      <c r="C69" s="72"/>
      <c r="D69" s="72"/>
      <c r="E69" s="388"/>
      <c r="F69" s="389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0"/>
      <c r="AD69"/>
      <c r="AE69"/>
      <c r="AS69" s="67"/>
      <c r="AT69" s="127"/>
      <c r="AU69" s="112"/>
      <c r="AV69" s="112"/>
      <c r="AW69" s="286"/>
      <c r="AX69" s="112"/>
      <c r="AY69" s="128"/>
      <c r="AZ69" s="129"/>
      <c r="BA69" s="130"/>
      <c r="BB69" s="285"/>
      <c r="BC69" s="142"/>
      <c r="BD69" s="140"/>
      <c r="BE69" s="287"/>
      <c r="BF69" s="112"/>
      <c r="BG69" s="141"/>
      <c r="BH69" s="141"/>
      <c r="BI69" s="139"/>
      <c r="BS69" s="137"/>
      <c r="BT69" s="112"/>
      <c r="BU69" s="136"/>
      <c r="BV69" s="137"/>
      <c r="BW69" s="112"/>
      <c r="BX69" s="136"/>
    </row>
    <row r="70" spans="2:76"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AD70"/>
      <c r="AE70"/>
      <c r="AS70" s="67" t="s">
        <v>2620</v>
      </c>
      <c r="AT70" s="127" t="e">
        <f>C158</f>
        <v>#N/A</v>
      </c>
      <c r="AU70" s="112" t="e">
        <f>AT70*C146</f>
        <v>#N/A</v>
      </c>
      <c r="AV70" s="112" t="e">
        <f>AT70*$C$168</f>
        <v>#N/A</v>
      </c>
      <c r="AW70" s="293">
        <v>0.3</v>
      </c>
      <c r="AX70" s="112" t="e">
        <f>AT70*AW70</f>
        <v>#N/A</v>
      </c>
      <c r="AY70" s="112" t="e">
        <f>AU70*AW70</f>
        <v>#N/A</v>
      </c>
      <c r="AZ70" s="137" t="s">
        <v>2765</v>
      </c>
      <c r="BA70" s="21" t="s">
        <v>2765</v>
      </c>
      <c r="BB70" s="21" t="s">
        <v>2765</v>
      </c>
      <c r="BC70" s="21" t="s">
        <v>2765</v>
      </c>
      <c r="BD70" s="21" t="s">
        <v>2765</v>
      </c>
      <c r="BE70" s="138">
        <f>1</f>
        <v>1</v>
      </c>
      <c r="BF70" s="112" t="e">
        <f>AY70</f>
        <v>#N/A</v>
      </c>
      <c r="BG70" s="141" t="e">
        <f>AY70*$C$167</f>
        <v>#N/A</v>
      </c>
      <c r="BH70" s="141" t="e">
        <f>BG70/$C$22</f>
        <v>#N/A</v>
      </c>
      <c r="BI70" s="139" t="e">
        <f>ROUNDUP(BG70/$C$170,0)</f>
        <v>#N/A</v>
      </c>
      <c r="BJ70" s="140"/>
      <c r="BK70" s="21" t="e">
        <f>#REF!*7</f>
        <v>#REF!</v>
      </c>
      <c r="BL70" s="141" t="e">
        <f>AY70*7</f>
        <v>#N/A</v>
      </c>
      <c r="BM70" s="21" t="e">
        <f>ROUND(BL70/30,)</f>
        <v>#N/A</v>
      </c>
      <c r="BN70" s="141" t="e">
        <f>#REF!*#REF!</f>
        <v>#REF!</v>
      </c>
      <c r="BO70" s="141" t="e">
        <f>BN70*7</f>
        <v>#REF!</v>
      </c>
      <c r="BP70" s="141" t="e">
        <f>BO70/2</f>
        <v>#REF!</v>
      </c>
      <c r="BQ70" s="142" t="e">
        <f>ROUND(BP70/16,0)</f>
        <v>#REF!</v>
      </c>
      <c r="BR70" s="141" t="e">
        <f>BK70*#REF!</f>
        <v>#REF!</v>
      </c>
      <c r="BS70" s="137" t="s">
        <v>2766</v>
      </c>
      <c r="BT70" s="112">
        <v>17</v>
      </c>
      <c r="BU70" s="136">
        <v>97.556818181818173</v>
      </c>
      <c r="BV70" s="137" t="s">
        <v>2766</v>
      </c>
      <c r="BW70" s="112">
        <v>114</v>
      </c>
      <c r="BX70" s="136">
        <v>654.20454545454538</v>
      </c>
    </row>
    <row r="71" spans="2:76" hidden="1">
      <c r="B71" s="391"/>
      <c r="C71" s="392"/>
      <c r="D71" s="392"/>
      <c r="E71" s="392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3"/>
      <c r="S71" s="72"/>
      <c r="T71" s="72"/>
      <c r="U71" s="72"/>
      <c r="AD71"/>
      <c r="AE71"/>
      <c r="AS71" s="67"/>
      <c r="AT71" s="127"/>
      <c r="AU71" s="112"/>
      <c r="AV71" s="112"/>
      <c r="AW71" s="293"/>
      <c r="AX71" s="112"/>
      <c r="AY71" s="112"/>
      <c r="AZ71" s="137"/>
      <c r="BE71" s="138"/>
      <c r="BF71" s="112"/>
      <c r="BG71" s="141"/>
      <c r="BH71" s="141"/>
      <c r="BI71" s="139"/>
      <c r="BJ71" s="140"/>
      <c r="BL71" s="141"/>
      <c r="BN71" s="141"/>
      <c r="BO71" s="141"/>
      <c r="BP71" s="141"/>
      <c r="BQ71" s="142"/>
      <c r="BR71" s="141"/>
      <c r="BS71" s="137"/>
      <c r="BT71" s="112"/>
      <c r="BU71" s="136"/>
      <c r="BV71" s="137"/>
      <c r="BW71" s="112"/>
      <c r="BX71" s="136"/>
    </row>
    <row r="72" spans="2:76" ht="21" hidden="1">
      <c r="B72" s="85"/>
      <c r="C72" s="42" t="s">
        <v>2767</v>
      </c>
      <c r="D72" s="42" t="str">
        <f>_xlfn.CONCAT("Trash and Recycling Collection for ",,D5,IF(D6="Select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applicable)",D11,""))</f>
        <v xml:space="preserve">Trash and Recycling Collection for 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97"/>
      <c r="S72" s="72"/>
      <c r="T72" s="72"/>
      <c r="U72" s="72"/>
      <c r="AD72"/>
      <c r="AE72"/>
      <c r="AS72" s="67"/>
      <c r="AT72" s="127"/>
      <c r="AU72" s="112"/>
      <c r="AV72" s="112"/>
      <c r="AW72" s="293"/>
      <c r="AX72" s="112"/>
      <c r="AY72" s="112"/>
      <c r="AZ72" s="137"/>
      <c r="BE72" s="138"/>
      <c r="BF72" s="112"/>
      <c r="BG72" s="141"/>
      <c r="BH72" s="141"/>
      <c r="BI72" s="139"/>
      <c r="BJ72" s="140"/>
      <c r="BL72" s="141"/>
      <c r="BN72" s="141"/>
      <c r="BO72" s="141"/>
      <c r="BP72" s="141"/>
      <c r="BQ72" s="142"/>
      <c r="BR72" s="141"/>
      <c r="BS72" s="137"/>
      <c r="BT72" s="112"/>
      <c r="BU72" s="136"/>
      <c r="BV72" s="137"/>
      <c r="BW72" s="112"/>
      <c r="BX72" s="136"/>
    </row>
    <row r="73" spans="2:76" ht="36" hidden="1" customHeight="1">
      <c r="B73" s="85"/>
      <c r="C73" s="42"/>
      <c r="D73" s="886" t="s">
        <v>2980</v>
      </c>
      <c r="E73" s="886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97"/>
      <c r="S73" s="72"/>
      <c r="T73" s="72"/>
      <c r="U73" s="72"/>
      <c r="AD73"/>
      <c r="AE73"/>
      <c r="AS73" s="67"/>
      <c r="AT73" s="127"/>
      <c r="AU73" s="112"/>
      <c r="AV73" s="112"/>
      <c r="AW73" s="293"/>
      <c r="AX73" s="112"/>
      <c r="AY73" s="112"/>
      <c r="AZ73" s="137"/>
      <c r="BE73" s="138"/>
      <c r="BF73" s="112"/>
      <c r="BG73" s="141"/>
      <c r="BH73" s="141"/>
      <c r="BI73" s="139"/>
      <c r="BJ73" s="140"/>
      <c r="BL73" s="141"/>
      <c r="BN73" s="141"/>
      <c r="BO73" s="141"/>
      <c r="BP73" s="141"/>
      <c r="BQ73" s="142"/>
      <c r="BR73" s="141"/>
      <c r="BS73" s="137"/>
      <c r="BT73" s="112"/>
      <c r="BU73" s="136"/>
      <c r="BV73" s="137"/>
      <c r="BW73" s="112"/>
      <c r="BX73" s="136"/>
    </row>
    <row r="74" spans="2:76" ht="15.75" hidden="1" thickBot="1">
      <c r="B74" s="85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97"/>
      <c r="S74" s="72"/>
      <c r="T74" s="72"/>
      <c r="U74" s="72"/>
      <c r="AA74" s="21" t="s">
        <v>2773</v>
      </c>
      <c r="AB74" s="21" t="s">
        <v>2774</v>
      </c>
      <c r="AC74" s="21" t="s">
        <v>2774</v>
      </c>
      <c r="AD74"/>
      <c r="AE74"/>
      <c r="AS74" s="67"/>
      <c r="AT74" s="127"/>
      <c r="AU74" s="112"/>
      <c r="AV74" s="112"/>
      <c r="AW74" s="293"/>
      <c r="AX74" s="112"/>
      <c r="AY74" s="112"/>
      <c r="AZ74" s="137"/>
      <c r="BE74" s="138"/>
      <c r="BF74" s="112"/>
      <c r="BG74" s="141"/>
      <c r="BH74" s="141"/>
      <c r="BI74" s="139"/>
      <c r="BJ74" s="140"/>
      <c r="BL74" s="141"/>
      <c r="BN74" s="141"/>
      <c r="BO74" s="141"/>
      <c r="BP74" s="141"/>
      <c r="BQ74" s="142"/>
      <c r="BR74" s="141"/>
      <c r="BS74" s="137"/>
      <c r="BT74" s="112"/>
      <c r="BU74" s="136"/>
      <c r="BV74" s="137"/>
      <c r="BW74" s="112"/>
      <c r="BX74" s="136"/>
    </row>
    <row r="75" spans="2:76" ht="21" hidden="1">
      <c r="B75" s="85"/>
      <c r="C75" s="887" t="s">
        <v>2776</v>
      </c>
      <c r="D75" s="888"/>
      <c r="E75" s="889"/>
      <c r="F75" s="42"/>
      <c r="G75" s="42"/>
      <c r="H75" s="890" t="s">
        <v>2788</v>
      </c>
      <c r="I75" s="891"/>
      <c r="J75" s="891"/>
      <c r="K75" s="891"/>
      <c r="L75" s="891"/>
      <c r="M75" s="891"/>
      <c r="N75" s="892"/>
      <c r="O75" s="394"/>
      <c r="P75" s="72"/>
      <c r="Q75" s="72"/>
      <c r="R75" s="97"/>
      <c r="S75" s="72"/>
      <c r="T75" s="72"/>
      <c r="U75" s="72"/>
      <c r="AA75" s="21">
        <v>1</v>
      </c>
      <c r="AB75" s="21">
        <v>1</v>
      </c>
      <c r="AC75" s="21">
        <v>0.25</v>
      </c>
      <c r="AD75"/>
      <c r="AE75"/>
      <c r="AS75" s="67" t="s">
        <v>2621</v>
      </c>
      <c r="AT75" s="127" t="e">
        <f>C159</f>
        <v>#N/A</v>
      </c>
      <c r="AU75" s="112" t="e">
        <f>AT75*C147</f>
        <v>#N/A</v>
      </c>
      <c r="AV75" s="112" t="e">
        <f>AT75*$C$168</f>
        <v>#N/A</v>
      </c>
      <c r="AW75" s="143">
        <v>0.5</v>
      </c>
      <c r="AX75" s="112" t="e">
        <f>AT75*AW75</f>
        <v>#N/A</v>
      </c>
      <c r="AY75" s="112" t="e">
        <f>AU75*AW75</f>
        <v>#N/A</v>
      </c>
      <c r="AZ75" s="137" t="s">
        <v>2765</v>
      </c>
      <c r="BA75" s="21" t="s">
        <v>2765</v>
      </c>
      <c r="BB75" s="21" t="s">
        <v>2765</v>
      </c>
      <c r="BC75" s="21" t="s">
        <v>2765</v>
      </c>
      <c r="BD75" s="21" t="s">
        <v>2765</v>
      </c>
      <c r="BE75" s="138">
        <f>1</f>
        <v>1</v>
      </c>
      <c r="BF75" s="112" t="e">
        <f>AY75</f>
        <v>#N/A</v>
      </c>
      <c r="BG75" s="141" t="e">
        <f>AY75*$C$167</f>
        <v>#N/A</v>
      </c>
      <c r="BH75" s="141" t="e">
        <f>BG75/$C$22</f>
        <v>#N/A</v>
      </c>
      <c r="BI75" s="139" t="e">
        <f>ROUNDUP(BG75/$C$170,0)</f>
        <v>#N/A</v>
      </c>
      <c r="BJ75" s="140" t="e">
        <f>AV75*AW75*7/45*1.25</f>
        <v>#N/A</v>
      </c>
      <c r="BK75" s="21" t="e">
        <f>#REF!*7</f>
        <v>#REF!</v>
      </c>
      <c r="BL75" s="141" t="e">
        <f>AY75*7</f>
        <v>#N/A</v>
      </c>
      <c r="BM75" s="21" t="e">
        <f>ROUND((BL75+BL78)/30,)</f>
        <v>#N/A</v>
      </c>
      <c r="BN75" s="141" t="e">
        <f>(#REF!+#REF!)*#REF!</f>
        <v>#REF!</v>
      </c>
      <c r="BO75" s="141" t="e">
        <f>BN75*7</f>
        <v>#REF!</v>
      </c>
      <c r="BP75" s="141" t="e">
        <f>BO75/2</f>
        <v>#REF!</v>
      </c>
      <c r="BQ75" s="142" t="e">
        <f>ROUND(BP75/16,0)</f>
        <v>#REF!</v>
      </c>
      <c r="BR75" s="141" t="e">
        <f>(BK75+BK78)*#REF!</f>
        <v>#REF!</v>
      </c>
      <c r="BS75" s="137" t="s">
        <v>2775</v>
      </c>
      <c r="BT75" s="112" t="e">
        <v>#N/A</v>
      </c>
      <c r="BU75" s="136" t="e">
        <v>#N/A</v>
      </c>
      <c r="BV75" s="137" t="s">
        <v>2775</v>
      </c>
      <c r="BW75" s="112" t="e">
        <v>#N/A</v>
      </c>
      <c r="BX75" s="136" t="e">
        <v>#N/A</v>
      </c>
    </row>
    <row r="76" spans="2:76" ht="21" hidden="1">
      <c r="B76" s="85"/>
      <c r="C76" s="893" t="s">
        <v>2890</v>
      </c>
      <c r="D76" s="894"/>
      <c r="E76" s="895"/>
      <c r="F76" s="42"/>
      <c r="G76" s="42"/>
      <c r="H76" s="896" t="s">
        <v>2781</v>
      </c>
      <c r="I76" s="897"/>
      <c r="J76" s="897"/>
      <c r="K76" s="897"/>
      <c r="L76" s="897"/>
      <c r="M76" s="897"/>
      <c r="N76" s="898"/>
      <c r="O76" s="72"/>
      <c r="P76" s="72"/>
      <c r="Q76" s="72"/>
      <c r="R76" s="97"/>
      <c r="S76" s="72"/>
      <c r="T76" s="72"/>
      <c r="U76" s="72"/>
      <c r="AA76" s="21">
        <v>2</v>
      </c>
      <c r="AB76" s="21">
        <v>2</v>
      </c>
      <c r="AC76" s="21">
        <v>0.33</v>
      </c>
      <c r="AD76"/>
      <c r="AE76"/>
      <c r="AS76" s="67"/>
      <c r="AT76" s="127"/>
      <c r="AU76" s="112"/>
      <c r="AV76" s="112"/>
      <c r="AW76" s="143"/>
      <c r="AX76" s="112"/>
      <c r="AY76" s="112"/>
      <c r="AZ76" s="137"/>
      <c r="BE76" s="138"/>
      <c r="BF76" s="112"/>
      <c r="BG76" s="141"/>
      <c r="BH76" s="141"/>
      <c r="BI76" s="139"/>
      <c r="BJ76" s="140"/>
      <c r="BL76" s="141"/>
      <c r="BN76" s="141"/>
      <c r="BO76" s="141"/>
      <c r="BP76" s="141"/>
      <c r="BQ76" s="142"/>
      <c r="BR76" s="141"/>
      <c r="BS76" s="137"/>
      <c r="BT76" s="112"/>
      <c r="BU76" s="136"/>
      <c r="BV76" s="137"/>
      <c r="BW76" s="112"/>
      <c r="BX76" s="136"/>
    </row>
    <row r="77" spans="2:76" ht="21" hidden="1">
      <c r="B77" s="85"/>
      <c r="C77" s="900" t="s">
        <v>2780</v>
      </c>
      <c r="D77" s="901"/>
      <c r="E77" s="902"/>
      <c r="F77" s="42"/>
      <c r="G77" s="42"/>
      <c r="H77" s="178"/>
      <c r="I77" s="294" t="s">
        <v>2620</v>
      </c>
      <c r="J77" s="294" t="s">
        <v>2621</v>
      </c>
      <c r="K77" s="294" t="s">
        <v>2622</v>
      </c>
      <c r="L77" s="294" t="s">
        <v>2623</v>
      </c>
      <c r="M77" s="294" t="s">
        <v>2624</v>
      </c>
      <c r="N77" s="179" t="s">
        <v>2625</v>
      </c>
      <c r="O77" s="72"/>
      <c r="P77" s="72"/>
      <c r="Q77" s="72"/>
      <c r="R77" s="97"/>
      <c r="S77" s="72"/>
      <c r="T77" s="72"/>
      <c r="U77" s="72"/>
      <c r="AA77" s="21">
        <v>3</v>
      </c>
      <c r="AB77" s="21">
        <v>3</v>
      </c>
      <c r="AC77" s="21">
        <v>0.5</v>
      </c>
      <c r="AD77"/>
      <c r="AE77"/>
      <c r="AS77" s="67"/>
      <c r="AT77" s="127"/>
      <c r="AU77" s="112"/>
      <c r="AV77" s="112"/>
      <c r="AW77" s="143"/>
      <c r="AX77" s="112"/>
      <c r="AY77" s="112"/>
      <c r="AZ77" s="137"/>
      <c r="BE77" s="138"/>
      <c r="BF77" s="112"/>
      <c r="BG77" s="141"/>
      <c r="BH77" s="141"/>
      <c r="BI77" s="139"/>
      <c r="BJ77" s="140"/>
      <c r="BL77" s="141"/>
      <c r="BN77" s="141"/>
      <c r="BO77" s="141"/>
      <c r="BP77" s="141"/>
      <c r="BQ77" s="142"/>
      <c r="BR77" s="141"/>
      <c r="BS77" s="137"/>
      <c r="BT77" s="112"/>
      <c r="BU77" s="136"/>
      <c r="BV77" s="137"/>
      <c r="BW77" s="112"/>
      <c r="BX77" s="136"/>
    </row>
    <row r="78" spans="2:76" ht="39.950000000000003" hidden="1" customHeight="1">
      <c r="B78" s="85"/>
      <c r="C78" s="174"/>
      <c r="D78" s="295" t="s">
        <v>2891</v>
      </c>
      <c r="E78" s="175" t="s">
        <v>2892</v>
      </c>
      <c r="F78" s="72"/>
      <c r="G78" s="72"/>
      <c r="H78" s="86" t="s">
        <v>2748</v>
      </c>
      <c r="I78" s="181">
        <v>1</v>
      </c>
      <c r="J78" s="181">
        <v>1</v>
      </c>
      <c r="K78" s="181">
        <v>1</v>
      </c>
      <c r="L78" s="181">
        <v>0</v>
      </c>
      <c r="M78" s="181">
        <v>0</v>
      </c>
      <c r="N78" s="182">
        <v>0</v>
      </c>
      <c r="O78" s="395"/>
      <c r="P78" s="72"/>
      <c r="Q78" s="72"/>
      <c r="R78" s="97"/>
      <c r="S78" s="72"/>
      <c r="T78" s="72"/>
      <c r="U78" s="72"/>
      <c r="AA78" s="21">
        <v>4</v>
      </c>
      <c r="AB78" s="21">
        <v>4</v>
      </c>
      <c r="AC78" s="21">
        <v>1</v>
      </c>
      <c r="AD78"/>
      <c r="AE78"/>
      <c r="AS78" s="67" t="s">
        <v>2622</v>
      </c>
      <c r="AT78" s="127" t="e">
        <f>C160</f>
        <v>#N/A</v>
      </c>
      <c r="AU78" s="112" t="e">
        <f>AT78*C148</f>
        <v>#N/A</v>
      </c>
      <c r="AV78" s="112" t="e">
        <f>AT78*$C$168</f>
        <v>#N/A</v>
      </c>
      <c r="AW78" s="143">
        <v>0.2</v>
      </c>
      <c r="AX78" s="112" t="e">
        <f>AT78*AW78</f>
        <v>#N/A</v>
      </c>
      <c r="AY78" s="112" t="e">
        <f>AU78*AW78</f>
        <v>#N/A</v>
      </c>
      <c r="AZ78" s="137" t="s">
        <v>2765</v>
      </c>
      <c r="BA78" s="21" t="s">
        <v>2765</v>
      </c>
      <c r="BB78" s="21" t="s">
        <v>2765</v>
      </c>
      <c r="BC78" s="21" t="s">
        <v>2765</v>
      </c>
      <c r="BD78" s="21" t="s">
        <v>2765</v>
      </c>
      <c r="BE78" s="138">
        <f>1</f>
        <v>1</v>
      </c>
      <c r="BF78" s="112" t="e">
        <f>AY78</f>
        <v>#N/A</v>
      </c>
      <c r="BG78" s="141" t="e">
        <f>AY78*$C$167</f>
        <v>#N/A</v>
      </c>
      <c r="BH78" s="141" t="e">
        <f>BG78/$C$22</f>
        <v>#N/A</v>
      </c>
      <c r="BI78" s="139" t="e">
        <f>ROUNDUP(BG78/$C$170,0)</f>
        <v>#N/A</v>
      </c>
      <c r="BJ78" s="140"/>
      <c r="BK78" s="21" t="e">
        <f>#REF!*7</f>
        <v>#REF!</v>
      </c>
      <c r="BL78" s="141" t="e">
        <f>AY78*7</f>
        <v>#N/A</v>
      </c>
      <c r="BS78" s="137" t="s">
        <v>2766</v>
      </c>
      <c r="BT78" s="112">
        <v>2</v>
      </c>
      <c r="BU78" s="136">
        <v>11.477272727272727</v>
      </c>
      <c r="BV78" s="137" t="s">
        <v>2766</v>
      </c>
      <c r="BW78" s="112">
        <v>10</v>
      </c>
      <c r="BX78" s="136">
        <v>57.386363636363633</v>
      </c>
    </row>
    <row r="79" spans="2:76" ht="15.75" hidden="1">
      <c r="B79" s="85"/>
      <c r="C79" s="296" t="s">
        <v>2720</v>
      </c>
      <c r="D79" s="229">
        <f>IFERROR(AVERAGEIF($K$21:$K$27,"Yes",$L$21:$L$27),0)</f>
        <v>0.55000000000000004</v>
      </c>
      <c r="E79" s="176">
        <f>1-D79</f>
        <v>0.44999999999999996</v>
      </c>
      <c r="F79" s="72"/>
      <c r="G79" s="72"/>
      <c r="H79" s="69" t="s">
        <v>2719</v>
      </c>
      <c r="I79" s="373" t="e">
        <f>I78*VLOOKUP(I77,$N$20:U27,8,FALSE)</f>
        <v>#N/A</v>
      </c>
      <c r="J79" s="373" t="e">
        <f>J78*VLOOKUP(J77,$N$34:$U$40,8,FALSE)</f>
        <v>#N/A</v>
      </c>
      <c r="K79" s="373" t="e">
        <f>K78*VLOOKUP(K77,$N$20:$U$27,8,FALSE)</f>
        <v>#N/A</v>
      </c>
      <c r="L79" s="373" t="e">
        <f>L78*VLOOKUP(L77,$N$20:$U$27,8,FALSE)</f>
        <v>#N/A</v>
      </c>
      <c r="M79" s="373" t="e">
        <f>M78*VLOOKUP(M77,$N$20:$U$27,8,FALSE)</f>
        <v>#N/A</v>
      </c>
      <c r="N79" s="375" t="e">
        <f>N78*VLOOKUP(N77,$N$20:$U$27,8,FALSE)</f>
        <v>#N/A</v>
      </c>
      <c r="O79" s="72"/>
      <c r="P79" s="72"/>
      <c r="Q79" s="72"/>
      <c r="R79" s="97"/>
      <c r="S79" s="72"/>
      <c r="T79" s="72"/>
      <c r="U79" s="72"/>
      <c r="AA79" s="21">
        <v>5</v>
      </c>
      <c r="AB79" s="21">
        <v>5</v>
      </c>
      <c r="AC79" s="21">
        <v>2</v>
      </c>
      <c r="AD79"/>
      <c r="AE79"/>
      <c r="AS79" s="67" t="s">
        <v>2623</v>
      </c>
      <c r="AT79" s="127" t="e">
        <f>C161</f>
        <v>#N/A</v>
      </c>
      <c r="AU79" s="112" t="e">
        <f>AT79*C149</f>
        <v>#N/A</v>
      </c>
      <c r="AV79" s="112" t="e">
        <f>AT79*$C$168</f>
        <v>#N/A</v>
      </c>
      <c r="AW79" s="143">
        <f>0%</f>
        <v>0</v>
      </c>
      <c r="AX79" s="112" t="e">
        <f>AT79*AW79</f>
        <v>#N/A</v>
      </c>
      <c r="AY79" s="112" t="e">
        <f>AU79*AW79</f>
        <v>#N/A</v>
      </c>
      <c r="AZ79" s="137" t="s">
        <v>2765</v>
      </c>
      <c r="BA79" s="21" t="s">
        <v>2765</v>
      </c>
      <c r="BB79" s="21" t="s">
        <v>2765</v>
      </c>
      <c r="BC79" s="21" t="s">
        <v>2765</v>
      </c>
      <c r="BD79" s="21" t="s">
        <v>2765</v>
      </c>
      <c r="BE79" s="138">
        <f>AW79</f>
        <v>0</v>
      </c>
      <c r="BF79" s="112" t="e">
        <f>AY79</f>
        <v>#N/A</v>
      </c>
      <c r="BG79" s="141" t="e">
        <f>AY79*$C$167</f>
        <v>#N/A</v>
      </c>
      <c r="BH79" s="141" t="e">
        <f>BG79/$C$22</f>
        <v>#N/A</v>
      </c>
      <c r="BI79" s="139" t="e">
        <f>ROUNDUP(BG79/$C$170,0)</f>
        <v>#N/A</v>
      </c>
      <c r="BS79" s="137"/>
      <c r="BT79" s="112" t="e">
        <v>#N/A</v>
      </c>
      <c r="BU79" s="136" t="e">
        <v>#N/A</v>
      </c>
      <c r="BV79" s="137"/>
      <c r="BW79" s="112" t="e">
        <v>#N/A</v>
      </c>
      <c r="BX79" s="136" t="e">
        <v>#N/A</v>
      </c>
    </row>
    <row r="80" spans="2:76" ht="15.75" hidden="1" thickBot="1">
      <c r="B80" s="85"/>
      <c r="C80" s="69" t="s">
        <v>2719</v>
      </c>
      <c r="D80" s="161" t="e">
        <f>SUMPRODUCT(D79*$U$34)</f>
        <v>#N/A</v>
      </c>
      <c r="E80" s="177" t="e">
        <f>E79*$U$34</f>
        <v>#N/A</v>
      </c>
      <c r="F80" s="108"/>
      <c r="G80" s="396"/>
      <c r="H80" s="297" t="s">
        <v>2749</v>
      </c>
      <c r="I80" s="397" t="e">
        <f t="shared" ref="I80:N80" si="18">CONVERT(I79,"yd^3","gal")</f>
        <v>#N/A</v>
      </c>
      <c r="J80" s="397" t="e">
        <f t="shared" si="18"/>
        <v>#N/A</v>
      </c>
      <c r="K80" s="397" t="e">
        <f t="shared" si="18"/>
        <v>#N/A</v>
      </c>
      <c r="L80" s="397" t="e">
        <f t="shared" si="18"/>
        <v>#N/A</v>
      </c>
      <c r="M80" s="397" t="e">
        <f t="shared" si="18"/>
        <v>#N/A</v>
      </c>
      <c r="N80" s="398" t="e">
        <f t="shared" si="18"/>
        <v>#N/A</v>
      </c>
      <c r="O80" s="72"/>
      <c r="P80" s="72"/>
      <c r="Q80" s="72"/>
      <c r="R80" s="97"/>
      <c r="S80" s="72"/>
      <c r="T80" s="72"/>
      <c r="U80" s="72"/>
      <c r="AA80" s="21">
        <v>6</v>
      </c>
      <c r="AB80" s="21">
        <v>6</v>
      </c>
      <c r="AC80" s="21">
        <v>3</v>
      </c>
      <c r="AD80"/>
      <c r="AE80"/>
      <c r="AS80" s="67" t="s">
        <v>2624</v>
      </c>
      <c r="AT80" s="127" t="e">
        <f>C162</f>
        <v>#N/A</v>
      </c>
      <c r="AU80" s="112" t="e">
        <f>AT80*C150</f>
        <v>#N/A</v>
      </c>
      <c r="AV80" s="112" t="e">
        <f>AT80*$C$168</f>
        <v>#N/A</v>
      </c>
      <c r="AW80" s="143">
        <v>0</v>
      </c>
      <c r="AX80" s="112" t="e">
        <f>AT80*AW80</f>
        <v>#N/A</v>
      </c>
      <c r="AY80" s="112" t="e">
        <f>AU80*AW80</f>
        <v>#N/A</v>
      </c>
      <c r="AZ80" s="137" t="s">
        <v>2765</v>
      </c>
      <c r="BA80" s="21" t="s">
        <v>2765</v>
      </c>
      <c r="BB80" s="21" t="s">
        <v>2765</v>
      </c>
      <c r="BC80" s="21" t="s">
        <v>2765</v>
      </c>
      <c r="BD80" s="21" t="s">
        <v>2765</v>
      </c>
      <c r="BE80" s="138">
        <f>AW80</f>
        <v>0</v>
      </c>
      <c r="BF80" s="112" t="e">
        <f>AY80</f>
        <v>#N/A</v>
      </c>
      <c r="BG80" s="141" t="e">
        <f>AY80*$C$167</f>
        <v>#N/A</v>
      </c>
      <c r="BH80" s="141" t="e">
        <f>BG80/$C$22</f>
        <v>#N/A</v>
      </c>
      <c r="BI80" s="139" t="e">
        <f>ROUNDUP(BG80/$C$170,0)</f>
        <v>#N/A</v>
      </c>
      <c r="BS80" s="137"/>
      <c r="BT80" s="112" t="e">
        <v>#N/A</v>
      </c>
      <c r="BU80" s="136" t="e">
        <v>#N/A</v>
      </c>
      <c r="BV80" s="137"/>
      <c r="BW80" s="112" t="e">
        <v>#N/A</v>
      </c>
      <c r="BX80" s="136" t="e">
        <v>#N/A</v>
      </c>
    </row>
    <row r="81" spans="2:76" hidden="1">
      <c r="B81" s="85"/>
      <c r="C81" s="362" t="s">
        <v>2784</v>
      </c>
      <c r="D81" s="303" t="e">
        <f>D80*33%</f>
        <v>#N/A</v>
      </c>
      <c r="E81" s="298"/>
      <c r="F81" s="108"/>
      <c r="G81" s="396"/>
      <c r="H81" s="284"/>
      <c r="I81" s="303"/>
      <c r="J81" s="303"/>
      <c r="K81" s="303"/>
      <c r="L81" s="303"/>
      <c r="M81" s="303"/>
      <c r="N81" s="303"/>
      <c r="O81" s="72"/>
      <c r="P81" s="72"/>
      <c r="Q81" s="72"/>
      <c r="R81" s="97"/>
      <c r="S81" s="72"/>
      <c r="T81" s="72"/>
      <c r="U81" s="72"/>
      <c r="AS81" s="67" t="s">
        <v>2625</v>
      </c>
      <c r="AT81" s="144" t="e">
        <f>C163</f>
        <v>#N/A</v>
      </c>
      <c r="AU81" s="145" t="e">
        <f>AT81*C151</f>
        <v>#N/A</v>
      </c>
      <c r="AV81" s="145" t="e">
        <f>AT81*$C$168</f>
        <v>#N/A</v>
      </c>
      <c r="AW81" s="146">
        <v>0</v>
      </c>
      <c r="AX81" s="145" t="e">
        <f>AT81*AW81</f>
        <v>#N/A</v>
      </c>
      <c r="AY81" s="145" t="e">
        <f>AU81*AW81</f>
        <v>#N/A</v>
      </c>
      <c r="AZ81" s="147" t="s">
        <v>2765</v>
      </c>
      <c r="BA81" s="148" t="s">
        <v>2765</v>
      </c>
      <c r="BB81" s="148" t="s">
        <v>2765</v>
      </c>
      <c r="BC81" s="148" t="s">
        <v>2765</v>
      </c>
      <c r="BD81" s="148" t="s">
        <v>2765</v>
      </c>
      <c r="BE81" s="149">
        <f>AW81</f>
        <v>0</v>
      </c>
      <c r="BF81" s="145" t="e">
        <f>AY81</f>
        <v>#N/A</v>
      </c>
      <c r="BG81" s="150" t="e">
        <f>AY81*$C$167</f>
        <v>#N/A</v>
      </c>
      <c r="BH81" s="150" t="e">
        <f>BG81/$C$22</f>
        <v>#N/A</v>
      </c>
      <c r="BI81" s="151" t="e">
        <f>ROUNDUP(BG81/$C$170,0)</f>
        <v>#N/A</v>
      </c>
      <c r="BS81" s="147"/>
      <c r="BT81" s="145" t="e">
        <v>#N/A</v>
      </c>
      <c r="BU81" s="152" t="e">
        <v>#N/A</v>
      </c>
      <c r="BV81" s="147"/>
      <c r="BW81" s="145" t="e">
        <v>#N/A</v>
      </c>
      <c r="BX81" s="152" t="e">
        <v>#N/A</v>
      </c>
    </row>
    <row r="82" spans="2:76" hidden="1">
      <c r="B82" s="85"/>
      <c r="C82" s="69" t="s">
        <v>2749</v>
      </c>
      <c r="D82" s="161" t="e">
        <f>CONVERT(D80,"yd^3","gal")</f>
        <v>#N/A</v>
      </c>
      <c r="E82" s="177" t="e">
        <f>CONVERT(E80,"yd^3","gal")</f>
        <v>#N/A</v>
      </c>
      <c r="F82" s="108"/>
      <c r="G82" s="396"/>
      <c r="H82" s="749"/>
      <c r="I82" s="399"/>
      <c r="J82" s="399"/>
      <c r="K82" s="399"/>
      <c r="L82" s="749"/>
      <c r="M82" s="749"/>
      <c r="N82" s="749"/>
      <c r="O82" s="72"/>
      <c r="P82" s="72"/>
      <c r="Q82" s="72"/>
      <c r="R82" s="97"/>
      <c r="S82" s="72"/>
      <c r="T82" s="72"/>
      <c r="U82" s="72"/>
      <c r="AS82" s="67" t="s">
        <v>2787</v>
      </c>
      <c r="AT82" s="74" t="e">
        <f>SUM(AT29:AT81)</f>
        <v>#N/A</v>
      </c>
      <c r="AU82" s="74" t="e">
        <f>SUM(AU29:AU81)</f>
        <v>#N/A</v>
      </c>
      <c r="AV82" s="74" t="e">
        <f>SUM(AV29:AV81)</f>
        <v>#N/A</v>
      </c>
      <c r="AW82" s="75"/>
      <c r="AX82" s="75"/>
      <c r="BC82" s="76" t="e">
        <f>SUM(BC29:BC81)</f>
        <v>#N/A</v>
      </c>
      <c r="BI82" s="76" t="e">
        <f>SUM(BI29:BI81)</f>
        <v>#N/A</v>
      </c>
    </row>
    <row r="83" spans="2:76" ht="30.75" hidden="1" thickBot="1">
      <c r="B83" s="85"/>
      <c r="C83" s="297" t="s">
        <v>2746</v>
      </c>
      <c r="D83" s="299" t="e">
        <f>ROUNDUP(CONVERT(D80/$C$145,"ton","lbm")/40,0)</f>
        <v>#N/A</v>
      </c>
      <c r="E83" s="300"/>
      <c r="F83" s="400"/>
      <c r="G83" s="400"/>
      <c r="H83" s="749"/>
      <c r="I83" s="749"/>
      <c r="J83" s="749"/>
      <c r="K83" s="749"/>
      <c r="L83" s="749"/>
      <c r="M83" s="749"/>
      <c r="N83" s="749"/>
      <c r="O83" s="72"/>
      <c r="P83" s="72"/>
      <c r="Q83" s="72"/>
      <c r="R83" s="97"/>
      <c r="S83" s="401"/>
      <c r="T83" s="72"/>
      <c r="U83" s="72"/>
    </row>
    <row r="84" spans="2:76" ht="15.75" hidden="1">
      <c r="B84" s="85"/>
      <c r="C84" s="284"/>
      <c r="D84" s="301"/>
      <c r="E84" s="302"/>
      <c r="F84" s="72"/>
      <c r="G84" s="72"/>
      <c r="H84" s="307"/>
      <c r="I84" s="193"/>
      <c r="J84" s="193"/>
      <c r="K84" s="193"/>
      <c r="L84" s="193"/>
      <c r="M84" s="193"/>
      <c r="N84" s="193"/>
      <c r="O84" s="72"/>
      <c r="P84" s="72"/>
      <c r="Q84" s="72"/>
      <c r="R84" s="97"/>
      <c r="S84" s="401"/>
      <c r="T84" s="72"/>
      <c r="U84" s="72"/>
    </row>
    <row r="85" spans="2:76" ht="15.75" hidden="1">
      <c r="B85" s="85"/>
      <c r="C85" s="284"/>
      <c r="D85" s="72"/>
      <c r="E85" s="303"/>
      <c r="F85" s="72"/>
      <c r="G85" s="72"/>
      <c r="H85" s="284"/>
      <c r="I85" s="341"/>
      <c r="J85" s="341"/>
      <c r="K85" s="304"/>
      <c r="L85" s="304"/>
      <c r="M85" s="304"/>
      <c r="N85" s="304"/>
      <c r="O85" s="72"/>
      <c r="P85" s="72"/>
      <c r="Q85" s="72"/>
      <c r="R85" s="97"/>
      <c r="S85" s="401"/>
      <c r="T85" s="72"/>
      <c r="U85" s="72"/>
      <c r="AB85" s="21">
        <v>3</v>
      </c>
    </row>
    <row r="86" spans="2:76" hidden="1">
      <c r="B86" s="85"/>
      <c r="C86" s="903"/>
      <c r="D86" s="903"/>
      <c r="E86" s="903"/>
      <c r="F86" s="72"/>
      <c r="G86" s="72"/>
      <c r="H86" s="307"/>
      <c r="I86" s="303"/>
      <c r="J86" s="303"/>
      <c r="K86" s="303"/>
      <c r="L86" s="303"/>
      <c r="M86" s="303"/>
      <c r="N86" s="303"/>
      <c r="O86" s="72"/>
      <c r="P86" s="72"/>
      <c r="Q86" s="72"/>
      <c r="R86" s="97"/>
      <c r="S86" s="401"/>
      <c r="T86" s="72"/>
      <c r="U86" s="72"/>
      <c r="Z86" s="21" t="s">
        <v>2886</v>
      </c>
      <c r="AB86" s="21">
        <v>2</v>
      </c>
    </row>
    <row r="87" spans="2:76" hidden="1">
      <c r="B87" s="85"/>
      <c r="C87" s="903"/>
      <c r="D87" s="903"/>
      <c r="E87" s="903"/>
      <c r="F87" s="72"/>
      <c r="G87" s="72"/>
      <c r="H87" s="284"/>
      <c r="I87" s="303"/>
      <c r="J87" s="303"/>
      <c r="K87" s="303"/>
      <c r="L87" s="303"/>
      <c r="M87" s="303"/>
      <c r="N87" s="303"/>
      <c r="O87" s="72"/>
      <c r="P87" s="72"/>
      <c r="Q87" s="72"/>
      <c r="R87" s="97"/>
      <c r="S87" s="72"/>
      <c r="T87" s="401"/>
      <c r="U87" s="72"/>
      <c r="Z87" s="21" t="s">
        <v>622</v>
      </c>
      <c r="AB87" s="21">
        <v>1</v>
      </c>
    </row>
    <row r="88" spans="2:76" ht="15.75" hidden="1">
      <c r="B88" s="85"/>
      <c r="C88" s="307"/>
      <c r="D88" s="72"/>
      <c r="E88" s="193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97"/>
      <c r="S88" s="72"/>
      <c r="T88" s="401"/>
      <c r="U88" s="72"/>
      <c r="Z88" s="21" t="s">
        <v>2888</v>
      </c>
      <c r="AB88" s="21">
        <v>0.5</v>
      </c>
    </row>
    <row r="89" spans="2:76" ht="27" hidden="1" customHeight="1">
      <c r="B89" s="85"/>
      <c r="C89" s="284"/>
      <c r="D89" s="72"/>
      <c r="E89" s="305"/>
      <c r="F89" s="72"/>
      <c r="G89" s="72"/>
      <c r="H89" s="903"/>
      <c r="I89" s="903"/>
      <c r="J89" s="903"/>
      <c r="K89" s="903"/>
      <c r="L89" s="903"/>
      <c r="M89" s="903"/>
      <c r="N89" s="903"/>
      <c r="O89" s="72"/>
      <c r="P89" s="72"/>
      <c r="Q89" s="72"/>
      <c r="R89" s="97"/>
      <c r="S89" s="72"/>
      <c r="T89" s="401"/>
      <c r="U89" s="72"/>
      <c r="Z89" s="128">
        <v>0</v>
      </c>
      <c r="AB89" s="21">
        <v>0.33</v>
      </c>
    </row>
    <row r="90" spans="2:76" ht="36.950000000000003" hidden="1" customHeight="1">
      <c r="B90" s="85"/>
      <c r="C90" s="307"/>
      <c r="D90" s="72"/>
      <c r="E90" s="306"/>
      <c r="F90" s="72"/>
      <c r="G90" s="72"/>
      <c r="H90" s="307"/>
      <c r="I90" s="193"/>
      <c r="J90" s="193"/>
      <c r="K90" s="193"/>
      <c r="L90" s="193"/>
      <c r="M90" s="193"/>
      <c r="N90" s="193"/>
      <c r="O90" s="72"/>
      <c r="P90" s="72"/>
      <c r="Q90" s="72"/>
      <c r="R90" s="97"/>
      <c r="S90" s="72"/>
      <c r="T90" s="401"/>
      <c r="U90" s="72"/>
      <c r="AB90" s="21">
        <v>0.25</v>
      </c>
    </row>
    <row r="91" spans="2:76" ht="17.25" hidden="1" customHeight="1">
      <c r="B91" s="85"/>
      <c r="C91" s="284"/>
      <c r="D91" s="72"/>
      <c r="E91" s="303"/>
      <c r="F91" s="72"/>
      <c r="G91" s="72"/>
      <c r="H91" s="284"/>
      <c r="I91" s="194"/>
      <c r="J91" s="194"/>
      <c r="K91" s="194"/>
      <c r="L91" s="194"/>
      <c r="M91" s="194"/>
      <c r="N91" s="194"/>
      <c r="O91" s="72"/>
      <c r="P91" s="72"/>
      <c r="Q91" s="72"/>
      <c r="R91" s="97"/>
      <c r="S91" s="72"/>
      <c r="T91" s="401"/>
      <c r="U91" s="72"/>
    </row>
    <row r="92" spans="2:76" hidden="1">
      <c r="B92" s="85"/>
      <c r="C92" s="72"/>
      <c r="D92" s="72"/>
      <c r="E92" s="72"/>
      <c r="F92" s="72"/>
      <c r="G92" s="72"/>
      <c r="H92" s="307"/>
      <c r="I92" s="303"/>
      <c r="J92" s="303"/>
      <c r="K92" s="303"/>
      <c r="L92" s="303"/>
      <c r="M92" s="303"/>
      <c r="N92" s="303"/>
      <c r="O92" s="72"/>
      <c r="P92" s="72"/>
      <c r="Q92" s="72"/>
      <c r="R92" s="97"/>
      <c r="S92" s="72"/>
      <c r="T92" s="401"/>
      <c r="U92" s="72"/>
      <c r="Z92" s="21" t="s">
        <v>2886</v>
      </c>
      <c r="AB92" s="21" t="s">
        <v>2886</v>
      </c>
    </row>
    <row r="93" spans="2:76" ht="15.75" hidden="1">
      <c r="B93" s="85"/>
      <c r="C93" s="307"/>
      <c r="D93" s="72"/>
      <c r="E93" s="193"/>
      <c r="F93" s="72"/>
      <c r="G93" s="72"/>
      <c r="H93" s="284"/>
      <c r="I93" s="303"/>
      <c r="J93" s="303"/>
      <c r="K93" s="303"/>
      <c r="L93" s="303"/>
      <c r="M93" s="303"/>
      <c r="N93" s="303"/>
      <c r="O93" s="72"/>
      <c r="P93" s="72"/>
      <c r="Q93" s="72"/>
      <c r="R93" s="97"/>
      <c r="S93" s="72"/>
      <c r="T93" s="401"/>
      <c r="U93" s="72"/>
      <c r="Z93" s="21" t="s">
        <v>2893</v>
      </c>
      <c r="AB93" s="21" t="s">
        <v>622</v>
      </c>
    </row>
    <row r="94" spans="2:76" hidden="1">
      <c r="B94" s="85"/>
      <c r="C94" s="395"/>
      <c r="D94" s="108"/>
      <c r="E94" s="108"/>
      <c r="F94" s="108"/>
      <c r="G94" s="396"/>
      <c r="H94" s="284"/>
      <c r="I94" s="72"/>
      <c r="J94" s="72"/>
      <c r="K94" s="72"/>
      <c r="L94" s="72"/>
      <c r="M94" s="72"/>
      <c r="N94" s="72"/>
      <c r="O94" s="72"/>
      <c r="P94" s="72"/>
      <c r="Q94" s="72"/>
      <c r="R94" s="97"/>
      <c r="S94" s="72"/>
      <c r="T94" s="401"/>
      <c r="U94" s="72"/>
      <c r="AB94" s="21" t="s">
        <v>2888</v>
      </c>
    </row>
    <row r="95" spans="2:76" ht="15.75" hidden="1" thickBot="1">
      <c r="B95" s="388"/>
      <c r="C95" s="402"/>
      <c r="D95" s="390"/>
      <c r="E95" s="390"/>
      <c r="F95" s="390"/>
      <c r="G95" s="390"/>
      <c r="H95" s="115"/>
      <c r="I95" s="390"/>
      <c r="J95" s="390"/>
      <c r="K95" s="390"/>
      <c r="L95" s="390"/>
      <c r="M95" s="390"/>
      <c r="N95" s="390"/>
      <c r="O95" s="390"/>
      <c r="P95" s="390"/>
      <c r="Q95" s="390"/>
      <c r="R95" s="403"/>
      <c r="S95" s="72"/>
      <c r="T95" s="401"/>
      <c r="U95" s="72"/>
      <c r="AB95" s="128" t="s">
        <v>2893</v>
      </c>
    </row>
    <row r="96" spans="2:76" hidden="1">
      <c r="B96" s="72"/>
      <c r="C96" s="72"/>
      <c r="D96" s="72"/>
      <c r="E96" s="72"/>
      <c r="F96" s="72"/>
      <c r="G96" s="72"/>
      <c r="H96" s="307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401"/>
      <c r="T96" s="72"/>
      <c r="U96" s="72"/>
    </row>
    <row r="97" spans="2:27" ht="15.75" hidden="1" thickBot="1">
      <c r="B97" s="72"/>
      <c r="C97" s="72"/>
      <c r="D97" s="72"/>
      <c r="E97" s="72"/>
      <c r="F97" s="72"/>
      <c r="G97" s="72"/>
      <c r="H97" s="284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401"/>
      <c r="T97" s="72"/>
      <c r="U97" s="72"/>
    </row>
    <row r="98" spans="2:27" hidden="1">
      <c r="B98" s="391"/>
      <c r="C98" s="392"/>
      <c r="D98" s="392"/>
      <c r="E98" s="392"/>
      <c r="F98" s="117"/>
      <c r="G98" s="117"/>
      <c r="H98" s="117"/>
      <c r="I98" s="392"/>
      <c r="J98" s="392"/>
      <c r="K98" s="392"/>
      <c r="L98" s="392"/>
      <c r="M98" s="404"/>
      <c r="N98" s="392"/>
      <c r="O98" s="392"/>
      <c r="P98" s="392"/>
      <c r="Q98" s="392"/>
      <c r="R98" s="405"/>
      <c r="S98" s="72"/>
      <c r="T98" s="72"/>
      <c r="U98" s="72"/>
    </row>
    <row r="99" spans="2:27" ht="21" hidden="1">
      <c r="B99" s="85"/>
      <c r="C99" s="42" t="s">
        <v>2767</v>
      </c>
      <c r="D99" s="42" t="str">
        <f>_xlfn.CONCAT("Trash and Recycling Storage for ",D5,IF(D6="Select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applicable)",D11,"")," Located at ",D5)</f>
        <v xml:space="preserve">Trash and Recycling Storage for  Located at </v>
      </c>
      <c r="E99" s="72"/>
      <c r="F99" s="284"/>
      <c r="G99" s="284"/>
      <c r="H99" s="284"/>
      <c r="I99" s="72"/>
      <c r="J99" s="72"/>
      <c r="K99" s="72"/>
      <c r="L99" s="72"/>
      <c r="M99" s="401"/>
      <c r="N99" s="72"/>
      <c r="O99" s="72"/>
      <c r="P99" s="72"/>
      <c r="Q99" s="72"/>
      <c r="R99" s="406"/>
      <c r="S99" s="407"/>
      <c r="T99" s="72"/>
      <c r="U99" s="72"/>
    </row>
    <row r="100" spans="2:27" ht="21" hidden="1">
      <c r="B100" s="85"/>
      <c r="C100" s="42"/>
      <c r="D100" s="923" t="s">
        <v>2878</v>
      </c>
      <c r="E100" s="924"/>
      <c r="F100" s="924"/>
      <c r="G100" s="284"/>
      <c r="H100" s="307"/>
      <c r="I100" s="72"/>
      <c r="J100" s="72"/>
      <c r="K100" s="72"/>
      <c r="L100" s="72"/>
      <c r="M100" s="401"/>
      <c r="N100" s="72"/>
      <c r="O100" s="72"/>
      <c r="P100" s="72"/>
      <c r="Q100" s="72"/>
      <c r="R100" s="406"/>
      <c r="S100" s="72"/>
      <c r="T100" s="72"/>
      <c r="U100" s="72"/>
    </row>
    <row r="101" spans="2:27" ht="21" hidden="1">
      <c r="B101" s="85"/>
      <c r="C101" s="42"/>
      <c r="D101" s="365" t="s">
        <v>2981</v>
      </c>
      <c r="E101" s="804" t="s">
        <v>2803</v>
      </c>
      <c r="F101" s="804"/>
      <c r="G101" s="804"/>
      <c r="H101" s="804"/>
      <c r="I101" s="804"/>
      <c r="J101" s="804"/>
      <c r="K101" s="72"/>
      <c r="L101" s="72"/>
      <c r="M101" s="401"/>
      <c r="N101" s="72"/>
      <c r="O101" s="72"/>
      <c r="P101" s="72"/>
      <c r="Q101" s="72"/>
      <c r="R101" s="406"/>
      <c r="S101" s="72"/>
      <c r="T101" s="72"/>
      <c r="U101" s="72"/>
    </row>
    <row r="102" spans="2:27" ht="21" hidden="1">
      <c r="B102" s="85"/>
      <c r="C102" s="42"/>
      <c r="D102" s="365" t="s">
        <v>2982</v>
      </c>
      <c r="E102" s="804" t="s">
        <v>2983</v>
      </c>
      <c r="F102" s="804"/>
      <c r="G102" s="804"/>
      <c r="H102" s="740"/>
      <c r="I102" s="740"/>
      <c r="J102" s="26"/>
      <c r="K102" s="72"/>
      <c r="L102" s="72"/>
      <c r="M102" s="401"/>
      <c r="N102" s="72"/>
      <c r="O102" s="72"/>
      <c r="P102" s="72"/>
      <c r="Q102" s="72"/>
      <c r="R102" s="406"/>
      <c r="S102" s="72"/>
      <c r="T102" s="72"/>
      <c r="U102" s="72"/>
    </row>
    <row r="103" spans="2:27" ht="21" hidden="1" customHeight="1">
      <c r="B103" s="85"/>
      <c r="C103" s="42"/>
      <c r="D103" s="26"/>
      <c r="E103" s="826" t="s">
        <v>2984</v>
      </c>
      <c r="F103" s="826"/>
      <c r="G103" s="826"/>
      <c r="H103" s="826"/>
      <c r="I103" s="740"/>
      <c r="J103" s="26"/>
      <c r="K103" s="72"/>
      <c r="L103" s="72"/>
      <c r="M103" s="401"/>
      <c r="N103" s="72"/>
      <c r="O103" s="72"/>
      <c r="P103" s="72"/>
      <c r="Q103" s="72"/>
      <c r="R103" s="406"/>
      <c r="S103" s="72"/>
      <c r="T103" s="72"/>
      <c r="U103" s="72"/>
    </row>
    <row r="104" spans="2:27" ht="15.75" hidden="1" thickBot="1">
      <c r="B104" s="85"/>
      <c r="C104" s="108"/>
      <c r="D104" s="108"/>
      <c r="E104" s="396"/>
      <c r="F104" s="396"/>
      <c r="G104" s="396"/>
      <c r="H104" s="72"/>
      <c r="I104" s="72"/>
      <c r="J104" s="72"/>
      <c r="K104" s="72"/>
      <c r="L104" s="401"/>
      <c r="M104" s="72"/>
      <c r="N104" s="72"/>
      <c r="O104" s="72"/>
      <c r="P104" s="72"/>
      <c r="Q104" s="72"/>
      <c r="R104" s="406"/>
      <c r="S104" s="72"/>
      <c r="T104" s="72"/>
      <c r="U104" s="72"/>
    </row>
    <row r="105" spans="2:27" ht="47.25" hidden="1" customHeight="1">
      <c r="B105" s="85"/>
      <c r="C105" s="96"/>
      <c r="D105" s="925" t="s">
        <v>2805</v>
      </c>
      <c r="E105" s="926"/>
      <c r="F105" s="926"/>
      <c r="G105" s="926"/>
      <c r="H105" s="926"/>
      <c r="I105" s="927"/>
      <c r="J105" s="96"/>
      <c r="K105" s="96"/>
      <c r="L105" s="925" t="s">
        <v>2985</v>
      </c>
      <c r="M105" s="926"/>
      <c r="N105" s="926"/>
      <c r="O105" s="926"/>
      <c r="P105" s="926"/>
      <c r="Q105" s="927"/>
      <c r="R105" s="97"/>
      <c r="S105" s="72"/>
      <c r="T105" s="72"/>
      <c r="U105" s="72"/>
    </row>
    <row r="106" spans="2:27" hidden="1">
      <c r="B106" s="85"/>
      <c r="C106" s="96"/>
      <c r="D106" s="928" t="s">
        <v>2779</v>
      </c>
      <c r="E106" s="929"/>
      <c r="F106" s="929"/>
      <c r="G106" s="929"/>
      <c r="H106" s="929"/>
      <c r="I106" s="930"/>
      <c r="J106" s="96"/>
      <c r="K106" s="96"/>
      <c r="L106" s="931" t="s">
        <v>2779</v>
      </c>
      <c r="M106" s="932"/>
      <c r="N106" s="932"/>
      <c r="O106" s="932"/>
      <c r="P106" s="932"/>
      <c r="Q106" s="933"/>
      <c r="R106" s="97"/>
      <c r="S106" s="72"/>
      <c r="T106" s="72"/>
      <c r="U106" s="72"/>
    </row>
    <row r="107" spans="2:27" ht="69" hidden="1" customHeight="1">
      <c r="B107" s="85"/>
      <c r="C107" s="408" t="s">
        <v>2986</v>
      </c>
      <c r="D107" s="241" t="s">
        <v>2761</v>
      </c>
      <c r="E107" s="242" t="s">
        <v>2807</v>
      </c>
      <c r="F107" s="242" t="s">
        <v>2809</v>
      </c>
      <c r="G107" s="243" t="s">
        <v>2810</v>
      </c>
      <c r="H107" s="243" t="s">
        <v>2811</v>
      </c>
      <c r="I107" s="244" t="s">
        <v>2797</v>
      </c>
      <c r="J107" s="96"/>
      <c r="K107" s="408" t="s">
        <v>2987</v>
      </c>
      <c r="L107" s="160" t="s">
        <v>2761</v>
      </c>
      <c r="M107" s="209" t="s">
        <v>2807</v>
      </c>
      <c r="N107" s="209" t="s">
        <v>2988</v>
      </c>
      <c r="O107" s="210" t="s">
        <v>2989</v>
      </c>
      <c r="P107" s="210" t="s">
        <v>2990</v>
      </c>
      <c r="Q107" s="211" t="s">
        <v>2797</v>
      </c>
      <c r="R107" s="406"/>
      <c r="S107" s="72"/>
      <c r="T107" s="72"/>
      <c r="U107" s="72"/>
    </row>
    <row r="108" spans="2:27" ht="31.5" hidden="1">
      <c r="B108" s="85"/>
      <c r="C108" s="444" t="s">
        <v>2991</v>
      </c>
      <c r="D108" s="921" t="s">
        <v>2813</v>
      </c>
      <c r="E108" s="922"/>
      <c r="F108" s="214"/>
      <c r="G108" s="215"/>
      <c r="H108" s="215"/>
      <c r="I108" s="217"/>
      <c r="J108" s="96"/>
      <c r="K108" s="444" t="s">
        <v>2991</v>
      </c>
      <c r="L108" s="921" t="s">
        <v>2813</v>
      </c>
      <c r="M108" s="922"/>
      <c r="N108" s="214"/>
      <c r="O108" s="215"/>
      <c r="P108" s="215"/>
      <c r="Q108" s="217"/>
      <c r="R108" s="406"/>
      <c r="S108" s="83"/>
      <c r="T108" s="233"/>
      <c r="U108" s="96"/>
      <c r="V108" s="26"/>
      <c r="W108" s="31"/>
      <c r="X108" s="84"/>
      <c r="Y108" s="26"/>
      <c r="Z108" s="26"/>
    </row>
    <row r="109" spans="2:27" ht="48" hidden="1" customHeight="1">
      <c r="B109" s="85"/>
      <c r="C109" s="440" t="s">
        <v>622</v>
      </c>
      <c r="D109" s="195" t="s">
        <v>2619</v>
      </c>
      <c r="E109" s="240" t="str">
        <f>IF(K109="YES","Fill out Option 2",IFERROR(IF(C109="NO","Select an option",SUMPRODUCT(SUM(D81,E80),33%,7)),"Select an option"))</f>
        <v>Select an option</v>
      </c>
      <c r="F109" s="421">
        <v>2</v>
      </c>
      <c r="G109" s="231" t="str">
        <f>IF(K109="YES","Fill out Option 2",IFERROR(IF(C109="NO","Select an option",ROUNDUP(E109/24/F109,0)),"Select number of pick-ups"))</f>
        <v>Select number of pick-ups</v>
      </c>
      <c r="H109" s="164" t="str">
        <f>IF(K109="YES","Fill out Option 2",IFERROR(IF(C109="NO","Select an option",IF(($S$34*7)/$G$109&gt;=12,"Reduce Frequency of Pick-up",($S$34*7)/$G$109)),"Select number of pick-ups"))</f>
        <v>Select number of pick-ups</v>
      </c>
      <c r="I109" s="205" t="str">
        <f>IF(K109="YES","Fill out Option 2",IFERROR(IF(C109="NO","Select an option",IF($H$109="Reduce Frequency of Pick-up","N/A",$G$109*#REF!)),"Select number of pick-ups"))</f>
        <v>Select number of pick-ups</v>
      </c>
      <c r="J109" s="315"/>
      <c r="K109" s="440" t="s">
        <v>2888</v>
      </c>
      <c r="L109" s="195" t="s">
        <v>2619</v>
      </c>
      <c r="M109" s="326" t="str">
        <f>IF(C109="YES","Fill out Option 1",IF(K109="NO","Select an option",SUMPRODUCT(SUM(D81,E80),33%,7)))</f>
        <v>Fill out Option 1</v>
      </c>
      <c r="N109" s="327" t="str">
        <f>IF(C109="YES","Fill out Option 1",IFERROR(IF(K109="NO","Select an option",ROUNDUP(M109/(O109*24),0)),"Select # of Hydraulic Compactors"))</f>
        <v>Fill out Option 1</v>
      </c>
      <c r="O109" s="427">
        <v>2</v>
      </c>
      <c r="P109" s="328" t="str">
        <f>IF(C109="YES","Fill out Option 1",IFERROR(IF(K109="NO","Select an option",IF(($S$34*7)/O109&gt;=12,"Increase Number of Compactors",($S$34*7)/O109)),"Select # of Hydraulic Compactors"))</f>
        <v>Fill out Option 1</v>
      </c>
      <c r="Q109" s="329" t="str">
        <f>IF(C109="YES","Fill out Option 1",IFERROR(IF(K109="NO","Select an option",IF(P109="Increase Number of Compactors","N/A",O109*#REF!)),"Select # of Hydraulic Compactors"))</f>
        <v>Fill out Option 1</v>
      </c>
      <c r="R109" s="406"/>
      <c r="S109" s="83"/>
      <c r="T109" s="233"/>
      <c r="U109" s="96"/>
      <c r="V109" s="26"/>
      <c r="W109" s="31"/>
      <c r="X109" s="84"/>
      <c r="Y109" s="26"/>
      <c r="Z109" s="26"/>
    </row>
    <row r="110" spans="2:27" ht="48" hidden="1" customHeight="1" thickBot="1">
      <c r="B110" s="85"/>
      <c r="C110" s="96"/>
      <c r="D110" s="197" t="s">
        <v>2621</v>
      </c>
      <c r="E110" s="198" t="str">
        <f>IF(K109="YES","Fill out Option 2",IFERROR(IF(C109="NO","Select an option",SUMPRODUCT($U$36,7,33%)),"Select an option"))</f>
        <v>Select an option</v>
      </c>
      <c r="F110" s="422">
        <v>0.33</v>
      </c>
      <c r="G110" s="325">
        <f>IF($K$109="YES","Fill out Option 2",IFERROR(IF($C$109="NO","Select an option",1),"Select number of pick-ups"))</f>
        <v>1</v>
      </c>
      <c r="H110" s="165" t="str" cm="1">
        <f t="array" ref="H110">IF($K$109="Yes","Fill out Option 2",IFERROR(IF($C$109="NO","Select an option",(IF(IF(_xlfn.IFS($F$110&gt;=1,($S$36*7)/$G$110,$F$110=0.5,($S$36*14)/$G$110,$F$110=0.33,($S$36*21)/$G$110,$F$110=0.25,($S$36*28)/$G$110)&gt;=12,"Reduce Number of Pick-ups",_xlfn.IFS($F$110&gt;=1,($S$36*7)/$G$110,$F$110=0.5,($S$36*14)/$G$110,$F$110=0.33,($S$36*21)/$G$110,$F$110=0.25,($S$36*28)/$G$110))&lt;=2.5,"Adjust Number of pick-ups or consider a baler",(_xlfn.IFS($F$110&gt;=1,($S$36*7)/$G$110,$F$110=0.5,($S$36*14)/$G$110,$F$110=0.33,($S$36*21)/$G$110,$F$110=0.25,($S$36*28)/$G$110))))),"Select number of pick-ups"))</f>
        <v>Select number of pick-ups</v>
      </c>
      <c r="I110" s="199" t="str">
        <f>IF(K109="Yes","Fill out Option 2",IFERROR(IF(C109="NO","Select an option",(IF(OR(H110="Reduce Frequency of Pick-up",H110="N/A - Fill out Cardboard Baler Section in Step B"),"N/A",G110*#REF!))),"Select number of pick-ups"))</f>
        <v>Select number of pick-ups</v>
      </c>
      <c r="J110" s="96"/>
      <c r="K110" s="96"/>
      <c r="L110" s="197" t="s">
        <v>2621</v>
      </c>
      <c r="M110" s="330" t="str">
        <f>IF(C109="YES","Fill out Option 1",IF(K109="NO","Select an option",SUMPRODUCT($U$36,7,33%)))</f>
        <v>Fill out Option 1</v>
      </c>
      <c r="N110" s="331" t="str">
        <f>IF(C109="YES","Fill out Option 1",IFERROR(IF(K109="NO","Select an option",ROUNDUP(M110/(O110*24),0)),"Select # of Hydraulic Compactors"))</f>
        <v>Fill out Option 1</v>
      </c>
      <c r="O110" s="428">
        <v>1</v>
      </c>
      <c r="P110" s="332" t="str">
        <f>IF(C109="Yes","Fill out Option 1",IFERROR(IF(K109="NO","Select an option",IF(($S$36*7)/O110&lt;=2.5,"Adjust number of pick-ups or consider a baler",IF(($S$36*7)/O110&gt;=12,"Increase Number of Compactors",($S$36*7)/O110))),"Select # of Hydraulic Compactors"))</f>
        <v>Fill out Option 1</v>
      </c>
      <c r="Q110" s="333" t="str">
        <f>IF(C109="YES","Fill out Option 1",IFERROR(IF(K109="NO","Select an option",(IF(OR(P110="Increase Number of Compactors",P110="N/A - Fill out Cardboard Baler Section in Step B"),"N/A",O110*#REF!))),"Select # of Hydraulic Compactors"))</f>
        <v>Fill out Option 1</v>
      </c>
      <c r="R110" s="406"/>
      <c r="S110" s="187"/>
      <c r="T110" s="187"/>
      <c r="U110" s="187"/>
      <c r="V110" s="40"/>
      <c r="W110" s="934"/>
      <c r="X110" s="934"/>
      <c r="Y110" s="934"/>
      <c r="Z110" s="934"/>
    </row>
    <row r="111" spans="2:27" ht="119.25" hidden="1" customHeight="1">
      <c r="B111" s="85"/>
      <c r="C111" s="96"/>
      <c r="D111" s="935" t="s">
        <v>2992</v>
      </c>
      <c r="E111" s="936"/>
      <c r="F111" s="936"/>
      <c r="G111" s="936"/>
      <c r="H111" s="936"/>
      <c r="I111" s="937"/>
      <c r="J111" s="96"/>
      <c r="K111" s="96"/>
      <c r="L111" s="173" t="s">
        <v>2993</v>
      </c>
      <c r="M111" s="96"/>
      <c r="N111" s="96"/>
      <c r="O111" s="96"/>
      <c r="P111" s="96"/>
      <c r="Q111" s="96"/>
      <c r="R111" s="97"/>
      <c r="S111" s="401"/>
      <c r="T111" s="96"/>
      <c r="U111" s="96"/>
      <c r="V111" s="84"/>
      <c r="W111" s="26"/>
      <c r="X111" s="26"/>
      <c r="Y111" s="26"/>
      <c r="Z111" s="84"/>
      <c r="AA111" s="26"/>
    </row>
    <row r="112" spans="2:27" ht="17.25" hidden="1" customHeight="1">
      <c r="B112" s="25"/>
      <c r="C112" s="26"/>
      <c r="D112" s="31"/>
      <c r="E112" s="95"/>
      <c r="F112" s="95"/>
      <c r="G112" s="82"/>
      <c r="H112" s="82"/>
      <c r="I112" s="82"/>
      <c r="J112" s="113"/>
      <c r="K112" s="184"/>
      <c r="L112" s="116"/>
      <c r="M112" s="108"/>
      <c r="N112" s="189"/>
      <c r="O112" s="190"/>
      <c r="P112" s="190"/>
      <c r="Q112" s="190"/>
      <c r="R112" s="94"/>
      <c r="S112" s="76"/>
      <c r="T112" s="187"/>
      <c r="U112" s="187"/>
      <c r="V112" s="187"/>
      <c r="W112" s="187"/>
      <c r="X112" s="915"/>
      <c r="Y112" s="915"/>
      <c r="Z112" s="915"/>
      <c r="AA112" s="915"/>
    </row>
    <row r="113" spans="2:27" ht="45.95" hidden="1" customHeight="1">
      <c r="B113" s="25"/>
      <c r="C113" s="26"/>
      <c r="D113" s="938" t="s">
        <v>2818</v>
      </c>
      <c r="E113" s="939"/>
      <c r="F113" s="939"/>
      <c r="G113" s="191"/>
      <c r="H113" s="191"/>
      <c r="I113" s="191"/>
      <c r="J113" s="113"/>
      <c r="K113" s="113"/>
      <c r="L113" s="113"/>
      <c r="M113" s="26"/>
      <c r="N113" s="26"/>
      <c r="O113" s="26"/>
      <c r="P113" s="26"/>
      <c r="Q113" s="48"/>
      <c r="R113" s="94"/>
      <c r="S113" s="76"/>
      <c r="T113" s="188"/>
      <c r="U113" s="173"/>
      <c r="V113" s="173"/>
      <c r="W113" s="173"/>
      <c r="X113" s="904"/>
      <c r="Y113" s="905"/>
      <c r="Z113" s="905"/>
      <c r="AA113" s="905"/>
    </row>
    <row r="114" spans="2:27" ht="18.75" hidden="1">
      <c r="B114" s="25"/>
      <c r="C114" s="26"/>
      <c r="D114" s="804" t="s">
        <v>2820</v>
      </c>
      <c r="E114" s="804"/>
      <c r="F114" s="804"/>
      <c r="G114" s="804"/>
      <c r="H114" s="804"/>
      <c r="I114" s="804"/>
      <c r="J114" s="804"/>
      <c r="K114" s="113"/>
      <c r="L114" s="113"/>
      <c r="M114" s="26"/>
      <c r="N114" s="26"/>
      <c r="O114" s="26"/>
      <c r="P114" s="26"/>
      <c r="Q114" s="48"/>
      <c r="R114" s="94"/>
      <c r="S114" s="76"/>
      <c r="T114" s="188"/>
      <c r="U114" s="173"/>
      <c r="V114" s="173"/>
      <c r="W114" s="173"/>
      <c r="X114" s="747"/>
      <c r="Y114" s="748"/>
      <c r="Z114" s="748"/>
      <c r="AA114" s="748"/>
    </row>
    <row r="115" spans="2:27" ht="18.600000000000001" hidden="1" customHeight="1">
      <c r="B115" s="25"/>
      <c r="C115" s="26"/>
      <c r="D115" s="810" t="s">
        <v>2896</v>
      </c>
      <c r="E115" s="810"/>
      <c r="F115" s="810"/>
      <c r="G115" s="810"/>
      <c r="H115" s="810"/>
      <c r="I115" s="810"/>
      <c r="J115" s="732"/>
      <c r="K115" s="48"/>
      <c r="L115" s="48"/>
      <c r="M115" s="48"/>
      <c r="N115" s="48"/>
      <c r="O115" s="48"/>
      <c r="P115" s="48"/>
      <c r="Q115" s="48"/>
      <c r="R115" s="94"/>
      <c r="S115" s="76"/>
    </row>
    <row r="116" spans="2:27" ht="15.75" hidden="1" thickBot="1">
      <c r="B116" s="25"/>
      <c r="C116" s="26"/>
      <c r="D116" s="187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94"/>
      <c r="S116" s="76"/>
    </row>
    <row r="117" spans="2:27" ht="21" hidden="1">
      <c r="B117" s="25"/>
      <c r="C117" s="26"/>
      <c r="D117" s="823" t="s">
        <v>2829</v>
      </c>
      <c r="E117" s="824"/>
      <c r="F117" s="824"/>
      <c r="G117" s="824"/>
      <c r="H117" s="824"/>
      <c r="I117" s="824"/>
      <c r="J117" s="825"/>
      <c r="K117" s="26"/>
      <c r="L117" s="26"/>
      <c r="M117" s="26"/>
      <c r="N117" s="26"/>
      <c r="O117" s="26"/>
      <c r="P117" s="26"/>
      <c r="Q117" s="26"/>
      <c r="R117" s="94"/>
      <c r="S117" s="76"/>
    </row>
    <row r="118" spans="2:27" ht="15" hidden="1" customHeight="1">
      <c r="B118" s="25"/>
      <c r="C118" s="26"/>
      <c r="D118" s="806" t="s">
        <v>2779</v>
      </c>
      <c r="E118" s="807"/>
      <c r="F118" s="807"/>
      <c r="G118" s="807"/>
      <c r="H118" s="807"/>
      <c r="I118" s="807"/>
      <c r="J118" s="808"/>
      <c r="K118" s="26"/>
      <c r="L118" s="26"/>
      <c r="M118" s="26"/>
      <c r="N118" s="26"/>
      <c r="O118" s="26"/>
      <c r="P118" s="26"/>
      <c r="Q118" s="26"/>
      <c r="R118" s="94"/>
    </row>
    <row r="119" spans="2:27" ht="30" hidden="1">
      <c r="B119" s="25"/>
      <c r="C119" s="26"/>
      <c r="D119" s="160" t="s">
        <v>2830</v>
      </c>
      <c r="E119" s="183" t="s">
        <v>2761</v>
      </c>
      <c r="F119" s="209" t="s">
        <v>2807</v>
      </c>
      <c r="G119" s="209" t="s">
        <v>2831</v>
      </c>
      <c r="H119" s="210" t="s">
        <v>2832</v>
      </c>
      <c r="I119" s="210" t="s">
        <v>2833</v>
      </c>
      <c r="J119" s="211" t="s">
        <v>2797</v>
      </c>
      <c r="K119" s="26"/>
      <c r="L119" s="26"/>
      <c r="M119" s="26"/>
      <c r="N119" s="26"/>
      <c r="O119" s="26"/>
      <c r="P119" s="26"/>
      <c r="Q119" s="26"/>
      <c r="R119" s="220"/>
    </row>
    <row r="120" spans="2:27" ht="29.25" hidden="1" customHeight="1">
      <c r="B120" s="25"/>
      <c r="C120" s="26"/>
      <c r="D120" s="200" t="s">
        <v>2620</v>
      </c>
      <c r="E120" s="441" t="s">
        <v>2924</v>
      </c>
      <c r="F120" s="186" t="e">
        <f>$U$35*7</f>
        <v>#N/A</v>
      </c>
      <c r="G120" s="419">
        <v>1</v>
      </c>
      <c r="H120" s="232" t="str">
        <f>IFERROR(ROUNDUP(F120/(VLOOKUP(E120,#REF!,4,FALSE)*G120),0),"Select a bag")</f>
        <v>Select a bag</v>
      </c>
      <c r="I120" s="202" t="str">
        <f>IFERROR(F120/H120,"Select a bag")</f>
        <v>Select a bag</v>
      </c>
      <c r="J120" s="203" t="str">
        <f>IFERROR(H120/VLOOKUP(E120,#REF!,7,FALSE),"Select a bag")</f>
        <v>Select a bag</v>
      </c>
      <c r="K120" s="26"/>
      <c r="L120" s="26"/>
      <c r="M120" s="26"/>
      <c r="N120" s="26"/>
      <c r="O120" s="26"/>
      <c r="P120" s="26"/>
      <c r="Q120" s="26"/>
      <c r="R120" s="220"/>
    </row>
    <row r="121" spans="2:27" ht="30.75" hidden="1" customHeight="1">
      <c r="B121" s="25"/>
      <c r="C121" s="95"/>
      <c r="D121" s="201" t="s">
        <v>2622</v>
      </c>
      <c r="E121" s="441" t="s">
        <v>2924</v>
      </c>
      <c r="F121" s="192" t="e">
        <f>$U$37*7</f>
        <v>#N/A</v>
      </c>
      <c r="G121" s="419">
        <v>1</v>
      </c>
      <c r="H121" s="233" t="str">
        <f>IFERROR(ROUNDUP(F121/(VLOOKUP(E121,#REF!,4,FALSE)*G121),0),"Select a bag")</f>
        <v>Select a bag</v>
      </c>
      <c r="I121" s="185" t="str">
        <f>IFERROR(F121/H121,"Select a bag")</f>
        <v>Select a bag</v>
      </c>
      <c r="J121" s="196" t="str">
        <f>IFERROR(H121/VLOOKUP(E121,#REF!,7,FALSE),"Select a bag")</f>
        <v>Select a bag</v>
      </c>
      <c r="K121" s="26"/>
      <c r="L121" s="26"/>
      <c r="M121" s="26"/>
      <c r="N121" s="26"/>
      <c r="O121" s="26"/>
      <c r="P121" s="26"/>
      <c r="Q121" s="26"/>
      <c r="R121" s="220"/>
    </row>
    <row r="122" spans="2:27" ht="15.75" hidden="1">
      <c r="B122" s="25"/>
      <c r="C122" s="95"/>
      <c r="D122" s="212" t="s">
        <v>2897</v>
      </c>
      <c r="E122" s="751"/>
      <c r="F122" s="213"/>
      <c r="G122" s="214"/>
      <c r="H122" s="234"/>
      <c r="I122" s="215"/>
      <c r="J122" s="216"/>
      <c r="K122" s="26"/>
      <c r="L122" s="26"/>
      <c r="M122" s="26"/>
      <c r="N122" s="26"/>
      <c r="O122" s="26"/>
      <c r="P122" s="26"/>
      <c r="Q122" s="26"/>
      <c r="R122" s="220"/>
    </row>
    <row r="123" spans="2:27" ht="68.25" hidden="1" customHeight="1" thickBot="1">
      <c r="B123" s="25"/>
      <c r="C123" s="95"/>
      <c r="D123" s="197" t="s">
        <v>2898</v>
      </c>
      <c r="E123" s="198" t="s">
        <v>2899</v>
      </c>
      <c r="F123" s="198" t="e">
        <f>IF(OR(ISNUMBER(P110),ISNUMBER(H110)),"Do not complete this section",$U$36*7)</f>
        <v>#N/A</v>
      </c>
      <c r="G123" s="423" t="e">
        <f>IF(F123="Do not complete this section",0,1)</f>
        <v>#N/A</v>
      </c>
      <c r="H123" s="235">
        <f>IFERROR(IF(F123="Do not complete this section","Do not complete this section",ROUNDUP(F123/(VLOOKUP(E123,#REF!,4,FALSE)*G123),0)),0)</f>
        <v>0</v>
      </c>
      <c r="I123" s="207" t="str">
        <f>IFERROR(F123/H123,"Do not complete this section")</f>
        <v>Do not complete this section</v>
      </c>
      <c r="J123" s="199" t="e">
        <f>IF(F123="Do not complete this section","Do not complete this section",(H123*VLOOKUP(E123,#REF!,7,FALSE)))</f>
        <v>#N/A</v>
      </c>
      <c r="K123" s="26"/>
      <c r="L123" s="84"/>
      <c r="M123" s="26"/>
      <c r="N123" s="26"/>
      <c r="O123" s="26"/>
      <c r="P123" s="26"/>
      <c r="Q123" s="26"/>
      <c r="R123" s="220"/>
    </row>
    <row r="124" spans="2:27" hidden="1">
      <c r="B124" s="25"/>
      <c r="C124" s="26"/>
      <c r="D124" s="95"/>
      <c r="E124" s="82"/>
      <c r="F124" s="82"/>
      <c r="G124" s="75"/>
      <c r="H124" s="26"/>
      <c r="I124" s="26"/>
      <c r="J124" s="26"/>
      <c r="K124" s="26"/>
      <c r="L124" s="84"/>
      <c r="M124" s="26"/>
      <c r="N124" s="26"/>
      <c r="O124" s="26"/>
      <c r="P124" s="26"/>
      <c r="Q124" s="26"/>
      <c r="R124" s="220"/>
    </row>
    <row r="125" spans="2:27" ht="18.75" hidden="1">
      <c r="B125" s="25"/>
      <c r="C125" s="95"/>
      <c r="D125" s="821" t="s">
        <v>2879</v>
      </c>
      <c r="E125" s="822"/>
      <c r="F125" s="822"/>
      <c r="G125" s="191"/>
      <c r="H125" s="191"/>
      <c r="I125" s="191"/>
      <c r="J125" s="26"/>
      <c r="K125" s="26"/>
      <c r="L125" s="84"/>
      <c r="M125" s="26"/>
      <c r="N125" s="26"/>
      <c r="O125" s="26"/>
      <c r="P125" s="26"/>
      <c r="Q125" s="26"/>
      <c r="R125" s="220"/>
    </row>
    <row r="126" spans="2:27" ht="18.75" hidden="1">
      <c r="B126" s="25"/>
      <c r="C126" s="95"/>
      <c r="D126" s="940" t="s">
        <v>2900</v>
      </c>
      <c r="E126" s="940"/>
      <c r="F126" s="940"/>
      <c r="G126" s="940"/>
      <c r="H126" s="940"/>
      <c r="I126" s="940"/>
      <c r="J126" s="26"/>
      <c r="K126" s="26"/>
      <c r="L126" s="84"/>
      <c r="M126" s="26"/>
      <c r="N126" s="26"/>
      <c r="O126" s="26"/>
      <c r="P126" s="26"/>
      <c r="Q126" s="26"/>
      <c r="R126" s="220"/>
    </row>
    <row r="127" spans="2:27" ht="15.75" hidden="1" thickBot="1">
      <c r="B127" s="221"/>
      <c r="C127" s="95"/>
      <c r="D127" s="82"/>
      <c r="E127" s="82"/>
      <c r="F127" s="82"/>
      <c r="G127" s="26"/>
      <c r="H127" s="26"/>
      <c r="I127" s="26"/>
      <c r="J127" s="26"/>
      <c r="K127" s="84"/>
      <c r="L127" s="26"/>
      <c r="M127" s="26"/>
      <c r="N127" s="26"/>
      <c r="O127" s="26"/>
      <c r="P127" s="26"/>
      <c r="Q127" s="84"/>
      <c r="R127" s="27"/>
    </row>
    <row r="128" spans="2:27" ht="21" hidden="1">
      <c r="B128" s="119"/>
      <c r="C128" s="95"/>
      <c r="D128" s="909" t="s">
        <v>2819</v>
      </c>
      <c r="E128" s="910"/>
      <c r="F128" s="910"/>
      <c r="G128" s="910"/>
      <c r="H128" s="910"/>
      <c r="I128" s="911"/>
      <c r="J128" s="26"/>
      <c r="K128" s="26"/>
      <c r="L128" s="84"/>
      <c r="M128" s="26"/>
      <c r="N128" s="26"/>
      <c r="O128" s="26"/>
      <c r="P128" s="26"/>
      <c r="Q128" s="26"/>
      <c r="R128" s="220"/>
    </row>
    <row r="129" spans="2:18" ht="15.95" hidden="1" customHeight="1">
      <c r="B129" s="119"/>
      <c r="C129" s="95"/>
      <c r="D129" s="912" t="s">
        <v>2821</v>
      </c>
      <c r="E129" s="913"/>
      <c r="F129" s="913"/>
      <c r="G129" s="913"/>
      <c r="H129" s="913"/>
      <c r="I129" s="914"/>
      <c r="J129" s="26"/>
      <c r="K129" s="26"/>
      <c r="L129" s="84"/>
      <c r="M129" s="26"/>
      <c r="N129" s="26"/>
      <c r="O129" s="26"/>
      <c r="P129" s="26"/>
      <c r="Q129" s="26"/>
      <c r="R129" s="220"/>
    </row>
    <row r="130" spans="2:18" ht="31.5" hidden="1">
      <c r="B130" s="119"/>
      <c r="C130" s="95"/>
      <c r="D130" s="236" t="s">
        <v>2823</v>
      </c>
      <c r="E130" s="237" t="s">
        <v>2824</v>
      </c>
      <c r="F130" s="238" t="s">
        <v>2825</v>
      </c>
      <c r="G130" s="238" t="s">
        <v>2826</v>
      </c>
      <c r="H130" s="238" t="s">
        <v>2827</v>
      </c>
      <c r="I130" s="239" t="s">
        <v>2828</v>
      </c>
      <c r="J130" s="26"/>
      <c r="K130" s="26"/>
      <c r="L130" s="84"/>
      <c r="M130" s="26"/>
      <c r="N130" s="26"/>
      <c r="O130" s="26"/>
      <c r="P130" s="26"/>
      <c r="Q130" s="26"/>
      <c r="R130" s="220"/>
    </row>
    <row r="131" spans="2:18" ht="30" hidden="1" customHeight="1">
      <c r="B131" s="119"/>
      <c r="C131" s="95"/>
      <c r="D131" s="424" t="s">
        <v>2619</v>
      </c>
      <c r="E131" s="256" t="str">
        <f>D108</f>
        <v>Hydraulic Compactor</v>
      </c>
      <c r="F131" s="245" t="str">
        <f>IF(AND(C109="YES",ISNUMBER(H109)),G109,IF(AND(K109="YES",ISNUMBER(P109)),O109,"Fill out Step A"))</f>
        <v>Fill out Step A</v>
      </c>
      <c r="G131" s="246"/>
      <c r="H131" s="246"/>
      <c r="I131" s="247" t="str">
        <f>IF(AND(C109="YES",ISNUMBER(H109)),I109,IF(AND(K109="YES",ISNUMBER(P109)),Q109,"Fill out Step A"))</f>
        <v>Fill out Step A</v>
      </c>
      <c r="J131" s="26"/>
      <c r="K131" s="26"/>
      <c r="L131" s="84"/>
      <c r="M131" s="26"/>
      <c r="N131" s="26"/>
      <c r="O131" s="26"/>
      <c r="P131" s="26"/>
      <c r="Q131" s="26"/>
      <c r="R131" s="220"/>
    </row>
    <row r="132" spans="2:18" ht="39" hidden="1" customHeight="1">
      <c r="B132" s="119"/>
      <c r="C132" s="95"/>
      <c r="D132" s="425" t="s">
        <v>2621</v>
      </c>
      <c r="E132" s="258" t="str">
        <f>IF(ISNUMBER(H110),D108,E123)</f>
        <v>Hand-made bales, small OCC (under 45 lbs)</v>
      </c>
      <c r="F132" s="251">
        <f>IF(OR(ISNUMBER(H110),ISNUMBER(P110)),IF(AND($C$109="YES",ISNUMBER($H$63)),$G$110,IF(AND($K$109="YES",ISNUMBER($P$110)),$O$110,$H$110)),0)</f>
        <v>0</v>
      </c>
      <c r="G132" s="251">
        <f>IF(OR(ISNUMBER(H110),ISNUMBER(H110)),0,H123)</f>
        <v>0</v>
      </c>
      <c r="H132" s="246"/>
      <c r="I132" s="248" t="e">
        <f>IF(AND(C109="YES",ISNUMBER(H110)),I110,IF(AND(K109="YES",ISNUMBER(P110)),Q110,J123))</f>
        <v>#N/A</v>
      </c>
      <c r="J132" s="26"/>
      <c r="K132" s="26"/>
      <c r="L132" s="84"/>
      <c r="M132" s="26"/>
      <c r="N132" s="26"/>
      <c r="O132" s="26"/>
      <c r="P132" s="26"/>
      <c r="Q132" s="26"/>
      <c r="R132" s="220"/>
    </row>
    <row r="133" spans="2:18" ht="30" hidden="1" customHeight="1">
      <c r="B133" s="119"/>
      <c r="C133" s="95"/>
      <c r="D133" s="424" t="s">
        <v>2620</v>
      </c>
      <c r="E133" s="256" t="str">
        <f>E120</f>
        <v>Bag - 55 gallon</v>
      </c>
      <c r="F133" s="246"/>
      <c r="G133" s="246"/>
      <c r="H133" s="252" t="str">
        <f>H120</f>
        <v>Select a bag</v>
      </c>
      <c r="I133" s="249" t="str">
        <f>J120</f>
        <v>Select a bag</v>
      </c>
      <c r="J133" s="26"/>
      <c r="K133" s="26"/>
      <c r="L133" s="84"/>
      <c r="M133" s="26"/>
      <c r="N133" s="26"/>
      <c r="O133" s="26"/>
      <c r="P133" s="26"/>
      <c r="Q133" s="26"/>
      <c r="R133" s="220"/>
    </row>
    <row r="134" spans="2:18" ht="30" hidden="1" customHeight="1" thickBot="1">
      <c r="B134" s="119"/>
      <c r="C134" s="95"/>
      <c r="D134" s="426" t="s">
        <v>2622</v>
      </c>
      <c r="E134" s="260" t="str">
        <f>E121</f>
        <v>Bag - 55 gallon</v>
      </c>
      <c r="F134" s="253"/>
      <c r="G134" s="253"/>
      <c r="H134" s="254" t="str">
        <f>H121</f>
        <v>Select a bag</v>
      </c>
      <c r="I134" s="250" t="str">
        <f>J121</f>
        <v>Select a bag</v>
      </c>
      <c r="J134" s="26"/>
      <c r="K134" s="26"/>
      <c r="L134" s="84"/>
      <c r="M134" s="26"/>
      <c r="N134" s="26"/>
      <c r="O134" s="26"/>
      <c r="P134" s="26"/>
      <c r="Q134" s="26"/>
      <c r="R134" s="220"/>
    </row>
    <row r="135" spans="2:18" ht="15.75" hidden="1">
      <c r="B135" s="119"/>
      <c r="C135" s="95"/>
      <c r="D135" s="218"/>
      <c r="E135" s="208" t="s">
        <v>2739</v>
      </c>
      <c r="F135" s="230">
        <f>SUM(F131:F134)</f>
        <v>0</v>
      </c>
      <c r="G135" s="230">
        <f>SUM(G131:G134)</f>
        <v>0</v>
      </c>
      <c r="H135" s="230">
        <f>SUM(H131:H134)</f>
        <v>0</v>
      </c>
      <c r="I135" s="226" t="e">
        <f>SUM(I131:I134)</f>
        <v>#N/A</v>
      </c>
      <c r="J135" s="26"/>
      <c r="K135" s="26"/>
      <c r="L135" s="84"/>
      <c r="M135" s="26"/>
      <c r="N135" s="26"/>
      <c r="O135" s="26"/>
      <c r="P135" s="26"/>
      <c r="Q135" s="26"/>
      <c r="R135" s="220"/>
    </row>
    <row r="136" spans="2:18" ht="15.75" hidden="1">
      <c r="B136" s="119"/>
      <c r="C136" s="95"/>
      <c r="D136" s="218"/>
      <c r="E136" s="218"/>
      <c r="F136" s="219"/>
      <c r="G136" s="219"/>
      <c r="H136" s="443"/>
      <c r="I136" s="26"/>
      <c r="J136" s="26"/>
      <c r="K136" s="26"/>
      <c r="L136" s="84"/>
      <c r="M136" s="26"/>
      <c r="N136" s="26"/>
      <c r="O136" s="26"/>
      <c r="P136" s="26"/>
      <c r="Q136" s="26"/>
      <c r="R136" s="220"/>
    </row>
    <row r="137" spans="2:18" ht="15.75" hidden="1" thickBot="1">
      <c r="B137" s="120"/>
      <c r="C137" s="102"/>
      <c r="D137" s="102"/>
      <c r="E137" s="102"/>
      <c r="F137" s="103"/>
      <c r="G137" s="103"/>
      <c r="H137" s="29"/>
      <c r="I137" s="29"/>
      <c r="J137" s="29"/>
      <c r="K137" s="29"/>
      <c r="L137" s="121"/>
      <c r="M137" s="29"/>
      <c r="N137" s="29"/>
      <c r="O137" s="29"/>
      <c r="P137" s="29"/>
      <c r="Q137" s="29"/>
      <c r="R137" s="222"/>
    </row>
    <row r="138" spans="2:18">
      <c r="B138" s="67"/>
      <c r="C138" s="74"/>
      <c r="D138" s="74"/>
      <c r="E138" s="74"/>
      <c r="F138" s="75"/>
      <c r="G138" s="75"/>
      <c r="L138" s="76"/>
      <c r="R138" s="76"/>
    </row>
    <row r="139" spans="2:18" ht="15.75" thickBot="1">
      <c r="B139" s="67"/>
      <c r="C139" s="74"/>
      <c r="D139" s="74"/>
      <c r="E139" s="74"/>
      <c r="F139" s="75"/>
      <c r="G139" s="75"/>
      <c r="L139" s="76"/>
      <c r="R139" s="76"/>
    </row>
    <row r="140" spans="2:18" hidden="1">
      <c r="B140" s="67"/>
      <c r="C140" s="74"/>
      <c r="D140" s="74"/>
      <c r="E140" s="74"/>
      <c r="F140" s="75"/>
      <c r="G140" s="75"/>
      <c r="L140" s="76"/>
      <c r="R140" s="76"/>
    </row>
    <row r="141" spans="2:18" hidden="1">
      <c r="B141" s="67"/>
      <c r="F141" s="75"/>
      <c r="G141" s="75"/>
      <c r="L141" s="76"/>
      <c r="R141" s="76"/>
    </row>
    <row r="142" spans="2:18" hidden="1">
      <c r="L142" s="76"/>
      <c r="R142" s="76"/>
    </row>
    <row r="143" spans="2:18" hidden="1">
      <c r="L143" s="76"/>
      <c r="R143" s="76"/>
    </row>
    <row r="144" spans="2:18" hidden="1">
      <c r="B144" s="153" t="s">
        <v>2841</v>
      </c>
      <c r="C144" s="154"/>
      <c r="F144" s="21" t="s">
        <v>2842</v>
      </c>
      <c r="L144" s="76"/>
      <c r="R144" s="76"/>
    </row>
    <row r="145" spans="2:34" hidden="1">
      <c r="B145" s="114" t="s">
        <v>2619</v>
      </c>
      <c r="C145" s="114">
        <v>21.05</v>
      </c>
      <c r="F145" s="21" t="s">
        <v>2848</v>
      </c>
      <c r="G145" s="155">
        <v>0.33</v>
      </c>
      <c r="L145" s="76"/>
      <c r="R145" s="76"/>
    </row>
    <row r="146" spans="2:34" hidden="1">
      <c r="B146" s="114" t="s">
        <v>2620</v>
      </c>
      <c r="C146" s="114">
        <v>18.02</v>
      </c>
      <c r="F146" s="21" t="s">
        <v>2849</v>
      </c>
      <c r="L146" s="76"/>
    </row>
    <row r="147" spans="2:34" hidden="1">
      <c r="B147" s="114" t="s">
        <v>2621</v>
      </c>
      <c r="C147" s="114">
        <v>26.67</v>
      </c>
    </row>
    <row r="148" spans="2:34" hidden="1">
      <c r="B148" s="114" t="s">
        <v>2622</v>
      </c>
      <c r="C148" s="114">
        <v>6.19</v>
      </c>
      <c r="AC148" s="122"/>
    </row>
    <row r="149" spans="2:34" hidden="1">
      <c r="B149" s="114" t="s">
        <v>2623</v>
      </c>
      <c r="C149" s="114">
        <v>4.32</v>
      </c>
    </row>
    <row r="150" spans="2:34" hidden="1">
      <c r="B150" s="114" t="s">
        <v>2624</v>
      </c>
      <c r="C150" s="114">
        <v>5.65</v>
      </c>
    </row>
    <row r="151" spans="2:34" hidden="1">
      <c r="B151" s="114" t="s">
        <v>2625</v>
      </c>
      <c r="C151" s="114">
        <v>13.33</v>
      </c>
    </row>
    <row r="152" spans="2:34" hidden="1">
      <c r="C152" s="308" t="s">
        <v>2850</v>
      </c>
    </row>
    <row r="153" spans="2:34" hidden="1">
      <c r="B153" s="114" t="s">
        <v>2859</v>
      </c>
      <c r="C153" s="114">
        <f>30/2.5</f>
        <v>12</v>
      </c>
    </row>
    <row r="154" spans="2:34" hidden="1"/>
    <row r="155" spans="2:34" ht="41.25" hidden="1" customHeight="1">
      <c r="B155" s="805" t="str">
        <f>_xlfn.CONCAT("Development ",ROW(A1)," — ",D5)</f>
        <v xml:space="preserve">Development 1 — </v>
      </c>
      <c r="C155" s="805"/>
      <c r="D155" s="805"/>
      <c r="E155" s="204"/>
      <c r="F155" s="906" t="str">
        <f>_xlfn.CONCAT("Development ",2," — ",D6)</f>
        <v>Development 2 — Select additional developments (if applicable)</v>
      </c>
      <c r="G155" s="906"/>
      <c r="H155" s="906"/>
      <c r="I155" s="309"/>
      <c r="J155" s="906" t="str">
        <f>_xlfn.CONCAT("Development ",3," — ",D7)</f>
        <v>Development 3 — Select additional developments (if applicable)</v>
      </c>
      <c r="K155" s="906"/>
      <c r="L155" s="906"/>
      <c r="M155" s="204"/>
      <c r="N155" s="906" t="str">
        <f>_xlfn.CONCAT("Development ",4," — ",D8)</f>
        <v>Development 4 — Select additional developments (if applicable)</v>
      </c>
      <c r="O155" s="906"/>
      <c r="P155" s="906"/>
      <c r="Q155" s="34"/>
      <c r="R155" s="906" t="str">
        <f>_xlfn.CONCAT("Development ",5," — ",D9)</f>
        <v>Development 5 — Select additional developments (if applicable)</v>
      </c>
      <c r="S155" s="906"/>
      <c r="T155" s="906"/>
      <c r="U155" s="34"/>
      <c r="V155" s="906" t="str">
        <f>_xlfn.CONCAT("Development ",6," — ",D10)</f>
        <v>Development 6 — Select additional developments (if applicable)</v>
      </c>
      <c r="W155" s="906"/>
      <c r="X155" s="906"/>
      <c r="Z155" s="906" t="str">
        <f>_xlfn.CONCAT("Development ",7," — ",D11)</f>
        <v>Development 7 — Select additional developments (if applicable)</v>
      </c>
      <c r="AA155" s="906"/>
      <c r="AB155" s="906"/>
      <c r="AG155" s="156" t="s">
        <v>2857</v>
      </c>
    </row>
    <row r="156" spans="2:34" ht="105" hidden="1">
      <c r="B156" s="156" t="s">
        <v>2853</v>
      </c>
      <c r="C156" s="157" t="s">
        <v>2854</v>
      </c>
      <c r="D156" s="154" t="s">
        <v>2855</v>
      </c>
      <c r="F156" s="156" t="s">
        <v>2853</v>
      </c>
      <c r="G156" s="310" t="s">
        <v>2854</v>
      </c>
      <c r="H156" s="311" t="s">
        <v>2855</v>
      </c>
      <c r="I156" s="34"/>
      <c r="J156" s="156" t="s">
        <v>2853</v>
      </c>
      <c r="K156" s="310" t="s">
        <v>2854</v>
      </c>
      <c r="L156" s="311" t="s">
        <v>2855</v>
      </c>
      <c r="N156" s="156" t="s">
        <v>2853</v>
      </c>
      <c r="O156" s="157" t="s">
        <v>2854</v>
      </c>
      <c r="P156" s="154" t="s">
        <v>2855</v>
      </c>
      <c r="R156" s="156" t="s">
        <v>2853</v>
      </c>
      <c r="S156" s="157" t="s">
        <v>2854</v>
      </c>
      <c r="T156" s="154" t="s">
        <v>2855</v>
      </c>
      <c r="V156" s="156" t="s">
        <v>2853</v>
      </c>
      <c r="W156" s="157" t="s">
        <v>2854</v>
      </c>
      <c r="X156" s="154" t="s">
        <v>2855</v>
      </c>
      <c r="Z156" s="156" t="s">
        <v>2853</v>
      </c>
      <c r="AA156" s="157" t="s">
        <v>2854</v>
      </c>
      <c r="AB156" s="154" t="s">
        <v>2855</v>
      </c>
      <c r="AG156" s="158">
        <v>1</v>
      </c>
      <c r="AH156" s="156" t="s">
        <v>2858</v>
      </c>
    </row>
    <row r="157" spans="2:34" hidden="1">
      <c r="B157" s="114" t="s">
        <v>2856</v>
      </c>
      <c r="C157" s="45" t="e">
        <f>D157*$C$17</f>
        <v>#N/A</v>
      </c>
      <c r="D157" s="158">
        <v>0.26300000000000001</v>
      </c>
      <c r="F157" s="114" t="s">
        <v>2856</v>
      </c>
      <c r="G157" s="45">
        <f t="shared" ref="G157:G163" si="19">H157*$C$23</f>
        <v>0</v>
      </c>
      <c r="H157" s="158">
        <v>0.26300000000000001</v>
      </c>
      <c r="J157" s="114" t="s">
        <v>2856</v>
      </c>
      <c r="K157" s="45">
        <f t="shared" ref="K157:K163" si="20">L157*$C$28</f>
        <v>0</v>
      </c>
      <c r="L157" s="158">
        <v>0.26300000000000001</v>
      </c>
      <c r="N157" s="114" t="s">
        <v>2856</v>
      </c>
      <c r="O157" s="45">
        <f t="shared" ref="O157:O163" si="21">P157*$C$33</f>
        <v>0</v>
      </c>
      <c r="P157" s="158">
        <v>0.26300000000000001</v>
      </c>
      <c r="R157" s="114" t="s">
        <v>2856</v>
      </c>
      <c r="S157" s="45">
        <f t="shared" ref="S157:S163" si="22">T157*$C$38</f>
        <v>0</v>
      </c>
      <c r="T157" s="158">
        <v>0.26300000000000001</v>
      </c>
      <c r="V157" s="114" t="s">
        <v>2856</v>
      </c>
      <c r="W157" s="45">
        <f t="shared" ref="W157:W163" si="23">X157*$C$43</f>
        <v>0</v>
      </c>
      <c r="X157" s="158">
        <v>0.26300000000000001</v>
      </c>
      <c r="Z157" s="114" t="s">
        <v>2856</v>
      </c>
      <c r="AA157" s="45">
        <f t="shared" ref="AA157:AA163" si="24">AB157*$C$48</f>
        <v>0</v>
      </c>
      <c r="AB157" s="158">
        <v>0.26300000000000001</v>
      </c>
      <c r="AG157" s="158">
        <v>0.54</v>
      </c>
      <c r="AH157" s="158">
        <v>1</v>
      </c>
    </row>
    <row r="158" spans="2:34" hidden="1">
      <c r="B158" s="114" t="s">
        <v>2620</v>
      </c>
      <c r="C158" s="45" t="e">
        <f>D158*$C$17</f>
        <v>#N/A</v>
      </c>
      <c r="D158" s="158">
        <v>0.19</v>
      </c>
      <c r="F158" s="114" t="s">
        <v>2620</v>
      </c>
      <c r="G158" s="45">
        <f t="shared" si="19"/>
        <v>0</v>
      </c>
      <c r="H158" s="158">
        <v>0.19</v>
      </c>
      <c r="J158" s="114" t="s">
        <v>2620</v>
      </c>
      <c r="K158" s="45">
        <f t="shared" si="20"/>
        <v>0</v>
      </c>
      <c r="L158" s="158">
        <v>0.19</v>
      </c>
      <c r="N158" s="114" t="s">
        <v>2620</v>
      </c>
      <c r="O158" s="45">
        <f t="shared" si="21"/>
        <v>0</v>
      </c>
      <c r="P158" s="158">
        <v>0.19</v>
      </c>
      <c r="R158" s="114" t="s">
        <v>2620</v>
      </c>
      <c r="S158" s="45">
        <f t="shared" si="22"/>
        <v>0</v>
      </c>
      <c r="T158" s="158">
        <v>0.19</v>
      </c>
      <c r="V158" s="114" t="s">
        <v>2620</v>
      </c>
      <c r="W158" s="45">
        <f t="shared" si="23"/>
        <v>0</v>
      </c>
      <c r="X158" s="158">
        <v>0.19</v>
      </c>
      <c r="Z158" s="114" t="s">
        <v>2620</v>
      </c>
      <c r="AA158" s="45">
        <f t="shared" si="24"/>
        <v>0</v>
      </c>
      <c r="AB158" s="158">
        <v>0.19</v>
      </c>
      <c r="AG158" s="158">
        <v>0.5</v>
      </c>
      <c r="AH158" s="158">
        <v>0.05</v>
      </c>
    </row>
    <row r="159" spans="2:34" hidden="1">
      <c r="B159" s="114" t="s">
        <v>2621</v>
      </c>
      <c r="C159" s="45" t="e">
        <f t="shared" ref="C159:C163" si="25">D159*$C$17</f>
        <v>#N/A</v>
      </c>
      <c r="D159" s="158">
        <v>7.0000000000000007E-2</v>
      </c>
      <c r="F159" s="114" t="s">
        <v>2621</v>
      </c>
      <c r="G159" s="45">
        <f t="shared" si="19"/>
        <v>0</v>
      </c>
      <c r="H159" s="158">
        <v>7.0000000000000007E-2</v>
      </c>
      <c r="J159" s="114" t="s">
        <v>2621</v>
      </c>
      <c r="K159" s="45">
        <f t="shared" si="20"/>
        <v>0</v>
      </c>
      <c r="L159" s="158">
        <v>7.0000000000000007E-2</v>
      </c>
      <c r="N159" s="114" t="s">
        <v>2621</v>
      </c>
      <c r="O159" s="45">
        <f t="shared" si="21"/>
        <v>0</v>
      </c>
      <c r="P159" s="158">
        <v>7.0000000000000007E-2</v>
      </c>
      <c r="R159" s="114" t="s">
        <v>2621</v>
      </c>
      <c r="S159" s="45">
        <f t="shared" si="22"/>
        <v>0</v>
      </c>
      <c r="T159" s="158">
        <v>7.0000000000000007E-2</v>
      </c>
      <c r="V159" s="114" t="s">
        <v>2621</v>
      </c>
      <c r="W159" s="45">
        <f t="shared" si="23"/>
        <v>0</v>
      </c>
      <c r="X159" s="158">
        <v>7.0000000000000007E-2</v>
      </c>
      <c r="Z159" s="114" t="s">
        <v>2621</v>
      </c>
      <c r="AA159" s="45">
        <f t="shared" si="24"/>
        <v>0</v>
      </c>
      <c r="AB159" s="158">
        <v>7.0000000000000007E-2</v>
      </c>
      <c r="AG159" s="158">
        <v>0.5</v>
      </c>
      <c r="AH159" s="158">
        <v>0.25</v>
      </c>
    </row>
    <row r="160" spans="2:34" hidden="1">
      <c r="B160" s="114" t="s">
        <v>2622</v>
      </c>
      <c r="C160" s="45" t="e">
        <f t="shared" si="25"/>
        <v>#N/A</v>
      </c>
      <c r="D160" s="158">
        <v>7.0000000000000007E-2</v>
      </c>
      <c r="F160" s="114" t="s">
        <v>2622</v>
      </c>
      <c r="G160" s="45">
        <f t="shared" si="19"/>
        <v>0</v>
      </c>
      <c r="H160" s="158">
        <v>7.0000000000000007E-2</v>
      </c>
      <c r="J160" s="114" t="s">
        <v>2622</v>
      </c>
      <c r="K160" s="45">
        <f t="shared" si="20"/>
        <v>0</v>
      </c>
      <c r="L160" s="158">
        <v>7.0000000000000007E-2</v>
      </c>
      <c r="N160" s="114" t="s">
        <v>2622</v>
      </c>
      <c r="O160" s="45">
        <f t="shared" si="21"/>
        <v>0</v>
      </c>
      <c r="P160" s="158">
        <v>7.0000000000000007E-2</v>
      </c>
      <c r="R160" s="114" t="s">
        <v>2622</v>
      </c>
      <c r="S160" s="45">
        <f t="shared" si="22"/>
        <v>0</v>
      </c>
      <c r="T160" s="158">
        <v>7.0000000000000007E-2</v>
      </c>
      <c r="V160" s="114" t="s">
        <v>2622</v>
      </c>
      <c r="W160" s="45">
        <f t="shared" si="23"/>
        <v>0</v>
      </c>
      <c r="X160" s="158">
        <v>7.0000000000000007E-2</v>
      </c>
      <c r="Z160" s="114" t="s">
        <v>2622</v>
      </c>
      <c r="AA160" s="45">
        <f t="shared" si="24"/>
        <v>0</v>
      </c>
      <c r="AB160" s="158">
        <v>7.0000000000000007E-2</v>
      </c>
      <c r="AG160" s="158">
        <v>0</v>
      </c>
      <c r="AH160" s="158">
        <v>0.1</v>
      </c>
    </row>
    <row r="161" spans="2:34" hidden="1">
      <c r="B161" s="114" t="s">
        <v>2623</v>
      </c>
      <c r="C161" s="45" t="e">
        <f t="shared" si="25"/>
        <v>#N/A</v>
      </c>
      <c r="D161" s="158">
        <v>0.32</v>
      </c>
      <c r="F161" s="114" t="s">
        <v>2623</v>
      </c>
      <c r="G161" s="45">
        <f t="shared" si="19"/>
        <v>0</v>
      </c>
      <c r="H161" s="158">
        <v>0.32</v>
      </c>
      <c r="J161" s="114" t="s">
        <v>2623</v>
      </c>
      <c r="K161" s="45">
        <f t="shared" si="20"/>
        <v>0</v>
      </c>
      <c r="L161" s="158">
        <v>0.32</v>
      </c>
      <c r="N161" s="114" t="s">
        <v>2623</v>
      </c>
      <c r="O161" s="45">
        <f t="shared" si="21"/>
        <v>0</v>
      </c>
      <c r="P161" s="158">
        <v>0.32</v>
      </c>
      <c r="R161" s="114" t="s">
        <v>2623</v>
      </c>
      <c r="S161" s="45">
        <f t="shared" si="22"/>
        <v>0</v>
      </c>
      <c r="T161" s="158">
        <v>0.32</v>
      </c>
      <c r="V161" s="114" t="s">
        <v>2623</v>
      </c>
      <c r="W161" s="45">
        <f t="shared" si="23"/>
        <v>0</v>
      </c>
      <c r="X161" s="158">
        <v>0.32</v>
      </c>
      <c r="Z161" s="114" t="s">
        <v>2623</v>
      </c>
      <c r="AA161" s="45">
        <f t="shared" si="24"/>
        <v>0</v>
      </c>
      <c r="AB161" s="158">
        <v>0.32</v>
      </c>
      <c r="AG161" s="158">
        <v>0</v>
      </c>
      <c r="AH161" s="158">
        <v>0</v>
      </c>
    </row>
    <row r="162" spans="2:34" hidden="1">
      <c r="B162" s="114" t="s">
        <v>2624</v>
      </c>
      <c r="C162" s="45" t="e">
        <f t="shared" si="25"/>
        <v>#N/A</v>
      </c>
      <c r="D162" s="158">
        <v>7.0000000000000001E-3</v>
      </c>
      <c r="F162" s="114" t="s">
        <v>2624</v>
      </c>
      <c r="G162" s="45">
        <f t="shared" si="19"/>
        <v>0</v>
      </c>
      <c r="H162" s="158">
        <v>7.0000000000000001E-3</v>
      </c>
      <c r="J162" s="114" t="s">
        <v>2624</v>
      </c>
      <c r="K162" s="45">
        <f t="shared" si="20"/>
        <v>0</v>
      </c>
      <c r="L162" s="158">
        <v>7.0000000000000001E-3</v>
      </c>
      <c r="N162" s="114" t="s">
        <v>2624</v>
      </c>
      <c r="O162" s="45">
        <f t="shared" si="21"/>
        <v>0</v>
      </c>
      <c r="P162" s="158">
        <v>7.0000000000000001E-3</v>
      </c>
      <c r="R162" s="114" t="s">
        <v>2624</v>
      </c>
      <c r="S162" s="45">
        <f t="shared" si="22"/>
        <v>0</v>
      </c>
      <c r="T162" s="158">
        <v>7.0000000000000001E-3</v>
      </c>
      <c r="V162" s="114" t="s">
        <v>2624</v>
      </c>
      <c r="W162" s="45">
        <f t="shared" si="23"/>
        <v>0</v>
      </c>
      <c r="X162" s="158">
        <v>7.0000000000000001E-3</v>
      </c>
      <c r="Z162" s="114" t="s">
        <v>2624</v>
      </c>
      <c r="AA162" s="45">
        <f t="shared" si="24"/>
        <v>0</v>
      </c>
      <c r="AB162" s="158">
        <v>7.0000000000000001E-3</v>
      </c>
      <c r="AG162" s="158">
        <v>0</v>
      </c>
      <c r="AH162" s="158">
        <v>0</v>
      </c>
    </row>
    <row r="163" spans="2:34" hidden="1">
      <c r="B163" s="114" t="s">
        <v>2625</v>
      </c>
      <c r="C163" s="45" t="e">
        <f t="shared" si="25"/>
        <v>#N/A</v>
      </c>
      <c r="D163" s="158">
        <v>0.08</v>
      </c>
      <c r="F163" s="114" t="s">
        <v>2625</v>
      </c>
      <c r="G163" s="45">
        <f t="shared" si="19"/>
        <v>0</v>
      </c>
      <c r="H163" s="158">
        <v>0.08</v>
      </c>
      <c r="J163" s="114" t="s">
        <v>2625</v>
      </c>
      <c r="K163" s="45">
        <f t="shared" si="20"/>
        <v>0</v>
      </c>
      <c r="L163" s="158">
        <v>0.08</v>
      </c>
      <c r="N163" s="114" t="s">
        <v>2625</v>
      </c>
      <c r="O163" s="45">
        <f t="shared" si="21"/>
        <v>0</v>
      </c>
      <c r="P163" s="158">
        <v>0.08</v>
      </c>
      <c r="R163" s="114" t="s">
        <v>2625</v>
      </c>
      <c r="S163" s="45">
        <f t="shared" si="22"/>
        <v>0</v>
      </c>
      <c r="T163" s="158">
        <v>0.08</v>
      </c>
      <c r="V163" s="114" t="s">
        <v>2625</v>
      </c>
      <c r="W163" s="45">
        <f t="shared" si="23"/>
        <v>0</v>
      </c>
      <c r="X163" s="158">
        <v>0.08</v>
      </c>
      <c r="Z163" s="114" t="s">
        <v>2625</v>
      </c>
      <c r="AA163" s="45">
        <f t="shared" si="24"/>
        <v>0</v>
      </c>
      <c r="AB163" s="158">
        <v>0.08</v>
      </c>
      <c r="AH163" s="158">
        <v>0</v>
      </c>
    </row>
    <row r="164" spans="2:34" hidden="1">
      <c r="C164" s="75" t="e">
        <f>SUM(C157:C163)</f>
        <v>#N/A</v>
      </c>
      <c r="D164" s="159">
        <f>SUM(D157:D163)</f>
        <v>1</v>
      </c>
      <c r="G164" s="75">
        <f>SUM(G157:G163)</f>
        <v>0</v>
      </c>
      <c r="H164" s="159">
        <f>SUM(H157:H163)</f>
        <v>1</v>
      </c>
      <c r="K164" s="75">
        <f>SUM(K157:K163)</f>
        <v>0</v>
      </c>
      <c r="L164" s="159">
        <f>SUM(L157:L163)</f>
        <v>1</v>
      </c>
      <c r="O164" s="75">
        <f>SUM(O157:O163)</f>
        <v>0</v>
      </c>
      <c r="P164" s="159">
        <f>SUM(P157:P163)</f>
        <v>1</v>
      </c>
      <c r="S164" s="75">
        <f>SUM(S157:S163)</f>
        <v>0</v>
      </c>
      <c r="T164" s="159">
        <f>SUM(T157:T163)</f>
        <v>1</v>
      </c>
      <c r="W164" s="75">
        <f>SUM(W157:W163)</f>
        <v>0</v>
      </c>
      <c r="X164" s="159">
        <f>SUM(X157:X163)</f>
        <v>1</v>
      </c>
      <c r="AA164" s="75">
        <f>SUM(AA157:AA163)</f>
        <v>0</v>
      </c>
      <c r="AB164" s="159">
        <f>SUM(AB157:AB163)</f>
        <v>1</v>
      </c>
    </row>
    <row r="165" spans="2:34" hidden="1"/>
    <row r="166" spans="2:34" hidden="1">
      <c r="B166" s="802" t="s">
        <v>2860</v>
      </c>
      <c r="C166" s="803"/>
    </row>
    <row r="167" spans="2:34" hidden="1">
      <c r="B167" s="43" t="s">
        <v>2861</v>
      </c>
      <c r="C167" s="114">
        <v>201.97399999999999</v>
      </c>
    </row>
    <row r="168" spans="2:34" hidden="1">
      <c r="B168" s="43" t="s">
        <v>2862</v>
      </c>
      <c r="C168" s="114">
        <v>2000</v>
      </c>
    </row>
    <row r="169" spans="2:34" hidden="1">
      <c r="B169" s="43" t="s">
        <v>2863</v>
      </c>
      <c r="C169" s="114">
        <v>40</v>
      </c>
    </row>
    <row r="170" spans="2:34" ht="30" hidden="1">
      <c r="B170" s="43" t="s">
        <v>2864</v>
      </c>
      <c r="C170" s="114">
        <v>64</v>
      </c>
    </row>
    <row r="171" spans="2:34" ht="30" hidden="1">
      <c r="B171" s="43" t="s">
        <v>2865</v>
      </c>
      <c r="C171" s="43">
        <v>44</v>
      </c>
    </row>
    <row r="172" spans="2:34" ht="30" hidden="1">
      <c r="B172" s="43" t="s">
        <v>2866</v>
      </c>
      <c r="C172" s="45">
        <f>1/3</f>
        <v>0.33333333333333331</v>
      </c>
    </row>
    <row r="173" spans="2:34" hidden="1">
      <c r="B173" s="34"/>
    </row>
    <row r="174" spans="2:34" ht="30" hidden="1">
      <c r="B174" s="43" t="s">
        <v>2867</v>
      </c>
      <c r="C174" s="45">
        <f>1/3</f>
        <v>0.33333333333333331</v>
      </c>
    </row>
    <row r="175" spans="2:34" ht="30" hidden="1">
      <c r="B175" s="43" t="s">
        <v>2868</v>
      </c>
      <c r="C175" s="45">
        <f>1/3</f>
        <v>0.33333333333333331</v>
      </c>
    </row>
    <row r="176" spans="2:34" hidden="1">
      <c r="B176" s="34"/>
    </row>
    <row r="177" spans="2:22" ht="13.5" hidden="1" customHeight="1">
      <c r="B177" s="34"/>
    </row>
    <row r="178" spans="2:22" ht="21">
      <c r="B178" s="34"/>
      <c r="E178" s="50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4"/>
    </row>
    <row r="179" spans="2:22" ht="26.25">
      <c r="B179" s="34"/>
      <c r="E179" s="90"/>
      <c r="F179" s="456" t="s">
        <v>2629</v>
      </c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7"/>
    </row>
    <row r="180" spans="2:22" ht="23.25">
      <c r="E180" s="25"/>
      <c r="F180" s="26"/>
      <c r="G180" s="26"/>
      <c r="H180" s="26"/>
      <c r="I180" s="26"/>
      <c r="J180" s="26"/>
      <c r="K180" s="26"/>
      <c r="L180" s="26"/>
      <c r="M180" s="26"/>
      <c r="N180" s="26"/>
      <c r="O180" s="32" t="s">
        <v>2994</v>
      </c>
      <c r="P180" s="26"/>
      <c r="Q180" s="26"/>
      <c r="R180" s="26"/>
      <c r="S180" s="26"/>
      <c r="T180" s="26"/>
      <c r="U180" s="26"/>
      <c r="V180" s="27"/>
    </row>
    <row r="181" spans="2:22" ht="15.75" thickBot="1">
      <c r="E181" s="25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7"/>
    </row>
    <row r="182" spans="2:22" ht="26.25">
      <c r="E182" s="25"/>
      <c r="F182" s="319"/>
      <c r="G182" s="941" t="str">
        <f>O19</f>
        <v xml:space="preserve"> Waste Generation / Day</v>
      </c>
      <c r="H182" s="942"/>
      <c r="I182" s="942"/>
      <c r="J182" s="942"/>
      <c r="K182" s="942"/>
      <c r="L182" s="942"/>
      <c r="M182" s="943"/>
      <c r="N182" s="26"/>
      <c r="O182" s="26"/>
      <c r="P182" s="26"/>
      <c r="Q182" s="26"/>
      <c r="R182" s="26"/>
      <c r="S182" s="26"/>
      <c r="T182" s="26"/>
      <c r="U182" s="26"/>
      <c r="V182" s="27"/>
    </row>
    <row r="183" spans="2:22">
      <c r="E183" s="25"/>
      <c r="F183" s="370"/>
      <c r="G183" s="273" t="s">
        <v>2717</v>
      </c>
      <c r="H183" s="320" t="s">
        <v>2718</v>
      </c>
      <c r="I183" s="320" t="s">
        <v>2719</v>
      </c>
      <c r="J183" s="320" t="s">
        <v>2720</v>
      </c>
      <c r="K183" s="320" t="s">
        <v>2721</v>
      </c>
      <c r="L183" s="320" t="s">
        <v>2722</v>
      </c>
      <c r="M183" s="274" t="s">
        <v>2723</v>
      </c>
      <c r="N183" s="26"/>
      <c r="O183" s="26"/>
      <c r="P183" s="26"/>
      <c r="Q183" s="26"/>
      <c r="R183" s="26"/>
      <c r="S183" s="26"/>
      <c r="T183" s="26"/>
      <c r="U183" s="26"/>
      <c r="V183" s="27"/>
    </row>
    <row r="184" spans="2:22">
      <c r="E184" s="25"/>
      <c r="F184" s="371" t="s">
        <v>2619</v>
      </c>
      <c r="G184" s="372" t="e">
        <f>O21</f>
        <v>#N/A</v>
      </c>
      <c r="H184" s="373" t="e">
        <f t="shared" ref="H184:H190" si="26">CONVERT(G184,"ton","lbm")</f>
        <v>#N/A</v>
      </c>
      <c r="I184" s="373" t="e">
        <f>G184*$C$145</f>
        <v>#N/A</v>
      </c>
      <c r="J184" s="374">
        <v>1</v>
      </c>
      <c r="K184" s="373" t="e">
        <f>G191-SUM(K185:K190)</f>
        <v>#N/A</v>
      </c>
      <c r="L184" s="373" t="e">
        <f>CONVERT(K184,"ton","lbm")</f>
        <v>#N/A</v>
      </c>
      <c r="M184" s="375" t="e">
        <f>I191-SUM(M185:M190)</f>
        <v>#N/A</v>
      </c>
      <c r="N184" s="26"/>
      <c r="O184" s="26"/>
      <c r="P184" s="26"/>
      <c r="Q184" s="26"/>
      <c r="R184" s="26"/>
      <c r="S184" s="26"/>
      <c r="T184" s="26"/>
      <c r="U184" s="26"/>
      <c r="V184" s="27"/>
    </row>
    <row r="185" spans="2:22">
      <c r="E185" s="25"/>
      <c r="F185" s="376" t="s">
        <v>2620</v>
      </c>
      <c r="G185" s="448" t="e">
        <f t="shared" ref="G185:G190" si="27">O22</f>
        <v>#N/A</v>
      </c>
      <c r="H185" s="378" t="e">
        <f t="shared" si="26"/>
        <v>#N/A</v>
      </c>
      <c r="I185" s="378" t="e">
        <f>G185*$C$146</f>
        <v>#N/A</v>
      </c>
      <c r="J185" s="445">
        <f t="shared" ref="J185:J190" si="28">R22</f>
        <v>0.5</v>
      </c>
      <c r="K185" s="378" t="e">
        <f>G185*J185</f>
        <v>#N/A</v>
      </c>
      <c r="L185" s="378" t="e">
        <f>CONVERT(K185,"ton","lbm")</f>
        <v>#N/A</v>
      </c>
      <c r="M185" s="449" t="e">
        <f t="shared" ref="M185:M190" si="29">I185*J185</f>
        <v>#N/A</v>
      </c>
      <c r="N185" s="26"/>
      <c r="O185" s="26"/>
      <c r="P185" s="26"/>
      <c r="Q185" s="26"/>
      <c r="R185" s="26"/>
      <c r="S185" s="26"/>
      <c r="T185" s="26"/>
      <c r="U185" s="26"/>
      <c r="V185" s="27"/>
    </row>
    <row r="186" spans="2:22">
      <c r="E186" s="25"/>
      <c r="F186" s="381" t="s">
        <v>2621</v>
      </c>
      <c r="G186" s="372" t="e">
        <f t="shared" si="27"/>
        <v>#N/A</v>
      </c>
      <c r="H186" s="373" t="e">
        <f t="shared" si="26"/>
        <v>#N/A</v>
      </c>
      <c r="I186" s="373" t="e">
        <f>G186*$C$147</f>
        <v>#N/A</v>
      </c>
      <c r="J186" s="446">
        <f t="shared" si="28"/>
        <v>0.79</v>
      </c>
      <c r="K186" s="373" t="e">
        <f>G186*J186</f>
        <v>#N/A</v>
      </c>
      <c r="L186" s="373" t="e">
        <f>CONVERT(K186,"ton","lbm")</f>
        <v>#N/A</v>
      </c>
      <c r="M186" s="375" t="e">
        <f t="shared" si="29"/>
        <v>#N/A</v>
      </c>
      <c r="N186" s="26"/>
      <c r="O186" s="26"/>
      <c r="P186" s="452" t="s">
        <v>2994</v>
      </c>
      <c r="Q186" s="452"/>
      <c r="R186" s="452"/>
      <c r="S186" s="452"/>
      <c r="T186" s="26"/>
      <c r="U186" s="26"/>
      <c r="V186" s="27"/>
    </row>
    <row r="187" spans="2:22">
      <c r="E187" s="25"/>
      <c r="F187" s="376" t="s">
        <v>2622</v>
      </c>
      <c r="G187" s="377" t="e">
        <f t="shared" si="27"/>
        <v>#N/A</v>
      </c>
      <c r="H187" s="379" t="e">
        <f t="shared" si="26"/>
        <v>#N/A</v>
      </c>
      <c r="I187" s="379" t="e">
        <f>G187*$C$148</f>
        <v>#N/A</v>
      </c>
      <c r="J187" s="447">
        <f t="shared" si="28"/>
        <v>0.5</v>
      </c>
      <c r="K187" s="379" t="e">
        <f>G187*J187</f>
        <v>#N/A</v>
      </c>
      <c r="L187" s="379" t="e">
        <f>CONVERT(K187,"ton","lbm")</f>
        <v>#N/A</v>
      </c>
      <c r="M187" s="380" t="e">
        <f t="shared" si="29"/>
        <v>#N/A</v>
      </c>
      <c r="N187" s="26"/>
      <c r="O187" s="26"/>
      <c r="P187" s="452"/>
      <c r="Q187" s="452"/>
      <c r="R187" s="452"/>
      <c r="S187" s="452"/>
      <c r="T187" s="26"/>
      <c r="U187" s="26"/>
      <c r="V187" s="27"/>
    </row>
    <row r="188" spans="2:22">
      <c r="E188" s="25"/>
      <c r="F188" s="381" t="s">
        <v>2623</v>
      </c>
      <c r="G188" s="372" t="e">
        <f t="shared" si="27"/>
        <v>#N/A</v>
      </c>
      <c r="H188" s="373" t="e">
        <f t="shared" si="26"/>
        <v>#N/A</v>
      </c>
      <c r="I188" s="373" t="e">
        <f>G188*$C$149</f>
        <v>#N/A</v>
      </c>
      <c r="J188" s="446">
        <f t="shared" si="28"/>
        <v>0.1</v>
      </c>
      <c r="K188" s="373" t="e">
        <f>G188*J188</f>
        <v>#N/A</v>
      </c>
      <c r="L188" s="373" t="e">
        <f>CONVERT(K188,"ton","lbm")</f>
        <v>#N/A</v>
      </c>
      <c r="M188" s="375" t="e">
        <f t="shared" si="29"/>
        <v>#N/A</v>
      </c>
      <c r="N188" s="26"/>
      <c r="O188" s="26"/>
      <c r="P188" s="26"/>
      <c r="Q188" s="26"/>
      <c r="R188" s="26"/>
      <c r="S188" s="452"/>
      <c r="T188" s="26"/>
      <c r="U188" s="26"/>
      <c r="V188" s="27"/>
    </row>
    <row r="189" spans="2:22">
      <c r="E189" s="25"/>
      <c r="F189" s="376" t="s">
        <v>2624</v>
      </c>
      <c r="G189" s="377" t="e">
        <f t="shared" si="27"/>
        <v>#N/A</v>
      </c>
      <c r="H189" s="379" t="e">
        <f t="shared" si="26"/>
        <v>#N/A</v>
      </c>
      <c r="I189" s="379" t="e">
        <f>G189*$C$150</f>
        <v>#N/A</v>
      </c>
      <c r="J189" s="447">
        <f t="shared" si="28"/>
        <v>0.25</v>
      </c>
      <c r="K189" s="379" t="e">
        <f>G189*J189</f>
        <v>#N/A</v>
      </c>
      <c r="L189" s="379" t="e">
        <f t="shared" ref="L189:L190" si="30">CONVERT(K189,"ton","lbm")</f>
        <v>#N/A</v>
      </c>
      <c r="M189" s="380" t="e">
        <f t="shared" si="29"/>
        <v>#N/A</v>
      </c>
      <c r="N189" s="26"/>
      <c r="O189" s="26"/>
      <c r="P189" s="452" t="s">
        <v>0</v>
      </c>
      <c r="Q189" s="452" t="s">
        <v>2995</v>
      </c>
      <c r="R189" s="452" t="s">
        <v>2855</v>
      </c>
      <c r="S189" s="452"/>
      <c r="T189" s="26"/>
      <c r="U189" s="26"/>
      <c r="V189" s="27"/>
    </row>
    <row r="190" spans="2:22" ht="15.75" thickBot="1">
      <c r="E190" s="25"/>
      <c r="F190" s="381" t="s">
        <v>2625</v>
      </c>
      <c r="G190" s="382" t="e">
        <f t="shared" si="27"/>
        <v>#N/A</v>
      </c>
      <c r="H190" s="383" t="e">
        <f t="shared" si="26"/>
        <v>#N/A</v>
      </c>
      <c r="I190" s="383" t="e">
        <f>G190*$C$151</f>
        <v>#N/A</v>
      </c>
      <c r="J190" s="450">
        <f t="shared" si="28"/>
        <v>0.25</v>
      </c>
      <c r="K190" s="383" t="e">
        <f t="shared" ref="K190" si="31">G190*J190</f>
        <v>#N/A</v>
      </c>
      <c r="L190" s="383" t="e">
        <f t="shared" si="30"/>
        <v>#N/A</v>
      </c>
      <c r="M190" s="384" t="e">
        <f t="shared" si="29"/>
        <v>#N/A</v>
      </c>
      <c r="N190" s="26"/>
      <c r="O190" s="26"/>
      <c r="P190" s="452">
        <f t="shared" ref="P190:P196" si="32">IF(D5="Select additional developments (if applicable)",NA(),D5)</f>
        <v>0</v>
      </c>
      <c r="Q190" s="453" t="e">
        <f>IF(C17&lt;&gt;0,C17,NA())</f>
        <v>#N/A</v>
      </c>
      <c r="R190" s="454" t="e">
        <f t="shared" ref="R190:R196" si="33">IF(Q190/$Q$197&lt;&gt;0,Q190/$Q$197,NA())</f>
        <v>#N/A</v>
      </c>
      <c r="S190" s="452"/>
      <c r="T190" s="26"/>
      <c r="U190" s="26"/>
      <c r="V190" s="27"/>
    </row>
    <row r="191" spans="2:22" ht="15.75">
      <c r="E191" s="25"/>
      <c r="F191" s="281" t="s">
        <v>2739</v>
      </c>
      <c r="G191" s="282" t="e">
        <f>SUM(G184:G190)</f>
        <v>#N/A</v>
      </c>
      <c r="H191" s="282" t="e">
        <f>SUM(H184:H190)</f>
        <v>#N/A</v>
      </c>
      <c r="I191" s="283" t="e">
        <f>SUM(I184:I190)</f>
        <v>#N/A</v>
      </c>
      <c r="J191" s="111"/>
      <c r="K191" s="111"/>
      <c r="L191" s="321"/>
      <c r="M191" s="321"/>
      <c r="N191" s="26"/>
      <c r="O191" s="26"/>
      <c r="P191" s="452" t="e">
        <f t="shared" si="32"/>
        <v>#N/A</v>
      </c>
      <c r="Q191" s="453" t="e">
        <f>IF(C23&lt;&gt;0,C23,NA())</f>
        <v>#N/A</v>
      </c>
      <c r="R191" s="454" t="e">
        <f t="shared" si="33"/>
        <v>#N/A</v>
      </c>
      <c r="S191" s="452"/>
      <c r="T191" s="26"/>
      <c r="U191" s="26"/>
      <c r="V191" s="27"/>
    </row>
    <row r="192" spans="2:22">
      <c r="E192" s="25"/>
      <c r="F192" s="96"/>
      <c r="G192" s="96"/>
      <c r="H192" s="96"/>
      <c r="I192" s="96"/>
      <c r="J192" s="96"/>
      <c r="K192" s="96"/>
      <c r="L192" s="96"/>
      <c r="M192" s="96"/>
      <c r="N192" s="26"/>
      <c r="O192" s="26"/>
      <c r="P192" s="452" t="e">
        <f t="shared" si="32"/>
        <v>#N/A</v>
      </c>
      <c r="Q192" s="453" t="e">
        <f>IF(C28&lt;&gt;0,C28,NA())</f>
        <v>#N/A</v>
      </c>
      <c r="R192" s="454" t="e">
        <f t="shared" si="33"/>
        <v>#N/A</v>
      </c>
      <c r="S192" s="452"/>
      <c r="T192" s="26"/>
      <c r="U192" s="26"/>
      <c r="V192" s="27"/>
    </row>
    <row r="193" spans="5:22" ht="15.75" thickBot="1">
      <c r="E193" s="25"/>
      <c r="F193" s="96"/>
      <c r="G193" s="96"/>
      <c r="H193" s="96"/>
      <c r="I193" s="96"/>
      <c r="J193" s="96"/>
      <c r="K193" s="96"/>
      <c r="L193" s="96"/>
      <c r="M193" s="96"/>
      <c r="N193" s="26"/>
      <c r="O193" s="26"/>
      <c r="P193" s="452" t="e">
        <f t="shared" si="32"/>
        <v>#N/A</v>
      </c>
      <c r="Q193" s="453" t="e">
        <f>IF(C33&lt;&gt;0,C33,NA())</f>
        <v>#N/A</v>
      </c>
      <c r="R193" s="454" t="e">
        <f t="shared" si="33"/>
        <v>#N/A</v>
      </c>
      <c r="S193" s="452"/>
      <c r="T193" s="26"/>
      <c r="U193" s="26"/>
      <c r="V193" s="27"/>
    </row>
    <row r="194" spans="5:22" ht="26.25">
      <c r="E194" s="25"/>
      <c r="F194" s="319"/>
      <c r="G194" s="941" t="s">
        <v>2887</v>
      </c>
      <c r="H194" s="942"/>
      <c r="I194" s="942"/>
      <c r="J194" s="942"/>
      <c r="K194" s="942"/>
      <c r="L194" s="942"/>
      <c r="M194" s="943"/>
      <c r="N194" s="26"/>
      <c r="O194" s="26"/>
      <c r="P194" s="452" t="e">
        <f t="shared" si="32"/>
        <v>#N/A</v>
      </c>
      <c r="Q194" s="453" t="e">
        <f>IF(C38&lt;&gt;0,C38,NA())</f>
        <v>#N/A</v>
      </c>
      <c r="R194" s="454" t="e">
        <f t="shared" si="33"/>
        <v>#N/A</v>
      </c>
      <c r="S194" s="452"/>
      <c r="T194" s="26"/>
      <c r="U194" s="26"/>
      <c r="V194" s="27"/>
    </row>
    <row r="195" spans="5:22" ht="42" customHeight="1">
      <c r="E195" s="25"/>
      <c r="F195" s="370"/>
      <c r="G195" s="944" t="str">
        <f>O32</f>
        <v/>
      </c>
      <c r="H195" s="945"/>
      <c r="I195" s="945"/>
      <c r="J195" s="945"/>
      <c r="K195" s="945"/>
      <c r="L195" s="945"/>
      <c r="M195" s="946"/>
      <c r="N195" s="26"/>
      <c r="O195" s="26"/>
      <c r="P195" s="452" t="e">
        <f t="shared" si="32"/>
        <v>#N/A</v>
      </c>
      <c r="Q195" s="453" t="e">
        <f>IF(C43&lt;&gt;0,C43,NA())</f>
        <v>#N/A</v>
      </c>
      <c r="R195" s="454" t="e">
        <f t="shared" si="33"/>
        <v>#N/A</v>
      </c>
      <c r="S195" s="452"/>
      <c r="T195" s="26"/>
      <c r="U195" s="26"/>
      <c r="V195" s="27"/>
    </row>
    <row r="196" spans="5:22" s="34" customFormat="1">
      <c r="E196" s="323"/>
      <c r="F196" s="451"/>
      <c r="G196" s="289" t="s">
        <v>2717</v>
      </c>
      <c r="H196" s="322" t="s">
        <v>2718</v>
      </c>
      <c r="I196" s="322" t="s">
        <v>2719</v>
      </c>
      <c r="J196" s="322" t="s">
        <v>2720</v>
      </c>
      <c r="K196" s="322" t="s">
        <v>2721</v>
      </c>
      <c r="L196" s="322" t="s">
        <v>2722</v>
      </c>
      <c r="M196" s="290" t="s">
        <v>2723</v>
      </c>
      <c r="N196" s="40"/>
      <c r="O196" s="26"/>
      <c r="P196" s="452" t="e">
        <f t="shared" si="32"/>
        <v>#N/A</v>
      </c>
      <c r="Q196" s="453" t="e">
        <f>IF(C48&lt;&gt;0,C48,NA())</f>
        <v>#N/A</v>
      </c>
      <c r="R196" s="454" t="e">
        <f t="shared" si="33"/>
        <v>#N/A</v>
      </c>
      <c r="S196" s="452"/>
      <c r="T196" s="40"/>
      <c r="U196" s="40"/>
      <c r="V196" s="324"/>
    </row>
    <row r="197" spans="5:22">
      <c r="E197" s="25"/>
      <c r="F197" s="371" t="s">
        <v>2619</v>
      </c>
      <c r="G197" s="372" t="e">
        <f>O34</f>
        <v>#N/A</v>
      </c>
      <c r="H197" s="373" t="e">
        <f t="shared" ref="H197:H203" si="34">CONVERT(G197,"ton","lbm")</f>
        <v>#N/A</v>
      </c>
      <c r="I197" s="373" t="e">
        <f>G197*$C$145</f>
        <v>#N/A</v>
      </c>
      <c r="J197" s="374">
        <f t="shared" ref="J197:J203" si="35">R34</f>
        <v>1</v>
      </c>
      <c r="K197" s="373" t="e">
        <f>G204-SUM(K198:K203)</f>
        <v>#N/A</v>
      </c>
      <c r="L197" s="373" t="e">
        <f>CONVERT(K197,"ton","lbm")</f>
        <v>#N/A</v>
      </c>
      <c r="M197" s="375" t="e">
        <f>I204-SUM(M198:M203)</f>
        <v>#N/A</v>
      </c>
      <c r="N197" s="26"/>
      <c r="O197" s="26"/>
      <c r="P197" s="452">
        <f>7-COUNTBLANK(P190:P196)</f>
        <v>7</v>
      </c>
      <c r="Q197" s="455">
        <f>SUMIF(Table4[Total Waste Per Day],"&lt;&gt;#N/A",Q190:Q196)</f>
        <v>0</v>
      </c>
      <c r="R197" s="454">
        <f>SUMIF(Table4[%],"&lt;&gt;#N/A",R190:R196)</f>
        <v>0</v>
      </c>
      <c r="S197" s="452"/>
      <c r="T197" s="26"/>
      <c r="U197" s="26"/>
      <c r="V197" s="27"/>
    </row>
    <row r="198" spans="5:22">
      <c r="E198" s="25"/>
      <c r="F198" s="376" t="s">
        <v>2620</v>
      </c>
      <c r="G198" s="448" t="e">
        <f t="shared" ref="G198:G203" si="36">O35</f>
        <v>#N/A</v>
      </c>
      <c r="H198" s="378" t="e">
        <f t="shared" si="34"/>
        <v>#N/A</v>
      </c>
      <c r="I198" s="378" t="e">
        <f>G198*$C$146</f>
        <v>#N/A</v>
      </c>
      <c r="J198" s="445">
        <f t="shared" si="35"/>
        <v>0.5</v>
      </c>
      <c r="K198" s="378" t="e">
        <f t="shared" ref="K198:K203" si="37">G198*J198</f>
        <v>#N/A</v>
      </c>
      <c r="L198" s="378" t="e">
        <f>CONVERT(K198,"ton","lbm")</f>
        <v>#N/A</v>
      </c>
      <c r="M198" s="449" t="e">
        <f t="shared" ref="M198:M203" si="38">I198*J198</f>
        <v>#N/A</v>
      </c>
      <c r="N198" s="26"/>
      <c r="O198" s="26"/>
      <c r="P198" s="452"/>
      <c r="Q198" s="452"/>
      <c r="R198" s="452"/>
      <c r="S198" s="452"/>
      <c r="T198" s="26"/>
      <c r="U198" s="26"/>
      <c r="V198" s="27"/>
    </row>
    <row r="199" spans="5:22">
      <c r="E199" s="25"/>
      <c r="F199" s="381" t="s">
        <v>2621</v>
      </c>
      <c r="G199" s="372" t="e">
        <f t="shared" si="36"/>
        <v>#N/A</v>
      </c>
      <c r="H199" s="373" t="e">
        <f t="shared" si="34"/>
        <v>#N/A</v>
      </c>
      <c r="I199" s="373" t="e">
        <f>G199*$C$147</f>
        <v>#N/A</v>
      </c>
      <c r="J199" s="446">
        <f t="shared" si="35"/>
        <v>0.79</v>
      </c>
      <c r="K199" s="373" t="e">
        <f t="shared" si="37"/>
        <v>#N/A</v>
      </c>
      <c r="L199" s="373" t="e">
        <f t="shared" ref="L199:L203" si="39">CONVERT(K199,"ton","lbm")</f>
        <v>#N/A</v>
      </c>
      <c r="M199" s="375" t="e">
        <f t="shared" si="38"/>
        <v>#N/A</v>
      </c>
      <c r="N199" s="26"/>
      <c r="O199" s="26"/>
      <c r="P199" s="452"/>
      <c r="Q199" s="452"/>
      <c r="R199" s="452"/>
      <c r="S199" s="452"/>
      <c r="T199" s="26"/>
      <c r="U199" s="26"/>
      <c r="V199" s="27"/>
    </row>
    <row r="200" spans="5:22">
      <c r="E200" s="25"/>
      <c r="F200" s="376" t="s">
        <v>2622</v>
      </c>
      <c r="G200" s="377" t="e">
        <f t="shared" si="36"/>
        <v>#N/A</v>
      </c>
      <c r="H200" s="379" t="e">
        <f t="shared" si="34"/>
        <v>#N/A</v>
      </c>
      <c r="I200" s="379" t="e">
        <f>G200*$C$148</f>
        <v>#N/A</v>
      </c>
      <c r="J200" s="447">
        <f t="shared" si="35"/>
        <v>0.5</v>
      </c>
      <c r="K200" s="379" t="e">
        <f t="shared" si="37"/>
        <v>#N/A</v>
      </c>
      <c r="L200" s="379" t="e">
        <f t="shared" si="39"/>
        <v>#N/A</v>
      </c>
      <c r="M200" s="380" t="e">
        <f t="shared" si="38"/>
        <v>#N/A</v>
      </c>
      <c r="N200" s="26"/>
      <c r="O200" s="26"/>
      <c r="P200" s="452"/>
      <c r="Q200" s="452"/>
      <c r="R200" s="452"/>
      <c r="S200" s="452"/>
      <c r="T200" s="26"/>
      <c r="U200" s="26"/>
      <c r="V200" s="27"/>
    </row>
    <row r="201" spans="5:22">
      <c r="E201" s="25"/>
      <c r="F201" s="381" t="s">
        <v>2623</v>
      </c>
      <c r="G201" s="372" t="e">
        <f t="shared" si="36"/>
        <v>#N/A</v>
      </c>
      <c r="H201" s="373" t="e">
        <f t="shared" si="34"/>
        <v>#N/A</v>
      </c>
      <c r="I201" s="373" t="e">
        <f>G201*$C$149</f>
        <v>#N/A</v>
      </c>
      <c r="J201" s="446">
        <f t="shared" si="35"/>
        <v>0.1</v>
      </c>
      <c r="K201" s="373" t="e">
        <f t="shared" si="37"/>
        <v>#N/A</v>
      </c>
      <c r="L201" s="373" t="e">
        <f t="shared" si="39"/>
        <v>#N/A</v>
      </c>
      <c r="M201" s="375" t="e">
        <f t="shared" si="38"/>
        <v>#N/A</v>
      </c>
      <c r="N201" s="26"/>
      <c r="O201" s="26"/>
      <c r="P201" s="452"/>
      <c r="Q201" s="452"/>
      <c r="R201" s="452"/>
      <c r="S201" s="452"/>
      <c r="T201" s="26"/>
      <c r="U201" s="26"/>
      <c r="V201" s="27"/>
    </row>
    <row r="202" spans="5:22">
      <c r="E202" s="25"/>
      <c r="F202" s="376" t="s">
        <v>2624</v>
      </c>
      <c r="G202" s="377" t="e">
        <f t="shared" si="36"/>
        <v>#N/A</v>
      </c>
      <c r="H202" s="379" t="e">
        <f t="shared" si="34"/>
        <v>#N/A</v>
      </c>
      <c r="I202" s="379" t="e">
        <f>G202*$C$150</f>
        <v>#N/A</v>
      </c>
      <c r="J202" s="447">
        <f t="shared" si="35"/>
        <v>0.25</v>
      </c>
      <c r="K202" s="379" t="e">
        <f t="shared" si="37"/>
        <v>#N/A</v>
      </c>
      <c r="L202" s="379" t="e">
        <f t="shared" si="39"/>
        <v>#N/A</v>
      </c>
      <c r="M202" s="380" t="e">
        <f t="shared" si="38"/>
        <v>#N/A</v>
      </c>
      <c r="N202" s="26"/>
      <c r="O202" s="26"/>
      <c r="P202" s="26"/>
      <c r="Q202" s="26"/>
      <c r="R202" s="26"/>
      <c r="S202" s="26"/>
      <c r="T202" s="26"/>
      <c r="U202" s="26"/>
      <c r="V202" s="27"/>
    </row>
    <row r="203" spans="5:22" ht="15.75" thickBot="1">
      <c r="E203" s="25"/>
      <c r="F203" s="381" t="s">
        <v>2625</v>
      </c>
      <c r="G203" s="382" t="e">
        <f t="shared" si="36"/>
        <v>#N/A</v>
      </c>
      <c r="H203" s="383" t="e">
        <f t="shared" si="34"/>
        <v>#N/A</v>
      </c>
      <c r="I203" s="383" t="e">
        <f>G203*$C$151</f>
        <v>#N/A</v>
      </c>
      <c r="J203" s="450">
        <f t="shared" si="35"/>
        <v>0.25</v>
      </c>
      <c r="K203" s="383" t="e">
        <f t="shared" si="37"/>
        <v>#N/A</v>
      </c>
      <c r="L203" s="383" t="e">
        <f t="shared" si="39"/>
        <v>#N/A</v>
      </c>
      <c r="M203" s="384" t="e">
        <f t="shared" si="38"/>
        <v>#N/A</v>
      </c>
      <c r="N203" s="26"/>
      <c r="O203" s="26"/>
      <c r="P203" s="26"/>
      <c r="Q203" s="26"/>
      <c r="R203" s="26"/>
      <c r="S203" s="26"/>
      <c r="T203" s="26"/>
      <c r="U203" s="26"/>
      <c r="V203" s="27"/>
    </row>
    <row r="204" spans="5:22" ht="15.75">
      <c r="E204" s="25"/>
      <c r="F204" s="281" t="s">
        <v>2739</v>
      </c>
      <c r="G204" s="282" t="e">
        <f>SUM(G197:G203)</f>
        <v>#N/A</v>
      </c>
      <c r="H204" s="282" t="e">
        <f>SUM(H197:H203)</f>
        <v>#N/A</v>
      </c>
      <c r="I204" s="283" t="e">
        <f>SUM(I197:I203)</f>
        <v>#N/A</v>
      </c>
      <c r="J204" s="111"/>
      <c r="K204" s="111"/>
      <c r="L204" s="321"/>
      <c r="M204" s="321"/>
      <c r="N204" s="26"/>
      <c r="O204" s="26"/>
      <c r="P204" s="26"/>
      <c r="Q204" s="26"/>
      <c r="R204" s="26"/>
      <c r="S204" s="26"/>
      <c r="T204" s="26"/>
      <c r="U204" s="26"/>
      <c r="V204" s="27"/>
    </row>
    <row r="205" spans="5:22">
      <c r="E205" s="25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7"/>
    </row>
    <row r="206" spans="5:22">
      <c r="E206" s="25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7"/>
    </row>
    <row r="207" spans="5:22">
      <c r="E207" s="25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7"/>
    </row>
    <row r="208" spans="5:22">
      <c r="E208" s="25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7"/>
    </row>
    <row r="209" spans="5:22">
      <c r="E209" s="25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7"/>
    </row>
    <row r="210" spans="5:22" ht="15.75" thickBot="1">
      <c r="E210" s="28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30"/>
    </row>
    <row r="211" spans="5:22">
      <c r="F211" s="452"/>
      <c r="G211" s="452"/>
      <c r="H211" s="452"/>
      <c r="I211" s="452"/>
    </row>
    <row r="228" spans="6:9">
      <c r="F228" s="452"/>
      <c r="G228" s="452"/>
      <c r="H228" s="452"/>
      <c r="I228" s="452"/>
    </row>
  </sheetData>
  <sheetProtection algorithmName="SHA-512" hashValue="zAGXk9Ujvyc8mHQIdjWMRm5/s/Ce9QX5Fhlm0Pi355aXa+zw/IEpzoDBDFyzWFoTdP0qBAO/NX7zK6FnEhqHdg==" saltValue="yn2OKUYPgo3RVZYmum/RzA==" spinCount="100000" sheet="1" objects="1" scenarios="1"/>
  <protectedRanges>
    <protectedRange sqref="F109:F110 C109 K109 O109:O110 E120:E121 G120:G121 G123" name="Editable"/>
  </protectedRanges>
  <mergeCells count="84">
    <mergeCell ref="V155:X155"/>
    <mergeCell ref="Z155:AB155"/>
    <mergeCell ref="B166:C166"/>
    <mergeCell ref="G194:M194"/>
    <mergeCell ref="G195:M195"/>
    <mergeCell ref="G182:M182"/>
    <mergeCell ref="R155:T155"/>
    <mergeCell ref="D129:I129"/>
    <mergeCell ref="B155:D155"/>
    <mergeCell ref="F155:H155"/>
    <mergeCell ref="J155:L155"/>
    <mergeCell ref="N155:P155"/>
    <mergeCell ref="D128:I128"/>
    <mergeCell ref="W110:Z110"/>
    <mergeCell ref="D111:I111"/>
    <mergeCell ref="X112:AA112"/>
    <mergeCell ref="D113:F113"/>
    <mergeCell ref="X113:AA113"/>
    <mergeCell ref="D114:J114"/>
    <mergeCell ref="D115:I115"/>
    <mergeCell ref="D117:J117"/>
    <mergeCell ref="D118:J118"/>
    <mergeCell ref="D125:F125"/>
    <mergeCell ref="D126:I126"/>
    <mergeCell ref="D108:E108"/>
    <mergeCell ref="L108:M108"/>
    <mergeCell ref="C86:E86"/>
    <mergeCell ref="C87:E87"/>
    <mergeCell ref="H89:N89"/>
    <mergeCell ref="D100:F100"/>
    <mergeCell ref="E101:J101"/>
    <mergeCell ref="E102:G102"/>
    <mergeCell ref="E103:H103"/>
    <mergeCell ref="D105:I105"/>
    <mergeCell ref="L105:Q105"/>
    <mergeCell ref="D106:I106"/>
    <mergeCell ref="L106:Q106"/>
    <mergeCell ref="C77:E77"/>
    <mergeCell ref="B41:C41"/>
    <mergeCell ref="F45:H45"/>
    <mergeCell ref="B46:C46"/>
    <mergeCell ref="Q46:T46"/>
    <mergeCell ref="F53:H53"/>
    <mergeCell ref="F61:H61"/>
    <mergeCell ref="D73:E73"/>
    <mergeCell ref="C75:E75"/>
    <mergeCell ref="H75:N75"/>
    <mergeCell ref="C76:E76"/>
    <mergeCell ref="H76:N76"/>
    <mergeCell ref="F37:H37"/>
    <mergeCell ref="B26:C26"/>
    <mergeCell ref="AV27:BA27"/>
    <mergeCell ref="BB27:BF27"/>
    <mergeCell ref="BG27:BK27"/>
    <mergeCell ref="F29:H29"/>
    <mergeCell ref="B31:C31"/>
    <mergeCell ref="O31:U31"/>
    <mergeCell ref="O32:U32"/>
    <mergeCell ref="B36:C36"/>
    <mergeCell ref="BU27:BW27"/>
    <mergeCell ref="BX27:BZ27"/>
    <mergeCell ref="F19:H19"/>
    <mergeCell ref="J19:L19"/>
    <mergeCell ref="O19:U19"/>
    <mergeCell ref="B20:C20"/>
    <mergeCell ref="B21:C21"/>
    <mergeCell ref="F21:H21"/>
    <mergeCell ref="B14:C14"/>
    <mergeCell ref="B15:C15"/>
    <mergeCell ref="F16:H16"/>
    <mergeCell ref="J16:K16"/>
    <mergeCell ref="O16:P16"/>
    <mergeCell ref="F17:H17"/>
    <mergeCell ref="J17:L18"/>
    <mergeCell ref="B5:C5"/>
    <mergeCell ref="D5:O5"/>
    <mergeCell ref="Z5:AA5"/>
    <mergeCell ref="B6:B11"/>
    <mergeCell ref="D6:O6"/>
    <mergeCell ref="D7:O7"/>
    <mergeCell ref="D8:O8"/>
    <mergeCell ref="D9:O9"/>
    <mergeCell ref="D10:O10"/>
    <mergeCell ref="D11:O11"/>
  </mergeCells>
  <conditionalFormatting sqref="I85:N85">
    <cfRule type="cellIs" dxfId="127" priority="123" operator="equal">
      <formula>"Select a container"</formula>
    </cfRule>
  </conditionalFormatting>
  <conditionalFormatting sqref="E89">
    <cfRule type="cellIs" dxfId="126" priority="122" operator="equal">
      <formula>"Select a container"</formula>
    </cfRule>
  </conditionalFormatting>
  <conditionalFormatting sqref="K21:K25 G22:G28 G30:G36 G38:G44">
    <cfRule type="cellIs" dxfId="125" priority="121" operator="equal">
      <formula>"Select an option"</formula>
    </cfRule>
  </conditionalFormatting>
  <conditionalFormatting sqref="G46:G52">
    <cfRule type="cellIs" dxfId="124" priority="120" operator="equal">
      <formula>"Select an option"</formula>
    </cfRule>
  </conditionalFormatting>
  <conditionalFormatting sqref="G46:G52 G22:G28 G30:G36 G38:G44">
    <cfRule type="cellIs" dxfId="123" priority="118" operator="equal">
      <formula>"YES"</formula>
    </cfRule>
    <cfRule type="cellIs" dxfId="122" priority="119" operator="equal">
      <formula>"NO"</formula>
    </cfRule>
  </conditionalFormatting>
  <conditionalFormatting sqref="L21:L24">
    <cfRule type="expression" dxfId="121" priority="28">
      <formula>$G$22="NO"</formula>
    </cfRule>
    <cfRule type="cellIs" dxfId="120" priority="117" operator="equal">
      <formula>"Select an option"</formula>
    </cfRule>
  </conditionalFormatting>
  <conditionalFormatting sqref="G54:G60">
    <cfRule type="cellIs" dxfId="119" priority="116" operator="equal">
      <formula>"Select an option"</formula>
    </cfRule>
  </conditionalFormatting>
  <conditionalFormatting sqref="G54:G60">
    <cfRule type="cellIs" dxfId="118" priority="114" operator="equal">
      <formula>"YES"</formula>
    </cfRule>
    <cfRule type="cellIs" dxfId="117" priority="115" operator="equal">
      <formula>"NO"</formula>
    </cfRule>
  </conditionalFormatting>
  <conditionalFormatting sqref="G62:G68">
    <cfRule type="cellIs" dxfId="116" priority="113" operator="equal">
      <formula>"Select an option"</formula>
    </cfRule>
  </conditionalFormatting>
  <conditionalFormatting sqref="G62:G68">
    <cfRule type="cellIs" dxfId="115" priority="111" operator="equal">
      <formula>"YES"</formula>
    </cfRule>
    <cfRule type="cellIs" dxfId="114" priority="112" operator="equal">
      <formula>"NO"</formula>
    </cfRule>
  </conditionalFormatting>
  <conditionalFormatting sqref="K26:K27">
    <cfRule type="cellIs" dxfId="113" priority="109" operator="equal">
      <formula>"Select an option"</formula>
    </cfRule>
  </conditionalFormatting>
  <conditionalFormatting sqref="K21:K27">
    <cfRule type="cellIs" dxfId="112" priority="48" operator="equal">
      <formula>"YES"</formula>
    </cfRule>
    <cfRule type="cellIs" dxfId="111" priority="108" operator="equal">
      <formula>"NO"</formula>
    </cfRule>
  </conditionalFormatting>
  <conditionalFormatting sqref="B37:C40 B36">
    <cfRule type="expression" dxfId="110" priority="107">
      <formula>$B$36="N/A"</formula>
    </cfRule>
  </conditionalFormatting>
  <conditionalFormatting sqref="B22:C25 B21">
    <cfRule type="expression" dxfId="109" priority="106">
      <formula>$B$21="N/A"</formula>
    </cfRule>
  </conditionalFormatting>
  <conditionalFormatting sqref="B27:C30 B26">
    <cfRule type="expression" dxfId="108" priority="105">
      <formula>$B$26="N/A"</formula>
    </cfRule>
  </conditionalFormatting>
  <conditionalFormatting sqref="B32:C35 B31">
    <cfRule type="expression" dxfId="107" priority="104">
      <formula>$B$31="N/A"</formula>
    </cfRule>
  </conditionalFormatting>
  <conditionalFormatting sqref="B42:C45 B41">
    <cfRule type="expression" dxfId="106" priority="103">
      <formula>$B$41="N/A"</formula>
    </cfRule>
  </conditionalFormatting>
  <conditionalFormatting sqref="B47:C50 B46">
    <cfRule type="expression" dxfId="105" priority="102">
      <formula>$B$46="N/A"</formula>
    </cfRule>
  </conditionalFormatting>
  <conditionalFormatting sqref="H109">
    <cfRule type="cellIs" dxfId="104" priority="101" operator="equal">
      <formula>"Reduce Frequency of Pick-up"</formula>
    </cfRule>
  </conditionalFormatting>
  <conditionalFormatting sqref="I109">
    <cfRule type="cellIs" dxfId="103" priority="100" operator="equal">
      <formula>"N/A"</formula>
    </cfRule>
  </conditionalFormatting>
  <conditionalFormatting sqref="Q109:Q110">
    <cfRule type="cellIs" dxfId="102" priority="99" operator="equal">
      <formula>"Reduce Frequency of Pick-up"</formula>
    </cfRule>
  </conditionalFormatting>
  <conditionalFormatting sqref="P109:Q110">
    <cfRule type="cellIs" dxfId="101" priority="74" operator="greaterThan">
      <formula>"N/A"</formula>
    </cfRule>
    <cfRule type="cellIs" dxfId="100" priority="77" operator="equal">
      <formula>"Reduce Frequency of Pick-up"</formula>
    </cfRule>
    <cfRule type="cellIs" dxfId="99" priority="98" operator="equal">
      <formula>"Increase Number of Compactors"</formula>
    </cfRule>
  </conditionalFormatting>
  <conditionalFormatting sqref="E110:F110">
    <cfRule type="cellIs" dxfId="98" priority="66" operator="equal">
      <formula>"Select an option"</formula>
    </cfRule>
    <cfRule type="cellIs" dxfId="97" priority="96" operator="equal">
      <formula>"N/A"</formula>
    </cfRule>
    <cfRule type="cellIs" dxfId="96" priority="97" operator="equal">
      <formula>"Increase Number of Pick-ups"</formula>
    </cfRule>
  </conditionalFormatting>
  <conditionalFormatting sqref="H122">
    <cfRule type="cellIs" dxfId="95" priority="95" operator="equal">
      <formula>"Reduce Frequency of Pick-up"</formula>
    </cfRule>
  </conditionalFormatting>
  <conditionalFormatting sqref="I122">
    <cfRule type="cellIs" dxfId="94" priority="94" operator="equal">
      <formula>"Reduce Frequency of Pick-up"</formula>
    </cfRule>
  </conditionalFormatting>
  <conditionalFormatting sqref="E122:J122">
    <cfRule type="cellIs" dxfId="93" priority="92" operator="equal">
      <formula>"N/A"</formula>
    </cfRule>
    <cfRule type="cellIs" dxfId="92" priority="93" operator="equal">
      <formula>"Increase Number of Pick-ups"</formula>
    </cfRule>
  </conditionalFormatting>
  <conditionalFormatting sqref="H122">
    <cfRule type="cellIs" dxfId="91" priority="91" operator="equal">
      <formula>"N/A - Fill out Cardboard Baler Section"</formula>
    </cfRule>
  </conditionalFormatting>
  <conditionalFormatting sqref="I122">
    <cfRule type="cellIs" dxfId="90" priority="90" operator="equal">
      <formula>"Reduce Frequency of Pick-up"</formula>
    </cfRule>
  </conditionalFormatting>
  <conditionalFormatting sqref="J122">
    <cfRule type="cellIs" dxfId="89" priority="89" operator="equal">
      <formula>"Reduce Frequency of Pick-up"</formula>
    </cfRule>
  </conditionalFormatting>
  <conditionalFormatting sqref="I122">
    <cfRule type="cellIs" dxfId="88" priority="88" operator="equal">
      <formula>"N/A - Fill out Cardboard Baler Section"</formula>
    </cfRule>
  </conditionalFormatting>
  <conditionalFormatting sqref="E121">
    <cfRule type="cellIs" dxfId="87" priority="86" operator="equal">
      <formula>"N/A"</formula>
    </cfRule>
    <cfRule type="cellIs" dxfId="86" priority="87" operator="equal">
      <formula>"Increase Number of Pick-ups"</formula>
    </cfRule>
  </conditionalFormatting>
  <conditionalFormatting sqref="E120">
    <cfRule type="cellIs" dxfId="85" priority="84" operator="equal">
      <formula>"N/A"</formula>
    </cfRule>
    <cfRule type="cellIs" dxfId="84" priority="85" operator="equal">
      <formula>"Increase Number of Pick-ups"</formula>
    </cfRule>
  </conditionalFormatting>
  <conditionalFormatting sqref="N112">
    <cfRule type="cellIs" dxfId="83" priority="82" operator="equal">
      <formula>"N/A"</formula>
    </cfRule>
    <cfRule type="cellIs" dxfId="82" priority="83" operator="equal">
      <formula>"Increase Number of Pick-ups"</formula>
    </cfRule>
  </conditionalFormatting>
  <conditionalFormatting sqref="J121">
    <cfRule type="cellIs" dxfId="81" priority="81" operator="equal">
      <formula>"N/A"</formula>
    </cfRule>
  </conditionalFormatting>
  <conditionalFormatting sqref="J121">
    <cfRule type="cellIs" dxfId="80" priority="80" operator="equal">
      <formula>"Reduce Frequency of Pick-up"</formula>
    </cfRule>
  </conditionalFormatting>
  <conditionalFormatting sqref="P110:Q110">
    <cfRule type="cellIs" dxfId="79" priority="78" operator="equal">
      <formula>"N/A"</formula>
    </cfRule>
    <cfRule type="cellIs" dxfId="78" priority="79" operator="equal">
      <formula>"N/A - Fill out Cardboard Baler Section"</formula>
    </cfRule>
  </conditionalFormatting>
  <conditionalFormatting sqref="Q109">
    <cfRule type="cellIs" dxfId="77" priority="75" operator="equal">
      <formula>"N/A"</formula>
    </cfRule>
  </conditionalFormatting>
  <conditionalFormatting sqref="Q110">
    <cfRule type="cellIs" dxfId="76" priority="65" operator="equal">
      <formula>"Reduce Frequency of Pick-up"</formula>
    </cfRule>
  </conditionalFormatting>
  <conditionalFormatting sqref="P109:P110">
    <cfRule type="cellIs" dxfId="75" priority="73" operator="equal">
      <formula>"Reduce Frequency of Pick-up"</formula>
    </cfRule>
  </conditionalFormatting>
  <conditionalFormatting sqref="F123 H123:J123">
    <cfRule type="cellIs" dxfId="74" priority="72" operator="equal">
      <formula>"Do not complete this section"</formula>
    </cfRule>
  </conditionalFormatting>
  <conditionalFormatting sqref="C109">
    <cfRule type="cellIs" dxfId="73" priority="70" operator="equal">
      <formula>"YES"</formula>
    </cfRule>
    <cfRule type="cellIs" dxfId="72" priority="71" operator="equal">
      <formula>"NO"</formula>
    </cfRule>
  </conditionalFormatting>
  <conditionalFormatting sqref="K109">
    <cfRule type="cellIs" dxfId="71" priority="68" operator="equal">
      <formula>"YES"</formula>
    </cfRule>
    <cfRule type="cellIs" dxfId="70" priority="69" operator="equal">
      <formula>"NO"</formula>
    </cfRule>
  </conditionalFormatting>
  <conditionalFormatting sqref="E109:I109">
    <cfRule type="cellIs" dxfId="69" priority="67" operator="equal">
      <formula>"Select an option"</formula>
    </cfRule>
  </conditionalFormatting>
  <conditionalFormatting sqref="M109:Q110">
    <cfRule type="cellIs" dxfId="68" priority="3" operator="equal">
      <formula>"Fill out Option 1"</formula>
    </cfRule>
    <cfRule type="cellIs" dxfId="67" priority="63" operator="equal">
      <formula>"Select an option"</formula>
    </cfRule>
  </conditionalFormatting>
  <conditionalFormatting sqref="D109:I109 D110:F110">
    <cfRule type="cellIs" dxfId="66" priority="64" operator="equal">
      <formula>"Select number of pick-ups"</formula>
    </cfRule>
  </conditionalFormatting>
  <conditionalFormatting sqref="N109:Q110">
    <cfRule type="cellIs" dxfId="65" priority="54" operator="equal">
      <formula>"Select # of Hydraulic Compactors"</formula>
    </cfRule>
    <cfRule type="cellIs" dxfId="64" priority="62" operator="equal">
      <formula>"""Select # of Hydraulic Compactors"""</formula>
    </cfRule>
  </conditionalFormatting>
  <conditionalFormatting sqref="F109:F110">
    <cfRule type="cellIs" dxfId="63" priority="61" operator="equal">
      <formula>"Select number of pick-ups"</formula>
    </cfRule>
  </conditionalFormatting>
  <conditionalFormatting sqref="D131:I135">
    <cfRule type="cellIs" dxfId="62" priority="60" operator="equal">
      <formula>"Select an option"</formula>
    </cfRule>
  </conditionalFormatting>
  <conditionalFormatting sqref="H120:J121">
    <cfRule type="cellIs" dxfId="61" priority="59" operator="equal">
      <formula>"Select a bag"</formula>
    </cfRule>
  </conditionalFormatting>
  <conditionalFormatting sqref="G120:G121">
    <cfRule type="cellIs" dxfId="60" priority="57" operator="equal">
      <formula>"N/A"</formula>
    </cfRule>
    <cfRule type="cellIs" dxfId="59" priority="58" operator="equal">
      <formula>"Increase Number of Pick-ups"</formula>
    </cfRule>
  </conditionalFormatting>
  <conditionalFormatting sqref="G123">
    <cfRule type="cellIs" dxfId="58" priority="55" operator="equal">
      <formula>"N/A"</formula>
    </cfRule>
    <cfRule type="cellIs" dxfId="57" priority="56" operator="equal">
      <formula>"Increase Number of Pick-ups"</formula>
    </cfRule>
  </conditionalFormatting>
  <conditionalFormatting sqref="E109:I109 E110:F110">
    <cfRule type="cellIs" dxfId="56" priority="53" operator="equal">
      <formula>"Fill out Option 2"</formula>
    </cfRule>
  </conditionalFormatting>
  <conditionalFormatting sqref="F131:I134">
    <cfRule type="cellIs" dxfId="55" priority="52" operator="equal">
      <formula>"Fill out Step A"</formula>
    </cfRule>
  </conditionalFormatting>
  <conditionalFormatting sqref="E123">
    <cfRule type="cellIs" dxfId="54" priority="51" operator="equal">
      <formula>"Do not complete this section"</formula>
    </cfRule>
  </conditionalFormatting>
  <conditionalFormatting sqref="P110">
    <cfRule type="cellIs" dxfId="53" priority="30" operator="equal">
      <formula>"Adjust number of pick-ups or consider a baler"</formula>
    </cfRule>
    <cfRule type="cellIs" dxfId="52" priority="50" operator="equal">
      <formula>"N/A - Fill out Cardboard Baler Section in Step B"</formula>
    </cfRule>
  </conditionalFormatting>
  <conditionalFormatting sqref="E131:I134">
    <cfRule type="cellIs" dxfId="51" priority="49" operator="equal">
      <formula>"Select a bag"</formula>
    </cfRule>
  </conditionalFormatting>
  <conditionalFormatting sqref="J25:L25">
    <cfRule type="expression" dxfId="50" priority="33">
      <formula>$G$46&lt;&gt;"YES"</formula>
    </cfRule>
    <cfRule type="expression" dxfId="49" priority="41">
      <formula>$J$25="N/A"</formula>
    </cfRule>
  </conditionalFormatting>
  <conditionalFormatting sqref="F21:H28">
    <cfRule type="expression" dxfId="48" priority="44">
      <formula>$F$21="N/A"</formula>
    </cfRule>
  </conditionalFormatting>
  <conditionalFormatting sqref="F61:H68">
    <cfRule type="expression" dxfId="47" priority="43">
      <formula>$F$61="N/A"</formula>
    </cfRule>
  </conditionalFormatting>
  <conditionalFormatting sqref="F29:H36">
    <cfRule type="expression" dxfId="46" priority="42">
      <formula>$F$29="N/A"</formula>
    </cfRule>
  </conditionalFormatting>
  <conditionalFormatting sqref="J26:L26">
    <cfRule type="expression" dxfId="45" priority="34">
      <formula>$G$54&lt;&gt;"YES"</formula>
    </cfRule>
    <cfRule type="expression" dxfId="44" priority="37">
      <formula>$J$26="N/A"</formula>
    </cfRule>
  </conditionalFormatting>
  <conditionalFormatting sqref="F37:H44">
    <cfRule type="expression" dxfId="43" priority="40">
      <formula>$F$37="N/A"</formula>
    </cfRule>
  </conditionalFormatting>
  <conditionalFormatting sqref="F45:H52">
    <cfRule type="expression" dxfId="42" priority="39">
      <formula>$F$45="N/A"</formula>
    </cfRule>
  </conditionalFormatting>
  <conditionalFormatting sqref="F53:H60">
    <cfRule type="expression" dxfId="41" priority="38">
      <formula>$F$53="N/A"</formula>
    </cfRule>
  </conditionalFormatting>
  <conditionalFormatting sqref="J27:L27">
    <cfRule type="expression" dxfId="40" priority="35">
      <formula>$G$62&lt;&gt;"YES"</formula>
    </cfRule>
    <cfRule type="expression" dxfId="39" priority="36">
      <formula>$J$27="N/A"</formula>
    </cfRule>
  </conditionalFormatting>
  <conditionalFormatting sqref="L27">
    <cfRule type="expression" dxfId="38" priority="27">
      <formula>$K$27="NO"</formula>
    </cfRule>
  </conditionalFormatting>
  <conditionalFormatting sqref="L25">
    <cfRule type="expression" dxfId="37" priority="25">
      <formula>$K$25="NO"</formula>
    </cfRule>
  </conditionalFormatting>
  <conditionalFormatting sqref="L26">
    <cfRule type="expression" dxfId="36" priority="26">
      <formula>$K$26="NO"</formula>
    </cfRule>
  </conditionalFormatting>
  <conditionalFormatting sqref="L24">
    <cfRule type="expression" dxfId="35" priority="24">
      <formula>$K$24="NO"</formula>
    </cfRule>
  </conditionalFormatting>
  <conditionalFormatting sqref="L23">
    <cfRule type="expression" dxfId="34" priority="23">
      <formula>$K$23="NO"</formula>
    </cfRule>
  </conditionalFormatting>
  <conditionalFormatting sqref="L22">
    <cfRule type="expression" dxfId="33" priority="22">
      <formula>$K$22="NO"</formula>
    </cfRule>
  </conditionalFormatting>
  <conditionalFormatting sqref="L21">
    <cfRule type="expression" dxfId="32" priority="21">
      <formula>$K$21="NO"</formula>
    </cfRule>
  </conditionalFormatting>
  <conditionalFormatting sqref="J22:L22">
    <cfRule type="expression" dxfId="31" priority="29">
      <formula>$G$22&lt;&gt;"YES"</formula>
    </cfRule>
    <cfRule type="expression" dxfId="30" priority="47">
      <formula>$J$22="N/A"</formula>
    </cfRule>
  </conditionalFormatting>
  <conditionalFormatting sqref="J23:L23">
    <cfRule type="expression" dxfId="29" priority="31">
      <formula>$G$30&lt;&gt;"YES"</formula>
    </cfRule>
    <cfRule type="expression" dxfId="28" priority="46">
      <formula>$J$23="N/A"</formula>
    </cfRule>
  </conditionalFormatting>
  <conditionalFormatting sqref="J24:L24">
    <cfRule type="expression" dxfId="27" priority="32">
      <formula>$G$38&lt;&gt;"YES"</formula>
    </cfRule>
    <cfRule type="expression" dxfId="26" priority="45">
      <formula>$J$24="N/A"</formula>
    </cfRule>
  </conditionalFormatting>
  <conditionalFormatting sqref="L21:L27">
    <cfRule type="expression" dxfId="25" priority="110">
      <formula>$K$21="Select an option"</formula>
    </cfRule>
  </conditionalFormatting>
  <conditionalFormatting sqref="H110">
    <cfRule type="cellIs" dxfId="24" priority="20" operator="equal">
      <formula>"Reduce Frequency of Pick-up"</formula>
    </cfRule>
  </conditionalFormatting>
  <conditionalFormatting sqref="I110">
    <cfRule type="expression" dxfId="23" priority="12">
      <formula>ISTEXT($H$68)</formula>
    </cfRule>
    <cfRule type="cellIs" dxfId="22" priority="19" operator="equal">
      <formula>"Reduce Frequency of Pick-up"</formula>
    </cfRule>
  </conditionalFormatting>
  <conditionalFormatting sqref="G110:I110">
    <cfRule type="cellIs" dxfId="21" priority="5" operator="equal">
      <formula>"Select an option"</formula>
    </cfRule>
    <cfRule type="cellIs" dxfId="20" priority="17" operator="equal">
      <formula>"N/A"</formula>
    </cfRule>
    <cfRule type="cellIs" dxfId="19" priority="18" operator="equal">
      <formula>"Increase Number of Pick-ups"</formula>
    </cfRule>
  </conditionalFormatting>
  <conditionalFormatting sqref="H110">
    <cfRule type="cellIs" dxfId="18" priority="7" operator="equal">
      <formula>"Adjust Number of pick-ups or consider a baler"</formula>
    </cfRule>
    <cfRule type="cellIs" dxfId="17" priority="15" operator="equal">
      <formula>"N/A - Fill out Cardboard Baler Section in Step B"</formula>
    </cfRule>
    <cfRule type="cellIs" dxfId="16" priority="16" operator="equal">
      <formula>"N/A - Fill out Cardboard Baler Section"</formula>
    </cfRule>
  </conditionalFormatting>
  <conditionalFormatting sqref="G110:I110">
    <cfRule type="cellIs" dxfId="15" priority="4" operator="equal">
      <formula>"Select number of pick-ups"</formula>
    </cfRule>
  </conditionalFormatting>
  <conditionalFormatting sqref="G110:I110">
    <cfRule type="cellIs" dxfId="14" priority="8" operator="equal">
      <formula>"Fill out Option 2"</formula>
    </cfRule>
  </conditionalFormatting>
  <conditionalFormatting sqref="G110">
    <cfRule type="expression" dxfId="13" priority="6">
      <formula>ISNUMBER($H$110)</formula>
    </cfRule>
    <cfRule type="expression" dxfId="12" priority="13">
      <formula>ISTEXT($H$68)</formula>
    </cfRule>
    <cfRule type="cellIs" dxfId="11" priority="14" operator="equal">
      <formula>"Reduce Frequency of Pick-up"</formula>
    </cfRule>
  </conditionalFormatting>
  <conditionalFormatting sqref="G110">
    <cfRule type="cellIs" dxfId="10" priority="9" operator="equal">
      <formula>"N/A - Fill out Cardboard Baler Section in Step B"</formula>
    </cfRule>
    <cfRule type="cellIs" dxfId="9" priority="10" operator="equal">
      <formula>"N/A - Fill out Cardboard Baler Section"</formula>
    </cfRule>
  </conditionalFormatting>
  <conditionalFormatting sqref="I110 G110">
    <cfRule type="expression" dxfId="8" priority="11">
      <formula>ISTEXT($H$110)</formula>
    </cfRule>
  </conditionalFormatting>
  <conditionalFormatting sqref="Q110 N110">
    <cfRule type="expression" dxfId="7" priority="76">
      <formula>ISTEXT($P$110)</formula>
    </cfRule>
  </conditionalFormatting>
  <conditionalFormatting sqref="D123:J123">
    <cfRule type="expression" dxfId="6" priority="2">
      <formula>ISNUMBER($H$110)</formula>
    </cfRule>
  </conditionalFormatting>
  <conditionalFormatting sqref="G132">
    <cfRule type="expression" dxfId="5" priority="1">
      <formula>$E$132="hydraulic compactor"</formula>
    </cfRule>
  </conditionalFormatting>
  <dataValidations count="34">
    <dataValidation type="list" allowBlank="1" showInputMessage="1" showErrorMessage="1" promptTitle="Number of Hydraulic Compactors" prompt="Input number of hydraulic compactors." sqref="O109" xr:uid="{B2B5FD3E-1C47-4C4E-9AD5-73027C103B50}">
      <formula1>$AD$13:$AD$19</formula1>
    </dataValidation>
    <dataValidation type="list" allowBlank="1" showInputMessage="1" showErrorMessage="1" promptTitle="Number of Hydraulic Compactors" prompt="Input number of hydraulic compactors." sqref="O110" xr:uid="{56E87084-697B-4A0B-AF36-639BF691FF0C}">
      <formula1>$AD$13:$AD$14</formula1>
    </dataValidation>
    <dataValidation type="list" allowBlank="1" showInputMessage="1" showErrorMessage="1" sqref="F109" xr:uid="{F34BFA4B-012D-4487-8A32-D5464895288D}">
      <formula1>$AE$13:$AE$20</formula1>
    </dataValidation>
    <dataValidation type="list" allowBlank="1" showInputMessage="1" showErrorMessage="1" sqref="F110" xr:uid="{415EF6B0-E876-449C-91AF-F2C0BC634EE8}">
      <formula1>$AF$13:$AF$19</formula1>
    </dataValidation>
    <dataValidation allowBlank="1" showInputMessage="1" showErrorMessage="1" promptTitle="Cardboard Input" prompt="If cell is blank, fill out / review Step B for cardboard baler(s)." sqref="G110" xr:uid="{BB35935F-DC84-4D4C-A935-C2DB411E5E0A}"/>
    <dataValidation type="whole" allowBlank="1" showInputMessage="1" showErrorMessage="1" sqref="E93" xr:uid="{E3652104-85AE-44E4-AEA9-3652FE965156}">
      <formula1>1</formula1>
      <formula2>C22</formula2>
    </dataValidation>
    <dataValidation type="whole" allowBlank="1" showInputMessage="1" showErrorMessage="1" sqref="I90" xr:uid="{4DEEBAAD-5767-4268-BD11-F5959B99A04E}">
      <formula1>1</formula1>
      <formula2>C23</formula2>
    </dataValidation>
    <dataValidation type="whole" allowBlank="1" showInputMessage="1" showErrorMessage="1" sqref="J90" xr:uid="{C6EA3930-D450-4542-BD88-D8DC38C4CEC6}">
      <formula1>1</formula1>
      <formula2>C23</formula2>
    </dataValidation>
    <dataValidation type="whole" allowBlank="1" showInputMessage="1" showErrorMessage="1" sqref="K90" xr:uid="{5DA57B92-6FCB-4B28-B5B8-1F07A83EDCED}">
      <formula1>1</formula1>
      <formula2>C23</formula2>
    </dataValidation>
    <dataValidation type="whole" allowBlank="1" showInputMessage="1" showErrorMessage="1" sqref="L90" xr:uid="{61CAFF8D-8F92-4751-99AD-7A3251CCFAA9}">
      <formula1>1</formula1>
      <formula2>C23</formula2>
    </dataValidation>
    <dataValidation type="whole" allowBlank="1" showInputMessage="1" showErrorMessage="1" sqref="M90" xr:uid="{8CB0BED7-CFF5-4F98-9DBE-920114CA175D}">
      <formula1>1</formula1>
      <formula2>C23</formula2>
    </dataValidation>
    <dataValidation type="whole" allowBlank="1" showInputMessage="1" showErrorMessage="1" sqref="N90" xr:uid="{2C0432A4-0FF3-47BB-8713-BAFE2B01BE6F}">
      <formula1>1</formula1>
      <formula2>C23</formula2>
    </dataValidation>
    <dataValidation type="whole" allowBlank="1" showInputMessage="1" showErrorMessage="1" promptTitle="Stairhall No." prompt="Select number of stairhalls - cannot be above total number for the entire development." sqref="I84:N84 E88" xr:uid="{9EE97AEF-7B99-4BB2-AF9A-F2B47AEE2440}">
      <formula1>1</formula1>
      <formula2>$C$19</formula2>
    </dataValidation>
    <dataValidation type="list" allowBlank="1" showInputMessage="1" showErrorMessage="1" sqref="K23" xr:uid="{F82E1372-4D58-4D24-A31D-DAF267161D98}">
      <formula1>IF($F$29="N/A",$Z$92:$Z$93,$AB$92:$AB$94)</formula1>
    </dataValidation>
    <dataValidation type="list" allowBlank="1" showInputMessage="1" showErrorMessage="1" sqref="K26" xr:uid="{759FEC75-A7A5-4ECA-96A2-8EE75C6B8498}">
      <formula1>IF($F$53="N/A",$Z$92:$Z$93,$AB$92:$AB$94)</formula1>
    </dataValidation>
    <dataValidation type="list" allowBlank="1" showInputMessage="1" showErrorMessage="1" sqref="K25" xr:uid="{51008DC1-A817-47AF-AE9F-B3132F798DA1}">
      <formula1>IF($F$45="N/A",$Z$92:$Z$93,$AB$92:$AB$94)</formula1>
    </dataValidation>
    <dataValidation type="list" allowBlank="1" showInputMessage="1" showErrorMessage="1" sqref="K21" xr:uid="{E3CB19A1-AEFD-4C78-A664-CB69D8A02588}">
      <formula1>$AB$92:$AB$94</formula1>
    </dataValidation>
    <dataValidation type="list" allowBlank="1" showInputMessage="1" showErrorMessage="1" sqref="K24" xr:uid="{A7F83732-76BE-406F-9835-B880C5C9CC20}">
      <formula1>IF($F$37="N/A",$Z$92:$Z$93,$AB$92:$AB$94)</formula1>
    </dataValidation>
    <dataValidation type="list" allowBlank="1" showInputMessage="1" showErrorMessage="1" sqref="G22:G28" xr:uid="{7E419BCE-047F-456C-8DDE-01912454B302}">
      <formula1>IF($F$21="N/A",$Z$93,$AB$92:$AB$94)</formula1>
    </dataValidation>
    <dataValidation type="list" allowBlank="1" showInputMessage="1" showErrorMessage="1" sqref="C109 K109" xr:uid="{655A9FB0-DC00-4C3C-988B-E40273A424CF}">
      <formula1>$AE$32:$AE$33</formula1>
    </dataValidation>
    <dataValidation type="list" allowBlank="1" showInputMessage="1" showErrorMessage="1" sqref="F108 N112 N108" xr:uid="{D58827B5-39FF-439C-A445-576F6E6392CA}">
      <formula1>$AB$30:$AB$31</formula1>
    </dataValidation>
    <dataValidation allowBlank="1" showInputMessage="1" showErrorMessage="1" promptTitle="Footprint" prompt="Based on a footprint of equivalent 1 cu yd container." sqref="J120:J121" xr:uid="{8C52AE68-C429-48E7-9169-F98D60ECC0FC}"/>
    <dataValidation type="list" allowBlank="1" showInputMessage="1" showErrorMessage="1" sqref="K14 D5:O11" xr:uid="{E90E866E-B1E7-4B17-BBFB-9334AA1D4123}">
      <formula1>Developments</formula1>
    </dataValidation>
    <dataValidation type="decimal" allowBlank="1" showInputMessage="1" showErrorMessage="1" promptTitle="Capture Rate" prompt="Input trash chute capture rate - 0 to 100%." sqref="D79" xr:uid="{0EE45AD4-CD3A-410B-8F71-6AEDA29EDD35}">
      <formula1>0</formula1>
      <formula2>1</formula2>
    </dataValidation>
    <dataValidation type="list" allowBlank="1" showInputMessage="1" showErrorMessage="1" sqref="BV30:BV81 BU29 BS30:BS81 BX29" xr:uid="{A332EBE8-22D8-462B-BB8B-BB8651A00BC5}">
      <formula1>Containers</formula1>
    </dataValidation>
    <dataValidation type="list" allowBlank="1" showInputMessage="1" showErrorMessage="1" sqref="G46:G52" xr:uid="{C6A8A21D-5BFE-4EF9-B337-C5DD756E6E8A}">
      <formula1>IF($F$45="N/A",$AB$95,$AB$92:$AB$94)</formula1>
    </dataValidation>
    <dataValidation type="list" allowBlank="1" showInputMessage="1" showErrorMessage="1" sqref="K27" xr:uid="{C8E5AE51-382F-4174-BD54-B5555D396C32}">
      <formula1>IF($F$61="N/A",$Z$92:$Z$93,$AB$92:$AB$94)</formula1>
    </dataValidation>
    <dataValidation type="list" allowBlank="1" showInputMessage="1" showErrorMessage="1" sqref="K22" xr:uid="{AE982B42-4405-4849-83B9-C1549053F341}">
      <formula1>IF($F$21="N/A",$Z$92:$Z$93,$AB$92:$AB$94)</formula1>
    </dataValidation>
    <dataValidation type="whole" allowBlank="1" showInputMessage="1" showErrorMessage="1" promptTitle="Recycling Pick-up" prompt="Enter number of pick-ups / week. If using DSNY, pick-up / week must be 1." sqref="G120:G123" xr:uid="{8EDF5E43-3D67-432F-BE86-DFB466A8AB84}">
      <formula1>1</formula1>
      <formula2>1000</formula2>
    </dataValidation>
    <dataValidation type="list" allowBlank="1" showInputMessage="1" showErrorMessage="1" sqref="G62:G68" xr:uid="{350AC5E0-0D24-4731-B47A-ACF8185D415B}">
      <formula1>IF($F$61="N/A",$AB$95,$AB$92:$AB$94)</formula1>
    </dataValidation>
    <dataValidation type="list" allowBlank="1" showInputMessage="1" showErrorMessage="1" sqref="G54:G60" xr:uid="{36AD2169-8FF1-4032-8690-361D841BDDB4}">
      <formula1>IF($F$53="N/A",$AB$95,$AB$92:$AB$94)</formula1>
    </dataValidation>
    <dataValidation type="list" allowBlank="1" showInputMessage="1" showErrorMessage="1" sqref="G38:G44" xr:uid="{DD6A393C-7839-478F-99B7-47711ED273B6}">
      <formula1>IF($F$37="N/A",$AB$95,$AB$92:$AB$94)</formula1>
    </dataValidation>
    <dataValidation type="list" allowBlank="1" showInputMessage="1" showErrorMessage="1" sqref="G30:G36" xr:uid="{71E8CEA9-7E36-4F6E-9786-E29721165A25}">
      <formula1>IF($F$29="N/A",$AB$95,$AB$92:$AB$94)</formula1>
    </dataValidation>
    <dataValidation type="list" allowBlank="1" showInputMessage="1" showErrorMessage="1" sqref="E120:E121" xr:uid="{9D54D58E-18BE-4F33-A116-F27A9528D6AB}">
      <formula1>#REF!</formula1>
    </dataValidation>
  </dataValidations>
  <pageMargins left="0.7" right="0.7" top="0.75" bottom="0.75" header="0.3" footer="0.3"/>
  <drawing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872DE-B223-485F-A82B-D1F15FA2F826}">
  <dimension ref="A2:F43"/>
  <sheetViews>
    <sheetView workbookViewId="0">
      <selection activeCell="F7" sqref="F7"/>
    </sheetView>
  </sheetViews>
  <sheetFormatPr defaultRowHeight="15"/>
  <cols>
    <col min="1" max="1" width="41.140625" customWidth="1"/>
    <col min="2" max="2" width="0" hidden="1" customWidth="1"/>
    <col min="3" max="3" width="13.28515625" bestFit="1" customWidth="1"/>
    <col min="4" max="4" width="10.140625" bestFit="1" customWidth="1"/>
    <col min="5" max="5" width="9.5703125" bestFit="1" customWidth="1"/>
    <col min="6" max="6" width="11.5703125" bestFit="1" customWidth="1"/>
  </cols>
  <sheetData>
    <row r="2" spans="1:6" s="470" customFormat="1" ht="45">
      <c r="A2" s="468" t="s">
        <v>2621</v>
      </c>
      <c r="B2" s="468"/>
      <c r="C2" s="469" t="s">
        <v>2996</v>
      </c>
      <c r="D2" s="469" t="s">
        <v>2997</v>
      </c>
      <c r="E2" s="469" t="s">
        <v>2998</v>
      </c>
      <c r="F2" s="469" t="s">
        <v>2999</v>
      </c>
    </row>
    <row r="3" spans="1:6" ht="15.75">
      <c r="A3" s="461" t="s">
        <v>3000</v>
      </c>
      <c r="B3">
        <f>ROW(A1)</f>
        <v>1</v>
      </c>
      <c r="C3" s="466">
        <f>CONVERT((VLOOKUP(A3,developmentdata2019[],19,FALSE)*2.4)*365,"lbm","ton")</f>
        <v>1313.124</v>
      </c>
      <c r="D3" s="467">
        <f>C3*7%</f>
        <v>91.918680000000009</v>
      </c>
      <c r="E3" s="467">
        <f>D3*79%</f>
        <v>72.615757200000004</v>
      </c>
      <c r="F3" s="467">
        <f>ROUND(CONVERT(E3,"ton","lbm")/40,0)</f>
        <v>3631</v>
      </c>
    </row>
    <row r="4" spans="1:6" ht="15.75">
      <c r="A4" s="461" t="s">
        <v>3001</v>
      </c>
      <c r="B4">
        <f t="shared" ref="B4:B42" si="0">ROW(A2)</f>
        <v>2</v>
      </c>
      <c r="C4" s="466">
        <f>CONVERT((VLOOKUP(A4,developmentdata2019[],19,FALSE)*2.4)*365,"lbm","ton")</f>
        <v>1428.318</v>
      </c>
      <c r="D4" s="467">
        <f t="shared" ref="D4:D42" si="1">C4*7%</f>
        <v>99.982260000000011</v>
      </c>
      <c r="E4" s="467">
        <f t="shared" ref="E4:E42" si="2">D4*79%</f>
        <v>78.985985400000018</v>
      </c>
      <c r="F4" s="467">
        <f t="shared" ref="F4:F42" si="3">ROUND(CONVERT(E4,"ton","lbm")/40,0)</f>
        <v>3949</v>
      </c>
    </row>
    <row r="5" spans="1:6" ht="15.75">
      <c r="A5" s="461" t="s">
        <v>3002</v>
      </c>
      <c r="B5">
        <f t="shared" si="0"/>
        <v>3</v>
      </c>
      <c r="C5" s="466">
        <f>CONVERT((VLOOKUP(A5,developmentdata2019[],19,FALSE)*2.4)*365,"lbm","ton")</f>
        <v>638.16599999999994</v>
      </c>
      <c r="D5" s="467">
        <f t="shared" si="1"/>
        <v>44.671619999999997</v>
      </c>
      <c r="E5" s="467">
        <f t="shared" si="2"/>
        <v>35.290579799999996</v>
      </c>
      <c r="F5" s="467">
        <f t="shared" si="3"/>
        <v>1765</v>
      </c>
    </row>
    <row r="6" spans="1:6" ht="15.75">
      <c r="A6" s="461" t="s">
        <v>3003</v>
      </c>
      <c r="B6">
        <f t="shared" si="0"/>
        <v>4</v>
      </c>
      <c r="C6" s="466">
        <f>CONVERT((VLOOKUP(A6,developmentdata2019[],19,FALSE)*2.4)*365,"lbm","ton")</f>
        <v>1245.2340000000002</v>
      </c>
      <c r="D6" s="467">
        <f t="shared" si="1"/>
        <v>87.166380000000018</v>
      </c>
      <c r="E6" s="467">
        <f t="shared" si="2"/>
        <v>68.861440200000018</v>
      </c>
      <c r="F6" s="467">
        <f t="shared" si="3"/>
        <v>3443</v>
      </c>
    </row>
    <row r="7" spans="1:6" ht="15.75">
      <c r="A7" s="462" t="s">
        <v>3004</v>
      </c>
      <c r="B7">
        <f t="shared" si="0"/>
        <v>5</v>
      </c>
      <c r="C7" s="466">
        <f>CONVERT((VLOOKUP(A7,developmentdata2019[],19,FALSE)*2.4)*365,"lbm","ton")</f>
        <v>1226.4000000000001</v>
      </c>
      <c r="D7" s="467">
        <f t="shared" si="1"/>
        <v>85.848000000000013</v>
      </c>
      <c r="E7" s="467">
        <f t="shared" si="2"/>
        <v>67.81992000000001</v>
      </c>
      <c r="F7" s="467">
        <f t="shared" si="3"/>
        <v>3391</v>
      </c>
    </row>
    <row r="8" spans="1:6" ht="15.75">
      <c r="A8" s="462" t="s">
        <v>3005</v>
      </c>
      <c r="B8">
        <f t="shared" si="0"/>
        <v>6</v>
      </c>
      <c r="C8" s="466">
        <f>CONVERT((VLOOKUP(A8,developmentdata2019[],19,FALSE)*2.4)*365,"lbm","ton")</f>
        <v>1875.5159999999998</v>
      </c>
      <c r="D8" s="467">
        <f t="shared" si="1"/>
        <v>131.28612000000001</v>
      </c>
      <c r="E8" s="467">
        <f t="shared" si="2"/>
        <v>103.71603480000002</v>
      </c>
      <c r="F8" s="467">
        <f t="shared" si="3"/>
        <v>5186</v>
      </c>
    </row>
    <row r="9" spans="1:6" ht="15.75">
      <c r="A9" s="462" t="s">
        <v>3006</v>
      </c>
      <c r="B9">
        <f t="shared" si="0"/>
        <v>7</v>
      </c>
      <c r="C9" s="466">
        <f>CONVERT((VLOOKUP(A9,developmentdata2019[],19,FALSE)*2.4)*365,"lbm","ton")</f>
        <v>1305.6780000000001</v>
      </c>
      <c r="D9" s="467">
        <f t="shared" si="1"/>
        <v>91.397460000000009</v>
      </c>
      <c r="E9" s="467">
        <f t="shared" si="2"/>
        <v>72.203993400000016</v>
      </c>
      <c r="F9" s="467">
        <f t="shared" si="3"/>
        <v>3610</v>
      </c>
    </row>
    <row r="10" spans="1:6" ht="15.75">
      <c r="A10" s="462" t="s">
        <v>361</v>
      </c>
      <c r="B10">
        <f t="shared" si="0"/>
        <v>8</v>
      </c>
      <c r="C10" s="466">
        <f>CONVERT((VLOOKUP(A10,developmentdata2019[],19,FALSE)*2.4)*365,"lbm","ton")</f>
        <v>1500.588</v>
      </c>
      <c r="D10" s="467">
        <f t="shared" si="1"/>
        <v>105.04116</v>
      </c>
      <c r="E10" s="467">
        <f t="shared" si="2"/>
        <v>82.982516400000009</v>
      </c>
      <c r="F10" s="467">
        <f t="shared" si="3"/>
        <v>4149</v>
      </c>
    </row>
    <row r="11" spans="1:6" ht="15.75">
      <c r="A11" s="462" t="s">
        <v>369</v>
      </c>
      <c r="B11">
        <f t="shared" si="0"/>
        <v>9</v>
      </c>
      <c r="C11" s="466">
        <f>CONVERT((VLOOKUP(A11,developmentdata2019[],19,FALSE)*2.4)*365,"lbm","ton")</f>
        <v>1307.8680000000002</v>
      </c>
      <c r="D11" s="467">
        <f t="shared" si="1"/>
        <v>91.550760000000025</v>
      </c>
      <c r="E11" s="467">
        <f t="shared" si="2"/>
        <v>72.325100400000025</v>
      </c>
      <c r="F11" s="467">
        <f t="shared" si="3"/>
        <v>3616</v>
      </c>
    </row>
    <row r="12" spans="1:6" ht="15.75">
      <c r="A12" s="463" t="s">
        <v>3007</v>
      </c>
      <c r="B12">
        <f t="shared" si="0"/>
        <v>10</v>
      </c>
      <c r="C12" s="466">
        <f>CONVERT((VLOOKUP(A12,developmentdata2019[],19,FALSE)*2.4)*365,"lbm","ton")</f>
        <v>714.81600000000003</v>
      </c>
      <c r="D12" s="467">
        <f t="shared" si="1"/>
        <v>50.037120000000009</v>
      </c>
      <c r="E12" s="467">
        <f t="shared" si="2"/>
        <v>39.529324800000012</v>
      </c>
      <c r="F12" s="467">
        <f t="shared" si="3"/>
        <v>1976</v>
      </c>
    </row>
    <row r="13" spans="1:6">
      <c r="A13" s="460" t="s">
        <v>963</v>
      </c>
      <c r="B13">
        <f t="shared" si="0"/>
        <v>11</v>
      </c>
      <c r="C13" s="466">
        <f>CONVERT((VLOOKUP(A13,developmentdata2019[],19,FALSE)*2.4)*365,"lbm","ton")</f>
        <v>490.99800000000005</v>
      </c>
      <c r="D13" s="467">
        <f t="shared" si="1"/>
        <v>34.36986000000001</v>
      </c>
      <c r="E13" s="467">
        <f t="shared" si="2"/>
        <v>27.152189400000008</v>
      </c>
      <c r="F13" s="467">
        <f t="shared" si="3"/>
        <v>1358</v>
      </c>
    </row>
    <row r="14" spans="1:6" ht="15.75">
      <c r="A14" s="463" t="s">
        <v>3008</v>
      </c>
      <c r="B14">
        <f t="shared" si="0"/>
        <v>12</v>
      </c>
      <c r="C14" s="466">
        <f>CONVERT((VLOOKUP(A14,developmentdata2019[],19,FALSE)*2.4)*365,"lbm","ton")</f>
        <v>1100.2560000000001</v>
      </c>
      <c r="D14" s="467">
        <f t="shared" si="1"/>
        <v>77.017920000000018</v>
      </c>
      <c r="E14" s="467">
        <f t="shared" si="2"/>
        <v>60.844156800000015</v>
      </c>
      <c r="F14" s="467">
        <f t="shared" si="3"/>
        <v>3042</v>
      </c>
    </row>
    <row r="15" spans="1:6" ht="15.75">
      <c r="A15" s="463" t="s">
        <v>3009</v>
      </c>
      <c r="B15">
        <f t="shared" si="0"/>
        <v>13</v>
      </c>
      <c r="C15" s="466">
        <f>CONVERT((VLOOKUP(A15,developmentdata2019[],19,FALSE)*2.4)*365,"lbm","ton")</f>
        <v>1838.7239999999999</v>
      </c>
      <c r="D15" s="467">
        <f t="shared" si="1"/>
        <v>128.71068</v>
      </c>
      <c r="E15" s="467">
        <f t="shared" si="2"/>
        <v>101.6814372</v>
      </c>
      <c r="F15" s="467">
        <f t="shared" si="3"/>
        <v>5084</v>
      </c>
    </row>
    <row r="16" spans="1:6" ht="15.75">
      <c r="A16" s="463" t="s">
        <v>3010</v>
      </c>
      <c r="B16">
        <f t="shared" si="0"/>
        <v>14</v>
      </c>
      <c r="C16" s="466">
        <f>CONVERT((VLOOKUP(A16,developmentdata2019[],19,FALSE)*2.4)*365,"lbm","ton")</f>
        <v>1054.704</v>
      </c>
      <c r="D16" s="467">
        <f t="shared" si="1"/>
        <v>73.829279999999997</v>
      </c>
      <c r="E16" s="467">
        <f t="shared" si="2"/>
        <v>58.325131200000001</v>
      </c>
      <c r="F16" s="467">
        <f t="shared" si="3"/>
        <v>2916</v>
      </c>
    </row>
    <row r="17" spans="1:6" ht="15.75">
      <c r="A17" s="463" t="s">
        <v>3011</v>
      </c>
      <c r="B17">
        <f t="shared" si="0"/>
        <v>15</v>
      </c>
      <c r="C17" s="466">
        <f>CONVERT((VLOOKUP(A17,developmentdata2019[],19,FALSE)*2.4)*365,"lbm","ton")</f>
        <v>1240.4159999999999</v>
      </c>
      <c r="D17" s="467">
        <f t="shared" si="1"/>
        <v>86.829120000000003</v>
      </c>
      <c r="E17" s="467">
        <f t="shared" si="2"/>
        <v>68.595004800000012</v>
      </c>
      <c r="F17" s="467">
        <f t="shared" si="3"/>
        <v>3430</v>
      </c>
    </row>
    <row r="18" spans="1:6" ht="15.75">
      <c r="A18" s="463" t="s">
        <v>3012</v>
      </c>
      <c r="B18">
        <f t="shared" si="0"/>
        <v>16</v>
      </c>
      <c r="C18" s="466">
        <f>CONVERT((VLOOKUP(A18,developmentdata2019[],19,FALSE)*2.4)*365,"lbm","ton")</f>
        <v>499.75799999999998</v>
      </c>
      <c r="D18" s="467">
        <f t="shared" si="1"/>
        <v>34.983060000000002</v>
      </c>
      <c r="E18" s="467">
        <f t="shared" si="2"/>
        <v>27.636617400000002</v>
      </c>
      <c r="F18" s="467">
        <f t="shared" si="3"/>
        <v>1382</v>
      </c>
    </row>
    <row r="19" spans="1:6" ht="15.75">
      <c r="A19" s="463" t="s">
        <v>3013</v>
      </c>
      <c r="B19">
        <f t="shared" si="0"/>
        <v>17</v>
      </c>
      <c r="C19" s="466">
        <f>CONVERT((VLOOKUP(A19,developmentdata2019[],19,FALSE)*2.4)*365,"lbm","ton")</f>
        <v>536.98800000000006</v>
      </c>
      <c r="D19" s="467">
        <f t="shared" si="1"/>
        <v>37.589160000000007</v>
      </c>
      <c r="E19" s="467">
        <f t="shared" si="2"/>
        <v>29.695436400000006</v>
      </c>
      <c r="F19" s="467">
        <f t="shared" si="3"/>
        <v>1485</v>
      </c>
    </row>
    <row r="20" spans="1:6" ht="15.75">
      <c r="A20" s="463" t="s">
        <v>3014</v>
      </c>
      <c r="B20">
        <f t="shared" si="0"/>
        <v>18</v>
      </c>
      <c r="C20" s="466">
        <f>CONVERT((VLOOKUP(A20,developmentdata2019[],19,FALSE)*2.4)*365,"lbm","ton")</f>
        <v>994.2600000000001</v>
      </c>
      <c r="D20" s="467">
        <f t="shared" si="1"/>
        <v>69.59820000000002</v>
      </c>
      <c r="E20" s="467">
        <f t="shared" si="2"/>
        <v>54.982578000000018</v>
      </c>
      <c r="F20" s="467">
        <f t="shared" si="3"/>
        <v>2749</v>
      </c>
    </row>
    <row r="21" spans="1:6" ht="15.75">
      <c r="A21" s="463" t="s">
        <v>3015</v>
      </c>
      <c r="B21">
        <f t="shared" si="0"/>
        <v>19</v>
      </c>
      <c r="C21" s="466">
        <f>CONVERT((VLOOKUP(A21,developmentdata2019[],19,FALSE)*2.4)*365,"lbm","ton")</f>
        <v>1328.0160000000001</v>
      </c>
      <c r="D21" s="467">
        <f t="shared" si="1"/>
        <v>92.961120000000008</v>
      </c>
      <c r="E21" s="467">
        <f t="shared" si="2"/>
        <v>73.43928480000001</v>
      </c>
      <c r="F21" s="467">
        <f t="shared" si="3"/>
        <v>3672</v>
      </c>
    </row>
    <row r="22" spans="1:6" ht="15.75">
      <c r="A22" s="463" t="s">
        <v>3016</v>
      </c>
      <c r="B22">
        <f t="shared" si="0"/>
        <v>20</v>
      </c>
      <c r="C22" s="466">
        <f>CONVERT((VLOOKUP(A22,developmentdata2019[],19,FALSE)*2.4)*365,"lbm","ton")</f>
        <v>1251.8040000000001</v>
      </c>
      <c r="D22" s="467">
        <f t="shared" si="1"/>
        <v>87.626280000000008</v>
      </c>
      <c r="E22" s="467">
        <f t="shared" si="2"/>
        <v>69.224761200000003</v>
      </c>
      <c r="F22" s="467">
        <f t="shared" si="3"/>
        <v>3461</v>
      </c>
    </row>
    <row r="23" spans="1:6">
      <c r="A23" s="464" t="s">
        <v>3017</v>
      </c>
      <c r="B23">
        <f t="shared" si="0"/>
        <v>21</v>
      </c>
      <c r="C23" s="466">
        <f>CONVERT((VLOOKUP(A23,developmentdata2019[],19,FALSE)*2.4)*365,"lbm","ton")</f>
        <v>759.49199999999996</v>
      </c>
      <c r="D23" s="467">
        <f t="shared" si="1"/>
        <v>53.164439999999999</v>
      </c>
      <c r="E23" s="467">
        <f t="shared" si="2"/>
        <v>41.9999076</v>
      </c>
      <c r="F23" s="467">
        <f t="shared" si="3"/>
        <v>2100</v>
      </c>
    </row>
    <row r="24" spans="1:6">
      <c r="A24" s="464" t="s">
        <v>3018</v>
      </c>
      <c r="B24">
        <f t="shared" si="0"/>
        <v>22</v>
      </c>
      <c r="C24" s="466">
        <f>CONVERT((VLOOKUP(A24,developmentdata2019[],19,FALSE)*2.4)*365,"lbm","ton")</f>
        <v>826.06799999999987</v>
      </c>
      <c r="D24" s="467">
        <f t="shared" si="1"/>
        <v>57.824759999999998</v>
      </c>
      <c r="E24" s="467">
        <f t="shared" si="2"/>
        <v>45.681560400000002</v>
      </c>
      <c r="F24" s="467">
        <f t="shared" si="3"/>
        <v>2284</v>
      </c>
    </row>
    <row r="25" spans="1:6">
      <c r="A25" s="464" t="s">
        <v>979</v>
      </c>
      <c r="B25">
        <f t="shared" si="0"/>
        <v>23</v>
      </c>
      <c r="C25" s="466">
        <f>CONVERT((VLOOKUP(A25,developmentdata2019[],19,FALSE)*2.4)*365,"lbm","ton")</f>
        <v>450.70200000000006</v>
      </c>
      <c r="D25" s="467">
        <f t="shared" si="1"/>
        <v>31.549140000000008</v>
      </c>
      <c r="E25" s="467">
        <f t="shared" si="2"/>
        <v>24.923820600000006</v>
      </c>
      <c r="F25" s="467">
        <f t="shared" si="3"/>
        <v>1246</v>
      </c>
    </row>
    <row r="26" spans="1:6">
      <c r="A26" s="464" t="s">
        <v>3019</v>
      </c>
      <c r="B26">
        <f t="shared" si="0"/>
        <v>24</v>
      </c>
      <c r="C26" s="466">
        <f>CONVERT((VLOOKUP(A26,developmentdata2019[],19,FALSE)*2.4)*365,"lbm","ton")</f>
        <v>640.7940000000001</v>
      </c>
      <c r="D26" s="467">
        <f t="shared" si="1"/>
        <v>44.85558000000001</v>
      </c>
      <c r="E26" s="467">
        <f t="shared" si="2"/>
        <v>35.435908200000007</v>
      </c>
      <c r="F26" s="467">
        <f t="shared" si="3"/>
        <v>1772</v>
      </c>
    </row>
    <row r="27" spans="1:6">
      <c r="A27" s="464" t="s">
        <v>3020</v>
      </c>
      <c r="B27">
        <f t="shared" si="0"/>
        <v>25</v>
      </c>
      <c r="C27" s="466">
        <f>CONVERT((VLOOKUP(A27,developmentdata2019[],19,FALSE)*2.4)*365,"lbm","ton")</f>
        <v>694.23</v>
      </c>
      <c r="D27" s="467">
        <f t="shared" si="1"/>
        <v>48.596100000000007</v>
      </c>
      <c r="E27" s="467">
        <f t="shared" si="2"/>
        <v>38.390919000000004</v>
      </c>
      <c r="F27" s="467">
        <f t="shared" si="3"/>
        <v>1920</v>
      </c>
    </row>
    <row r="28" spans="1:6">
      <c r="A28" s="464" t="s">
        <v>3021</v>
      </c>
      <c r="B28">
        <f t="shared" si="0"/>
        <v>26</v>
      </c>
      <c r="C28" s="466">
        <f>CONVERT((VLOOKUP(A28,developmentdata2019[],19,FALSE)*2.4)*365,"lbm","ton")</f>
        <v>2108.5320000000002</v>
      </c>
      <c r="D28" s="467">
        <f t="shared" si="1"/>
        <v>147.59724000000003</v>
      </c>
      <c r="E28" s="467">
        <f t="shared" si="2"/>
        <v>116.60181960000003</v>
      </c>
      <c r="F28" s="467">
        <f t="shared" si="3"/>
        <v>5830</v>
      </c>
    </row>
    <row r="29" spans="1:6">
      <c r="A29" s="464" t="s">
        <v>3022</v>
      </c>
      <c r="B29">
        <f t="shared" si="0"/>
        <v>27</v>
      </c>
      <c r="C29" s="466">
        <f>CONVERT((VLOOKUP(A29,developmentdata2019[],19,FALSE)*2.4)*365,"lbm","ton")</f>
        <v>414.786</v>
      </c>
      <c r="D29" s="467">
        <f t="shared" si="1"/>
        <v>29.035020000000003</v>
      </c>
      <c r="E29" s="467">
        <f t="shared" si="2"/>
        <v>22.937665800000005</v>
      </c>
      <c r="F29" s="467">
        <f t="shared" si="3"/>
        <v>1147</v>
      </c>
    </row>
    <row r="30" spans="1:6">
      <c r="A30" s="464" t="s">
        <v>3023</v>
      </c>
      <c r="B30">
        <f t="shared" si="0"/>
        <v>28</v>
      </c>
      <c r="C30" s="466">
        <f>CONVERT((VLOOKUP(A30,developmentdata2019[],19,FALSE)*2.4)*365,"lbm","ton")</f>
        <v>377.99399999999997</v>
      </c>
      <c r="D30" s="467">
        <f t="shared" si="1"/>
        <v>26.459579999999999</v>
      </c>
      <c r="E30" s="467">
        <f t="shared" si="2"/>
        <v>20.9030682</v>
      </c>
      <c r="F30" s="467">
        <f t="shared" si="3"/>
        <v>1045</v>
      </c>
    </row>
    <row r="31" spans="1:6">
      <c r="A31" s="464" t="s">
        <v>982</v>
      </c>
      <c r="B31">
        <f t="shared" si="0"/>
        <v>29</v>
      </c>
      <c r="C31" s="466">
        <f>CONVERT((VLOOKUP(A31,developmentdata2019[],19,FALSE)*2.4)*365,"lbm","ton")</f>
        <v>105.12</v>
      </c>
      <c r="D31" s="467">
        <f t="shared" si="1"/>
        <v>7.3584000000000014</v>
      </c>
      <c r="E31" s="467">
        <f t="shared" si="2"/>
        <v>5.813136000000001</v>
      </c>
      <c r="F31" s="467">
        <f t="shared" si="3"/>
        <v>291</v>
      </c>
    </row>
    <row r="32" spans="1:6">
      <c r="A32" s="464" t="s">
        <v>3024</v>
      </c>
      <c r="B32">
        <f t="shared" si="0"/>
        <v>30</v>
      </c>
      <c r="C32" s="466">
        <f>CONVERT((VLOOKUP(A32,developmentdata2019[],19,FALSE)*2.4)*365,"lbm","ton")</f>
        <v>346.89600000000002</v>
      </c>
      <c r="D32" s="467">
        <f t="shared" si="1"/>
        <v>24.282720000000005</v>
      </c>
      <c r="E32" s="467">
        <f t="shared" si="2"/>
        <v>19.183348800000005</v>
      </c>
      <c r="F32" s="467">
        <f t="shared" si="3"/>
        <v>959</v>
      </c>
    </row>
    <row r="33" spans="1:6">
      <c r="A33" s="464" t="s">
        <v>3025</v>
      </c>
      <c r="B33">
        <f t="shared" si="0"/>
        <v>31</v>
      </c>
      <c r="C33" s="466">
        <f>CONVERT((VLOOKUP(A33,developmentdata2019[],19,FALSE)*2.4)*365,"lbm","ton")</f>
        <v>368.35800000000006</v>
      </c>
      <c r="D33" s="467">
        <f t="shared" si="1"/>
        <v>25.785060000000005</v>
      </c>
      <c r="E33" s="467">
        <f t="shared" si="2"/>
        <v>20.370197400000006</v>
      </c>
      <c r="F33" s="467">
        <f t="shared" si="3"/>
        <v>1019</v>
      </c>
    </row>
    <row r="34" spans="1:6">
      <c r="A34" s="464" t="s">
        <v>3026</v>
      </c>
      <c r="B34">
        <f t="shared" si="0"/>
        <v>32</v>
      </c>
      <c r="C34" s="466">
        <f>CONVERT((VLOOKUP(A34,developmentdata2019[],19,FALSE)*2.4)*365,"lbm","ton")</f>
        <v>192.28199999999995</v>
      </c>
      <c r="D34" s="467">
        <f t="shared" si="1"/>
        <v>13.459739999999998</v>
      </c>
      <c r="E34" s="467">
        <f t="shared" si="2"/>
        <v>10.633194599999999</v>
      </c>
      <c r="F34" s="467">
        <f t="shared" si="3"/>
        <v>532</v>
      </c>
    </row>
    <row r="35" spans="1:6">
      <c r="A35" s="464" t="s">
        <v>3027</v>
      </c>
      <c r="B35">
        <f t="shared" si="0"/>
        <v>33</v>
      </c>
      <c r="C35" s="466">
        <f>CONVERT((VLOOKUP(A35,developmentdata2019[],19,FALSE)*2.4)*365,"lbm","ton")</f>
        <v>555.822</v>
      </c>
      <c r="D35" s="467">
        <f t="shared" si="1"/>
        <v>38.907540000000004</v>
      </c>
      <c r="E35" s="467">
        <f t="shared" si="2"/>
        <v>30.736956600000006</v>
      </c>
      <c r="F35" s="467">
        <f t="shared" si="3"/>
        <v>1537</v>
      </c>
    </row>
    <row r="36" spans="1:6">
      <c r="A36" s="464" t="s">
        <v>3028</v>
      </c>
      <c r="B36">
        <f t="shared" si="0"/>
        <v>34</v>
      </c>
      <c r="C36" s="466">
        <f>CONVERT((VLOOKUP(A36,developmentdata2019[],19,FALSE)*2.4)*365,"lbm","ton")</f>
        <v>390.25800000000004</v>
      </c>
      <c r="D36" s="467">
        <f t="shared" si="1"/>
        <v>27.318060000000006</v>
      </c>
      <c r="E36" s="467">
        <f t="shared" si="2"/>
        <v>21.581267400000005</v>
      </c>
      <c r="F36" s="467">
        <f t="shared" si="3"/>
        <v>1079</v>
      </c>
    </row>
    <row r="37" spans="1:6">
      <c r="A37" s="464" t="s">
        <v>3029</v>
      </c>
      <c r="B37">
        <f t="shared" si="0"/>
        <v>35</v>
      </c>
      <c r="C37" s="466">
        <f>CONVERT((VLOOKUP(A37,developmentdata2019[],19,FALSE)*2.4)*365,"lbm","ton")</f>
        <v>440.19000000000005</v>
      </c>
      <c r="D37" s="467">
        <f t="shared" si="1"/>
        <v>30.813300000000005</v>
      </c>
      <c r="E37" s="467">
        <f t="shared" si="2"/>
        <v>24.342507000000005</v>
      </c>
      <c r="F37" s="467">
        <f t="shared" si="3"/>
        <v>1217</v>
      </c>
    </row>
    <row r="38" spans="1:6">
      <c r="A38" s="465" t="s">
        <v>3030</v>
      </c>
      <c r="B38">
        <f t="shared" si="0"/>
        <v>36</v>
      </c>
      <c r="C38" s="466">
        <f>CONVERT((VLOOKUP(A38,developmentdata2019[],19,FALSE)*2.4)*365,"lbm","ton")</f>
        <v>904.9079999999999</v>
      </c>
      <c r="D38" s="467">
        <f t="shared" si="1"/>
        <v>63.343559999999997</v>
      </c>
      <c r="E38" s="467">
        <f t="shared" si="2"/>
        <v>50.041412399999999</v>
      </c>
      <c r="F38" s="467">
        <f t="shared" si="3"/>
        <v>2502</v>
      </c>
    </row>
    <row r="39" spans="1:6">
      <c r="A39" s="464" t="s">
        <v>3031</v>
      </c>
      <c r="B39">
        <f t="shared" si="0"/>
        <v>37</v>
      </c>
      <c r="C39" s="466">
        <f>CONVERT((VLOOKUP(A39,developmentdata2019[],19,FALSE)*2.4)*365,"lbm","ton")</f>
        <v>1756.38</v>
      </c>
      <c r="D39" s="467">
        <f t="shared" si="1"/>
        <v>122.94660000000002</v>
      </c>
      <c r="E39" s="467">
        <f t="shared" si="2"/>
        <v>97.127814000000015</v>
      </c>
      <c r="F39" s="467">
        <f t="shared" si="3"/>
        <v>4856</v>
      </c>
    </row>
    <row r="40" spans="1:6">
      <c r="A40" s="464" t="s">
        <v>3032</v>
      </c>
      <c r="B40">
        <f t="shared" si="0"/>
        <v>38</v>
      </c>
      <c r="C40" s="466">
        <f>CONVERT((VLOOKUP(A40,developmentdata2019[],19,FALSE)*2.4)*365,"lbm","ton")</f>
        <v>937.75799999999992</v>
      </c>
      <c r="D40" s="467">
        <f t="shared" si="1"/>
        <v>65.643060000000006</v>
      </c>
      <c r="E40" s="467">
        <f t="shared" si="2"/>
        <v>51.858017400000008</v>
      </c>
      <c r="F40" s="467">
        <f t="shared" si="3"/>
        <v>2593</v>
      </c>
    </row>
    <row r="41" spans="1:6">
      <c r="A41" s="464" t="s">
        <v>3033</v>
      </c>
      <c r="B41">
        <f t="shared" si="0"/>
        <v>39</v>
      </c>
      <c r="C41" s="466">
        <f>CONVERT((VLOOKUP(A41,developmentdata2019[],19,FALSE)*2.4)*365,"lbm","ton")</f>
        <v>2137.44</v>
      </c>
      <c r="D41" s="467">
        <f t="shared" si="1"/>
        <v>149.62080000000003</v>
      </c>
      <c r="E41" s="467">
        <f t="shared" si="2"/>
        <v>118.20043200000003</v>
      </c>
      <c r="F41" s="467">
        <f t="shared" si="3"/>
        <v>5910</v>
      </c>
    </row>
    <row r="42" spans="1:6">
      <c r="A42" s="464" t="s">
        <v>3034</v>
      </c>
      <c r="B42">
        <f t="shared" si="0"/>
        <v>40</v>
      </c>
      <c r="C42" s="466">
        <f>CONVERT((VLOOKUP(A42,developmentdata2019[],19,FALSE)*2.4)*365,"lbm","ton")</f>
        <v>1836.9720000000002</v>
      </c>
      <c r="D42" s="467">
        <f t="shared" si="1"/>
        <v>128.58804000000003</v>
      </c>
      <c r="E42" s="467">
        <f t="shared" si="2"/>
        <v>101.58455160000003</v>
      </c>
      <c r="F42" s="467">
        <f t="shared" si="3"/>
        <v>5079</v>
      </c>
    </row>
    <row r="43" spans="1:6">
      <c r="A43">
        <f>COUNTA(A3:A42)</f>
        <v>40</v>
      </c>
      <c r="C43" s="467">
        <f>SUM(C3:C42)</f>
        <v>39136.614000000001</v>
      </c>
      <c r="D43" s="467">
        <f t="shared" ref="D43:F43" si="4">SUM(D3:D42)</f>
        <v>2739.5629800000002</v>
      </c>
      <c r="E43" s="467">
        <f t="shared" si="4"/>
        <v>2164.2547542000007</v>
      </c>
      <c r="F43" s="467">
        <f t="shared" si="4"/>
        <v>108213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G40"/>
  <sheetViews>
    <sheetView topLeftCell="A4" workbookViewId="0">
      <selection activeCell="B15" sqref="B15"/>
    </sheetView>
  </sheetViews>
  <sheetFormatPr defaultColWidth="8.85546875" defaultRowHeight="15"/>
  <cols>
    <col min="1" max="1" width="69.85546875" bestFit="1" customWidth="1"/>
    <col min="2" max="2" width="22" bestFit="1" customWidth="1"/>
    <col min="3" max="3" width="8" bestFit="1" customWidth="1"/>
    <col min="4" max="4" width="11.140625" bestFit="1" customWidth="1"/>
    <col min="5" max="5" width="12" bestFit="1" customWidth="1"/>
    <col min="6" max="6" width="10.42578125" bestFit="1" customWidth="1"/>
    <col min="7" max="7" width="8.85546875" bestFit="1" customWidth="1"/>
  </cols>
  <sheetData>
    <row r="1" spans="1:7">
      <c r="A1" s="2" t="s">
        <v>3035</v>
      </c>
    </row>
    <row r="2" spans="1:7" ht="60">
      <c r="B2" s="1" t="s">
        <v>3036</v>
      </c>
      <c r="C2" t="s">
        <v>3037</v>
      </c>
      <c r="D2" t="s">
        <v>2720</v>
      </c>
      <c r="E2" t="s">
        <v>3038</v>
      </c>
      <c r="F2" t="s">
        <v>3039</v>
      </c>
      <c r="G2" s="1" t="s">
        <v>3040</v>
      </c>
    </row>
    <row r="3" spans="1:7">
      <c r="A3" s="2" t="s">
        <v>2619</v>
      </c>
      <c r="B3" s="3">
        <f t="shared" ref="B3:B9" si="0">B29</f>
        <v>0.12109271428571429</v>
      </c>
      <c r="C3" s="3">
        <f>B3*B19</f>
        <v>2.5490016357142857</v>
      </c>
      <c r="D3" s="8">
        <v>1</v>
      </c>
      <c r="E3" s="10">
        <f>C10-SUM(E4:E9)</f>
        <v>5.2136122814285724</v>
      </c>
      <c r="F3" s="5">
        <f t="shared" ref="F3:F9" si="1">E3*$B$38</f>
        <v>1053.0141269292544</v>
      </c>
      <c r="G3" s="6">
        <f>ROUNDUP(F3/40,0)</f>
        <v>27</v>
      </c>
    </row>
    <row r="4" spans="1:7">
      <c r="A4" s="2" t="s">
        <v>2620</v>
      </c>
      <c r="B4" s="3">
        <f t="shared" si="0"/>
        <v>8.7481428571428571E-2</v>
      </c>
      <c r="C4" s="3">
        <f t="shared" ref="C4:C9" si="2">B4*B20</f>
        <v>1.5764153428571428</v>
      </c>
      <c r="D4" s="8">
        <v>0.1</v>
      </c>
      <c r="E4">
        <f>C4*D4</f>
        <v>0.15764153428571429</v>
      </c>
      <c r="F4" s="5">
        <f t="shared" si="1"/>
        <v>31.839491245822856</v>
      </c>
      <c r="G4" s="6">
        <f t="shared" ref="G4:G7" si="3">ROUNDUP(F4/40,0)</f>
        <v>1</v>
      </c>
    </row>
    <row r="5" spans="1:7">
      <c r="A5" s="2" t="s">
        <v>2621</v>
      </c>
      <c r="B5" s="3">
        <f t="shared" si="0"/>
        <v>3.2230000000000002E-2</v>
      </c>
      <c r="C5" s="3">
        <f t="shared" si="2"/>
        <v>0.85957410000000012</v>
      </c>
      <c r="D5" s="9">
        <v>0.5</v>
      </c>
      <c r="E5">
        <f t="shared" ref="E5:E7" si="4">C5*D5</f>
        <v>0.42978705000000006</v>
      </c>
      <c r="F5" s="5">
        <f t="shared" si="1"/>
        <v>86.805809636700005</v>
      </c>
      <c r="G5" s="6">
        <f t="shared" si="3"/>
        <v>3</v>
      </c>
    </row>
    <row r="6" spans="1:7">
      <c r="A6" s="2" t="s">
        <v>2622</v>
      </c>
      <c r="B6" s="3">
        <f t="shared" si="0"/>
        <v>3.2230000000000002E-2</v>
      </c>
      <c r="C6" s="3">
        <f t="shared" si="2"/>
        <v>0.19950370000000003</v>
      </c>
      <c r="D6" s="9">
        <v>0.1</v>
      </c>
      <c r="E6">
        <f t="shared" si="4"/>
        <v>1.9950370000000005E-2</v>
      </c>
      <c r="F6" s="5">
        <f t="shared" si="1"/>
        <v>4.0294560303800013</v>
      </c>
      <c r="G6" s="6">
        <f t="shared" si="3"/>
        <v>1</v>
      </c>
    </row>
    <row r="7" spans="1:7">
      <c r="A7" s="2" t="s">
        <v>2623</v>
      </c>
      <c r="B7" s="3">
        <f t="shared" si="0"/>
        <v>0.14733714285714286</v>
      </c>
      <c r="C7" s="3">
        <f t="shared" si="2"/>
        <v>0.63649645714285719</v>
      </c>
      <c r="D7" s="9">
        <f>0%</f>
        <v>0</v>
      </c>
      <c r="E7">
        <f t="shared" si="4"/>
        <v>0</v>
      </c>
      <c r="F7" s="5">
        <f t="shared" si="1"/>
        <v>0</v>
      </c>
      <c r="G7" s="6">
        <f t="shared" si="3"/>
        <v>0</v>
      </c>
    </row>
    <row r="8" spans="1:7">
      <c r="A8" s="2" t="s">
        <v>2624</v>
      </c>
      <c r="B8" s="3">
        <f t="shared" si="0"/>
        <v>3.2229999999999997E-3</v>
      </c>
      <c r="C8" s="3">
        <f t="shared" si="2"/>
        <v>1.8209949999999999E-2</v>
      </c>
      <c r="D8" s="9">
        <v>0</v>
      </c>
      <c r="E8">
        <f>C8*D8</f>
        <v>0</v>
      </c>
      <c r="F8" s="5">
        <f t="shared" si="1"/>
        <v>0</v>
      </c>
      <c r="G8" s="6">
        <f>ROUNDUP(F8/40,0)</f>
        <v>0</v>
      </c>
    </row>
    <row r="9" spans="1:7">
      <c r="A9" s="2" t="s">
        <v>2625</v>
      </c>
      <c r="B9" s="3">
        <f t="shared" si="0"/>
        <v>3.6834285714285715E-2</v>
      </c>
      <c r="C9" s="3">
        <f t="shared" si="2"/>
        <v>0.49100102857142858</v>
      </c>
      <c r="D9" s="9">
        <v>0</v>
      </c>
      <c r="E9">
        <f>C9*D9</f>
        <v>0</v>
      </c>
      <c r="F9" s="5">
        <f t="shared" si="1"/>
        <v>0</v>
      </c>
      <c r="G9" s="6">
        <f>ROUNDUP(F9/40,0)</f>
        <v>0</v>
      </c>
    </row>
    <row r="10" spans="1:7">
      <c r="A10" s="2" t="s">
        <v>2787</v>
      </c>
      <c r="C10" s="3">
        <f>SUM(C3:C7)</f>
        <v>5.8209912357142866</v>
      </c>
    </row>
    <row r="12" spans="1:7">
      <c r="A12" s="1" t="s">
        <v>3041</v>
      </c>
    </row>
    <row r="13" spans="1:7">
      <c r="A13" s="2" t="s">
        <v>3042</v>
      </c>
      <c r="B13">
        <f>32.23/7</f>
        <v>4.6042857142857141</v>
      </c>
    </row>
    <row r="14" spans="1:7">
      <c r="A14" s="2" t="s">
        <v>3043</v>
      </c>
      <c r="B14">
        <f>B13/2</f>
        <v>2.302142857142857</v>
      </c>
    </row>
    <row r="15" spans="1:7">
      <c r="A15" s="2" t="s">
        <v>3044</v>
      </c>
      <c r="B15" s="4">
        <f>B14/5</f>
        <v>0.46042857142857141</v>
      </c>
    </row>
    <row r="16" spans="1:7">
      <c r="A16" s="2" t="s">
        <v>3045</v>
      </c>
      <c r="B16" s="6">
        <f>B15*2000</f>
        <v>920.85714285714278</v>
      </c>
    </row>
    <row r="18" spans="1:3">
      <c r="A18" s="2" t="s">
        <v>2841</v>
      </c>
    </row>
    <row r="19" spans="1:3">
      <c r="A19" s="2" t="s">
        <v>2619</v>
      </c>
      <c r="B19">
        <v>21.05</v>
      </c>
    </row>
    <row r="20" spans="1:3">
      <c r="A20" s="2" t="s">
        <v>2620</v>
      </c>
      <c r="B20">
        <v>18.02</v>
      </c>
    </row>
    <row r="21" spans="1:3">
      <c r="A21" s="2" t="s">
        <v>2621</v>
      </c>
      <c r="B21">
        <v>26.67</v>
      </c>
    </row>
    <row r="22" spans="1:3">
      <c r="A22" s="2" t="s">
        <v>2622</v>
      </c>
      <c r="B22">
        <v>6.19</v>
      </c>
    </row>
    <row r="23" spans="1:3">
      <c r="A23" s="2" t="s">
        <v>2623</v>
      </c>
      <c r="B23">
        <v>4.32</v>
      </c>
    </row>
    <row r="24" spans="1:3">
      <c r="A24" s="2" t="s">
        <v>2624</v>
      </c>
      <c r="B24">
        <v>5.65</v>
      </c>
    </row>
    <row r="25" spans="1:3">
      <c r="A25" s="2" t="s">
        <v>2625</v>
      </c>
      <c r="B25">
        <v>13.33</v>
      </c>
    </row>
    <row r="28" spans="1:3">
      <c r="A28" s="2" t="s">
        <v>2853</v>
      </c>
      <c r="B28" t="s">
        <v>3046</v>
      </c>
      <c r="C28" t="s">
        <v>2855</v>
      </c>
    </row>
    <row r="29" spans="1:3">
      <c r="A29" s="2" t="s">
        <v>2856</v>
      </c>
      <c r="B29" s="11">
        <f>C29*$B$15</f>
        <v>0.12109271428571429</v>
      </c>
      <c r="C29" s="8">
        <v>0.26300000000000001</v>
      </c>
    </row>
    <row r="30" spans="1:3">
      <c r="A30" s="2" t="s">
        <v>2620</v>
      </c>
      <c r="B30" s="11">
        <f>C30*$B$15</f>
        <v>8.7481428571428571E-2</v>
      </c>
      <c r="C30" s="8">
        <v>0.19</v>
      </c>
    </row>
    <row r="31" spans="1:3">
      <c r="A31" s="2" t="s">
        <v>2621</v>
      </c>
      <c r="B31" s="11">
        <f>C31*$B$15</f>
        <v>3.2230000000000002E-2</v>
      </c>
      <c r="C31" s="8">
        <v>7.0000000000000007E-2</v>
      </c>
    </row>
    <row r="32" spans="1:3">
      <c r="A32" s="2" t="s">
        <v>2622</v>
      </c>
      <c r="B32" s="11">
        <f t="shared" ref="B32:B33" si="5">C32*$B$15</f>
        <v>3.2230000000000002E-2</v>
      </c>
      <c r="C32" s="8">
        <v>7.0000000000000007E-2</v>
      </c>
    </row>
    <row r="33" spans="1:3">
      <c r="A33" s="2" t="s">
        <v>2623</v>
      </c>
      <c r="B33" s="11">
        <f t="shared" si="5"/>
        <v>0.14733714285714286</v>
      </c>
      <c r="C33" s="7">
        <v>0.32</v>
      </c>
    </row>
    <row r="34" spans="1:3">
      <c r="A34" s="2" t="s">
        <v>2624</v>
      </c>
      <c r="B34" s="11">
        <f>C34*$B$15</f>
        <v>3.2229999999999997E-3</v>
      </c>
      <c r="C34" s="8">
        <v>7.0000000000000001E-3</v>
      </c>
    </row>
    <row r="35" spans="1:3">
      <c r="A35" s="2" t="s">
        <v>2625</v>
      </c>
      <c r="B35" s="11">
        <f>C35*$B$15</f>
        <v>3.6834285714285715E-2</v>
      </c>
      <c r="C35" s="8">
        <v>0.08</v>
      </c>
    </row>
    <row r="36" spans="1:3">
      <c r="B36" s="4">
        <f>SUM(B29:B35)</f>
        <v>0.46042857142857141</v>
      </c>
      <c r="C36" s="7">
        <f>SUM(C29:C35)</f>
        <v>1</v>
      </c>
    </row>
    <row r="38" spans="1:3">
      <c r="A38" s="2" t="s">
        <v>2861</v>
      </c>
      <c r="B38">
        <v>201.97399999999999</v>
      </c>
    </row>
    <row r="40" spans="1:3">
      <c r="A40" s="2" t="s">
        <v>3047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D113-6891-4DAD-AA69-0FAD08B490BF}">
  <sheetPr codeName="Sheet2"/>
  <dimension ref="A1:AY330"/>
  <sheetViews>
    <sheetView workbookViewId="0">
      <pane xSplit="1" ySplit="2" topLeftCell="O227" activePane="bottomRight" state="frozen"/>
      <selection pane="bottomRight" activeCell="S249" sqref="S249"/>
      <selection pane="bottomLeft" activeCell="A3" sqref="A3"/>
      <selection pane="topRight" activeCell="B1" sqref="B1"/>
    </sheetView>
  </sheetViews>
  <sheetFormatPr defaultColWidth="8.85546875" defaultRowHeight="15"/>
  <cols>
    <col min="1" max="1" width="57" bestFit="1" customWidth="1"/>
    <col min="2" max="2" width="13.42578125" bestFit="1" customWidth="1"/>
    <col min="3" max="3" width="25.85546875" bestFit="1" customWidth="1"/>
    <col min="4" max="4" width="8" bestFit="1" customWidth="1"/>
    <col min="5" max="5" width="22" bestFit="1" customWidth="1"/>
    <col min="6" max="7" width="42.42578125" bestFit="1" customWidth="1"/>
    <col min="8" max="8" width="59" bestFit="1" customWidth="1"/>
    <col min="9" max="9" width="27.42578125" bestFit="1" customWidth="1"/>
    <col min="10" max="10" width="15.42578125" bestFit="1" customWidth="1"/>
    <col min="11" max="11" width="16.85546875" bestFit="1" customWidth="1"/>
    <col min="12" max="12" width="48.42578125" bestFit="1" customWidth="1"/>
    <col min="13" max="13" width="36.42578125" bestFit="1" customWidth="1"/>
    <col min="14" max="14" width="33.42578125" bestFit="1" customWidth="1"/>
    <col min="15" max="15" width="29.140625" bestFit="1" customWidth="1"/>
    <col min="16" max="16" width="30" bestFit="1" customWidth="1"/>
    <col min="17" max="17" width="36.42578125" bestFit="1" customWidth="1"/>
    <col min="18" max="18" width="31.42578125" bestFit="1" customWidth="1"/>
    <col min="19" max="19" width="21.42578125" bestFit="1" customWidth="1"/>
    <col min="20" max="20" width="38.42578125" bestFit="1" customWidth="1"/>
    <col min="21" max="21" width="37.42578125" bestFit="1" customWidth="1"/>
    <col min="22" max="22" width="32.42578125" bestFit="1" customWidth="1"/>
    <col min="23" max="23" width="37.42578125" bestFit="1" customWidth="1"/>
    <col min="24" max="24" width="25.42578125" bestFit="1" customWidth="1"/>
    <col min="25" max="25" width="22" bestFit="1" customWidth="1"/>
    <col min="26" max="26" width="19.42578125" bestFit="1" customWidth="1"/>
    <col min="27" max="27" width="8.85546875" bestFit="1" customWidth="1"/>
    <col min="28" max="28" width="21.42578125" bestFit="1" customWidth="1"/>
    <col min="29" max="29" width="25.140625" bestFit="1" customWidth="1"/>
    <col min="30" max="30" width="23.85546875" bestFit="1" customWidth="1"/>
    <col min="31" max="31" width="16.42578125" bestFit="1" customWidth="1"/>
    <col min="32" max="32" width="20.42578125" bestFit="1" customWidth="1"/>
    <col min="33" max="33" width="10.42578125" bestFit="1" customWidth="1"/>
    <col min="34" max="34" width="21.85546875" bestFit="1" customWidth="1"/>
    <col min="35" max="35" width="20.42578125" bestFit="1" customWidth="1"/>
    <col min="36" max="36" width="28.42578125" bestFit="1" customWidth="1"/>
    <col min="37" max="37" width="24.85546875" bestFit="1" customWidth="1"/>
    <col min="38" max="38" width="25.85546875" bestFit="1" customWidth="1"/>
    <col min="39" max="39" width="25" bestFit="1" customWidth="1"/>
    <col min="40" max="40" width="22.42578125" bestFit="1" customWidth="1"/>
    <col min="41" max="41" width="14.42578125" bestFit="1" customWidth="1"/>
    <col min="42" max="42" width="23.42578125" bestFit="1" customWidth="1"/>
    <col min="43" max="43" width="30" bestFit="1" customWidth="1"/>
    <col min="44" max="44" width="27.42578125" bestFit="1" customWidth="1"/>
    <col min="45" max="45" width="30" bestFit="1" customWidth="1"/>
    <col min="46" max="46" width="27.140625" bestFit="1" customWidth="1"/>
    <col min="47" max="47" width="20.42578125" bestFit="1" customWidth="1"/>
    <col min="48" max="48" width="29" bestFit="1" customWidth="1"/>
    <col min="49" max="49" width="24" bestFit="1" customWidth="1"/>
    <col min="50" max="50" width="31.42578125" bestFit="1" customWidth="1"/>
    <col min="51" max="51" width="25.140625" bestFit="1" customWidth="1"/>
  </cols>
  <sheetData>
    <row r="1" spans="1:51" s="14" customFormat="1">
      <c r="A1" s="19">
        <v>1</v>
      </c>
      <c r="B1" s="19">
        <v>2</v>
      </c>
      <c r="C1" s="19">
        <v>3</v>
      </c>
      <c r="D1" s="19">
        <v>4</v>
      </c>
      <c r="E1" s="19">
        <v>5</v>
      </c>
      <c r="F1" s="19">
        <v>6</v>
      </c>
      <c r="G1" s="19">
        <v>7</v>
      </c>
      <c r="H1" s="19">
        <v>8</v>
      </c>
      <c r="I1" s="19">
        <v>9</v>
      </c>
      <c r="J1" s="19">
        <v>10</v>
      </c>
      <c r="K1" s="19">
        <v>11</v>
      </c>
      <c r="L1" s="19">
        <v>12</v>
      </c>
      <c r="M1" s="19">
        <v>13</v>
      </c>
      <c r="N1" s="19">
        <v>14</v>
      </c>
      <c r="O1" s="19">
        <v>15</v>
      </c>
      <c r="P1" s="19">
        <v>16</v>
      </c>
      <c r="Q1" s="19">
        <v>17</v>
      </c>
      <c r="R1" s="19">
        <v>18</v>
      </c>
      <c r="S1" s="19">
        <v>19</v>
      </c>
      <c r="T1" s="19">
        <v>20</v>
      </c>
      <c r="U1" s="19">
        <v>21</v>
      </c>
      <c r="V1" s="19">
        <v>22</v>
      </c>
      <c r="W1" s="19">
        <v>23</v>
      </c>
      <c r="X1" s="19">
        <v>24</v>
      </c>
      <c r="Y1" s="19">
        <v>25</v>
      </c>
      <c r="Z1" s="19">
        <v>26</v>
      </c>
      <c r="AA1" s="19">
        <v>27</v>
      </c>
      <c r="AB1" s="19">
        <v>28</v>
      </c>
      <c r="AC1" s="19">
        <v>29</v>
      </c>
      <c r="AD1" s="19">
        <v>30</v>
      </c>
      <c r="AE1" s="19">
        <v>31</v>
      </c>
      <c r="AF1" s="19">
        <v>32</v>
      </c>
      <c r="AG1" s="19">
        <v>33</v>
      </c>
      <c r="AH1" s="19">
        <v>34</v>
      </c>
      <c r="AI1" s="19">
        <v>35</v>
      </c>
      <c r="AJ1" s="19">
        <v>36</v>
      </c>
      <c r="AK1" s="19">
        <v>37</v>
      </c>
      <c r="AL1" s="19">
        <v>38</v>
      </c>
      <c r="AM1" s="19">
        <v>39</v>
      </c>
      <c r="AN1" s="19">
        <v>40</v>
      </c>
      <c r="AO1" s="19">
        <v>41</v>
      </c>
      <c r="AP1" s="19">
        <v>42</v>
      </c>
      <c r="AQ1" s="19">
        <v>43</v>
      </c>
      <c r="AR1" s="19">
        <v>44</v>
      </c>
      <c r="AS1" s="19">
        <v>45</v>
      </c>
      <c r="AT1" s="19">
        <v>46</v>
      </c>
      <c r="AU1" s="19">
        <v>47</v>
      </c>
      <c r="AV1" s="19">
        <v>48</v>
      </c>
      <c r="AW1" s="19">
        <v>49</v>
      </c>
      <c r="AX1" s="19">
        <v>50</v>
      </c>
      <c r="AY1" s="19">
        <v>51</v>
      </c>
    </row>
    <row r="2" spans="1:51">
      <c r="A2" t="s">
        <v>523</v>
      </c>
      <c r="B2" t="s">
        <v>524</v>
      </c>
      <c r="C2" t="s">
        <v>525</v>
      </c>
      <c r="D2" t="s">
        <v>526</v>
      </c>
      <c r="E2" t="s">
        <v>527</v>
      </c>
      <c r="F2" t="s">
        <v>528</v>
      </c>
      <c r="G2" t="s">
        <v>529</v>
      </c>
      <c r="H2" t="s">
        <v>530</v>
      </c>
      <c r="I2" t="s">
        <v>531</v>
      </c>
      <c r="J2" t="s">
        <v>532</v>
      </c>
      <c r="K2" t="s">
        <v>533</v>
      </c>
      <c r="L2" t="s">
        <v>534</v>
      </c>
      <c r="M2" t="s">
        <v>535</v>
      </c>
      <c r="N2" t="s">
        <v>536</v>
      </c>
      <c r="O2" t="s">
        <v>537</v>
      </c>
      <c r="P2" t="s">
        <v>538</v>
      </c>
      <c r="Q2" t="s">
        <v>539</v>
      </c>
      <c r="R2" t="s">
        <v>540</v>
      </c>
      <c r="S2" t="s">
        <v>541</v>
      </c>
      <c r="T2" t="s">
        <v>542</v>
      </c>
      <c r="U2" t="s">
        <v>543</v>
      </c>
      <c r="V2" t="s">
        <v>544</v>
      </c>
      <c r="W2" t="s">
        <v>545</v>
      </c>
      <c r="X2" t="s">
        <v>546</v>
      </c>
      <c r="Y2" t="s">
        <v>547</v>
      </c>
      <c r="Z2" t="s">
        <v>548</v>
      </c>
      <c r="AA2" t="s">
        <v>549</v>
      </c>
      <c r="AB2" t="s">
        <v>550</v>
      </c>
      <c r="AC2" t="s">
        <v>551</v>
      </c>
      <c r="AD2" t="s">
        <v>552</v>
      </c>
      <c r="AE2" t="s">
        <v>553</v>
      </c>
      <c r="AF2" t="s">
        <v>554</v>
      </c>
      <c r="AG2" t="s">
        <v>555</v>
      </c>
      <c r="AH2" t="s">
        <v>556</v>
      </c>
      <c r="AI2" t="s">
        <v>557</v>
      </c>
      <c r="AJ2" t="s">
        <v>558</v>
      </c>
      <c r="AK2" t="s">
        <v>559</v>
      </c>
      <c r="AL2" t="s">
        <v>560</v>
      </c>
      <c r="AM2" t="s">
        <v>561</v>
      </c>
      <c r="AN2" t="s">
        <v>562</v>
      </c>
      <c r="AO2" t="s">
        <v>563</v>
      </c>
      <c r="AP2" t="s">
        <v>564</v>
      </c>
      <c r="AQ2" t="s">
        <v>565</v>
      </c>
      <c r="AR2" t="s">
        <v>566</v>
      </c>
      <c r="AS2" t="s">
        <v>567</v>
      </c>
      <c r="AT2" t="s">
        <v>568</v>
      </c>
      <c r="AU2" t="s">
        <v>569</v>
      </c>
      <c r="AV2" t="s">
        <v>570</v>
      </c>
      <c r="AW2" t="s">
        <v>571</v>
      </c>
      <c r="AX2" t="s">
        <v>572</v>
      </c>
      <c r="AY2" t="s">
        <v>573</v>
      </c>
    </row>
    <row r="3" spans="1:51">
      <c r="A3" s="13" t="s">
        <v>574</v>
      </c>
      <c r="B3" s="223"/>
      <c r="C3" s="13"/>
      <c r="H3" s="13"/>
      <c r="I3" s="13"/>
      <c r="J3" s="13"/>
      <c r="K3" s="13"/>
      <c r="AK3" s="13"/>
      <c r="AL3" s="13"/>
      <c r="AM3" s="13"/>
      <c r="AN3" s="13"/>
      <c r="AO3" s="13"/>
      <c r="AU3" s="223"/>
      <c r="AV3" s="13"/>
      <c r="AW3" s="13"/>
      <c r="AX3" s="13"/>
      <c r="AY3" s="13"/>
    </row>
    <row r="4" spans="1:51">
      <c r="A4" s="13" t="s">
        <v>575</v>
      </c>
      <c r="B4" s="223">
        <v>43466</v>
      </c>
      <c r="C4" s="13" t="s">
        <v>576</v>
      </c>
      <c r="D4">
        <v>180</v>
      </c>
      <c r="E4">
        <v>180</v>
      </c>
      <c r="F4">
        <v>289</v>
      </c>
      <c r="G4">
        <v>289</v>
      </c>
      <c r="H4" s="13" t="s">
        <v>577</v>
      </c>
      <c r="I4" s="13" t="s">
        <v>578</v>
      </c>
      <c r="J4" s="13" t="s">
        <v>579</v>
      </c>
      <c r="K4" s="13" t="s">
        <v>580</v>
      </c>
      <c r="M4">
        <v>218</v>
      </c>
      <c r="N4">
        <v>220</v>
      </c>
      <c r="O4">
        <v>918</v>
      </c>
      <c r="P4">
        <v>4.21</v>
      </c>
      <c r="R4">
        <v>450</v>
      </c>
      <c r="S4">
        <v>450</v>
      </c>
      <c r="T4">
        <v>89</v>
      </c>
      <c r="U4">
        <v>0.41799999999999998</v>
      </c>
      <c r="V4">
        <v>1</v>
      </c>
      <c r="W4">
        <v>0</v>
      </c>
      <c r="X4">
        <v>1</v>
      </c>
      <c r="Y4">
        <v>21</v>
      </c>
      <c r="Z4">
        <v>88172</v>
      </c>
      <c r="AA4">
        <v>2.02</v>
      </c>
      <c r="AB4">
        <v>88172</v>
      </c>
      <c r="AC4">
        <v>2.02</v>
      </c>
      <c r="AD4">
        <v>14961</v>
      </c>
      <c r="AE4">
        <v>1841787</v>
      </c>
      <c r="AF4">
        <v>0.16969999999999999</v>
      </c>
      <c r="AG4">
        <v>223</v>
      </c>
      <c r="AH4">
        <v>5031405</v>
      </c>
      <c r="AI4">
        <v>5341</v>
      </c>
      <c r="AJ4">
        <v>503</v>
      </c>
      <c r="AK4" s="13" t="s">
        <v>581</v>
      </c>
      <c r="AL4" s="13" t="s">
        <v>582</v>
      </c>
      <c r="AM4" s="13" t="s">
        <v>583</v>
      </c>
      <c r="AN4" s="13" t="s">
        <v>584</v>
      </c>
      <c r="AO4" s="13" t="s">
        <v>585</v>
      </c>
      <c r="AP4">
        <v>6</v>
      </c>
      <c r="AQ4">
        <v>15</v>
      </c>
      <c r="AR4">
        <v>32</v>
      </c>
      <c r="AS4">
        <v>87</v>
      </c>
      <c r="AT4">
        <v>15</v>
      </c>
      <c r="AU4" s="223">
        <v>26023</v>
      </c>
      <c r="AV4" s="13"/>
      <c r="AW4" s="13"/>
      <c r="AX4" s="13"/>
      <c r="AY4" s="13"/>
    </row>
    <row r="5" spans="1:51">
      <c r="A5" s="13" t="s">
        <v>586</v>
      </c>
      <c r="B5" s="223">
        <v>43466</v>
      </c>
      <c r="C5" s="13" t="s">
        <v>587</v>
      </c>
      <c r="D5">
        <v>242</v>
      </c>
      <c r="E5">
        <v>167</v>
      </c>
      <c r="F5">
        <v>361</v>
      </c>
      <c r="G5">
        <v>283</v>
      </c>
      <c r="H5" s="13" t="s">
        <v>588</v>
      </c>
      <c r="I5" s="13" t="s">
        <v>578</v>
      </c>
      <c r="J5" s="13" t="s">
        <v>589</v>
      </c>
      <c r="K5" s="13" t="s">
        <v>580</v>
      </c>
      <c r="M5">
        <v>30</v>
      </c>
      <c r="N5">
        <v>30</v>
      </c>
      <c r="O5">
        <v>131</v>
      </c>
      <c r="P5">
        <v>4.37</v>
      </c>
      <c r="R5">
        <v>65</v>
      </c>
      <c r="S5">
        <v>65</v>
      </c>
      <c r="T5">
        <v>5</v>
      </c>
      <c r="U5">
        <v>0.17199999999999999</v>
      </c>
      <c r="V5">
        <v>1</v>
      </c>
      <c r="W5">
        <v>0</v>
      </c>
      <c r="X5">
        <v>1</v>
      </c>
      <c r="Y5">
        <v>4</v>
      </c>
      <c r="Z5">
        <v>10000</v>
      </c>
      <c r="AA5">
        <v>0.23</v>
      </c>
      <c r="AB5">
        <v>10000</v>
      </c>
      <c r="AC5">
        <v>0.23</v>
      </c>
      <c r="AD5">
        <v>6983</v>
      </c>
      <c r="AE5">
        <v>351238</v>
      </c>
      <c r="AF5">
        <v>0.69830000000000003</v>
      </c>
      <c r="AG5">
        <v>283</v>
      </c>
      <c r="AH5">
        <v>839110</v>
      </c>
      <c r="AI5">
        <v>6505</v>
      </c>
      <c r="AJ5">
        <v>643</v>
      </c>
      <c r="AK5" s="13" t="s">
        <v>590</v>
      </c>
      <c r="AL5" s="13" t="s">
        <v>591</v>
      </c>
      <c r="AM5" s="13" t="s">
        <v>592</v>
      </c>
      <c r="AN5" s="13" t="s">
        <v>593</v>
      </c>
      <c r="AO5" s="13" t="s">
        <v>594</v>
      </c>
      <c r="AP5">
        <v>16</v>
      </c>
      <c r="AQ5">
        <v>9</v>
      </c>
      <c r="AR5">
        <v>20</v>
      </c>
      <c r="AS5">
        <v>55</v>
      </c>
      <c r="AT5">
        <v>41</v>
      </c>
      <c r="AU5" s="223">
        <v>26603</v>
      </c>
      <c r="AV5" s="13"/>
      <c r="AW5" s="13"/>
      <c r="AX5" s="13"/>
      <c r="AY5" s="13"/>
    </row>
    <row r="6" spans="1:51">
      <c r="A6" s="13" t="s">
        <v>595</v>
      </c>
      <c r="B6" s="223">
        <v>43466</v>
      </c>
      <c r="C6" s="13" t="s">
        <v>596</v>
      </c>
      <c r="D6">
        <v>233</v>
      </c>
      <c r="E6">
        <v>308</v>
      </c>
      <c r="F6">
        <v>354</v>
      </c>
      <c r="G6">
        <v>344</v>
      </c>
      <c r="H6" s="13" t="s">
        <v>597</v>
      </c>
      <c r="I6" s="13" t="s">
        <v>578</v>
      </c>
      <c r="J6" s="13" t="s">
        <v>589</v>
      </c>
      <c r="K6" s="13" t="s">
        <v>598</v>
      </c>
      <c r="M6">
        <v>65</v>
      </c>
      <c r="N6">
        <v>66</v>
      </c>
      <c r="O6">
        <v>293.5</v>
      </c>
      <c r="P6">
        <v>4.5199999999999996</v>
      </c>
      <c r="R6">
        <v>170</v>
      </c>
      <c r="S6">
        <v>170</v>
      </c>
      <c r="T6">
        <v>21</v>
      </c>
      <c r="U6">
        <v>0.32800000000000001</v>
      </c>
      <c r="V6">
        <v>1</v>
      </c>
      <c r="W6">
        <v>0</v>
      </c>
      <c r="X6">
        <v>1</v>
      </c>
      <c r="Y6">
        <v>6</v>
      </c>
      <c r="Z6">
        <v>18987</v>
      </c>
      <c r="AA6">
        <v>0.44</v>
      </c>
      <c r="AB6">
        <v>18987</v>
      </c>
      <c r="AC6">
        <v>0.44</v>
      </c>
      <c r="AD6">
        <v>12231</v>
      </c>
      <c r="AE6">
        <v>851926</v>
      </c>
      <c r="AF6">
        <v>0.64419999999999999</v>
      </c>
      <c r="AG6">
        <v>386</v>
      </c>
      <c r="AH6">
        <v>2205187</v>
      </c>
      <c r="AI6">
        <v>7302</v>
      </c>
      <c r="AJ6">
        <v>440</v>
      </c>
      <c r="AK6" s="13" t="s">
        <v>599</v>
      </c>
      <c r="AL6" s="13" t="s">
        <v>600</v>
      </c>
      <c r="AM6" s="13" t="s">
        <v>601</v>
      </c>
      <c r="AN6" s="13" t="s">
        <v>602</v>
      </c>
      <c r="AO6" s="13" t="s">
        <v>585</v>
      </c>
      <c r="AP6">
        <v>3</v>
      </c>
      <c r="AQ6">
        <v>15</v>
      </c>
      <c r="AR6">
        <v>32</v>
      </c>
      <c r="AS6">
        <v>79</v>
      </c>
      <c r="AT6">
        <v>16</v>
      </c>
      <c r="AU6" s="223">
        <v>27759</v>
      </c>
      <c r="AV6" s="13"/>
      <c r="AW6" s="13"/>
      <c r="AX6" s="13"/>
      <c r="AY6" s="13"/>
    </row>
    <row r="7" spans="1:51">
      <c r="A7" s="13" t="s">
        <v>603</v>
      </c>
      <c r="B7" s="223">
        <v>43466</v>
      </c>
      <c r="C7" s="13" t="s">
        <v>604</v>
      </c>
      <c r="D7">
        <v>154</v>
      </c>
      <c r="E7">
        <v>97</v>
      </c>
      <c r="F7">
        <v>264</v>
      </c>
      <c r="G7">
        <v>261</v>
      </c>
      <c r="H7" s="13" t="s">
        <v>605</v>
      </c>
      <c r="I7" s="13" t="s">
        <v>578</v>
      </c>
      <c r="J7" s="13" t="s">
        <v>579</v>
      </c>
      <c r="K7" s="13" t="s">
        <v>580</v>
      </c>
      <c r="M7">
        <v>98</v>
      </c>
      <c r="N7">
        <v>100</v>
      </c>
      <c r="O7">
        <v>386</v>
      </c>
      <c r="P7">
        <v>3.94</v>
      </c>
      <c r="R7">
        <v>165</v>
      </c>
      <c r="S7">
        <v>165</v>
      </c>
      <c r="T7">
        <v>41</v>
      </c>
      <c r="U7">
        <v>0.42699999999999999</v>
      </c>
      <c r="V7">
        <v>1</v>
      </c>
      <c r="W7">
        <v>0</v>
      </c>
      <c r="X7">
        <v>1</v>
      </c>
      <c r="Y7">
        <v>17</v>
      </c>
      <c r="Z7">
        <v>29359</v>
      </c>
      <c r="AA7">
        <v>0.67</v>
      </c>
      <c r="AB7">
        <v>29359</v>
      </c>
      <c r="AC7">
        <v>0.67</v>
      </c>
      <c r="AD7">
        <v>5759</v>
      </c>
      <c r="AE7">
        <v>771591</v>
      </c>
      <c r="AF7">
        <v>0.19620000000000001</v>
      </c>
      <c r="AG7">
        <v>246</v>
      </c>
      <c r="AH7">
        <v>1880013</v>
      </c>
      <c r="AI7">
        <v>4694</v>
      </c>
      <c r="AJ7">
        <v>529</v>
      </c>
      <c r="AK7" s="13" t="s">
        <v>606</v>
      </c>
      <c r="AL7" s="13" t="s">
        <v>607</v>
      </c>
      <c r="AM7" s="13" t="s">
        <v>608</v>
      </c>
      <c r="AN7" s="13"/>
      <c r="AO7" s="13" t="s">
        <v>609</v>
      </c>
      <c r="AP7">
        <v>10</v>
      </c>
      <c r="AQ7">
        <v>13</v>
      </c>
      <c r="AR7">
        <v>30</v>
      </c>
      <c r="AS7">
        <v>70</v>
      </c>
      <c r="AT7">
        <v>9</v>
      </c>
      <c r="AU7" s="223">
        <v>23832</v>
      </c>
      <c r="AV7" s="13"/>
      <c r="AW7" s="13"/>
      <c r="AX7" s="13"/>
      <c r="AY7" s="13"/>
    </row>
    <row r="8" spans="1:51">
      <c r="A8" s="13" t="s">
        <v>610</v>
      </c>
      <c r="B8" s="223">
        <v>43466</v>
      </c>
      <c r="C8" s="13" t="s">
        <v>611</v>
      </c>
      <c r="D8">
        <v>214</v>
      </c>
      <c r="E8">
        <v>67</v>
      </c>
      <c r="F8">
        <v>332</v>
      </c>
      <c r="G8">
        <v>222</v>
      </c>
      <c r="H8" s="13" t="s">
        <v>612</v>
      </c>
      <c r="I8" s="13" t="s">
        <v>578</v>
      </c>
      <c r="J8" s="13" t="s">
        <v>589</v>
      </c>
      <c r="K8" s="13" t="s">
        <v>580</v>
      </c>
      <c r="M8">
        <v>96</v>
      </c>
      <c r="N8">
        <v>96</v>
      </c>
      <c r="O8">
        <v>386</v>
      </c>
      <c r="P8">
        <v>4.0199999999999996</v>
      </c>
      <c r="R8">
        <v>156</v>
      </c>
      <c r="S8">
        <v>156</v>
      </c>
      <c r="T8">
        <v>47</v>
      </c>
      <c r="U8">
        <v>0.505</v>
      </c>
      <c r="V8">
        <v>1</v>
      </c>
      <c r="W8">
        <v>0</v>
      </c>
      <c r="X8">
        <v>1</v>
      </c>
      <c r="Y8">
        <v>6</v>
      </c>
      <c r="Z8">
        <v>39937</v>
      </c>
      <c r="AA8">
        <v>0.92</v>
      </c>
      <c r="AB8">
        <v>39937</v>
      </c>
      <c r="AC8">
        <v>0.92</v>
      </c>
      <c r="AD8">
        <v>13337</v>
      </c>
      <c r="AE8">
        <v>810629</v>
      </c>
      <c r="AF8">
        <v>0.33400000000000002</v>
      </c>
      <c r="AG8">
        <v>170</v>
      </c>
      <c r="AH8">
        <v>2278928</v>
      </c>
      <c r="AI8">
        <v>5814</v>
      </c>
      <c r="AJ8">
        <v>452</v>
      </c>
      <c r="AK8" s="13" t="s">
        <v>613</v>
      </c>
      <c r="AL8" s="13" t="s">
        <v>614</v>
      </c>
      <c r="AM8" s="13" t="s">
        <v>615</v>
      </c>
      <c r="AN8" s="13"/>
      <c r="AO8" s="13" t="s">
        <v>585</v>
      </c>
      <c r="AP8">
        <v>9</v>
      </c>
      <c r="AQ8">
        <v>15</v>
      </c>
      <c r="AR8">
        <v>32</v>
      </c>
      <c r="AS8">
        <v>85</v>
      </c>
      <c r="AT8">
        <v>17</v>
      </c>
      <c r="AU8" s="223">
        <v>25933</v>
      </c>
      <c r="AV8" s="13"/>
      <c r="AW8" s="13"/>
      <c r="AX8" s="13"/>
      <c r="AY8" s="13"/>
    </row>
    <row r="9" spans="1:51">
      <c r="A9" s="13" t="s">
        <v>616</v>
      </c>
      <c r="B9" s="223">
        <v>43466</v>
      </c>
      <c r="C9" s="13" t="s">
        <v>617</v>
      </c>
      <c r="D9">
        <v>359</v>
      </c>
      <c r="E9">
        <v>359</v>
      </c>
      <c r="F9">
        <v>840</v>
      </c>
      <c r="G9">
        <v>840</v>
      </c>
      <c r="H9" s="13" t="s">
        <v>618</v>
      </c>
      <c r="I9" s="13" t="s">
        <v>578</v>
      </c>
      <c r="J9" s="13" t="s">
        <v>589</v>
      </c>
      <c r="K9" s="13" t="s">
        <v>580</v>
      </c>
      <c r="M9">
        <v>35</v>
      </c>
      <c r="N9">
        <v>35</v>
      </c>
      <c r="O9">
        <v>157.5</v>
      </c>
      <c r="P9">
        <v>4.5</v>
      </c>
      <c r="R9">
        <v>74</v>
      </c>
      <c r="S9">
        <v>74</v>
      </c>
      <c r="T9">
        <v>7</v>
      </c>
      <c r="U9">
        <v>0.2</v>
      </c>
      <c r="V9">
        <v>1</v>
      </c>
      <c r="W9">
        <v>0</v>
      </c>
      <c r="X9">
        <v>1</v>
      </c>
      <c r="Y9">
        <v>7</v>
      </c>
      <c r="Z9">
        <v>9621</v>
      </c>
      <c r="AA9">
        <v>0.22</v>
      </c>
      <c r="AB9">
        <v>9621</v>
      </c>
      <c r="AC9">
        <v>0.22</v>
      </c>
      <c r="AD9">
        <v>5774</v>
      </c>
      <c r="AE9">
        <v>361857</v>
      </c>
      <c r="AF9">
        <v>0.60009999999999997</v>
      </c>
      <c r="AG9">
        <v>336</v>
      </c>
      <c r="AH9">
        <v>4503296</v>
      </c>
      <c r="AI9">
        <v>28412</v>
      </c>
      <c r="AJ9">
        <v>644</v>
      </c>
      <c r="AK9" s="13" t="s">
        <v>619</v>
      </c>
      <c r="AL9" s="13" t="s">
        <v>620</v>
      </c>
      <c r="AM9" s="13" t="s">
        <v>621</v>
      </c>
      <c r="AN9" s="13"/>
      <c r="AO9" s="13" t="s">
        <v>609</v>
      </c>
      <c r="AP9">
        <v>7</v>
      </c>
      <c r="AQ9">
        <v>10</v>
      </c>
      <c r="AR9">
        <v>29</v>
      </c>
      <c r="AS9">
        <v>69</v>
      </c>
      <c r="AT9">
        <v>6</v>
      </c>
      <c r="AU9" s="223">
        <v>35155</v>
      </c>
      <c r="AV9" s="13"/>
      <c r="AW9" s="13"/>
      <c r="AX9" s="13" t="s">
        <v>622</v>
      </c>
      <c r="AY9" s="13" t="s">
        <v>622</v>
      </c>
    </row>
    <row r="10" spans="1:51">
      <c r="A10" s="13" t="s">
        <v>623</v>
      </c>
      <c r="B10" s="223">
        <v>43466</v>
      </c>
      <c r="C10" s="13" t="s">
        <v>624</v>
      </c>
      <c r="D10">
        <v>156</v>
      </c>
      <c r="E10">
        <v>73</v>
      </c>
      <c r="F10">
        <v>267</v>
      </c>
      <c r="G10">
        <v>267</v>
      </c>
      <c r="H10" s="13" t="s">
        <v>625</v>
      </c>
      <c r="I10" s="13" t="s">
        <v>578</v>
      </c>
      <c r="J10" s="13" t="s">
        <v>579</v>
      </c>
      <c r="K10" s="13" t="s">
        <v>580</v>
      </c>
      <c r="M10">
        <v>234</v>
      </c>
      <c r="N10">
        <v>234</v>
      </c>
      <c r="O10">
        <v>1101</v>
      </c>
      <c r="P10">
        <v>4.71</v>
      </c>
      <c r="R10">
        <v>541</v>
      </c>
      <c r="S10">
        <v>541</v>
      </c>
      <c r="T10">
        <v>100</v>
      </c>
      <c r="U10">
        <v>0.43099999999999999</v>
      </c>
      <c r="V10">
        <v>1</v>
      </c>
      <c r="W10">
        <v>0</v>
      </c>
      <c r="X10">
        <v>1</v>
      </c>
      <c r="Y10">
        <v>24</v>
      </c>
      <c r="Z10">
        <v>110000</v>
      </c>
      <c r="AA10">
        <v>2.5299999999999998</v>
      </c>
      <c r="AB10">
        <v>110000</v>
      </c>
      <c r="AC10">
        <v>2.5299999999999998</v>
      </c>
      <c r="AD10">
        <v>11311</v>
      </c>
      <c r="AE10">
        <v>2207369</v>
      </c>
      <c r="AF10">
        <v>0.1028</v>
      </c>
      <c r="AG10">
        <v>214</v>
      </c>
      <c r="AH10">
        <v>4703702</v>
      </c>
      <c r="AI10">
        <v>4272</v>
      </c>
      <c r="AJ10">
        <v>511</v>
      </c>
      <c r="AK10" s="13" t="s">
        <v>626</v>
      </c>
      <c r="AL10" s="13" t="s">
        <v>627</v>
      </c>
      <c r="AM10" s="13" t="s">
        <v>628</v>
      </c>
      <c r="AN10" s="13"/>
      <c r="AO10" s="13" t="s">
        <v>594</v>
      </c>
      <c r="AP10">
        <v>3</v>
      </c>
      <c r="AQ10">
        <v>8</v>
      </c>
      <c r="AR10">
        <v>18</v>
      </c>
      <c r="AS10">
        <v>54</v>
      </c>
      <c r="AT10">
        <v>36</v>
      </c>
      <c r="AU10" s="223">
        <v>24623</v>
      </c>
      <c r="AV10" s="13"/>
      <c r="AW10" s="13"/>
      <c r="AX10" s="13"/>
      <c r="AY10" s="13"/>
    </row>
    <row r="11" spans="1:51">
      <c r="A11" s="13" t="s">
        <v>629</v>
      </c>
      <c r="B11" s="223">
        <v>43466</v>
      </c>
      <c r="C11" s="13" t="s">
        <v>630</v>
      </c>
      <c r="D11">
        <v>203</v>
      </c>
      <c r="E11">
        <v>64</v>
      </c>
      <c r="F11">
        <v>320</v>
      </c>
      <c r="G11">
        <v>219</v>
      </c>
      <c r="H11" s="13" t="s">
        <v>631</v>
      </c>
      <c r="I11" s="13" t="s">
        <v>578</v>
      </c>
      <c r="J11" s="13" t="s">
        <v>589</v>
      </c>
      <c r="K11" s="13" t="s">
        <v>580</v>
      </c>
      <c r="M11">
        <v>66</v>
      </c>
      <c r="N11">
        <v>66</v>
      </c>
      <c r="O11">
        <v>259</v>
      </c>
      <c r="P11">
        <v>3.92</v>
      </c>
      <c r="R11">
        <v>114</v>
      </c>
      <c r="S11">
        <v>114</v>
      </c>
      <c r="T11">
        <v>33</v>
      </c>
      <c r="U11">
        <v>0.5</v>
      </c>
      <c r="V11">
        <v>1</v>
      </c>
      <c r="W11">
        <v>0</v>
      </c>
      <c r="X11">
        <v>1</v>
      </c>
      <c r="Y11">
        <v>6</v>
      </c>
      <c r="Z11">
        <v>20205</v>
      </c>
      <c r="AA11">
        <v>0.46</v>
      </c>
      <c r="AB11">
        <v>20205</v>
      </c>
      <c r="AC11">
        <v>0.46</v>
      </c>
      <c r="AD11">
        <v>9143</v>
      </c>
      <c r="AE11">
        <v>530550</v>
      </c>
      <c r="AF11">
        <v>0.45250000000000001</v>
      </c>
      <c r="AG11">
        <v>248</v>
      </c>
      <c r="AH11">
        <v>1241825</v>
      </c>
      <c r="AI11">
        <v>4651</v>
      </c>
      <c r="AJ11">
        <v>482</v>
      </c>
      <c r="AK11" s="13" t="s">
        <v>632</v>
      </c>
      <c r="AL11" s="13" t="s">
        <v>633</v>
      </c>
      <c r="AM11" s="13" t="s">
        <v>634</v>
      </c>
      <c r="AN11" s="13" t="s">
        <v>635</v>
      </c>
      <c r="AO11" s="13" t="s">
        <v>609</v>
      </c>
      <c r="AP11">
        <v>11</v>
      </c>
      <c r="AQ11">
        <v>13</v>
      </c>
      <c r="AR11">
        <v>29</v>
      </c>
      <c r="AS11">
        <v>68</v>
      </c>
      <c r="AT11">
        <v>8</v>
      </c>
      <c r="AU11" s="223">
        <v>25384</v>
      </c>
      <c r="AV11" s="13"/>
      <c r="AW11" s="13"/>
      <c r="AX11" s="13"/>
      <c r="AY11" s="13"/>
    </row>
    <row r="12" spans="1:51">
      <c r="A12" s="13" t="s">
        <v>636</v>
      </c>
      <c r="B12" s="223">
        <v>43466</v>
      </c>
      <c r="C12" s="13" t="s">
        <v>637</v>
      </c>
      <c r="D12">
        <v>185</v>
      </c>
      <c r="E12">
        <v>153</v>
      </c>
      <c r="F12">
        <v>452</v>
      </c>
      <c r="G12">
        <v>452</v>
      </c>
      <c r="H12" s="13" t="s">
        <v>638</v>
      </c>
      <c r="I12" s="13" t="s">
        <v>639</v>
      </c>
      <c r="J12" s="13" t="s">
        <v>579</v>
      </c>
      <c r="K12" s="13" t="s">
        <v>580</v>
      </c>
      <c r="L12">
        <v>73</v>
      </c>
      <c r="M12">
        <v>225</v>
      </c>
      <c r="N12">
        <v>225</v>
      </c>
      <c r="O12">
        <v>985.5</v>
      </c>
      <c r="P12">
        <v>4.38</v>
      </c>
      <c r="Q12">
        <v>146</v>
      </c>
      <c r="R12">
        <v>281</v>
      </c>
      <c r="S12">
        <v>427</v>
      </c>
      <c r="T12">
        <v>111</v>
      </c>
      <c r="U12">
        <v>0.502</v>
      </c>
      <c r="V12">
        <v>1</v>
      </c>
      <c r="W12">
        <v>0</v>
      </c>
      <c r="X12">
        <v>1</v>
      </c>
      <c r="Y12">
        <v>26</v>
      </c>
      <c r="Z12">
        <v>44644</v>
      </c>
      <c r="AA12">
        <v>1.02</v>
      </c>
      <c r="AB12">
        <v>44644</v>
      </c>
      <c r="AC12">
        <v>1.02</v>
      </c>
      <c r="AD12">
        <v>7889</v>
      </c>
      <c r="AE12">
        <v>1946457</v>
      </c>
      <c r="AF12">
        <v>0.1767</v>
      </c>
      <c r="AG12">
        <v>419</v>
      </c>
      <c r="AH12">
        <v>4980000</v>
      </c>
      <c r="AI12">
        <v>5053</v>
      </c>
      <c r="AJ12">
        <v>516</v>
      </c>
      <c r="AK12" s="13" t="s">
        <v>640</v>
      </c>
      <c r="AL12" s="13" t="s">
        <v>641</v>
      </c>
      <c r="AM12" s="13" t="s">
        <v>642</v>
      </c>
      <c r="AN12" s="13" t="s">
        <v>634</v>
      </c>
      <c r="AO12" s="13" t="s">
        <v>609</v>
      </c>
      <c r="AP12">
        <v>6</v>
      </c>
      <c r="AQ12">
        <v>12</v>
      </c>
      <c r="AR12">
        <v>27</v>
      </c>
      <c r="AS12">
        <v>74</v>
      </c>
      <c r="AT12">
        <v>2</v>
      </c>
      <c r="AU12" s="223">
        <v>26023</v>
      </c>
      <c r="AV12" s="13"/>
      <c r="AW12" s="13"/>
      <c r="AX12" s="13"/>
      <c r="AY12" s="13"/>
    </row>
    <row r="13" spans="1:51">
      <c r="A13" s="13" t="s">
        <v>326</v>
      </c>
      <c r="B13" s="223">
        <v>43466</v>
      </c>
      <c r="C13" s="13" t="s">
        <v>643</v>
      </c>
      <c r="D13">
        <v>265</v>
      </c>
      <c r="E13">
        <v>100</v>
      </c>
      <c r="F13">
        <v>380</v>
      </c>
      <c r="G13">
        <v>312</v>
      </c>
      <c r="H13" s="13" t="s">
        <v>644</v>
      </c>
      <c r="I13" s="13" t="s">
        <v>578</v>
      </c>
      <c r="J13" s="13" t="s">
        <v>589</v>
      </c>
      <c r="K13" s="13" t="s">
        <v>580</v>
      </c>
      <c r="M13">
        <v>107</v>
      </c>
      <c r="N13">
        <v>107</v>
      </c>
      <c r="O13">
        <v>537.5</v>
      </c>
      <c r="P13">
        <v>5.0199999999999996</v>
      </c>
      <c r="R13">
        <v>237</v>
      </c>
      <c r="S13">
        <v>237</v>
      </c>
      <c r="T13">
        <v>46</v>
      </c>
      <c r="U13">
        <v>0.442</v>
      </c>
      <c r="V13">
        <v>1</v>
      </c>
      <c r="W13">
        <v>1</v>
      </c>
      <c r="X13">
        <v>2</v>
      </c>
      <c r="Y13">
        <v>14</v>
      </c>
      <c r="Z13">
        <v>39609</v>
      </c>
      <c r="AA13">
        <v>0.91</v>
      </c>
      <c r="AB13">
        <v>39609</v>
      </c>
      <c r="AC13">
        <v>0.91</v>
      </c>
      <c r="AD13">
        <v>8031</v>
      </c>
      <c r="AE13">
        <v>950162</v>
      </c>
      <c r="AF13">
        <v>0.20280000000000001</v>
      </c>
      <c r="AG13">
        <v>260</v>
      </c>
      <c r="AH13">
        <v>4290021</v>
      </c>
      <c r="AI13">
        <v>7981</v>
      </c>
      <c r="AJ13">
        <v>687</v>
      </c>
      <c r="AK13" s="13" t="s">
        <v>645</v>
      </c>
      <c r="AL13" s="13" t="s">
        <v>646</v>
      </c>
      <c r="AM13" s="13" t="s">
        <v>647</v>
      </c>
      <c r="AN13" s="13" t="s">
        <v>648</v>
      </c>
      <c r="AO13" s="13" t="s">
        <v>609</v>
      </c>
      <c r="AP13">
        <v>3</v>
      </c>
      <c r="AQ13">
        <v>7</v>
      </c>
      <c r="AR13">
        <v>26</v>
      </c>
      <c r="AS13">
        <v>65</v>
      </c>
      <c r="AT13">
        <v>1</v>
      </c>
      <c r="AU13" s="223">
        <v>27241</v>
      </c>
      <c r="AV13" s="13"/>
      <c r="AW13" s="13"/>
      <c r="AX13" s="13"/>
      <c r="AY13" s="13"/>
    </row>
    <row r="14" spans="1:51">
      <c r="A14" s="13" t="s">
        <v>649</v>
      </c>
      <c r="B14" s="223">
        <v>43466</v>
      </c>
      <c r="C14" s="13" t="s">
        <v>650</v>
      </c>
      <c r="D14">
        <v>196</v>
      </c>
      <c r="E14">
        <v>163</v>
      </c>
      <c r="F14">
        <v>307</v>
      </c>
      <c r="G14">
        <v>272</v>
      </c>
      <c r="H14" s="13" t="s">
        <v>651</v>
      </c>
      <c r="I14" s="13" t="s">
        <v>578</v>
      </c>
      <c r="J14" s="13" t="s">
        <v>589</v>
      </c>
      <c r="K14" s="13" t="s">
        <v>580</v>
      </c>
      <c r="M14">
        <v>200</v>
      </c>
      <c r="N14">
        <v>200</v>
      </c>
      <c r="O14">
        <v>815</v>
      </c>
      <c r="P14">
        <v>4.08</v>
      </c>
      <c r="R14">
        <v>375</v>
      </c>
      <c r="S14">
        <v>375</v>
      </c>
      <c r="T14">
        <v>84</v>
      </c>
      <c r="U14">
        <v>0.42</v>
      </c>
      <c r="V14">
        <v>1</v>
      </c>
      <c r="W14">
        <v>1</v>
      </c>
      <c r="X14">
        <v>2</v>
      </c>
      <c r="Y14">
        <v>6</v>
      </c>
      <c r="Z14">
        <v>81700</v>
      </c>
      <c r="AA14">
        <v>1.88</v>
      </c>
      <c r="AB14">
        <v>81700</v>
      </c>
      <c r="AC14">
        <v>1.88</v>
      </c>
      <c r="AD14">
        <v>28530</v>
      </c>
      <c r="AE14">
        <v>1726301</v>
      </c>
      <c r="AF14">
        <v>0.34920000000000001</v>
      </c>
      <c r="AG14">
        <v>199</v>
      </c>
      <c r="AH14">
        <v>5984598</v>
      </c>
      <c r="AI14">
        <v>7116</v>
      </c>
      <c r="AJ14">
        <v>536</v>
      </c>
      <c r="AK14" s="13" t="s">
        <v>652</v>
      </c>
      <c r="AL14" s="13" t="s">
        <v>653</v>
      </c>
      <c r="AM14" s="13" t="s">
        <v>601</v>
      </c>
      <c r="AN14" s="13" t="s">
        <v>654</v>
      </c>
      <c r="AO14" s="13" t="s">
        <v>594</v>
      </c>
      <c r="AP14">
        <v>6</v>
      </c>
      <c r="AQ14">
        <v>7</v>
      </c>
      <c r="AR14">
        <v>25</v>
      </c>
      <c r="AS14">
        <v>52</v>
      </c>
      <c r="AT14">
        <v>33</v>
      </c>
      <c r="AU14" s="223">
        <v>26542</v>
      </c>
      <c r="AV14" s="13"/>
      <c r="AW14" s="13"/>
      <c r="AX14" s="13"/>
      <c r="AY14" s="13"/>
    </row>
    <row r="15" spans="1:51">
      <c r="A15" s="13" t="s">
        <v>655</v>
      </c>
      <c r="B15" s="223">
        <v>43466</v>
      </c>
      <c r="C15" s="13" t="s">
        <v>656</v>
      </c>
      <c r="D15">
        <v>150</v>
      </c>
      <c r="E15">
        <v>82</v>
      </c>
      <c r="F15">
        <v>258</v>
      </c>
      <c r="G15">
        <v>258</v>
      </c>
      <c r="H15" s="13" t="s">
        <v>657</v>
      </c>
      <c r="I15" s="13" t="s">
        <v>578</v>
      </c>
      <c r="J15" s="13" t="s">
        <v>579</v>
      </c>
      <c r="K15" s="13" t="s">
        <v>580</v>
      </c>
      <c r="M15">
        <v>158</v>
      </c>
      <c r="N15">
        <v>159</v>
      </c>
      <c r="O15">
        <v>724</v>
      </c>
      <c r="P15">
        <v>4.58</v>
      </c>
      <c r="R15">
        <v>351</v>
      </c>
      <c r="S15">
        <v>351</v>
      </c>
      <c r="T15">
        <v>63</v>
      </c>
      <c r="U15">
        <v>0.40400000000000003</v>
      </c>
      <c r="V15">
        <v>1</v>
      </c>
      <c r="W15">
        <v>0</v>
      </c>
      <c r="X15">
        <v>1</v>
      </c>
      <c r="Y15">
        <v>20</v>
      </c>
      <c r="Z15">
        <v>28690</v>
      </c>
      <c r="AA15">
        <v>0.66</v>
      </c>
      <c r="AB15">
        <v>28690</v>
      </c>
      <c r="AC15">
        <v>0.66</v>
      </c>
      <c r="AD15">
        <v>7750</v>
      </c>
      <c r="AE15">
        <v>1375740</v>
      </c>
      <c r="AF15">
        <v>0.27010000000000001</v>
      </c>
      <c r="AG15">
        <v>532</v>
      </c>
      <c r="AH15">
        <v>3631814</v>
      </c>
      <c r="AI15">
        <v>4992</v>
      </c>
      <c r="AJ15">
        <v>492</v>
      </c>
      <c r="AK15" s="13" t="s">
        <v>658</v>
      </c>
      <c r="AL15" s="13" t="s">
        <v>619</v>
      </c>
      <c r="AM15" s="13" t="s">
        <v>659</v>
      </c>
      <c r="AN15" s="13"/>
      <c r="AO15" s="13" t="s">
        <v>609</v>
      </c>
      <c r="AP15">
        <v>7</v>
      </c>
      <c r="AQ15">
        <v>10</v>
      </c>
      <c r="AR15">
        <v>30</v>
      </c>
      <c r="AS15">
        <v>69</v>
      </c>
      <c r="AT15">
        <v>7</v>
      </c>
      <c r="AU15" s="223">
        <v>23985</v>
      </c>
      <c r="AV15" s="13"/>
      <c r="AW15" s="13"/>
      <c r="AX15" s="13"/>
      <c r="AY15" s="13"/>
    </row>
    <row r="16" spans="1:51">
      <c r="A16" s="13" t="s">
        <v>384</v>
      </c>
      <c r="B16" s="223">
        <v>43466</v>
      </c>
      <c r="C16" s="13" t="s">
        <v>660</v>
      </c>
      <c r="D16">
        <v>118</v>
      </c>
      <c r="E16">
        <v>118</v>
      </c>
      <c r="F16">
        <v>248</v>
      </c>
      <c r="G16">
        <v>248</v>
      </c>
      <c r="H16" s="13" t="s">
        <v>661</v>
      </c>
      <c r="I16" s="13" t="s">
        <v>578</v>
      </c>
      <c r="J16" s="13" t="s">
        <v>579</v>
      </c>
      <c r="K16" s="13" t="s">
        <v>580</v>
      </c>
      <c r="M16">
        <v>924</v>
      </c>
      <c r="N16">
        <v>925</v>
      </c>
      <c r="O16">
        <v>4306</v>
      </c>
      <c r="P16">
        <v>4.66</v>
      </c>
      <c r="R16">
        <v>2310</v>
      </c>
      <c r="S16">
        <v>2310</v>
      </c>
      <c r="T16">
        <v>335</v>
      </c>
      <c r="U16">
        <v>0.36399999999999999</v>
      </c>
      <c r="V16">
        <v>7</v>
      </c>
      <c r="W16">
        <v>0</v>
      </c>
      <c r="X16">
        <v>7</v>
      </c>
      <c r="Y16" t="s">
        <v>662</v>
      </c>
      <c r="Z16">
        <v>408888</v>
      </c>
      <c r="AA16">
        <v>9.39</v>
      </c>
      <c r="AB16">
        <v>383068</v>
      </c>
      <c r="AC16">
        <v>8.7899999999999991</v>
      </c>
      <c r="AD16">
        <v>56283</v>
      </c>
      <c r="AE16">
        <v>8181502</v>
      </c>
      <c r="AF16">
        <v>0.1376</v>
      </c>
      <c r="AG16">
        <v>246</v>
      </c>
      <c r="AH16">
        <v>17878818</v>
      </c>
      <c r="AI16">
        <v>4149</v>
      </c>
      <c r="AJ16">
        <v>497</v>
      </c>
      <c r="AK16" s="13" t="s">
        <v>663</v>
      </c>
      <c r="AL16" s="13" t="s">
        <v>664</v>
      </c>
      <c r="AM16" s="13" t="s">
        <v>665</v>
      </c>
      <c r="AN16" s="13"/>
      <c r="AO16" s="13" t="s">
        <v>585</v>
      </c>
      <c r="AP16">
        <v>1</v>
      </c>
      <c r="AQ16">
        <v>15</v>
      </c>
      <c r="AR16">
        <v>29</v>
      </c>
      <c r="AS16">
        <v>84</v>
      </c>
      <c r="AT16">
        <v>17</v>
      </c>
      <c r="AU16" s="223">
        <v>23620</v>
      </c>
      <c r="AV16" s="13"/>
      <c r="AW16" s="13"/>
      <c r="AX16" s="13"/>
      <c r="AY16" s="13"/>
    </row>
    <row r="17" spans="1:51">
      <c r="A17" s="13" t="s">
        <v>455</v>
      </c>
      <c r="B17" s="223">
        <v>43466</v>
      </c>
      <c r="C17" s="13" t="s">
        <v>666</v>
      </c>
      <c r="D17">
        <v>31</v>
      </c>
      <c r="E17">
        <v>31</v>
      </c>
      <c r="F17">
        <v>524</v>
      </c>
      <c r="G17">
        <v>524</v>
      </c>
      <c r="H17" s="13" t="s">
        <v>667</v>
      </c>
      <c r="I17" s="13" t="s">
        <v>578</v>
      </c>
      <c r="J17" s="13" t="s">
        <v>579</v>
      </c>
      <c r="K17" s="13" t="s">
        <v>580</v>
      </c>
      <c r="M17">
        <v>823</v>
      </c>
      <c r="N17">
        <v>829</v>
      </c>
      <c r="O17">
        <v>3777.5</v>
      </c>
      <c r="P17">
        <v>4.59</v>
      </c>
      <c r="R17">
        <v>1886</v>
      </c>
      <c r="S17">
        <v>1886</v>
      </c>
      <c r="T17">
        <v>267</v>
      </c>
      <c r="U17">
        <v>0.32700000000000001</v>
      </c>
      <c r="V17">
        <v>6</v>
      </c>
      <c r="W17">
        <v>0</v>
      </c>
      <c r="X17">
        <v>6</v>
      </c>
      <c r="Y17">
        <v>14</v>
      </c>
      <c r="Z17">
        <v>388389</v>
      </c>
      <c r="AA17">
        <v>8.92</v>
      </c>
      <c r="AB17">
        <v>388389</v>
      </c>
      <c r="AC17">
        <v>8.92</v>
      </c>
      <c r="AD17">
        <v>58455</v>
      </c>
      <c r="AE17">
        <v>7082630</v>
      </c>
      <c r="AF17">
        <v>0.15049999999999999</v>
      </c>
      <c r="AG17">
        <v>211</v>
      </c>
      <c r="AH17">
        <v>8951000</v>
      </c>
      <c r="AI17">
        <v>2356</v>
      </c>
      <c r="AJ17">
        <v>565</v>
      </c>
      <c r="AK17" s="13" t="s">
        <v>668</v>
      </c>
      <c r="AL17" s="13" t="s">
        <v>669</v>
      </c>
      <c r="AM17" s="13" t="s">
        <v>670</v>
      </c>
      <c r="AN17" s="13" t="s">
        <v>671</v>
      </c>
      <c r="AO17" s="13" t="s">
        <v>594</v>
      </c>
      <c r="AP17">
        <v>8</v>
      </c>
      <c r="AQ17">
        <v>9</v>
      </c>
      <c r="AR17">
        <v>25</v>
      </c>
      <c r="AS17">
        <v>56</v>
      </c>
      <c r="AT17">
        <v>36</v>
      </c>
      <c r="AU17" s="223">
        <v>18550</v>
      </c>
      <c r="AV17" s="13" t="s">
        <v>672</v>
      </c>
      <c r="AW17" s="13"/>
      <c r="AX17" s="13"/>
      <c r="AY17" s="13"/>
    </row>
    <row r="18" spans="1:51">
      <c r="A18" s="13" t="s">
        <v>464</v>
      </c>
      <c r="B18" s="223">
        <v>43466</v>
      </c>
      <c r="C18" s="13" t="s">
        <v>666</v>
      </c>
      <c r="D18">
        <v>85</v>
      </c>
      <c r="E18">
        <v>31</v>
      </c>
      <c r="F18">
        <v>524</v>
      </c>
      <c r="G18">
        <v>524</v>
      </c>
      <c r="H18" s="13" t="s">
        <v>667</v>
      </c>
      <c r="I18" s="13" t="s">
        <v>578</v>
      </c>
      <c r="J18" s="13" t="s">
        <v>579</v>
      </c>
      <c r="K18" s="13" t="s">
        <v>580</v>
      </c>
      <c r="M18">
        <v>400</v>
      </c>
      <c r="N18">
        <v>400</v>
      </c>
      <c r="O18">
        <v>1848</v>
      </c>
      <c r="P18">
        <v>4.62</v>
      </c>
      <c r="R18">
        <v>985</v>
      </c>
      <c r="S18">
        <v>985</v>
      </c>
      <c r="T18">
        <v>130</v>
      </c>
      <c r="U18">
        <v>0.33100000000000002</v>
      </c>
      <c r="V18">
        <v>3</v>
      </c>
      <c r="W18">
        <v>0</v>
      </c>
      <c r="X18">
        <v>3</v>
      </c>
      <c r="Y18" t="s">
        <v>673</v>
      </c>
      <c r="Z18">
        <v>214594</v>
      </c>
      <c r="AA18">
        <v>4.93</v>
      </c>
      <c r="AB18">
        <v>214594</v>
      </c>
      <c r="AC18">
        <v>4.93</v>
      </c>
      <c r="AD18">
        <v>26053</v>
      </c>
      <c r="AE18">
        <v>3249689</v>
      </c>
      <c r="AF18">
        <v>0.12139999999999999</v>
      </c>
      <c r="AG18">
        <v>200</v>
      </c>
      <c r="AH18">
        <v>4666000</v>
      </c>
      <c r="AI18">
        <v>2540</v>
      </c>
      <c r="AJ18">
        <v>542</v>
      </c>
      <c r="AK18" s="13" t="s">
        <v>674</v>
      </c>
      <c r="AL18" s="13" t="s">
        <v>670</v>
      </c>
      <c r="AM18" s="13" t="s">
        <v>675</v>
      </c>
      <c r="AN18" s="13" t="s">
        <v>668</v>
      </c>
      <c r="AO18" s="13" t="s">
        <v>594</v>
      </c>
      <c r="AP18">
        <v>8</v>
      </c>
      <c r="AQ18">
        <v>9</v>
      </c>
      <c r="AR18">
        <v>25</v>
      </c>
      <c r="AS18">
        <v>56</v>
      </c>
      <c r="AT18">
        <v>36</v>
      </c>
      <c r="AU18" s="223">
        <v>20858</v>
      </c>
      <c r="AV18" s="13" t="s">
        <v>672</v>
      </c>
      <c r="AW18" s="13"/>
      <c r="AX18" s="13"/>
      <c r="AY18" s="13"/>
    </row>
    <row r="19" spans="1:51">
      <c r="A19" s="13" t="s">
        <v>344</v>
      </c>
      <c r="B19" s="223">
        <v>43466</v>
      </c>
      <c r="C19" s="13" t="s">
        <v>676</v>
      </c>
      <c r="D19">
        <v>22</v>
      </c>
      <c r="E19">
        <v>22</v>
      </c>
      <c r="F19">
        <v>530</v>
      </c>
      <c r="G19">
        <v>530</v>
      </c>
      <c r="H19" s="13" t="s">
        <v>677</v>
      </c>
      <c r="I19" s="13" t="s">
        <v>578</v>
      </c>
      <c r="J19" s="13" t="s">
        <v>579</v>
      </c>
      <c r="K19" s="13" t="s">
        <v>580</v>
      </c>
      <c r="M19">
        <v>1084</v>
      </c>
      <c r="N19">
        <v>1084</v>
      </c>
      <c r="O19">
        <v>5129</v>
      </c>
      <c r="P19">
        <v>4.7300000000000004</v>
      </c>
      <c r="R19">
        <v>2270</v>
      </c>
      <c r="S19">
        <v>2270</v>
      </c>
      <c r="T19">
        <v>468</v>
      </c>
      <c r="U19">
        <v>0.435</v>
      </c>
      <c r="V19">
        <v>13</v>
      </c>
      <c r="W19">
        <v>0</v>
      </c>
      <c r="X19">
        <v>24</v>
      </c>
      <c r="Y19">
        <v>43629</v>
      </c>
      <c r="Z19">
        <v>446172</v>
      </c>
      <c r="AA19">
        <v>10.24</v>
      </c>
      <c r="AB19">
        <v>413534</v>
      </c>
      <c r="AC19">
        <v>9.49</v>
      </c>
      <c r="AD19">
        <v>100358</v>
      </c>
      <c r="AE19">
        <v>8233310</v>
      </c>
      <c r="AF19">
        <v>0.22489999999999999</v>
      </c>
      <c r="AG19">
        <v>222</v>
      </c>
      <c r="AH19">
        <v>12262000</v>
      </c>
      <c r="AI19">
        <v>2391</v>
      </c>
      <c r="AJ19">
        <v>544</v>
      </c>
      <c r="AK19" s="13" t="s">
        <v>678</v>
      </c>
      <c r="AL19" s="13" t="s">
        <v>679</v>
      </c>
      <c r="AM19" s="13" t="s">
        <v>680</v>
      </c>
      <c r="AN19" s="13" t="s">
        <v>619</v>
      </c>
      <c r="AO19" s="13" t="s">
        <v>609</v>
      </c>
      <c r="AP19">
        <v>7</v>
      </c>
      <c r="AQ19">
        <v>10</v>
      </c>
      <c r="AR19">
        <v>31</v>
      </c>
      <c r="AS19">
        <v>67</v>
      </c>
      <c r="AT19">
        <v>6</v>
      </c>
      <c r="AU19" s="223">
        <v>17884</v>
      </c>
      <c r="AV19" s="13" t="s">
        <v>681</v>
      </c>
      <c r="AW19" s="13"/>
      <c r="AX19" s="13"/>
      <c r="AY19" s="13"/>
    </row>
    <row r="20" spans="1:51">
      <c r="A20" s="13" t="s">
        <v>345</v>
      </c>
      <c r="B20" s="223">
        <v>43466</v>
      </c>
      <c r="C20" s="13" t="s">
        <v>682</v>
      </c>
      <c r="D20">
        <v>187</v>
      </c>
      <c r="E20">
        <v>22</v>
      </c>
      <c r="F20">
        <v>453</v>
      </c>
      <c r="G20">
        <v>453</v>
      </c>
      <c r="H20" s="13" t="s">
        <v>683</v>
      </c>
      <c r="I20" s="13" t="s">
        <v>684</v>
      </c>
      <c r="J20" s="13" t="s">
        <v>579</v>
      </c>
      <c r="K20" s="13" t="s">
        <v>580</v>
      </c>
      <c r="L20">
        <v>26</v>
      </c>
      <c r="M20">
        <v>175</v>
      </c>
      <c r="N20">
        <v>175</v>
      </c>
      <c r="O20">
        <v>762.5</v>
      </c>
      <c r="P20">
        <v>4.3600000000000003</v>
      </c>
      <c r="Q20">
        <v>66</v>
      </c>
      <c r="R20">
        <v>287</v>
      </c>
      <c r="S20">
        <v>353</v>
      </c>
      <c r="T20">
        <v>97</v>
      </c>
      <c r="U20">
        <v>0.55700000000000005</v>
      </c>
      <c r="V20">
        <v>1</v>
      </c>
      <c r="W20">
        <v>0</v>
      </c>
      <c r="X20">
        <v>1</v>
      </c>
      <c r="Y20">
        <v>27</v>
      </c>
      <c r="Z20">
        <v>36154</v>
      </c>
      <c r="AA20">
        <v>0.83</v>
      </c>
      <c r="AB20">
        <v>36154</v>
      </c>
      <c r="AC20">
        <v>0.83</v>
      </c>
      <c r="AD20">
        <v>17562</v>
      </c>
      <c r="AE20">
        <v>1825587</v>
      </c>
      <c r="AF20">
        <v>0.48580000000000001</v>
      </c>
      <c r="AG20">
        <v>425</v>
      </c>
      <c r="AH20">
        <v>7053000</v>
      </c>
      <c r="AI20">
        <v>9250</v>
      </c>
      <c r="AJ20">
        <v>510</v>
      </c>
      <c r="AK20" s="13" t="s">
        <v>679</v>
      </c>
      <c r="AL20" s="13" t="s">
        <v>685</v>
      </c>
      <c r="AM20" s="13" t="s">
        <v>619</v>
      </c>
      <c r="AN20" s="13" t="s">
        <v>680</v>
      </c>
      <c r="AO20" s="13" t="s">
        <v>609</v>
      </c>
      <c r="AP20">
        <v>7</v>
      </c>
      <c r="AQ20">
        <v>10</v>
      </c>
      <c r="AR20">
        <v>31</v>
      </c>
      <c r="AS20">
        <v>67</v>
      </c>
      <c r="AT20">
        <v>6</v>
      </c>
      <c r="AU20" s="223">
        <v>27060</v>
      </c>
      <c r="AV20" s="13"/>
      <c r="AW20" s="13"/>
      <c r="AX20" s="13"/>
      <c r="AY20" s="13"/>
    </row>
    <row r="21" spans="1:51">
      <c r="A21" s="13" t="s">
        <v>686</v>
      </c>
      <c r="B21" s="223">
        <v>43466</v>
      </c>
      <c r="C21" s="13" t="s">
        <v>687</v>
      </c>
      <c r="D21">
        <v>210</v>
      </c>
      <c r="E21">
        <v>210</v>
      </c>
      <c r="F21">
        <v>325</v>
      </c>
      <c r="G21">
        <v>325</v>
      </c>
      <c r="H21" s="13" t="s">
        <v>688</v>
      </c>
      <c r="I21" s="13" t="s">
        <v>578</v>
      </c>
      <c r="J21" s="13" t="s">
        <v>579</v>
      </c>
      <c r="K21" s="13" t="s">
        <v>580</v>
      </c>
      <c r="M21">
        <v>369</v>
      </c>
      <c r="N21">
        <v>371</v>
      </c>
      <c r="O21">
        <v>1763.5</v>
      </c>
      <c r="P21">
        <v>4.78</v>
      </c>
      <c r="R21">
        <v>977</v>
      </c>
      <c r="S21">
        <v>977</v>
      </c>
      <c r="T21">
        <v>143</v>
      </c>
      <c r="U21">
        <v>0.39</v>
      </c>
      <c r="V21">
        <v>11</v>
      </c>
      <c r="W21">
        <v>1</v>
      </c>
      <c r="X21">
        <v>58</v>
      </c>
      <c r="Y21">
        <v>38780</v>
      </c>
      <c r="Z21">
        <v>245481</v>
      </c>
      <c r="AA21">
        <v>5.64</v>
      </c>
      <c r="AB21">
        <v>245481</v>
      </c>
      <c r="AC21">
        <v>5.64</v>
      </c>
      <c r="AD21">
        <v>94311</v>
      </c>
      <c r="AE21">
        <v>4800020</v>
      </c>
      <c r="AF21">
        <v>0.38419999999999999</v>
      </c>
      <c r="AG21">
        <v>173</v>
      </c>
      <c r="AH21">
        <v>14648872</v>
      </c>
      <c r="AI21">
        <v>8129</v>
      </c>
      <c r="AJ21">
        <v>581</v>
      </c>
      <c r="AK21" s="13" t="s">
        <v>689</v>
      </c>
      <c r="AL21" s="13" t="s">
        <v>690</v>
      </c>
      <c r="AM21" s="13" t="s">
        <v>691</v>
      </c>
      <c r="AN21" s="13" t="s">
        <v>692</v>
      </c>
      <c r="AO21" s="13" t="s">
        <v>594</v>
      </c>
      <c r="AP21">
        <v>3</v>
      </c>
      <c r="AQ21">
        <v>8</v>
      </c>
      <c r="AR21">
        <v>25</v>
      </c>
      <c r="AS21" t="s">
        <v>693</v>
      </c>
      <c r="AT21">
        <v>36</v>
      </c>
      <c r="AU21" s="223">
        <v>26815</v>
      </c>
      <c r="AV21" s="13"/>
      <c r="AW21" s="13" t="s">
        <v>694</v>
      </c>
      <c r="AX21" s="13"/>
      <c r="AY21" s="13"/>
    </row>
    <row r="22" spans="1:51">
      <c r="A22" s="13" t="s">
        <v>695</v>
      </c>
      <c r="B22" s="223">
        <v>43466</v>
      </c>
      <c r="C22" s="13" t="s">
        <v>687</v>
      </c>
      <c r="D22">
        <v>228</v>
      </c>
      <c r="E22">
        <v>210</v>
      </c>
      <c r="F22">
        <v>355</v>
      </c>
      <c r="G22">
        <v>325</v>
      </c>
      <c r="H22" s="13" t="s">
        <v>696</v>
      </c>
      <c r="I22" s="13" t="s">
        <v>578</v>
      </c>
      <c r="J22" s="13" t="s">
        <v>589</v>
      </c>
      <c r="K22" s="13" t="s">
        <v>580</v>
      </c>
      <c r="M22">
        <v>248</v>
      </c>
      <c r="N22">
        <v>248</v>
      </c>
      <c r="O22">
        <v>1276</v>
      </c>
      <c r="P22">
        <v>5.15</v>
      </c>
      <c r="R22">
        <v>702</v>
      </c>
      <c r="S22">
        <v>702</v>
      </c>
      <c r="T22">
        <v>58</v>
      </c>
      <c r="U22">
        <v>0.23799999999999999</v>
      </c>
      <c r="V22">
        <v>5</v>
      </c>
      <c r="W22">
        <v>1</v>
      </c>
      <c r="X22">
        <v>17</v>
      </c>
      <c r="Y22">
        <v>4</v>
      </c>
      <c r="Z22">
        <v>162118</v>
      </c>
      <c r="AA22">
        <v>3.72</v>
      </c>
      <c r="AB22">
        <v>162118</v>
      </c>
      <c r="AC22">
        <v>3.72</v>
      </c>
      <c r="AD22">
        <v>67372</v>
      </c>
      <c r="AE22">
        <v>3123424</v>
      </c>
      <c r="AF22">
        <v>0.41560000000000002</v>
      </c>
      <c r="AG22">
        <v>189</v>
      </c>
      <c r="AH22">
        <v>7802067</v>
      </c>
      <c r="AI22">
        <v>6114</v>
      </c>
      <c r="AJ22">
        <v>600</v>
      </c>
      <c r="AK22" s="13" t="s">
        <v>697</v>
      </c>
      <c r="AL22" s="13" t="s">
        <v>691</v>
      </c>
      <c r="AM22" s="13" t="s">
        <v>698</v>
      </c>
      <c r="AN22" s="13" t="s">
        <v>690</v>
      </c>
      <c r="AO22" s="13" t="s">
        <v>594</v>
      </c>
      <c r="AP22">
        <v>3</v>
      </c>
      <c r="AQ22">
        <v>8</v>
      </c>
      <c r="AR22">
        <v>25</v>
      </c>
      <c r="AS22">
        <v>56</v>
      </c>
      <c r="AT22">
        <v>36</v>
      </c>
      <c r="AU22" s="223">
        <v>27333</v>
      </c>
      <c r="AV22" s="13"/>
      <c r="AW22" s="13"/>
      <c r="AX22" s="13"/>
      <c r="AY22" s="13"/>
    </row>
    <row r="23" spans="1:51">
      <c r="A23" s="13" t="s">
        <v>496</v>
      </c>
      <c r="B23" s="223">
        <v>43466</v>
      </c>
      <c r="C23" s="13" t="s">
        <v>699</v>
      </c>
      <c r="D23">
        <v>26</v>
      </c>
      <c r="E23">
        <v>26</v>
      </c>
      <c r="F23">
        <v>517</v>
      </c>
      <c r="G23">
        <v>517</v>
      </c>
      <c r="H23" s="13" t="s">
        <v>700</v>
      </c>
      <c r="I23" s="13" t="s">
        <v>578</v>
      </c>
      <c r="J23" s="13" t="s">
        <v>579</v>
      </c>
      <c r="K23" s="13" t="s">
        <v>580</v>
      </c>
      <c r="M23">
        <v>1104</v>
      </c>
      <c r="N23">
        <v>1104</v>
      </c>
      <c r="O23">
        <v>5607</v>
      </c>
      <c r="P23">
        <v>5.08</v>
      </c>
      <c r="R23">
        <v>3032</v>
      </c>
      <c r="S23">
        <v>3032</v>
      </c>
      <c r="T23">
        <v>366</v>
      </c>
      <c r="U23">
        <v>0.33300000000000002</v>
      </c>
      <c r="V23">
        <v>22</v>
      </c>
      <c r="W23">
        <v>1</v>
      </c>
      <c r="X23">
        <v>22</v>
      </c>
      <c r="Y23">
        <v>43623</v>
      </c>
      <c r="Z23">
        <v>1406832</v>
      </c>
      <c r="AA23">
        <v>32.299999999999997</v>
      </c>
      <c r="AB23">
        <v>1151484</v>
      </c>
      <c r="AC23">
        <v>26.43</v>
      </c>
      <c r="AD23">
        <v>173434</v>
      </c>
      <c r="AE23">
        <v>10826559</v>
      </c>
      <c r="AF23">
        <v>0.12330000000000001</v>
      </c>
      <c r="AG23">
        <v>94</v>
      </c>
      <c r="AH23">
        <v>14122000</v>
      </c>
      <c r="AI23">
        <v>2519</v>
      </c>
      <c r="AJ23">
        <v>593</v>
      </c>
      <c r="AK23" s="13" t="s">
        <v>701</v>
      </c>
      <c r="AL23" s="13" t="s">
        <v>702</v>
      </c>
      <c r="AM23" s="13" t="s">
        <v>703</v>
      </c>
      <c r="AN23" s="13" t="s">
        <v>365</v>
      </c>
      <c r="AO23" s="13" t="s">
        <v>704</v>
      </c>
      <c r="AP23">
        <v>1</v>
      </c>
      <c r="AQ23">
        <v>12</v>
      </c>
      <c r="AR23">
        <v>12</v>
      </c>
      <c r="AS23">
        <v>37</v>
      </c>
      <c r="AT23">
        <v>22</v>
      </c>
      <c r="AU23" s="223">
        <v>18941</v>
      </c>
      <c r="AV23" s="13" t="s">
        <v>705</v>
      </c>
      <c r="AW23" s="13"/>
      <c r="AX23" s="13"/>
      <c r="AY23" s="13"/>
    </row>
    <row r="24" spans="1:51">
      <c r="A24" s="13" t="s">
        <v>706</v>
      </c>
      <c r="B24" s="223">
        <v>43466</v>
      </c>
      <c r="C24" s="13" t="s">
        <v>650</v>
      </c>
      <c r="D24">
        <v>256</v>
      </c>
      <c r="E24">
        <v>163</v>
      </c>
      <c r="F24">
        <v>384</v>
      </c>
      <c r="G24">
        <v>272</v>
      </c>
      <c r="H24" s="13" t="s">
        <v>707</v>
      </c>
      <c r="I24" s="13" t="s">
        <v>578</v>
      </c>
      <c r="J24" s="13" t="s">
        <v>589</v>
      </c>
      <c r="K24" s="13" t="s">
        <v>580</v>
      </c>
      <c r="M24">
        <v>299</v>
      </c>
      <c r="N24">
        <v>300</v>
      </c>
      <c r="O24">
        <v>1237.5</v>
      </c>
      <c r="P24">
        <v>4.1399999999999997</v>
      </c>
      <c r="R24">
        <v>582</v>
      </c>
      <c r="S24">
        <v>582</v>
      </c>
      <c r="T24">
        <v>121</v>
      </c>
      <c r="U24">
        <v>0.41</v>
      </c>
      <c r="V24">
        <v>1</v>
      </c>
      <c r="W24">
        <v>0</v>
      </c>
      <c r="X24">
        <v>1</v>
      </c>
      <c r="Y24">
        <v>31</v>
      </c>
      <c r="Z24">
        <v>88155</v>
      </c>
      <c r="AA24">
        <v>2.02</v>
      </c>
      <c r="AB24">
        <v>88155</v>
      </c>
      <c r="AC24">
        <v>2.02</v>
      </c>
      <c r="AD24">
        <v>15382</v>
      </c>
      <c r="AE24">
        <v>2464800</v>
      </c>
      <c r="AF24">
        <v>0.17449999999999999</v>
      </c>
      <c r="AG24">
        <v>288</v>
      </c>
      <c r="AH24">
        <v>10797972</v>
      </c>
      <c r="AI24">
        <v>8489</v>
      </c>
      <c r="AJ24">
        <v>562</v>
      </c>
      <c r="AK24" s="13" t="s">
        <v>708</v>
      </c>
      <c r="AL24" s="13" t="s">
        <v>709</v>
      </c>
      <c r="AM24" s="13" t="s">
        <v>710</v>
      </c>
      <c r="AN24" s="13" t="s">
        <v>711</v>
      </c>
      <c r="AO24" s="13" t="s">
        <v>594</v>
      </c>
      <c r="AP24">
        <v>2</v>
      </c>
      <c r="AQ24">
        <v>8</v>
      </c>
      <c r="AR24">
        <v>25</v>
      </c>
      <c r="AS24">
        <v>57</v>
      </c>
      <c r="AT24">
        <v>35</v>
      </c>
      <c r="AU24" s="223">
        <v>27880</v>
      </c>
      <c r="AV24" s="13"/>
      <c r="AW24" s="13"/>
      <c r="AX24" s="13"/>
      <c r="AY24" s="13"/>
    </row>
    <row r="25" spans="1:51">
      <c r="A25" s="13" t="s">
        <v>348</v>
      </c>
      <c r="B25" s="223">
        <v>43466</v>
      </c>
      <c r="C25" s="13" t="s">
        <v>712</v>
      </c>
      <c r="D25">
        <v>125</v>
      </c>
      <c r="E25">
        <v>3</v>
      </c>
      <c r="F25">
        <v>444</v>
      </c>
      <c r="G25">
        <v>444</v>
      </c>
      <c r="H25" s="13" t="s">
        <v>713</v>
      </c>
      <c r="I25" s="13" t="s">
        <v>578</v>
      </c>
      <c r="J25" s="13" t="s">
        <v>579</v>
      </c>
      <c r="K25" s="13" t="s">
        <v>580</v>
      </c>
      <c r="M25">
        <v>167</v>
      </c>
      <c r="N25">
        <v>168</v>
      </c>
      <c r="O25">
        <v>826.5</v>
      </c>
      <c r="P25">
        <v>4.95</v>
      </c>
      <c r="R25">
        <v>446</v>
      </c>
      <c r="S25">
        <v>446</v>
      </c>
      <c r="T25">
        <v>64</v>
      </c>
      <c r="U25">
        <v>0.38800000000000001</v>
      </c>
      <c r="V25">
        <v>1</v>
      </c>
      <c r="W25">
        <v>0</v>
      </c>
      <c r="X25">
        <v>1</v>
      </c>
      <c r="Y25">
        <v>20</v>
      </c>
      <c r="Z25">
        <v>27477</v>
      </c>
      <c r="AA25">
        <v>0.63</v>
      </c>
      <c r="AB25">
        <v>27477</v>
      </c>
      <c r="AC25">
        <v>0.63</v>
      </c>
      <c r="AD25">
        <v>9043</v>
      </c>
      <c r="AE25">
        <v>1585892</v>
      </c>
      <c r="AF25">
        <v>0.3291</v>
      </c>
      <c r="AG25">
        <v>708</v>
      </c>
      <c r="AH25">
        <v>2817000</v>
      </c>
      <c r="AI25">
        <v>3382</v>
      </c>
      <c r="AJ25">
        <v>578</v>
      </c>
      <c r="AK25" s="13" t="s">
        <v>714</v>
      </c>
      <c r="AL25" s="13" t="s">
        <v>715</v>
      </c>
      <c r="AM25" s="13" t="s">
        <v>619</v>
      </c>
      <c r="AN25" s="13"/>
      <c r="AO25" s="13" t="s">
        <v>609</v>
      </c>
      <c r="AP25">
        <v>9</v>
      </c>
      <c r="AQ25">
        <v>13</v>
      </c>
      <c r="AR25">
        <v>30</v>
      </c>
      <c r="AS25">
        <v>71</v>
      </c>
      <c r="AT25">
        <v>7</v>
      </c>
      <c r="AU25" s="223">
        <v>22766</v>
      </c>
      <c r="AV25" s="13" t="s">
        <v>716</v>
      </c>
      <c r="AW25" s="13"/>
      <c r="AX25" s="13"/>
      <c r="AY25" s="13"/>
    </row>
    <row r="26" spans="1:51">
      <c r="A26" s="13" t="s">
        <v>413</v>
      </c>
      <c r="B26" s="223">
        <v>43466</v>
      </c>
      <c r="C26" s="13" t="s">
        <v>717</v>
      </c>
      <c r="D26">
        <v>202</v>
      </c>
      <c r="E26">
        <v>197</v>
      </c>
      <c r="F26">
        <v>311</v>
      </c>
      <c r="G26">
        <v>311</v>
      </c>
      <c r="H26" s="13" t="s">
        <v>718</v>
      </c>
      <c r="I26" s="13" t="s">
        <v>578</v>
      </c>
      <c r="J26" s="13" t="s">
        <v>579</v>
      </c>
      <c r="K26" s="13" t="s">
        <v>580</v>
      </c>
      <c r="M26">
        <v>232</v>
      </c>
      <c r="N26">
        <v>233</v>
      </c>
      <c r="O26">
        <v>976</v>
      </c>
      <c r="P26">
        <v>4.21</v>
      </c>
      <c r="R26">
        <v>455</v>
      </c>
      <c r="S26">
        <v>455</v>
      </c>
      <c r="T26">
        <v>89</v>
      </c>
      <c r="U26">
        <v>0.38700000000000001</v>
      </c>
      <c r="V26">
        <v>1</v>
      </c>
      <c r="W26">
        <v>0</v>
      </c>
      <c r="X26">
        <v>1</v>
      </c>
      <c r="Y26">
        <v>20</v>
      </c>
      <c r="Z26">
        <v>99606</v>
      </c>
      <c r="AA26">
        <v>2.29</v>
      </c>
      <c r="AB26">
        <v>99606</v>
      </c>
      <c r="AC26">
        <v>2.29</v>
      </c>
      <c r="AD26">
        <v>13621</v>
      </c>
      <c r="AE26">
        <v>1877893</v>
      </c>
      <c r="AF26">
        <v>0.13669999999999999</v>
      </c>
      <c r="AG26">
        <v>199</v>
      </c>
      <c r="AH26">
        <v>8091156</v>
      </c>
      <c r="AI26">
        <v>8173</v>
      </c>
      <c r="AJ26">
        <v>493</v>
      </c>
      <c r="AK26" s="13" t="s">
        <v>719</v>
      </c>
      <c r="AL26" s="13" t="s">
        <v>720</v>
      </c>
      <c r="AM26" s="13" t="s">
        <v>721</v>
      </c>
      <c r="AN26" s="13"/>
      <c r="AO26" s="13" t="s">
        <v>585</v>
      </c>
      <c r="AP26">
        <v>7</v>
      </c>
      <c r="AQ26">
        <v>13</v>
      </c>
      <c r="AR26">
        <v>33</v>
      </c>
      <c r="AS26">
        <v>86</v>
      </c>
      <c r="AT26">
        <v>14</v>
      </c>
      <c r="AU26" s="223">
        <v>26815</v>
      </c>
      <c r="AV26" s="13"/>
      <c r="AW26" s="13"/>
      <c r="AX26" s="13"/>
      <c r="AY26" s="13"/>
    </row>
    <row r="27" spans="1:51">
      <c r="A27" s="13" t="s">
        <v>506</v>
      </c>
      <c r="B27" s="223">
        <v>43466</v>
      </c>
      <c r="C27" s="13" t="s">
        <v>722</v>
      </c>
      <c r="D27">
        <v>91</v>
      </c>
      <c r="E27">
        <v>91</v>
      </c>
      <c r="F27">
        <v>240</v>
      </c>
      <c r="G27">
        <v>240</v>
      </c>
      <c r="H27" s="13" t="s">
        <v>723</v>
      </c>
      <c r="I27" s="13" t="s">
        <v>578</v>
      </c>
      <c r="J27" s="13" t="s">
        <v>579</v>
      </c>
      <c r="K27" s="13" t="s">
        <v>580</v>
      </c>
      <c r="M27">
        <v>381</v>
      </c>
      <c r="N27">
        <v>386</v>
      </c>
      <c r="O27">
        <v>1779.5</v>
      </c>
      <c r="P27">
        <v>4.67</v>
      </c>
      <c r="R27">
        <v>947</v>
      </c>
      <c r="S27">
        <v>947</v>
      </c>
      <c r="T27">
        <v>143</v>
      </c>
      <c r="U27">
        <v>0.377</v>
      </c>
      <c r="V27">
        <v>5</v>
      </c>
      <c r="W27">
        <v>1</v>
      </c>
      <c r="X27">
        <v>8</v>
      </c>
      <c r="Y27">
        <v>8</v>
      </c>
      <c r="Z27">
        <v>325713</v>
      </c>
      <c r="AA27">
        <v>7.48</v>
      </c>
      <c r="AB27">
        <v>325713</v>
      </c>
      <c r="AC27">
        <v>7.48</v>
      </c>
      <c r="AD27">
        <v>54504</v>
      </c>
      <c r="AE27">
        <v>3529560</v>
      </c>
      <c r="AF27">
        <v>0.1673</v>
      </c>
      <c r="AG27">
        <v>127</v>
      </c>
      <c r="AH27">
        <v>5856304</v>
      </c>
      <c r="AI27">
        <v>3246</v>
      </c>
      <c r="AJ27">
        <v>548</v>
      </c>
      <c r="AK27" s="13" t="s">
        <v>724</v>
      </c>
      <c r="AL27" s="13" t="s">
        <v>725</v>
      </c>
      <c r="AM27" s="13" t="s">
        <v>726</v>
      </c>
      <c r="AN27" s="13" t="s">
        <v>727</v>
      </c>
      <c r="AO27" s="13" t="s">
        <v>704</v>
      </c>
      <c r="AP27">
        <v>12</v>
      </c>
      <c r="AQ27">
        <v>5</v>
      </c>
      <c r="AR27" t="s">
        <v>728</v>
      </c>
      <c r="AS27">
        <v>32</v>
      </c>
      <c r="AT27">
        <v>28</v>
      </c>
      <c r="AU27" s="223">
        <v>22401</v>
      </c>
      <c r="AV27" s="13"/>
      <c r="AW27" s="13"/>
      <c r="AX27" s="13"/>
      <c r="AY27" s="13"/>
    </row>
    <row r="28" spans="1:51">
      <c r="A28" s="13" t="s">
        <v>319</v>
      </c>
      <c r="B28" s="223">
        <v>43466</v>
      </c>
      <c r="C28" s="13" t="s">
        <v>729</v>
      </c>
      <c r="D28">
        <v>60</v>
      </c>
      <c r="E28">
        <v>60</v>
      </c>
      <c r="F28">
        <v>215</v>
      </c>
      <c r="G28">
        <v>215</v>
      </c>
      <c r="H28" s="13" t="s">
        <v>730</v>
      </c>
      <c r="I28" s="13" t="s">
        <v>578</v>
      </c>
      <c r="J28" s="13" t="s">
        <v>579</v>
      </c>
      <c r="K28" s="13" t="s">
        <v>580</v>
      </c>
      <c r="M28">
        <v>2193</v>
      </c>
      <c r="N28">
        <v>2194</v>
      </c>
      <c r="O28">
        <v>10240.5</v>
      </c>
      <c r="P28">
        <v>4.67</v>
      </c>
      <c r="R28">
        <v>4872</v>
      </c>
      <c r="S28">
        <v>4872</v>
      </c>
      <c r="T28">
        <v>962</v>
      </c>
      <c r="U28">
        <v>0.44500000000000001</v>
      </c>
      <c r="V28">
        <v>17</v>
      </c>
      <c r="W28">
        <v>1</v>
      </c>
      <c r="X28">
        <v>35</v>
      </c>
      <c r="Y28">
        <v>41833</v>
      </c>
      <c r="Z28">
        <v>1196115</v>
      </c>
      <c r="AA28">
        <v>27.46</v>
      </c>
      <c r="AB28">
        <v>1101503</v>
      </c>
      <c r="AC28">
        <v>25.29</v>
      </c>
      <c r="AD28">
        <v>160098</v>
      </c>
      <c r="AE28">
        <v>17784205</v>
      </c>
      <c r="AF28">
        <v>0.1338</v>
      </c>
      <c r="AG28">
        <v>177</v>
      </c>
      <c r="AH28">
        <v>36411155</v>
      </c>
      <c r="AI28">
        <v>3553</v>
      </c>
      <c r="AJ28">
        <v>534</v>
      </c>
      <c r="AK28" s="13" t="s">
        <v>731</v>
      </c>
      <c r="AL28" s="13" t="s">
        <v>732</v>
      </c>
      <c r="AM28" s="13" t="s">
        <v>733</v>
      </c>
      <c r="AN28" s="13" t="s">
        <v>734</v>
      </c>
      <c r="AO28" s="13" t="s">
        <v>609</v>
      </c>
      <c r="AP28">
        <v>3</v>
      </c>
      <c r="AQ28">
        <v>7</v>
      </c>
      <c r="AR28">
        <v>26</v>
      </c>
      <c r="AS28">
        <v>74</v>
      </c>
      <c r="AT28">
        <v>2</v>
      </c>
      <c r="AU28" s="223">
        <v>21768</v>
      </c>
      <c r="AV28" s="13"/>
      <c r="AW28" s="13"/>
      <c r="AX28" s="13"/>
      <c r="AY28" s="13"/>
    </row>
    <row r="29" spans="1:51">
      <c r="A29" s="13" t="s">
        <v>322</v>
      </c>
      <c r="B29" s="223">
        <v>43466</v>
      </c>
      <c r="C29" s="13" t="s">
        <v>729</v>
      </c>
      <c r="D29">
        <v>198</v>
      </c>
      <c r="E29">
        <v>60</v>
      </c>
      <c r="F29">
        <v>383</v>
      </c>
      <c r="G29">
        <v>215</v>
      </c>
      <c r="H29" s="13" t="s">
        <v>735</v>
      </c>
      <c r="I29" s="13" t="s">
        <v>578</v>
      </c>
      <c r="J29" s="13" t="s">
        <v>579</v>
      </c>
      <c r="K29" s="13" t="s">
        <v>736</v>
      </c>
      <c r="M29">
        <v>197</v>
      </c>
      <c r="N29">
        <v>197</v>
      </c>
      <c r="O29">
        <v>646.5</v>
      </c>
      <c r="P29">
        <v>3.28</v>
      </c>
      <c r="R29">
        <v>242</v>
      </c>
      <c r="S29">
        <v>242</v>
      </c>
      <c r="T29">
        <v>179</v>
      </c>
      <c r="U29">
        <v>0.92300000000000004</v>
      </c>
      <c r="V29">
        <v>1</v>
      </c>
      <c r="W29">
        <v>0</v>
      </c>
      <c r="X29">
        <v>1</v>
      </c>
      <c r="Y29">
        <v>23</v>
      </c>
      <c r="Z29">
        <v>47204</v>
      </c>
      <c r="AA29">
        <v>1.08</v>
      </c>
      <c r="AB29">
        <v>47204</v>
      </c>
      <c r="AC29">
        <v>1.08</v>
      </c>
      <c r="AD29">
        <v>6149</v>
      </c>
      <c r="AE29">
        <v>1268931</v>
      </c>
      <c r="AF29">
        <v>0.1303</v>
      </c>
      <c r="AG29">
        <v>224</v>
      </c>
      <c r="AH29">
        <v>6622549</v>
      </c>
      <c r="AI29">
        <v>9907</v>
      </c>
      <c r="AJ29">
        <v>302</v>
      </c>
      <c r="AK29" s="13" t="s">
        <v>734</v>
      </c>
      <c r="AL29" s="13" t="s">
        <v>733</v>
      </c>
      <c r="AM29" s="13" t="s">
        <v>731</v>
      </c>
      <c r="AN29" s="13" t="s">
        <v>732</v>
      </c>
      <c r="AO29" s="13" t="s">
        <v>609</v>
      </c>
      <c r="AP29">
        <v>3</v>
      </c>
      <c r="AQ29">
        <v>7</v>
      </c>
      <c r="AR29">
        <v>26</v>
      </c>
      <c r="AS29">
        <v>74</v>
      </c>
      <c r="AT29">
        <v>2</v>
      </c>
      <c r="AU29" s="223">
        <v>28245</v>
      </c>
      <c r="AV29" s="13"/>
      <c r="AW29" s="13" t="s">
        <v>737</v>
      </c>
      <c r="AX29" s="13"/>
      <c r="AY29" s="13"/>
    </row>
    <row r="30" spans="1:51">
      <c r="A30" s="13" t="s">
        <v>481</v>
      </c>
      <c r="B30" s="223">
        <v>43466</v>
      </c>
      <c r="C30" s="13" t="s">
        <v>738</v>
      </c>
      <c r="D30">
        <v>92</v>
      </c>
      <c r="E30">
        <v>92</v>
      </c>
      <c r="F30">
        <v>670</v>
      </c>
      <c r="G30">
        <v>670</v>
      </c>
      <c r="H30" s="13" t="s">
        <v>739</v>
      </c>
      <c r="I30" s="13" t="s">
        <v>684</v>
      </c>
      <c r="J30" s="13" t="s">
        <v>579</v>
      </c>
      <c r="K30" s="13" t="s">
        <v>580</v>
      </c>
      <c r="L30">
        <v>340</v>
      </c>
      <c r="M30">
        <v>1609</v>
      </c>
      <c r="N30">
        <v>1610</v>
      </c>
      <c r="O30">
        <v>7310.5</v>
      </c>
      <c r="P30">
        <v>4.54</v>
      </c>
      <c r="Q30">
        <v>871</v>
      </c>
      <c r="R30">
        <v>2635</v>
      </c>
      <c r="S30">
        <v>3506</v>
      </c>
      <c r="T30">
        <v>620</v>
      </c>
      <c r="U30">
        <v>0.38800000000000001</v>
      </c>
      <c r="V30">
        <v>23</v>
      </c>
      <c r="W30">
        <v>2</v>
      </c>
      <c r="X30">
        <v>26</v>
      </c>
      <c r="Y30">
        <v>8</v>
      </c>
      <c r="Z30">
        <v>1481844</v>
      </c>
      <c r="AA30">
        <v>34.020000000000003</v>
      </c>
      <c r="AB30">
        <v>1459244</v>
      </c>
      <c r="AC30">
        <v>33.5</v>
      </c>
      <c r="AD30">
        <v>228305</v>
      </c>
      <c r="AE30">
        <v>14262296</v>
      </c>
      <c r="AF30">
        <v>0.15409999999999999</v>
      </c>
      <c r="AG30">
        <v>103</v>
      </c>
      <c r="AH30">
        <v>19575470</v>
      </c>
      <c r="AI30">
        <v>2676</v>
      </c>
      <c r="AJ30">
        <v>529</v>
      </c>
      <c r="AK30" s="13" t="s">
        <v>740</v>
      </c>
      <c r="AL30" s="13" t="s">
        <v>741</v>
      </c>
      <c r="AM30" s="13" t="s">
        <v>742</v>
      </c>
      <c r="AN30" s="13" t="s">
        <v>743</v>
      </c>
      <c r="AO30" s="13" t="s">
        <v>594</v>
      </c>
      <c r="AP30">
        <v>18</v>
      </c>
      <c r="AQ30">
        <v>8</v>
      </c>
      <c r="AR30">
        <v>19</v>
      </c>
      <c r="AS30">
        <v>59</v>
      </c>
      <c r="AT30">
        <v>46</v>
      </c>
      <c r="AU30" s="223">
        <v>20613</v>
      </c>
      <c r="AV30" s="13"/>
      <c r="AW30" s="13"/>
      <c r="AX30" s="13"/>
      <c r="AY30" s="13"/>
    </row>
    <row r="31" spans="1:51">
      <c r="A31" s="13" t="s">
        <v>491</v>
      </c>
      <c r="B31" s="223">
        <v>43466</v>
      </c>
      <c r="C31" s="13" t="s">
        <v>744</v>
      </c>
      <c r="D31">
        <v>165</v>
      </c>
      <c r="E31">
        <v>165</v>
      </c>
      <c r="F31">
        <v>282</v>
      </c>
      <c r="G31">
        <v>282</v>
      </c>
      <c r="H31" s="13" t="s">
        <v>745</v>
      </c>
      <c r="I31" s="13" t="s">
        <v>578</v>
      </c>
      <c r="J31" s="13" t="s">
        <v>579</v>
      </c>
      <c r="K31" s="13" t="s">
        <v>580</v>
      </c>
      <c r="M31">
        <v>712</v>
      </c>
      <c r="N31">
        <v>712</v>
      </c>
      <c r="O31">
        <v>3106</v>
      </c>
      <c r="P31">
        <v>4.3600000000000003</v>
      </c>
      <c r="R31">
        <v>1622</v>
      </c>
      <c r="S31">
        <v>1622</v>
      </c>
      <c r="T31">
        <v>233</v>
      </c>
      <c r="U31">
        <v>0.33500000000000002</v>
      </c>
      <c r="V31">
        <v>4</v>
      </c>
      <c r="W31">
        <v>1</v>
      </c>
      <c r="X31">
        <v>7</v>
      </c>
      <c r="Y31">
        <v>13</v>
      </c>
      <c r="Z31">
        <v>580000</v>
      </c>
      <c r="AA31">
        <v>13.31</v>
      </c>
      <c r="AB31">
        <v>580000</v>
      </c>
      <c r="AC31">
        <v>13.31</v>
      </c>
      <c r="AD31">
        <v>66756</v>
      </c>
      <c r="AE31">
        <v>6385727</v>
      </c>
      <c r="AF31">
        <v>0.11509999999999999</v>
      </c>
      <c r="AG31">
        <v>122</v>
      </c>
      <c r="AH31">
        <v>24811000</v>
      </c>
      <c r="AI31">
        <v>7988</v>
      </c>
      <c r="AJ31">
        <v>470</v>
      </c>
      <c r="AK31" s="13" t="s">
        <v>746</v>
      </c>
      <c r="AL31" s="13" t="s">
        <v>747</v>
      </c>
      <c r="AM31" s="13" t="s">
        <v>748</v>
      </c>
      <c r="AN31" s="13" t="s">
        <v>749</v>
      </c>
      <c r="AO31" s="13" t="s">
        <v>704</v>
      </c>
      <c r="AP31">
        <v>14</v>
      </c>
      <c r="AQ31">
        <v>5</v>
      </c>
      <c r="AR31">
        <v>10</v>
      </c>
      <c r="AS31">
        <v>31</v>
      </c>
      <c r="AT31">
        <v>31</v>
      </c>
      <c r="AU31" s="223">
        <v>26998</v>
      </c>
      <c r="AV31" s="13"/>
      <c r="AW31" s="13"/>
      <c r="AX31" s="13"/>
      <c r="AY31" s="13"/>
    </row>
    <row r="32" spans="1:51">
      <c r="A32" s="13" t="s">
        <v>750</v>
      </c>
      <c r="B32" s="223">
        <v>43466</v>
      </c>
      <c r="C32" s="13" t="s">
        <v>624</v>
      </c>
      <c r="D32">
        <v>311</v>
      </c>
      <c r="E32">
        <v>73</v>
      </c>
      <c r="F32">
        <v>266</v>
      </c>
      <c r="G32">
        <v>538</v>
      </c>
      <c r="H32" s="13" t="s">
        <v>751</v>
      </c>
      <c r="I32" s="13" t="s">
        <v>578</v>
      </c>
      <c r="J32" s="13" t="s">
        <v>589</v>
      </c>
      <c r="K32" s="13" t="s">
        <v>598</v>
      </c>
      <c r="M32">
        <v>84</v>
      </c>
      <c r="N32">
        <v>85</v>
      </c>
      <c r="O32">
        <v>381</v>
      </c>
      <c r="P32">
        <v>4.54</v>
      </c>
      <c r="R32">
        <v>180</v>
      </c>
      <c r="S32">
        <v>180</v>
      </c>
      <c r="T32">
        <v>29</v>
      </c>
      <c r="U32">
        <v>0.34899999999999998</v>
      </c>
      <c r="V32">
        <v>3</v>
      </c>
      <c r="W32">
        <v>0</v>
      </c>
      <c r="X32">
        <v>5</v>
      </c>
      <c r="Y32">
        <v>43561</v>
      </c>
      <c r="Z32">
        <v>26000</v>
      </c>
      <c r="AA32">
        <v>0.6</v>
      </c>
      <c r="AB32">
        <v>26000</v>
      </c>
      <c r="AC32">
        <v>0.6</v>
      </c>
      <c r="AD32">
        <v>18283</v>
      </c>
      <c r="AE32">
        <v>856611</v>
      </c>
      <c r="AF32">
        <v>0.70320000000000005</v>
      </c>
      <c r="AG32">
        <v>300</v>
      </c>
      <c r="AH32">
        <v>5219763</v>
      </c>
      <c r="AI32">
        <v>13316</v>
      </c>
      <c r="AJ32">
        <v>579</v>
      </c>
      <c r="AK32" s="13" t="s">
        <v>752</v>
      </c>
      <c r="AL32" s="13" t="s">
        <v>626</v>
      </c>
      <c r="AM32" s="13" t="s">
        <v>627</v>
      </c>
      <c r="AN32" s="13" t="s">
        <v>753</v>
      </c>
      <c r="AO32" s="13" t="s">
        <v>594</v>
      </c>
      <c r="AP32">
        <v>3</v>
      </c>
      <c r="AQ32">
        <v>8</v>
      </c>
      <c r="AR32">
        <v>18</v>
      </c>
      <c r="AS32">
        <v>54</v>
      </c>
      <c r="AT32">
        <v>36</v>
      </c>
      <c r="AU32" s="223">
        <v>30467</v>
      </c>
      <c r="AV32" s="13"/>
      <c r="AW32" s="13"/>
      <c r="AX32" s="13" t="s">
        <v>622</v>
      </c>
      <c r="AY32" s="13"/>
    </row>
    <row r="33" spans="1:51">
      <c r="A33" s="13" t="s">
        <v>754</v>
      </c>
      <c r="B33" s="223">
        <v>43466</v>
      </c>
      <c r="C33" s="13" t="s">
        <v>755</v>
      </c>
      <c r="D33">
        <v>345</v>
      </c>
      <c r="E33">
        <v>46</v>
      </c>
      <c r="F33">
        <v>761</v>
      </c>
      <c r="G33">
        <v>761</v>
      </c>
      <c r="H33" s="13" t="s">
        <v>756</v>
      </c>
      <c r="I33" s="13" t="s">
        <v>578</v>
      </c>
      <c r="J33" s="13" t="s">
        <v>589</v>
      </c>
      <c r="K33" s="13" t="s">
        <v>580</v>
      </c>
      <c r="M33">
        <v>72</v>
      </c>
      <c r="N33">
        <v>72</v>
      </c>
      <c r="O33">
        <v>336</v>
      </c>
      <c r="P33">
        <v>4.67</v>
      </c>
      <c r="R33">
        <v>189</v>
      </c>
      <c r="S33">
        <v>189</v>
      </c>
      <c r="T33">
        <v>21</v>
      </c>
      <c r="U33">
        <v>0.29199999999999998</v>
      </c>
      <c r="V33">
        <v>3</v>
      </c>
      <c r="W33">
        <v>0</v>
      </c>
      <c r="X33">
        <v>8</v>
      </c>
      <c r="Y33">
        <v>3</v>
      </c>
      <c r="Z33">
        <v>80000</v>
      </c>
      <c r="AA33">
        <v>1.84</v>
      </c>
      <c r="AB33">
        <v>80000</v>
      </c>
      <c r="AC33">
        <v>1.84</v>
      </c>
      <c r="AD33">
        <v>24395</v>
      </c>
      <c r="AE33">
        <v>889912</v>
      </c>
      <c r="AF33">
        <v>0.3049</v>
      </c>
      <c r="AG33">
        <v>103</v>
      </c>
      <c r="AH33">
        <v>5373534</v>
      </c>
      <c r="AI33">
        <v>15993</v>
      </c>
      <c r="AJ33">
        <v>577</v>
      </c>
      <c r="AK33" s="13" t="s">
        <v>757</v>
      </c>
      <c r="AL33" s="13" t="s">
        <v>758</v>
      </c>
      <c r="AM33" s="13" t="s">
        <v>592</v>
      </c>
      <c r="AN33" s="13" t="s">
        <v>759</v>
      </c>
      <c r="AO33" s="13" t="s">
        <v>594</v>
      </c>
      <c r="AP33">
        <v>5</v>
      </c>
      <c r="AQ33">
        <v>8</v>
      </c>
      <c r="AR33">
        <v>19</v>
      </c>
      <c r="AS33">
        <v>60</v>
      </c>
      <c r="AT33">
        <v>42</v>
      </c>
      <c r="AU33" s="223">
        <v>31471</v>
      </c>
      <c r="AV33" s="13"/>
      <c r="AW33" s="13"/>
      <c r="AX33" s="13" t="s">
        <v>622</v>
      </c>
      <c r="AY33" s="13"/>
    </row>
    <row r="34" spans="1:51">
      <c r="A34" s="13" t="s">
        <v>520</v>
      </c>
      <c r="B34" s="223">
        <v>43466</v>
      </c>
      <c r="C34" s="13" t="s">
        <v>760</v>
      </c>
      <c r="D34">
        <v>52</v>
      </c>
      <c r="E34">
        <v>52</v>
      </c>
      <c r="F34">
        <v>587</v>
      </c>
      <c r="G34">
        <v>587</v>
      </c>
      <c r="H34" s="13" t="s">
        <v>761</v>
      </c>
      <c r="I34" s="13" t="s">
        <v>578</v>
      </c>
      <c r="J34" s="13" t="s">
        <v>579</v>
      </c>
      <c r="K34" s="13" t="s">
        <v>580</v>
      </c>
      <c r="M34">
        <v>506</v>
      </c>
      <c r="N34">
        <v>506</v>
      </c>
      <c r="O34">
        <v>2129</v>
      </c>
      <c r="P34">
        <v>4.21</v>
      </c>
      <c r="R34">
        <v>944</v>
      </c>
      <c r="S34">
        <v>944</v>
      </c>
      <c r="T34">
        <v>220</v>
      </c>
      <c r="U34">
        <v>0.439</v>
      </c>
      <c r="V34">
        <v>8</v>
      </c>
      <c r="W34">
        <v>1</v>
      </c>
      <c r="X34">
        <v>17</v>
      </c>
      <c r="Y34">
        <v>6</v>
      </c>
      <c r="Z34">
        <v>604913</v>
      </c>
      <c r="AA34">
        <v>13.89</v>
      </c>
      <c r="AB34">
        <v>511178</v>
      </c>
      <c r="AC34">
        <v>11.74</v>
      </c>
      <c r="AD34">
        <v>77152</v>
      </c>
      <c r="AE34">
        <v>4520277</v>
      </c>
      <c r="AF34">
        <v>0.1275</v>
      </c>
      <c r="AG34">
        <v>68</v>
      </c>
      <c r="AH34">
        <v>5929376</v>
      </c>
      <c r="AI34">
        <v>2785</v>
      </c>
      <c r="AJ34">
        <v>511</v>
      </c>
      <c r="AK34" s="13" t="s">
        <v>762</v>
      </c>
      <c r="AL34" s="13" t="s">
        <v>763</v>
      </c>
      <c r="AM34" s="13" t="s">
        <v>764</v>
      </c>
      <c r="AN34" s="13" t="s">
        <v>765</v>
      </c>
      <c r="AO34" s="13" t="s">
        <v>766</v>
      </c>
      <c r="AP34">
        <v>2</v>
      </c>
      <c r="AQ34">
        <v>11</v>
      </c>
      <c r="AR34">
        <v>24</v>
      </c>
      <c r="AS34">
        <v>63</v>
      </c>
      <c r="AT34">
        <v>50</v>
      </c>
      <c r="AU34" s="223">
        <v>18563</v>
      </c>
      <c r="AV34" s="13" t="s">
        <v>767</v>
      </c>
      <c r="AW34" s="13"/>
      <c r="AX34" s="13"/>
      <c r="AY34" s="13"/>
    </row>
    <row r="35" spans="1:51">
      <c r="A35" s="13" t="s">
        <v>434</v>
      </c>
      <c r="B35" s="223">
        <v>43466</v>
      </c>
      <c r="C35" s="13" t="s">
        <v>768</v>
      </c>
      <c r="D35">
        <v>357</v>
      </c>
      <c r="E35">
        <v>131</v>
      </c>
      <c r="F35">
        <v>777</v>
      </c>
      <c r="G35">
        <v>777</v>
      </c>
      <c r="H35" s="13" t="s">
        <v>769</v>
      </c>
      <c r="I35" s="13" t="s">
        <v>578</v>
      </c>
      <c r="J35" s="13" t="s">
        <v>589</v>
      </c>
      <c r="K35" s="13" t="s">
        <v>580</v>
      </c>
      <c r="M35">
        <v>150</v>
      </c>
      <c r="N35">
        <v>150</v>
      </c>
      <c r="O35">
        <v>711</v>
      </c>
      <c r="P35">
        <v>4.74</v>
      </c>
      <c r="R35">
        <v>370</v>
      </c>
      <c r="S35">
        <v>370</v>
      </c>
      <c r="T35">
        <v>44</v>
      </c>
      <c r="U35">
        <v>0.29899999999999999</v>
      </c>
      <c r="V35">
        <v>4</v>
      </c>
      <c r="W35">
        <v>0</v>
      </c>
      <c r="X35">
        <v>15</v>
      </c>
      <c r="Y35">
        <v>43530</v>
      </c>
      <c r="Z35">
        <v>129228</v>
      </c>
      <c r="AA35">
        <v>2.97</v>
      </c>
      <c r="AB35">
        <v>129228</v>
      </c>
      <c r="AC35">
        <v>2.97</v>
      </c>
      <c r="AD35">
        <v>39559</v>
      </c>
      <c r="AE35">
        <v>1341343</v>
      </c>
      <c r="AF35">
        <v>0.30609999999999998</v>
      </c>
      <c r="AG35">
        <v>125</v>
      </c>
      <c r="AH35">
        <v>17062418</v>
      </c>
      <c r="AI35">
        <v>23999</v>
      </c>
      <c r="AJ35">
        <v>627</v>
      </c>
      <c r="AK35" s="13" t="s">
        <v>770</v>
      </c>
      <c r="AL35" s="13" t="s">
        <v>771</v>
      </c>
      <c r="AM35" s="13" t="s">
        <v>772</v>
      </c>
      <c r="AN35" s="13" t="s">
        <v>773</v>
      </c>
      <c r="AO35" s="13" t="s">
        <v>594</v>
      </c>
      <c r="AP35">
        <v>1</v>
      </c>
      <c r="AQ35">
        <v>7</v>
      </c>
      <c r="AR35">
        <v>18</v>
      </c>
      <c r="AS35">
        <v>50</v>
      </c>
      <c r="AT35">
        <v>33</v>
      </c>
      <c r="AU35" s="223">
        <v>34972</v>
      </c>
      <c r="AV35" s="13"/>
      <c r="AW35" s="13"/>
      <c r="AX35" s="13" t="s">
        <v>622</v>
      </c>
      <c r="AY35" s="13"/>
    </row>
    <row r="36" spans="1:51">
      <c r="A36" s="13" t="s">
        <v>377</v>
      </c>
      <c r="B36" s="223">
        <v>43466</v>
      </c>
      <c r="C36" s="13" t="s">
        <v>712</v>
      </c>
      <c r="D36">
        <v>160</v>
      </c>
      <c r="E36">
        <v>3</v>
      </c>
      <c r="F36">
        <v>271</v>
      </c>
      <c r="G36">
        <v>271</v>
      </c>
      <c r="H36" s="13" t="s">
        <v>774</v>
      </c>
      <c r="I36" s="13" t="s">
        <v>578</v>
      </c>
      <c r="J36" s="13" t="s">
        <v>579</v>
      </c>
      <c r="K36" s="13" t="s">
        <v>736</v>
      </c>
      <c r="M36">
        <v>210</v>
      </c>
      <c r="N36">
        <v>210</v>
      </c>
      <c r="O36">
        <v>735</v>
      </c>
      <c r="P36">
        <v>3.5</v>
      </c>
      <c r="R36">
        <v>260</v>
      </c>
      <c r="S36">
        <v>260</v>
      </c>
      <c r="T36">
        <v>185</v>
      </c>
      <c r="U36">
        <v>0.88500000000000001</v>
      </c>
      <c r="V36">
        <v>1</v>
      </c>
      <c r="W36">
        <v>0</v>
      </c>
      <c r="X36">
        <v>1</v>
      </c>
      <c r="Y36">
        <v>22</v>
      </c>
      <c r="Z36">
        <v>63546</v>
      </c>
      <c r="AA36">
        <v>1.46</v>
      </c>
      <c r="AB36">
        <v>63546</v>
      </c>
      <c r="AC36">
        <v>1.46</v>
      </c>
      <c r="AD36">
        <v>7751</v>
      </c>
      <c r="AE36">
        <v>1393115</v>
      </c>
      <c r="AF36">
        <v>0.122</v>
      </c>
      <c r="AG36">
        <v>178</v>
      </c>
      <c r="AH36">
        <v>3785397</v>
      </c>
      <c r="AI36">
        <v>5007</v>
      </c>
      <c r="AJ36">
        <v>337</v>
      </c>
      <c r="AK36" s="13" t="s">
        <v>775</v>
      </c>
      <c r="AL36" s="13" t="s">
        <v>606</v>
      </c>
      <c r="AM36" s="13" t="s">
        <v>619</v>
      </c>
      <c r="AN36" s="13"/>
      <c r="AO36" s="13" t="s">
        <v>609</v>
      </c>
      <c r="AP36">
        <v>12</v>
      </c>
      <c r="AQ36">
        <v>13</v>
      </c>
      <c r="AR36">
        <v>30</v>
      </c>
      <c r="AS36">
        <v>71</v>
      </c>
      <c r="AT36">
        <v>7</v>
      </c>
      <c r="AU36" s="223">
        <v>24562</v>
      </c>
      <c r="AV36" s="13"/>
      <c r="AW36" s="13" t="s">
        <v>737</v>
      </c>
      <c r="AX36" s="13"/>
      <c r="AY36" s="13"/>
    </row>
    <row r="37" spans="1:51">
      <c r="A37" s="13" t="s">
        <v>776</v>
      </c>
      <c r="B37" s="223">
        <v>43466</v>
      </c>
      <c r="C37" s="13" t="s">
        <v>777</v>
      </c>
      <c r="D37">
        <v>54</v>
      </c>
      <c r="E37">
        <v>186</v>
      </c>
      <c r="F37">
        <v>519</v>
      </c>
      <c r="G37">
        <v>519</v>
      </c>
      <c r="H37" s="13" t="s">
        <v>778</v>
      </c>
      <c r="I37" s="13" t="s">
        <v>578</v>
      </c>
      <c r="J37" s="13" t="s">
        <v>579</v>
      </c>
      <c r="K37" s="13" t="s">
        <v>580</v>
      </c>
      <c r="M37">
        <v>399</v>
      </c>
      <c r="N37">
        <v>400</v>
      </c>
      <c r="O37">
        <v>1850.5</v>
      </c>
      <c r="P37">
        <v>4.6399999999999997</v>
      </c>
      <c r="R37">
        <v>863</v>
      </c>
      <c r="S37">
        <v>863</v>
      </c>
      <c r="T37">
        <v>167</v>
      </c>
      <c r="U37">
        <v>0.42299999999999999</v>
      </c>
      <c r="V37">
        <v>5</v>
      </c>
      <c r="W37">
        <v>0</v>
      </c>
      <c r="X37">
        <v>5</v>
      </c>
      <c r="Y37">
        <v>10</v>
      </c>
      <c r="Z37">
        <v>269800</v>
      </c>
      <c r="AA37">
        <v>6.19</v>
      </c>
      <c r="AB37">
        <v>245785</v>
      </c>
      <c r="AC37">
        <v>5.64</v>
      </c>
      <c r="AD37">
        <v>43237</v>
      </c>
      <c r="AE37">
        <v>3668503</v>
      </c>
      <c r="AF37">
        <v>0.1603</v>
      </c>
      <c r="AG37">
        <v>139</v>
      </c>
      <c r="AH37">
        <v>5925000</v>
      </c>
      <c r="AI37">
        <v>3205</v>
      </c>
      <c r="AJ37">
        <v>585</v>
      </c>
      <c r="AK37" s="13" t="s">
        <v>779</v>
      </c>
      <c r="AL37" s="13" t="s">
        <v>780</v>
      </c>
      <c r="AM37" s="13" t="s">
        <v>781</v>
      </c>
      <c r="AN37" s="13" t="s">
        <v>724</v>
      </c>
      <c r="AO37" s="13" t="s">
        <v>704</v>
      </c>
      <c r="AP37">
        <v>7</v>
      </c>
      <c r="AQ37">
        <v>6</v>
      </c>
      <c r="AR37">
        <v>11</v>
      </c>
      <c r="AS37">
        <v>40</v>
      </c>
      <c r="AT37">
        <v>20</v>
      </c>
      <c r="AU37" s="223">
        <v>19122</v>
      </c>
      <c r="AV37" s="13" t="s">
        <v>705</v>
      </c>
      <c r="AW37" s="13"/>
      <c r="AX37" s="13"/>
      <c r="AY37" s="13"/>
    </row>
    <row r="38" spans="1:51">
      <c r="A38" s="13" t="s">
        <v>782</v>
      </c>
      <c r="B38" s="223">
        <v>43466</v>
      </c>
      <c r="C38" s="13" t="s">
        <v>783</v>
      </c>
      <c r="D38">
        <v>243</v>
      </c>
      <c r="E38">
        <v>243</v>
      </c>
      <c r="F38">
        <v>353</v>
      </c>
      <c r="G38">
        <v>353</v>
      </c>
      <c r="H38" s="13" t="s">
        <v>784</v>
      </c>
      <c r="I38" s="13" t="s">
        <v>578</v>
      </c>
      <c r="J38" s="13" t="s">
        <v>589</v>
      </c>
      <c r="K38" s="13" t="s">
        <v>580</v>
      </c>
      <c r="M38">
        <v>509</v>
      </c>
      <c r="N38">
        <v>509</v>
      </c>
      <c r="O38">
        <v>2359.5</v>
      </c>
      <c r="P38">
        <v>4.6399999999999997</v>
      </c>
      <c r="R38">
        <v>1123</v>
      </c>
      <c r="S38">
        <v>1123</v>
      </c>
      <c r="T38">
        <v>270</v>
      </c>
      <c r="U38">
        <v>0.53900000000000003</v>
      </c>
      <c r="V38">
        <v>8</v>
      </c>
      <c r="W38">
        <v>2</v>
      </c>
      <c r="X38">
        <v>10</v>
      </c>
      <c r="Y38">
        <v>7</v>
      </c>
      <c r="Z38">
        <v>250875</v>
      </c>
      <c r="AA38">
        <v>5.76</v>
      </c>
      <c r="AB38">
        <v>250875</v>
      </c>
      <c r="AC38">
        <v>5.76</v>
      </c>
      <c r="AD38">
        <v>96902</v>
      </c>
      <c r="AE38">
        <v>4544080</v>
      </c>
      <c r="AF38">
        <v>0.38629999999999998</v>
      </c>
      <c r="AG38">
        <v>195</v>
      </c>
      <c r="AH38">
        <v>15625047</v>
      </c>
      <c r="AI38">
        <v>6556</v>
      </c>
      <c r="AJ38">
        <v>539</v>
      </c>
      <c r="AK38" s="13" t="s">
        <v>785</v>
      </c>
      <c r="AL38" s="13" t="s">
        <v>786</v>
      </c>
      <c r="AM38" s="13" t="s">
        <v>787</v>
      </c>
      <c r="AN38" s="13" t="s">
        <v>788</v>
      </c>
      <c r="AO38" s="13" t="s">
        <v>594</v>
      </c>
      <c r="AP38">
        <v>1</v>
      </c>
      <c r="AQ38">
        <v>7</v>
      </c>
      <c r="AR38">
        <v>18</v>
      </c>
      <c r="AS38">
        <v>53</v>
      </c>
      <c r="AT38">
        <v>34</v>
      </c>
      <c r="AU38" s="223">
        <v>27453</v>
      </c>
      <c r="AV38" s="13"/>
      <c r="AW38" s="13" t="s">
        <v>694</v>
      </c>
      <c r="AX38" s="13"/>
      <c r="AY38" s="13"/>
    </row>
    <row r="39" spans="1:51">
      <c r="A39" s="13" t="s">
        <v>789</v>
      </c>
      <c r="B39" s="223">
        <v>43466</v>
      </c>
      <c r="C39" s="13" t="s">
        <v>783</v>
      </c>
      <c r="D39">
        <v>271</v>
      </c>
      <c r="E39">
        <v>243</v>
      </c>
      <c r="F39">
        <v>390</v>
      </c>
      <c r="G39">
        <v>353</v>
      </c>
      <c r="H39" s="13" t="s">
        <v>790</v>
      </c>
      <c r="I39" s="13" t="s">
        <v>578</v>
      </c>
      <c r="J39" s="13" t="s">
        <v>589</v>
      </c>
      <c r="K39" s="13" t="s">
        <v>580</v>
      </c>
      <c r="M39">
        <v>425</v>
      </c>
      <c r="N39">
        <v>425</v>
      </c>
      <c r="O39">
        <v>2265.5</v>
      </c>
      <c r="P39">
        <v>5.33</v>
      </c>
      <c r="R39">
        <v>1123</v>
      </c>
      <c r="S39">
        <v>1123</v>
      </c>
      <c r="T39">
        <v>149</v>
      </c>
      <c r="U39">
        <v>0.35099999999999998</v>
      </c>
      <c r="V39">
        <v>7</v>
      </c>
      <c r="W39">
        <v>0</v>
      </c>
      <c r="X39">
        <v>7</v>
      </c>
      <c r="Y39">
        <v>7</v>
      </c>
      <c r="Z39">
        <v>184000</v>
      </c>
      <c r="AA39">
        <v>4.22</v>
      </c>
      <c r="AB39">
        <v>184000</v>
      </c>
      <c r="AC39">
        <v>4.22</v>
      </c>
      <c r="AD39">
        <v>61115</v>
      </c>
      <c r="AE39">
        <v>4223000</v>
      </c>
      <c r="AF39">
        <v>0.33210000000000001</v>
      </c>
      <c r="AG39">
        <v>266</v>
      </c>
      <c r="AH39">
        <v>16411918</v>
      </c>
      <c r="AI39">
        <v>7244</v>
      </c>
      <c r="AJ39">
        <v>612</v>
      </c>
      <c r="AK39" s="13" t="s">
        <v>786</v>
      </c>
      <c r="AL39" s="13" t="s">
        <v>791</v>
      </c>
      <c r="AM39" s="13" t="s">
        <v>792</v>
      </c>
      <c r="AN39" s="13" t="s">
        <v>787</v>
      </c>
      <c r="AO39" s="13" t="s">
        <v>594</v>
      </c>
      <c r="AP39">
        <v>1</v>
      </c>
      <c r="AQ39">
        <v>7</v>
      </c>
      <c r="AR39">
        <v>18</v>
      </c>
      <c r="AS39">
        <v>53</v>
      </c>
      <c r="AT39">
        <v>34</v>
      </c>
      <c r="AU39" s="223">
        <v>27759</v>
      </c>
      <c r="AV39" s="13"/>
      <c r="AW39" s="13"/>
      <c r="AX39" s="13"/>
      <c r="AY39" s="13"/>
    </row>
    <row r="40" spans="1:51">
      <c r="A40" s="13" t="s">
        <v>793</v>
      </c>
      <c r="B40" s="223">
        <v>43466</v>
      </c>
      <c r="C40" s="13" t="s">
        <v>794</v>
      </c>
      <c r="D40">
        <v>189</v>
      </c>
      <c r="E40">
        <v>39</v>
      </c>
      <c r="F40">
        <v>304</v>
      </c>
      <c r="G40">
        <v>304</v>
      </c>
      <c r="H40" s="13" t="s">
        <v>795</v>
      </c>
      <c r="I40" s="13" t="s">
        <v>578</v>
      </c>
      <c r="J40" s="13" t="s">
        <v>579</v>
      </c>
      <c r="K40" s="13" t="s">
        <v>736</v>
      </c>
      <c r="M40">
        <v>232</v>
      </c>
      <c r="N40">
        <v>235</v>
      </c>
      <c r="O40">
        <v>814</v>
      </c>
      <c r="P40">
        <v>3.51</v>
      </c>
      <c r="R40">
        <v>276</v>
      </c>
      <c r="S40">
        <v>276</v>
      </c>
      <c r="T40">
        <v>207</v>
      </c>
      <c r="U40">
        <v>0.89200000000000002</v>
      </c>
      <c r="V40">
        <v>1</v>
      </c>
      <c r="W40">
        <v>1</v>
      </c>
      <c r="X40">
        <v>2</v>
      </c>
      <c r="Y40">
        <v>20</v>
      </c>
      <c r="Z40">
        <v>84416</v>
      </c>
      <c r="AA40">
        <v>1.94</v>
      </c>
      <c r="AB40">
        <v>84416</v>
      </c>
      <c r="AC40">
        <v>1.94</v>
      </c>
      <c r="AD40">
        <v>15045</v>
      </c>
      <c r="AE40">
        <v>1589318</v>
      </c>
      <c r="AF40">
        <v>0.1782</v>
      </c>
      <c r="AG40">
        <v>142</v>
      </c>
      <c r="AH40">
        <v>7125145</v>
      </c>
      <c r="AI40">
        <v>8452</v>
      </c>
      <c r="AJ40">
        <v>368</v>
      </c>
      <c r="AK40" s="13" t="s">
        <v>796</v>
      </c>
      <c r="AL40" s="13" t="s">
        <v>797</v>
      </c>
      <c r="AM40" s="13" t="s">
        <v>798</v>
      </c>
      <c r="AN40" s="13" t="s">
        <v>584</v>
      </c>
      <c r="AO40" s="13" t="s">
        <v>585</v>
      </c>
      <c r="AP40">
        <v>11</v>
      </c>
      <c r="AQ40">
        <v>14</v>
      </c>
      <c r="AR40">
        <v>34</v>
      </c>
      <c r="AS40">
        <v>80</v>
      </c>
      <c r="AT40">
        <v>13</v>
      </c>
      <c r="AU40" s="223">
        <v>26542</v>
      </c>
      <c r="AV40" s="13"/>
      <c r="AW40" s="13" t="s">
        <v>737</v>
      </c>
      <c r="AX40" s="13"/>
      <c r="AY40" s="13"/>
    </row>
    <row r="41" spans="1:51">
      <c r="A41" s="13" t="s">
        <v>431</v>
      </c>
      <c r="B41" s="223">
        <v>43466</v>
      </c>
      <c r="C41" s="13" t="s">
        <v>799</v>
      </c>
      <c r="D41">
        <v>138</v>
      </c>
      <c r="E41">
        <v>138</v>
      </c>
      <c r="F41">
        <v>254</v>
      </c>
      <c r="G41">
        <v>254</v>
      </c>
      <c r="H41" s="13" t="s">
        <v>800</v>
      </c>
      <c r="I41" s="13" t="s">
        <v>578</v>
      </c>
      <c r="J41" s="13" t="s">
        <v>579</v>
      </c>
      <c r="K41" s="13" t="s">
        <v>580</v>
      </c>
      <c r="M41">
        <v>538</v>
      </c>
      <c r="N41">
        <v>538</v>
      </c>
      <c r="O41">
        <v>2487</v>
      </c>
      <c r="P41">
        <v>4.62</v>
      </c>
      <c r="R41">
        <v>1322</v>
      </c>
      <c r="S41">
        <v>1322</v>
      </c>
      <c r="T41">
        <v>184</v>
      </c>
      <c r="U41">
        <v>0.34599999999999997</v>
      </c>
      <c r="V41">
        <v>4</v>
      </c>
      <c r="W41">
        <v>2</v>
      </c>
      <c r="X41">
        <v>5</v>
      </c>
      <c r="Y41" t="s">
        <v>801</v>
      </c>
      <c r="Z41">
        <v>612889</v>
      </c>
      <c r="AA41">
        <v>14.07</v>
      </c>
      <c r="AB41">
        <v>612889</v>
      </c>
      <c r="AC41">
        <v>14.07</v>
      </c>
      <c r="AD41">
        <v>36181</v>
      </c>
      <c r="AE41">
        <v>4849474</v>
      </c>
      <c r="AF41">
        <v>5.8999999999999997E-2</v>
      </c>
      <c r="AG41">
        <v>94</v>
      </c>
      <c r="AH41">
        <v>11894964</v>
      </c>
      <c r="AI41">
        <v>4778</v>
      </c>
      <c r="AJ41">
        <v>566</v>
      </c>
      <c r="AK41" s="13" t="s">
        <v>802</v>
      </c>
      <c r="AL41" s="13" t="s">
        <v>584</v>
      </c>
      <c r="AM41" s="13" t="s">
        <v>803</v>
      </c>
      <c r="AN41" s="13"/>
      <c r="AO41" s="13" t="s">
        <v>585</v>
      </c>
      <c r="AP41">
        <v>12</v>
      </c>
      <c r="AQ41">
        <v>16</v>
      </c>
      <c r="AR41">
        <v>36</v>
      </c>
      <c r="AS41">
        <v>83</v>
      </c>
      <c r="AT41">
        <v>12</v>
      </c>
      <c r="AU41" s="223">
        <v>25323</v>
      </c>
      <c r="AV41" s="13"/>
      <c r="AW41" s="13"/>
      <c r="AX41" s="13"/>
      <c r="AY41" s="13"/>
    </row>
    <row r="42" spans="1:51">
      <c r="A42" s="13" t="s">
        <v>804</v>
      </c>
      <c r="B42" s="223">
        <v>43466</v>
      </c>
      <c r="C42" s="13" t="s">
        <v>805</v>
      </c>
      <c r="D42">
        <v>46</v>
      </c>
      <c r="E42">
        <v>46</v>
      </c>
      <c r="F42">
        <v>637</v>
      </c>
      <c r="G42">
        <v>637</v>
      </c>
      <c r="H42" s="13" t="s">
        <v>806</v>
      </c>
      <c r="I42" s="13" t="s">
        <v>639</v>
      </c>
      <c r="J42" s="13" t="s">
        <v>579</v>
      </c>
      <c r="K42" s="13" t="s">
        <v>580</v>
      </c>
      <c r="L42">
        <v>438</v>
      </c>
      <c r="M42">
        <v>1424</v>
      </c>
      <c r="N42">
        <v>1441</v>
      </c>
      <c r="O42">
        <v>5992</v>
      </c>
      <c r="P42">
        <v>4.21</v>
      </c>
      <c r="Q42">
        <v>846</v>
      </c>
      <c r="R42">
        <v>1850</v>
      </c>
      <c r="S42">
        <v>2696</v>
      </c>
      <c r="T42">
        <v>581</v>
      </c>
      <c r="U42">
        <v>0.41599999999999998</v>
      </c>
      <c r="V42">
        <v>18</v>
      </c>
      <c r="W42">
        <v>0</v>
      </c>
      <c r="X42">
        <v>30</v>
      </c>
      <c r="Y42">
        <v>43630</v>
      </c>
      <c r="Z42">
        <v>1127650</v>
      </c>
      <c r="AA42">
        <v>25.89</v>
      </c>
      <c r="AB42">
        <v>1127650</v>
      </c>
      <c r="AC42">
        <v>25.89</v>
      </c>
      <c r="AD42">
        <v>170051</v>
      </c>
      <c r="AE42">
        <v>12141094</v>
      </c>
      <c r="AF42">
        <v>0.15079999999999999</v>
      </c>
      <c r="AG42">
        <v>104</v>
      </c>
      <c r="AH42">
        <v>13645438</v>
      </c>
      <c r="AI42">
        <v>2247</v>
      </c>
      <c r="AJ42">
        <v>518</v>
      </c>
      <c r="AK42" s="13" t="s">
        <v>807</v>
      </c>
      <c r="AL42" s="13" t="s">
        <v>808</v>
      </c>
      <c r="AM42" s="13" t="s">
        <v>809</v>
      </c>
      <c r="AN42" s="13" t="s">
        <v>810</v>
      </c>
      <c r="AO42" s="13" t="s">
        <v>594</v>
      </c>
      <c r="AP42">
        <v>5</v>
      </c>
      <c r="AQ42">
        <v>8</v>
      </c>
      <c r="AR42">
        <v>19</v>
      </c>
      <c r="AS42">
        <v>60</v>
      </c>
      <c r="AT42">
        <v>42</v>
      </c>
      <c r="AU42" s="223">
        <v>18709</v>
      </c>
      <c r="AV42" s="13"/>
      <c r="AW42" s="13"/>
      <c r="AX42" s="13"/>
      <c r="AY42" s="13"/>
    </row>
    <row r="43" spans="1:51">
      <c r="A43" s="13" t="s">
        <v>811</v>
      </c>
      <c r="B43" s="223">
        <v>43466</v>
      </c>
      <c r="C43" s="13" t="s">
        <v>812</v>
      </c>
      <c r="D43">
        <v>346</v>
      </c>
      <c r="E43">
        <v>32</v>
      </c>
      <c r="F43">
        <v>767</v>
      </c>
      <c r="G43">
        <v>533</v>
      </c>
      <c r="H43" s="13" t="s">
        <v>813</v>
      </c>
      <c r="I43" s="13" t="s">
        <v>578</v>
      </c>
      <c r="J43" s="13" t="s">
        <v>589</v>
      </c>
      <c r="K43" s="13" t="s">
        <v>598</v>
      </c>
      <c r="M43">
        <v>82</v>
      </c>
      <c r="N43">
        <v>82</v>
      </c>
      <c r="O43">
        <v>367</v>
      </c>
      <c r="P43">
        <v>4.4800000000000004</v>
      </c>
      <c r="R43">
        <v>182</v>
      </c>
      <c r="S43">
        <v>182</v>
      </c>
      <c r="T43">
        <v>29</v>
      </c>
      <c r="U43">
        <v>0.35799999999999998</v>
      </c>
      <c r="V43">
        <v>3</v>
      </c>
      <c r="W43">
        <v>0</v>
      </c>
      <c r="X43">
        <v>3</v>
      </c>
      <c r="Y43">
        <v>43561</v>
      </c>
      <c r="Z43">
        <v>30000</v>
      </c>
      <c r="AA43">
        <v>0.69</v>
      </c>
      <c r="AB43">
        <v>30000</v>
      </c>
      <c r="AC43">
        <v>0.69</v>
      </c>
      <c r="AD43">
        <v>16455</v>
      </c>
      <c r="AE43">
        <v>999600</v>
      </c>
      <c r="AF43">
        <v>0.54849999999999999</v>
      </c>
      <c r="AG43">
        <v>264</v>
      </c>
      <c r="AH43">
        <v>4943129</v>
      </c>
      <c r="AI43">
        <v>13396</v>
      </c>
      <c r="AJ43">
        <v>476</v>
      </c>
      <c r="AK43" s="13" t="s">
        <v>613</v>
      </c>
      <c r="AL43" s="13" t="s">
        <v>814</v>
      </c>
      <c r="AM43" s="13" t="s">
        <v>815</v>
      </c>
      <c r="AN43" s="13" t="s">
        <v>816</v>
      </c>
      <c r="AO43" s="13" t="s">
        <v>585</v>
      </c>
      <c r="AP43">
        <v>9</v>
      </c>
      <c r="AQ43">
        <v>15</v>
      </c>
      <c r="AR43">
        <v>32</v>
      </c>
      <c r="AS43">
        <v>85</v>
      </c>
      <c r="AT43">
        <v>18</v>
      </c>
      <c r="AU43" s="223">
        <v>31281</v>
      </c>
      <c r="AV43" s="13"/>
      <c r="AW43" s="13"/>
      <c r="AX43" s="13" t="s">
        <v>622</v>
      </c>
      <c r="AY43" s="13"/>
    </row>
    <row r="44" spans="1:51">
      <c r="A44" s="13" t="s">
        <v>817</v>
      </c>
      <c r="B44" s="223">
        <v>43466</v>
      </c>
      <c r="C44" s="13" t="s">
        <v>818</v>
      </c>
      <c r="D44">
        <v>264</v>
      </c>
      <c r="E44">
        <v>337</v>
      </c>
      <c r="F44">
        <v>379</v>
      </c>
      <c r="G44">
        <v>370</v>
      </c>
      <c r="H44" s="13" t="s">
        <v>819</v>
      </c>
      <c r="I44" s="13" t="s">
        <v>578</v>
      </c>
      <c r="J44" s="13" t="s">
        <v>589</v>
      </c>
      <c r="K44" s="13" t="s">
        <v>580</v>
      </c>
      <c r="M44">
        <v>108</v>
      </c>
      <c r="N44">
        <v>108</v>
      </c>
      <c r="O44">
        <v>538</v>
      </c>
      <c r="P44">
        <v>4.9800000000000004</v>
      </c>
      <c r="R44">
        <v>257</v>
      </c>
      <c r="S44">
        <v>257</v>
      </c>
      <c r="T44">
        <v>47</v>
      </c>
      <c r="U44">
        <v>0.439</v>
      </c>
      <c r="V44">
        <v>1</v>
      </c>
      <c r="W44">
        <v>0</v>
      </c>
      <c r="X44">
        <v>2</v>
      </c>
      <c r="Y44">
        <v>7</v>
      </c>
      <c r="Z44">
        <v>44353</v>
      </c>
      <c r="AA44">
        <v>1.02</v>
      </c>
      <c r="AB44">
        <v>44353</v>
      </c>
      <c r="AC44">
        <v>1.02</v>
      </c>
      <c r="AD44">
        <v>18790</v>
      </c>
      <c r="AE44">
        <v>1216072</v>
      </c>
      <c r="AF44">
        <v>0.42359999999999998</v>
      </c>
      <c r="AG44">
        <v>252</v>
      </c>
      <c r="AH44">
        <v>4364419</v>
      </c>
      <c r="AI44">
        <v>8008</v>
      </c>
      <c r="AJ44">
        <v>596</v>
      </c>
      <c r="AK44" s="13" t="s">
        <v>820</v>
      </c>
      <c r="AL44" s="13" t="s">
        <v>821</v>
      </c>
      <c r="AM44" s="13" t="s">
        <v>822</v>
      </c>
      <c r="AN44" s="13" t="s">
        <v>823</v>
      </c>
      <c r="AO44" s="13" t="s">
        <v>609</v>
      </c>
      <c r="AP44">
        <v>3</v>
      </c>
      <c r="AQ44">
        <v>12</v>
      </c>
      <c r="AR44">
        <v>26</v>
      </c>
      <c r="AS44">
        <v>74</v>
      </c>
      <c r="AT44">
        <v>2</v>
      </c>
      <c r="AU44" s="223">
        <v>27180</v>
      </c>
      <c r="AV44" s="13"/>
      <c r="AW44" s="13"/>
      <c r="AX44" s="13"/>
      <c r="AY44" s="13"/>
    </row>
    <row r="45" spans="1:51">
      <c r="A45" s="13" t="s">
        <v>483</v>
      </c>
      <c r="B45" s="223">
        <v>43466</v>
      </c>
      <c r="C45" s="13" t="s">
        <v>824</v>
      </c>
      <c r="D45">
        <v>56</v>
      </c>
      <c r="E45">
        <v>56</v>
      </c>
      <c r="F45">
        <v>212</v>
      </c>
      <c r="G45">
        <v>212</v>
      </c>
      <c r="H45" s="13" t="s">
        <v>825</v>
      </c>
      <c r="I45" s="13" t="s">
        <v>578</v>
      </c>
      <c r="J45" s="13" t="s">
        <v>579</v>
      </c>
      <c r="K45" s="13" t="s">
        <v>580</v>
      </c>
      <c r="M45">
        <v>1592</v>
      </c>
      <c r="N45">
        <v>1595</v>
      </c>
      <c r="O45">
        <v>7460</v>
      </c>
      <c r="P45">
        <v>4.6900000000000004</v>
      </c>
      <c r="R45">
        <v>3476</v>
      </c>
      <c r="S45">
        <v>3476</v>
      </c>
      <c r="T45">
        <v>539</v>
      </c>
      <c r="U45">
        <v>0.34300000000000003</v>
      </c>
      <c r="V45">
        <v>30</v>
      </c>
      <c r="W45">
        <v>2</v>
      </c>
      <c r="X45">
        <v>97</v>
      </c>
      <c r="Y45">
        <v>43531</v>
      </c>
      <c r="Z45">
        <v>2830416</v>
      </c>
      <c r="AA45">
        <v>64.98</v>
      </c>
      <c r="AB45">
        <v>2141741</v>
      </c>
      <c r="AC45">
        <v>49.17</v>
      </c>
      <c r="AD45">
        <v>360423</v>
      </c>
      <c r="AE45">
        <v>14297000</v>
      </c>
      <c r="AF45">
        <v>0.1273</v>
      </c>
      <c r="AG45">
        <v>53</v>
      </c>
      <c r="AH45">
        <v>18410273</v>
      </c>
      <c r="AI45">
        <v>2464</v>
      </c>
      <c r="AJ45">
        <v>544</v>
      </c>
      <c r="AK45" s="13" t="s">
        <v>826</v>
      </c>
      <c r="AL45" s="13" t="s">
        <v>827</v>
      </c>
      <c r="AM45" s="13" t="s">
        <v>828</v>
      </c>
      <c r="AN45" s="13" t="s">
        <v>829</v>
      </c>
      <c r="AO45" s="13" t="s">
        <v>594</v>
      </c>
      <c r="AP45">
        <v>18</v>
      </c>
      <c r="AQ45">
        <v>8</v>
      </c>
      <c r="AR45">
        <v>19</v>
      </c>
      <c r="AS45" t="s">
        <v>830</v>
      </c>
      <c r="AT45">
        <v>42</v>
      </c>
      <c r="AU45" s="223">
        <v>19304</v>
      </c>
      <c r="AV45" s="13"/>
      <c r="AW45" s="13"/>
      <c r="AX45" s="13"/>
      <c r="AY45" s="13"/>
    </row>
    <row r="46" spans="1:51">
      <c r="A46" s="13" t="s">
        <v>443</v>
      </c>
      <c r="B46" s="223">
        <v>43466</v>
      </c>
      <c r="C46" s="13" t="s">
        <v>831</v>
      </c>
      <c r="D46">
        <v>65</v>
      </c>
      <c r="E46">
        <v>65</v>
      </c>
      <c r="F46">
        <v>213</v>
      </c>
      <c r="G46">
        <v>213</v>
      </c>
      <c r="H46" s="13" t="s">
        <v>832</v>
      </c>
      <c r="I46" s="13" t="s">
        <v>578</v>
      </c>
      <c r="J46" s="13" t="s">
        <v>579</v>
      </c>
      <c r="K46" s="13" t="s">
        <v>580</v>
      </c>
      <c r="M46">
        <v>894</v>
      </c>
      <c r="N46">
        <v>896</v>
      </c>
      <c r="O46">
        <v>4187</v>
      </c>
      <c r="P46">
        <v>4.68</v>
      </c>
      <c r="R46">
        <v>1918</v>
      </c>
      <c r="S46">
        <v>1918</v>
      </c>
      <c r="T46">
        <v>330</v>
      </c>
      <c r="U46">
        <v>0.371</v>
      </c>
      <c r="V46">
        <v>13</v>
      </c>
      <c r="W46">
        <v>1</v>
      </c>
      <c r="X46">
        <v>27</v>
      </c>
      <c r="Y46">
        <v>7</v>
      </c>
      <c r="Z46">
        <v>751896</v>
      </c>
      <c r="AA46">
        <v>17.260000000000002</v>
      </c>
      <c r="AB46">
        <v>687188</v>
      </c>
      <c r="AC46">
        <v>15.78</v>
      </c>
      <c r="AD46">
        <v>121363</v>
      </c>
      <c r="AE46">
        <v>7735916</v>
      </c>
      <c r="AF46">
        <v>0.16139999999999999</v>
      </c>
      <c r="AG46">
        <v>111</v>
      </c>
      <c r="AH46">
        <v>11831887</v>
      </c>
      <c r="AI46">
        <v>2849</v>
      </c>
      <c r="AJ46">
        <v>571</v>
      </c>
      <c r="AK46" s="13" t="s">
        <v>833</v>
      </c>
      <c r="AL46" s="13" t="s">
        <v>834</v>
      </c>
      <c r="AM46" s="13" t="s">
        <v>711</v>
      </c>
      <c r="AN46" s="13" t="s">
        <v>835</v>
      </c>
      <c r="AO46" s="13" t="s">
        <v>594</v>
      </c>
      <c r="AP46">
        <v>3</v>
      </c>
      <c r="AQ46">
        <v>8</v>
      </c>
      <c r="AR46">
        <v>25</v>
      </c>
      <c r="AS46">
        <v>55</v>
      </c>
      <c r="AT46">
        <v>41</v>
      </c>
      <c r="AU46" s="223">
        <v>20311</v>
      </c>
      <c r="AV46" s="13"/>
      <c r="AW46" s="13"/>
      <c r="AX46" s="13"/>
      <c r="AY46" s="13"/>
    </row>
    <row r="47" spans="1:51">
      <c r="A47" s="13" t="s">
        <v>418</v>
      </c>
      <c r="B47" s="223">
        <v>43466</v>
      </c>
      <c r="C47" s="13" t="s">
        <v>812</v>
      </c>
      <c r="D47">
        <v>32</v>
      </c>
      <c r="E47">
        <v>32</v>
      </c>
      <c r="F47">
        <v>533</v>
      </c>
      <c r="G47">
        <v>533</v>
      </c>
      <c r="H47" s="13" t="s">
        <v>836</v>
      </c>
      <c r="I47" s="13" t="s">
        <v>578</v>
      </c>
      <c r="J47" s="13" t="s">
        <v>579</v>
      </c>
      <c r="K47" s="13" t="s">
        <v>580</v>
      </c>
      <c r="M47">
        <v>1245</v>
      </c>
      <c r="N47">
        <v>1246</v>
      </c>
      <c r="O47">
        <v>5942.5</v>
      </c>
      <c r="P47">
        <v>4.7699999999999996</v>
      </c>
      <c r="R47">
        <v>2998</v>
      </c>
      <c r="S47">
        <v>2998</v>
      </c>
      <c r="T47">
        <v>464</v>
      </c>
      <c r="U47">
        <v>0.375</v>
      </c>
      <c r="V47">
        <v>9</v>
      </c>
      <c r="W47">
        <v>1</v>
      </c>
      <c r="X47">
        <v>10</v>
      </c>
      <c r="Y47">
        <v>14</v>
      </c>
      <c r="Z47">
        <v>607297</v>
      </c>
      <c r="AA47">
        <v>13.94</v>
      </c>
      <c r="AB47">
        <v>563737</v>
      </c>
      <c r="AC47">
        <v>12.94</v>
      </c>
      <c r="AD47">
        <v>84235</v>
      </c>
      <c r="AE47">
        <v>10772413</v>
      </c>
      <c r="AF47">
        <v>0.13869999999999999</v>
      </c>
      <c r="AG47">
        <v>215</v>
      </c>
      <c r="AH47">
        <v>12719000</v>
      </c>
      <c r="AI47">
        <v>2131</v>
      </c>
      <c r="AJ47">
        <v>512</v>
      </c>
      <c r="AK47" s="13" t="s">
        <v>837</v>
      </c>
      <c r="AL47" s="13" t="s">
        <v>838</v>
      </c>
      <c r="AM47" s="13" t="s">
        <v>839</v>
      </c>
      <c r="AN47" s="13"/>
      <c r="AO47" s="13" t="s">
        <v>585</v>
      </c>
      <c r="AP47">
        <v>9</v>
      </c>
      <c r="AQ47">
        <v>15</v>
      </c>
      <c r="AR47">
        <v>32</v>
      </c>
      <c r="AS47">
        <v>85</v>
      </c>
      <c r="AT47">
        <v>18</v>
      </c>
      <c r="AU47" s="223">
        <v>18687</v>
      </c>
      <c r="AV47" s="13" t="s">
        <v>681</v>
      </c>
      <c r="AW47" s="13"/>
      <c r="AX47" s="13"/>
      <c r="AY47" s="13"/>
    </row>
    <row r="48" spans="1:51">
      <c r="A48" s="13" t="s">
        <v>840</v>
      </c>
      <c r="B48" s="223">
        <v>43466</v>
      </c>
      <c r="C48" s="13" t="s">
        <v>812</v>
      </c>
      <c r="D48">
        <v>157</v>
      </c>
      <c r="E48">
        <v>32</v>
      </c>
      <c r="F48">
        <v>533</v>
      </c>
      <c r="G48">
        <v>533</v>
      </c>
      <c r="H48" s="13" t="s">
        <v>836</v>
      </c>
      <c r="I48" s="13" t="s">
        <v>578</v>
      </c>
      <c r="J48" s="13" t="s">
        <v>579</v>
      </c>
      <c r="K48" s="13" t="s">
        <v>736</v>
      </c>
      <c r="M48">
        <v>226</v>
      </c>
      <c r="N48">
        <v>226</v>
      </c>
      <c r="O48">
        <v>640</v>
      </c>
      <c r="P48">
        <v>2.83</v>
      </c>
      <c r="R48">
        <v>241</v>
      </c>
      <c r="S48">
        <v>241</v>
      </c>
      <c r="T48">
        <v>206</v>
      </c>
      <c r="U48">
        <v>0.92800000000000005</v>
      </c>
      <c r="V48">
        <v>2</v>
      </c>
      <c r="W48">
        <v>0</v>
      </c>
      <c r="X48">
        <v>2</v>
      </c>
      <c r="Y48">
        <v>43630</v>
      </c>
      <c r="Z48">
        <v>62500</v>
      </c>
      <c r="AA48">
        <v>1.43</v>
      </c>
      <c r="AB48">
        <v>62500</v>
      </c>
      <c r="AC48">
        <v>1.43</v>
      </c>
      <c r="AD48">
        <v>12286</v>
      </c>
      <c r="AE48">
        <v>1529115</v>
      </c>
      <c r="AF48">
        <v>0.1966</v>
      </c>
      <c r="AG48">
        <v>169</v>
      </c>
      <c r="AH48">
        <v>3928000</v>
      </c>
      <c r="AI48">
        <v>6128</v>
      </c>
      <c r="AJ48">
        <v>290</v>
      </c>
      <c r="AK48" s="13" t="s">
        <v>841</v>
      </c>
      <c r="AL48" s="13" t="s">
        <v>839</v>
      </c>
      <c r="AM48" s="13" t="s">
        <v>842</v>
      </c>
      <c r="AN48" s="13" t="s">
        <v>838</v>
      </c>
      <c r="AO48" s="13" t="s">
        <v>585</v>
      </c>
      <c r="AP48">
        <v>9</v>
      </c>
      <c r="AQ48">
        <v>15</v>
      </c>
      <c r="AR48">
        <v>32</v>
      </c>
      <c r="AS48">
        <v>85</v>
      </c>
      <c r="AT48">
        <v>18</v>
      </c>
      <c r="AU48" s="223">
        <v>24166</v>
      </c>
      <c r="AV48" s="13" t="s">
        <v>681</v>
      </c>
      <c r="AW48" s="13" t="s">
        <v>737</v>
      </c>
      <c r="AX48" s="13"/>
      <c r="AY48" s="13"/>
    </row>
    <row r="49" spans="1:51">
      <c r="A49" s="13" t="s">
        <v>843</v>
      </c>
      <c r="B49" s="223">
        <v>43466</v>
      </c>
      <c r="C49" s="13" t="s">
        <v>844</v>
      </c>
      <c r="D49">
        <v>325</v>
      </c>
      <c r="E49">
        <v>252</v>
      </c>
      <c r="F49">
        <v>336</v>
      </c>
      <c r="G49">
        <v>336</v>
      </c>
      <c r="H49" s="13" t="s">
        <v>845</v>
      </c>
      <c r="I49" s="13" t="s">
        <v>578</v>
      </c>
      <c r="J49" s="13" t="s">
        <v>589</v>
      </c>
      <c r="K49" s="13" t="s">
        <v>736</v>
      </c>
      <c r="M49">
        <v>200</v>
      </c>
      <c r="N49">
        <v>200</v>
      </c>
      <c r="O49">
        <v>700</v>
      </c>
      <c r="P49">
        <v>3.5</v>
      </c>
      <c r="R49">
        <v>220</v>
      </c>
      <c r="S49">
        <v>220</v>
      </c>
      <c r="T49">
        <v>179</v>
      </c>
      <c r="U49">
        <v>0.90400000000000003</v>
      </c>
      <c r="V49">
        <v>2</v>
      </c>
      <c r="W49">
        <v>0</v>
      </c>
      <c r="X49">
        <v>2</v>
      </c>
      <c r="Y49">
        <v>6</v>
      </c>
      <c r="Z49">
        <v>99460</v>
      </c>
      <c r="AA49">
        <v>2.2799999999999998</v>
      </c>
      <c r="AB49">
        <v>99460</v>
      </c>
      <c r="AC49">
        <v>2.2799999999999998</v>
      </c>
      <c r="AD49">
        <v>29354</v>
      </c>
      <c r="AE49">
        <v>1493904</v>
      </c>
      <c r="AF49">
        <v>0.29509999999999997</v>
      </c>
      <c r="AG49">
        <v>96</v>
      </c>
      <c r="AH49">
        <v>13425060</v>
      </c>
      <c r="AI49">
        <v>19179</v>
      </c>
      <c r="AJ49">
        <v>368</v>
      </c>
      <c r="AK49" s="13" t="s">
        <v>846</v>
      </c>
      <c r="AL49" s="13" t="s">
        <v>847</v>
      </c>
      <c r="AM49" s="13" t="s">
        <v>848</v>
      </c>
      <c r="AN49" s="13" t="s">
        <v>669</v>
      </c>
      <c r="AO49" s="13" t="s">
        <v>594</v>
      </c>
      <c r="AP49">
        <v>16</v>
      </c>
      <c r="AQ49">
        <v>8</v>
      </c>
      <c r="AR49">
        <v>20</v>
      </c>
      <c r="AS49">
        <v>55</v>
      </c>
      <c r="AT49">
        <v>41</v>
      </c>
      <c r="AU49" s="223">
        <v>31251</v>
      </c>
      <c r="AV49" s="13"/>
      <c r="AW49" s="13" t="s">
        <v>737</v>
      </c>
      <c r="AX49" s="13" t="s">
        <v>622</v>
      </c>
      <c r="AY49" s="13"/>
    </row>
    <row r="50" spans="1:51">
      <c r="A50" s="13" t="s">
        <v>485</v>
      </c>
      <c r="B50" s="223">
        <v>43466</v>
      </c>
      <c r="C50" s="13" t="s">
        <v>849</v>
      </c>
      <c r="D50">
        <v>16</v>
      </c>
      <c r="E50">
        <v>16</v>
      </c>
      <c r="F50">
        <v>512</v>
      </c>
      <c r="G50">
        <v>512</v>
      </c>
      <c r="H50" s="13" t="s">
        <v>850</v>
      </c>
      <c r="I50" s="13" t="s">
        <v>578</v>
      </c>
      <c r="J50" s="13" t="s">
        <v>579</v>
      </c>
      <c r="K50" s="13" t="s">
        <v>580</v>
      </c>
      <c r="M50">
        <v>1336</v>
      </c>
      <c r="N50">
        <v>1338</v>
      </c>
      <c r="O50">
        <v>6279</v>
      </c>
      <c r="P50">
        <v>4.7</v>
      </c>
      <c r="R50">
        <v>3166</v>
      </c>
      <c r="S50">
        <v>3166</v>
      </c>
      <c r="T50">
        <v>416</v>
      </c>
      <c r="U50">
        <v>0.316</v>
      </c>
      <c r="V50">
        <v>27</v>
      </c>
      <c r="W50">
        <v>0</v>
      </c>
      <c r="X50">
        <v>46</v>
      </c>
      <c r="Y50">
        <v>43623</v>
      </c>
      <c r="Z50">
        <v>819997</v>
      </c>
      <c r="AA50">
        <v>18.82</v>
      </c>
      <c r="AB50">
        <v>732841</v>
      </c>
      <c r="AC50">
        <v>16.82</v>
      </c>
      <c r="AD50">
        <v>188564</v>
      </c>
      <c r="AE50">
        <v>10371638</v>
      </c>
      <c r="AF50">
        <v>0.23</v>
      </c>
      <c r="AG50">
        <v>168</v>
      </c>
      <c r="AH50">
        <v>12898000</v>
      </c>
      <c r="AI50">
        <v>2054</v>
      </c>
      <c r="AJ50">
        <v>520</v>
      </c>
      <c r="AK50" s="13" t="s">
        <v>592</v>
      </c>
      <c r="AL50" s="13" t="s">
        <v>851</v>
      </c>
      <c r="AM50" s="13" t="s">
        <v>852</v>
      </c>
      <c r="AN50" s="13" t="s">
        <v>853</v>
      </c>
      <c r="AO50" s="13" t="s">
        <v>594</v>
      </c>
      <c r="AP50">
        <v>16</v>
      </c>
      <c r="AQ50">
        <v>9</v>
      </c>
      <c r="AR50">
        <v>20</v>
      </c>
      <c r="AS50">
        <v>55</v>
      </c>
      <c r="AT50">
        <v>41</v>
      </c>
      <c r="AU50" s="223">
        <v>17639</v>
      </c>
      <c r="AV50" s="13" t="s">
        <v>705</v>
      </c>
      <c r="AW50" s="13"/>
      <c r="AX50" s="13"/>
      <c r="AY50" s="13"/>
    </row>
    <row r="51" spans="1:51">
      <c r="A51" s="13" t="s">
        <v>854</v>
      </c>
      <c r="B51" s="223">
        <v>43466</v>
      </c>
      <c r="C51" s="13" t="s">
        <v>855</v>
      </c>
      <c r="D51">
        <v>235</v>
      </c>
      <c r="E51">
        <v>530</v>
      </c>
      <c r="F51">
        <v>352</v>
      </c>
      <c r="G51">
        <v>748</v>
      </c>
      <c r="H51" s="13" t="s">
        <v>856</v>
      </c>
      <c r="I51" s="13" t="s">
        <v>578</v>
      </c>
      <c r="J51" s="13" t="s">
        <v>589</v>
      </c>
      <c r="K51" s="13" t="s">
        <v>580</v>
      </c>
      <c r="M51">
        <v>72</v>
      </c>
      <c r="N51">
        <v>72</v>
      </c>
      <c r="O51">
        <v>284</v>
      </c>
      <c r="P51">
        <v>3.94</v>
      </c>
      <c r="R51">
        <v>135</v>
      </c>
      <c r="S51">
        <v>135</v>
      </c>
      <c r="T51">
        <v>33</v>
      </c>
      <c r="U51">
        <v>0.46500000000000002</v>
      </c>
      <c r="V51">
        <v>1</v>
      </c>
      <c r="W51">
        <v>0</v>
      </c>
      <c r="X51">
        <v>1</v>
      </c>
      <c r="Y51">
        <v>6</v>
      </c>
      <c r="Z51">
        <v>22500</v>
      </c>
      <c r="AA51">
        <v>0.52</v>
      </c>
      <c r="AB51">
        <v>22500</v>
      </c>
      <c r="AC51">
        <v>0.52</v>
      </c>
      <c r="AD51">
        <v>9879</v>
      </c>
      <c r="AE51">
        <v>672864</v>
      </c>
      <c r="AF51">
        <v>0.43909999999999999</v>
      </c>
      <c r="AG51">
        <v>260</v>
      </c>
      <c r="AH51">
        <v>2132334</v>
      </c>
      <c r="AI51">
        <v>7315</v>
      </c>
      <c r="AJ51">
        <v>519</v>
      </c>
      <c r="AK51" s="13" t="s">
        <v>839</v>
      </c>
      <c r="AL51" s="13" t="s">
        <v>582</v>
      </c>
      <c r="AM51" s="13" t="s">
        <v>857</v>
      </c>
      <c r="AN51" s="13" t="s">
        <v>858</v>
      </c>
      <c r="AO51" s="13" t="s">
        <v>585</v>
      </c>
      <c r="AP51">
        <v>3</v>
      </c>
      <c r="AQ51">
        <v>15</v>
      </c>
      <c r="AR51">
        <v>32</v>
      </c>
      <c r="AS51">
        <v>79</v>
      </c>
      <c r="AT51">
        <v>17</v>
      </c>
      <c r="AU51" s="223">
        <v>26542</v>
      </c>
      <c r="AV51" s="13"/>
      <c r="AW51" s="13"/>
      <c r="AX51" s="13"/>
      <c r="AY51" s="13" t="s">
        <v>622</v>
      </c>
    </row>
    <row r="52" spans="1:51">
      <c r="A52" s="13" t="s">
        <v>859</v>
      </c>
      <c r="B52" s="223">
        <v>43466</v>
      </c>
      <c r="C52" s="13" t="s">
        <v>860</v>
      </c>
      <c r="D52">
        <v>86</v>
      </c>
      <c r="E52">
        <v>86</v>
      </c>
      <c r="F52">
        <v>430</v>
      </c>
      <c r="G52">
        <v>430</v>
      </c>
      <c r="H52" s="13" t="s">
        <v>861</v>
      </c>
      <c r="I52" s="13" t="s">
        <v>684</v>
      </c>
      <c r="J52" s="13" t="s">
        <v>579</v>
      </c>
      <c r="K52" s="13" t="s">
        <v>580</v>
      </c>
      <c r="L52">
        <v>209</v>
      </c>
      <c r="M52">
        <v>1219</v>
      </c>
      <c r="N52">
        <v>1220</v>
      </c>
      <c r="O52">
        <v>5669.5</v>
      </c>
      <c r="P52">
        <v>4.6500000000000004</v>
      </c>
      <c r="Q52">
        <v>555</v>
      </c>
      <c r="R52">
        <v>2288</v>
      </c>
      <c r="S52">
        <v>2843</v>
      </c>
      <c r="T52">
        <v>499</v>
      </c>
      <c r="U52">
        <v>0.41299999999999998</v>
      </c>
      <c r="V52">
        <v>8</v>
      </c>
      <c r="W52">
        <v>0</v>
      </c>
      <c r="X52">
        <v>8</v>
      </c>
      <c r="Y52" t="s">
        <v>862</v>
      </c>
      <c r="Z52">
        <v>697736</v>
      </c>
      <c r="AA52">
        <v>16.02</v>
      </c>
      <c r="AB52">
        <v>639260</v>
      </c>
      <c r="AC52">
        <v>14.68</v>
      </c>
      <c r="AD52">
        <v>78768</v>
      </c>
      <c r="AE52">
        <v>11288105</v>
      </c>
      <c r="AF52">
        <v>0.1129</v>
      </c>
      <c r="AG52">
        <v>177</v>
      </c>
      <c r="AH52">
        <v>20346000</v>
      </c>
      <c r="AI52">
        <v>3599</v>
      </c>
      <c r="AJ52">
        <v>541</v>
      </c>
      <c r="AK52" s="13" t="s">
        <v>791</v>
      </c>
      <c r="AL52" s="13" t="s">
        <v>863</v>
      </c>
      <c r="AM52" s="13" t="s">
        <v>787</v>
      </c>
      <c r="AN52" s="13" t="s">
        <v>864</v>
      </c>
      <c r="AO52" s="13" t="s">
        <v>594</v>
      </c>
      <c r="AP52">
        <v>1</v>
      </c>
      <c r="AQ52">
        <v>7</v>
      </c>
      <c r="AR52">
        <v>18</v>
      </c>
      <c r="AS52">
        <v>53</v>
      </c>
      <c r="AT52">
        <v>34</v>
      </c>
      <c r="AU52" s="223">
        <v>22007</v>
      </c>
      <c r="AV52" s="13"/>
      <c r="AW52" s="13"/>
      <c r="AX52" s="13"/>
      <c r="AY52" s="13"/>
    </row>
    <row r="53" spans="1:51">
      <c r="A53" s="13" t="s">
        <v>865</v>
      </c>
      <c r="B53" s="223">
        <v>43466</v>
      </c>
      <c r="C53" s="13" t="s">
        <v>866</v>
      </c>
      <c r="D53">
        <v>302</v>
      </c>
      <c r="E53">
        <v>247</v>
      </c>
      <c r="F53">
        <v>565</v>
      </c>
      <c r="G53">
        <v>546</v>
      </c>
      <c r="H53" s="13" t="s">
        <v>867</v>
      </c>
      <c r="I53" s="13" t="s">
        <v>578</v>
      </c>
      <c r="J53" s="13" t="s">
        <v>589</v>
      </c>
      <c r="K53" s="13" t="s">
        <v>580</v>
      </c>
      <c r="M53">
        <v>299</v>
      </c>
      <c r="N53">
        <v>300</v>
      </c>
      <c r="O53">
        <v>1446.5</v>
      </c>
      <c r="P53">
        <v>4.84</v>
      </c>
      <c r="R53">
        <v>716</v>
      </c>
      <c r="S53">
        <v>716</v>
      </c>
      <c r="T53">
        <v>125</v>
      </c>
      <c r="U53">
        <v>0.41799999999999998</v>
      </c>
      <c r="V53">
        <v>25</v>
      </c>
      <c r="W53">
        <v>0</v>
      </c>
      <c r="X53">
        <v>25</v>
      </c>
      <c r="Y53">
        <v>3</v>
      </c>
      <c r="Z53">
        <v>402930</v>
      </c>
      <c r="AA53">
        <v>9.25</v>
      </c>
      <c r="AB53">
        <v>402930</v>
      </c>
      <c r="AC53">
        <v>9.25</v>
      </c>
      <c r="AD53">
        <v>102600</v>
      </c>
      <c r="AE53">
        <v>3200584</v>
      </c>
      <c r="AF53">
        <v>0.25459999999999999</v>
      </c>
      <c r="AG53">
        <v>77</v>
      </c>
      <c r="AH53">
        <v>20840392</v>
      </c>
      <c r="AI53">
        <v>14235</v>
      </c>
      <c r="AJ53">
        <v>607</v>
      </c>
      <c r="AK53" s="13" t="s">
        <v>868</v>
      </c>
      <c r="AL53" s="13" t="s">
        <v>869</v>
      </c>
      <c r="AM53" s="13" t="s">
        <v>870</v>
      </c>
      <c r="AN53" s="13" t="s">
        <v>871</v>
      </c>
      <c r="AO53" s="13" t="s">
        <v>594</v>
      </c>
      <c r="AP53">
        <v>4</v>
      </c>
      <c r="AQ53" t="s">
        <v>872</v>
      </c>
      <c r="AR53">
        <v>18</v>
      </c>
      <c r="AS53" t="s">
        <v>873</v>
      </c>
      <c r="AT53" t="s">
        <v>874</v>
      </c>
      <c r="AU53" s="223">
        <v>30882</v>
      </c>
      <c r="AV53" s="13"/>
      <c r="AW53" s="13"/>
      <c r="AX53" s="13" t="s">
        <v>622</v>
      </c>
      <c r="AY53" s="13"/>
    </row>
    <row r="54" spans="1:51">
      <c r="A54" s="13" t="s">
        <v>875</v>
      </c>
      <c r="B54" s="223">
        <v>43466</v>
      </c>
      <c r="C54" s="13" t="s">
        <v>866</v>
      </c>
      <c r="D54">
        <v>303</v>
      </c>
      <c r="E54">
        <v>247</v>
      </c>
      <c r="F54">
        <v>566</v>
      </c>
      <c r="G54">
        <v>546</v>
      </c>
      <c r="H54" s="13" t="s">
        <v>876</v>
      </c>
      <c r="I54" s="13" t="s">
        <v>578</v>
      </c>
      <c r="J54" s="13" t="s">
        <v>589</v>
      </c>
      <c r="K54" s="13" t="s">
        <v>580</v>
      </c>
      <c r="M54">
        <v>300</v>
      </c>
      <c r="N54">
        <v>300</v>
      </c>
      <c r="O54">
        <v>1450</v>
      </c>
      <c r="P54">
        <v>4.83</v>
      </c>
      <c r="R54">
        <v>702</v>
      </c>
      <c r="S54">
        <v>702</v>
      </c>
      <c r="T54">
        <v>121</v>
      </c>
      <c r="U54">
        <v>0.40500000000000003</v>
      </c>
      <c r="V54">
        <v>25</v>
      </c>
      <c r="W54">
        <v>1</v>
      </c>
      <c r="X54">
        <v>27</v>
      </c>
      <c r="Y54">
        <v>3</v>
      </c>
      <c r="Z54">
        <v>440392</v>
      </c>
      <c r="AA54">
        <v>10.11</v>
      </c>
      <c r="AB54">
        <v>440392</v>
      </c>
      <c r="AC54">
        <v>10.11</v>
      </c>
      <c r="AD54">
        <v>102600</v>
      </c>
      <c r="AE54">
        <v>3200584</v>
      </c>
      <c r="AF54">
        <v>0.23300000000000001</v>
      </c>
      <c r="AG54">
        <v>69</v>
      </c>
      <c r="AH54">
        <v>19608177</v>
      </c>
      <c r="AI54">
        <v>13339</v>
      </c>
      <c r="AJ54">
        <v>584</v>
      </c>
      <c r="AK54" s="13" t="s">
        <v>691</v>
      </c>
      <c r="AL54" s="13" t="s">
        <v>877</v>
      </c>
      <c r="AM54" s="13" t="s">
        <v>878</v>
      </c>
      <c r="AN54" s="13" t="s">
        <v>615</v>
      </c>
      <c r="AO54" s="13" t="s">
        <v>594</v>
      </c>
      <c r="AP54">
        <v>4</v>
      </c>
      <c r="AQ54">
        <v>7</v>
      </c>
      <c r="AR54">
        <v>18</v>
      </c>
      <c r="AS54" t="s">
        <v>873</v>
      </c>
      <c r="AT54" t="s">
        <v>874</v>
      </c>
      <c r="AU54" s="223">
        <v>30868</v>
      </c>
      <c r="AV54" s="13"/>
      <c r="AW54" s="13"/>
      <c r="AX54" s="13" t="s">
        <v>622</v>
      </c>
      <c r="AY54" s="13"/>
    </row>
    <row r="55" spans="1:51">
      <c r="A55" s="13" t="s">
        <v>879</v>
      </c>
      <c r="B55" s="223">
        <v>43466</v>
      </c>
      <c r="C55" s="13" t="s">
        <v>866</v>
      </c>
      <c r="D55">
        <v>324</v>
      </c>
      <c r="E55">
        <v>247</v>
      </c>
      <c r="F55">
        <v>758</v>
      </c>
      <c r="G55">
        <v>546</v>
      </c>
      <c r="H55" s="13" t="s">
        <v>880</v>
      </c>
      <c r="I55" s="13" t="s">
        <v>578</v>
      </c>
      <c r="J55" s="13" t="s">
        <v>589</v>
      </c>
      <c r="K55" s="13" t="s">
        <v>580</v>
      </c>
      <c r="M55">
        <v>276</v>
      </c>
      <c r="N55">
        <v>276</v>
      </c>
      <c r="O55">
        <v>1212</v>
      </c>
      <c r="P55">
        <v>4.3899999999999997</v>
      </c>
      <c r="R55">
        <v>555</v>
      </c>
      <c r="S55">
        <v>555</v>
      </c>
      <c r="T55">
        <v>153</v>
      </c>
      <c r="U55">
        <v>0.55800000000000005</v>
      </c>
      <c r="V55">
        <v>5</v>
      </c>
      <c r="W55">
        <v>0</v>
      </c>
      <c r="X55">
        <v>37</v>
      </c>
      <c r="Y55">
        <v>3</v>
      </c>
      <c r="Z55">
        <v>300000</v>
      </c>
      <c r="AA55">
        <v>6.89</v>
      </c>
      <c r="AB55">
        <v>300000</v>
      </c>
      <c r="AC55">
        <v>6.89</v>
      </c>
      <c r="AD55">
        <v>84230</v>
      </c>
      <c r="AE55">
        <v>2198403</v>
      </c>
      <c r="AF55">
        <v>0.28079999999999999</v>
      </c>
      <c r="AG55">
        <v>81</v>
      </c>
      <c r="AH55">
        <v>20078888</v>
      </c>
      <c r="AI55">
        <v>16539</v>
      </c>
      <c r="AJ55">
        <v>543</v>
      </c>
      <c r="AK55" s="13" t="s">
        <v>881</v>
      </c>
      <c r="AL55" s="13" t="s">
        <v>877</v>
      </c>
      <c r="AM55" s="13" t="s">
        <v>691</v>
      </c>
      <c r="AN55" s="13" t="s">
        <v>882</v>
      </c>
      <c r="AO55" s="13" t="s">
        <v>594</v>
      </c>
      <c r="AP55">
        <v>4</v>
      </c>
      <c r="AQ55">
        <v>7</v>
      </c>
      <c r="AR55">
        <v>18</v>
      </c>
      <c r="AS55">
        <v>53</v>
      </c>
      <c r="AT55">
        <v>37</v>
      </c>
      <c r="AU55" s="223">
        <v>31756</v>
      </c>
      <c r="AV55" s="13"/>
      <c r="AW55" s="13"/>
      <c r="AX55" s="13" t="s">
        <v>622</v>
      </c>
      <c r="AY55" s="13"/>
    </row>
    <row r="56" spans="1:51">
      <c r="A56" s="13" t="s">
        <v>400</v>
      </c>
      <c r="B56" s="223">
        <v>43466</v>
      </c>
      <c r="C56" s="13" t="s">
        <v>883</v>
      </c>
      <c r="D56">
        <v>113</v>
      </c>
      <c r="E56">
        <v>113</v>
      </c>
      <c r="F56">
        <v>435</v>
      </c>
      <c r="G56">
        <v>435</v>
      </c>
      <c r="H56" s="13" t="s">
        <v>884</v>
      </c>
      <c r="I56" s="13" t="s">
        <v>578</v>
      </c>
      <c r="J56" s="13" t="s">
        <v>579</v>
      </c>
      <c r="K56" s="13" t="s">
        <v>580</v>
      </c>
      <c r="M56">
        <v>1476</v>
      </c>
      <c r="N56">
        <v>1492</v>
      </c>
      <c r="O56">
        <v>7217</v>
      </c>
      <c r="P56">
        <v>4.8899999999999997</v>
      </c>
      <c r="R56">
        <v>4297</v>
      </c>
      <c r="S56">
        <v>4297</v>
      </c>
      <c r="T56">
        <v>446</v>
      </c>
      <c r="U56">
        <v>0.30399999999999999</v>
      </c>
      <c r="V56">
        <v>6</v>
      </c>
      <c r="W56">
        <v>1</v>
      </c>
      <c r="X56">
        <v>7</v>
      </c>
      <c r="Y56">
        <v>21</v>
      </c>
      <c r="Z56">
        <v>558096</v>
      </c>
      <c r="AA56">
        <v>12.81</v>
      </c>
      <c r="AB56">
        <v>558096</v>
      </c>
      <c r="AC56">
        <v>12.81</v>
      </c>
      <c r="AD56">
        <v>88255</v>
      </c>
      <c r="AE56">
        <v>13527100</v>
      </c>
      <c r="AF56">
        <v>0.15809999999999999</v>
      </c>
      <c r="AG56">
        <v>335</v>
      </c>
      <c r="AH56">
        <v>29633000</v>
      </c>
      <c r="AI56">
        <v>4068</v>
      </c>
      <c r="AJ56">
        <v>507</v>
      </c>
      <c r="AK56" s="13" t="s">
        <v>885</v>
      </c>
      <c r="AL56" s="13" t="s">
        <v>886</v>
      </c>
      <c r="AM56" s="13" t="s">
        <v>887</v>
      </c>
      <c r="AN56" s="13" t="s">
        <v>888</v>
      </c>
      <c r="AO56" s="13" t="s">
        <v>585</v>
      </c>
      <c r="AP56">
        <v>3</v>
      </c>
      <c r="AQ56">
        <v>15</v>
      </c>
      <c r="AR56">
        <v>33</v>
      </c>
      <c r="AS56">
        <v>79</v>
      </c>
      <c r="AT56">
        <v>16</v>
      </c>
      <c r="AU56" s="223">
        <v>23742</v>
      </c>
      <c r="AV56" s="13" t="s">
        <v>716</v>
      </c>
      <c r="AW56" s="13"/>
      <c r="AX56" s="13"/>
      <c r="AY56" s="13"/>
    </row>
    <row r="57" spans="1:51">
      <c r="A57" s="13" t="s">
        <v>324</v>
      </c>
      <c r="B57" s="223">
        <v>43466</v>
      </c>
      <c r="C57" s="13" t="s">
        <v>889</v>
      </c>
      <c r="D57">
        <v>286</v>
      </c>
      <c r="E57">
        <v>337</v>
      </c>
      <c r="F57">
        <v>593</v>
      </c>
      <c r="G57">
        <v>593</v>
      </c>
      <c r="H57" s="13" t="s">
        <v>890</v>
      </c>
      <c r="I57" s="13" t="s">
        <v>578</v>
      </c>
      <c r="J57" s="13" t="s">
        <v>579</v>
      </c>
      <c r="K57" s="13" t="s">
        <v>580</v>
      </c>
      <c r="M57">
        <v>224</v>
      </c>
      <c r="N57">
        <v>224</v>
      </c>
      <c r="O57">
        <v>1088</v>
      </c>
      <c r="P57">
        <v>4.8600000000000003</v>
      </c>
      <c r="R57">
        <v>508</v>
      </c>
      <c r="S57">
        <v>508</v>
      </c>
      <c r="T57">
        <v>105</v>
      </c>
      <c r="U57">
        <v>0.46899999999999997</v>
      </c>
      <c r="V57">
        <v>2</v>
      </c>
      <c r="W57">
        <v>0</v>
      </c>
      <c r="X57">
        <v>3</v>
      </c>
      <c r="Y57">
        <v>43725</v>
      </c>
      <c r="Z57">
        <v>93155</v>
      </c>
      <c r="AA57">
        <v>2.14</v>
      </c>
      <c r="AB57">
        <v>93155</v>
      </c>
      <c r="AC57">
        <v>2.14</v>
      </c>
      <c r="AD57">
        <v>29149</v>
      </c>
      <c r="AE57">
        <v>2470285</v>
      </c>
      <c r="AF57">
        <v>0.31290000000000001</v>
      </c>
      <c r="AG57">
        <v>237</v>
      </c>
      <c r="AH57">
        <v>17601547</v>
      </c>
      <c r="AI57">
        <v>16193</v>
      </c>
      <c r="AJ57">
        <v>627</v>
      </c>
      <c r="AK57" s="13" t="s">
        <v>823</v>
      </c>
      <c r="AL57" s="13" t="s">
        <v>891</v>
      </c>
      <c r="AM57" s="13" t="s">
        <v>821</v>
      </c>
      <c r="AN57" s="13" t="s">
        <v>892</v>
      </c>
      <c r="AO57" s="13" t="s">
        <v>609</v>
      </c>
      <c r="AP57">
        <v>3</v>
      </c>
      <c r="AQ57">
        <v>12</v>
      </c>
      <c r="AR57">
        <v>27</v>
      </c>
      <c r="AS57">
        <v>74</v>
      </c>
      <c r="AT57">
        <v>2</v>
      </c>
      <c r="AU57" s="223">
        <v>30436</v>
      </c>
      <c r="AV57" s="13"/>
      <c r="AW57" s="13"/>
      <c r="AX57" s="13" t="s">
        <v>622</v>
      </c>
      <c r="AY57" s="13"/>
    </row>
    <row r="58" spans="1:51">
      <c r="A58" s="13" t="s">
        <v>474</v>
      </c>
      <c r="B58" s="223">
        <v>43466</v>
      </c>
      <c r="C58" s="13" t="s">
        <v>893</v>
      </c>
      <c r="D58">
        <v>166</v>
      </c>
      <c r="E58">
        <v>166</v>
      </c>
      <c r="F58">
        <v>288</v>
      </c>
      <c r="G58">
        <v>288</v>
      </c>
      <c r="H58" s="13" t="s">
        <v>894</v>
      </c>
      <c r="I58" s="13" t="s">
        <v>578</v>
      </c>
      <c r="J58" s="13" t="s">
        <v>579</v>
      </c>
      <c r="K58" s="13" t="s">
        <v>580</v>
      </c>
      <c r="M58">
        <v>682</v>
      </c>
      <c r="N58">
        <v>683</v>
      </c>
      <c r="O58">
        <v>3095</v>
      </c>
      <c r="P58">
        <v>4.54</v>
      </c>
      <c r="R58">
        <v>1632</v>
      </c>
      <c r="S58">
        <v>1632</v>
      </c>
      <c r="T58">
        <v>284</v>
      </c>
      <c r="U58">
        <v>0.41899999999999998</v>
      </c>
      <c r="V58">
        <v>3</v>
      </c>
      <c r="W58">
        <v>2</v>
      </c>
      <c r="X58">
        <v>5</v>
      </c>
      <c r="Y58" t="s">
        <v>895</v>
      </c>
      <c r="Z58">
        <v>364406</v>
      </c>
      <c r="AA58">
        <v>8.3699999999999992</v>
      </c>
      <c r="AB58">
        <v>364406</v>
      </c>
      <c r="AC58">
        <v>8.3699999999999992</v>
      </c>
      <c r="AD58">
        <v>58078</v>
      </c>
      <c r="AE58">
        <v>6234149</v>
      </c>
      <c r="AF58">
        <v>0.15939999999999999</v>
      </c>
      <c r="AG58">
        <v>195</v>
      </c>
      <c r="AH58">
        <v>16996504</v>
      </c>
      <c r="AI58">
        <v>5476</v>
      </c>
      <c r="AJ58">
        <v>486</v>
      </c>
      <c r="AK58" s="13" t="s">
        <v>896</v>
      </c>
      <c r="AL58" s="13" t="s">
        <v>897</v>
      </c>
      <c r="AM58" s="13" t="s">
        <v>898</v>
      </c>
      <c r="AN58" s="13" t="s">
        <v>899</v>
      </c>
      <c r="AO58" s="13" t="s">
        <v>594</v>
      </c>
      <c r="AP58">
        <v>13</v>
      </c>
      <c r="AQ58">
        <v>8</v>
      </c>
      <c r="AR58">
        <v>23</v>
      </c>
      <c r="AS58">
        <v>46</v>
      </c>
      <c r="AT58">
        <v>47</v>
      </c>
      <c r="AU58" s="223">
        <v>25902</v>
      </c>
      <c r="AV58" s="13"/>
      <c r="AW58" s="13"/>
      <c r="AX58" s="13"/>
      <c r="AY58" s="13"/>
    </row>
    <row r="59" spans="1:51">
      <c r="A59" s="13" t="s">
        <v>493</v>
      </c>
      <c r="B59" s="223">
        <v>43466</v>
      </c>
      <c r="C59" s="13" t="s">
        <v>900</v>
      </c>
      <c r="D59">
        <v>164</v>
      </c>
      <c r="E59">
        <v>75</v>
      </c>
      <c r="F59">
        <v>270</v>
      </c>
      <c r="G59">
        <v>226</v>
      </c>
      <c r="H59" s="13" t="s">
        <v>901</v>
      </c>
      <c r="I59" s="13" t="s">
        <v>578</v>
      </c>
      <c r="J59" s="13" t="s">
        <v>579</v>
      </c>
      <c r="K59" s="13" t="s">
        <v>580</v>
      </c>
      <c r="M59">
        <v>169</v>
      </c>
      <c r="N59">
        <v>174</v>
      </c>
      <c r="O59">
        <v>728.5</v>
      </c>
      <c r="P59">
        <v>4.3099999999999996</v>
      </c>
      <c r="R59">
        <v>357</v>
      </c>
      <c r="S59">
        <v>357</v>
      </c>
      <c r="T59">
        <v>53</v>
      </c>
      <c r="U59">
        <v>0.315</v>
      </c>
      <c r="V59">
        <v>1</v>
      </c>
      <c r="W59">
        <v>0</v>
      </c>
      <c r="X59">
        <v>1</v>
      </c>
      <c r="Y59">
        <v>11</v>
      </c>
      <c r="Z59">
        <v>145011</v>
      </c>
      <c r="AA59">
        <v>3.33</v>
      </c>
      <c r="AB59">
        <v>145011</v>
      </c>
      <c r="AC59">
        <v>3.33</v>
      </c>
      <c r="AD59">
        <v>14051</v>
      </c>
      <c r="AE59">
        <v>1386194</v>
      </c>
      <c r="AF59">
        <v>9.69E-2</v>
      </c>
      <c r="AG59">
        <v>107</v>
      </c>
      <c r="AH59">
        <v>3373126</v>
      </c>
      <c r="AI59">
        <v>4498</v>
      </c>
      <c r="AJ59">
        <v>506</v>
      </c>
      <c r="AK59" s="13" t="s">
        <v>902</v>
      </c>
      <c r="AL59" s="13" t="s">
        <v>903</v>
      </c>
      <c r="AM59" s="13"/>
      <c r="AN59" s="13"/>
      <c r="AO59" s="13" t="s">
        <v>704</v>
      </c>
      <c r="AP59">
        <v>14</v>
      </c>
      <c r="AQ59">
        <v>5</v>
      </c>
      <c r="AR59">
        <v>10</v>
      </c>
      <c r="AS59">
        <v>31</v>
      </c>
      <c r="AT59">
        <v>31</v>
      </c>
      <c r="AU59" s="223">
        <v>24562</v>
      </c>
      <c r="AV59" s="13"/>
      <c r="AW59" s="13"/>
      <c r="AX59" s="13"/>
      <c r="AY59" s="13"/>
    </row>
    <row r="60" spans="1:51">
      <c r="A60" s="13" t="s">
        <v>362</v>
      </c>
      <c r="B60" s="223">
        <v>43466</v>
      </c>
      <c r="C60" s="13" t="s">
        <v>904</v>
      </c>
      <c r="D60">
        <v>58</v>
      </c>
      <c r="E60">
        <v>58</v>
      </c>
      <c r="F60">
        <v>534</v>
      </c>
      <c r="G60">
        <v>534</v>
      </c>
      <c r="H60" s="13" t="s">
        <v>905</v>
      </c>
      <c r="I60" s="13" t="s">
        <v>578</v>
      </c>
      <c r="J60" s="13" t="s">
        <v>579</v>
      </c>
      <c r="K60" s="13" t="s">
        <v>580</v>
      </c>
      <c r="M60">
        <v>1244</v>
      </c>
      <c r="N60">
        <v>1246</v>
      </c>
      <c r="O60">
        <v>5761</v>
      </c>
      <c r="P60">
        <v>4.63</v>
      </c>
      <c r="R60">
        <v>2586</v>
      </c>
      <c r="S60">
        <v>2586</v>
      </c>
      <c r="T60">
        <v>502</v>
      </c>
      <c r="U60">
        <v>0.41</v>
      </c>
      <c r="V60">
        <v>13</v>
      </c>
      <c r="W60">
        <v>0</v>
      </c>
      <c r="X60">
        <v>13</v>
      </c>
      <c r="Y60">
        <v>43631</v>
      </c>
      <c r="Z60">
        <v>637132</v>
      </c>
      <c r="AA60">
        <v>14.63</v>
      </c>
      <c r="AB60">
        <v>594887</v>
      </c>
      <c r="AC60">
        <v>13.66</v>
      </c>
      <c r="AD60">
        <v>97568</v>
      </c>
      <c r="AE60">
        <v>10275141</v>
      </c>
      <c r="AF60">
        <v>0.15310000000000001</v>
      </c>
      <c r="AG60">
        <v>177</v>
      </c>
      <c r="AH60">
        <v>24155000</v>
      </c>
      <c r="AI60">
        <v>4145</v>
      </c>
      <c r="AJ60">
        <v>590</v>
      </c>
      <c r="AK60" s="13" t="s">
        <v>906</v>
      </c>
      <c r="AL60" s="13" t="s">
        <v>888</v>
      </c>
      <c r="AM60" s="13" t="s">
        <v>878</v>
      </c>
      <c r="AN60" s="13" t="s">
        <v>907</v>
      </c>
      <c r="AO60" s="13" t="s">
        <v>609</v>
      </c>
      <c r="AP60">
        <v>11</v>
      </c>
      <c r="AQ60">
        <v>13</v>
      </c>
      <c r="AR60">
        <v>30</v>
      </c>
      <c r="AS60">
        <v>68</v>
      </c>
      <c r="AT60">
        <v>8</v>
      </c>
      <c r="AU60" s="223">
        <v>21230</v>
      </c>
      <c r="AV60" s="13" t="s">
        <v>681</v>
      </c>
      <c r="AW60" s="13"/>
      <c r="AX60" s="13"/>
      <c r="AY60" s="13"/>
    </row>
    <row r="61" spans="1:51">
      <c r="A61" s="13" t="s">
        <v>512</v>
      </c>
      <c r="B61" s="223">
        <v>43466</v>
      </c>
      <c r="C61" s="13" t="s">
        <v>908</v>
      </c>
      <c r="D61">
        <v>206</v>
      </c>
      <c r="E61">
        <v>117</v>
      </c>
      <c r="F61">
        <v>319</v>
      </c>
      <c r="G61">
        <v>241</v>
      </c>
      <c r="H61" s="13" t="s">
        <v>909</v>
      </c>
      <c r="I61" s="13" t="s">
        <v>578</v>
      </c>
      <c r="J61" s="13" t="s">
        <v>589</v>
      </c>
      <c r="K61" s="13" t="s">
        <v>736</v>
      </c>
      <c r="M61">
        <v>378</v>
      </c>
      <c r="N61">
        <v>380</v>
      </c>
      <c r="O61">
        <v>1248</v>
      </c>
      <c r="P61">
        <v>3.3</v>
      </c>
      <c r="R61">
        <v>439</v>
      </c>
      <c r="S61">
        <v>439</v>
      </c>
      <c r="T61">
        <v>323</v>
      </c>
      <c r="U61">
        <v>0.878</v>
      </c>
      <c r="V61">
        <v>4</v>
      </c>
      <c r="W61">
        <v>1</v>
      </c>
      <c r="X61">
        <v>5</v>
      </c>
      <c r="Y61">
        <v>6</v>
      </c>
      <c r="Z61">
        <v>224294</v>
      </c>
      <c r="AA61">
        <v>5.15</v>
      </c>
      <c r="AB61">
        <v>224294</v>
      </c>
      <c r="AC61">
        <v>5.15</v>
      </c>
      <c r="AD61">
        <v>54589</v>
      </c>
      <c r="AE61">
        <v>2858593</v>
      </c>
      <c r="AF61">
        <v>0.24340000000000001</v>
      </c>
      <c r="AG61">
        <v>85</v>
      </c>
      <c r="AH61">
        <v>6866904</v>
      </c>
      <c r="AI61">
        <v>5315</v>
      </c>
      <c r="AJ61">
        <v>323</v>
      </c>
      <c r="AK61" s="13" t="s">
        <v>910</v>
      </c>
      <c r="AL61" s="13" t="s">
        <v>911</v>
      </c>
      <c r="AM61" s="13" t="s">
        <v>912</v>
      </c>
      <c r="AN61" s="13" t="s">
        <v>913</v>
      </c>
      <c r="AO61" s="13" t="s">
        <v>766</v>
      </c>
      <c r="AP61">
        <v>1</v>
      </c>
      <c r="AQ61">
        <v>11</v>
      </c>
      <c r="AR61">
        <v>23</v>
      </c>
      <c r="AS61">
        <v>61</v>
      </c>
      <c r="AT61">
        <v>49</v>
      </c>
      <c r="AU61" s="223">
        <v>26206</v>
      </c>
      <c r="AV61" s="13"/>
      <c r="AW61" s="13" t="s">
        <v>737</v>
      </c>
      <c r="AX61" s="13"/>
      <c r="AY61" s="13"/>
    </row>
    <row r="62" spans="1:51">
      <c r="A62" s="13" t="s">
        <v>421</v>
      </c>
      <c r="B62" s="223">
        <v>43466</v>
      </c>
      <c r="C62" s="13" t="s">
        <v>914</v>
      </c>
      <c r="D62">
        <v>80</v>
      </c>
      <c r="E62">
        <v>80</v>
      </c>
      <c r="F62">
        <v>431</v>
      </c>
      <c r="G62">
        <v>431</v>
      </c>
      <c r="H62" s="13" t="s">
        <v>915</v>
      </c>
      <c r="I62" s="13" t="s">
        <v>684</v>
      </c>
      <c r="J62" s="13" t="s">
        <v>579</v>
      </c>
      <c r="K62" s="13" t="s">
        <v>580</v>
      </c>
      <c r="L62">
        <v>406</v>
      </c>
      <c r="M62">
        <v>2022</v>
      </c>
      <c r="N62">
        <v>2025</v>
      </c>
      <c r="O62">
        <v>9759</v>
      </c>
      <c r="P62">
        <v>4.83</v>
      </c>
      <c r="Q62">
        <v>1151</v>
      </c>
      <c r="R62">
        <v>3729</v>
      </c>
      <c r="S62">
        <v>4880</v>
      </c>
      <c r="T62">
        <v>796</v>
      </c>
      <c r="U62">
        <v>0.40100000000000002</v>
      </c>
      <c r="V62">
        <v>14</v>
      </c>
      <c r="W62">
        <v>0</v>
      </c>
      <c r="X62">
        <v>14</v>
      </c>
      <c r="Y62">
        <v>43819</v>
      </c>
      <c r="Z62">
        <v>1801346</v>
      </c>
      <c r="AA62">
        <v>41.35</v>
      </c>
      <c r="AB62">
        <v>1757585</v>
      </c>
      <c r="AC62">
        <v>40.35</v>
      </c>
      <c r="AD62">
        <v>176917</v>
      </c>
      <c r="AE62">
        <v>19247987</v>
      </c>
      <c r="AF62">
        <v>9.8199999999999996E-2</v>
      </c>
      <c r="AG62">
        <v>118</v>
      </c>
      <c r="AH62">
        <v>28454000</v>
      </c>
      <c r="AI62">
        <v>2915</v>
      </c>
      <c r="AJ62">
        <v>485</v>
      </c>
      <c r="AK62" s="13" t="s">
        <v>916</v>
      </c>
      <c r="AL62" s="13" t="s">
        <v>917</v>
      </c>
      <c r="AM62" s="13" t="s">
        <v>918</v>
      </c>
      <c r="AN62" s="13" t="s">
        <v>919</v>
      </c>
      <c r="AO62" s="13" t="s">
        <v>585</v>
      </c>
      <c r="AP62">
        <v>9</v>
      </c>
      <c r="AQ62">
        <v>15</v>
      </c>
      <c r="AR62">
        <v>32</v>
      </c>
      <c r="AS62">
        <v>87</v>
      </c>
      <c r="AT62">
        <v>18</v>
      </c>
      <c r="AU62" s="223">
        <v>22265</v>
      </c>
      <c r="AV62" s="13"/>
      <c r="AW62" s="13"/>
      <c r="AX62" s="13"/>
      <c r="AY62" s="13"/>
    </row>
    <row r="63" spans="1:51">
      <c r="A63" s="13" t="s">
        <v>335</v>
      </c>
      <c r="B63" s="223">
        <v>43466</v>
      </c>
      <c r="C63" s="13" t="s">
        <v>920</v>
      </c>
      <c r="D63">
        <v>134</v>
      </c>
      <c r="E63">
        <v>134</v>
      </c>
      <c r="F63">
        <v>446</v>
      </c>
      <c r="G63">
        <v>446</v>
      </c>
      <c r="H63" s="13" t="s">
        <v>921</v>
      </c>
      <c r="I63" s="13" t="s">
        <v>684</v>
      </c>
      <c r="J63" s="13" t="s">
        <v>579</v>
      </c>
      <c r="K63" s="13" t="s">
        <v>580</v>
      </c>
      <c r="L63">
        <v>68</v>
      </c>
      <c r="M63">
        <v>425</v>
      </c>
      <c r="N63">
        <v>425</v>
      </c>
      <c r="O63">
        <v>1914.5</v>
      </c>
      <c r="P63">
        <v>4.5</v>
      </c>
      <c r="Q63">
        <v>177</v>
      </c>
      <c r="R63">
        <v>733</v>
      </c>
      <c r="S63">
        <v>910</v>
      </c>
      <c r="T63">
        <v>181</v>
      </c>
      <c r="U63">
        <v>0.43</v>
      </c>
      <c r="V63">
        <v>2</v>
      </c>
      <c r="W63">
        <v>0</v>
      </c>
      <c r="X63">
        <v>4</v>
      </c>
      <c r="Y63">
        <v>21</v>
      </c>
      <c r="Z63">
        <v>74488</v>
      </c>
      <c r="AA63">
        <v>1.71</v>
      </c>
      <c r="AB63">
        <v>74488</v>
      </c>
      <c r="AC63">
        <v>1.71</v>
      </c>
      <c r="AD63">
        <v>18557</v>
      </c>
      <c r="AE63">
        <v>3689065</v>
      </c>
      <c r="AF63">
        <v>0.24909999999999999</v>
      </c>
      <c r="AG63">
        <v>532</v>
      </c>
      <c r="AH63">
        <v>8776000</v>
      </c>
      <c r="AI63">
        <v>4584</v>
      </c>
      <c r="AJ63">
        <v>583</v>
      </c>
      <c r="AK63" s="13" t="s">
        <v>922</v>
      </c>
      <c r="AL63" s="13" t="s">
        <v>923</v>
      </c>
      <c r="AM63" s="13" t="s">
        <v>924</v>
      </c>
      <c r="AN63" s="13"/>
      <c r="AO63" s="13" t="s">
        <v>609</v>
      </c>
      <c r="AP63">
        <v>4</v>
      </c>
      <c r="AQ63">
        <v>10</v>
      </c>
      <c r="AR63">
        <v>27</v>
      </c>
      <c r="AS63">
        <v>75</v>
      </c>
      <c r="AT63">
        <v>3</v>
      </c>
      <c r="AU63" s="223">
        <v>23528</v>
      </c>
      <c r="AV63" s="13"/>
      <c r="AW63" s="13"/>
      <c r="AX63" s="13"/>
      <c r="AY63" s="13"/>
    </row>
    <row r="64" spans="1:51">
      <c r="A64" s="13" t="s">
        <v>337</v>
      </c>
      <c r="B64" s="223">
        <v>43466</v>
      </c>
      <c r="C64" s="13" t="s">
        <v>925</v>
      </c>
      <c r="D64">
        <v>176</v>
      </c>
      <c r="E64">
        <v>134</v>
      </c>
      <c r="F64">
        <v>451</v>
      </c>
      <c r="G64">
        <v>451</v>
      </c>
      <c r="H64" s="13" t="s">
        <v>926</v>
      </c>
      <c r="I64" s="13" t="s">
        <v>578</v>
      </c>
      <c r="J64" s="13" t="s">
        <v>579</v>
      </c>
      <c r="K64" s="13" t="s">
        <v>736</v>
      </c>
      <c r="M64">
        <v>96</v>
      </c>
      <c r="N64">
        <v>96</v>
      </c>
      <c r="O64">
        <v>336</v>
      </c>
      <c r="P64">
        <v>3.5</v>
      </c>
      <c r="R64">
        <v>114</v>
      </c>
      <c r="S64">
        <v>114</v>
      </c>
      <c r="T64">
        <v>88</v>
      </c>
      <c r="U64">
        <v>0.92600000000000005</v>
      </c>
      <c r="V64">
        <v>1</v>
      </c>
      <c r="W64">
        <v>0</v>
      </c>
      <c r="X64">
        <v>1</v>
      </c>
      <c r="Y64">
        <v>14</v>
      </c>
      <c r="Z64">
        <v>44921</v>
      </c>
      <c r="AA64">
        <v>1.03</v>
      </c>
      <c r="AB64">
        <v>44921</v>
      </c>
      <c r="AC64">
        <v>1.03</v>
      </c>
      <c r="AD64">
        <v>14475</v>
      </c>
      <c r="AE64">
        <v>1021739</v>
      </c>
      <c r="AF64">
        <v>0.32219999999999999</v>
      </c>
      <c r="AG64">
        <v>111</v>
      </c>
      <c r="AH64">
        <v>2402000</v>
      </c>
      <c r="AI64">
        <v>7149</v>
      </c>
      <c r="AJ64">
        <v>337</v>
      </c>
      <c r="AK64" s="13" t="s">
        <v>927</v>
      </c>
      <c r="AL64" s="13" t="s">
        <v>923</v>
      </c>
      <c r="AM64" s="13" t="s">
        <v>928</v>
      </c>
      <c r="AN64" s="13"/>
      <c r="AO64" s="13" t="s">
        <v>609</v>
      </c>
      <c r="AP64">
        <v>4</v>
      </c>
      <c r="AQ64">
        <v>10</v>
      </c>
      <c r="AR64">
        <v>31</v>
      </c>
      <c r="AS64">
        <v>75</v>
      </c>
      <c r="AT64">
        <v>3</v>
      </c>
      <c r="AU64" s="223">
        <v>24958</v>
      </c>
      <c r="AV64" s="13" t="s">
        <v>716</v>
      </c>
      <c r="AW64" s="13" t="s">
        <v>737</v>
      </c>
      <c r="AX64" s="13"/>
      <c r="AY64" s="13"/>
    </row>
    <row r="65" spans="1:51">
      <c r="A65" s="13" t="s">
        <v>929</v>
      </c>
      <c r="B65" s="223">
        <v>43466</v>
      </c>
      <c r="C65" s="13" t="s">
        <v>930</v>
      </c>
      <c r="D65">
        <v>334</v>
      </c>
      <c r="E65">
        <v>342</v>
      </c>
      <c r="F65">
        <v>779</v>
      </c>
      <c r="G65">
        <v>753</v>
      </c>
      <c r="H65" s="13" t="s">
        <v>931</v>
      </c>
      <c r="I65" s="13" t="s">
        <v>578</v>
      </c>
      <c r="J65" s="13" t="s">
        <v>589</v>
      </c>
      <c r="K65" s="13" t="s">
        <v>580</v>
      </c>
      <c r="M65">
        <v>187</v>
      </c>
      <c r="N65">
        <v>188</v>
      </c>
      <c r="O65">
        <v>729.5</v>
      </c>
      <c r="P65">
        <v>3.9</v>
      </c>
      <c r="R65">
        <v>279</v>
      </c>
      <c r="S65">
        <v>279</v>
      </c>
      <c r="T65">
        <v>130</v>
      </c>
      <c r="U65">
        <v>0.70699999999999996</v>
      </c>
      <c r="V65">
        <v>3</v>
      </c>
      <c r="W65">
        <v>0</v>
      </c>
      <c r="X65">
        <v>13</v>
      </c>
      <c r="Y65">
        <v>43531</v>
      </c>
      <c r="Z65">
        <v>134390</v>
      </c>
      <c r="AA65">
        <v>3.09</v>
      </c>
      <c r="AB65">
        <v>134390</v>
      </c>
      <c r="AC65">
        <v>3.09</v>
      </c>
      <c r="AD65">
        <v>35258</v>
      </c>
      <c r="AE65">
        <v>1584850</v>
      </c>
      <c r="AF65">
        <v>0.26240000000000002</v>
      </c>
      <c r="AG65">
        <v>90</v>
      </c>
      <c r="AH65">
        <v>12645913</v>
      </c>
      <c r="AI65">
        <v>17252</v>
      </c>
      <c r="AJ65">
        <v>403</v>
      </c>
      <c r="AK65" s="13" t="s">
        <v>932</v>
      </c>
      <c r="AL65" s="13" t="s">
        <v>933</v>
      </c>
      <c r="AM65" s="13" t="s">
        <v>886</v>
      </c>
      <c r="AN65" s="13" t="s">
        <v>601</v>
      </c>
      <c r="AO65" s="13" t="s">
        <v>585</v>
      </c>
      <c r="AP65">
        <v>3</v>
      </c>
      <c r="AQ65">
        <v>15</v>
      </c>
      <c r="AR65">
        <v>33</v>
      </c>
      <c r="AS65">
        <v>79</v>
      </c>
      <c r="AT65">
        <v>16</v>
      </c>
      <c r="AU65" s="223">
        <v>31762</v>
      </c>
      <c r="AV65" s="13"/>
      <c r="AW65" s="13" t="s">
        <v>694</v>
      </c>
      <c r="AX65" s="13" t="s">
        <v>622</v>
      </c>
      <c r="AY65" s="13"/>
    </row>
    <row r="66" spans="1:51">
      <c r="A66" s="13" t="s">
        <v>934</v>
      </c>
      <c r="B66" s="223">
        <v>43466</v>
      </c>
      <c r="C66" s="13" t="s">
        <v>596</v>
      </c>
      <c r="D66">
        <v>307</v>
      </c>
      <c r="E66">
        <v>308</v>
      </c>
      <c r="F66">
        <v>330</v>
      </c>
      <c r="G66">
        <v>750</v>
      </c>
      <c r="H66" s="13" t="s">
        <v>935</v>
      </c>
      <c r="I66" s="13" t="s">
        <v>578</v>
      </c>
      <c r="J66" s="13" t="s">
        <v>589</v>
      </c>
      <c r="K66" s="13" t="s">
        <v>598</v>
      </c>
      <c r="M66">
        <v>106</v>
      </c>
      <c r="N66">
        <v>107</v>
      </c>
      <c r="O66">
        <v>455</v>
      </c>
      <c r="P66">
        <v>4.29</v>
      </c>
      <c r="R66">
        <v>251</v>
      </c>
      <c r="S66">
        <v>251</v>
      </c>
      <c r="T66">
        <v>35</v>
      </c>
      <c r="U66">
        <v>0.33700000000000002</v>
      </c>
      <c r="V66">
        <v>6</v>
      </c>
      <c r="W66">
        <v>0</v>
      </c>
      <c r="X66">
        <v>6</v>
      </c>
      <c r="Y66">
        <v>43591</v>
      </c>
      <c r="Z66">
        <v>31874</v>
      </c>
      <c r="AA66">
        <v>0.73</v>
      </c>
      <c r="AB66">
        <v>31874</v>
      </c>
      <c r="AC66">
        <v>0.73</v>
      </c>
      <c r="AD66">
        <v>21948</v>
      </c>
      <c r="AE66">
        <v>3488634</v>
      </c>
      <c r="AF66">
        <v>0.68859999999999999</v>
      </c>
      <c r="AG66">
        <v>344</v>
      </c>
      <c r="AH66">
        <v>11430362</v>
      </c>
      <c r="AI66">
        <v>24822</v>
      </c>
      <c r="AJ66">
        <v>457</v>
      </c>
      <c r="AK66" s="13" t="s">
        <v>936</v>
      </c>
      <c r="AL66" s="13" t="s">
        <v>885</v>
      </c>
      <c r="AM66" s="13" t="s">
        <v>887</v>
      </c>
      <c r="AN66" s="13" t="s">
        <v>937</v>
      </c>
      <c r="AO66" s="13" t="s">
        <v>585</v>
      </c>
      <c r="AP66">
        <v>4</v>
      </c>
      <c r="AQ66">
        <v>15</v>
      </c>
      <c r="AR66">
        <v>32</v>
      </c>
      <c r="AS66">
        <v>77</v>
      </c>
      <c r="AT66">
        <v>16</v>
      </c>
      <c r="AU66" s="223">
        <v>32142</v>
      </c>
      <c r="AV66" s="13"/>
      <c r="AW66" s="13"/>
      <c r="AX66" s="13" t="s">
        <v>622</v>
      </c>
      <c r="AY66" s="13"/>
    </row>
    <row r="67" spans="1:51">
      <c r="A67" s="13" t="s">
        <v>938</v>
      </c>
      <c r="B67" s="223">
        <v>43466</v>
      </c>
      <c r="C67" s="13" t="s">
        <v>596</v>
      </c>
      <c r="D67">
        <v>308</v>
      </c>
      <c r="E67">
        <v>308</v>
      </c>
      <c r="F67">
        <v>750</v>
      </c>
      <c r="G67">
        <v>750</v>
      </c>
      <c r="H67" s="13" t="s">
        <v>939</v>
      </c>
      <c r="I67" s="13" t="s">
        <v>578</v>
      </c>
      <c r="J67" s="13" t="s">
        <v>589</v>
      </c>
      <c r="K67" s="13" t="s">
        <v>598</v>
      </c>
      <c r="M67">
        <v>107</v>
      </c>
      <c r="N67">
        <v>115</v>
      </c>
      <c r="O67">
        <v>470.5</v>
      </c>
      <c r="P67">
        <v>4.4000000000000004</v>
      </c>
      <c r="R67">
        <v>263</v>
      </c>
      <c r="S67">
        <v>263</v>
      </c>
      <c r="T67">
        <v>27</v>
      </c>
      <c r="U67">
        <v>0.252</v>
      </c>
      <c r="V67">
        <v>5</v>
      </c>
      <c r="W67">
        <v>0</v>
      </c>
      <c r="X67">
        <v>5</v>
      </c>
      <c r="Y67">
        <v>5</v>
      </c>
      <c r="Z67">
        <v>35423</v>
      </c>
      <c r="AA67">
        <v>0.81</v>
      </c>
      <c r="AB67">
        <v>35423</v>
      </c>
      <c r="AC67">
        <v>0.81</v>
      </c>
      <c r="AD67">
        <v>21985</v>
      </c>
      <c r="AE67">
        <v>1538950</v>
      </c>
      <c r="AF67">
        <v>0.62060000000000004</v>
      </c>
      <c r="AG67">
        <v>325</v>
      </c>
      <c r="AH67">
        <v>7234594</v>
      </c>
      <c r="AI67">
        <v>14061</v>
      </c>
      <c r="AJ67">
        <v>495</v>
      </c>
      <c r="AK67" s="13" t="s">
        <v>599</v>
      </c>
      <c r="AL67" s="13" t="s">
        <v>940</v>
      </c>
      <c r="AM67" s="13" t="s">
        <v>941</v>
      </c>
      <c r="AN67" s="13" t="s">
        <v>942</v>
      </c>
      <c r="AO67" s="13" t="s">
        <v>585</v>
      </c>
      <c r="AP67">
        <v>4</v>
      </c>
      <c r="AQ67">
        <v>15</v>
      </c>
      <c r="AR67">
        <v>32</v>
      </c>
      <c r="AS67">
        <v>77</v>
      </c>
      <c r="AT67">
        <v>16</v>
      </c>
      <c r="AU67" s="223">
        <v>31106</v>
      </c>
      <c r="AV67" s="13"/>
      <c r="AW67" s="13"/>
      <c r="AX67" s="13" t="s">
        <v>622</v>
      </c>
      <c r="AY67" s="13"/>
    </row>
    <row r="68" spans="1:51">
      <c r="A68" s="13" t="s">
        <v>943</v>
      </c>
      <c r="B68" s="223">
        <v>43466</v>
      </c>
      <c r="C68" s="13" t="s">
        <v>596</v>
      </c>
      <c r="D68">
        <v>335</v>
      </c>
      <c r="E68">
        <v>308</v>
      </c>
      <c r="F68">
        <v>751</v>
      </c>
      <c r="G68">
        <v>750</v>
      </c>
      <c r="H68" s="13" t="s">
        <v>944</v>
      </c>
      <c r="I68" s="13" t="s">
        <v>578</v>
      </c>
      <c r="J68" s="13" t="s">
        <v>589</v>
      </c>
      <c r="K68" s="13" t="s">
        <v>598</v>
      </c>
      <c r="M68">
        <v>147</v>
      </c>
      <c r="N68">
        <v>150</v>
      </c>
      <c r="O68">
        <v>647.5</v>
      </c>
      <c r="P68">
        <v>4.4000000000000004</v>
      </c>
      <c r="R68">
        <v>342</v>
      </c>
      <c r="S68">
        <v>342</v>
      </c>
      <c r="T68">
        <v>50</v>
      </c>
      <c r="U68">
        <v>0.34</v>
      </c>
      <c r="V68">
        <v>9</v>
      </c>
      <c r="W68">
        <v>0</v>
      </c>
      <c r="X68">
        <v>9</v>
      </c>
      <c r="Y68">
        <v>43560</v>
      </c>
      <c r="Z68">
        <v>45636</v>
      </c>
      <c r="AA68">
        <v>1.05</v>
      </c>
      <c r="AB68">
        <v>45636</v>
      </c>
      <c r="AC68">
        <v>1.05</v>
      </c>
      <c r="AD68">
        <v>29519</v>
      </c>
      <c r="AE68">
        <v>2656710</v>
      </c>
      <c r="AF68">
        <v>0.64680000000000004</v>
      </c>
      <c r="AG68">
        <v>326</v>
      </c>
      <c r="AH68">
        <v>10283674</v>
      </c>
      <c r="AI68">
        <v>15605</v>
      </c>
      <c r="AJ68">
        <v>464</v>
      </c>
      <c r="AK68" s="13" t="s">
        <v>885</v>
      </c>
      <c r="AL68" s="13" t="s">
        <v>936</v>
      </c>
      <c r="AM68" s="13" t="s">
        <v>941</v>
      </c>
      <c r="AN68" s="13" t="s">
        <v>942</v>
      </c>
      <c r="AO68" s="13" t="s">
        <v>585</v>
      </c>
      <c r="AP68">
        <v>4</v>
      </c>
      <c r="AQ68">
        <v>15</v>
      </c>
      <c r="AR68">
        <v>32</v>
      </c>
      <c r="AS68">
        <v>77</v>
      </c>
      <c r="AT68">
        <v>16</v>
      </c>
      <c r="AU68" s="223">
        <v>31708</v>
      </c>
      <c r="AV68" s="13"/>
      <c r="AW68" s="13"/>
      <c r="AX68" s="13" t="s">
        <v>622</v>
      </c>
      <c r="AY68" s="13"/>
    </row>
    <row r="69" spans="1:51">
      <c r="A69" s="13" t="s">
        <v>945</v>
      </c>
      <c r="B69" s="223">
        <v>43466</v>
      </c>
      <c r="C69" s="13" t="s">
        <v>596</v>
      </c>
      <c r="D69">
        <v>336</v>
      </c>
      <c r="E69">
        <v>308</v>
      </c>
      <c r="F69">
        <v>752</v>
      </c>
      <c r="G69">
        <v>750</v>
      </c>
      <c r="H69" s="13" t="s">
        <v>946</v>
      </c>
      <c r="I69" s="13" t="s">
        <v>578</v>
      </c>
      <c r="J69" s="13" t="s">
        <v>589</v>
      </c>
      <c r="K69" s="13" t="s">
        <v>598</v>
      </c>
      <c r="M69">
        <v>129</v>
      </c>
      <c r="N69">
        <v>135</v>
      </c>
      <c r="O69">
        <v>560.5</v>
      </c>
      <c r="P69">
        <v>4.34</v>
      </c>
      <c r="R69">
        <v>304</v>
      </c>
      <c r="S69">
        <v>304</v>
      </c>
      <c r="T69">
        <v>40</v>
      </c>
      <c r="U69">
        <v>0.31</v>
      </c>
      <c r="V69">
        <v>3</v>
      </c>
      <c r="W69">
        <v>0</v>
      </c>
      <c r="X69">
        <v>3</v>
      </c>
      <c r="Y69">
        <v>5</v>
      </c>
      <c r="Z69">
        <v>53898</v>
      </c>
      <c r="AA69">
        <v>1.24</v>
      </c>
      <c r="AB69">
        <v>53898</v>
      </c>
      <c r="AC69">
        <v>1.24</v>
      </c>
      <c r="AD69">
        <v>28605</v>
      </c>
      <c r="AE69">
        <v>2927721</v>
      </c>
      <c r="AF69">
        <v>0.53069999999999995</v>
      </c>
      <c r="AG69">
        <v>245</v>
      </c>
      <c r="AH69">
        <v>8551169</v>
      </c>
      <c r="AI69">
        <v>14555</v>
      </c>
      <c r="AJ69">
        <v>506</v>
      </c>
      <c r="AK69" s="13" t="s">
        <v>947</v>
      </c>
      <c r="AL69" s="13" t="s">
        <v>599</v>
      </c>
      <c r="AM69" s="13" t="s">
        <v>942</v>
      </c>
      <c r="AN69" s="13" t="s">
        <v>937</v>
      </c>
      <c r="AO69" s="13" t="s">
        <v>585</v>
      </c>
      <c r="AP69">
        <v>4</v>
      </c>
      <c r="AQ69">
        <v>15</v>
      </c>
      <c r="AR69">
        <v>32</v>
      </c>
      <c r="AS69">
        <v>77</v>
      </c>
      <c r="AT69">
        <v>16</v>
      </c>
      <c r="AU69" s="223">
        <v>31381</v>
      </c>
      <c r="AV69" s="13"/>
      <c r="AW69" s="13"/>
      <c r="AX69" s="13" t="s">
        <v>622</v>
      </c>
      <c r="AY69" s="13"/>
    </row>
    <row r="70" spans="1:51">
      <c r="A70" s="13" t="s">
        <v>948</v>
      </c>
      <c r="B70" s="223">
        <v>43466</v>
      </c>
      <c r="C70" s="13" t="s">
        <v>949</v>
      </c>
      <c r="D70">
        <v>11</v>
      </c>
      <c r="E70">
        <v>280</v>
      </c>
      <c r="F70">
        <v>208</v>
      </c>
      <c r="G70">
        <v>506</v>
      </c>
      <c r="H70" s="13" t="s">
        <v>950</v>
      </c>
      <c r="I70" s="13" t="s">
        <v>578</v>
      </c>
      <c r="J70" s="13" t="s">
        <v>579</v>
      </c>
      <c r="K70" s="13" t="s">
        <v>580</v>
      </c>
      <c r="M70">
        <v>401</v>
      </c>
      <c r="N70">
        <v>401</v>
      </c>
      <c r="O70">
        <v>1893.5</v>
      </c>
      <c r="P70">
        <v>4.72</v>
      </c>
      <c r="R70">
        <v>861</v>
      </c>
      <c r="S70">
        <v>861</v>
      </c>
      <c r="T70">
        <v>173</v>
      </c>
      <c r="U70">
        <v>0.438</v>
      </c>
      <c r="V70">
        <v>46</v>
      </c>
      <c r="W70">
        <v>0</v>
      </c>
      <c r="X70">
        <v>192</v>
      </c>
      <c r="Y70">
        <v>2</v>
      </c>
      <c r="Z70">
        <v>742013</v>
      </c>
      <c r="AA70">
        <v>17.03</v>
      </c>
      <c r="AB70">
        <v>742013</v>
      </c>
      <c r="AC70">
        <v>17.03</v>
      </c>
      <c r="AD70">
        <v>154304</v>
      </c>
      <c r="AE70">
        <v>3388939</v>
      </c>
      <c r="AF70">
        <v>0.20799999999999999</v>
      </c>
      <c r="AG70">
        <v>51</v>
      </c>
      <c r="AH70">
        <v>2067000</v>
      </c>
      <c r="AI70">
        <v>1116</v>
      </c>
      <c r="AJ70">
        <v>612</v>
      </c>
      <c r="AK70" s="13" t="s">
        <v>951</v>
      </c>
      <c r="AL70" s="13" t="s">
        <v>952</v>
      </c>
      <c r="AM70" s="13" t="s">
        <v>953</v>
      </c>
      <c r="AN70" s="13" t="s">
        <v>954</v>
      </c>
      <c r="AO70" s="13" t="s">
        <v>585</v>
      </c>
      <c r="AP70">
        <v>9</v>
      </c>
      <c r="AQ70">
        <v>15</v>
      </c>
      <c r="AR70">
        <v>34</v>
      </c>
      <c r="AS70">
        <v>85</v>
      </c>
      <c r="AT70">
        <v>18</v>
      </c>
      <c r="AU70" s="223">
        <v>15330</v>
      </c>
      <c r="AV70" s="13"/>
      <c r="AW70" s="13"/>
      <c r="AX70" s="13"/>
      <c r="AY70" s="13"/>
    </row>
    <row r="71" spans="1:51">
      <c r="A71" s="13" t="s">
        <v>364</v>
      </c>
      <c r="B71" s="223">
        <v>43466</v>
      </c>
      <c r="C71" s="13" t="s">
        <v>955</v>
      </c>
      <c r="D71">
        <v>123</v>
      </c>
      <c r="E71">
        <v>123</v>
      </c>
      <c r="F71">
        <v>245</v>
      </c>
      <c r="G71">
        <v>245</v>
      </c>
      <c r="H71" s="13" t="s">
        <v>956</v>
      </c>
      <c r="I71" s="13" t="s">
        <v>578</v>
      </c>
      <c r="J71" s="13" t="s">
        <v>579</v>
      </c>
      <c r="K71" s="13" t="s">
        <v>580</v>
      </c>
      <c r="M71">
        <v>748</v>
      </c>
      <c r="N71">
        <v>749</v>
      </c>
      <c r="O71">
        <v>3523</v>
      </c>
      <c r="P71">
        <v>4.71</v>
      </c>
      <c r="R71">
        <v>1720</v>
      </c>
      <c r="S71">
        <v>1720</v>
      </c>
      <c r="T71">
        <v>330</v>
      </c>
      <c r="U71">
        <v>0.45</v>
      </c>
      <c r="V71">
        <v>6</v>
      </c>
      <c r="W71">
        <v>2</v>
      </c>
      <c r="X71">
        <v>8</v>
      </c>
      <c r="Y71">
        <v>43726</v>
      </c>
      <c r="Z71">
        <v>243770</v>
      </c>
      <c r="AA71">
        <v>5.6</v>
      </c>
      <c r="AB71">
        <v>232673</v>
      </c>
      <c r="AC71">
        <v>5.34</v>
      </c>
      <c r="AD71">
        <v>51879</v>
      </c>
      <c r="AE71">
        <v>6740935</v>
      </c>
      <c r="AF71">
        <v>0.21279999999999999</v>
      </c>
      <c r="AG71">
        <v>307</v>
      </c>
      <c r="AH71">
        <v>16774779</v>
      </c>
      <c r="AI71">
        <v>4756</v>
      </c>
      <c r="AJ71">
        <v>529</v>
      </c>
      <c r="AK71" s="13" t="s">
        <v>957</v>
      </c>
      <c r="AL71" s="13" t="s">
        <v>958</v>
      </c>
      <c r="AM71" s="13" t="s">
        <v>959</v>
      </c>
      <c r="AN71" s="13" t="s">
        <v>960</v>
      </c>
      <c r="AO71" s="13" t="s">
        <v>609</v>
      </c>
      <c r="AP71">
        <v>11</v>
      </c>
      <c r="AQ71">
        <v>13</v>
      </c>
      <c r="AR71">
        <v>30</v>
      </c>
      <c r="AS71">
        <v>68</v>
      </c>
      <c r="AT71">
        <v>8</v>
      </c>
      <c r="AU71" s="223">
        <v>24046</v>
      </c>
      <c r="AV71" s="13"/>
      <c r="AW71" s="13"/>
      <c r="AX71" s="13"/>
      <c r="AY71" s="13"/>
    </row>
    <row r="72" spans="1:51">
      <c r="A72" s="13" t="s">
        <v>961</v>
      </c>
      <c r="B72" s="223">
        <v>43466</v>
      </c>
      <c r="C72" s="13" t="s">
        <v>596</v>
      </c>
      <c r="D72">
        <v>236</v>
      </c>
      <c r="E72">
        <v>308</v>
      </c>
      <c r="F72">
        <v>351</v>
      </c>
      <c r="G72">
        <v>344</v>
      </c>
      <c r="H72" s="13" t="s">
        <v>962</v>
      </c>
      <c r="I72" s="13" t="s">
        <v>578</v>
      </c>
      <c r="J72" s="13" t="s">
        <v>589</v>
      </c>
      <c r="K72" s="13" t="s">
        <v>736</v>
      </c>
      <c r="M72">
        <v>95</v>
      </c>
      <c r="N72">
        <v>95</v>
      </c>
      <c r="O72">
        <v>307.5</v>
      </c>
      <c r="P72">
        <v>3.24</v>
      </c>
      <c r="R72">
        <v>102</v>
      </c>
      <c r="S72">
        <v>102</v>
      </c>
      <c r="T72">
        <v>84</v>
      </c>
      <c r="U72">
        <v>0.89400000000000002</v>
      </c>
      <c r="V72">
        <v>1</v>
      </c>
      <c r="W72">
        <v>0</v>
      </c>
      <c r="X72">
        <v>1</v>
      </c>
      <c r="Y72">
        <v>6</v>
      </c>
      <c r="Z72">
        <v>22146</v>
      </c>
      <c r="AA72">
        <v>0.51</v>
      </c>
      <c r="AB72">
        <v>22146</v>
      </c>
      <c r="AC72">
        <v>0.51</v>
      </c>
      <c r="AD72">
        <v>10022</v>
      </c>
      <c r="AE72">
        <v>784399</v>
      </c>
      <c r="AF72">
        <v>0.45250000000000001</v>
      </c>
      <c r="AG72">
        <v>200</v>
      </c>
      <c r="AH72">
        <v>2518156</v>
      </c>
      <c r="AI72">
        <v>7869</v>
      </c>
      <c r="AJ72">
        <v>288</v>
      </c>
      <c r="AK72" s="13" t="s">
        <v>937</v>
      </c>
      <c r="AL72" s="13" t="s">
        <v>942</v>
      </c>
      <c r="AM72" s="13" t="s">
        <v>941</v>
      </c>
      <c r="AN72" s="13" t="s">
        <v>947</v>
      </c>
      <c r="AO72" s="13" t="s">
        <v>585</v>
      </c>
      <c r="AP72">
        <v>4</v>
      </c>
      <c r="AQ72">
        <v>15</v>
      </c>
      <c r="AR72">
        <v>32</v>
      </c>
      <c r="AS72">
        <v>77</v>
      </c>
      <c r="AT72">
        <v>16</v>
      </c>
      <c r="AU72" s="223">
        <v>26511</v>
      </c>
      <c r="AV72" s="13"/>
      <c r="AW72" s="13" t="s">
        <v>737</v>
      </c>
      <c r="AX72" s="13"/>
      <c r="AY72" s="13"/>
    </row>
    <row r="73" spans="1:51">
      <c r="A73" s="13" t="s">
        <v>963</v>
      </c>
      <c r="B73" s="223">
        <v>43466</v>
      </c>
      <c r="C73" s="13" t="s">
        <v>964</v>
      </c>
      <c r="D73">
        <v>94</v>
      </c>
      <c r="E73">
        <v>170</v>
      </c>
      <c r="F73">
        <v>671</v>
      </c>
      <c r="G73">
        <v>671</v>
      </c>
      <c r="H73" s="13" t="s">
        <v>965</v>
      </c>
      <c r="I73" s="13" t="s">
        <v>578</v>
      </c>
      <c r="J73" s="13" t="s">
        <v>579</v>
      </c>
      <c r="K73" s="13" t="s">
        <v>580</v>
      </c>
      <c r="M73">
        <v>530</v>
      </c>
      <c r="N73">
        <v>534</v>
      </c>
      <c r="O73">
        <v>2426</v>
      </c>
      <c r="P73">
        <v>4.58</v>
      </c>
      <c r="R73">
        <v>1121</v>
      </c>
      <c r="S73">
        <v>1121</v>
      </c>
      <c r="T73">
        <v>211</v>
      </c>
      <c r="U73">
        <v>0.40100000000000002</v>
      </c>
      <c r="V73">
        <v>5</v>
      </c>
      <c r="W73">
        <v>0</v>
      </c>
      <c r="X73">
        <v>5</v>
      </c>
      <c r="Y73">
        <v>14</v>
      </c>
      <c r="Z73">
        <v>298874</v>
      </c>
      <c r="AA73">
        <v>6.86</v>
      </c>
      <c r="AB73">
        <v>239429</v>
      </c>
      <c r="AC73">
        <v>5.5</v>
      </c>
      <c r="AD73">
        <v>38119</v>
      </c>
      <c r="AE73">
        <v>4912800</v>
      </c>
      <c r="AF73">
        <v>0.1275</v>
      </c>
      <c r="AG73">
        <v>163</v>
      </c>
      <c r="AH73">
        <v>7728534</v>
      </c>
      <c r="AI73">
        <v>3165</v>
      </c>
      <c r="AJ73">
        <v>599</v>
      </c>
      <c r="AK73" s="13" t="s">
        <v>899</v>
      </c>
      <c r="AL73" s="13" t="s">
        <v>966</v>
      </c>
      <c r="AM73" s="13" t="s">
        <v>967</v>
      </c>
      <c r="AN73" s="13" t="s">
        <v>968</v>
      </c>
      <c r="AO73" s="13" t="s">
        <v>594</v>
      </c>
      <c r="AP73">
        <v>13</v>
      </c>
      <c r="AQ73">
        <v>8</v>
      </c>
      <c r="AR73">
        <v>23</v>
      </c>
      <c r="AS73">
        <v>46</v>
      </c>
      <c r="AT73">
        <v>47</v>
      </c>
      <c r="AU73" s="223">
        <v>20876</v>
      </c>
      <c r="AV73" s="13" t="s">
        <v>716</v>
      </c>
      <c r="AW73" s="13"/>
      <c r="AX73" s="13"/>
      <c r="AY73" s="13"/>
    </row>
    <row r="74" spans="1:51">
      <c r="A74" s="13" t="s">
        <v>969</v>
      </c>
      <c r="B74" s="223">
        <v>43466</v>
      </c>
      <c r="C74" s="13" t="s">
        <v>893</v>
      </c>
      <c r="D74">
        <v>239</v>
      </c>
      <c r="E74">
        <v>166</v>
      </c>
      <c r="F74">
        <v>335</v>
      </c>
      <c r="G74">
        <v>288</v>
      </c>
      <c r="H74" s="13" t="s">
        <v>970</v>
      </c>
      <c r="I74" s="13" t="s">
        <v>578</v>
      </c>
      <c r="J74" s="13" t="s">
        <v>589</v>
      </c>
      <c r="K74" s="13" t="s">
        <v>580</v>
      </c>
      <c r="M74">
        <v>192</v>
      </c>
      <c r="N74">
        <v>193</v>
      </c>
      <c r="O74">
        <v>952</v>
      </c>
      <c r="P74">
        <v>4.96</v>
      </c>
      <c r="R74">
        <v>512</v>
      </c>
      <c r="S74">
        <v>512</v>
      </c>
      <c r="T74">
        <v>73</v>
      </c>
      <c r="U74">
        <v>0.38200000000000001</v>
      </c>
      <c r="V74">
        <v>1</v>
      </c>
      <c r="W74">
        <v>0</v>
      </c>
      <c r="X74">
        <v>1</v>
      </c>
      <c r="Y74">
        <v>18</v>
      </c>
      <c r="Z74">
        <v>93061</v>
      </c>
      <c r="AA74">
        <v>2.14</v>
      </c>
      <c r="AB74">
        <v>93061</v>
      </c>
      <c r="AC74">
        <v>2.14</v>
      </c>
      <c r="AD74">
        <v>14078</v>
      </c>
      <c r="AE74">
        <v>1876990</v>
      </c>
      <c r="AF74">
        <v>0.15129999999999999</v>
      </c>
      <c r="AG74">
        <v>239</v>
      </c>
      <c r="AH74">
        <v>7531412</v>
      </c>
      <c r="AI74">
        <v>7829</v>
      </c>
      <c r="AJ74">
        <v>552</v>
      </c>
      <c r="AK74" s="13" t="s">
        <v>971</v>
      </c>
      <c r="AL74" s="13" t="s">
        <v>972</v>
      </c>
      <c r="AM74" s="13" t="s">
        <v>899</v>
      </c>
      <c r="AN74" s="13" t="s">
        <v>973</v>
      </c>
      <c r="AO74" s="13" t="s">
        <v>594</v>
      </c>
      <c r="AP74">
        <v>13</v>
      </c>
      <c r="AQ74">
        <v>8</v>
      </c>
      <c r="AR74">
        <v>23</v>
      </c>
      <c r="AS74">
        <v>46</v>
      </c>
      <c r="AT74">
        <v>47</v>
      </c>
      <c r="AU74" s="223">
        <v>26815</v>
      </c>
      <c r="AV74" s="13"/>
      <c r="AW74" s="13"/>
      <c r="AX74" s="13"/>
      <c r="AY74" s="13"/>
    </row>
    <row r="75" spans="1:51">
      <c r="A75" s="13" t="s">
        <v>974</v>
      </c>
      <c r="B75" s="223">
        <v>43466</v>
      </c>
      <c r="C75" s="13" t="s">
        <v>975</v>
      </c>
      <c r="D75">
        <v>238</v>
      </c>
      <c r="E75">
        <v>172</v>
      </c>
      <c r="F75">
        <v>334</v>
      </c>
      <c r="G75">
        <v>334</v>
      </c>
      <c r="H75" s="13" t="s">
        <v>976</v>
      </c>
      <c r="I75" s="13" t="s">
        <v>578</v>
      </c>
      <c r="J75" s="13" t="s">
        <v>589</v>
      </c>
      <c r="K75" s="13" t="s">
        <v>580</v>
      </c>
      <c r="M75">
        <v>124</v>
      </c>
      <c r="N75">
        <v>125</v>
      </c>
      <c r="O75">
        <v>626</v>
      </c>
      <c r="P75">
        <v>5.05</v>
      </c>
      <c r="R75">
        <v>361</v>
      </c>
      <c r="S75">
        <v>361</v>
      </c>
      <c r="T75">
        <v>37</v>
      </c>
      <c r="U75">
        <v>0.30599999999999999</v>
      </c>
      <c r="V75">
        <v>1</v>
      </c>
      <c r="W75">
        <v>0</v>
      </c>
      <c r="X75">
        <v>2</v>
      </c>
      <c r="Y75">
        <v>14</v>
      </c>
      <c r="Z75">
        <v>61483</v>
      </c>
      <c r="AA75">
        <v>1.41</v>
      </c>
      <c r="AB75">
        <v>61483</v>
      </c>
      <c r="AC75">
        <v>1.41</v>
      </c>
      <c r="AD75">
        <v>11970</v>
      </c>
      <c r="AE75">
        <v>1187936</v>
      </c>
      <c r="AF75">
        <v>0.19470000000000001</v>
      </c>
      <c r="AG75">
        <v>256</v>
      </c>
      <c r="AH75">
        <v>5853893</v>
      </c>
      <c r="AI75">
        <v>9255</v>
      </c>
      <c r="AJ75">
        <v>559</v>
      </c>
      <c r="AK75" s="13" t="s">
        <v>977</v>
      </c>
      <c r="AL75" s="13" t="s">
        <v>978</v>
      </c>
      <c r="AM75" s="13" t="s">
        <v>899</v>
      </c>
      <c r="AN75" s="13" t="s">
        <v>973</v>
      </c>
      <c r="AO75" s="13" t="s">
        <v>594</v>
      </c>
      <c r="AP75">
        <v>13</v>
      </c>
      <c r="AQ75">
        <v>8</v>
      </c>
      <c r="AR75">
        <v>23</v>
      </c>
      <c r="AS75">
        <v>46</v>
      </c>
      <c r="AT75">
        <v>47</v>
      </c>
      <c r="AU75" s="223">
        <v>27029</v>
      </c>
      <c r="AV75" s="13"/>
      <c r="AW75" s="13"/>
      <c r="AX75" s="13"/>
      <c r="AY75" s="13"/>
    </row>
    <row r="76" spans="1:51">
      <c r="A76" s="13" t="s">
        <v>979</v>
      </c>
      <c r="B76" s="223">
        <v>43466</v>
      </c>
      <c r="C76" s="13" t="s">
        <v>964</v>
      </c>
      <c r="D76">
        <v>216</v>
      </c>
      <c r="E76">
        <v>170</v>
      </c>
      <c r="F76">
        <v>328</v>
      </c>
      <c r="G76">
        <v>278</v>
      </c>
      <c r="H76" s="13" t="s">
        <v>980</v>
      </c>
      <c r="I76" s="13" t="s">
        <v>578</v>
      </c>
      <c r="J76" s="13" t="s">
        <v>589</v>
      </c>
      <c r="K76" s="13" t="s">
        <v>580</v>
      </c>
      <c r="M76">
        <v>376</v>
      </c>
      <c r="N76">
        <v>376</v>
      </c>
      <c r="O76">
        <v>1879</v>
      </c>
      <c r="P76">
        <v>5</v>
      </c>
      <c r="R76">
        <v>1029</v>
      </c>
      <c r="S76">
        <v>1029</v>
      </c>
      <c r="T76">
        <v>103</v>
      </c>
      <c r="U76">
        <v>0.27900000000000003</v>
      </c>
      <c r="V76">
        <v>1</v>
      </c>
      <c r="W76">
        <v>1</v>
      </c>
      <c r="X76">
        <v>6</v>
      </c>
      <c r="Y76">
        <v>17</v>
      </c>
      <c r="Z76">
        <v>187318</v>
      </c>
      <c r="AA76">
        <v>4.3</v>
      </c>
      <c r="AB76">
        <v>187318</v>
      </c>
      <c r="AC76">
        <v>4.3</v>
      </c>
      <c r="AD76">
        <v>38750</v>
      </c>
      <c r="AE76">
        <v>4017326</v>
      </c>
      <c r="AF76">
        <v>0.2069</v>
      </c>
      <c r="AG76">
        <v>239</v>
      </c>
      <c r="AH76">
        <v>16603000</v>
      </c>
      <c r="AI76">
        <v>8808</v>
      </c>
      <c r="AJ76">
        <v>595</v>
      </c>
      <c r="AK76" s="13" t="s">
        <v>973</v>
      </c>
      <c r="AL76" s="13" t="s">
        <v>922</v>
      </c>
      <c r="AM76" s="13" t="s">
        <v>899</v>
      </c>
      <c r="AN76" s="13" t="s">
        <v>981</v>
      </c>
      <c r="AO76" s="13" t="s">
        <v>594</v>
      </c>
      <c r="AP76">
        <v>13</v>
      </c>
      <c r="AQ76">
        <v>8</v>
      </c>
      <c r="AR76">
        <v>23</v>
      </c>
      <c r="AS76">
        <v>46</v>
      </c>
      <c r="AT76">
        <v>47</v>
      </c>
      <c r="AU76" s="223">
        <v>27241</v>
      </c>
      <c r="AV76" s="13"/>
      <c r="AW76" s="13"/>
      <c r="AX76" s="13"/>
      <c r="AY76" s="13"/>
    </row>
    <row r="77" spans="1:51">
      <c r="A77" s="13" t="s">
        <v>982</v>
      </c>
      <c r="B77" s="223">
        <v>43466</v>
      </c>
      <c r="C77" s="13" t="s">
        <v>722</v>
      </c>
      <c r="D77">
        <v>232</v>
      </c>
      <c r="E77">
        <v>91</v>
      </c>
      <c r="F77">
        <v>347</v>
      </c>
      <c r="G77">
        <v>240</v>
      </c>
      <c r="H77" s="13" t="s">
        <v>983</v>
      </c>
      <c r="I77" s="13" t="s">
        <v>578</v>
      </c>
      <c r="J77" s="13" t="s">
        <v>589</v>
      </c>
      <c r="K77" s="13" t="s">
        <v>736</v>
      </c>
      <c r="M77">
        <v>214</v>
      </c>
      <c r="N77">
        <v>216</v>
      </c>
      <c r="O77">
        <v>701</v>
      </c>
      <c r="P77">
        <v>3.28</v>
      </c>
      <c r="R77">
        <v>240</v>
      </c>
      <c r="S77">
        <v>240</v>
      </c>
      <c r="T77">
        <v>192</v>
      </c>
      <c r="U77">
        <v>0.91</v>
      </c>
      <c r="V77">
        <v>1</v>
      </c>
      <c r="W77">
        <v>0</v>
      </c>
      <c r="X77">
        <v>1</v>
      </c>
      <c r="Y77">
        <v>13</v>
      </c>
      <c r="Z77">
        <v>51873</v>
      </c>
      <c r="AA77">
        <v>1.19</v>
      </c>
      <c r="AB77">
        <v>51873</v>
      </c>
      <c r="AC77">
        <v>1.19</v>
      </c>
      <c r="AD77">
        <v>11294</v>
      </c>
      <c r="AE77">
        <v>1325412</v>
      </c>
      <c r="AF77">
        <v>0.2177</v>
      </c>
      <c r="AG77">
        <v>202</v>
      </c>
      <c r="AH77">
        <v>5835896</v>
      </c>
      <c r="AI77">
        <v>7973</v>
      </c>
      <c r="AJ77">
        <v>352</v>
      </c>
      <c r="AK77" s="13" t="s">
        <v>984</v>
      </c>
      <c r="AL77" s="13" t="s">
        <v>985</v>
      </c>
      <c r="AM77" s="13" t="s">
        <v>986</v>
      </c>
      <c r="AN77" s="13" t="s">
        <v>987</v>
      </c>
      <c r="AO77" s="13" t="s">
        <v>704</v>
      </c>
      <c r="AP77">
        <v>12</v>
      </c>
      <c r="AQ77">
        <v>5</v>
      </c>
      <c r="AR77">
        <v>14</v>
      </c>
      <c r="AS77">
        <v>29</v>
      </c>
      <c r="AT77">
        <v>27</v>
      </c>
      <c r="AU77" s="223">
        <v>26754</v>
      </c>
      <c r="AV77" s="13"/>
      <c r="AW77" s="13" t="s">
        <v>737</v>
      </c>
      <c r="AX77" s="13"/>
      <c r="AY77" s="13"/>
    </row>
    <row r="78" spans="1:51">
      <c r="A78" s="13" t="s">
        <v>988</v>
      </c>
      <c r="B78" s="223">
        <v>43466</v>
      </c>
      <c r="C78" s="13" t="s">
        <v>989</v>
      </c>
      <c r="D78">
        <v>69</v>
      </c>
      <c r="E78">
        <v>69</v>
      </c>
      <c r="F78">
        <v>223</v>
      </c>
      <c r="G78">
        <v>223</v>
      </c>
      <c r="H78" s="13" t="s">
        <v>990</v>
      </c>
      <c r="I78" s="13" t="s">
        <v>578</v>
      </c>
      <c r="J78" s="13" t="s">
        <v>579</v>
      </c>
      <c r="K78" s="13" t="s">
        <v>580</v>
      </c>
      <c r="M78">
        <v>700</v>
      </c>
      <c r="N78">
        <v>700</v>
      </c>
      <c r="O78">
        <v>3281</v>
      </c>
      <c r="P78">
        <v>4.6900000000000004</v>
      </c>
      <c r="R78">
        <v>1554</v>
      </c>
      <c r="S78">
        <v>1554</v>
      </c>
      <c r="T78">
        <v>301</v>
      </c>
      <c r="U78">
        <v>0.434</v>
      </c>
      <c r="V78">
        <v>11</v>
      </c>
      <c r="W78">
        <v>0</v>
      </c>
      <c r="X78">
        <v>13</v>
      </c>
      <c r="Y78">
        <v>7</v>
      </c>
      <c r="Z78">
        <v>528967</v>
      </c>
      <c r="AA78">
        <v>12.14</v>
      </c>
      <c r="AB78">
        <v>496296</v>
      </c>
      <c r="AC78">
        <v>11.39</v>
      </c>
      <c r="AD78">
        <v>86767</v>
      </c>
      <c r="AE78">
        <v>5878957</v>
      </c>
      <c r="AF78">
        <v>0.16400000000000001</v>
      </c>
      <c r="AG78">
        <v>128</v>
      </c>
      <c r="AH78">
        <v>7702277</v>
      </c>
      <c r="AI78">
        <v>2346</v>
      </c>
      <c r="AJ78">
        <v>541</v>
      </c>
      <c r="AK78" s="13" t="s">
        <v>991</v>
      </c>
      <c r="AL78" s="13" t="s">
        <v>992</v>
      </c>
      <c r="AM78" s="13" t="s">
        <v>993</v>
      </c>
      <c r="AN78" s="13" t="s">
        <v>994</v>
      </c>
      <c r="AO78" s="13" t="s">
        <v>594</v>
      </c>
      <c r="AP78">
        <v>1</v>
      </c>
      <c r="AQ78">
        <v>12</v>
      </c>
      <c r="AR78">
        <v>18</v>
      </c>
      <c r="AS78">
        <v>50</v>
      </c>
      <c r="AT78">
        <v>34</v>
      </c>
      <c r="AU78" s="223">
        <v>19535</v>
      </c>
      <c r="AV78" s="13"/>
      <c r="AW78" s="13"/>
      <c r="AX78" s="13"/>
      <c r="AY78" s="13"/>
    </row>
    <row r="79" spans="1:51">
      <c r="A79" s="13" t="s">
        <v>995</v>
      </c>
      <c r="B79" s="223">
        <v>43466</v>
      </c>
      <c r="C79" s="13" t="s">
        <v>630</v>
      </c>
      <c r="D79">
        <v>199</v>
      </c>
      <c r="E79">
        <v>64</v>
      </c>
      <c r="F79">
        <v>359</v>
      </c>
      <c r="G79">
        <v>219</v>
      </c>
      <c r="H79" s="13" t="s">
        <v>996</v>
      </c>
      <c r="I79" s="13" t="s">
        <v>578</v>
      </c>
      <c r="J79" s="13" t="s">
        <v>579</v>
      </c>
      <c r="K79" s="13" t="s">
        <v>736</v>
      </c>
      <c r="M79">
        <v>171</v>
      </c>
      <c r="N79">
        <v>171</v>
      </c>
      <c r="O79">
        <v>512.5</v>
      </c>
      <c r="P79">
        <v>3</v>
      </c>
      <c r="R79">
        <v>186</v>
      </c>
      <c r="S79">
        <v>186</v>
      </c>
      <c r="T79">
        <v>144</v>
      </c>
      <c r="U79">
        <v>0.86699999999999999</v>
      </c>
      <c r="V79">
        <v>1</v>
      </c>
      <c r="W79">
        <v>0</v>
      </c>
      <c r="X79">
        <v>1</v>
      </c>
      <c r="Y79">
        <v>16</v>
      </c>
      <c r="Z79">
        <v>32004</v>
      </c>
      <c r="AA79">
        <v>0.73</v>
      </c>
      <c r="AB79">
        <v>32004</v>
      </c>
      <c r="AC79">
        <v>0.73</v>
      </c>
      <c r="AD79">
        <v>20446</v>
      </c>
      <c r="AE79">
        <v>1361650</v>
      </c>
      <c r="AF79">
        <v>0.63890000000000002</v>
      </c>
      <c r="AG79">
        <v>255</v>
      </c>
      <c r="AH79">
        <v>6600521</v>
      </c>
      <c r="AI79">
        <v>11882</v>
      </c>
      <c r="AJ79">
        <v>303</v>
      </c>
      <c r="AK79" s="13" t="s">
        <v>997</v>
      </c>
      <c r="AL79" s="13" t="s">
        <v>998</v>
      </c>
      <c r="AM79" s="13" t="s">
        <v>634</v>
      </c>
      <c r="AN79" s="13" t="s">
        <v>632</v>
      </c>
      <c r="AO79" s="13" t="s">
        <v>609</v>
      </c>
      <c r="AP79">
        <v>11</v>
      </c>
      <c r="AQ79">
        <v>13</v>
      </c>
      <c r="AR79">
        <v>29</v>
      </c>
      <c r="AS79">
        <v>68</v>
      </c>
      <c r="AT79">
        <v>8</v>
      </c>
      <c r="AU79" s="223">
        <v>26998</v>
      </c>
      <c r="AV79" s="13"/>
      <c r="AW79" s="13" t="s">
        <v>737</v>
      </c>
      <c r="AX79" s="13"/>
      <c r="AY79" s="13"/>
    </row>
    <row r="80" spans="1:51">
      <c r="A80" s="13" t="s">
        <v>999</v>
      </c>
      <c r="B80" s="223">
        <v>43466</v>
      </c>
      <c r="C80" s="13" t="s">
        <v>1000</v>
      </c>
      <c r="D80">
        <v>312</v>
      </c>
      <c r="E80">
        <v>351</v>
      </c>
      <c r="F80">
        <v>331</v>
      </c>
      <c r="G80">
        <v>765</v>
      </c>
      <c r="H80" s="13" t="s">
        <v>1001</v>
      </c>
      <c r="I80" s="13" t="s">
        <v>578</v>
      </c>
      <c r="J80" s="13" t="s">
        <v>589</v>
      </c>
      <c r="K80" s="13" t="s">
        <v>598</v>
      </c>
      <c r="M80">
        <v>121</v>
      </c>
      <c r="N80">
        <v>121</v>
      </c>
      <c r="O80">
        <v>527.5</v>
      </c>
      <c r="P80">
        <v>4.3600000000000003</v>
      </c>
      <c r="R80">
        <v>241</v>
      </c>
      <c r="S80">
        <v>241</v>
      </c>
      <c r="T80">
        <v>33</v>
      </c>
      <c r="U80">
        <v>0.27500000000000002</v>
      </c>
      <c r="V80">
        <v>8</v>
      </c>
      <c r="W80">
        <v>0</v>
      </c>
      <c r="X80">
        <v>8</v>
      </c>
      <c r="Y80">
        <v>4</v>
      </c>
      <c r="Z80">
        <v>51255</v>
      </c>
      <c r="AA80">
        <v>1.18</v>
      </c>
      <c r="AB80">
        <v>51255</v>
      </c>
      <c r="AC80">
        <v>1.18</v>
      </c>
      <c r="AD80">
        <v>31650</v>
      </c>
      <c r="AE80">
        <v>1139400</v>
      </c>
      <c r="AF80">
        <v>0.61750000000000005</v>
      </c>
      <c r="AG80">
        <v>204</v>
      </c>
      <c r="AH80">
        <v>7974650</v>
      </c>
      <c r="AI80">
        <v>15118</v>
      </c>
      <c r="AJ80">
        <v>625</v>
      </c>
      <c r="AK80" s="13" t="s">
        <v>1002</v>
      </c>
      <c r="AL80" s="13" t="s">
        <v>674</v>
      </c>
      <c r="AM80" s="13" t="s">
        <v>834</v>
      </c>
      <c r="AN80" s="13" t="s">
        <v>1003</v>
      </c>
      <c r="AO80" s="13" t="s">
        <v>594</v>
      </c>
      <c r="AP80">
        <v>8</v>
      </c>
      <c r="AQ80" t="s">
        <v>1004</v>
      </c>
      <c r="AR80" t="s">
        <v>1005</v>
      </c>
      <c r="AS80" t="s">
        <v>1006</v>
      </c>
      <c r="AT80">
        <v>41</v>
      </c>
      <c r="AU80" s="223">
        <v>31659</v>
      </c>
      <c r="AV80" s="13"/>
      <c r="AW80" s="13"/>
      <c r="AX80" s="13" t="s">
        <v>622</v>
      </c>
      <c r="AY80" s="13"/>
    </row>
    <row r="81" spans="1:51">
      <c r="A81" s="13" t="s">
        <v>1007</v>
      </c>
      <c r="B81" s="223">
        <v>43466</v>
      </c>
      <c r="C81" s="13" t="s">
        <v>1008</v>
      </c>
      <c r="D81">
        <v>70</v>
      </c>
      <c r="E81">
        <v>70</v>
      </c>
      <c r="F81">
        <v>536</v>
      </c>
      <c r="G81">
        <v>536</v>
      </c>
      <c r="H81" s="13" t="s">
        <v>1009</v>
      </c>
      <c r="I81" s="13" t="s">
        <v>578</v>
      </c>
      <c r="J81" s="13" t="s">
        <v>579</v>
      </c>
      <c r="K81" s="13" t="s">
        <v>580</v>
      </c>
      <c r="M81">
        <v>1439</v>
      </c>
      <c r="N81">
        <v>1444</v>
      </c>
      <c r="O81">
        <v>6588.5</v>
      </c>
      <c r="P81">
        <v>4.58</v>
      </c>
      <c r="R81">
        <v>3250</v>
      </c>
      <c r="S81">
        <v>3250</v>
      </c>
      <c r="T81">
        <v>519</v>
      </c>
      <c r="U81">
        <v>0.36399999999999999</v>
      </c>
      <c r="V81">
        <v>15</v>
      </c>
      <c r="W81">
        <v>0</v>
      </c>
      <c r="X81">
        <v>30</v>
      </c>
      <c r="Y81">
        <v>7</v>
      </c>
      <c r="Z81">
        <v>1264130</v>
      </c>
      <c r="AA81">
        <v>29.02</v>
      </c>
      <c r="AB81">
        <v>1264130</v>
      </c>
      <c r="AC81">
        <v>29.02</v>
      </c>
      <c r="AD81">
        <v>223364</v>
      </c>
      <c r="AE81">
        <v>12338237</v>
      </c>
      <c r="AF81">
        <v>0.1767</v>
      </c>
      <c r="AG81">
        <v>112</v>
      </c>
      <c r="AH81">
        <v>14773000</v>
      </c>
      <c r="AI81">
        <v>2247</v>
      </c>
      <c r="AJ81">
        <v>517</v>
      </c>
      <c r="AK81" s="13" t="s">
        <v>592</v>
      </c>
      <c r="AL81" s="13" t="s">
        <v>1010</v>
      </c>
      <c r="AM81" s="13" t="s">
        <v>807</v>
      </c>
      <c r="AN81" s="13" t="s">
        <v>1011</v>
      </c>
      <c r="AO81" s="13" t="s">
        <v>594</v>
      </c>
      <c r="AP81">
        <v>5</v>
      </c>
      <c r="AQ81">
        <v>8</v>
      </c>
      <c r="AR81" t="s">
        <v>1012</v>
      </c>
      <c r="AS81">
        <v>60</v>
      </c>
      <c r="AT81">
        <v>42</v>
      </c>
      <c r="AU81" s="223">
        <v>20234</v>
      </c>
      <c r="AV81" s="13" t="s">
        <v>681</v>
      </c>
      <c r="AW81" s="13"/>
      <c r="AX81" s="13"/>
      <c r="AY81" s="13"/>
    </row>
    <row r="82" spans="1:51">
      <c r="A82" s="13" t="s">
        <v>397</v>
      </c>
      <c r="B82" s="223">
        <v>43466</v>
      </c>
      <c r="C82" s="13" t="s">
        <v>930</v>
      </c>
      <c r="D82">
        <v>190</v>
      </c>
      <c r="E82">
        <v>342</v>
      </c>
      <c r="F82">
        <v>301</v>
      </c>
      <c r="G82">
        <v>301</v>
      </c>
      <c r="H82" s="13" t="s">
        <v>1013</v>
      </c>
      <c r="I82" s="13" t="s">
        <v>578</v>
      </c>
      <c r="J82" s="13" t="s">
        <v>579</v>
      </c>
      <c r="K82" s="13" t="s">
        <v>580</v>
      </c>
      <c r="M82">
        <v>175</v>
      </c>
      <c r="N82">
        <v>175</v>
      </c>
      <c r="O82">
        <v>841.5</v>
      </c>
      <c r="P82">
        <v>4.8099999999999996</v>
      </c>
      <c r="R82">
        <v>479</v>
      </c>
      <c r="S82">
        <v>479</v>
      </c>
      <c r="T82">
        <v>69</v>
      </c>
      <c r="U82">
        <v>0.39400000000000002</v>
      </c>
      <c r="V82">
        <v>1</v>
      </c>
      <c r="W82">
        <v>0</v>
      </c>
      <c r="X82">
        <v>2</v>
      </c>
      <c r="Y82">
        <v>8</v>
      </c>
      <c r="Z82">
        <v>82967</v>
      </c>
      <c r="AA82">
        <v>1.9</v>
      </c>
      <c r="AB82">
        <v>82967</v>
      </c>
      <c r="AC82">
        <v>1.9</v>
      </c>
      <c r="AD82">
        <v>24796</v>
      </c>
      <c r="AE82">
        <v>1647000</v>
      </c>
      <c r="AF82">
        <v>0.2989</v>
      </c>
      <c r="AG82">
        <v>252</v>
      </c>
      <c r="AH82">
        <v>8704709</v>
      </c>
      <c r="AI82">
        <v>10259</v>
      </c>
      <c r="AJ82">
        <v>544</v>
      </c>
      <c r="AK82" s="13" t="s">
        <v>1014</v>
      </c>
      <c r="AL82" s="13" t="s">
        <v>1015</v>
      </c>
      <c r="AM82" s="13" t="s">
        <v>1016</v>
      </c>
      <c r="AN82" s="13" t="s">
        <v>664</v>
      </c>
      <c r="AO82" s="13" t="s">
        <v>585</v>
      </c>
      <c r="AP82">
        <v>3</v>
      </c>
      <c r="AQ82">
        <v>15</v>
      </c>
      <c r="AR82">
        <v>32</v>
      </c>
      <c r="AS82">
        <v>79</v>
      </c>
      <c r="AT82">
        <v>17</v>
      </c>
      <c r="AU82" s="223">
        <v>26907</v>
      </c>
      <c r="AV82" s="13"/>
      <c r="AW82" s="13" t="s">
        <v>694</v>
      </c>
      <c r="AX82" s="13"/>
      <c r="AY82" s="13"/>
    </row>
    <row r="83" spans="1:51">
      <c r="A83" s="13" t="s">
        <v>1017</v>
      </c>
      <c r="B83" s="223">
        <v>43466</v>
      </c>
      <c r="C83" s="13" t="s">
        <v>1018</v>
      </c>
      <c r="D83">
        <v>155</v>
      </c>
      <c r="E83">
        <v>127</v>
      </c>
      <c r="F83">
        <v>265</v>
      </c>
      <c r="G83">
        <v>259</v>
      </c>
      <c r="H83" s="13" t="s">
        <v>1019</v>
      </c>
      <c r="I83" s="13" t="s">
        <v>578</v>
      </c>
      <c r="J83" s="13" t="s">
        <v>579</v>
      </c>
      <c r="K83" s="13" t="s">
        <v>580</v>
      </c>
      <c r="M83">
        <v>219</v>
      </c>
      <c r="N83">
        <v>223</v>
      </c>
      <c r="O83">
        <v>953.5</v>
      </c>
      <c r="P83">
        <v>4.3499999999999996</v>
      </c>
      <c r="R83">
        <v>453</v>
      </c>
      <c r="S83">
        <v>453</v>
      </c>
      <c r="T83">
        <v>87</v>
      </c>
      <c r="U83">
        <v>0.40699999999999997</v>
      </c>
      <c r="V83">
        <v>1</v>
      </c>
      <c r="W83">
        <v>0</v>
      </c>
      <c r="X83">
        <v>1</v>
      </c>
      <c r="Y83">
        <v>22</v>
      </c>
      <c r="Z83">
        <v>32690</v>
      </c>
      <c r="AA83">
        <v>0.75</v>
      </c>
      <c r="AB83">
        <v>32690</v>
      </c>
      <c r="AC83">
        <v>0.75</v>
      </c>
      <c r="AD83">
        <v>10319</v>
      </c>
      <c r="AE83">
        <v>1794597</v>
      </c>
      <c r="AF83">
        <v>0.31569999999999998</v>
      </c>
      <c r="AG83">
        <v>604</v>
      </c>
      <c r="AH83">
        <v>4044899</v>
      </c>
      <c r="AI83">
        <v>4130</v>
      </c>
      <c r="AJ83">
        <v>532</v>
      </c>
      <c r="AK83" s="13" t="s">
        <v>619</v>
      </c>
      <c r="AL83" s="13" t="s">
        <v>1020</v>
      </c>
      <c r="AM83" s="13" t="s">
        <v>1021</v>
      </c>
      <c r="AN83" s="13" t="s">
        <v>1022</v>
      </c>
      <c r="AO83" s="13" t="s">
        <v>609</v>
      </c>
      <c r="AP83">
        <v>7</v>
      </c>
      <c r="AQ83">
        <v>10</v>
      </c>
      <c r="AR83">
        <v>30</v>
      </c>
      <c r="AS83">
        <v>69</v>
      </c>
      <c r="AT83">
        <v>6</v>
      </c>
      <c r="AU83" s="223">
        <v>25290</v>
      </c>
      <c r="AV83" s="13"/>
      <c r="AW83" s="13"/>
      <c r="AX83" s="13"/>
      <c r="AY83" s="13"/>
    </row>
    <row r="84" spans="1:51">
      <c r="A84" s="13" t="s">
        <v>341</v>
      </c>
      <c r="B84" s="223">
        <v>43466</v>
      </c>
      <c r="C84" s="13"/>
      <c r="D84" t="s">
        <v>1023</v>
      </c>
      <c r="E84">
        <v>82</v>
      </c>
      <c r="F84">
        <v>569</v>
      </c>
      <c r="G84">
        <v>569</v>
      </c>
      <c r="H84" s="13" t="s">
        <v>1024</v>
      </c>
      <c r="I84" s="13" t="s">
        <v>578</v>
      </c>
      <c r="J84" s="13" t="s">
        <v>579</v>
      </c>
      <c r="K84" s="13" t="s">
        <v>580</v>
      </c>
      <c r="M84">
        <v>2054</v>
      </c>
      <c r="N84">
        <v>2058</v>
      </c>
      <c r="O84">
        <v>9269</v>
      </c>
      <c r="P84">
        <v>4.51</v>
      </c>
      <c r="R84">
        <v>4240</v>
      </c>
      <c r="S84">
        <v>4240</v>
      </c>
      <c r="T84">
        <v>850</v>
      </c>
      <c r="U84">
        <v>0.41599999999999998</v>
      </c>
      <c r="V84">
        <v>17</v>
      </c>
      <c r="W84">
        <v>0</v>
      </c>
      <c r="X84">
        <v>17</v>
      </c>
      <c r="Y84" t="s">
        <v>1025</v>
      </c>
      <c r="Z84">
        <v>947991</v>
      </c>
      <c r="AA84">
        <v>21.76</v>
      </c>
      <c r="AB84">
        <v>863250</v>
      </c>
      <c r="AC84">
        <v>19.82</v>
      </c>
      <c r="AD84">
        <v>138552</v>
      </c>
      <c r="AE84">
        <v>17567741</v>
      </c>
      <c r="AF84">
        <v>0.1462</v>
      </c>
      <c r="AG84">
        <v>195</v>
      </c>
      <c r="AH84">
        <v>37441000</v>
      </c>
      <c r="AI84">
        <v>4062</v>
      </c>
      <c r="AJ84">
        <v>564</v>
      </c>
      <c r="AK84" s="13" t="s">
        <v>1026</v>
      </c>
      <c r="AL84" s="13" t="s">
        <v>785</v>
      </c>
      <c r="AM84" s="13" t="s">
        <v>659</v>
      </c>
      <c r="AN84" s="13" t="s">
        <v>619</v>
      </c>
      <c r="AO84" s="13" t="s">
        <v>609</v>
      </c>
      <c r="AP84">
        <v>7</v>
      </c>
      <c r="AQ84">
        <v>13</v>
      </c>
      <c r="AR84">
        <v>30</v>
      </c>
      <c r="AS84">
        <v>69</v>
      </c>
      <c r="AT84">
        <v>7</v>
      </c>
      <c r="AU84" s="223">
        <v>21453</v>
      </c>
      <c r="AV84" s="13" t="s">
        <v>1027</v>
      </c>
      <c r="AW84" s="13"/>
      <c r="AX84" s="13"/>
      <c r="AY84" s="13"/>
    </row>
    <row r="85" spans="1:51">
      <c r="A85" s="13" t="s">
        <v>343</v>
      </c>
      <c r="B85" s="223">
        <v>43466</v>
      </c>
      <c r="C85" s="13" t="s">
        <v>656</v>
      </c>
      <c r="D85">
        <v>148</v>
      </c>
      <c r="E85">
        <v>82</v>
      </c>
      <c r="F85">
        <v>569</v>
      </c>
      <c r="G85">
        <v>569</v>
      </c>
      <c r="H85" s="13" t="s">
        <v>1024</v>
      </c>
      <c r="I85" s="13" t="s">
        <v>578</v>
      </c>
      <c r="J85" s="13" t="s">
        <v>579</v>
      </c>
      <c r="K85" s="13" t="s">
        <v>580</v>
      </c>
      <c r="M85">
        <v>135</v>
      </c>
      <c r="N85">
        <v>135</v>
      </c>
      <c r="O85">
        <v>667.5</v>
      </c>
      <c r="P85">
        <v>4.9400000000000004</v>
      </c>
      <c r="R85">
        <v>337</v>
      </c>
      <c r="S85">
        <v>337</v>
      </c>
      <c r="T85">
        <v>50</v>
      </c>
      <c r="U85">
        <v>0.37</v>
      </c>
      <c r="V85">
        <v>1</v>
      </c>
      <c r="W85">
        <v>0</v>
      </c>
      <c r="X85">
        <v>1</v>
      </c>
      <c r="Y85">
        <v>16</v>
      </c>
      <c r="Z85">
        <v>23957</v>
      </c>
      <c r="AA85">
        <v>0.55000000000000004</v>
      </c>
      <c r="AB85">
        <v>23957</v>
      </c>
      <c r="AC85">
        <v>0.55000000000000004</v>
      </c>
      <c r="AD85">
        <v>8884</v>
      </c>
      <c r="AE85">
        <v>1289500</v>
      </c>
      <c r="AF85">
        <v>0.37080000000000002</v>
      </c>
      <c r="AG85">
        <v>613</v>
      </c>
      <c r="AH85">
        <v>3783000</v>
      </c>
      <c r="AI85">
        <v>5667</v>
      </c>
      <c r="AJ85">
        <v>600</v>
      </c>
      <c r="AK85" s="13" t="s">
        <v>1028</v>
      </c>
      <c r="AL85" s="13" t="s">
        <v>1029</v>
      </c>
      <c r="AM85" s="13" t="s">
        <v>619</v>
      </c>
      <c r="AN85" s="13"/>
      <c r="AO85" s="13" t="s">
        <v>609</v>
      </c>
      <c r="AP85">
        <v>7</v>
      </c>
      <c r="AQ85">
        <v>10</v>
      </c>
      <c r="AR85">
        <v>30</v>
      </c>
      <c r="AS85">
        <v>69</v>
      </c>
      <c r="AT85">
        <v>7</v>
      </c>
      <c r="AU85" s="223">
        <v>23923</v>
      </c>
      <c r="AV85" s="13" t="s">
        <v>1027</v>
      </c>
      <c r="AW85" s="13"/>
      <c r="AX85" s="13"/>
      <c r="AY85" s="13"/>
    </row>
    <row r="86" spans="1:51">
      <c r="A86" s="13" t="s">
        <v>1030</v>
      </c>
      <c r="B86" s="223">
        <v>43466</v>
      </c>
      <c r="C86" s="13" t="s">
        <v>656</v>
      </c>
      <c r="D86">
        <v>82</v>
      </c>
      <c r="E86">
        <v>82</v>
      </c>
      <c r="F86">
        <v>569</v>
      </c>
      <c r="G86">
        <v>569</v>
      </c>
      <c r="H86" s="13" t="s">
        <v>1024</v>
      </c>
      <c r="I86" s="13" t="s">
        <v>578</v>
      </c>
      <c r="J86" s="13" t="s">
        <v>579</v>
      </c>
      <c r="K86" s="13" t="s">
        <v>580</v>
      </c>
      <c r="M86">
        <v>1302</v>
      </c>
      <c r="N86">
        <v>1305</v>
      </c>
      <c r="O86">
        <v>5806</v>
      </c>
      <c r="P86">
        <v>4.46</v>
      </c>
      <c r="R86">
        <v>2651</v>
      </c>
      <c r="S86">
        <v>2651</v>
      </c>
      <c r="T86">
        <v>543</v>
      </c>
      <c r="U86">
        <v>0.42</v>
      </c>
      <c r="V86">
        <v>11</v>
      </c>
      <c r="W86">
        <v>0</v>
      </c>
      <c r="X86">
        <v>11</v>
      </c>
      <c r="Y86" t="s">
        <v>1031</v>
      </c>
      <c r="Z86">
        <v>533018</v>
      </c>
      <c r="AA86">
        <v>12.24</v>
      </c>
      <c r="AB86">
        <v>533018</v>
      </c>
      <c r="AC86">
        <v>12.24</v>
      </c>
      <c r="AD86">
        <v>94508</v>
      </c>
      <c r="AE86">
        <v>10999163</v>
      </c>
      <c r="AF86">
        <v>0.17730000000000001</v>
      </c>
      <c r="AG86">
        <v>217</v>
      </c>
      <c r="AH86">
        <v>22701754</v>
      </c>
      <c r="AI86">
        <v>3933</v>
      </c>
      <c r="AJ86">
        <v>549</v>
      </c>
      <c r="AK86" s="13" t="s">
        <v>1026</v>
      </c>
      <c r="AL86" s="13" t="s">
        <v>785</v>
      </c>
      <c r="AM86" s="13" t="s">
        <v>659</v>
      </c>
      <c r="AN86" s="13" t="s">
        <v>621</v>
      </c>
      <c r="AO86" s="13" t="s">
        <v>609</v>
      </c>
      <c r="AP86">
        <v>7</v>
      </c>
      <c r="AQ86">
        <v>13</v>
      </c>
      <c r="AR86">
        <v>30</v>
      </c>
      <c r="AS86">
        <v>69</v>
      </c>
      <c r="AT86">
        <v>7</v>
      </c>
      <c r="AU86" s="223">
        <v>21453</v>
      </c>
      <c r="AV86" s="13" t="s">
        <v>1027</v>
      </c>
      <c r="AW86" s="13"/>
      <c r="AX86" s="13"/>
      <c r="AY86" s="13"/>
    </row>
    <row r="87" spans="1:51">
      <c r="A87" s="13" t="s">
        <v>1032</v>
      </c>
      <c r="B87" s="223">
        <v>43466</v>
      </c>
      <c r="C87" s="13" t="s">
        <v>656</v>
      </c>
      <c r="D87">
        <v>582</v>
      </c>
      <c r="E87">
        <v>82</v>
      </c>
      <c r="F87">
        <v>569</v>
      </c>
      <c r="G87">
        <v>569</v>
      </c>
      <c r="H87" s="13" t="s">
        <v>1024</v>
      </c>
      <c r="I87" s="13" t="s">
        <v>578</v>
      </c>
      <c r="J87" s="13" t="s">
        <v>579</v>
      </c>
      <c r="K87" s="13" t="s">
        <v>580</v>
      </c>
      <c r="M87">
        <v>752</v>
      </c>
      <c r="N87">
        <v>753</v>
      </c>
      <c r="O87">
        <v>3463</v>
      </c>
      <c r="P87">
        <v>4.6100000000000003</v>
      </c>
      <c r="R87">
        <v>1589</v>
      </c>
      <c r="S87">
        <v>1589</v>
      </c>
      <c r="T87">
        <v>307</v>
      </c>
      <c r="U87">
        <v>0.41</v>
      </c>
      <c r="V87">
        <v>6</v>
      </c>
      <c r="W87">
        <v>0</v>
      </c>
      <c r="X87">
        <v>6</v>
      </c>
      <c r="Y87" t="s">
        <v>1033</v>
      </c>
      <c r="Z87">
        <v>414973</v>
      </c>
      <c r="AA87">
        <v>9.5299999999999994</v>
      </c>
      <c r="AB87">
        <v>330232</v>
      </c>
      <c r="AC87">
        <v>7.58</v>
      </c>
      <c r="AD87">
        <v>44044</v>
      </c>
      <c r="AE87">
        <v>6568578</v>
      </c>
      <c r="AF87">
        <v>0.1061</v>
      </c>
      <c r="AG87">
        <v>167</v>
      </c>
      <c r="AH87">
        <v>14739246</v>
      </c>
      <c r="AI87">
        <v>4277</v>
      </c>
      <c r="AJ87">
        <v>589</v>
      </c>
      <c r="AK87" s="13" t="s">
        <v>1026</v>
      </c>
      <c r="AL87" s="13" t="s">
        <v>621</v>
      </c>
      <c r="AM87" s="13" t="s">
        <v>659</v>
      </c>
      <c r="AN87" s="13" t="s">
        <v>619</v>
      </c>
      <c r="AO87" s="13" t="s">
        <v>609</v>
      </c>
      <c r="AP87">
        <v>7</v>
      </c>
      <c r="AQ87">
        <v>13</v>
      </c>
      <c r="AR87">
        <v>30</v>
      </c>
      <c r="AS87">
        <v>69</v>
      </c>
      <c r="AT87">
        <v>7</v>
      </c>
      <c r="AU87" s="223">
        <v>21453</v>
      </c>
      <c r="AV87" s="13" t="s">
        <v>1027</v>
      </c>
      <c r="AW87" s="13"/>
      <c r="AX87" s="13"/>
      <c r="AY87" s="13"/>
    </row>
    <row r="88" spans="1:51">
      <c r="A88" s="13" t="s">
        <v>354</v>
      </c>
      <c r="B88" s="223">
        <v>43466</v>
      </c>
      <c r="C88" s="13" t="s">
        <v>1034</v>
      </c>
      <c r="D88">
        <v>111</v>
      </c>
      <c r="E88">
        <v>111</v>
      </c>
      <c r="F88">
        <v>434</v>
      </c>
      <c r="G88">
        <v>434</v>
      </c>
      <c r="H88" s="13" t="s">
        <v>1035</v>
      </c>
      <c r="I88" s="13" t="s">
        <v>684</v>
      </c>
      <c r="J88" s="13" t="s">
        <v>579</v>
      </c>
      <c r="K88" s="13" t="s">
        <v>580</v>
      </c>
      <c r="L88">
        <v>278</v>
      </c>
      <c r="M88">
        <v>1211</v>
      </c>
      <c r="N88">
        <v>1217</v>
      </c>
      <c r="O88">
        <v>5344.5</v>
      </c>
      <c r="P88">
        <v>4.41</v>
      </c>
      <c r="Q88">
        <v>631</v>
      </c>
      <c r="R88">
        <v>2169</v>
      </c>
      <c r="S88">
        <v>2800</v>
      </c>
      <c r="T88">
        <v>474</v>
      </c>
      <c r="U88">
        <v>0.4</v>
      </c>
      <c r="V88">
        <v>5</v>
      </c>
      <c r="W88">
        <v>0</v>
      </c>
      <c r="X88">
        <v>5</v>
      </c>
      <c r="Y88">
        <v>21</v>
      </c>
      <c r="Z88">
        <v>312188</v>
      </c>
      <c r="AA88">
        <v>7.17</v>
      </c>
      <c r="AB88">
        <v>292159</v>
      </c>
      <c r="AC88">
        <v>6.71</v>
      </c>
      <c r="AD88">
        <v>74433</v>
      </c>
      <c r="AE88">
        <v>9889060</v>
      </c>
      <c r="AF88">
        <v>0.2384</v>
      </c>
      <c r="AG88">
        <v>391</v>
      </c>
      <c r="AH88">
        <v>25146000</v>
      </c>
      <c r="AI88">
        <v>4687</v>
      </c>
      <c r="AJ88">
        <v>482</v>
      </c>
      <c r="AK88" s="13" t="s">
        <v>1036</v>
      </c>
      <c r="AL88" s="13" t="s">
        <v>1037</v>
      </c>
      <c r="AM88" s="13" t="s">
        <v>1038</v>
      </c>
      <c r="AN88" s="13" t="s">
        <v>1039</v>
      </c>
      <c r="AO88" s="13" t="s">
        <v>609</v>
      </c>
      <c r="AP88">
        <v>10</v>
      </c>
      <c r="AQ88">
        <v>13</v>
      </c>
      <c r="AR88">
        <v>30</v>
      </c>
      <c r="AS88">
        <v>70</v>
      </c>
      <c r="AT88">
        <v>9</v>
      </c>
      <c r="AU88" s="223">
        <v>24015</v>
      </c>
      <c r="AV88" s="13"/>
      <c r="AW88" s="13"/>
      <c r="AX88" s="13"/>
      <c r="AY88" s="13"/>
    </row>
    <row r="89" spans="1:51">
      <c r="A89" s="13" t="s">
        <v>379</v>
      </c>
      <c r="B89" s="223">
        <v>43466</v>
      </c>
      <c r="C89" s="13" t="s">
        <v>1040</v>
      </c>
      <c r="D89">
        <v>41</v>
      </c>
      <c r="E89">
        <v>41</v>
      </c>
      <c r="F89">
        <v>373</v>
      </c>
      <c r="G89">
        <v>373</v>
      </c>
      <c r="H89" s="13" t="s">
        <v>1041</v>
      </c>
      <c r="I89" s="13" t="s">
        <v>578</v>
      </c>
      <c r="J89" s="13" t="s">
        <v>579</v>
      </c>
      <c r="K89" s="13" t="s">
        <v>580</v>
      </c>
      <c r="M89">
        <v>1167</v>
      </c>
      <c r="N89">
        <v>1167</v>
      </c>
      <c r="O89">
        <v>5054.5</v>
      </c>
      <c r="P89">
        <v>4.33</v>
      </c>
      <c r="R89">
        <v>2270</v>
      </c>
      <c r="S89">
        <v>2270</v>
      </c>
      <c r="T89">
        <v>532</v>
      </c>
      <c r="U89">
        <v>0.45900000000000002</v>
      </c>
      <c r="V89">
        <v>7</v>
      </c>
      <c r="W89">
        <v>1</v>
      </c>
      <c r="X89">
        <v>8</v>
      </c>
      <c r="Y89">
        <v>14</v>
      </c>
      <c r="Z89">
        <v>613884</v>
      </c>
      <c r="AA89">
        <v>14.09</v>
      </c>
      <c r="AB89">
        <v>570318</v>
      </c>
      <c r="AC89">
        <v>13.09</v>
      </c>
      <c r="AD89">
        <v>80457</v>
      </c>
      <c r="AE89">
        <v>9780114</v>
      </c>
      <c r="AF89">
        <v>0.13109999999999999</v>
      </c>
      <c r="AG89">
        <v>161</v>
      </c>
      <c r="AH89">
        <v>14202915</v>
      </c>
      <c r="AI89">
        <v>2812</v>
      </c>
      <c r="AJ89">
        <v>543</v>
      </c>
      <c r="AK89" s="13" t="s">
        <v>1042</v>
      </c>
      <c r="AL89" s="13" t="s">
        <v>1043</v>
      </c>
      <c r="AM89" s="13" t="s">
        <v>1044</v>
      </c>
      <c r="AN89" s="13" t="s">
        <v>928</v>
      </c>
      <c r="AO89" s="13" t="s">
        <v>609</v>
      </c>
      <c r="AP89">
        <v>12</v>
      </c>
      <c r="AQ89">
        <v>13</v>
      </c>
      <c r="AR89">
        <v>31</v>
      </c>
      <c r="AS89">
        <v>72</v>
      </c>
      <c r="AT89">
        <v>10</v>
      </c>
      <c r="AU89" s="223">
        <v>18743</v>
      </c>
      <c r="AV89" s="13" t="s">
        <v>1045</v>
      </c>
      <c r="AW89" s="13"/>
      <c r="AX89" s="13"/>
      <c r="AY89" s="13"/>
    </row>
    <row r="90" spans="1:51">
      <c r="A90" s="13" t="s">
        <v>1046</v>
      </c>
      <c r="B90" s="223">
        <v>43466</v>
      </c>
      <c r="C90" s="13" t="s">
        <v>1047</v>
      </c>
      <c r="D90">
        <v>224</v>
      </c>
      <c r="E90">
        <v>59</v>
      </c>
      <c r="F90">
        <v>343</v>
      </c>
      <c r="G90">
        <v>236</v>
      </c>
      <c r="H90" s="13" t="s">
        <v>1048</v>
      </c>
      <c r="I90" s="13" t="s">
        <v>578</v>
      </c>
      <c r="J90" s="13" t="s">
        <v>589</v>
      </c>
      <c r="K90" s="13" t="s">
        <v>580</v>
      </c>
      <c r="M90">
        <v>65</v>
      </c>
      <c r="N90">
        <v>66</v>
      </c>
      <c r="O90">
        <v>273.5</v>
      </c>
      <c r="P90">
        <v>4.21</v>
      </c>
      <c r="R90">
        <v>125</v>
      </c>
      <c r="S90">
        <v>125</v>
      </c>
      <c r="T90">
        <v>23</v>
      </c>
      <c r="U90">
        <v>0.35399999999999998</v>
      </c>
      <c r="V90">
        <v>1</v>
      </c>
      <c r="W90">
        <v>0</v>
      </c>
      <c r="X90">
        <v>1</v>
      </c>
      <c r="Y90">
        <v>6</v>
      </c>
      <c r="Z90">
        <v>28125</v>
      </c>
      <c r="AA90">
        <v>0.65</v>
      </c>
      <c r="AB90">
        <v>28125</v>
      </c>
      <c r="AC90">
        <v>0.65</v>
      </c>
      <c r="AD90">
        <v>9828</v>
      </c>
      <c r="AE90">
        <v>598000</v>
      </c>
      <c r="AF90">
        <v>0.34939999999999999</v>
      </c>
      <c r="AG90">
        <v>192</v>
      </c>
      <c r="AH90">
        <v>1710901</v>
      </c>
      <c r="AI90">
        <v>6078</v>
      </c>
      <c r="AJ90">
        <v>472</v>
      </c>
      <c r="AK90" s="13" t="s">
        <v>1049</v>
      </c>
      <c r="AL90" s="13" t="s">
        <v>1050</v>
      </c>
      <c r="AM90" s="13" t="s">
        <v>601</v>
      </c>
      <c r="AN90" s="13" t="s">
        <v>1051</v>
      </c>
      <c r="AO90" s="13" t="s">
        <v>585</v>
      </c>
      <c r="AP90">
        <v>3</v>
      </c>
      <c r="AQ90">
        <v>15</v>
      </c>
      <c r="AR90">
        <v>32</v>
      </c>
      <c r="AS90">
        <v>79</v>
      </c>
      <c r="AT90">
        <v>17</v>
      </c>
      <c r="AU90" s="223">
        <v>26084</v>
      </c>
      <c r="AV90" s="13"/>
      <c r="AW90" s="13"/>
      <c r="AX90" s="13"/>
      <c r="AY90" s="13"/>
    </row>
    <row r="91" spans="1:51">
      <c r="A91" s="13" t="s">
        <v>383</v>
      </c>
      <c r="B91" s="223">
        <v>43466</v>
      </c>
      <c r="C91" s="13" t="s">
        <v>1052</v>
      </c>
      <c r="D91">
        <v>237</v>
      </c>
      <c r="E91">
        <v>28</v>
      </c>
      <c r="F91">
        <v>360</v>
      </c>
      <c r="G91">
        <v>360</v>
      </c>
      <c r="H91" s="13" t="s">
        <v>1053</v>
      </c>
      <c r="I91" s="13" t="s">
        <v>578</v>
      </c>
      <c r="J91" s="13" t="s">
        <v>589</v>
      </c>
      <c r="K91" s="13" t="s">
        <v>580</v>
      </c>
      <c r="M91">
        <v>221</v>
      </c>
      <c r="N91">
        <v>221</v>
      </c>
      <c r="O91">
        <v>913.5</v>
      </c>
      <c r="P91">
        <v>4.13</v>
      </c>
      <c r="R91">
        <v>382</v>
      </c>
      <c r="S91">
        <v>382</v>
      </c>
      <c r="T91">
        <v>144</v>
      </c>
      <c r="U91">
        <v>0.65200000000000002</v>
      </c>
      <c r="V91">
        <v>2</v>
      </c>
      <c r="W91">
        <v>0</v>
      </c>
      <c r="X91">
        <v>2</v>
      </c>
      <c r="Y91">
        <v>43783</v>
      </c>
      <c r="Z91">
        <v>63175</v>
      </c>
      <c r="AA91">
        <v>1.45</v>
      </c>
      <c r="AB91">
        <v>63175</v>
      </c>
      <c r="AC91">
        <v>1.45</v>
      </c>
      <c r="AD91">
        <v>21301</v>
      </c>
      <c r="AE91">
        <v>1801668</v>
      </c>
      <c r="AF91">
        <v>0.3372</v>
      </c>
      <c r="AG91">
        <v>263</v>
      </c>
      <c r="AH91">
        <v>7717944</v>
      </c>
      <c r="AI91">
        <v>8330</v>
      </c>
      <c r="AJ91">
        <v>423</v>
      </c>
      <c r="AK91" s="13" t="s">
        <v>1054</v>
      </c>
      <c r="AL91" s="13" t="s">
        <v>1055</v>
      </c>
      <c r="AM91" s="13" t="s">
        <v>1056</v>
      </c>
      <c r="AN91" s="13" t="s">
        <v>1057</v>
      </c>
      <c r="AO91" s="13" t="s">
        <v>585</v>
      </c>
      <c r="AP91">
        <v>1</v>
      </c>
      <c r="AQ91">
        <v>15</v>
      </c>
      <c r="AR91">
        <v>32</v>
      </c>
      <c r="AS91">
        <v>84</v>
      </c>
      <c r="AT91">
        <v>17</v>
      </c>
      <c r="AU91" s="223">
        <v>26907</v>
      </c>
      <c r="AV91" s="13"/>
      <c r="AW91" s="13" t="s">
        <v>694</v>
      </c>
      <c r="AX91" s="13"/>
      <c r="AY91" s="13"/>
    </row>
    <row r="92" spans="1:51">
      <c r="A92" s="13" t="s">
        <v>1058</v>
      </c>
      <c r="B92" s="223">
        <v>43466</v>
      </c>
      <c r="C92" s="13" t="s">
        <v>855</v>
      </c>
      <c r="D92">
        <v>304</v>
      </c>
      <c r="E92">
        <v>530</v>
      </c>
      <c r="F92">
        <v>552</v>
      </c>
      <c r="G92">
        <v>748</v>
      </c>
      <c r="H92" s="13" t="s">
        <v>1059</v>
      </c>
      <c r="I92" s="13" t="s">
        <v>578</v>
      </c>
      <c r="J92" s="13" t="s">
        <v>589</v>
      </c>
      <c r="K92" s="13" t="s">
        <v>580</v>
      </c>
      <c r="M92">
        <v>111</v>
      </c>
      <c r="N92">
        <v>111</v>
      </c>
      <c r="O92">
        <v>588.5</v>
      </c>
      <c r="P92">
        <v>5.3</v>
      </c>
      <c r="R92">
        <v>362</v>
      </c>
      <c r="S92">
        <v>362</v>
      </c>
      <c r="T92">
        <v>21</v>
      </c>
      <c r="U92">
        <v>0.191</v>
      </c>
      <c r="V92">
        <v>5</v>
      </c>
      <c r="W92">
        <v>0</v>
      </c>
      <c r="X92">
        <v>19</v>
      </c>
      <c r="Y92">
        <v>3</v>
      </c>
      <c r="Z92">
        <v>137566</v>
      </c>
      <c r="AA92">
        <v>3.16</v>
      </c>
      <c r="AB92">
        <v>137566</v>
      </c>
      <c r="AC92">
        <v>3.16</v>
      </c>
      <c r="AD92">
        <v>41134</v>
      </c>
      <c r="AE92">
        <v>1286795</v>
      </c>
      <c r="AF92">
        <v>0.29899999999999999</v>
      </c>
      <c r="AG92">
        <v>115</v>
      </c>
      <c r="AH92">
        <v>8178643</v>
      </c>
      <c r="AI92">
        <v>13874</v>
      </c>
      <c r="AJ92">
        <v>729</v>
      </c>
      <c r="AK92" s="13" t="s">
        <v>663</v>
      </c>
      <c r="AL92" s="13" t="s">
        <v>1060</v>
      </c>
      <c r="AM92" s="13" t="s">
        <v>1061</v>
      </c>
      <c r="AN92" s="13" t="s">
        <v>1062</v>
      </c>
      <c r="AO92" s="13" t="s">
        <v>585</v>
      </c>
      <c r="AP92">
        <v>2</v>
      </c>
      <c r="AQ92">
        <v>15</v>
      </c>
      <c r="AR92">
        <v>32</v>
      </c>
      <c r="AS92">
        <v>85</v>
      </c>
      <c r="AT92">
        <v>17</v>
      </c>
      <c r="AU92" s="223">
        <v>32081</v>
      </c>
      <c r="AV92" s="13"/>
      <c r="AW92" s="13"/>
      <c r="AX92" s="13" t="s">
        <v>622</v>
      </c>
      <c r="AY92" s="13" t="s">
        <v>622</v>
      </c>
    </row>
    <row r="93" spans="1:51">
      <c r="A93" s="13" t="s">
        <v>1063</v>
      </c>
      <c r="B93" s="223">
        <v>43466</v>
      </c>
      <c r="C93" s="13" t="s">
        <v>855</v>
      </c>
      <c r="D93">
        <v>338</v>
      </c>
      <c r="E93">
        <v>530</v>
      </c>
      <c r="F93">
        <v>778</v>
      </c>
      <c r="G93">
        <v>748</v>
      </c>
      <c r="H93" s="13" t="s">
        <v>1064</v>
      </c>
      <c r="I93" s="13" t="s">
        <v>578</v>
      </c>
      <c r="J93" s="13" t="s">
        <v>589</v>
      </c>
      <c r="K93" s="13" t="s">
        <v>580</v>
      </c>
      <c r="M93">
        <v>168</v>
      </c>
      <c r="N93">
        <v>168</v>
      </c>
      <c r="O93">
        <v>758</v>
      </c>
      <c r="P93">
        <v>4.51</v>
      </c>
      <c r="R93">
        <v>403</v>
      </c>
      <c r="S93">
        <v>403</v>
      </c>
      <c r="T93">
        <v>52</v>
      </c>
      <c r="U93">
        <v>0.313</v>
      </c>
      <c r="V93">
        <v>7</v>
      </c>
      <c r="W93">
        <v>0</v>
      </c>
      <c r="X93">
        <v>28</v>
      </c>
      <c r="Y93">
        <v>3</v>
      </c>
      <c r="Z93">
        <v>196060</v>
      </c>
      <c r="AA93">
        <v>4.5</v>
      </c>
      <c r="AB93">
        <v>196060</v>
      </c>
      <c r="AC93">
        <v>4.5</v>
      </c>
      <c r="AD93">
        <v>59524</v>
      </c>
      <c r="AE93">
        <v>1547624</v>
      </c>
      <c r="AF93">
        <v>0.28460000000000002</v>
      </c>
      <c r="AG93">
        <v>90</v>
      </c>
      <c r="AH93">
        <v>12629936</v>
      </c>
      <c r="AI93">
        <v>16684</v>
      </c>
      <c r="AJ93">
        <v>562</v>
      </c>
      <c r="AK93" s="13" t="s">
        <v>1065</v>
      </c>
      <c r="AL93" s="13" t="s">
        <v>857</v>
      </c>
      <c r="AM93" s="13" t="s">
        <v>858</v>
      </c>
      <c r="AN93" s="13" t="s">
        <v>1066</v>
      </c>
      <c r="AO93" s="13" t="s">
        <v>585</v>
      </c>
      <c r="AP93">
        <v>3</v>
      </c>
      <c r="AQ93">
        <v>15</v>
      </c>
      <c r="AR93">
        <v>32</v>
      </c>
      <c r="AS93">
        <v>79</v>
      </c>
      <c r="AT93">
        <v>17</v>
      </c>
      <c r="AU93" s="223">
        <v>32081</v>
      </c>
      <c r="AV93" s="13"/>
      <c r="AW93" s="13"/>
      <c r="AX93" s="13" t="s">
        <v>622</v>
      </c>
      <c r="AY93" s="13" t="s">
        <v>622</v>
      </c>
    </row>
    <row r="94" spans="1:51">
      <c r="A94" s="13" t="s">
        <v>410</v>
      </c>
      <c r="B94" s="223">
        <v>43466</v>
      </c>
      <c r="C94" s="13" t="s">
        <v>1067</v>
      </c>
      <c r="D94">
        <v>208</v>
      </c>
      <c r="E94">
        <v>180</v>
      </c>
      <c r="F94">
        <v>323</v>
      </c>
      <c r="G94">
        <v>363</v>
      </c>
      <c r="H94" s="13" t="s">
        <v>1068</v>
      </c>
      <c r="I94" s="13" t="s">
        <v>578</v>
      </c>
      <c r="J94" s="13" t="s">
        <v>579</v>
      </c>
      <c r="K94" s="13" t="s">
        <v>580</v>
      </c>
      <c r="M94">
        <v>239</v>
      </c>
      <c r="N94">
        <v>239</v>
      </c>
      <c r="O94">
        <v>1052.5</v>
      </c>
      <c r="P94">
        <v>4.4000000000000004</v>
      </c>
      <c r="R94">
        <v>531</v>
      </c>
      <c r="S94">
        <v>531</v>
      </c>
      <c r="T94">
        <v>88</v>
      </c>
      <c r="U94">
        <v>0.373</v>
      </c>
      <c r="V94">
        <v>1</v>
      </c>
      <c r="W94">
        <v>1</v>
      </c>
      <c r="X94">
        <v>3</v>
      </c>
      <c r="Y94">
        <v>10</v>
      </c>
      <c r="Z94">
        <v>78743</v>
      </c>
      <c r="AA94">
        <v>1.81</v>
      </c>
      <c r="AB94">
        <v>78743</v>
      </c>
      <c r="AC94">
        <v>1.81</v>
      </c>
      <c r="AD94">
        <v>30800</v>
      </c>
      <c r="AE94">
        <v>2072776</v>
      </c>
      <c r="AF94">
        <v>0.3911</v>
      </c>
      <c r="AG94">
        <v>293</v>
      </c>
      <c r="AH94">
        <v>8727000</v>
      </c>
      <c r="AI94">
        <v>8221</v>
      </c>
      <c r="AJ94">
        <v>531</v>
      </c>
      <c r="AK94" s="13" t="s">
        <v>1069</v>
      </c>
      <c r="AL94" s="13" t="s">
        <v>1070</v>
      </c>
      <c r="AM94" s="13" t="s">
        <v>1071</v>
      </c>
      <c r="AN94" s="13" t="s">
        <v>1072</v>
      </c>
      <c r="AO94" s="13" t="s">
        <v>585</v>
      </c>
      <c r="AP94">
        <v>6</v>
      </c>
      <c r="AQ94">
        <v>15</v>
      </c>
      <c r="AR94">
        <v>33</v>
      </c>
      <c r="AS94">
        <v>86</v>
      </c>
      <c r="AT94">
        <v>15</v>
      </c>
      <c r="AU94" s="223">
        <v>26937</v>
      </c>
      <c r="AV94" s="13"/>
      <c r="AW94" s="13"/>
      <c r="AX94" s="13"/>
      <c r="AY94" s="13"/>
    </row>
    <row r="95" spans="1:51">
      <c r="A95" s="13" t="s">
        <v>1073</v>
      </c>
      <c r="B95" s="223">
        <v>43466</v>
      </c>
      <c r="C95" s="13" t="s">
        <v>1008</v>
      </c>
      <c r="D95">
        <v>263</v>
      </c>
      <c r="E95">
        <v>70</v>
      </c>
      <c r="F95">
        <v>378</v>
      </c>
      <c r="G95">
        <v>378</v>
      </c>
      <c r="H95" s="13" t="s">
        <v>1074</v>
      </c>
      <c r="I95" s="13" t="s">
        <v>578</v>
      </c>
      <c r="J95" s="13" t="s">
        <v>589</v>
      </c>
      <c r="K95" s="13" t="s">
        <v>580</v>
      </c>
      <c r="M95">
        <v>66</v>
      </c>
      <c r="N95">
        <v>66</v>
      </c>
      <c r="O95">
        <v>409</v>
      </c>
      <c r="P95">
        <v>6.2</v>
      </c>
      <c r="R95">
        <v>258</v>
      </c>
      <c r="S95">
        <v>258</v>
      </c>
      <c r="T95">
        <v>19</v>
      </c>
      <c r="U95">
        <v>0.29199999999999998</v>
      </c>
      <c r="V95">
        <v>33</v>
      </c>
      <c r="W95">
        <v>0</v>
      </c>
      <c r="X95">
        <v>33</v>
      </c>
      <c r="Y95">
        <v>3</v>
      </c>
      <c r="Z95">
        <v>84400</v>
      </c>
      <c r="AA95">
        <v>1.94</v>
      </c>
      <c r="AB95">
        <v>84400</v>
      </c>
      <c r="AC95">
        <v>1.94</v>
      </c>
      <c r="AD95">
        <v>26943</v>
      </c>
      <c r="AE95">
        <v>719300</v>
      </c>
      <c r="AF95">
        <v>0.31919999999999998</v>
      </c>
      <c r="AG95">
        <v>133</v>
      </c>
      <c r="AH95">
        <v>2774644</v>
      </c>
      <c r="AI95">
        <v>6784</v>
      </c>
      <c r="AJ95">
        <v>633</v>
      </c>
      <c r="AK95" s="13" t="s">
        <v>1011</v>
      </c>
      <c r="AL95" s="13" t="s">
        <v>1075</v>
      </c>
      <c r="AM95" s="13" t="s">
        <v>1076</v>
      </c>
      <c r="AN95" s="13"/>
      <c r="AO95" s="13" t="s">
        <v>594</v>
      </c>
      <c r="AP95">
        <v>5</v>
      </c>
      <c r="AQ95">
        <v>8</v>
      </c>
      <c r="AR95">
        <v>19</v>
      </c>
      <c r="AS95">
        <v>60</v>
      </c>
      <c r="AT95">
        <v>42</v>
      </c>
      <c r="AU95" s="223">
        <v>27850</v>
      </c>
      <c r="AV95" s="13"/>
      <c r="AW95" s="13"/>
      <c r="AX95" s="13"/>
      <c r="AY95" s="13"/>
    </row>
    <row r="96" spans="1:51">
      <c r="A96" s="13" t="s">
        <v>365</v>
      </c>
      <c r="B96" s="223">
        <v>43466</v>
      </c>
      <c r="C96" s="13" t="s">
        <v>1077</v>
      </c>
      <c r="D96">
        <v>9</v>
      </c>
      <c r="E96">
        <v>9</v>
      </c>
      <c r="F96">
        <v>207</v>
      </c>
      <c r="G96">
        <v>207</v>
      </c>
      <c r="H96" s="13" t="s">
        <v>1078</v>
      </c>
      <c r="I96" s="13" t="s">
        <v>578</v>
      </c>
      <c r="J96" s="13" t="s">
        <v>579</v>
      </c>
      <c r="K96" s="13" t="s">
        <v>580</v>
      </c>
      <c r="M96">
        <v>1156</v>
      </c>
      <c r="N96">
        <v>1170</v>
      </c>
      <c r="O96">
        <v>4846</v>
      </c>
      <c r="P96">
        <v>4.1900000000000004</v>
      </c>
      <c r="R96">
        <v>2284</v>
      </c>
      <c r="S96">
        <v>2284</v>
      </c>
      <c r="T96">
        <v>470</v>
      </c>
      <c r="U96">
        <v>0.41699999999999998</v>
      </c>
      <c r="V96">
        <v>10</v>
      </c>
      <c r="W96">
        <v>1</v>
      </c>
      <c r="X96">
        <v>30</v>
      </c>
      <c r="Y96">
        <v>40704</v>
      </c>
      <c r="Z96">
        <v>512822</v>
      </c>
      <c r="AA96">
        <v>11.77</v>
      </c>
      <c r="AB96">
        <v>466607</v>
      </c>
      <c r="AC96">
        <v>10.71</v>
      </c>
      <c r="AD96">
        <v>112140</v>
      </c>
      <c r="AE96">
        <v>7963515</v>
      </c>
      <c r="AF96">
        <v>0.21870000000000001</v>
      </c>
      <c r="AG96">
        <v>194</v>
      </c>
      <c r="AH96">
        <v>5304700</v>
      </c>
      <c r="AI96">
        <v>1086</v>
      </c>
      <c r="AJ96">
        <v>466</v>
      </c>
      <c r="AK96" s="13" t="s">
        <v>634</v>
      </c>
      <c r="AL96" s="13" t="s">
        <v>732</v>
      </c>
      <c r="AM96" s="13" t="s">
        <v>741</v>
      </c>
      <c r="AN96" s="13" t="s">
        <v>1079</v>
      </c>
      <c r="AO96" s="13" t="s">
        <v>609</v>
      </c>
      <c r="AP96">
        <v>11</v>
      </c>
      <c r="AQ96">
        <v>13</v>
      </c>
      <c r="AR96">
        <v>30</v>
      </c>
      <c r="AS96">
        <v>68</v>
      </c>
      <c r="AT96">
        <v>8</v>
      </c>
      <c r="AU96" s="223">
        <v>15116</v>
      </c>
      <c r="AV96" s="13"/>
      <c r="AW96" s="13"/>
      <c r="AX96" s="13"/>
      <c r="AY96" s="13"/>
    </row>
    <row r="97" spans="1:51">
      <c r="A97" s="13" t="s">
        <v>426</v>
      </c>
      <c r="B97" s="223">
        <v>43466</v>
      </c>
      <c r="C97" s="13" t="s">
        <v>1080</v>
      </c>
      <c r="D97">
        <v>34</v>
      </c>
      <c r="E97">
        <v>34</v>
      </c>
      <c r="F97">
        <v>313</v>
      </c>
      <c r="G97">
        <v>313</v>
      </c>
      <c r="H97" s="13" t="s">
        <v>1081</v>
      </c>
      <c r="I97" s="13" t="s">
        <v>578</v>
      </c>
      <c r="J97" s="13" t="s">
        <v>579</v>
      </c>
      <c r="K97" s="13" t="s">
        <v>580</v>
      </c>
      <c r="M97">
        <v>877</v>
      </c>
      <c r="N97">
        <v>877</v>
      </c>
      <c r="O97">
        <v>4249.5</v>
      </c>
      <c r="P97">
        <v>4.8499999999999996</v>
      </c>
      <c r="R97">
        <v>2051</v>
      </c>
      <c r="S97">
        <v>2051</v>
      </c>
      <c r="T97">
        <v>323</v>
      </c>
      <c r="U97">
        <v>0.371</v>
      </c>
      <c r="V97">
        <v>10</v>
      </c>
      <c r="W97">
        <v>0</v>
      </c>
      <c r="X97">
        <v>15</v>
      </c>
      <c r="Y97">
        <v>43654</v>
      </c>
      <c r="Z97">
        <v>653856</v>
      </c>
      <c r="AA97">
        <v>15.01</v>
      </c>
      <c r="AB97">
        <v>607396</v>
      </c>
      <c r="AC97">
        <v>13.94</v>
      </c>
      <c r="AD97">
        <v>115918</v>
      </c>
      <c r="AE97">
        <v>7891470</v>
      </c>
      <c r="AF97">
        <v>0.17730000000000001</v>
      </c>
      <c r="AG97">
        <v>137</v>
      </c>
      <c r="AH97">
        <v>9514000</v>
      </c>
      <c r="AI97">
        <v>2244</v>
      </c>
      <c r="AJ97">
        <v>551</v>
      </c>
      <c r="AK97" s="13" t="s">
        <v>1082</v>
      </c>
      <c r="AL97" s="13" t="s">
        <v>1083</v>
      </c>
      <c r="AM97" s="13" t="s">
        <v>1084</v>
      </c>
      <c r="AN97" s="13" t="s">
        <v>1085</v>
      </c>
      <c r="AO97" s="13" t="s">
        <v>585</v>
      </c>
      <c r="AP97">
        <v>11</v>
      </c>
      <c r="AQ97">
        <v>16</v>
      </c>
      <c r="AR97">
        <v>36</v>
      </c>
      <c r="AS97">
        <v>83</v>
      </c>
      <c r="AT97">
        <v>12</v>
      </c>
      <c r="AU97" s="223">
        <v>18415</v>
      </c>
      <c r="AV97" s="13" t="s">
        <v>1086</v>
      </c>
      <c r="AW97" s="13"/>
      <c r="AX97" s="13"/>
      <c r="AY97" s="13"/>
    </row>
    <row r="98" spans="1:51">
      <c r="A98" s="13" t="s">
        <v>433</v>
      </c>
      <c r="B98" s="223">
        <v>43466</v>
      </c>
      <c r="C98" s="13" t="s">
        <v>1087</v>
      </c>
      <c r="D98">
        <v>57</v>
      </c>
      <c r="E98">
        <v>57</v>
      </c>
      <c r="F98">
        <v>214</v>
      </c>
      <c r="G98">
        <v>214</v>
      </c>
      <c r="H98" s="13" t="s">
        <v>1088</v>
      </c>
      <c r="I98" s="13" t="s">
        <v>578</v>
      </c>
      <c r="J98" s="13" t="s">
        <v>579</v>
      </c>
      <c r="K98" s="13" t="s">
        <v>580</v>
      </c>
      <c r="M98">
        <v>2035</v>
      </c>
      <c r="N98">
        <v>2039</v>
      </c>
      <c r="O98">
        <v>9675.5</v>
      </c>
      <c r="P98">
        <v>4.75</v>
      </c>
      <c r="R98">
        <v>4852</v>
      </c>
      <c r="S98">
        <v>4852</v>
      </c>
      <c r="T98">
        <v>596</v>
      </c>
      <c r="U98">
        <v>0.29699999999999999</v>
      </c>
      <c r="V98">
        <v>40</v>
      </c>
      <c r="W98">
        <v>2</v>
      </c>
      <c r="X98">
        <v>71</v>
      </c>
      <c r="Y98">
        <v>43538</v>
      </c>
      <c r="Z98">
        <v>2129275</v>
      </c>
      <c r="AA98">
        <v>48.88</v>
      </c>
      <c r="AB98">
        <v>2023005</v>
      </c>
      <c r="AC98">
        <v>46.44</v>
      </c>
      <c r="AD98">
        <v>344433</v>
      </c>
      <c r="AE98">
        <v>17847449</v>
      </c>
      <c r="AF98">
        <v>0.1618</v>
      </c>
      <c r="AG98">
        <v>99</v>
      </c>
      <c r="AH98">
        <v>22862156</v>
      </c>
      <c r="AI98">
        <v>2359</v>
      </c>
      <c r="AJ98">
        <v>564</v>
      </c>
      <c r="AK98" s="13" t="s">
        <v>1089</v>
      </c>
      <c r="AL98" s="13" t="s">
        <v>1090</v>
      </c>
      <c r="AM98" s="13" t="s">
        <v>1091</v>
      </c>
      <c r="AN98" s="13" t="s">
        <v>1092</v>
      </c>
      <c r="AO98" s="13" t="s">
        <v>585</v>
      </c>
      <c r="AP98">
        <v>12</v>
      </c>
      <c r="AQ98">
        <v>16</v>
      </c>
      <c r="AR98">
        <v>36</v>
      </c>
      <c r="AS98">
        <v>83</v>
      </c>
      <c r="AT98">
        <v>12</v>
      </c>
      <c r="AU98" s="223">
        <v>19662</v>
      </c>
      <c r="AV98" s="13"/>
      <c r="AW98" s="13"/>
      <c r="AX98" s="13"/>
      <c r="AY98" s="13"/>
    </row>
    <row r="99" spans="1:51">
      <c r="A99" s="13" t="s">
        <v>340</v>
      </c>
      <c r="B99" s="223">
        <v>43466</v>
      </c>
      <c r="C99" s="13" t="s">
        <v>925</v>
      </c>
      <c r="D99">
        <v>15</v>
      </c>
      <c r="E99">
        <v>134</v>
      </c>
      <c r="F99">
        <v>367</v>
      </c>
      <c r="G99">
        <v>367</v>
      </c>
      <c r="H99" s="13" t="s">
        <v>1093</v>
      </c>
      <c r="I99" s="13" t="s">
        <v>578</v>
      </c>
      <c r="J99" s="13" t="s">
        <v>579</v>
      </c>
      <c r="K99" s="13" t="s">
        <v>580</v>
      </c>
      <c r="M99">
        <v>606</v>
      </c>
      <c r="N99">
        <v>608</v>
      </c>
      <c r="O99">
        <v>2843</v>
      </c>
      <c r="P99">
        <v>4.6900000000000004</v>
      </c>
      <c r="R99">
        <v>1355</v>
      </c>
      <c r="S99">
        <v>1355</v>
      </c>
      <c r="T99">
        <v>223</v>
      </c>
      <c r="U99">
        <v>0.38300000000000001</v>
      </c>
      <c r="V99">
        <v>4</v>
      </c>
      <c r="W99">
        <v>0</v>
      </c>
      <c r="X99">
        <v>8</v>
      </c>
      <c r="Y99">
        <v>43781</v>
      </c>
      <c r="Z99">
        <v>204530</v>
      </c>
      <c r="AA99">
        <v>4.7</v>
      </c>
      <c r="AB99">
        <v>204530</v>
      </c>
      <c r="AC99">
        <v>4.7</v>
      </c>
      <c r="AD99">
        <v>45023</v>
      </c>
      <c r="AE99">
        <v>4301454</v>
      </c>
      <c r="AF99">
        <v>0.22009999999999999</v>
      </c>
      <c r="AG99">
        <v>288</v>
      </c>
      <c r="AH99">
        <v>5042342</v>
      </c>
      <c r="AI99">
        <v>1808</v>
      </c>
      <c r="AJ99">
        <v>577</v>
      </c>
      <c r="AK99" s="13" t="s">
        <v>922</v>
      </c>
      <c r="AL99" s="13" t="s">
        <v>927</v>
      </c>
      <c r="AM99" s="13" t="s">
        <v>924</v>
      </c>
      <c r="AN99" s="13" t="s">
        <v>928</v>
      </c>
      <c r="AO99" s="13" t="s">
        <v>609</v>
      </c>
      <c r="AP99">
        <v>4</v>
      </c>
      <c r="AQ99">
        <v>10</v>
      </c>
      <c r="AR99" t="s">
        <v>1094</v>
      </c>
      <c r="AS99">
        <v>75</v>
      </c>
      <c r="AT99">
        <v>3</v>
      </c>
      <c r="AU99" s="223">
        <v>17363</v>
      </c>
      <c r="AV99" s="13" t="s">
        <v>1045</v>
      </c>
      <c r="AW99" s="13"/>
      <c r="AX99" s="13"/>
      <c r="AY99" s="13"/>
    </row>
    <row r="100" spans="1:51">
      <c r="A100" s="13" t="s">
        <v>440</v>
      </c>
      <c r="B100" s="223">
        <v>43466</v>
      </c>
      <c r="C100" s="13" t="s">
        <v>1095</v>
      </c>
      <c r="D100">
        <v>29</v>
      </c>
      <c r="E100">
        <v>29</v>
      </c>
      <c r="F100">
        <v>532</v>
      </c>
      <c r="G100">
        <v>532</v>
      </c>
      <c r="H100" s="13" t="s">
        <v>1096</v>
      </c>
      <c r="I100" s="13" t="s">
        <v>578</v>
      </c>
      <c r="J100" s="13" t="s">
        <v>579</v>
      </c>
      <c r="K100" s="13" t="s">
        <v>580</v>
      </c>
      <c r="M100">
        <v>1389</v>
      </c>
      <c r="N100">
        <v>1390</v>
      </c>
      <c r="O100">
        <v>6512.5</v>
      </c>
      <c r="P100">
        <v>4.6900000000000004</v>
      </c>
      <c r="R100">
        <v>3185</v>
      </c>
      <c r="S100">
        <v>3185</v>
      </c>
      <c r="T100">
        <v>537</v>
      </c>
      <c r="U100">
        <v>0.38800000000000001</v>
      </c>
      <c r="V100">
        <v>10</v>
      </c>
      <c r="W100">
        <v>0</v>
      </c>
      <c r="X100">
        <v>10</v>
      </c>
      <c r="Y100">
        <v>14</v>
      </c>
      <c r="Z100">
        <v>723570</v>
      </c>
      <c r="AA100">
        <v>16.61</v>
      </c>
      <c r="AB100">
        <v>723570</v>
      </c>
      <c r="AC100">
        <v>16.61</v>
      </c>
      <c r="AD100">
        <v>100746</v>
      </c>
      <c r="AE100">
        <v>11639930</v>
      </c>
      <c r="AF100">
        <v>0.13919999999999999</v>
      </c>
      <c r="AG100">
        <v>192</v>
      </c>
      <c r="AH100">
        <v>15187000</v>
      </c>
      <c r="AI100">
        <v>2324</v>
      </c>
      <c r="AJ100">
        <v>532</v>
      </c>
      <c r="AK100" s="13" t="s">
        <v>1097</v>
      </c>
      <c r="AL100" s="13" t="s">
        <v>1098</v>
      </c>
      <c r="AM100" s="13" t="s">
        <v>1099</v>
      </c>
      <c r="AN100" s="13" t="s">
        <v>1100</v>
      </c>
      <c r="AO100" s="13" t="s">
        <v>594</v>
      </c>
      <c r="AP100">
        <v>2</v>
      </c>
      <c r="AQ100">
        <v>8</v>
      </c>
      <c r="AR100">
        <v>25</v>
      </c>
      <c r="AS100">
        <v>57</v>
      </c>
      <c r="AT100">
        <v>35</v>
      </c>
      <c r="AU100" s="223">
        <v>19121</v>
      </c>
      <c r="AV100" s="13" t="s">
        <v>681</v>
      </c>
      <c r="AW100" s="13"/>
      <c r="AX100" s="13"/>
      <c r="AY100" s="13"/>
    </row>
    <row r="101" spans="1:51">
      <c r="A101" s="13" t="s">
        <v>1101</v>
      </c>
      <c r="B101" s="223">
        <v>43466</v>
      </c>
      <c r="C101" s="13" t="s">
        <v>587</v>
      </c>
      <c r="D101">
        <v>205</v>
      </c>
      <c r="E101">
        <v>167</v>
      </c>
      <c r="F101">
        <v>322</v>
      </c>
      <c r="G101">
        <v>283</v>
      </c>
      <c r="H101" s="13" t="s">
        <v>1102</v>
      </c>
      <c r="I101" s="13" t="s">
        <v>578</v>
      </c>
      <c r="J101" s="13" t="s">
        <v>589</v>
      </c>
      <c r="K101" s="13" t="s">
        <v>580</v>
      </c>
      <c r="M101">
        <v>36</v>
      </c>
      <c r="N101">
        <v>36</v>
      </c>
      <c r="O101">
        <v>180</v>
      </c>
      <c r="P101">
        <v>5</v>
      </c>
      <c r="R101">
        <v>98</v>
      </c>
      <c r="S101">
        <v>98</v>
      </c>
      <c r="T101">
        <v>12</v>
      </c>
      <c r="U101">
        <v>0.33300000000000002</v>
      </c>
      <c r="V101">
        <v>18</v>
      </c>
      <c r="W101">
        <v>0</v>
      </c>
      <c r="X101">
        <v>18</v>
      </c>
      <c r="Y101">
        <v>2</v>
      </c>
      <c r="Z101">
        <v>33705</v>
      </c>
      <c r="AA101">
        <v>0.77</v>
      </c>
      <c r="AB101">
        <v>33705</v>
      </c>
      <c r="AC101">
        <v>0.77</v>
      </c>
      <c r="AD101">
        <v>20339</v>
      </c>
      <c r="AE101">
        <v>564300</v>
      </c>
      <c r="AF101">
        <v>0.60340000000000005</v>
      </c>
      <c r="AG101">
        <v>127</v>
      </c>
      <c r="AH101">
        <v>633673</v>
      </c>
      <c r="AI101">
        <v>3520</v>
      </c>
      <c r="AJ101">
        <v>741</v>
      </c>
      <c r="AK101" s="13" t="s">
        <v>1103</v>
      </c>
      <c r="AL101" s="13" t="s">
        <v>670</v>
      </c>
      <c r="AM101" s="13" t="s">
        <v>1104</v>
      </c>
      <c r="AN101" s="13" t="s">
        <v>1105</v>
      </c>
      <c r="AO101" s="13" t="s">
        <v>594</v>
      </c>
      <c r="AP101">
        <v>9</v>
      </c>
      <c r="AQ101">
        <v>9</v>
      </c>
      <c r="AR101">
        <v>20</v>
      </c>
      <c r="AS101">
        <v>43</v>
      </c>
      <c r="AT101" t="s">
        <v>1106</v>
      </c>
      <c r="AU101" s="223">
        <v>25476</v>
      </c>
      <c r="AV101" s="13"/>
      <c r="AW101" s="13"/>
      <c r="AX101" s="13" t="s">
        <v>622</v>
      </c>
      <c r="AY101" s="13"/>
    </row>
    <row r="102" spans="1:51">
      <c r="A102" s="13" t="s">
        <v>1107</v>
      </c>
      <c r="B102" s="223">
        <v>43466</v>
      </c>
      <c r="C102" s="13" t="s">
        <v>1108</v>
      </c>
      <c r="D102">
        <v>209</v>
      </c>
      <c r="E102">
        <v>91</v>
      </c>
      <c r="F102">
        <v>324</v>
      </c>
      <c r="G102">
        <v>324</v>
      </c>
      <c r="H102" s="13" t="s">
        <v>1109</v>
      </c>
      <c r="I102" s="13" t="s">
        <v>578</v>
      </c>
      <c r="J102" s="13" t="s">
        <v>579</v>
      </c>
      <c r="K102" s="13" t="s">
        <v>598</v>
      </c>
      <c r="M102">
        <v>21</v>
      </c>
      <c r="N102">
        <v>29</v>
      </c>
      <c r="O102">
        <v>111.5</v>
      </c>
      <c r="P102">
        <v>5.31</v>
      </c>
      <c r="S102">
        <v>35</v>
      </c>
      <c r="V102">
        <v>26</v>
      </c>
      <c r="Y102">
        <v>43467</v>
      </c>
      <c r="Z102">
        <v>109109</v>
      </c>
      <c r="AA102">
        <v>2.5</v>
      </c>
      <c r="AB102">
        <v>109109</v>
      </c>
      <c r="AC102">
        <v>2.5</v>
      </c>
      <c r="AG102">
        <v>14</v>
      </c>
      <c r="AH102">
        <v>815005</v>
      </c>
      <c r="AI102">
        <v>6.56</v>
      </c>
      <c r="AJ102">
        <v>812</v>
      </c>
      <c r="AK102" s="13" t="s">
        <v>1110</v>
      </c>
      <c r="AL102" s="13"/>
      <c r="AM102" s="13"/>
      <c r="AN102" s="13"/>
      <c r="AO102" s="13"/>
      <c r="AU102" s="223">
        <v>25507</v>
      </c>
      <c r="AV102" s="13"/>
      <c r="AW102" s="13"/>
      <c r="AX102" s="13"/>
      <c r="AY102" s="13"/>
    </row>
    <row r="103" spans="1:51">
      <c r="A103" s="13" t="s">
        <v>1111</v>
      </c>
      <c r="B103" s="223">
        <v>43466</v>
      </c>
      <c r="C103" s="13" t="s">
        <v>1108</v>
      </c>
      <c r="D103">
        <v>212</v>
      </c>
      <c r="E103">
        <v>91</v>
      </c>
      <c r="F103">
        <v>327</v>
      </c>
      <c r="G103">
        <v>324</v>
      </c>
      <c r="H103" s="13" t="s">
        <v>1112</v>
      </c>
      <c r="I103" s="13" t="s">
        <v>578</v>
      </c>
      <c r="J103" s="13" t="s">
        <v>579</v>
      </c>
      <c r="K103" s="13" t="s">
        <v>598</v>
      </c>
      <c r="M103">
        <v>10</v>
      </c>
      <c r="N103">
        <v>14</v>
      </c>
      <c r="O103">
        <v>54</v>
      </c>
      <c r="P103">
        <v>5.4</v>
      </c>
      <c r="S103">
        <v>25</v>
      </c>
      <c r="V103">
        <v>12</v>
      </c>
      <c r="Y103">
        <v>37623</v>
      </c>
      <c r="Z103">
        <v>71102</v>
      </c>
      <c r="AA103">
        <v>1.63</v>
      </c>
      <c r="AB103">
        <v>71102</v>
      </c>
      <c r="AC103">
        <v>1.63</v>
      </c>
      <c r="AG103">
        <v>15</v>
      </c>
      <c r="AH103">
        <v>594100</v>
      </c>
      <c r="AI103">
        <v>6.93</v>
      </c>
      <c r="AJ103">
        <v>920</v>
      </c>
      <c r="AK103" s="13" t="s">
        <v>1113</v>
      </c>
      <c r="AL103" s="13" t="s">
        <v>1114</v>
      </c>
      <c r="AM103" s="13"/>
      <c r="AN103" s="13"/>
      <c r="AO103" s="13"/>
      <c r="AU103" s="223">
        <v>25841</v>
      </c>
      <c r="AV103" s="13"/>
      <c r="AW103" s="13"/>
      <c r="AX103" s="13"/>
      <c r="AY103" s="13"/>
    </row>
    <row r="104" spans="1:51">
      <c r="A104" s="13" t="s">
        <v>1115</v>
      </c>
      <c r="B104" s="223">
        <v>43466</v>
      </c>
      <c r="C104" s="13" t="s">
        <v>1108</v>
      </c>
      <c r="D104">
        <v>213</v>
      </c>
      <c r="E104">
        <v>91</v>
      </c>
      <c r="F104">
        <v>340</v>
      </c>
      <c r="G104">
        <v>324</v>
      </c>
      <c r="H104" s="13" t="s">
        <v>1116</v>
      </c>
      <c r="I104" s="13" t="s">
        <v>578</v>
      </c>
      <c r="J104" s="13" t="s">
        <v>579</v>
      </c>
      <c r="K104" s="13" t="s">
        <v>598</v>
      </c>
      <c r="M104">
        <v>11</v>
      </c>
      <c r="N104">
        <v>13</v>
      </c>
      <c r="O104">
        <v>60.5</v>
      </c>
      <c r="P104">
        <v>5.5</v>
      </c>
      <c r="S104">
        <v>20</v>
      </c>
      <c r="V104">
        <v>12</v>
      </c>
      <c r="Y104">
        <v>43467</v>
      </c>
      <c r="Z104">
        <v>48377</v>
      </c>
      <c r="AA104">
        <v>1.1100000000000001</v>
      </c>
      <c r="AB104">
        <v>48377</v>
      </c>
      <c r="AC104">
        <v>1.1100000000000001</v>
      </c>
      <c r="AG104">
        <v>18</v>
      </c>
      <c r="AH104">
        <v>363764</v>
      </c>
      <c r="AI104">
        <v>7.52</v>
      </c>
      <c r="AJ104">
        <v>1089</v>
      </c>
      <c r="AK104" s="13" t="s">
        <v>1113</v>
      </c>
      <c r="AL104" s="13" t="s">
        <v>1114</v>
      </c>
      <c r="AM104" s="13"/>
      <c r="AN104" s="13"/>
      <c r="AO104" s="13"/>
      <c r="AU104" s="223">
        <v>26053</v>
      </c>
      <c r="AV104" s="13"/>
      <c r="AW104" s="13"/>
      <c r="AX104" s="13"/>
      <c r="AY104" s="13"/>
    </row>
    <row r="105" spans="1:51">
      <c r="A105" s="13" t="s">
        <v>1117</v>
      </c>
      <c r="B105" s="223">
        <v>43466</v>
      </c>
      <c r="C105" s="13" t="s">
        <v>1108</v>
      </c>
      <c r="D105">
        <v>226</v>
      </c>
      <c r="E105">
        <v>91</v>
      </c>
      <c r="F105">
        <v>345</v>
      </c>
      <c r="G105">
        <v>324</v>
      </c>
      <c r="H105" s="13" t="s">
        <v>1118</v>
      </c>
      <c r="I105" s="13" t="s">
        <v>578</v>
      </c>
      <c r="J105" s="13" t="s">
        <v>579</v>
      </c>
      <c r="K105" s="13" t="s">
        <v>598</v>
      </c>
      <c r="M105">
        <v>10</v>
      </c>
      <c r="N105">
        <v>13</v>
      </c>
      <c r="O105">
        <v>59</v>
      </c>
      <c r="P105">
        <v>5.9</v>
      </c>
      <c r="S105">
        <v>20</v>
      </c>
      <c r="V105">
        <v>13</v>
      </c>
      <c r="Y105">
        <v>37623</v>
      </c>
      <c r="Z105">
        <v>59855</v>
      </c>
      <c r="AA105">
        <v>1.37</v>
      </c>
      <c r="AB105">
        <v>59855</v>
      </c>
      <c r="AC105">
        <v>1.37</v>
      </c>
      <c r="AG105">
        <v>15</v>
      </c>
      <c r="AH105">
        <v>500168</v>
      </c>
      <c r="AI105">
        <v>7.38</v>
      </c>
      <c r="AJ105">
        <v>943</v>
      </c>
      <c r="AK105" s="13" t="s">
        <v>1119</v>
      </c>
      <c r="AL105" s="13" t="s">
        <v>1114</v>
      </c>
      <c r="AM105" s="13"/>
      <c r="AN105" s="13"/>
      <c r="AO105" s="13"/>
      <c r="AU105" s="223">
        <v>26114</v>
      </c>
      <c r="AV105" s="13"/>
      <c r="AW105" s="13"/>
      <c r="AX105" s="13"/>
      <c r="AY105" s="13"/>
    </row>
    <row r="106" spans="1:51">
      <c r="A106" s="13" t="s">
        <v>1120</v>
      </c>
      <c r="B106" s="223">
        <v>43466</v>
      </c>
      <c r="C106" s="13" t="s">
        <v>1108</v>
      </c>
      <c r="D106">
        <v>283</v>
      </c>
      <c r="E106">
        <v>91</v>
      </c>
      <c r="F106">
        <v>376</v>
      </c>
      <c r="G106">
        <v>324</v>
      </c>
      <c r="H106" s="13" t="s">
        <v>1121</v>
      </c>
      <c r="I106" s="13" t="s">
        <v>578</v>
      </c>
      <c r="J106" s="13" t="s">
        <v>579</v>
      </c>
      <c r="K106" s="13" t="s">
        <v>598</v>
      </c>
      <c r="M106">
        <v>16</v>
      </c>
      <c r="N106">
        <v>40</v>
      </c>
      <c r="O106">
        <v>79</v>
      </c>
      <c r="P106">
        <v>4.9400000000000004</v>
      </c>
      <c r="S106">
        <v>31</v>
      </c>
      <c r="V106">
        <v>16</v>
      </c>
      <c r="Y106" t="s">
        <v>1122</v>
      </c>
      <c r="Z106">
        <v>50476</v>
      </c>
      <c r="AA106">
        <v>1.1599999999999999</v>
      </c>
      <c r="AB106">
        <v>50476</v>
      </c>
      <c r="AC106">
        <v>1.1599999999999999</v>
      </c>
      <c r="AG106">
        <v>27</v>
      </c>
      <c r="AH106">
        <v>0</v>
      </c>
      <c r="AI106">
        <v>0</v>
      </c>
      <c r="AJ106">
        <v>1076</v>
      </c>
      <c r="AK106" s="13" t="s">
        <v>1123</v>
      </c>
      <c r="AL106" s="13" t="s">
        <v>1124</v>
      </c>
      <c r="AM106" s="13"/>
      <c r="AN106" s="13"/>
      <c r="AO106" s="13"/>
      <c r="AU106" s="223">
        <v>30132</v>
      </c>
      <c r="AV106" s="13"/>
      <c r="AW106" s="13"/>
      <c r="AX106" s="13"/>
      <c r="AY106" s="13"/>
    </row>
    <row r="107" spans="1:51">
      <c r="A107" s="13" t="s">
        <v>1125</v>
      </c>
      <c r="B107" s="223">
        <v>43466</v>
      </c>
      <c r="C107" s="13" t="s">
        <v>1108</v>
      </c>
      <c r="D107">
        <v>260</v>
      </c>
      <c r="E107">
        <v>91</v>
      </c>
      <c r="F107">
        <v>397</v>
      </c>
      <c r="G107">
        <v>324</v>
      </c>
      <c r="H107" s="13" t="s">
        <v>1126</v>
      </c>
      <c r="I107" s="13" t="s">
        <v>578</v>
      </c>
      <c r="J107" s="13" t="s">
        <v>579</v>
      </c>
      <c r="K107" s="13" t="s">
        <v>598</v>
      </c>
      <c r="M107">
        <v>29</v>
      </c>
      <c r="N107">
        <v>36</v>
      </c>
      <c r="O107">
        <v>153.5</v>
      </c>
      <c r="P107">
        <v>5.29</v>
      </c>
      <c r="S107">
        <v>65</v>
      </c>
      <c r="V107">
        <v>31</v>
      </c>
      <c r="Y107">
        <v>37623</v>
      </c>
      <c r="Z107">
        <v>140965</v>
      </c>
      <c r="AA107">
        <v>3.24</v>
      </c>
      <c r="AB107">
        <v>140965</v>
      </c>
      <c r="AC107">
        <v>3.24</v>
      </c>
      <c r="AG107">
        <v>20</v>
      </c>
      <c r="AH107">
        <v>1123771</v>
      </c>
      <c r="AI107">
        <v>7.17</v>
      </c>
      <c r="AJ107">
        <v>833</v>
      </c>
      <c r="AK107" s="13" t="s">
        <v>1127</v>
      </c>
      <c r="AL107" s="13" t="s">
        <v>1128</v>
      </c>
      <c r="AM107" s="13"/>
      <c r="AN107" s="13"/>
      <c r="AO107" s="13"/>
      <c r="AU107" s="223">
        <v>26572</v>
      </c>
      <c r="AV107" s="13"/>
      <c r="AW107" s="13"/>
      <c r="AX107" s="13"/>
      <c r="AY107" s="13"/>
    </row>
    <row r="108" spans="1:51">
      <c r="A108" s="13" t="s">
        <v>1129</v>
      </c>
      <c r="B108" s="223">
        <v>43466</v>
      </c>
      <c r="C108" s="13" t="s">
        <v>1108</v>
      </c>
      <c r="D108">
        <v>273</v>
      </c>
      <c r="E108">
        <v>91</v>
      </c>
      <c r="F108">
        <v>395</v>
      </c>
      <c r="G108">
        <v>324</v>
      </c>
      <c r="H108" s="13" t="s">
        <v>1130</v>
      </c>
      <c r="I108" s="13" t="s">
        <v>578</v>
      </c>
      <c r="J108" s="13" t="s">
        <v>579</v>
      </c>
      <c r="K108" s="13" t="s">
        <v>598</v>
      </c>
      <c r="M108">
        <v>6</v>
      </c>
      <c r="N108">
        <v>9</v>
      </c>
      <c r="O108">
        <v>32</v>
      </c>
      <c r="P108">
        <v>5.33</v>
      </c>
      <c r="S108">
        <v>11</v>
      </c>
      <c r="V108">
        <v>7</v>
      </c>
      <c r="Y108" t="s">
        <v>1131</v>
      </c>
      <c r="Z108">
        <v>46406</v>
      </c>
      <c r="AA108">
        <v>1.07</v>
      </c>
      <c r="AB108">
        <v>46406</v>
      </c>
      <c r="AC108">
        <v>1.07</v>
      </c>
      <c r="AG108">
        <v>10</v>
      </c>
      <c r="AH108">
        <v>339911</v>
      </c>
      <c r="AI108">
        <v>7.32</v>
      </c>
      <c r="AJ108">
        <v>750</v>
      </c>
      <c r="AK108" s="13" t="s">
        <v>1132</v>
      </c>
      <c r="AL108" s="13"/>
      <c r="AM108" s="13"/>
      <c r="AN108" s="13"/>
      <c r="AO108" s="13"/>
      <c r="AU108" s="223">
        <v>27972</v>
      </c>
      <c r="AV108" s="13"/>
      <c r="AW108" s="13"/>
      <c r="AX108" s="13"/>
      <c r="AY108" s="13"/>
    </row>
    <row r="109" spans="1:51">
      <c r="A109" s="13" t="s">
        <v>1133</v>
      </c>
      <c r="B109" s="223">
        <v>43466</v>
      </c>
      <c r="C109" s="13" t="s">
        <v>1108</v>
      </c>
      <c r="D109">
        <v>274</v>
      </c>
      <c r="E109">
        <v>91</v>
      </c>
      <c r="F109">
        <v>396</v>
      </c>
      <c r="G109">
        <v>324</v>
      </c>
      <c r="H109" s="13" t="s">
        <v>1134</v>
      </c>
      <c r="I109" s="13" t="s">
        <v>578</v>
      </c>
      <c r="J109" s="13" t="s">
        <v>579</v>
      </c>
      <c r="K109" s="13" t="s">
        <v>598</v>
      </c>
      <c r="M109">
        <v>5</v>
      </c>
      <c r="N109">
        <v>8</v>
      </c>
      <c r="O109">
        <v>29.5</v>
      </c>
      <c r="P109">
        <v>5.9</v>
      </c>
      <c r="S109">
        <v>9</v>
      </c>
      <c r="V109">
        <v>8</v>
      </c>
      <c r="Y109" t="s">
        <v>1131</v>
      </c>
      <c r="Z109">
        <v>41138</v>
      </c>
      <c r="AA109">
        <v>0.94</v>
      </c>
      <c r="AB109">
        <v>41138</v>
      </c>
      <c r="AC109">
        <v>0.94</v>
      </c>
      <c r="AG109">
        <v>10</v>
      </c>
      <c r="AH109">
        <v>419377</v>
      </c>
      <c r="AI109">
        <v>8.26</v>
      </c>
      <c r="AJ109">
        <v>929</v>
      </c>
      <c r="AK109" s="13" t="s">
        <v>1135</v>
      </c>
      <c r="AL109" s="13"/>
      <c r="AM109" s="13"/>
      <c r="AN109" s="13"/>
      <c r="AO109" s="13"/>
      <c r="AU109" s="223">
        <v>27954</v>
      </c>
      <c r="AV109" s="13"/>
      <c r="AW109" s="13"/>
      <c r="AX109" s="13"/>
      <c r="AY109" s="13"/>
    </row>
    <row r="110" spans="1:51">
      <c r="A110" s="13" t="s">
        <v>1136</v>
      </c>
      <c r="B110" s="223">
        <v>43466</v>
      </c>
      <c r="C110" s="13" t="s">
        <v>1108</v>
      </c>
      <c r="D110">
        <v>275</v>
      </c>
      <c r="E110">
        <v>91</v>
      </c>
      <c r="F110">
        <v>520</v>
      </c>
      <c r="G110">
        <v>324</v>
      </c>
      <c r="H110" s="13" t="s">
        <v>1137</v>
      </c>
      <c r="I110" s="13" t="s">
        <v>578</v>
      </c>
      <c r="J110" s="13" t="s">
        <v>579</v>
      </c>
      <c r="K110" s="13" t="s">
        <v>598</v>
      </c>
      <c r="M110">
        <v>5</v>
      </c>
      <c r="N110">
        <v>9</v>
      </c>
      <c r="O110">
        <v>29.5</v>
      </c>
      <c r="P110">
        <v>5.9</v>
      </c>
      <c r="S110">
        <v>16</v>
      </c>
      <c r="V110">
        <v>9</v>
      </c>
      <c r="Y110" t="s">
        <v>1131</v>
      </c>
      <c r="Z110">
        <v>34842</v>
      </c>
      <c r="AA110">
        <v>0.8</v>
      </c>
      <c r="AB110">
        <v>34842</v>
      </c>
      <c r="AC110">
        <v>0.8</v>
      </c>
      <c r="AG110">
        <v>20</v>
      </c>
      <c r="AH110">
        <v>298491</v>
      </c>
      <c r="AI110">
        <v>8.57</v>
      </c>
      <c r="AJ110">
        <v>1249</v>
      </c>
      <c r="AK110" s="13" t="s">
        <v>1138</v>
      </c>
      <c r="AL110" s="13"/>
      <c r="AM110" s="13"/>
      <c r="AN110" s="13"/>
      <c r="AO110" s="13"/>
      <c r="AU110" s="223">
        <v>27972</v>
      </c>
      <c r="AV110" s="13"/>
      <c r="AW110" s="13"/>
      <c r="AX110" s="13"/>
      <c r="AY110" s="13"/>
    </row>
    <row r="111" spans="1:51">
      <c r="A111" s="13" t="s">
        <v>1139</v>
      </c>
      <c r="B111" s="223">
        <v>43466</v>
      </c>
      <c r="C111" s="13" t="s">
        <v>1108</v>
      </c>
      <c r="D111">
        <v>284</v>
      </c>
      <c r="E111">
        <v>91</v>
      </c>
      <c r="F111">
        <v>521</v>
      </c>
      <c r="G111">
        <v>324</v>
      </c>
      <c r="H111" s="13" t="s">
        <v>1140</v>
      </c>
      <c r="I111" s="13" t="s">
        <v>578</v>
      </c>
      <c r="J111" s="13" t="s">
        <v>579</v>
      </c>
      <c r="K111" s="13" t="s">
        <v>598</v>
      </c>
      <c r="M111">
        <v>16</v>
      </c>
      <c r="N111">
        <v>21</v>
      </c>
      <c r="O111">
        <v>87</v>
      </c>
      <c r="P111">
        <v>5.44</v>
      </c>
      <c r="S111">
        <v>37</v>
      </c>
      <c r="V111">
        <v>20</v>
      </c>
      <c r="Y111" t="s">
        <v>1131</v>
      </c>
      <c r="Z111">
        <v>99627</v>
      </c>
      <c r="AA111">
        <v>2.29</v>
      </c>
      <c r="AB111">
        <v>99627</v>
      </c>
      <c r="AC111">
        <v>2.29</v>
      </c>
      <c r="AG111">
        <v>16</v>
      </c>
      <c r="AH111">
        <v>850661</v>
      </c>
      <c r="AI111">
        <v>6.56</v>
      </c>
      <c r="AJ111">
        <v>713</v>
      </c>
      <c r="AK111" s="13" t="s">
        <v>1141</v>
      </c>
      <c r="AL111" s="13"/>
      <c r="AM111" s="13"/>
      <c r="AN111" s="13"/>
      <c r="AO111" s="13"/>
      <c r="AU111" s="223">
        <v>30132</v>
      </c>
      <c r="AV111" s="13"/>
      <c r="AW111" s="13"/>
      <c r="AX111" s="13"/>
      <c r="AY111" s="13"/>
    </row>
    <row r="112" spans="1:51">
      <c r="A112" s="13" t="s">
        <v>1142</v>
      </c>
      <c r="B112" s="223">
        <v>43466</v>
      </c>
      <c r="C112" s="13" t="s">
        <v>1143</v>
      </c>
      <c r="D112">
        <v>207</v>
      </c>
      <c r="E112">
        <v>261</v>
      </c>
      <c r="F112">
        <v>375</v>
      </c>
      <c r="G112">
        <v>375</v>
      </c>
      <c r="H112" s="13" t="s">
        <v>1144</v>
      </c>
      <c r="I112" s="13" t="s">
        <v>578</v>
      </c>
      <c r="J112" s="13" t="s">
        <v>579</v>
      </c>
      <c r="K112" s="13" t="s">
        <v>580</v>
      </c>
      <c r="M112">
        <v>158</v>
      </c>
      <c r="N112">
        <v>160</v>
      </c>
      <c r="O112">
        <v>787</v>
      </c>
      <c r="P112">
        <v>4.9800000000000004</v>
      </c>
      <c r="R112">
        <v>443</v>
      </c>
      <c r="S112">
        <v>443</v>
      </c>
      <c r="T112">
        <v>31</v>
      </c>
      <c r="U112">
        <v>0.19700000000000001</v>
      </c>
      <c r="V112">
        <v>8</v>
      </c>
      <c r="W112">
        <v>0</v>
      </c>
      <c r="X112">
        <v>10</v>
      </c>
      <c r="Y112">
        <v>4</v>
      </c>
      <c r="Z112">
        <v>95000</v>
      </c>
      <c r="AA112">
        <v>2.1800000000000002</v>
      </c>
      <c r="AB112">
        <v>95000</v>
      </c>
      <c r="AC112">
        <v>2.1800000000000002</v>
      </c>
      <c r="AD112">
        <v>42189</v>
      </c>
      <c r="AE112">
        <v>1916306</v>
      </c>
      <c r="AF112">
        <v>0.44409999999999999</v>
      </c>
      <c r="AG112">
        <v>203</v>
      </c>
      <c r="AH112">
        <v>6138432</v>
      </c>
      <c r="AI112">
        <v>7712</v>
      </c>
      <c r="AJ112">
        <v>537</v>
      </c>
      <c r="AK112" s="13" t="s">
        <v>1145</v>
      </c>
      <c r="AL112" s="13" t="s">
        <v>1146</v>
      </c>
      <c r="AM112" s="13" t="s">
        <v>1147</v>
      </c>
      <c r="AN112" s="13" t="s">
        <v>1148</v>
      </c>
      <c r="AO112" s="13" t="s">
        <v>594</v>
      </c>
      <c r="AP112">
        <v>5</v>
      </c>
      <c r="AQ112">
        <v>8</v>
      </c>
      <c r="AR112">
        <v>19</v>
      </c>
      <c r="AS112">
        <v>55</v>
      </c>
      <c r="AT112">
        <v>37</v>
      </c>
      <c r="AU112" s="223">
        <v>26237</v>
      </c>
      <c r="AV112" s="13"/>
      <c r="AW112" s="13"/>
      <c r="AX112" s="13"/>
      <c r="AY112" s="13"/>
    </row>
    <row r="113" spans="1:51">
      <c r="A113" s="13" t="s">
        <v>1149</v>
      </c>
      <c r="B113" s="223">
        <v>43466</v>
      </c>
      <c r="C113" s="13" t="s">
        <v>818</v>
      </c>
      <c r="D113">
        <v>1</v>
      </c>
      <c r="E113">
        <v>337</v>
      </c>
      <c r="F113">
        <v>370</v>
      </c>
      <c r="G113">
        <v>370</v>
      </c>
      <c r="H113" s="13" t="s">
        <v>1150</v>
      </c>
      <c r="I113" s="13" t="s">
        <v>578</v>
      </c>
      <c r="J113" s="13" t="s">
        <v>579</v>
      </c>
      <c r="K113" s="13" t="s">
        <v>580</v>
      </c>
      <c r="M113">
        <v>126</v>
      </c>
      <c r="N113">
        <v>126</v>
      </c>
      <c r="O113">
        <v>448</v>
      </c>
      <c r="P113">
        <v>3.56</v>
      </c>
      <c r="R113">
        <v>178</v>
      </c>
      <c r="S113">
        <v>178</v>
      </c>
      <c r="T113">
        <v>56</v>
      </c>
      <c r="U113">
        <v>0.47099999999999997</v>
      </c>
      <c r="V113">
        <v>8</v>
      </c>
      <c r="W113">
        <v>0</v>
      </c>
      <c r="X113">
        <v>8</v>
      </c>
      <c r="Y113">
        <v>43560</v>
      </c>
      <c r="Z113">
        <v>53532</v>
      </c>
      <c r="AA113">
        <v>1.23</v>
      </c>
      <c r="AB113">
        <v>53532</v>
      </c>
      <c r="AC113">
        <v>1.23</v>
      </c>
      <c r="AD113">
        <v>24540</v>
      </c>
      <c r="AE113">
        <v>1411795</v>
      </c>
      <c r="AF113">
        <v>0.45839999999999997</v>
      </c>
      <c r="AG113">
        <v>145</v>
      </c>
      <c r="AH113">
        <v>1384643</v>
      </c>
      <c r="AI113">
        <v>3653</v>
      </c>
      <c r="AJ113">
        <v>500</v>
      </c>
      <c r="AK113" s="13" t="s">
        <v>1151</v>
      </c>
      <c r="AL113" s="13" t="s">
        <v>820</v>
      </c>
      <c r="AM113" s="13" t="s">
        <v>1152</v>
      </c>
      <c r="AN113" s="13" t="s">
        <v>634</v>
      </c>
      <c r="AO113" s="13" t="s">
        <v>609</v>
      </c>
      <c r="AP113">
        <v>3</v>
      </c>
      <c r="AQ113">
        <v>12</v>
      </c>
      <c r="AR113">
        <v>26</v>
      </c>
      <c r="AS113">
        <v>74</v>
      </c>
      <c r="AT113">
        <v>2</v>
      </c>
      <c r="AU113" s="223">
        <v>13301</v>
      </c>
      <c r="AV113" s="13" t="s">
        <v>1045</v>
      </c>
      <c r="AW113" s="13"/>
      <c r="AX113" s="13" t="s">
        <v>622</v>
      </c>
      <c r="AY113" s="13"/>
    </row>
    <row r="114" spans="1:51">
      <c r="A114" s="13" t="s">
        <v>398</v>
      </c>
      <c r="B114" s="223">
        <v>43466</v>
      </c>
      <c r="C114" s="13" t="s">
        <v>1047</v>
      </c>
      <c r="D114">
        <v>59</v>
      </c>
      <c r="E114">
        <v>59</v>
      </c>
      <c r="F114">
        <v>535</v>
      </c>
      <c r="G114">
        <v>535</v>
      </c>
      <c r="H114" s="13" t="s">
        <v>1153</v>
      </c>
      <c r="I114" s="13" t="s">
        <v>578</v>
      </c>
      <c r="J114" s="13" t="s">
        <v>579</v>
      </c>
      <c r="K114" s="13" t="s">
        <v>580</v>
      </c>
      <c r="M114">
        <v>1348</v>
      </c>
      <c r="N114">
        <v>1350</v>
      </c>
      <c r="O114">
        <v>6154</v>
      </c>
      <c r="P114">
        <v>4.57</v>
      </c>
      <c r="R114">
        <v>3002</v>
      </c>
      <c r="S114">
        <v>3002</v>
      </c>
      <c r="T114">
        <v>498</v>
      </c>
      <c r="U114">
        <v>0.373</v>
      </c>
      <c r="V114">
        <v>15</v>
      </c>
      <c r="W114">
        <v>0</v>
      </c>
      <c r="X114">
        <v>15</v>
      </c>
      <c r="Y114">
        <v>41892</v>
      </c>
      <c r="Z114">
        <v>771920</v>
      </c>
      <c r="AA114">
        <v>17.72</v>
      </c>
      <c r="AB114">
        <v>700087</v>
      </c>
      <c r="AC114">
        <v>16.07</v>
      </c>
      <c r="AD114">
        <v>125002</v>
      </c>
      <c r="AE114">
        <v>11465400</v>
      </c>
      <c r="AF114">
        <v>0.16189999999999999</v>
      </c>
      <c r="AG114">
        <v>169</v>
      </c>
      <c r="AH114">
        <v>19576000</v>
      </c>
      <c r="AI114">
        <v>3186</v>
      </c>
      <c r="AJ114">
        <v>526</v>
      </c>
      <c r="AK114" s="13" t="s">
        <v>1154</v>
      </c>
      <c r="AL114" s="13" t="s">
        <v>1050</v>
      </c>
      <c r="AM114" s="13" t="s">
        <v>1155</v>
      </c>
      <c r="AN114" s="13" t="s">
        <v>937</v>
      </c>
      <c r="AO114" s="13" t="s">
        <v>585</v>
      </c>
      <c r="AP114">
        <v>3</v>
      </c>
      <c r="AQ114">
        <v>15</v>
      </c>
      <c r="AR114">
        <v>32</v>
      </c>
      <c r="AS114">
        <v>79</v>
      </c>
      <c r="AT114">
        <v>16</v>
      </c>
      <c r="AU114" s="223">
        <v>20771</v>
      </c>
      <c r="AV114" s="13" t="s">
        <v>681</v>
      </c>
      <c r="AW114" s="13"/>
      <c r="AX114" s="13"/>
      <c r="AY114" s="13"/>
    </row>
    <row r="115" spans="1:51">
      <c r="A115" s="13" t="s">
        <v>415</v>
      </c>
      <c r="B115" s="223">
        <v>43466</v>
      </c>
      <c r="C115" s="13" t="s">
        <v>717</v>
      </c>
      <c r="D115">
        <v>197</v>
      </c>
      <c r="E115">
        <v>197</v>
      </c>
      <c r="F115">
        <v>308</v>
      </c>
      <c r="G115">
        <v>311</v>
      </c>
      <c r="H115" s="13" t="s">
        <v>1156</v>
      </c>
      <c r="I115" s="13" t="s">
        <v>578</v>
      </c>
      <c r="J115" s="13" t="s">
        <v>589</v>
      </c>
      <c r="K115" s="13" t="s">
        <v>580</v>
      </c>
      <c r="M115">
        <v>342</v>
      </c>
      <c r="N115">
        <v>344</v>
      </c>
      <c r="O115">
        <v>1509</v>
      </c>
      <c r="P115">
        <v>4.41</v>
      </c>
      <c r="R115">
        <v>733</v>
      </c>
      <c r="S115">
        <v>733</v>
      </c>
      <c r="T115">
        <v>117</v>
      </c>
      <c r="U115">
        <v>0.34699999999999998</v>
      </c>
      <c r="V115">
        <v>1</v>
      </c>
      <c r="W115">
        <v>0</v>
      </c>
      <c r="X115">
        <v>2</v>
      </c>
      <c r="Y115">
        <v>21</v>
      </c>
      <c r="Z115">
        <v>149152</v>
      </c>
      <c r="AA115">
        <v>3.42</v>
      </c>
      <c r="AB115">
        <v>149152</v>
      </c>
      <c r="AC115">
        <v>3.42</v>
      </c>
      <c r="AD115">
        <v>25162</v>
      </c>
      <c r="AE115">
        <v>3321343</v>
      </c>
      <c r="AF115">
        <v>0.16869999999999999</v>
      </c>
      <c r="AG115">
        <v>214</v>
      </c>
      <c r="AH115">
        <v>10566070</v>
      </c>
      <c r="AI115">
        <v>6933</v>
      </c>
      <c r="AJ115">
        <v>544</v>
      </c>
      <c r="AK115" s="13" t="s">
        <v>1157</v>
      </c>
      <c r="AL115" s="13" t="s">
        <v>721</v>
      </c>
      <c r="AM115" s="13" t="s">
        <v>719</v>
      </c>
      <c r="AN115" s="13" t="s">
        <v>1158</v>
      </c>
      <c r="AO115" s="13" t="s">
        <v>585</v>
      </c>
      <c r="AP115">
        <v>8</v>
      </c>
      <c r="AQ115">
        <v>13</v>
      </c>
      <c r="AR115">
        <v>33</v>
      </c>
      <c r="AS115">
        <v>81</v>
      </c>
      <c r="AT115">
        <v>14</v>
      </c>
      <c r="AU115" s="223">
        <v>27363</v>
      </c>
      <c r="AV115" s="13"/>
      <c r="AW115" s="13"/>
      <c r="AX115" s="13"/>
      <c r="AY115" s="13"/>
    </row>
    <row r="116" spans="1:51">
      <c r="A116" s="13" t="s">
        <v>1159</v>
      </c>
      <c r="B116" s="223">
        <v>43466</v>
      </c>
      <c r="C116" s="13" t="s">
        <v>1160</v>
      </c>
      <c r="D116">
        <v>309</v>
      </c>
      <c r="E116">
        <v>309</v>
      </c>
      <c r="F116">
        <v>341</v>
      </c>
      <c r="G116">
        <v>341</v>
      </c>
      <c r="H116" s="13" t="s">
        <v>1161</v>
      </c>
      <c r="I116" s="13" t="s">
        <v>578</v>
      </c>
      <c r="J116" s="13" t="s">
        <v>589</v>
      </c>
      <c r="K116" s="13" t="s">
        <v>1162</v>
      </c>
      <c r="M116">
        <v>226</v>
      </c>
      <c r="N116">
        <v>226</v>
      </c>
      <c r="O116">
        <v>814</v>
      </c>
      <c r="P116">
        <v>3.6</v>
      </c>
      <c r="R116">
        <v>277</v>
      </c>
      <c r="S116">
        <v>277</v>
      </c>
      <c r="T116">
        <v>204</v>
      </c>
      <c r="U116">
        <v>0.90300000000000002</v>
      </c>
      <c r="V116">
        <v>1</v>
      </c>
      <c r="W116">
        <v>0</v>
      </c>
      <c r="X116">
        <v>2</v>
      </c>
      <c r="Y116">
        <v>7</v>
      </c>
      <c r="Z116">
        <v>112034</v>
      </c>
      <c r="AA116">
        <v>2.57</v>
      </c>
      <c r="AB116">
        <v>112034</v>
      </c>
      <c r="AC116">
        <v>2.57</v>
      </c>
      <c r="AD116">
        <v>43735</v>
      </c>
      <c r="AE116">
        <v>3690779</v>
      </c>
      <c r="AF116">
        <v>0.39040000000000002</v>
      </c>
      <c r="AG116">
        <v>108</v>
      </c>
      <c r="AH116">
        <v>16237236</v>
      </c>
      <c r="AI116">
        <v>19862</v>
      </c>
      <c r="AJ116">
        <v>327</v>
      </c>
      <c r="AK116" s="13" t="s">
        <v>1163</v>
      </c>
      <c r="AL116" s="13" t="s">
        <v>1164</v>
      </c>
      <c r="AM116" s="13" t="s">
        <v>1165</v>
      </c>
      <c r="AN116" s="13" t="s">
        <v>1166</v>
      </c>
      <c r="AO116" s="13" t="s">
        <v>609</v>
      </c>
      <c r="AP116">
        <v>12</v>
      </c>
      <c r="AQ116">
        <v>13</v>
      </c>
      <c r="AR116">
        <v>31</v>
      </c>
      <c r="AS116">
        <v>71</v>
      </c>
      <c r="AT116">
        <v>7</v>
      </c>
      <c r="AU116" s="223">
        <v>31321</v>
      </c>
      <c r="AV116" s="13"/>
      <c r="AW116" s="13" t="s">
        <v>737</v>
      </c>
      <c r="AX116" s="13" t="s">
        <v>622</v>
      </c>
      <c r="AY116" s="13"/>
    </row>
    <row r="117" spans="1:51">
      <c r="A117" s="13" t="s">
        <v>338</v>
      </c>
      <c r="B117" s="223">
        <v>43466</v>
      </c>
      <c r="C117" s="13" t="s">
        <v>1167</v>
      </c>
      <c r="D117">
        <v>136</v>
      </c>
      <c r="E117">
        <v>136</v>
      </c>
      <c r="F117">
        <v>252</v>
      </c>
      <c r="G117">
        <v>252</v>
      </c>
      <c r="H117" s="13" t="s">
        <v>1168</v>
      </c>
      <c r="I117" s="13" t="s">
        <v>578</v>
      </c>
      <c r="J117" s="13" t="s">
        <v>579</v>
      </c>
      <c r="K117" s="13" t="s">
        <v>580</v>
      </c>
      <c r="M117">
        <v>944</v>
      </c>
      <c r="N117">
        <v>944</v>
      </c>
      <c r="O117">
        <v>4223</v>
      </c>
      <c r="P117">
        <v>4.47</v>
      </c>
      <c r="R117">
        <v>2166</v>
      </c>
      <c r="S117">
        <v>2166</v>
      </c>
      <c r="T117">
        <v>374</v>
      </c>
      <c r="U117">
        <v>0.39900000000000002</v>
      </c>
      <c r="V117">
        <v>11</v>
      </c>
      <c r="W117">
        <v>1</v>
      </c>
      <c r="X117">
        <v>12</v>
      </c>
      <c r="Y117">
        <v>43641</v>
      </c>
      <c r="Z117">
        <v>214139</v>
      </c>
      <c r="AA117">
        <v>4.92</v>
      </c>
      <c r="AB117">
        <v>214139</v>
      </c>
      <c r="AC117">
        <v>4.92</v>
      </c>
      <c r="AD117">
        <v>70645</v>
      </c>
      <c r="AE117">
        <v>8097991</v>
      </c>
      <c r="AF117">
        <v>0.25879999999999997</v>
      </c>
      <c r="AG117">
        <v>440</v>
      </c>
      <c r="AH117">
        <v>20727847</v>
      </c>
      <c r="AI117">
        <v>4866</v>
      </c>
      <c r="AJ117">
        <v>678</v>
      </c>
      <c r="AK117" s="13" t="s">
        <v>1169</v>
      </c>
      <c r="AL117" s="13" t="s">
        <v>1170</v>
      </c>
      <c r="AM117" s="13" t="s">
        <v>924</v>
      </c>
      <c r="AN117" s="13"/>
      <c r="AO117" s="13" t="s">
        <v>609</v>
      </c>
      <c r="AP117">
        <v>4</v>
      </c>
      <c r="AQ117">
        <v>10</v>
      </c>
      <c r="AR117">
        <v>27</v>
      </c>
      <c r="AS117">
        <v>75</v>
      </c>
      <c r="AT117">
        <v>3</v>
      </c>
      <c r="AU117" s="223">
        <v>23832</v>
      </c>
      <c r="AV117" s="13"/>
      <c r="AW117" s="13"/>
      <c r="AX117" s="13"/>
      <c r="AY117" s="13"/>
    </row>
    <row r="118" spans="1:51">
      <c r="A118" s="13" t="s">
        <v>1171</v>
      </c>
      <c r="B118" s="223">
        <v>43466</v>
      </c>
      <c r="C118" s="13" t="s">
        <v>844</v>
      </c>
      <c r="D118">
        <v>252</v>
      </c>
      <c r="E118">
        <v>252</v>
      </c>
      <c r="F118">
        <v>381</v>
      </c>
      <c r="G118">
        <v>381</v>
      </c>
      <c r="H118" s="13" t="s">
        <v>1172</v>
      </c>
      <c r="I118" s="13" t="s">
        <v>578</v>
      </c>
      <c r="J118" s="13" t="s">
        <v>579</v>
      </c>
      <c r="K118" s="13" t="s">
        <v>580</v>
      </c>
      <c r="M118">
        <v>320</v>
      </c>
      <c r="N118">
        <v>321</v>
      </c>
      <c r="O118">
        <v>1525</v>
      </c>
      <c r="P118">
        <v>4.7699999999999996</v>
      </c>
      <c r="R118">
        <v>863</v>
      </c>
      <c r="S118">
        <v>863</v>
      </c>
      <c r="T118">
        <v>124</v>
      </c>
      <c r="U118">
        <v>0.39400000000000002</v>
      </c>
      <c r="V118">
        <v>3</v>
      </c>
      <c r="W118">
        <v>1</v>
      </c>
      <c r="X118">
        <v>6</v>
      </c>
      <c r="Y118" t="s">
        <v>1173</v>
      </c>
      <c r="Z118">
        <v>142730</v>
      </c>
      <c r="AA118">
        <v>3.28</v>
      </c>
      <c r="AB118">
        <v>142730</v>
      </c>
      <c r="AC118">
        <v>3.28</v>
      </c>
      <c r="AD118">
        <v>40745</v>
      </c>
      <c r="AE118">
        <v>3257257</v>
      </c>
      <c r="AF118">
        <v>0.28549999999999998</v>
      </c>
      <c r="AG118">
        <v>263</v>
      </c>
      <c r="AH118">
        <v>12599489</v>
      </c>
      <c r="AI118">
        <v>8168</v>
      </c>
      <c r="AJ118">
        <v>563</v>
      </c>
      <c r="AK118" s="13" t="s">
        <v>1174</v>
      </c>
      <c r="AL118" s="13" t="s">
        <v>1175</v>
      </c>
      <c r="AM118" s="13" t="s">
        <v>1147</v>
      </c>
      <c r="AN118" s="13"/>
      <c r="AO118" s="13" t="s">
        <v>594</v>
      </c>
      <c r="AP118">
        <v>16</v>
      </c>
      <c r="AQ118">
        <v>9</v>
      </c>
      <c r="AR118">
        <v>20</v>
      </c>
      <c r="AS118">
        <v>55</v>
      </c>
      <c r="AT118">
        <v>41</v>
      </c>
      <c r="AU118" s="223">
        <v>27453</v>
      </c>
      <c r="AV118" s="13"/>
      <c r="AW118" s="13" t="s">
        <v>694</v>
      </c>
      <c r="AX118" s="13"/>
      <c r="AY118" s="13"/>
    </row>
    <row r="119" spans="1:51">
      <c r="A119" s="13" t="s">
        <v>1176</v>
      </c>
      <c r="B119" s="223">
        <v>43466</v>
      </c>
      <c r="C119" s="13" t="s">
        <v>611</v>
      </c>
      <c r="D119">
        <v>225</v>
      </c>
      <c r="E119">
        <v>67</v>
      </c>
      <c r="F119">
        <v>342</v>
      </c>
      <c r="G119">
        <v>222</v>
      </c>
      <c r="H119" s="13" t="s">
        <v>1177</v>
      </c>
      <c r="I119" s="13" t="s">
        <v>578</v>
      </c>
      <c r="J119" s="13" t="s">
        <v>589</v>
      </c>
      <c r="K119" s="13" t="s">
        <v>736</v>
      </c>
      <c r="M119">
        <v>131</v>
      </c>
      <c r="N119">
        <v>132</v>
      </c>
      <c r="O119">
        <v>434.5</v>
      </c>
      <c r="P119">
        <v>3.32</v>
      </c>
      <c r="R119">
        <v>143</v>
      </c>
      <c r="S119">
        <v>143</v>
      </c>
      <c r="T119">
        <v>124</v>
      </c>
      <c r="U119">
        <v>0.94699999999999995</v>
      </c>
      <c r="V119">
        <v>1</v>
      </c>
      <c r="W119">
        <v>0</v>
      </c>
      <c r="X119">
        <v>1</v>
      </c>
      <c r="Y119">
        <v>6</v>
      </c>
      <c r="Z119">
        <v>47204</v>
      </c>
      <c r="AA119">
        <v>1.08</v>
      </c>
      <c r="AB119">
        <v>47204</v>
      </c>
      <c r="AC119">
        <v>1.08</v>
      </c>
      <c r="AD119">
        <v>18734</v>
      </c>
      <c r="AE119">
        <v>1123122</v>
      </c>
      <c r="AF119">
        <v>0.39689999999999998</v>
      </c>
      <c r="AG119">
        <v>132</v>
      </c>
      <c r="AH119">
        <v>3356367</v>
      </c>
      <c r="AI119">
        <v>7467</v>
      </c>
      <c r="AJ119">
        <v>324</v>
      </c>
      <c r="AK119" s="13" t="s">
        <v>1178</v>
      </c>
      <c r="AL119" s="13" t="s">
        <v>663</v>
      </c>
      <c r="AM119" s="13" t="s">
        <v>1179</v>
      </c>
      <c r="AN119" s="13" t="s">
        <v>1180</v>
      </c>
      <c r="AO119" s="13" t="s">
        <v>585</v>
      </c>
      <c r="AP119">
        <v>10</v>
      </c>
      <c r="AQ119">
        <v>14</v>
      </c>
      <c r="AR119">
        <v>34</v>
      </c>
      <c r="AS119">
        <v>87</v>
      </c>
      <c r="AT119">
        <v>18</v>
      </c>
      <c r="AU119" s="223">
        <v>26298</v>
      </c>
      <c r="AV119" s="13"/>
      <c r="AW119" s="13" t="s">
        <v>737</v>
      </c>
      <c r="AX119" s="13"/>
      <c r="AY119" s="13"/>
    </row>
    <row r="120" spans="1:51">
      <c r="A120" s="13" t="s">
        <v>1181</v>
      </c>
      <c r="B120" s="223">
        <v>43466</v>
      </c>
      <c r="C120" s="13" t="s">
        <v>1182</v>
      </c>
      <c r="D120">
        <v>171</v>
      </c>
      <c r="E120">
        <v>169</v>
      </c>
      <c r="F120">
        <v>581</v>
      </c>
      <c r="G120">
        <v>581</v>
      </c>
      <c r="H120" s="13" t="s">
        <v>1183</v>
      </c>
      <c r="I120" s="13" t="s">
        <v>578</v>
      </c>
      <c r="J120" s="13" t="s">
        <v>579</v>
      </c>
      <c r="K120" s="13" t="s">
        <v>580</v>
      </c>
      <c r="M120">
        <v>439</v>
      </c>
      <c r="N120">
        <v>440</v>
      </c>
      <c r="O120">
        <v>1701.5</v>
      </c>
      <c r="P120">
        <v>3.88</v>
      </c>
      <c r="R120">
        <v>823</v>
      </c>
      <c r="S120">
        <v>823</v>
      </c>
      <c r="T120">
        <v>189</v>
      </c>
      <c r="U120">
        <v>0.441</v>
      </c>
      <c r="V120">
        <v>4</v>
      </c>
      <c r="W120">
        <v>0</v>
      </c>
      <c r="X120">
        <v>4</v>
      </c>
      <c r="Y120">
        <v>45583</v>
      </c>
      <c r="Z120">
        <v>186180</v>
      </c>
      <c r="AA120">
        <v>4.2699999999999996</v>
      </c>
      <c r="AB120">
        <v>186180</v>
      </c>
      <c r="AC120">
        <v>4.2699999999999996</v>
      </c>
      <c r="AD120">
        <v>24838</v>
      </c>
      <c r="AE120">
        <v>4024811</v>
      </c>
      <c r="AF120">
        <v>0.13339999999999999</v>
      </c>
      <c r="AG120">
        <v>193</v>
      </c>
      <c r="AH120">
        <v>10600000</v>
      </c>
      <c r="AI120">
        <v>6221</v>
      </c>
      <c r="AJ120">
        <v>499</v>
      </c>
      <c r="AK120" s="13" t="s">
        <v>1147</v>
      </c>
      <c r="AL120" s="13" t="s">
        <v>1145</v>
      </c>
      <c r="AM120" s="13" t="s">
        <v>1184</v>
      </c>
      <c r="AN120" s="13" t="s">
        <v>1185</v>
      </c>
      <c r="AO120" s="13" t="s">
        <v>594</v>
      </c>
      <c r="AP120">
        <v>16</v>
      </c>
      <c r="AQ120">
        <v>8</v>
      </c>
      <c r="AR120">
        <v>19</v>
      </c>
      <c r="AS120">
        <v>55</v>
      </c>
      <c r="AT120">
        <v>37</v>
      </c>
      <c r="AU120" s="223">
        <v>24958</v>
      </c>
      <c r="AV120" s="13" t="s">
        <v>1186</v>
      </c>
      <c r="AW120" s="13"/>
      <c r="AX120" s="13"/>
      <c r="AY120" s="13"/>
    </row>
    <row r="121" spans="1:51">
      <c r="A121" s="13" t="s">
        <v>484</v>
      </c>
      <c r="B121" s="223">
        <v>43466</v>
      </c>
      <c r="C121" s="13" t="s">
        <v>1187</v>
      </c>
      <c r="D121">
        <v>44</v>
      </c>
      <c r="E121">
        <v>44</v>
      </c>
      <c r="F121">
        <v>584</v>
      </c>
      <c r="G121">
        <v>584</v>
      </c>
      <c r="H121" s="13" t="s">
        <v>1188</v>
      </c>
      <c r="I121" s="13" t="s">
        <v>578</v>
      </c>
      <c r="J121" s="13" t="s">
        <v>579</v>
      </c>
      <c r="K121" s="13" t="s">
        <v>580</v>
      </c>
      <c r="M121">
        <v>1186</v>
      </c>
      <c r="N121">
        <v>1188</v>
      </c>
      <c r="O121">
        <v>5207</v>
      </c>
      <c r="P121">
        <v>4.3899999999999997</v>
      </c>
      <c r="R121">
        <v>2512</v>
      </c>
      <c r="S121">
        <v>2512</v>
      </c>
      <c r="T121">
        <v>404</v>
      </c>
      <c r="U121">
        <v>0.34399999999999997</v>
      </c>
      <c r="V121">
        <v>20</v>
      </c>
      <c r="W121">
        <v>0</v>
      </c>
      <c r="X121">
        <v>40</v>
      </c>
      <c r="Y121">
        <v>6</v>
      </c>
      <c r="Z121">
        <v>975095</v>
      </c>
      <c r="AA121">
        <v>22.39</v>
      </c>
      <c r="AB121">
        <v>915230</v>
      </c>
      <c r="AC121">
        <v>21.01</v>
      </c>
      <c r="AD121">
        <v>183856</v>
      </c>
      <c r="AE121">
        <v>10242805</v>
      </c>
      <c r="AF121">
        <v>0.18859999999999999</v>
      </c>
      <c r="AG121">
        <v>112</v>
      </c>
      <c r="AH121">
        <v>12907133</v>
      </c>
      <c r="AI121">
        <v>2475</v>
      </c>
      <c r="AJ121">
        <v>599</v>
      </c>
      <c r="AK121" s="13" t="s">
        <v>1189</v>
      </c>
      <c r="AL121" s="13" t="s">
        <v>1190</v>
      </c>
      <c r="AM121" s="13" t="s">
        <v>834</v>
      </c>
      <c r="AN121" s="13" t="s">
        <v>1191</v>
      </c>
      <c r="AO121" s="13" t="s">
        <v>594</v>
      </c>
      <c r="AP121">
        <v>18</v>
      </c>
      <c r="AQ121">
        <v>8</v>
      </c>
      <c r="AR121">
        <v>21</v>
      </c>
      <c r="AS121">
        <v>59</v>
      </c>
      <c r="AT121">
        <v>45</v>
      </c>
      <c r="AU121" s="223">
        <v>18458</v>
      </c>
      <c r="AV121" s="13" t="s">
        <v>1192</v>
      </c>
      <c r="AW121" s="13"/>
      <c r="AX121" s="13"/>
      <c r="AY121" s="13"/>
    </row>
    <row r="122" spans="1:51">
      <c r="A122" s="13" t="s">
        <v>325</v>
      </c>
      <c r="B122" s="223">
        <v>43466</v>
      </c>
      <c r="C122" s="13" t="s">
        <v>643</v>
      </c>
      <c r="D122">
        <v>100</v>
      </c>
      <c r="E122">
        <v>100</v>
      </c>
      <c r="F122">
        <v>237</v>
      </c>
      <c r="G122">
        <v>237</v>
      </c>
      <c r="H122" s="13" t="s">
        <v>1193</v>
      </c>
      <c r="I122" s="13" t="s">
        <v>578</v>
      </c>
      <c r="J122" s="13" t="s">
        <v>579</v>
      </c>
      <c r="K122" s="13" t="s">
        <v>580</v>
      </c>
      <c r="M122">
        <v>472</v>
      </c>
      <c r="N122">
        <v>474</v>
      </c>
      <c r="O122">
        <v>2193</v>
      </c>
      <c r="P122">
        <v>4.6500000000000004</v>
      </c>
      <c r="R122">
        <v>1067</v>
      </c>
      <c r="S122">
        <v>1067</v>
      </c>
      <c r="T122">
        <v>205</v>
      </c>
      <c r="U122">
        <v>0.442</v>
      </c>
      <c r="V122">
        <v>2</v>
      </c>
      <c r="W122">
        <v>2</v>
      </c>
      <c r="X122">
        <v>5</v>
      </c>
      <c r="Y122">
        <v>20</v>
      </c>
      <c r="Z122">
        <v>161016</v>
      </c>
      <c r="AA122">
        <v>3.7</v>
      </c>
      <c r="AB122">
        <v>161016</v>
      </c>
      <c r="AC122">
        <v>3.7</v>
      </c>
      <c r="AD122">
        <v>24555</v>
      </c>
      <c r="AE122">
        <v>4083496</v>
      </c>
      <c r="AF122">
        <v>0.1525</v>
      </c>
      <c r="AG122">
        <v>288</v>
      </c>
      <c r="AH122">
        <v>9322807</v>
      </c>
      <c r="AI122">
        <v>4240</v>
      </c>
      <c r="AJ122">
        <v>556</v>
      </c>
      <c r="AK122" s="13" t="s">
        <v>1194</v>
      </c>
      <c r="AL122" s="13" t="s">
        <v>1195</v>
      </c>
      <c r="AM122" s="13" t="s">
        <v>1196</v>
      </c>
      <c r="AN122" s="13"/>
      <c r="AO122" s="13" t="s">
        <v>609</v>
      </c>
      <c r="AP122">
        <v>3</v>
      </c>
      <c r="AQ122">
        <v>7</v>
      </c>
      <c r="AR122">
        <v>26</v>
      </c>
      <c r="AS122">
        <v>74</v>
      </c>
      <c r="AT122">
        <v>2</v>
      </c>
      <c r="AU122" s="223">
        <v>23497</v>
      </c>
      <c r="AV122" s="13"/>
      <c r="AW122" s="13"/>
      <c r="AX122" s="13"/>
      <c r="AY122" s="13"/>
    </row>
    <row r="123" spans="1:51">
      <c r="A123" s="13" t="s">
        <v>465</v>
      </c>
      <c r="B123" s="223">
        <v>43466</v>
      </c>
      <c r="C123" s="13" t="s">
        <v>1197</v>
      </c>
      <c r="D123">
        <v>25</v>
      </c>
      <c r="E123">
        <v>25</v>
      </c>
      <c r="F123">
        <v>515</v>
      </c>
      <c r="G123">
        <v>515</v>
      </c>
      <c r="H123" s="13" t="s">
        <v>1198</v>
      </c>
      <c r="I123" s="13" t="s">
        <v>578</v>
      </c>
      <c r="J123" s="13" t="s">
        <v>579</v>
      </c>
      <c r="K123" s="13" t="s">
        <v>580</v>
      </c>
      <c r="M123">
        <v>1137</v>
      </c>
      <c r="N123">
        <v>1139</v>
      </c>
      <c r="O123">
        <v>5436.5</v>
      </c>
      <c r="P123">
        <v>4.78</v>
      </c>
      <c r="R123">
        <v>2669</v>
      </c>
      <c r="S123">
        <v>2669</v>
      </c>
      <c r="T123">
        <v>455</v>
      </c>
      <c r="U123">
        <v>0.40400000000000003</v>
      </c>
      <c r="V123">
        <v>15</v>
      </c>
      <c r="W123">
        <v>1</v>
      </c>
      <c r="X123">
        <v>25</v>
      </c>
      <c r="Y123" t="s">
        <v>1199</v>
      </c>
      <c r="Z123">
        <v>547663</v>
      </c>
      <c r="AA123">
        <v>12.57</v>
      </c>
      <c r="AB123">
        <v>502216</v>
      </c>
      <c r="AC123">
        <v>11.53</v>
      </c>
      <c r="AD123">
        <v>105659</v>
      </c>
      <c r="AE123">
        <v>9028680</v>
      </c>
      <c r="AF123">
        <v>0.19289999999999999</v>
      </c>
      <c r="AG123">
        <v>212</v>
      </c>
      <c r="AH123">
        <v>11928000</v>
      </c>
      <c r="AI123">
        <v>2203</v>
      </c>
      <c r="AJ123">
        <v>556</v>
      </c>
      <c r="AK123" s="13" t="s">
        <v>1200</v>
      </c>
      <c r="AL123" s="13" t="s">
        <v>1201</v>
      </c>
      <c r="AM123" s="13" t="s">
        <v>1202</v>
      </c>
      <c r="AN123" s="13" t="s">
        <v>1203</v>
      </c>
      <c r="AO123" s="13" t="s">
        <v>594</v>
      </c>
      <c r="AP123">
        <v>6</v>
      </c>
      <c r="AQ123">
        <v>7</v>
      </c>
      <c r="AR123">
        <v>25</v>
      </c>
      <c r="AS123">
        <v>52</v>
      </c>
      <c r="AT123">
        <v>33</v>
      </c>
      <c r="AU123" s="223">
        <v>18073</v>
      </c>
      <c r="AV123" s="13" t="s">
        <v>705</v>
      </c>
      <c r="AW123" s="13"/>
      <c r="AX123" s="13"/>
      <c r="AY123" s="13"/>
    </row>
    <row r="124" spans="1:51">
      <c r="A124" s="13" t="s">
        <v>1204</v>
      </c>
      <c r="B124" s="223">
        <v>43466</v>
      </c>
      <c r="C124" s="13" t="s">
        <v>1205</v>
      </c>
      <c r="D124">
        <v>281</v>
      </c>
      <c r="E124">
        <v>30</v>
      </c>
      <c r="F124">
        <v>507</v>
      </c>
      <c r="G124">
        <v>503</v>
      </c>
      <c r="H124" s="13" t="s">
        <v>1206</v>
      </c>
      <c r="I124" s="13" t="s">
        <v>578</v>
      </c>
      <c r="J124" s="13" t="s">
        <v>579</v>
      </c>
      <c r="K124" s="13" t="s">
        <v>598</v>
      </c>
      <c r="M124">
        <v>35</v>
      </c>
      <c r="N124">
        <v>35</v>
      </c>
      <c r="O124">
        <v>155.5</v>
      </c>
      <c r="P124">
        <v>4.4400000000000004</v>
      </c>
      <c r="R124">
        <v>67</v>
      </c>
      <c r="S124">
        <v>67</v>
      </c>
      <c r="T124">
        <v>8</v>
      </c>
      <c r="U124">
        <v>0.24199999999999999</v>
      </c>
      <c r="V124">
        <v>1</v>
      </c>
      <c r="W124">
        <v>0</v>
      </c>
      <c r="X124">
        <v>1</v>
      </c>
      <c r="Y124">
        <v>7</v>
      </c>
      <c r="Z124">
        <v>7144</v>
      </c>
      <c r="AA124">
        <v>0.16</v>
      </c>
      <c r="AB124">
        <v>7144</v>
      </c>
      <c r="AC124">
        <v>0.16</v>
      </c>
      <c r="AD124">
        <v>5000</v>
      </c>
      <c r="AE124">
        <v>377500</v>
      </c>
      <c r="AF124">
        <v>0.69989999999999997</v>
      </c>
      <c r="AG124">
        <v>419</v>
      </c>
      <c r="AH124">
        <v>817621</v>
      </c>
      <c r="AI124">
        <v>5094</v>
      </c>
      <c r="AJ124">
        <v>522</v>
      </c>
      <c r="AK124" s="13" t="s">
        <v>1207</v>
      </c>
      <c r="AL124" s="13" t="s">
        <v>606</v>
      </c>
      <c r="AM124" s="13"/>
      <c r="AN124" s="13"/>
      <c r="AO124" s="13" t="s">
        <v>609</v>
      </c>
      <c r="AP124">
        <v>10</v>
      </c>
      <c r="AQ124">
        <v>13</v>
      </c>
      <c r="AR124">
        <v>30</v>
      </c>
      <c r="AS124">
        <v>70</v>
      </c>
      <c r="AT124">
        <v>9</v>
      </c>
      <c r="AU124" s="223">
        <v>28262</v>
      </c>
      <c r="AV124" s="13"/>
      <c r="AW124" s="13"/>
      <c r="AX124" s="13" t="s">
        <v>622</v>
      </c>
      <c r="AY124" s="13"/>
    </row>
    <row r="125" spans="1:51">
      <c r="A125" s="13" t="s">
        <v>350</v>
      </c>
      <c r="B125" s="223">
        <v>43466</v>
      </c>
      <c r="C125" s="13" t="s">
        <v>1208</v>
      </c>
      <c r="D125">
        <v>87</v>
      </c>
      <c r="E125">
        <v>87</v>
      </c>
      <c r="F125">
        <v>232</v>
      </c>
      <c r="G125">
        <v>232</v>
      </c>
      <c r="H125" s="13" t="s">
        <v>1209</v>
      </c>
      <c r="I125" s="13" t="s">
        <v>578</v>
      </c>
      <c r="J125" s="13" t="s">
        <v>579</v>
      </c>
      <c r="K125" s="13" t="s">
        <v>580</v>
      </c>
      <c r="M125">
        <v>1939</v>
      </c>
      <c r="N125">
        <v>1940</v>
      </c>
      <c r="O125">
        <v>9133.5</v>
      </c>
      <c r="P125">
        <v>4.71</v>
      </c>
      <c r="R125">
        <v>4282</v>
      </c>
      <c r="S125">
        <v>4282</v>
      </c>
      <c r="T125">
        <v>741</v>
      </c>
      <c r="U125">
        <v>0.39</v>
      </c>
      <c r="V125">
        <v>9</v>
      </c>
      <c r="W125">
        <v>1</v>
      </c>
      <c r="X125">
        <v>10</v>
      </c>
      <c r="Y125" t="s">
        <v>1210</v>
      </c>
      <c r="Z125">
        <v>655681</v>
      </c>
      <c r="AA125">
        <v>15.05</v>
      </c>
      <c r="AB125">
        <v>655681</v>
      </c>
      <c r="AC125">
        <v>15.05</v>
      </c>
      <c r="AD125">
        <v>101477</v>
      </c>
      <c r="AE125">
        <v>16701596</v>
      </c>
      <c r="AF125">
        <v>0.15479999999999999</v>
      </c>
      <c r="AG125">
        <v>285</v>
      </c>
      <c r="AH125">
        <v>28783425</v>
      </c>
      <c r="AI125">
        <v>3150</v>
      </c>
      <c r="AJ125">
        <v>565</v>
      </c>
      <c r="AK125" s="13" t="s">
        <v>1211</v>
      </c>
      <c r="AL125" s="13" t="s">
        <v>1212</v>
      </c>
      <c r="AM125" s="13" t="s">
        <v>1213</v>
      </c>
      <c r="AN125" s="13" t="s">
        <v>1021</v>
      </c>
      <c r="AO125" s="13" t="s">
        <v>609</v>
      </c>
      <c r="AP125">
        <v>9</v>
      </c>
      <c r="AQ125">
        <v>13</v>
      </c>
      <c r="AR125">
        <v>30</v>
      </c>
      <c r="AS125">
        <v>69</v>
      </c>
      <c r="AT125">
        <v>7</v>
      </c>
      <c r="AU125" s="223">
        <v>21124</v>
      </c>
      <c r="AV125" s="13"/>
      <c r="AW125" s="13"/>
      <c r="AX125" s="13"/>
      <c r="AY125" s="13"/>
    </row>
    <row r="126" spans="1:51">
      <c r="A126" s="13" t="s">
        <v>1214</v>
      </c>
      <c r="B126" s="223">
        <v>43466</v>
      </c>
      <c r="C126" s="13" t="s">
        <v>975</v>
      </c>
      <c r="D126">
        <v>68</v>
      </c>
      <c r="E126">
        <v>172</v>
      </c>
      <c r="F126">
        <v>225</v>
      </c>
      <c r="G126">
        <v>225</v>
      </c>
      <c r="H126" s="13" t="s">
        <v>1215</v>
      </c>
      <c r="I126" s="13" t="s">
        <v>578</v>
      </c>
      <c r="J126" s="13" t="s">
        <v>579</v>
      </c>
      <c r="K126" s="13" t="s">
        <v>580</v>
      </c>
      <c r="M126">
        <v>627</v>
      </c>
      <c r="N126">
        <v>634</v>
      </c>
      <c r="O126">
        <v>2915.5</v>
      </c>
      <c r="P126">
        <v>4.6500000000000004</v>
      </c>
      <c r="R126">
        <v>1463</v>
      </c>
      <c r="S126">
        <v>1463</v>
      </c>
      <c r="T126">
        <v>217</v>
      </c>
      <c r="U126">
        <v>0.35099999999999998</v>
      </c>
      <c r="V126">
        <v>15</v>
      </c>
      <c r="W126">
        <v>0</v>
      </c>
      <c r="X126">
        <v>15</v>
      </c>
      <c r="Y126">
        <v>7</v>
      </c>
      <c r="Z126">
        <v>540725</v>
      </c>
      <c r="AA126">
        <v>12.41</v>
      </c>
      <c r="AB126">
        <v>540725</v>
      </c>
      <c r="AC126">
        <v>12.41</v>
      </c>
      <c r="AD126">
        <v>92855</v>
      </c>
      <c r="AE126">
        <v>5356500</v>
      </c>
      <c r="AF126">
        <v>0.17169999999999999</v>
      </c>
      <c r="AG126">
        <v>118</v>
      </c>
      <c r="AH126">
        <v>7927996</v>
      </c>
      <c r="AI126">
        <v>2687</v>
      </c>
      <c r="AJ126">
        <v>494</v>
      </c>
      <c r="AK126" s="13" t="s">
        <v>897</v>
      </c>
      <c r="AL126" s="13" t="s">
        <v>1216</v>
      </c>
      <c r="AM126" s="13" t="s">
        <v>1217</v>
      </c>
      <c r="AN126" s="13"/>
      <c r="AO126" s="13" t="s">
        <v>594</v>
      </c>
      <c r="AP126">
        <v>13</v>
      </c>
      <c r="AQ126">
        <v>8</v>
      </c>
      <c r="AR126">
        <v>23</v>
      </c>
      <c r="AS126">
        <v>46</v>
      </c>
      <c r="AT126">
        <v>47</v>
      </c>
      <c r="AU126" s="223">
        <v>19903</v>
      </c>
      <c r="AV126" s="13"/>
      <c r="AW126" s="13"/>
      <c r="AX126" s="13"/>
      <c r="AY126" s="13"/>
    </row>
    <row r="127" spans="1:51">
      <c r="A127" s="13" t="s">
        <v>432</v>
      </c>
      <c r="B127" s="223">
        <v>43466</v>
      </c>
      <c r="C127" s="13" t="s">
        <v>1218</v>
      </c>
      <c r="D127">
        <v>40</v>
      </c>
      <c r="E127">
        <v>40</v>
      </c>
      <c r="F127">
        <v>579</v>
      </c>
      <c r="G127">
        <v>579</v>
      </c>
      <c r="H127" s="13" t="s">
        <v>1219</v>
      </c>
      <c r="I127" s="13" t="s">
        <v>578</v>
      </c>
      <c r="J127" s="13" t="s">
        <v>579</v>
      </c>
      <c r="K127" s="13" t="s">
        <v>580</v>
      </c>
      <c r="M127">
        <v>732</v>
      </c>
      <c r="N127">
        <v>733</v>
      </c>
      <c r="O127">
        <v>3126</v>
      </c>
      <c r="P127">
        <v>4.2699999999999996</v>
      </c>
      <c r="R127">
        <v>1470</v>
      </c>
      <c r="S127">
        <v>1470</v>
      </c>
      <c r="T127">
        <v>283</v>
      </c>
      <c r="U127">
        <v>0.39100000000000001</v>
      </c>
      <c r="V127">
        <v>6</v>
      </c>
      <c r="W127">
        <v>0</v>
      </c>
      <c r="X127">
        <v>6</v>
      </c>
      <c r="Y127">
        <v>14</v>
      </c>
      <c r="Z127">
        <v>345256</v>
      </c>
      <c r="AA127">
        <v>7.93</v>
      </c>
      <c r="AB127">
        <v>314070</v>
      </c>
      <c r="AC127">
        <v>7.21</v>
      </c>
      <c r="AD127">
        <v>54684</v>
      </c>
      <c r="AE127">
        <v>6221645</v>
      </c>
      <c r="AF127">
        <v>0.15840000000000001</v>
      </c>
      <c r="AG127">
        <v>185</v>
      </c>
      <c r="AH127">
        <v>8709286</v>
      </c>
      <c r="AI127">
        <v>2784</v>
      </c>
      <c r="AJ127">
        <v>541</v>
      </c>
      <c r="AK127" s="13" t="s">
        <v>797</v>
      </c>
      <c r="AL127" s="13" t="s">
        <v>1220</v>
      </c>
      <c r="AM127" s="13" t="s">
        <v>1221</v>
      </c>
      <c r="AN127" s="13" t="s">
        <v>1222</v>
      </c>
      <c r="AO127" s="13" t="s">
        <v>585</v>
      </c>
      <c r="AP127">
        <v>12</v>
      </c>
      <c r="AQ127">
        <v>16</v>
      </c>
      <c r="AR127">
        <v>36</v>
      </c>
      <c r="AS127">
        <v>83</v>
      </c>
      <c r="AT127">
        <v>12</v>
      </c>
      <c r="AU127" s="223">
        <v>18597</v>
      </c>
      <c r="AV127" s="13" t="s">
        <v>1186</v>
      </c>
      <c r="AW127" s="13"/>
      <c r="AX127" s="13"/>
      <c r="AY127" s="13"/>
    </row>
    <row r="128" spans="1:51">
      <c r="A128" s="13" t="s">
        <v>1223</v>
      </c>
      <c r="B128" s="223">
        <v>43466</v>
      </c>
      <c r="C128" s="13" t="s">
        <v>893</v>
      </c>
      <c r="D128">
        <v>142</v>
      </c>
      <c r="E128">
        <v>166</v>
      </c>
      <c r="F128">
        <v>589</v>
      </c>
      <c r="G128">
        <v>589</v>
      </c>
      <c r="H128" s="13" t="s">
        <v>1224</v>
      </c>
      <c r="I128" s="13" t="s">
        <v>578</v>
      </c>
      <c r="J128" s="13" t="s">
        <v>579</v>
      </c>
      <c r="K128" s="13" t="s">
        <v>736</v>
      </c>
      <c r="M128">
        <v>380</v>
      </c>
      <c r="N128">
        <v>380</v>
      </c>
      <c r="O128">
        <v>1327</v>
      </c>
      <c r="P128">
        <v>3.49</v>
      </c>
      <c r="R128">
        <v>442</v>
      </c>
      <c r="S128">
        <v>442</v>
      </c>
      <c r="T128">
        <v>347</v>
      </c>
      <c r="U128">
        <v>0.92800000000000005</v>
      </c>
      <c r="V128">
        <v>3</v>
      </c>
      <c r="W128">
        <v>0</v>
      </c>
      <c r="X128">
        <v>3</v>
      </c>
      <c r="Y128">
        <v>14</v>
      </c>
      <c r="Z128">
        <v>134432</v>
      </c>
      <c r="AA128">
        <v>3.09</v>
      </c>
      <c r="AB128">
        <v>134432</v>
      </c>
      <c r="AC128">
        <v>3.09</v>
      </c>
      <c r="AD128">
        <v>23903</v>
      </c>
      <c r="AE128">
        <v>2547605</v>
      </c>
      <c r="AF128">
        <v>0.17780000000000001</v>
      </c>
      <c r="AG128">
        <v>143</v>
      </c>
      <c r="AH128">
        <v>7494000</v>
      </c>
      <c r="AI128">
        <v>5647</v>
      </c>
      <c r="AJ128">
        <v>295</v>
      </c>
      <c r="AK128" s="13" t="s">
        <v>896</v>
      </c>
      <c r="AL128" s="13" t="s">
        <v>899</v>
      </c>
      <c r="AM128" s="13" t="s">
        <v>1225</v>
      </c>
      <c r="AN128" s="13" t="s">
        <v>922</v>
      </c>
      <c r="AO128" s="13" t="s">
        <v>594</v>
      </c>
      <c r="AP128">
        <v>13</v>
      </c>
      <c r="AQ128">
        <v>8</v>
      </c>
      <c r="AR128">
        <v>23</v>
      </c>
      <c r="AS128">
        <v>46</v>
      </c>
      <c r="AT128">
        <v>47</v>
      </c>
      <c r="AU128" s="223">
        <v>23923</v>
      </c>
      <c r="AV128" s="13" t="s">
        <v>767</v>
      </c>
      <c r="AW128" s="13" t="s">
        <v>737</v>
      </c>
      <c r="AX128" s="13"/>
      <c r="AY128" s="13"/>
    </row>
    <row r="129" spans="1:51">
      <c r="A129" s="13" t="s">
        <v>494</v>
      </c>
      <c r="B129" s="223">
        <v>43466</v>
      </c>
      <c r="C129" s="13" t="s">
        <v>900</v>
      </c>
      <c r="D129">
        <v>75</v>
      </c>
      <c r="E129">
        <v>75</v>
      </c>
      <c r="F129">
        <v>226</v>
      </c>
      <c r="G129">
        <v>226</v>
      </c>
      <c r="H129" s="13" t="s">
        <v>1226</v>
      </c>
      <c r="I129" s="13" t="s">
        <v>578</v>
      </c>
      <c r="J129" s="13" t="s">
        <v>579</v>
      </c>
      <c r="K129" s="13" t="s">
        <v>580</v>
      </c>
      <c r="M129">
        <v>710</v>
      </c>
      <c r="N129">
        <v>712</v>
      </c>
      <c r="O129">
        <v>3296</v>
      </c>
      <c r="P129">
        <v>4.6399999999999997</v>
      </c>
      <c r="R129">
        <v>1790</v>
      </c>
      <c r="S129">
        <v>1790</v>
      </c>
      <c r="T129">
        <v>212</v>
      </c>
      <c r="U129">
        <v>0.30199999999999999</v>
      </c>
      <c r="V129">
        <v>14</v>
      </c>
      <c r="W129">
        <v>0</v>
      </c>
      <c r="X129">
        <v>14</v>
      </c>
      <c r="Y129">
        <v>7</v>
      </c>
      <c r="Z129">
        <v>616678</v>
      </c>
      <c r="AA129">
        <v>14.16</v>
      </c>
      <c r="AB129">
        <v>572678</v>
      </c>
      <c r="AC129">
        <v>13.15</v>
      </c>
      <c r="AD129">
        <v>107706</v>
      </c>
      <c r="AE129">
        <v>5991153</v>
      </c>
      <c r="AF129">
        <v>0.17469999999999999</v>
      </c>
      <c r="AG129">
        <v>126</v>
      </c>
      <c r="AH129">
        <v>9618901</v>
      </c>
      <c r="AI129">
        <v>2909</v>
      </c>
      <c r="AJ129">
        <v>453</v>
      </c>
      <c r="AK129" s="13" t="s">
        <v>1227</v>
      </c>
      <c r="AL129" s="13" t="s">
        <v>1228</v>
      </c>
      <c r="AM129" s="13" t="s">
        <v>1229</v>
      </c>
      <c r="AN129" s="13" t="s">
        <v>1230</v>
      </c>
      <c r="AO129" s="13" t="s">
        <v>704</v>
      </c>
      <c r="AP129">
        <v>14</v>
      </c>
      <c r="AQ129">
        <v>5</v>
      </c>
      <c r="AR129">
        <v>10</v>
      </c>
      <c r="AS129">
        <v>31</v>
      </c>
      <c r="AT129">
        <v>31</v>
      </c>
      <c r="AU129" s="223">
        <v>20199</v>
      </c>
      <c r="AV129" s="13"/>
      <c r="AW129" s="13"/>
      <c r="AX129" s="13"/>
      <c r="AY129" s="13"/>
    </row>
    <row r="130" spans="1:51">
      <c r="A130" s="13" t="s">
        <v>339</v>
      </c>
      <c r="B130" s="223">
        <v>43466</v>
      </c>
      <c r="C130" s="13" t="s">
        <v>676</v>
      </c>
      <c r="D130">
        <v>262</v>
      </c>
      <c r="E130">
        <v>22</v>
      </c>
      <c r="F130">
        <v>377</v>
      </c>
      <c r="G130">
        <v>377</v>
      </c>
      <c r="H130" s="13" t="s">
        <v>1231</v>
      </c>
      <c r="I130" s="13" t="s">
        <v>578</v>
      </c>
      <c r="J130" s="13" t="s">
        <v>589</v>
      </c>
      <c r="K130" s="13" t="s">
        <v>580</v>
      </c>
      <c r="M130">
        <v>377</v>
      </c>
      <c r="N130">
        <v>377</v>
      </c>
      <c r="O130">
        <v>1493.5</v>
      </c>
      <c r="P130">
        <v>3.96</v>
      </c>
      <c r="R130">
        <v>648</v>
      </c>
      <c r="S130">
        <v>648</v>
      </c>
      <c r="T130">
        <v>241</v>
      </c>
      <c r="U130">
        <v>0.65</v>
      </c>
      <c r="V130">
        <v>2</v>
      </c>
      <c r="W130">
        <v>0</v>
      </c>
      <c r="X130">
        <v>2</v>
      </c>
      <c r="Y130" t="s">
        <v>1232</v>
      </c>
      <c r="Z130">
        <v>120497</v>
      </c>
      <c r="AA130">
        <v>2.77</v>
      </c>
      <c r="AB130">
        <v>120497</v>
      </c>
      <c r="AC130">
        <v>2.77</v>
      </c>
      <c r="AD130">
        <v>22666</v>
      </c>
      <c r="AE130">
        <v>3139759</v>
      </c>
      <c r="AF130">
        <v>0.18809999999999999</v>
      </c>
      <c r="AG130">
        <v>234</v>
      </c>
      <c r="AH130">
        <v>16721224</v>
      </c>
      <c r="AI130">
        <v>10911</v>
      </c>
      <c r="AJ130">
        <v>522</v>
      </c>
      <c r="AK130" s="13" t="s">
        <v>1233</v>
      </c>
      <c r="AL130" s="13" t="s">
        <v>1234</v>
      </c>
      <c r="AM130" s="13" t="s">
        <v>928</v>
      </c>
      <c r="AN130" s="13" t="s">
        <v>1235</v>
      </c>
      <c r="AO130" s="13" t="s">
        <v>609</v>
      </c>
      <c r="AP130">
        <v>4</v>
      </c>
      <c r="AQ130">
        <v>10</v>
      </c>
      <c r="AR130" t="s">
        <v>1094</v>
      </c>
      <c r="AS130">
        <v>67</v>
      </c>
      <c r="AT130">
        <v>6</v>
      </c>
      <c r="AU130" s="223">
        <v>28306</v>
      </c>
      <c r="AV130" s="13"/>
      <c r="AW130" s="13" t="s">
        <v>694</v>
      </c>
      <c r="AX130" s="13"/>
      <c r="AY130" s="13"/>
    </row>
    <row r="131" spans="1:51">
      <c r="A131" s="13" t="s">
        <v>356</v>
      </c>
      <c r="B131" s="223">
        <v>43466</v>
      </c>
      <c r="C131" s="13" t="s">
        <v>712</v>
      </c>
      <c r="D131">
        <v>3</v>
      </c>
      <c r="E131">
        <v>3</v>
      </c>
      <c r="F131">
        <v>201</v>
      </c>
      <c r="G131">
        <v>201</v>
      </c>
      <c r="H131" s="13" t="s">
        <v>1236</v>
      </c>
      <c r="I131" s="13" t="s">
        <v>578</v>
      </c>
      <c r="J131" s="13" t="s">
        <v>579</v>
      </c>
      <c r="K131" s="13" t="s">
        <v>580</v>
      </c>
      <c r="M131">
        <v>574</v>
      </c>
      <c r="N131">
        <v>577</v>
      </c>
      <c r="O131">
        <v>2231</v>
      </c>
      <c r="P131">
        <v>3.89</v>
      </c>
      <c r="R131">
        <v>1079</v>
      </c>
      <c r="S131">
        <v>1079</v>
      </c>
      <c r="T131">
        <v>181</v>
      </c>
      <c r="U131">
        <v>0.32300000000000001</v>
      </c>
      <c r="V131">
        <v>7</v>
      </c>
      <c r="W131">
        <v>0</v>
      </c>
      <c r="X131">
        <v>47</v>
      </c>
      <c r="Y131">
        <v>43560</v>
      </c>
      <c r="Z131">
        <v>322075</v>
      </c>
      <c r="AA131">
        <v>7.39</v>
      </c>
      <c r="AB131">
        <v>313137</v>
      </c>
      <c r="AC131">
        <v>7.19</v>
      </c>
      <c r="AD131">
        <v>103777</v>
      </c>
      <c r="AE131">
        <v>5237933</v>
      </c>
      <c r="AF131">
        <v>0.32219999999999999</v>
      </c>
      <c r="AG131">
        <v>146</v>
      </c>
      <c r="AH131">
        <v>4147782</v>
      </c>
      <c r="AI131">
        <v>2103</v>
      </c>
      <c r="AJ131">
        <v>548</v>
      </c>
      <c r="AK131" s="13" t="s">
        <v>1237</v>
      </c>
      <c r="AL131" s="13" t="s">
        <v>1238</v>
      </c>
      <c r="AM131" s="13" t="s">
        <v>1239</v>
      </c>
      <c r="AN131" s="13" t="s">
        <v>1240</v>
      </c>
      <c r="AO131" s="13" t="s">
        <v>609</v>
      </c>
      <c r="AP131">
        <v>10</v>
      </c>
      <c r="AQ131">
        <v>13</v>
      </c>
      <c r="AR131">
        <v>30</v>
      </c>
      <c r="AS131">
        <v>71</v>
      </c>
      <c r="AT131">
        <v>9</v>
      </c>
      <c r="AU131" s="223">
        <v>13789</v>
      </c>
      <c r="AV131" s="13"/>
      <c r="AW131" s="13"/>
      <c r="AX131" s="13"/>
      <c r="AY131" s="13"/>
    </row>
    <row r="132" spans="1:51">
      <c r="A132" s="13" t="s">
        <v>357</v>
      </c>
      <c r="B132" s="223">
        <v>43466</v>
      </c>
      <c r="C132" s="13" t="s">
        <v>712</v>
      </c>
      <c r="D132">
        <v>147</v>
      </c>
      <c r="E132">
        <v>3</v>
      </c>
      <c r="F132">
        <v>256</v>
      </c>
      <c r="G132">
        <v>201</v>
      </c>
      <c r="H132" s="13" t="s">
        <v>1241</v>
      </c>
      <c r="I132" s="13" t="s">
        <v>578</v>
      </c>
      <c r="J132" s="13" t="s">
        <v>579</v>
      </c>
      <c r="K132" s="13" t="s">
        <v>580</v>
      </c>
      <c r="M132">
        <v>116</v>
      </c>
      <c r="N132">
        <v>116</v>
      </c>
      <c r="O132">
        <v>515</v>
      </c>
      <c r="P132">
        <v>4.4400000000000004</v>
      </c>
      <c r="R132">
        <v>272</v>
      </c>
      <c r="S132">
        <v>272</v>
      </c>
      <c r="T132">
        <v>40</v>
      </c>
      <c r="U132">
        <v>0.36</v>
      </c>
      <c r="V132">
        <v>1</v>
      </c>
      <c r="W132">
        <v>0</v>
      </c>
      <c r="X132">
        <v>1</v>
      </c>
      <c r="Y132">
        <v>15</v>
      </c>
      <c r="Z132">
        <v>28815</v>
      </c>
      <c r="AA132">
        <v>0.66</v>
      </c>
      <c r="AB132">
        <v>28815</v>
      </c>
      <c r="AC132">
        <v>0.66</v>
      </c>
      <c r="AD132">
        <v>7281</v>
      </c>
      <c r="AE132">
        <v>981227</v>
      </c>
      <c r="AF132">
        <v>0.25269999999999998</v>
      </c>
      <c r="AG132">
        <v>412</v>
      </c>
      <c r="AH132">
        <v>2605601</v>
      </c>
      <c r="AI132">
        <v>5059</v>
      </c>
      <c r="AJ132">
        <v>589</v>
      </c>
      <c r="AK132" s="13" t="s">
        <v>1039</v>
      </c>
      <c r="AL132" s="13" t="s">
        <v>1242</v>
      </c>
      <c r="AM132" s="13" t="s">
        <v>1237</v>
      </c>
      <c r="AN132" s="13" t="s">
        <v>1239</v>
      </c>
      <c r="AO132" s="13" t="s">
        <v>609</v>
      </c>
      <c r="AP132">
        <v>10</v>
      </c>
      <c r="AQ132">
        <v>13</v>
      </c>
      <c r="AR132">
        <v>30</v>
      </c>
      <c r="AS132">
        <v>71</v>
      </c>
      <c r="AT132">
        <v>9</v>
      </c>
      <c r="AU132" s="223">
        <v>24046</v>
      </c>
      <c r="AV132" s="13"/>
      <c r="AW132" s="13"/>
      <c r="AX132" s="13"/>
      <c r="AY132" s="13"/>
    </row>
    <row r="133" spans="1:51">
      <c r="A133" s="13" t="s">
        <v>1243</v>
      </c>
      <c r="B133" s="223">
        <v>43466</v>
      </c>
      <c r="C133" s="13" t="s">
        <v>1244</v>
      </c>
      <c r="D133">
        <v>347</v>
      </c>
      <c r="E133">
        <v>341</v>
      </c>
      <c r="F133">
        <v>772</v>
      </c>
      <c r="G133">
        <v>762</v>
      </c>
      <c r="H133" s="13" t="s">
        <v>1245</v>
      </c>
      <c r="I133" s="13" t="s">
        <v>578</v>
      </c>
      <c r="J133" s="13" t="s">
        <v>589</v>
      </c>
      <c r="K133" s="13" t="s">
        <v>598</v>
      </c>
      <c r="M133">
        <v>34</v>
      </c>
      <c r="N133">
        <v>34</v>
      </c>
      <c r="O133">
        <v>146</v>
      </c>
      <c r="P133">
        <v>4.29</v>
      </c>
      <c r="R133">
        <v>75</v>
      </c>
      <c r="S133">
        <v>75</v>
      </c>
      <c r="T133">
        <v>11</v>
      </c>
      <c r="U133">
        <v>0.32400000000000001</v>
      </c>
      <c r="V133">
        <v>1</v>
      </c>
      <c r="W133">
        <v>0</v>
      </c>
      <c r="X133">
        <v>1</v>
      </c>
      <c r="Y133">
        <v>5</v>
      </c>
      <c r="Z133">
        <v>9167</v>
      </c>
      <c r="AA133">
        <v>0.21</v>
      </c>
      <c r="AB133">
        <v>9167</v>
      </c>
      <c r="AC133">
        <v>0.21</v>
      </c>
      <c r="AD133">
        <v>6698</v>
      </c>
      <c r="AE133">
        <v>404958</v>
      </c>
      <c r="AF133">
        <v>0.73070000000000002</v>
      </c>
      <c r="AG133">
        <v>357</v>
      </c>
      <c r="AH133">
        <v>2368803</v>
      </c>
      <c r="AI133">
        <v>16225</v>
      </c>
      <c r="AJ133">
        <v>486</v>
      </c>
      <c r="AK133" s="13" t="s">
        <v>1246</v>
      </c>
      <c r="AL133" s="13" t="s">
        <v>1247</v>
      </c>
      <c r="AM133" s="13" t="s">
        <v>1248</v>
      </c>
      <c r="AN133" s="13" t="s">
        <v>1249</v>
      </c>
      <c r="AO133" s="13" t="s">
        <v>585</v>
      </c>
      <c r="AP133">
        <v>5</v>
      </c>
      <c r="AQ133">
        <v>15</v>
      </c>
      <c r="AR133">
        <v>29</v>
      </c>
      <c r="AS133">
        <v>86</v>
      </c>
      <c r="AT133">
        <v>14</v>
      </c>
      <c r="AU133" s="223">
        <v>31656</v>
      </c>
      <c r="AV133" s="13"/>
      <c r="AW133" s="13"/>
      <c r="AX133" s="13" t="s">
        <v>622</v>
      </c>
      <c r="AY133" s="13" t="s">
        <v>622</v>
      </c>
    </row>
    <row r="134" spans="1:51">
      <c r="A134" s="13" t="s">
        <v>1250</v>
      </c>
      <c r="B134" s="223">
        <v>43466</v>
      </c>
      <c r="C134" s="13" t="s">
        <v>1244</v>
      </c>
      <c r="D134">
        <v>547</v>
      </c>
      <c r="E134">
        <v>341</v>
      </c>
      <c r="F134">
        <v>773</v>
      </c>
      <c r="G134">
        <v>762</v>
      </c>
      <c r="H134" s="13" t="s">
        <v>1251</v>
      </c>
      <c r="I134" s="13" t="s">
        <v>578</v>
      </c>
      <c r="J134" s="13" t="s">
        <v>589</v>
      </c>
      <c r="K134" s="13" t="s">
        <v>598</v>
      </c>
      <c r="M134">
        <v>150</v>
      </c>
      <c r="N134">
        <v>150</v>
      </c>
      <c r="O134">
        <v>664</v>
      </c>
      <c r="P134">
        <v>4.43</v>
      </c>
      <c r="R134">
        <v>326</v>
      </c>
      <c r="S134">
        <v>326</v>
      </c>
      <c r="T134">
        <v>60</v>
      </c>
      <c r="U134">
        <v>0.40300000000000002</v>
      </c>
      <c r="V134">
        <v>4</v>
      </c>
      <c r="W134">
        <v>0</v>
      </c>
      <c r="X134">
        <v>4</v>
      </c>
      <c r="Y134">
        <v>43591</v>
      </c>
      <c r="Z134">
        <v>44753</v>
      </c>
      <c r="AA134">
        <v>1.03</v>
      </c>
      <c r="AB134">
        <v>44753</v>
      </c>
      <c r="AC134">
        <v>1.03</v>
      </c>
      <c r="AD134">
        <v>29954</v>
      </c>
      <c r="AE134">
        <v>1856310</v>
      </c>
      <c r="AF134">
        <v>0.66930000000000001</v>
      </c>
      <c r="AG134">
        <v>317</v>
      </c>
      <c r="AH134">
        <v>10059298</v>
      </c>
      <c r="AI134">
        <v>15150</v>
      </c>
      <c r="AJ134">
        <v>517</v>
      </c>
      <c r="AK134" s="13" t="s">
        <v>1252</v>
      </c>
      <c r="AL134" s="13" t="s">
        <v>1247</v>
      </c>
      <c r="AM134" s="13" t="s">
        <v>1248</v>
      </c>
      <c r="AN134" s="13" t="s">
        <v>1249</v>
      </c>
      <c r="AO134" s="13" t="s">
        <v>585</v>
      </c>
      <c r="AP134">
        <v>5</v>
      </c>
      <c r="AQ134">
        <v>15</v>
      </c>
      <c r="AR134">
        <v>29</v>
      </c>
      <c r="AS134">
        <v>86</v>
      </c>
      <c r="AT134">
        <v>14</v>
      </c>
      <c r="AU134" s="223">
        <v>31747</v>
      </c>
      <c r="AV134" s="13"/>
      <c r="AW134" s="13"/>
      <c r="AX134" s="13" t="s">
        <v>622</v>
      </c>
      <c r="AY134" s="13" t="s">
        <v>622</v>
      </c>
    </row>
    <row r="135" spans="1:51">
      <c r="A135" s="13" t="s">
        <v>1253</v>
      </c>
      <c r="B135" s="223">
        <v>43466</v>
      </c>
      <c r="C135" s="13" t="s">
        <v>643</v>
      </c>
      <c r="D135">
        <v>184</v>
      </c>
      <c r="E135">
        <v>100</v>
      </c>
      <c r="F135">
        <v>286</v>
      </c>
      <c r="G135">
        <v>237</v>
      </c>
      <c r="H135" s="13" t="s">
        <v>1254</v>
      </c>
      <c r="I135" s="13" t="s">
        <v>578</v>
      </c>
      <c r="J135" s="13" t="s">
        <v>579</v>
      </c>
      <c r="K135" s="13" t="s">
        <v>580</v>
      </c>
      <c r="M135">
        <v>149</v>
      </c>
      <c r="N135">
        <v>149</v>
      </c>
      <c r="O135">
        <v>601.5</v>
      </c>
      <c r="P135">
        <v>4.04</v>
      </c>
      <c r="R135">
        <v>260</v>
      </c>
      <c r="S135">
        <v>260</v>
      </c>
      <c r="T135">
        <v>80</v>
      </c>
      <c r="U135">
        <v>0.54400000000000004</v>
      </c>
      <c r="V135">
        <v>1</v>
      </c>
      <c r="W135">
        <v>0</v>
      </c>
      <c r="X135">
        <v>1</v>
      </c>
      <c r="Y135">
        <v>17</v>
      </c>
      <c r="Z135">
        <v>44689</v>
      </c>
      <c r="AA135">
        <v>1.03</v>
      </c>
      <c r="AB135">
        <v>44689</v>
      </c>
      <c r="AC135">
        <v>1.03</v>
      </c>
      <c r="AD135">
        <v>13167</v>
      </c>
      <c r="AE135">
        <v>1293680</v>
      </c>
      <c r="AF135">
        <v>0.29459999999999997</v>
      </c>
      <c r="AG135">
        <v>252</v>
      </c>
      <c r="AH135">
        <v>3731491</v>
      </c>
      <c r="AI135">
        <v>6077</v>
      </c>
      <c r="AJ135">
        <v>524</v>
      </c>
      <c r="AK135" s="13" t="s">
        <v>646</v>
      </c>
      <c r="AL135" s="13" t="s">
        <v>1196</v>
      </c>
      <c r="AM135" s="13" t="s">
        <v>648</v>
      </c>
      <c r="AN135" s="13" t="s">
        <v>731</v>
      </c>
      <c r="AO135" s="13" t="s">
        <v>609</v>
      </c>
      <c r="AP135">
        <v>3</v>
      </c>
      <c r="AQ135">
        <v>7</v>
      </c>
      <c r="AR135">
        <v>26</v>
      </c>
      <c r="AS135">
        <v>65</v>
      </c>
      <c r="AT135">
        <v>1</v>
      </c>
      <c r="AU135" s="223">
        <v>26176</v>
      </c>
      <c r="AV135" s="13"/>
      <c r="AW135" s="13"/>
      <c r="AX135" s="13"/>
      <c r="AY135" s="13"/>
    </row>
    <row r="136" spans="1:51">
      <c r="A136" s="13" t="s">
        <v>1255</v>
      </c>
      <c r="B136" s="223">
        <v>43466</v>
      </c>
      <c r="C136" s="13" t="s">
        <v>1256</v>
      </c>
      <c r="D136">
        <v>78</v>
      </c>
      <c r="E136">
        <v>78</v>
      </c>
      <c r="F136">
        <v>229</v>
      </c>
      <c r="G136">
        <v>229</v>
      </c>
      <c r="H136" s="13" t="s">
        <v>1257</v>
      </c>
      <c r="I136" s="13" t="s">
        <v>578</v>
      </c>
      <c r="J136" s="13" t="s">
        <v>579</v>
      </c>
      <c r="K136" s="13" t="s">
        <v>580</v>
      </c>
      <c r="M136">
        <v>700</v>
      </c>
      <c r="N136">
        <v>700</v>
      </c>
      <c r="O136">
        <v>3252</v>
      </c>
      <c r="P136">
        <v>4.6500000000000004</v>
      </c>
      <c r="R136">
        <v>1601</v>
      </c>
      <c r="S136">
        <v>1601</v>
      </c>
      <c r="T136">
        <v>256</v>
      </c>
      <c r="U136">
        <v>0.372</v>
      </c>
      <c r="V136">
        <v>6</v>
      </c>
      <c r="W136">
        <v>0</v>
      </c>
      <c r="X136">
        <v>6</v>
      </c>
      <c r="Y136" t="s">
        <v>673</v>
      </c>
      <c r="Z136">
        <v>496875</v>
      </c>
      <c r="AA136">
        <v>11.41</v>
      </c>
      <c r="AB136">
        <v>496875</v>
      </c>
      <c r="AC136">
        <v>11.41</v>
      </c>
      <c r="AD136">
        <v>55678</v>
      </c>
      <c r="AE136">
        <v>5837785</v>
      </c>
      <c r="AF136">
        <v>0.1012</v>
      </c>
      <c r="AG136">
        <v>140</v>
      </c>
      <c r="AH136">
        <v>7547875</v>
      </c>
      <c r="AI136">
        <v>2321</v>
      </c>
      <c r="AJ136">
        <v>521</v>
      </c>
      <c r="AK136" s="13" t="s">
        <v>1258</v>
      </c>
      <c r="AL136" s="13" t="s">
        <v>1259</v>
      </c>
      <c r="AM136" s="13" t="s">
        <v>1260</v>
      </c>
      <c r="AN136" s="13"/>
      <c r="AO136" s="13" t="s">
        <v>585</v>
      </c>
      <c r="AP136">
        <v>4</v>
      </c>
      <c r="AQ136">
        <v>15</v>
      </c>
      <c r="AR136">
        <v>29</v>
      </c>
      <c r="AS136">
        <v>77</v>
      </c>
      <c r="AT136">
        <v>16</v>
      </c>
      <c r="AU136" s="223">
        <v>19893</v>
      </c>
      <c r="AV136" s="13"/>
      <c r="AW136" s="13"/>
      <c r="AX136" s="13"/>
      <c r="AY136" s="13"/>
    </row>
    <row r="137" spans="1:51">
      <c r="A137" s="13" t="s">
        <v>1261</v>
      </c>
      <c r="B137" s="223">
        <v>43466</v>
      </c>
      <c r="C137" s="13" t="s">
        <v>855</v>
      </c>
      <c r="D137">
        <v>215</v>
      </c>
      <c r="E137">
        <v>530</v>
      </c>
      <c r="F137">
        <v>333</v>
      </c>
      <c r="G137">
        <v>748</v>
      </c>
      <c r="H137" s="13" t="s">
        <v>1262</v>
      </c>
      <c r="I137" s="13" t="s">
        <v>578</v>
      </c>
      <c r="J137" s="13" t="s">
        <v>589</v>
      </c>
      <c r="K137" s="13" t="s">
        <v>580</v>
      </c>
      <c r="M137">
        <v>65</v>
      </c>
      <c r="N137">
        <v>65</v>
      </c>
      <c r="O137">
        <v>270.5</v>
      </c>
      <c r="P137">
        <v>4.16</v>
      </c>
      <c r="R137">
        <v>144</v>
      </c>
      <c r="S137">
        <v>144</v>
      </c>
      <c r="T137">
        <v>22</v>
      </c>
      <c r="U137">
        <v>0.34399999999999997</v>
      </c>
      <c r="V137">
        <v>1</v>
      </c>
      <c r="W137">
        <v>0</v>
      </c>
      <c r="X137">
        <v>1</v>
      </c>
      <c r="Y137">
        <v>6</v>
      </c>
      <c r="Z137">
        <v>22000</v>
      </c>
      <c r="AA137">
        <v>0.51</v>
      </c>
      <c r="AB137">
        <v>22000</v>
      </c>
      <c r="AC137">
        <v>0.51</v>
      </c>
      <c r="AD137">
        <v>9242</v>
      </c>
      <c r="AE137">
        <v>602580</v>
      </c>
      <c r="AF137">
        <v>0.42009999999999997</v>
      </c>
      <c r="AG137">
        <v>282</v>
      </c>
      <c r="AH137">
        <v>1583566</v>
      </c>
      <c r="AI137">
        <v>5801</v>
      </c>
      <c r="AJ137">
        <v>505</v>
      </c>
      <c r="AK137" s="13" t="s">
        <v>1062</v>
      </c>
      <c r="AL137" s="13" t="s">
        <v>857</v>
      </c>
      <c r="AM137" s="13" t="s">
        <v>839</v>
      </c>
      <c r="AN137" s="13" t="s">
        <v>858</v>
      </c>
      <c r="AO137" s="13" t="s">
        <v>585</v>
      </c>
      <c r="AP137">
        <v>3</v>
      </c>
      <c r="AQ137">
        <v>15</v>
      </c>
      <c r="AR137">
        <v>32</v>
      </c>
      <c r="AS137">
        <v>79</v>
      </c>
      <c r="AT137">
        <v>17</v>
      </c>
      <c r="AU137" s="223">
        <v>25933</v>
      </c>
      <c r="AV137" s="13"/>
      <c r="AW137" s="13"/>
      <c r="AX137" s="13"/>
      <c r="AY137" s="13" t="s">
        <v>622</v>
      </c>
    </row>
    <row r="138" spans="1:51">
      <c r="A138" s="13" t="s">
        <v>1263</v>
      </c>
      <c r="B138" s="223">
        <v>43466</v>
      </c>
      <c r="C138" s="13" t="s">
        <v>1264</v>
      </c>
      <c r="D138">
        <v>159</v>
      </c>
      <c r="E138">
        <v>139</v>
      </c>
      <c r="F138">
        <v>277</v>
      </c>
      <c r="G138">
        <v>253</v>
      </c>
      <c r="H138" s="13" t="s">
        <v>1265</v>
      </c>
      <c r="I138" s="13" t="s">
        <v>578</v>
      </c>
      <c r="J138" s="13" t="s">
        <v>579</v>
      </c>
      <c r="K138" s="13" t="s">
        <v>580</v>
      </c>
      <c r="M138">
        <v>536</v>
      </c>
      <c r="N138">
        <v>537</v>
      </c>
      <c r="O138">
        <v>2070</v>
      </c>
      <c r="P138">
        <v>3.86</v>
      </c>
      <c r="R138">
        <v>941</v>
      </c>
      <c r="S138">
        <v>941</v>
      </c>
      <c r="T138">
        <v>257</v>
      </c>
      <c r="U138">
        <v>0.48099999999999998</v>
      </c>
      <c r="V138">
        <v>2</v>
      </c>
      <c r="W138">
        <v>0</v>
      </c>
      <c r="X138">
        <v>2</v>
      </c>
      <c r="Y138">
        <v>25</v>
      </c>
      <c r="Z138">
        <v>122341</v>
      </c>
      <c r="AA138">
        <v>2.81</v>
      </c>
      <c r="AB138">
        <v>122341</v>
      </c>
      <c r="AC138">
        <v>2.81</v>
      </c>
      <c r="AD138">
        <v>19872</v>
      </c>
      <c r="AE138">
        <v>3893920</v>
      </c>
      <c r="AF138">
        <v>0.16239999999999999</v>
      </c>
      <c r="AG138">
        <v>335</v>
      </c>
      <c r="AH138">
        <v>10435545</v>
      </c>
      <c r="AI138">
        <v>4952</v>
      </c>
      <c r="AJ138">
        <v>511</v>
      </c>
      <c r="AK138" s="13" t="s">
        <v>634</v>
      </c>
      <c r="AL138" s="13" t="s">
        <v>1266</v>
      </c>
      <c r="AM138" s="13" t="s">
        <v>732</v>
      </c>
      <c r="AN138" s="13" t="s">
        <v>1267</v>
      </c>
      <c r="AO138" s="13" t="s">
        <v>609</v>
      </c>
      <c r="AP138">
        <v>8</v>
      </c>
      <c r="AQ138">
        <v>12</v>
      </c>
      <c r="AR138">
        <v>28</v>
      </c>
      <c r="AS138">
        <v>68</v>
      </c>
      <c r="AT138">
        <v>5</v>
      </c>
      <c r="AU138" s="223">
        <v>25323</v>
      </c>
      <c r="AV138" s="13"/>
      <c r="AW138" s="13"/>
      <c r="AX138" s="13"/>
      <c r="AY138" s="13"/>
    </row>
    <row r="139" spans="1:51">
      <c r="A139" s="13" t="s">
        <v>457</v>
      </c>
      <c r="B139" s="223">
        <v>43466</v>
      </c>
      <c r="C139" s="13" t="s">
        <v>866</v>
      </c>
      <c r="D139">
        <v>247</v>
      </c>
      <c r="E139">
        <v>247</v>
      </c>
      <c r="F139">
        <v>546</v>
      </c>
      <c r="G139">
        <v>546</v>
      </c>
      <c r="H139" s="13" t="s">
        <v>1268</v>
      </c>
      <c r="I139" s="13" t="s">
        <v>578</v>
      </c>
      <c r="J139" s="13" t="s">
        <v>579</v>
      </c>
      <c r="K139" s="13" t="s">
        <v>580</v>
      </c>
      <c r="M139">
        <v>323</v>
      </c>
      <c r="N139">
        <v>324</v>
      </c>
      <c r="O139">
        <v>1404.5</v>
      </c>
      <c r="P139">
        <v>4.3499999999999996</v>
      </c>
      <c r="R139">
        <v>696</v>
      </c>
      <c r="S139">
        <v>696</v>
      </c>
      <c r="T139">
        <v>176</v>
      </c>
      <c r="U139">
        <v>0.54700000000000004</v>
      </c>
      <c r="V139">
        <v>4</v>
      </c>
      <c r="W139">
        <v>1</v>
      </c>
      <c r="X139">
        <v>4</v>
      </c>
      <c r="Y139">
        <v>43660</v>
      </c>
      <c r="Z139">
        <v>202500</v>
      </c>
      <c r="AA139">
        <v>4.6500000000000004</v>
      </c>
      <c r="AB139">
        <v>202500</v>
      </c>
      <c r="AC139">
        <v>4.6500000000000004</v>
      </c>
      <c r="AD139">
        <v>41000</v>
      </c>
      <c r="AE139">
        <v>351600</v>
      </c>
      <c r="AF139">
        <v>0.20250000000000001</v>
      </c>
      <c r="AG139">
        <v>150</v>
      </c>
      <c r="AH139">
        <v>20632339</v>
      </c>
      <c r="AI139">
        <v>14504</v>
      </c>
      <c r="AJ139">
        <v>511</v>
      </c>
      <c r="AK139" s="13" t="s">
        <v>1269</v>
      </c>
      <c r="AL139" s="13" t="s">
        <v>877</v>
      </c>
      <c r="AM139" s="13" t="s">
        <v>1270</v>
      </c>
      <c r="AN139" s="13"/>
      <c r="AO139" s="13" t="s">
        <v>594</v>
      </c>
      <c r="AP139">
        <v>4</v>
      </c>
      <c r="AQ139">
        <v>7</v>
      </c>
      <c r="AR139">
        <v>18</v>
      </c>
      <c r="AS139">
        <v>53</v>
      </c>
      <c r="AT139">
        <v>37</v>
      </c>
      <c r="AU139" s="223">
        <v>29829</v>
      </c>
      <c r="AV139" s="13"/>
      <c r="AW139" s="13" t="s">
        <v>694</v>
      </c>
      <c r="AX139" s="13" t="s">
        <v>622</v>
      </c>
      <c r="AY139" s="13"/>
    </row>
    <row r="140" spans="1:51">
      <c r="A140" s="13" t="s">
        <v>490</v>
      </c>
      <c r="B140" s="223">
        <v>43466</v>
      </c>
      <c r="C140" s="13" t="s">
        <v>1271</v>
      </c>
      <c r="D140">
        <v>72</v>
      </c>
      <c r="E140">
        <v>72</v>
      </c>
      <c r="F140">
        <v>568</v>
      </c>
      <c r="G140">
        <v>568</v>
      </c>
      <c r="H140" s="13" t="s">
        <v>1272</v>
      </c>
      <c r="I140" s="13" t="s">
        <v>578</v>
      </c>
      <c r="J140" s="13" t="s">
        <v>579</v>
      </c>
      <c r="K140" s="13" t="s">
        <v>580</v>
      </c>
      <c r="M140">
        <v>813</v>
      </c>
      <c r="N140">
        <v>815</v>
      </c>
      <c r="O140">
        <v>3699.5</v>
      </c>
      <c r="P140">
        <v>4.55</v>
      </c>
      <c r="R140">
        <v>1835</v>
      </c>
      <c r="S140">
        <v>1835</v>
      </c>
      <c r="T140">
        <v>279</v>
      </c>
      <c r="U140">
        <v>0.34799999999999998</v>
      </c>
      <c r="V140">
        <v>10</v>
      </c>
      <c r="W140">
        <v>0</v>
      </c>
      <c r="X140">
        <v>16</v>
      </c>
      <c r="Y140">
        <v>43659</v>
      </c>
      <c r="Z140">
        <v>664735</v>
      </c>
      <c r="AA140">
        <v>15.26</v>
      </c>
      <c r="AB140">
        <v>621176</v>
      </c>
      <c r="AC140">
        <v>14.26</v>
      </c>
      <c r="AD140">
        <v>87500</v>
      </c>
      <c r="AE140">
        <v>6943700</v>
      </c>
      <c r="AF140">
        <v>0.13159999999999999</v>
      </c>
      <c r="AG140">
        <v>120</v>
      </c>
      <c r="AH140">
        <v>11359000</v>
      </c>
      <c r="AI140">
        <v>3079</v>
      </c>
      <c r="AJ140">
        <v>504</v>
      </c>
      <c r="AK140" s="13" t="s">
        <v>1174</v>
      </c>
      <c r="AL140" s="13" t="s">
        <v>852</v>
      </c>
      <c r="AM140" s="13" t="s">
        <v>1147</v>
      </c>
      <c r="AN140" s="13" t="s">
        <v>853</v>
      </c>
      <c r="AO140" s="13" t="s">
        <v>594</v>
      </c>
      <c r="AP140">
        <v>16</v>
      </c>
      <c r="AQ140">
        <v>8</v>
      </c>
      <c r="AR140">
        <v>20</v>
      </c>
      <c r="AS140">
        <v>55</v>
      </c>
      <c r="AT140">
        <v>41</v>
      </c>
      <c r="AU140" s="223">
        <v>20453</v>
      </c>
      <c r="AV140" s="13" t="s">
        <v>1027</v>
      </c>
      <c r="AW140" s="13"/>
      <c r="AX140" s="13"/>
      <c r="AY140" s="13"/>
    </row>
    <row r="141" spans="1:51">
      <c r="A141" s="13" t="s">
        <v>1273</v>
      </c>
      <c r="B141" s="223">
        <v>43466</v>
      </c>
      <c r="C141" s="13" t="s">
        <v>1000</v>
      </c>
      <c r="D141">
        <v>339</v>
      </c>
      <c r="E141">
        <v>351</v>
      </c>
      <c r="F141">
        <v>782</v>
      </c>
      <c r="G141">
        <v>765</v>
      </c>
      <c r="H141" s="13" t="s">
        <v>1274</v>
      </c>
      <c r="I141" s="13" t="s">
        <v>578</v>
      </c>
      <c r="J141" s="13" t="s">
        <v>589</v>
      </c>
      <c r="K141" s="13" t="s">
        <v>580</v>
      </c>
      <c r="M141">
        <v>148</v>
      </c>
      <c r="N141">
        <v>150</v>
      </c>
      <c r="O141">
        <v>669</v>
      </c>
      <c r="P141">
        <v>4.5199999999999996</v>
      </c>
      <c r="R141">
        <v>373</v>
      </c>
      <c r="S141">
        <v>373</v>
      </c>
      <c r="T141">
        <v>39</v>
      </c>
      <c r="U141">
        <v>0.26500000000000001</v>
      </c>
      <c r="V141">
        <v>5</v>
      </c>
      <c r="W141">
        <v>1</v>
      </c>
      <c r="X141">
        <v>25</v>
      </c>
      <c r="Y141">
        <v>3</v>
      </c>
      <c r="Z141">
        <v>132915</v>
      </c>
      <c r="AA141">
        <v>3.05</v>
      </c>
      <c r="AB141">
        <v>132915</v>
      </c>
      <c r="AC141">
        <v>3.05</v>
      </c>
      <c r="AD141">
        <v>50568</v>
      </c>
      <c r="AE141">
        <v>1536736</v>
      </c>
      <c r="AF141">
        <v>0.3805</v>
      </c>
      <c r="AG141">
        <v>122</v>
      </c>
      <c r="AH141">
        <v>11464557</v>
      </c>
      <c r="AI141">
        <v>15641</v>
      </c>
      <c r="AJ141">
        <v>663</v>
      </c>
      <c r="AK141" s="13" t="s">
        <v>1174</v>
      </c>
      <c r="AL141" s="13" t="s">
        <v>1275</v>
      </c>
      <c r="AM141" s="13" t="s">
        <v>592</v>
      </c>
      <c r="AN141" s="13" t="s">
        <v>590</v>
      </c>
      <c r="AO141" s="13" t="s">
        <v>594</v>
      </c>
      <c r="AP141">
        <v>16</v>
      </c>
      <c r="AQ141">
        <v>9</v>
      </c>
      <c r="AR141">
        <v>20</v>
      </c>
      <c r="AS141">
        <v>55</v>
      </c>
      <c r="AT141">
        <v>41</v>
      </c>
      <c r="AU141" s="223">
        <v>32356</v>
      </c>
      <c r="AV141" s="13"/>
      <c r="AW141" s="13"/>
      <c r="AX141" s="13" t="s">
        <v>622</v>
      </c>
      <c r="AY141" s="13"/>
    </row>
    <row r="142" spans="1:51">
      <c r="A142" s="13" t="s">
        <v>1276</v>
      </c>
      <c r="B142" s="223">
        <v>43466</v>
      </c>
      <c r="C142" s="13" t="s">
        <v>1000</v>
      </c>
      <c r="D142">
        <v>365</v>
      </c>
      <c r="E142">
        <v>351</v>
      </c>
      <c r="F142">
        <v>551</v>
      </c>
      <c r="G142">
        <v>551</v>
      </c>
      <c r="H142" s="13" t="s">
        <v>1277</v>
      </c>
      <c r="I142" s="13" t="s">
        <v>578</v>
      </c>
      <c r="J142" s="13" t="s">
        <v>589</v>
      </c>
      <c r="K142" s="13" t="s">
        <v>580</v>
      </c>
      <c r="M142">
        <v>155</v>
      </c>
      <c r="N142">
        <v>156</v>
      </c>
      <c r="O142">
        <v>776.5</v>
      </c>
      <c r="P142">
        <v>5.01</v>
      </c>
      <c r="R142">
        <v>449</v>
      </c>
      <c r="S142">
        <v>449</v>
      </c>
      <c r="T142">
        <v>28</v>
      </c>
      <c r="U142">
        <v>0.182</v>
      </c>
      <c r="V142">
        <v>8</v>
      </c>
      <c r="W142">
        <v>0</v>
      </c>
      <c r="X142">
        <v>159</v>
      </c>
      <c r="Y142">
        <v>3</v>
      </c>
      <c r="Z142">
        <v>197563</v>
      </c>
      <c r="AA142">
        <v>4.54</v>
      </c>
      <c r="AB142">
        <v>197563</v>
      </c>
      <c r="AC142">
        <v>4.54</v>
      </c>
      <c r="AD142">
        <v>54978</v>
      </c>
      <c r="AE142">
        <v>1657275</v>
      </c>
      <c r="AF142">
        <v>0.27829999999999999</v>
      </c>
      <c r="AG142">
        <v>99</v>
      </c>
      <c r="AH142">
        <v>15843706</v>
      </c>
      <c r="AI142">
        <v>20286</v>
      </c>
      <c r="AJ142">
        <v>700</v>
      </c>
      <c r="AK142" s="13" t="s">
        <v>1278</v>
      </c>
      <c r="AL142" s="13" t="s">
        <v>1279</v>
      </c>
      <c r="AM142" s="13" t="s">
        <v>846</v>
      </c>
      <c r="AN142" s="13" t="s">
        <v>1003</v>
      </c>
      <c r="AO142" s="13" t="s">
        <v>594</v>
      </c>
      <c r="AP142">
        <v>16</v>
      </c>
      <c r="AQ142">
        <v>9</v>
      </c>
      <c r="AR142" t="s">
        <v>1005</v>
      </c>
      <c r="AS142">
        <v>55</v>
      </c>
      <c r="AT142">
        <v>41</v>
      </c>
      <c r="AU142" s="223">
        <v>34577</v>
      </c>
      <c r="AV142" s="13"/>
      <c r="AW142" s="13"/>
      <c r="AX142" s="13" t="s">
        <v>622</v>
      </c>
      <c r="AY142" s="13"/>
    </row>
    <row r="143" spans="1:51">
      <c r="A143" s="13" t="s">
        <v>1280</v>
      </c>
      <c r="B143" s="223">
        <v>43466</v>
      </c>
      <c r="C143" s="13" t="s">
        <v>1281</v>
      </c>
      <c r="D143">
        <v>168</v>
      </c>
      <c r="E143">
        <v>168</v>
      </c>
      <c r="F143">
        <v>275</v>
      </c>
      <c r="G143">
        <v>275</v>
      </c>
      <c r="H143" s="13" t="s">
        <v>1282</v>
      </c>
      <c r="I143" s="13" t="s">
        <v>578</v>
      </c>
      <c r="J143" s="13" t="s">
        <v>579</v>
      </c>
      <c r="K143" s="13" t="s">
        <v>580</v>
      </c>
      <c r="M143">
        <v>509</v>
      </c>
      <c r="N143">
        <v>513</v>
      </c>
      <c r="O143">
        <v>2421.5</v>
      </c>
      <c r="P143">
        <v>4.76</v>
      </c>
      <c r="R143">
        <v>1366</v>
      </c>
      <c r="S143">
        <v>1366</v>
      </c>
      <c r="T143">
        <v>135</v>
      </c>
      <c r="U143">
        <v>0.26800000000000002</v>
      </c>
      <c r="V143">
        <v>3</v>
      </c>
      <c r="W143">
        <v>1</v>
      </c>
      <c r="X143">
        <v>4</v>
      </c>
      <c r="Y143">
        <v>22</v>
      </c>
      <c r="Z143">
        <v>241990</v>
      </c>
      <c r="AA143">
        <v>5.56</v>
      </c>
      <c r="AB143">
        <v>241990</v>
      </c>
      <c r="AC143">
        <v>5.56</v>
      </c>
      <c r="AD143">
        <v>23502</v>
      </c>
      <c r="AE143">
        <v>4599540</v>
      </c>
      <c r="AF143">
        <v>9.7100000000000006E-2</v>
      </c>
      <c r="AG143">
        <v>246</v>
      </c>
      <c r="AH143">
        <v>10288064</v>
      </c>
      <c r="AI143">
        <v>4201</v>
      </c>
      <c r="AJ143">
        <v>585</v>
      </c>
      <c r="AK143" s="13" t="s">
        <v>853</v>
      </c>
      <c r="AL143" s="13" t="s">
        <v>852</v>
      </c>
      <c r="AM143" s="13" t="s">
        <v>592</v>
      </c>
      <c r="AN143" s="13" t="s">
        <v>757</v>
      </c>
      <c r="AO143" s="13" t="s">
        <v>594</v>
      </c>
      <c r="AP143">
        <v>16</v>
      </c>
      <c r="AQ143">
        <v>9</v>
      </c>
      <c r="AR143">
        <v>20</v>
      </c>
      <c r="AS143">
        <v>55</v>
      </c>
      <c r="AT143">
        <v>41</v>
      </c>
      <c r="AU143" s="223">
        <v>25019</v>
      </c>
      <c r="AV143" s="13"/>
      <c r="AW143" s="13"/>
      <c r="AX143" s="13"/>
      <c r="AY143" s="13"/>
    </row>
    <row r="144" spans="1:51">
      <c r="A144" s="13" t="s">
        <v>1283</v>
      </c>
      <c r="B144" s="223">
        <v>43466</v>
      </c>
      <c r="C144" s="13" t="s">
        <v>855</v>
      </c>
      <c r="D144">
        <v>367</v>
      </c>
      <c r="E144">
        <v>530</v>
      </c>
      <c r="F144">
        <v>806</v>
      </c>
      <c r="G144">
        <v>748</v>
      </c>
      <c r="H144" s="13" t="s">
        <v>1284</v>
      </c>
      <c r="I144" s="13" t="s">
        <v>578</v>
      </c>
      <c r="J144" s="13" t="s">
        <v>589</v>
      </c>
      <c r="K144" s="13" t="s">
        <v>598</v>
      </c>
      <c r="M144">
        <v>131</v>
      </c>
      <c r="N144">
        <v>131</v>
      </c>
      <c r="O144">
        <v>605.5</v>
      </c>
      <c r="P144">
        <v>4.62</v>
      </c>
      <c r="R144">
        <v>314</v>
      </c>
      <c r="S144">
        <v>314</v>
      </c>
      <c r="T144">
        <v>35</v>
      </c>
      <c r="U144">
        <v>0.27300000000000002</v>
      </c>
      <c r="V144">
        <v>13</v>
      </c>
      <c r="W144">
        <v>0</v>
      </c>
      <c r="X144">
        <v>13</v>
      </c>
      <c r="Y144">
        <v>43560</v>
      </c>
      <c r="Z144">
        <v>58206</v>
      </c>
      <c r="AA144">
        <v>1.34</v>
      </c>
      <c r="AB144">
        <v>58206</v>
      </c>
      <c r="AC144">
        <v>1.34</v>
      </c>
      <c r="AD144">
        <v>35180</v>
      </c>
      <c r="AE144">
        <v>1540888</v>
      </c>
      <c r="AF144">
        <v>0.60440000000000005</v>
      </c>
      <c r="AG144">
        <v>234</v>
      </c>
      <c r="AH144">
        <v>13280604</v>
      </c>
      <c r="AI144">
        <v>21933</v>
      </c>
      <c r="AJ144">
        <v>568</v>
      </c>
      <c r="AK144" s="13" t="s">
        <v>912</v>
      </c>
      <c r="AL144" s="13" t="s">
        <v>1285</v>
      </c>
      <c r="AM144" s="13" t="s">
        <v>1286</v>
      </c>
      <c r="AN144" s="13" t="s">
        <v>1287</v>
      </c>
      <c r="AO144" s="13" t="s">
        <v>585</v>
      </c>
      <c r="AP144">
        <v>2</v>
      </c>
      <c r="AQ144">
        <v>15</v>
      </c>
      <c r="AR144" t="s">
        <v>1288</v>
      </c>
      <c r="AS144">
        <v>85</v>
      </c>
      <c r="AT144">
        <v>17</v>
      </c>
      <c r="AU144" s="223">
        <v>33572</v>
      </c>
      <c r="AV144" s="13"/>
      <c r="AW144" s="13"/>
      <c r="AX144" s="13" t="s">
        <v>622</v>
      </c>
      <c r="AY144" s="13" t="s">
        <v>622</v>
      </c>
    </row>
    <row r="145" spans="1:51">
      <c r="A145" s="13" t="s">
        <v>1289</v>
      </c>
      <c r="B145" s="223">
        <v>43466</v>
      </c>
      <c r="C145" s="13" t="s">
        <v>1290</v>
      </c>
      <c r="D145">
        <v>109</v>
      </c>
      <c r="E145">
        <v>86</v>
      </c>
      <c r="F145">
        <v>680</v>
      </c>
      <c r="G145">
        <v>680</v>
      </c>
      <c r="H145" s="13" t="s">
        <v>1291</v>
      </c>
      <c r="I145" s="13" t="s">
        <v>578</v>
      </c>
      <c r="J145" s="13" t="s">
        <v>579</v>
      </c>
      <c r="K145" s="13" t="s">
        <v>580</v>
      </c>
      <c r="M145">
        <v>209</v>
      </c>
      <c r="N145">
        <v>209</v>
      </c>
      <c r="O145">
        <v>933.5</v>
      </c>
      <c r="P145">
        <v>4.47</v>
      </c>
      <c r="R145">
        <v>456</v>
      </c>
      <c r="S145">
        <v>456</v>
      </c>
      <c r="T145">
        <v>82</v>
      </c>
      <c r="U145">
        <v>0.39400000000000002</v>
      </c>
      <c r="V145">
        <v>1</v>
      </c>
      <c r="W145">
        <v>0</v>
      </c>
      <c r="X145">
        <v>1</v>
      </c>
      <c r="Y145">
        <v>19</v>
      </c>
      <c r="Z145">
        <v>77658</v>
      </c>
      <c r="AA145">
        <v>1.78</v>
      </c>
      <c r="AB145">
        <v>77658</v>
      </c>
      <c r="AC145">
        <v>1.78</v>
      </c>
      <c r="AD145">
        <v>11403</v>
      </c>
      <c r="AE145">
        <v>1878400</v>
      </c>
      <c r="AF145">
        <v>0.14680000000000001</v>
      </c>
      <c r="AG145">
        <v>256</v>
      </c>
      <c r="AH145">
        <v>3945608</v>
      </c>
      <c r="AI145">
        <v>4240</v>
      </c>
      <c r="AJ145">
        <v>573</v>
      </c>
      <c r="AK145" s="13" t="s">
        <v>863</v>
      </c>
      <c r="AL145" s="13" t="s">
        <v>791</v>
      </c>
      <c r="AM145" s="13" t="s">
        <v>792</v>
      </c>
      <c r="AN145" s="13" t="s">
        <v>787</v>
      </c>
      <c r="AO145" s="13" t="s">
        <v>594</v>
      </c>
      <c r="AP145">
        <v>1</v>
      </c>
      <c r="AQ145">
        <v>7</v>
      </c>
      <c r="AR145">
        <v>18</v>
      </c>
      <c r="AS145">
        <v>53</v>
      </c>
      <c r="AT145">
        <v>34</v>
      </c>
      <c r="AU145" s="223">
        <v>22097</v>
      </c>
      <c r="AV145" s="13" t="s">
        <v>716</v>
      </c>
      <c r="AW145" s="13"/>
      <c r="AX145" s="13"/>
      <c r="AY145" s="13"/>
    </row>
    <row r="146" spans="1:51">
      <c r="A146" s="13" t="s">
        <v>1292</v>
      </c>
      <c r="B146" s="223">
        <v>43466</v>
      </c>
      <c r="C146" s="13" t="s">
        <v>1293</v>
      </c>
      <c r="D146">
        <v>140</v>
      </c>
      <c r="E146">
        <v>234</v>
      </c>
      <c r="F146">
        <v>442</v>
      </c>
      <c r="G146">
        <v>442</v>
      </c>
      <c r="H146" s="13" t="s">
        <v>1294</v>
      </c>
      <c r="I146" s="13" t="s">
        <v>639</v>
      </c>
      <c r="J146" s="13" t="s">
        <v>579</v>
      </c>
      <c r="K146" s="13" t="s">
        <v>580</v>
      </c>
      <c r="L146">
        <v>155</v>
      </c>
      <c r="M146">
        <v>741</v>
      </c>
      <c r="N146">
        <v>744</v>
      </c>
      <c r="O146">
        <v>3333.5</v>
      </c>
      <c r="P146">
        <v>4.5</v>
      </c>
      <c r="Q146">
        <v>354</v>
      </c>
      <c r="R146">
        <v>1360</v>
      </c>
      <c r="S146">
        <v>1714</v>
      </c>
      <c r="T146">
        <v>326</v>
      </c>
      <c r="U146">
        <v>0.44800000000000001</v>
      </c>
      <c r="V146">
        <v>6</v>
      </c>
      <c r="W146">
        <v>0</v>
      </c>
      <c r="X146">
        <v>6</v>
      </c>
      <c r="Y146">
        <v>21</v>
      </c>
      <c r="Z146">
        <v>232000</v>
      </c>
      <c r="AA146">
        <v>5.33</v>
      </c>
      <c r="AB146">
        <v>232000</v>
      </c>
      <c r="AC146">
        <v>5.33</v>
      </c>
      <c r="AD146">
        <v>44685</v>
      </c>
      <c r="AE146">
        <v>6457003</v>
      </c>
      <c r="AF146">
        <v>0.19259999999999999</v>
      </c>
      <c r="AG146">
        <v>322</v>
      </c>
      <c r="AH146">
        <v>14543000</v>
      </c>
      <c r="AI146">
        <v>4344</v>
      </c>
      <c r="AJ146">
        <v>470</v>
      </c>
      <c r="AK146" s="13" t="s">
        <v>1295</v>
      </c>
      <c r="AL146" s="13" t="s">
        <v>1296</v>
      </c>
      <c r="AM146" s="13" t="s">
        <v>773</v>
      </c>
      <c r="AN146" s="13" t="s">
        <v>692</v>
      </c>
      <c r="AO146" s="13" t="s">
        <v>594</v>
      </c>
      <c r="AP146">
        <v>1</v>
      </c>
      <c r="AQ146">
        <v>7</v>
      </c>
      <c r="AR146">
        <v>18</v>
      </c>
      <c r="AS146">
        <v>50</v>
      </c>
      <c r="AT146">
        <v>33</v>
      </c>
      <c r="AU146" s="223">
        <v>24046</v>
      </c>
      <c r="AV146" s="13"/>
      <c r="AW146" s="13"/>
      <c r="AX146" s="13"/>
      <c r="AY146" s="13"/>
    </row>
    <row r="147" spans="1:51">
      <c r="A147" s="13" t="s">
        <v>441</v>
      </c>
      <c r="B147" s="223">
        <v>43466</v>
      </c>
      <c r="C147" s="13" t="s">
        <v>1297</v>
      </c>
      <c r="D147">
        <v>14</v>
      </c>
      <c r="E147">
        <v>14</v>
      </c>
      <c r="F147">
        <v>510</v>
      </c>
      <c r="G147">
        <v>510</v>
      </c>
      <c r="H147" s="13" t="s">
        <v>1298</v>
      </c>
      <c r="I147" s="13" t="s">
        <v>578</v>
      </c>
      <c r="J147" s="13" t="s">
        <v>579</v>
      </c>
      <c r="K147" s="13" t="s">
        <v>580</v>
      </c>
      <c r="M147">
        <v>1830</v>
      </c>
      <c r="N147">
        <v>1840</v>
      </c>
      <c r="O147">
        <v>8698</v>
      </c>
      <c r="P147">
        <v>4.75</v>
      </c>
      <c r="R147">
        <v>4198</v>
      </c>
      <c r="S147">
        <v>4198</v>
      </c>
      <c r="T147">
        <v>493</v>
      </c>
      <c r="U147">
        <v>0.29199999999999998</v>
      </c>
      <c r="V147">
        <v>20</v>
      </c>
      <c r="W147">
        <v>1</v>
      </c>
      <c r="X147">
        <v>46</v>
      </c>
      <c r="Y147">
        <v>43627</v>
      </c>
      <c r="Z147">
        <v>884521</v>
      </c>
      <c r="AA147">
        <v>20.309999999999999</v>
      </c>
      <c r="AB147">
        <v>812641</v>
      </c>
      <c r="AC147">
        <v>18.66</v>
      </c>
      <c r="AD147">
        <v>175748</v>
      </c>
      <c r="AE147">
        <v>10226288</v>
      </c>
      <c r="AF147">
        <v>0.1762</v>
      </c>
      <c r="AG147">
        <v>207</v>
      </c>
      <c r="AH147">
        <v>12236672</v>
      </c>
      <c r="AI147">
        <v>1681</v>
      </c>
      <c r="AJ147">
        <v>577</v>
      </c>
      <c r="AK147" s="13" t="s">
        <v>888</v>
      </c>
      <c r="AL147" s="13" t="s">
        <v>1299</v>
      </c>
      <c r="AM147" s="13" t="s">
        <v>628</v>
      </c>
      <c r="AN147" s="13" t="s">
        <v>780</v>
      </c>
      <c r="AO147" s="13" t="s">
        <v>594</v>
      </c>
      <c r="AP147">
        <v>2</v>
      </c>
      <c r="AQ147">
        <v>8</v>
      </c>
      <c r="AR147">
        <v>25</v>
      </c>
      <c r="AS147">
        <v>57</v>
      </c>
      <c r="AT147">
        <v>35</v>
      </c>
      <c r="AU147" s="223">
        <v>16126</v>
      </c>
      <c r="AV147" s="13" t="s">
        <v>705</v>
      </c>
      <c r="AW147" s="13"/>
      <c r="AX147" s="13"/>
      <c r="AY147" s="13"/>
    </row>
    <row r="148" spans="1:51">
      <c r="A148" s="13" t="s">
        <v>1300</v>
      </c>
      <c r="B148" s="223">
        <v>43466</v>
      </c>
      <c r="C148" s="13" t="s">
        <v>722</v>
      </c>
      <c r="D148">
        <v>316</v>
      </c>
      <c r="E148">
        <v>91</v>
      </c>
      <c r="F148">
        <v>296</v>
      </c>
      <c r="G148">
        <v>296</v>
      </c>
      <c r="H148" s="13" t="s">
        <v>1301</v>
      </c>
      <c r="I148" s="13" t="s">
        <v>578</v>
      </c>
      <c r="J148" s="13" t="s">
        <v>589</v>
      </c>
      <c r="K148" s="13" t="s">
        <v>736</v>
      </c>
      <c r="M148">
        <v>146</v>
      </c>
      <c r="N148">
        <v>159</v>
      </c>
      <c r="O148">
        <v>520</v>
      </c>
      <c r="P148">
        <v>3.56</v>
      </c>
      <c r="R148">
        <v>179</v>
      </c>
      <c r="S148">
        <v>179</v>
      </c>
      <c r="T148">
        <v>131</v>
      </c>
      <c r="U148">
        <v>0.90300000000000002</v>
      </c>
      <c r="V148">
        <v>1</v>
      </c>
      <c r="W148">
        <v>0</v>
      </c>
      <c r="X148">
        <v>1</v>
      </c>
      <c r="Y148">
        <v>10</v>
      </c>
      <c r="Z148">
        <v>42500</v>
      </c>
      <c r="AA148">
        <v>0.98</v>
      </c>
      <c r="AB148">
        <v>42500</v>
      </c>
      <c r="AC148">
        <v>0.98</v>
      </c>
      <c r="AD148">
        <v>12689</v>
      </c>
      <c r="AE148">
        <v>1126314</v>
      </c>
      <c r="AF148">
        <v>0.29859999999999998</v>
      </c>
      <c r="AG148">
        <v>183</v>
      </c>
      <c r="AH148">
        <v>10992764</v>
      </c>
      <c r="AI148">
        <v>19269</v>
      </c>
      <c r="AJ148">
        <v>383</v>
      </c>
      <c r="AK148" s="13" t="s">
        <v>984</v>
      </c>
      <c r="AL148" s="13" t="s">
        <v>1302</v>
      </c>
      <c r="AM148" s="13" t="s">
        <v>1303</v>
      </c>
      <c r="AN148" s="13" t="s">
        <v>986</v>
      </c>
      <c r="AO148" s="13" t="s">
        <v>704</v>
      </c>
      <c r="AP148">
        <v>12</v>
      </c>
      <c r="AQ148">
        <v>5</v>
      </c>
      <c r="AR148">
        <v>14</v>
      </c>
      <c r="AS148">
        <v>29</v>
      </c>
      <c r="AT148">
        <v>27</v>
      </c>
      <c r="AU148" s="223">
        <v>30467</v>
      </c>
      <c r="AV148" s="13"/>
      <c r="AW148" s="13" t="s">
        <v>737</v>
      </c>
      <c r="AX148" s="13" t="s">
        <v>622</v>
      </c>
      <c r="AY148" s="13"/>
    </row>
    <row r="149" spans="1:51">
      <c r="A149" s="13" t="s">
        <v>346</v>
      </c>
      <c r="B149" s="223">
        <v>43466</v>
      </c>
      <c r="C149" s="13" t="s">
        <v>1264</v>
      </c>
      <c r="D149">
        <v>139</v>
      </c>
      <c r="E149">
        <v>139</v>
      </c>
      <c r="F149">
        <v>253</v>
      </c>
      <c r="G149">
        <v>253</v>
      </c>
      <c r="H149" s="13" t="s">
        <v>1304</v>
      </c>
      <c r="I149" s="13" t="s">
        <v>578</v>
      </c>
      <c r="J149" s="13" t="s">
        <v>579</v>
      </c>
      <c r="K149" s="13" t="s">
        <v>580</v>
      </c>
      <c r="M149">
        <v>634</v>
      </c>
      <c r="N149">
        <v>636</v>
      </c>
      <c r="O149">
        <v>2638</v>
      </c>
      <c r="P149">
        <v>4.16</v>
      </c>
      <c r="R149">
        <v>1250</v>
      </c>
      <c r="S149">
        <v>1250</v>
      </c>
      <c r="T149">
        <v>279</v>
      </c>
      <c r="U149">
        <v>0.441</v>
      </c>
      <c r="V149">
        <v>3</v>
      </c>
      <c r="W149">
        <v>1</v>
      </c>
      <c r="X149">
        <v>4</v>
      </c>
      <c r="Y149">
        <v>24</v>
      </c>
      <c r="Z149">
        <v>152173</v>
      </c>
      <c r="AA149">
        <v>3.49</v>
      </c>
      <c r="AB149">
        <v>152173</v>
      </c>
      <c r="AC149">
        <v>3.49</v>
      </c>
      <c r="AD149">
        <v>32645</v>
      </c>
      <c r="AE149">
        <v>4857894</v>
      </c>
      <c r="AF149">
        <v>0.2145</v>
      </c>
      <c r="AG149">
        <v>358</v>
      </c>
      <c r="AH149">
        <v>13251410</v>
      </c>
      <c r="AI149">
        <v>5009</v>
      </c>
      <c r="AJ149">
        <v>556</v>
      </c>
      <c r="AK149" s="13" t="s">
        <v>1305</v>
      </c>
      <c r="AL149" s="13" t="s">
        <v>634</v>
      </c>
      <c r="AM149" s="13" t="s">
        <v>732</v>
      </c>
      <c r="AN149" s="13"/>
      <c r="AO149" s="13" t="s">
        <v>609</v>
      </c>
      <c r="AP149">
        <v>8</v>
      </c>
      <c r="AQ149">
        <v>12</v>
      </c>
      <c r="AR149">
        <v>29</v>
      </c>
      <c r="AS149">
        <v>68</v>
      </c>
      <c r="AT149">
        <v>5</v>
      </c>
      <c r="AU149" s="223">
        <v>23954</v>
      </c>
      <c r="AV149" s="13"/>
      <c r="AW149" s="13"/>
      <c r="AX149" s="13"/>
      <c r="AY149" s="13"/>
    </row>
    <row r="150" spans="1:51">
      <c r="A150" s="13" t="s">
        <v>386</v>
      </c>
      <c r="B150" s="223">
        <v>43466</v>
      </c>
      <c r="C150" s="13" t="s">
        <v>1306</v>
      </c>
      <c r="D150">
        <v>120</v>
      </c>
      <c r="E150">
        <v>267</v>
      </c>
      <c r="F150">
        <v>243</v>
      </c>
      <c r="G150">
        <v>243</v>
      </c>
      <c r="H150" s="13" t="s">
        <v>1307</v>
      </c>
      <c r="I150" s="13" t="s">
        <v>578</v>
      </c>
      <c r="J150" s="13" t="s">
        <v>579</v>
      </c>
      <c r="K150" s="13" t="s">
        <v>580</v>
      </c>
      <c r="M150">
        <v>868</v>
      </c>
      <c r="N150">
        <v>868</v>
      </c>
      <c r="O150">
        <v>4137</v>
      </c>
      <c r="P150">
        <v>4.7699999999999996</v>
      </c>
      <c r="R150">
        <v>2203</v>
      </c>
      <c r="S150">
        <v>2203</v>
      </c>
      <c r="T150">
        <v>289</v>
      </c>
      <c r="U150">
        <v>0.33800000000000002</v>
      </c>
      <c r="V150">
        <v>7</v>
      </c>
      <c r="W150">
        <v>1</v>
      </c>
      <c r="X150">
        <v>7</v>
      </c>
      <c r="Y150">
        <v>16</v>
      </c>
      <c r="Z150">
        <v>343403</v>
      </c>
      <c r="AA150">
        <v>7.88</v>
      </c>
      <c r="AB150">
        <v>343403</v>
      </c>
      <c r="AC150">
        <v>7.88</v>
      </c>
      <c r="AD150">
        <v>59552</v>
      </c>
      <c r="AE150">
        <v>7682714</v>
      </c>
      <c r="AF150">
        <v>0.1734</v>
      </c>
      <c r="AG150">
        <v>280</v>
      </c>
      <c r="AH150">
        <v>14850303</v>
      </c>
      <c r="AI150">
        <v>3590</v>
      </c>
      <c r="AJ150">
        <v>533</v>
      </c>
      <c r="AK150" s="13" t="s">
        <v>888</v>
      </c>
      <c r="AL150" s="13" t="s">
        <v>1056</v>
      </c>
      <c r="AM150" s="13" t="s">
        <v>1308</v>
      </c>
      <c r="AN150" s="13" t="s">
        <v>1309</v>
      </c>
      <c r="AO150" s="13" t="s">
        <v>585</v>
      </c>
      <c r="AP150">
        <v>1</v>
      </c>
      <c r="AQ150">
        <v>15</v>
      </c>
      <c r="AR150">
        <v>32</v>
      </c>
      <c r="AS150">
        <v>79</v>
      </c>
      <c r="AT150">
        <v>17</v>
      </c>
      <c r="AU150" s="223">
        <v>23223</v>
      </c>
      <c r="AV150" s="13"/>
      <c r="AW150" s="13"/>
      <c r="AX150" s="13"/>
      <c r="AY150" s="13"/>
    </row>
    <row r="151" spans="1:51">
      <c r="A151" s="13" t="s">
        <v>366</v>
      </c>
      <c r="B151" s="223">
        <v>43466</v>
      </c>
      <c r="C151" s="13" t="s">
        <v>630</v>
      </c>
      <c r="D151">
        <v>64</v>
      </c>
      <c r="E151">
        <v>64</v>
      </c>
      <c r="F151">
        <v>219</v>
      </c>
      <c r="G151">
        <v>219</v>
      </c>
      <c r="H151" s="13" t="s">
        <v>1310</v>
      </c>
      <c r="I151" s="13" t="s">
        <v>578</v>
      </c>
      <c r="J151" s="13" t="s">
        <v>579</v>
      </c>
      <c r="K151" s="13" t="s">
        <v>580</v>
      </c>
      <c r="M151">
        <v>1486</v>
      </c>
      <c r="N151">
        <v>1493</v>
      </c>
      <c r="O151">
        <v>6945</v>
      </c>
      <c r="P151">
        <v>4.67</v>
      </c>
      <c r="R151">
        <v>3314</v>
      </c>
      <c r="S151">
        <v>3314</v>
      </c>
      <c r="T151">
        <v>570</v>
      </c>
      <c r="U151">
        <v>0.38700000000000001</v>
      </c>
      <c r="V151">
        <v>18</v>
      </c>
      <c r="W151">
        <v>1</v>
      </c>
      <c r="X151">
        <v>35</v>
      </c>
      <c r="Y151">
        <v>41833</v>
      </c>
      <c r="Z151">
        <v>757179</v>
      </c>
      <c r="AA151">
        <v>17.38</v>
      </c>
      <c r="AB151">
        <v>757179</v>
      </c>
      <c r="AC151">
        <v>17.38</v>
      </c>
      <c r="AD151">
        <v>149778</v>
      </c>
      <c r="AE151">
        <v>13032612</v>
      </c>
      <c r="AF151">
        <v>0.1978</v>
      </c>
      <c r="AG151">
        <v>191</v>
      </c>
      <c r="AH151">
        <v>26894981</v>
      </c>
      <c r="AI151">
        <v>3854</v>
      </c>
      <c r="AJ151">
        <v>565</v>
      </c>
      <c r="AK151" s="13" t="s">
        <v>635</v>
      </c>
      <c r="AL151" s="13" t="s">
        <v>601</v>
      </c>
      <c r="AM151" s="13" t="s">
        <v>1311</v>
      </c>
      <c r="AN151" s="13" t="s">
        <v>634</v>
      </c>
      <c r="AO151" s="13" t="s">
        <v>609</v>
      </c>
      <c r="AP151">
        <v>11</v>
      </c>
      <c r="AQ151">
        <v>13</v>
      </c>
      <c r="AR151">
        <v>30</v>
      </c>
      <c r="AS151">
        <v>68</v>
      </c>
      <c r="AT151">
        <v>8</v>
      </c>
      <c r="AU151" s="223">
        <v>21790</v>
      </c>
      <c r="AV151" s="13"/>
      <c r="AW151" s="13"/>
      <c r="AX151" s="13"/>
      <c r="AY151" s="13"/>
    </row>
    <row r="152" spans="1:51">
      <c r="A152" s="13" t="s">
        <v>367</v>
      </c>
      <c r="B152" s="223">
        <v>43466</v>
      </c>
      <c r="C152" s="13" t="s">
        <v>1312</v>
      </c>
      <c r="D152">
        <v>17</v>
      </c>
      <c r="E152">
        <v>17</v>
      </c>
      <c r="F152">
        <v>516</v>
      </c>
      <c r="G152">
        <v>516</v>
      </c>
      <c r="H152" s="13" t="s">
        <v>1313</v>
      </c>
      <c r="I152" s="13" t="s">
        <v>578</v>
      </c>
      <c r="J152" s="13" t="s">
        <v>579</v>
      </c>
      <c r="K152" s="13" t="s">
        <v>580</v>
      </c>
      <c r="M152">
        <v>1296</v>
      </c>
      <c r="N152">
        <v>1310</v>
      </c>
      <c r="O152">
        <v>6121</v>
      </c>
      <c r="P152">
        <v>4.72</v>
      </c>
      <c r="R152">
        <v>3076</v>
      </c>
      <c r="S152">
        <v>3076</v>
      </c>
      <c r="T152">
        <v>488</v>
      </c>
      <c r="U152">
        <v>0.38200000000000001</v>
      </c>
      <c r="V152">
        <v>10</v>
      </c>
      <c r="W152">
        <v>0</v>
      </c>
      <c r="X152">
        <v>17</v>
      </c>
      <c r="Y152">
        <v>14</v>
      </c>
      <c r="Z152">
        <v>517632</v>
      </c>
      <c r="AA152">
        <v>11.88</v>
      </c>
      <c r="AB152">
        <v>456630</v>
      </c>
      <c r="AC152">
        <v>10.48</v>
      </c>
      <c r="AD152">
        <v>97804</v>
      </c>
      <c r="AE152">
        <v>10582024</v>
      </c>
      <c r="AF152">
        <v>0.18890000000000001</v>
      </c>
      <c r="AG152">
        <v>259</v>
      </c>
      <c r="AH152">
        <v>14348000</v>
      </c>
      <c r="AI152">
        <v>2337</v>
      </c>
      <c r="AJ152">
        <v>573</v>
      </c>
      <c r="AK152" s="13" t="s">
        <v>635</v>
      </c>
      <c r="AL152" s="13" t="s">
        <v>1311</v>
      </c>
      <c r="AM152" s="13" t="s">
        <v>601</v>
      </c>
      <c r="AN152" s="13" t="s">
        <v>888</v>
      </c>
      <c r="AO152" s="13" t="s">
        <v>609</v>
      </c>
      <c r="AP152">
        <v>11</v>
      </c>
      <c r="AQ152">
        <v>13</v>
      </c>
      <c r="AR152">
        <v>30</v>
      </c>
      <c r="AS152">
        <v>68</v>
      </c>
      <c r="AT152">
        <v>8</v>
      </c>
      <c r="AU152" s="223">
        <v>17894</v>
      </c>
      <c r="AV152" s="13" t="s">
        <v>705</v>
      </c>
      <c r="AW152" s="13"/>
      <c r="AX152" s="13"/>
      <c r="AY152" s="13"/>
    </row>
    <row r="153" spans="1:51">
      <c r="A153" s="13" t="s">
        <v>358</v>
      </c>
      <c r="B153" s="223">
        <v>43466</v>
      </c>
      <c r="C153" s="13" t="s">
        <v>1205</v>
      </c>
      <c r="D153">
        <v>30</v>
      </c>
      <c r="E153">
        <v>30</v>
      </c>
      <c r="F153">
        <v>518</v>
      </c>
      <c r="G153">
        <v>518</v>
      </c>
      <c r="H153" s="13" t="s">
        <v>1314</v>
      </c>
      <c r="I153" s="13" t="s">
        <v>578</v>
      </c>
      <c r="J153" s="13" t="s">
        <v>579</v>
      </c>
      <c r="K153" s="13" t="s">
        <v>580</v>
      </c>
      <c r="M153">
        <v>1377</v>
      </c>
      <c r="N153">
        <v>1379</v>
      </c>
      <c r="O153">
        <v>6342.5</v>
      </c>
      <c r="P153">
        <v>4.6100000000000003</v>
      </c>
      <c r="R153">
        <v>3013</v>
      </c>
      <c r="S153">
        <v>3013</v>
      </c>
      <c r="T153">
        <v>511</v>
      </c>
      <c r="U153">
        <v>0.375</v>
      </c>
      <c r="V153">
        <v>10</v>
      </c>
      <c r="W153">
        <v>0</v>
      </c>
      <c r="X153">
        <v>10</v>
      </c>
      <c r="Y153" t="s">
        <v>673</v>
      </c>
      <c r="Z153">
        <v>599120</v>
      </c>
      <c r="AA153">
        <v>13.75</v>
      </c>
      <c r="AB153">
        <v>555560</v>
      </c>
      <c r="AC153">
        <v>12.75</v>
      </c>
      <c r="AD153">
        <v>98822</v>
      </c>
      <c r="AE153">
        <v>11745000</v>
      </c>
      <c r="AF153">
        <v>0.16489999999999999</v>
      </c>
      <c r="AG153">
        <v>219</v>
      </c>
      <c r="AH153">
        <v>19859000</v>
      </c>
      <c r="AI153">
        <v>3135</v>
      </c>
      <c r="AJ153">
        <v>559</v>
      </c>
      <c r="AK153" s="13" t="s">
        <v>1315</v>
      </c>
      <c r="AL153" s="13" t="s">
        <v>1316</v>
      </c>
      <c r="AM153" s="13" t="s">
        <v>1317</v>
      </c>
      <c r="AN153" s="13" t="s">
        <v>1318</v>
      </c>
      <c r="AO153" s="13" t="s">
        <v>609</v>
      </c>
      <c r="AP153">
        <v>10</v>
      </c>
      <c r="AQ153">
        <v>13</v>
      </c>
      <c r="AR153">
        <v>30</v>
      </c>
      <c r="AS153">
        <v>68</v>
      </c>
      <c r="AT153">
        <v>9</v>
      </c>
      <c r="AU153" s="223">
        <v>20029</v>
      </c>
      <c r="AV153" s="13" t="s">
        <v>705</v>
      </c>
      <c r="AW153" s="13"/>
      <c r="AX153" s="13"/>
      <c r="AY153" s="13"/>
    </row>
    <row r="154" spans="1:51">
      <c r="A154" s="13" t="s">
        <v>1319</v>
      </c>
      <c r="B154" s="223">
        <v>43466</v>
      </c>
      <c r="C154" s="13" t="s">
        <v>1320</v>
      </c>
      <c r="D154">
        <v>10</v>
      </c>
      <c r="E154">
        <v>10</v>
      </c>
      <c r="F154">
        <v>205</v>
      </c>
      <c r="G154">
        <v>205</v>
      </c>
      <c r="H154" s="13" t="s">
        <v>1321</v>
      </c>
      <c r="I154" s="13" t="s">
        <v>578</v>
      </c>
      <c r="J154" s="13" t="s">
        <v>579</v>
      </c>
      <c r="K154" s="13" t="s">
        <v>580</v>
      </c>
      <c r="M154">
        <v>1154</v>
      </c>
      <c r="N154">
        <v>1165</v>
      </c>
      <c r="O154">
        <v>4711</v>
      </c>
      <c r="P154">
        <v>4.08</v>
      </c>
      <c r="R154">
        <v>2408</v>
      </c>
      <c r="S154">
        <v>2408</v>
      </c>
      <c r="T154">
        <v>409</v>
      </c>
      <c r="U154">
        <v>0.36499999999999999</v>
      </c>
      <c r="V154">
        <v>16</v>
      </c>
      <c r="W154">
        <v>0</v>
      </c>
      <c r="X154">
        <v>35</v>
      </c>
      <c r="Y154">
        <v>6</v>
      </c>
      <c r="Z154">
        <v>695544</v>
      </c>
      <c r="AA154">
        <v>15.97</v>
      </c>
      <c r="AB154">
        <v>665526</v>
      </c>
      <c r="AC154">
        <v>15.28</v>
      </c>
      <c r="AD154">
        <v>129189</v>
      </c>
      <c r="AE154">
        <v>8037853</v>
      </c>
      <c r="AF154">
        <v>0.1857</v>
      </c>
      <c r="AG154">
        <v>151</v>
      </c>
      <c r="AH154">
        <v>5175100</v>
      </c>
      <c r="AI154">
        <v>1107</v>
      </c>
      <c r="AJ154">
        <v>504</v>
      </c>
      <c r="AK154" s="13" t="s">
        <v>834</v>
      </c>
      <c r="AL154" s="13" t="s">
        <v>1322</v>
      </c>
      <c r="AM154" s="13" t="s">
        <v>674</v>
      </c>
      <c r="AN154" s="13" t="s">
        <v>1323</v>
      </c>
      <c r="AO154" s="13" t="s">
        <v>594</v>
      </c>
      <c r="AP154" t="s">
        <v>1324</v>
      </c>
      <c r="AQ154">
        <v>8</v>
      </c>
      <c r="AR154">
        <v>25</v>
      </c>
      <c r="AS154" t="s">
        <v>1006</v>
      </c>
      <c r="AT154">
        <v>41</v>
      </c>
      <c r="AU154" s="223">
        <v>15280</v>
      </c>
      <c r="AV154" s="13"/>
      <c r="AW154" s="13"/>
      <c r="AX154" s="13"/>
      <c r="AY154" s="13"/>
    </row>
    <row r="155" spans="1:51">
      <c r="A155" s="13" t="s">
        <v>1325</v>
      </c>
      <c r="B155" s="223">
        <v>43466</v>
      </c>
      <c r="C155" s="13" t="s">
        <v>1320</v>
      </c>
      <c r="D155">
        <v>161</v>
      </c>
      <c r="E155">
        <v>10</v>
      </c>
      <c r="F155">
        <v>268</v>
      </c>
      <c r="G155">
        <v>205</v>
      </c>
      <c r="H155" s="13" t="s">
        <v>1326</v>
      </c>
      <c r="I155" s="13" t="s">
        <v>578</v>
      </c>
      <c r="J155" s="13" t="s">
        <v>579</v>
      </c>
      <c r="K155" s="13" t="s">
        <v>736</v>
      </c>
      <c r="M155">
        <v>182</v>
      </c>
      <c r="N155">
        <v>184</v>
      </c>
      <c r="O155">
        <v>637</v>
      </c>
      <c r="P155">
        <v>3.5</v>
      </c>
      <c r="R155">
        <v>203</v>
      </c>
      <c r="S155">
        <v>203</v>
      </c>
      <c r="T155">
        <v>168</v>
      </c>
      <c r="U155">
        <v>0.92800000000000005</v>
      </c>
      <c r="V155">
        <v>1</v>
      </c>
      <c r="W155">
        <v>0</v>
      </c>
      <c r="X155">
        <v>1</v>
      </c>
      <c r="Y155">
        <v>25</v>
      </c>
      <c r="Z155">
        <v>63254</v>
      </c>
      <c r="AA155">
        <v>1.45</v>
      </c>
      <c r="AB155">
        <v>63254</v>
      </c>
      <c r="AC155">
        <v>1.45</v>
      </c>
      <c r="AD155">
        <v>7110</v>
      </c>
      <c r="AE155">
        <v>1224082</v>
      </c>
      <c r="AF155">
        <v>0.1124</v>
      </c>
      <c r="AG155">
        <v>140</v>
      </c>
      <c r="AH155">
        <v>2986383</v>
      </c>
      <c r="AI155">
        <v>4637</v>
      </c>
      <c r="AJ155">
        <v>343</v>
      </c>
      <c r="AK155" s="13" t="s">
        <v>674</v>
      </c>
      <c r="AL155" s="13" t="s">
        <v>1322</v>
      </c>
      <c r="AM155" s="13" t="s">
        <v>1323</v>
      </c>
      <c r="AN155" s="13" t="s">
        <v>834</v>
      </c>
      <c r="AO155" s="13" t="s">
        <v>594</v>
      </c>
      <c r="AP155">
        <v>8</v>
      </c>
      <c r="AQ155">
        <v>8</v>
      </c>
      <c r="AR155">
        <v>25</v>
      </c>
      <c r="AS155">
        <v>56</v>
      </c>
      <c r="AT155">
        <v>41</v>
      </c>
      <c r="AU155" s="223">
        <v>24258</v>
      </c>
      <c r="AV155" s="13"/>
      <c r="AW155" s="13" t="s">
        <v>737</v>
      </c>
      <c r="AX155" s="13"/>
      <c r="AY155" s="13"/>
    </row>
    <row r="156" spans="1:51">
      <c r="A156" s="13" t="s">
        <v>327</v>
      </c>
      <c r="B156" s="223">
        <v>43466</v>
      </c>
      <c r="C156" s="13" t="s">
        <v>1327</v>
      </c>
      <c r="D156">
        <v>76</v>
      </c>
      <c r="E156">
        <v>76</v>
      </c>
      <c r="F156">
        <v>221</v>
      </c>
      <c r="G156">
        <v>221</v>
      </c>
      <c r="H156" s="13" t="s">
        <v>1328</v>
      </c>
      <c r="I156" s="13" t="s">
        <v>578</v>
      </c>
      <c r="J156" s="13" t="s">
        <v>579</v>
      </c>
      <c r="K156" s="13" t="s">
        <v>580</v>
      </c>
      <c r="M156">
        <v>1091</v>
      </c>
      <c r="N156">
        <v>1094</v>
      </c>
      <c r="O156">
        <v>5097.5</v>
      </c>
      <c r="P156">
        <v>4.67</v>
      </c>
      <c r="R156">
        <v>2458</v>
      </c>
      <c r="S156">
        <v>2458</v>
      </c>
      <c r="T156">
        <v>488</v>
      </c>
      <c r="U156">
        <v>0.45</v>
      </c>
      <c r="V156">
        <v>9</v>
      </c>
      <c r="W156">
        <v>0</v>
      </c>
      <c r="X156">
        <v>9</v>
      </c>
      <c r="Y156">
        <v>16</v>
      </c>
      <c r="Z156">
        <v>469672</v>
      </c>
      <c r="AA156">
        <v>10.78</v>
      </c>
      <c r="AB156">
        <v>415455</v>
      </c>
      <c r="AC156">
        <v>9.5399999999999991</v>
      </c>
      <c r="AD156">
        <v>63621</v>
      </c>
      <c r="AE156">
        <v>8909852</v>
      </c>
      <c r="AF156">
        <v>0.13550000000000001</v>
      </c>
      <c r="AG156">
        <v>228</v>
      </c>
      <c r="AH156">
        <v>17157591</v>
      </c>
      <c r="AI156">
        <v>3356</v>
      </c>
      <c r="AJ156">
        <v>585</v>
      </c>
      <c r="AK156" s="13" t="s">
        <v>1329</v>
      </c>
      <c r="AL156" s="13" t="s">
        <v>1330</v>
      </c>
      <c r="AM156" s="13" t="s">
        <v>1331</v>
      </c>
      <c r="AN156" s="13" t="s">
        <v>1332</v>
      </c>
      <c r="AO156" s="13" t="s">
        <v>609</v>
      </c>
      <c r="AP156">
        <v>3</v>
      </c>
      <c r="AQ156">
        <v>7</v>
      </c>
      <c r="AR156">
        <v>26</v>
      </c>
      <c r="AS156">
        <v>65</v>
      </c>
      <c r="AT156">
        <v>1</v>
      </c>
      <c r="AU156" s="223">
        <v>21040</v>
      </c>
      <c r="AV156" s="13"/>
      <c r="AW156" s="13"/>
      <c r="AX156" s="13"/>
      <c r="AY156" s="13"/>
    </row>
    <row r="157" spans="1:51">
      <c r="A157" s="13" t="s">
        <v>328</v>
      </c>
      <c r="B157" s="223">
        <v>43466</v>
      </c>
      <c r="C157" s="13" t="s">
        <v>1327</v>
      </c>
      <c r="D157">
        <v>152</v>
      </c>
      <c r="E157">
        <v>76</v>
      </c>
      <c r="F157">
        <v>262</v>
      </c>
      <c r="G157">
        <v>221</v>
      </c>
      <c r="H157" s="13" t="s">
        <v>1333</v>
      </c>
      <c r="I157" s="13" t="s">
        <v>578</v>
      </c>
      <c r="J157" s="13" t="s">
        <v>579</v>
      </c>
      <c r="K157" s="13" t="s">
        <v>736</v>
      </c>
      <c r="M157">
        <v>149</v>
      </c>
      <c r="N157">
        <v>150</v>
      </c>
      <c r="O157">
        <v>491.5</v>
      </c>
      <c r="P157">
        <v>3.3</v>
      </c>
      <c r="R157">
        <v>193</v>
      </c>
      <c r="S157">
        <v>193</v>
      </c>
      <c r="T157">
        <v>142</v>
      </c>
      <c r="U157">
        <v>0.95299999999999996</v>
      </c>
      <c r="V157">
        <v>1</v>
      </c>
      <c r="W157">
        <v>0</v>
      </c>
      <c r="X157">
        <v>1</v>
      </c>
      <c r="Y157">
        <v>16</v>
      </c>
      <c r="Z157">
        <v>26052</v>
      </c>
      <c r="AA157">
        <v>0.6</v>
      </c>
      <c r="AB157">
        <v>26052</v>
      </c>
      <c r="AC157">
        <v>0.6</v>
      </c>
      <c r="AD157">
        <v>5618</v>
      </c>
      <c r="AE157">
        <v>914382</v>
      </c>
      <c r="AF157">
        <v>0.21560000000000001</v>
      </c>
      <c r="AG157">
        <v>322</v>
      </c>
      <c r="AH157">
        <v>2876132</v>
      </c>
      <c r="AI157">
        <v>5645</v>
      </c>
      <c r="AJ157">
        <v>297</v>
      </c>
      <c r="AK157" s="13" t="s">
        <v>1332</v>
      </c>
      <c r="AL157" s="13" t="s">
        <v>1330</v>
      </c>
      <c r="AM157" s="13" t="s">
        <v>1329</v>
      </c>
      <c r="AN157" s="13" t="s">
        <v>1331</v>
      </c>
      <c r="AO157" s="13" t="s">
        <v>609</v>
      </c>
      <c r="AP157">
        <v>3</v>
      </c>
      <c r="AQ157">
        <v>7</v>
      </c>
      <c r="AR157">
        <v>26</v>
      </c>
      <c r="AS157">
        <v>65</v>
      </c>
      <c r="AT157">
        <v>1</v>
      </c>
      <c r="AU157" s="223">
        <v>23985</v>
      </c>
      <c r="AV157" s="13"/>
      <c r="AW157" s="13" t="s">
        <v>737</v>
      </c>
      <c r="AX157" s="13"/>
      <c r="AY157" s="13"/>
    </row>
    <row r="158" spans="1:51">
      <c r="A158" s="13" t="s">
        <v>446</v>
      </c>
      <c r="B158" s="223">
        <v>43466</v>
      </c>
      <c r="C158" s="13" t="s">
        <v>1334</v>
      </c>
      <c r="D158">
        <v>122</v>
      </c>
      <c r="E158">
        <v>122</v>
      </c>
      <c r="F158">
        <v>247</v>
      </c>
      <c r="G158">
        <v>247</v>
      </c>
      <c r="H158" s="13" t="s">
        <v>1335</v>
      </c>
      <c r="I158" s="13" t="s">
        <v>578</v>
      </c>
      <c r="J158" s="13" t="s">
        <v>579</v>
      </c>
      <c r="K158" s="13" t="s">
        <v>580</v>
      </c>
      <c r="M158">
        <v>882</v>
      </c>
      <c r="N158">
        <v>882</v>
      </c>
      <c r="O158">
        <v>4385</v>
      </c>
      <c r="P158">
        <v>4.97</v>
      </c>
      <c r="R158">
        <v>2422</v>
      </c>
      <c r="S158">
        <v>2422</v>
      </c>
      <c r="T158">
        <v>286</v>
      </c>
      <c r="U158">
        <v>0.32700000000000001</v>
      </c>
      <c r="V158">
        <v>7</v>
      </c>
      <c r="W158">
        <v>0</v>
      </c>
      <c r="X158">
        <v>7</v>
      </c>
      <c r="Y158" t="s">
        <v>1336</v>
      </c>
      <c r="Z158">
        <v>334323</v>
      </c>
      <c r="AA158">
        <v>7.68</v>
      </c>
      <c r="AB158">
        <v>304776</v>
      </c>
      <c r="AC158">
        <v>7</v>
      </c>
      <c r="AD158">
        <v>58504</v>
      </c>
      <c r="AE158">
        <v>8369220</v>
      </c>
      <c r="AF158">
        <v>0.17499999999999999</v>
      </c>
      <c r="AG158">
        <v>315</v>
      </c>
      <c r="AH158">
        <v>14689766</v>
      </c>
      <c r="AI158">
        <v>3350</v>
      </c>
      <c r="AJ158">
        <v>609</v>
      </c>
      <c r="AK158" s="13" t="s">
        <v>912</v>
      </c>
      <c r="AL158" s="13" t="s">
        <v>1337</v>
      </c>
      <c r="AM158" s="13" t="s">
        <v>1338</v>
      </c>
      <c r="AN158" s="13" t="s">
        <v>1339</v>
      </c>
      <c r="AO158" s="13" t="s">
        <v>594</v>
      </c>
      <c r="AP158">
        <v>3</v>
      </c>
      <c r="AQ158">
        <v>8</v>
      </c>
      <c r="AR158">
        <v>25</v>
      </c>
      <c r="AS158">
        <v>57</v>
      </c>
      <c r="AT158">
        <v>35</v>
      </c>
      <c r="AU158" s="223">
        <v>22858</v>
      </c>
      <c r="AV158" s="13"/>
      <c r="AW158" s="13"/>
      <c r="AX158" s="13"/>
      <c r="AY158" s="13"/>
    </row>
    <row r="159" spans="1:51">
      <c r="A159" s="13" t="s">
        <v>502</v>
      </c>
      <c r="B159" s="223">
        <v>43466</v>
      </c>
      <c r="C159" s="13" t="s">
        <v>777</v>
      </c>
      <c r="D159">
        <v>186</v>
      </c>
      <c r="E159">
        <v>186</v>
      </c>
      <c r="F159">
        <v>290</v>
      </c>
      <c r="G159">
        <v>290</v>
      </c>
      <c r="H159" s="13" t="s">
        <v>1340</v>
      </c>
      <c r="I159" s="13" t="s">
        <v>578</v>
      </c>
      <c r="J159" s="13" t="s">
        <v>579</v>
      </c>
      <c r="K159" s="13" t="s">
        <v>580</v>
      </c>
      <c r="M159">
        <v>423</v>
      </c>
      <c r="N159">
        <v>423</v>
      </c>
      <c r="O159">
        <v>1708.5</v>
      </c>
      <c r="P159">
        <v>4.04</v>
      </c>
      <c r="R159">
        <v>792</v>
      </c>
      <c r="S159">
        <v>792</v>
      </c>
      <c r="T159">
        <v>217</v>
      </c>
      <c r="U159">
        <v>0.51300000000000001</v>
      </c>
      <c r="V159">
        <v>4</v>
      </c>
      <c r="W159">
        <v>0</v>
      </c>
      <c r="X159">
        <v>4</v>
      </c>
      <c r="Y159">
        <v>10</v>
      </c>
      <c r="Z159">
        <v>167134</v>
      </c>
      <c r="AA159">
        <v>3.84</v>
      </c>
      <c r="AB159">
        <v>167134</v>
      </c>
      <c r="AC159">
        <v>3.84</v>
      </c>
      <c r="AD159">
        <v>40077</v>
      </c>
      <c r="AE159">
        <v>3430247</v>
      </c>
      <c r="AF159">
        <v>0.23980000000000001</v>
      </c>
      <c r="AG159">
        <v>206</v>
      </c>
      <c r="AH159">
        <v>9310959</v>
      </c>
      <c r="AI159">
        <v>5442</v>
      </c>
      <c r="AJ159">
        <v>526</v>
      </c>
      <c r="AK159" s="13" t="s">
        <v>1341</v>
      </c>
      <c r="AL159" s="13" t="s">
        <v>1342</v>
      </c>
      <c r="AM159" s="13" t="s">
        <v>1343</v>
      </c>
      <c r="AN159" s="13" t="s">
        <v>1344</v>
      </c>
      <c r="AO159" s="13" t="s">
        <v>704</v>
      </c>
      <c r="AP159">
        <v>7</v>
      </c>
      <c r="AQ159">
        <v>6</v>
      </c>
      <c r="AR159">
        <v>11</v>
      </c>
      <c r="AS159">
        <v>40</v>
      </c>
      <c r="AT159">
        <v>20</v>
      </c>
      <c r="AU159" s="223">
        <v>25841</v>
      </c>
      <c r="AV159" s="13"/>
      <c r="AW159" s="13"/>
      <c r="AX159" s="13"/>
      <c r="AY159" s="13"/>
    </row>
    <row r="160" spans="1:51">
      <c r="A160" s="13" t="s">
        <v>1345</v>
      </c>
      <c r="B160" s="223">
        <v>43466</v>
      </c>
      <c r="C160" s="13" t="s">
        <v>1346</v>
      </c>
      <c r="D160">
        <v>310</v>
      </c>
      <c r="E160">
        <v>310</v>
      </c>
      <c r="F160">
        <v>578</v>
      </c>
      <c r="G160">
        <v>578</v>
      </c>
      <c r="H160" s="13" t="s">
        <v>1347</v>
      </c>
      <c r="I160" s="13" t="s">
        <v>578</v>
      </c>
      <c r="J160" s="13" t="s">
        <v>579</v>
      </c>
      <c r="K160" s="13" t="s">
        <v>598</v>
      </c>
      <c r="M160">
        <v>95</v>
      </c>
      <c r="N160">
        <v>104</v>
      </c>
      <c r="O160">
        <v>391.5</v>
      </c>
      <c r="P160">
        <v>4.12</v>
      </c>
      <c r="V160">
        <v>1</v>
      </c>
      <c r="X160">
        <v>6</v>
      </c>
      <c r="Y160">
        <v>6</v>
      </c>
      <c r="Z160">
        <v>23032</v>
      </c>
      <c r="AA160">
        <v>0.53</v>
      </c>
      <c r="AB160">
        <v>23032</v>
      </c>
      <c r="AC160">
        <v>0.53</v>
      </c>
      <c r="AD160">
        <v>12882</v>
      </c>
      <c r="AE160">
        <v>937200</v>
      </c>
      <c r="AF160">
        <v>0.55930000000000002</v>
      </c>
      <c r="AH160">
        <v>5742000</v>
      </c>
      <c r="AI160">
        <v>12903</v>
      </c>
      <c r="AK160" s="13" t="s">
        <v>731</v>
      </c>
      <c r="AL160" s="13" t="s">
        <v>1348</v>
      </c>
      <c r="AM160" s="13" t="s">
        <v>1349</v>
      </c>
      <c r="AN160" s="13" t="s">
        <v>1350</v>
      </c>
      <c r="AO160" s="13" t="s">
        <v>609</v>
      </c>
      <c r="AP160">
        <v>3</v>
      </c>
      <c r="AQ160">
        <v>7</v>
      </c>
      <c r="AR160">
        <v>26</v>
      </c>
      <c r="AS160">
        <v>74</v>
      </c>
      <c r="AT160">
        <v>2</v>
      </c>
      <c r="AU160" s="223">
        <v>30951</v>
      </c>
      <c r="AV160" s="13"/>
      <c r="AW160" s="13"/>
      <c r="AX160" s="13"/>
      <c r="AY160" s="13"/>
    </row>
    <row r="161" spans="1:51">
      <c r="A161" s="13" t="s">
        <v>1351</v>
      </c>
      <c r="B161" s="223">
        <v>43466</v>
      </c>
      <c r="C161" s="13" t="s">
        <v>777</v>
      </c>
      <c r="D161">
        <v>201</v>
      </c>
      <c r="E161">
        <v>186</v>
      </c>
      <c r="F161">
        <v>386</v>
      </c>
      <c r="G161">
        <v>290</v>
      </c>
      <c r="H161" s="13" t="s">
        <v>1352</v>
      </c>
      <c r="I161" s="13" t="s">
        <v>578</v>
      </c>
      <c r="J161" s="13" t="s">
        <v>589</v>
      </c>
      <c r="K161" s="13" t="s">
        <v>736</v>
      </c>
      <c r="M161">
        <v>83</v>
      </c>
      <c r="N161">
        <v>83</v>
      </c>
      <c r="O161">
        <v>272.5</v>
      </c>
      <c r="P161">
        <v>3.28</v>
      </c>
      <c r="R161">
        <v>104</v>
      </c>
      <c r="S161">
        <v>104</v>
      </c>
      <c r="T161">
        <v>76</v>
      </c>
      <c r="U161">
        <v>0.91600000000000004</v>
      </c>
      <c r="V161">
        <v>1</v>
      </c>
      <c r="W161">
        <v>0</v>
      </c>
      <c r="X161">
        <v>1</v>
      </c>
      <c r="Y161">
        <v>6</v>
      </c>
      <c r="Z161">
        <v>20013</v>
      </c>
      <c r="AA161">
        <v>0.46</v>
      </c>
      <c r="AB161">
        <v>20013</v>
      </c>
      <c r="AC161">
        <v>0.46</v>
      </c>
      <c r="AD161">
        <v>8465</v>
      </c>
      <c r="AE161">
        <v>571608</v>
      </c>
      <c r="AF161">
        <v>0.42299999999999999</v>
      </c>
      <c r="AG161">
        <v>226</v>
      </c>
      <c r="AH161">
        <v>2606744</v>
      </c>
      <c r="AI161">
        <v>9244</v>
      </c>
      <c r="AJ161">
        <v>309</v>
      </c>
      <c r="AK161" s="13" t="s">
        <v>1343</v>
      </c>
      <c r="AL161" s="13" t="s">
        <v>591</v>
      </c>
      <c r="AM161" s="13" t="s">
        <v>1353</v>
      </c>
      <c r="AN161" s="13" t="s">
        <v>1354</v>
      </c>
      <c r="AO161" s="13" t="s">
        <v>704</v>
      </c>
      <c r="AP161">
        <v>7</v>
      </c>
      <c r="AQ161">
        <v>6</v>
      </c>
      <c r="AR161">
        <v>11</v>
      </c>
      <c r="AS161">
        <v>40</v>
      </c>
      <c r="AT161">
        <v>20</v>
      </c>
      <c r="AU161" s="223">
        <v>27333</v>
      </c>
      <c r="AV161" s="13"/>
      <c r="AW161" s="13" t="s">
        <v>737</v>
      </c>
      <c r="AX161" s="13"/>
      <c r="AY161" s="13"/>
    </row>
    <row r="162" spans="1:51">
      <c r="A162" s="13" t="s">
        <v>368</v>
      </c>
      <c r="B162" s="223">
        <v>43466</v>
      </c>
      <c r="C162" s="13" t="s">
        <v>1355</v>
      </c>
      <c r="D162">
        <v>101</v>
      </c>
      <c r="E162">
        <v>101</v>
      </c>
      <c r="F162">
        <v>238</v>
      </c>
      <c r="G162">
        <v>238</v>
      </c>
      <c r="H162" s="13" t="s">
        <v>1356</v>
      </c>
      <c r="I162" s="13" t="s">
        <v>578</v>
      </c>
      <c r="J162" s="13" t="s">
        <v>579</v>
      </c>
      <c r="K162" s="13" t="s">
        <v>580</v>
      </c>
      <c r="M162">
        <v>617</v>
      </c>
      <c r="N162">
        <v>622</v>
      </c>
      <c r="O162">
        <v>2893.5</v>
      </c>
      <c r="P162">
        <v>4.6900000000000004</v>
      </c>
      <c r="R162">
        <v>1477</v>
      </c>
      <c r="S162">
        <v>1477</v>
      </c>
      <c r="T162">
        <v>237</v>
      </c>
      <c r="U162">
        <v>0.38500000000000001</v>
      </c>
      <c r="V162">
        <v>4</v>
      </c>
      <c r="W162">
        <v>1</v>
      </c>
      <c r="X162">
        <v>5</v>
      </c>
      <c r="Y162">
        <v>20</v>
      </c>
      <c r="Z162">
        <v>177426</v>
      </c>
      <c r="AA162">
        <v>4.07</v>
      </c>
      <c r="AB162">
        <v>177426</v>
      </c>
      <c r="AC162">
        <v>4.07</v>
      </c>
      <c r="AD162">
        <v>28904</v>
      </c>
      <c r="AE162">
        <v>5367611</v>
      </c>
      <c r="AF162">
        <v>0.16289999999999999</v>
      </c>
      <c r="AG162">
        <v>363</v>
      </c>
      <c r="AH162">
        <v>11549370</v>
      </c>
      <c r="AI162">
        <v>3959</v>
      </c>
      <c r="AJ162">
        <v>558</v>
      </c>
      <c r="AK162" s="13" t="s">
        <v>878</v>
      </c>
      <c r="AL162" s="13" t="s">
        <v>888</v>
      </c>
      <c r="AM162" s="13" t="s">
        <v>907</v>
      </c>
      <c r="AN162" s="13" t="s">
        <v>960</v>
      </c>
      <c r="AO162" s="13" t="s">
        <v>609</v>
      </c>
      <c r="AP162">
        <v>11</v>
      </c>
      <c r="AQ162">
        <v>13</v>
      </c>
      <c r="AR162">
        <v>30</v>
      </c>
      <c r="AS162">
        <v>68</v>
      </c>
      <c r="AT162">
        <v>8</v>
      </c>
      <c r="AU162" s="223">
        <v>23345</v>
      </c>
      <c r="AV162" s="13"/>
      <c r="AW162" s="13"/>
      <c r="AX162" s="13"/>
      <c r="AY162" s="13"/>
    </row>
    <row r="163" spans="1:51">
      <c r="A163" s="13" t="s">
        <v>1357</v>
      </c>
      <c r="B163" s="223">
        <v>43466</v>
      </c>
      <c r="C163" s="13" t="s">
        <v>587</v>
      </c>
      <c r="D163">
        <v>348</v>
      </c>
      <c r="E163">
        <v>167</v>
      </c>
      <c r="F163">
        <v>763</v>
      </c>
      <c r="G163">
        <v>763</v>
      </c>
      <c r="H163" s="13" t="s">
        <v>1358</v>
      </c>
      <c r="I163" s="13" t="s">
        <v>578</v>
      </c>
      <c r="J163" s="13" t="s">
        <v>589</v>
      </c>
      <c r="K163" s="13" t="s">
        <v>598</v>
      </c>
      <c r="M163">
        <v>74</v>
      </c>
      <c r="N163">
        <v>74</v>
      </c>
      <c r="O163">
        <v>327</v>
      </c>
      <c r="P163">
        <v>4.42</v>
      </c>
      <c r="R163">
        <v>166</v>
      </c>
      <c r="S163">
        <v>166</v>
      </c>
      <c r="T163">
        <v>18</v>
      </c>
      <c r="U163">
        <v>0.24299999999999999</v>
      </c>
      <c r="V163">
        <v>3</v>
      </c>
      <c r="W163">
        <v>0</v>
      </c>
      <c r="X163">
        <v>3</v>
      </c>
      <c r="Y163">
        <v>4</v>
      </c>
      <c r="Z163">
        <v>24000</v>
      </c>
      <c r="AA163">
        <v>0.55000000000000004</v>
      </c>
      <c r="AB163">
        <v>24000</v>
      </c>
      <c r="AC163">
        <v>0.55000000000000004</v>
      </c>
      <c r="AD163">
        <v>18791</v>
      </c>
      <c r="AE163">
        <v>943450</v>
      </c>
      <c r="AF163">
        <v>0.78300000000000003</v>
      </c>
      <c r="AG163">
        <v>302</v>
      </c>
      <c r="AH163">
        <v>4669919</v>
      </c>
      <c r="AI163">
        <v>14281</v>
      </c>
      <c r="AJ163">
        <v>627</v>
      </c>
      <c r="AK163" s="13" t="s">
        <v>1359</v>
      </c>
      <c r="AL163" s="13" t="s">
        <v>1360</v>
      </c>
      <c r="AM163" s="13" t="s">
        <v>1361</v>
      </c>
      <c r="AN163" s="13" t="s">
        <v>1362</v>
      </c>
      <c r="AO163" s="13" t="s">
        <v>594</v>
      </c>
      <c r="AP163">
        <v>17</v>
      </c>
      <c r="AQ163">
        <v>9</v>
      </c>
      <c r="AR163">
        <v>20</v>
      </c>
      <c r="AS163" t="s">
        <v>1363</v>
      </c>
      <c r="AT163">
        <v>41</v>
      </c>
      <c r="AU163" s="223">
        <v>31291</v>
      </c>
      <c r="AV163" s="13"/>
      <c r="AW163" s="13"/>
      <c r="AX163" s="13" t="s">
        <v>622</v>
      </c>
      <c r="AY163" s="13"/>
    </row>
    <row r="164" spans="1:51">
      <c r="A164" s="13" t="s">
        <v>1364</v>
      </c>
      <c r="B164" s="223">
        <v>43466</v>
      </c>
      <c r="C164" s="13" t="s">
        <v>1365</v>
      </c>
      <c r="D164">
        <v>50</v>
      </c>
      <c r="E164">
        <v>62</v>
      </c>
      <c r="F164">
        <v>374</v>
      </c>
      <c r="G164">
        <v>217</v>
      </c>
      <c r="H164" s="13" t="s">
        <v>1366</v>
      </c>
      <c r="I164" s="13" t="s">
        <v>578</v>
      </c>
      <c r="J164" s="13" t="s">
        <v>579</v>
      </c>
      <c r="K164" s="13" t="s">
        <v>580</v>
      </c>
      <c r="M164">
        <v>448</v>
      </c>
      <c r="N164">
        <v>448</v>
      </c>
      <c r="O164">
        <v>1901</v>
      </c>
      <c r="P164">
        <v>4.24</v>
      </c>
      <c r="R164">
        <v>817</v>
      </c>
      <c r="S164">
        <v>817</v>
      </c>
      <c r="T164">
        <v>209</v>
      </c>
      <c r="U164">
        <v>0.47099999999999997</v>
      </c>
      <c r="V164">
        <v>4</v>
      </c>
      <c r="W164">
        <v>0</v>
      </c>
      <c r="X164">
        <v>4</v>
      </c>
      <c r="Y164">
        <v>14</v>
      </c>
      <c r="Z164">
        <v>151467</v>
      </c>
      <c r="AA164">
        <v>3.48</v>
      </c>
      <c r="AB164">
        <v>151467</v>
      </c>
      <c r="AC164">
        <v>3.48</v>
      </c>
      <c r="AD164">
        <v>35222</v>
      </c>
      <c r="AE164">
        <v>3879000</v>
      </c>
      <c r="AF164">
        <v>0.23250000000000001</v>
      </c>
      <c r="AG164">
        <v>235</v>
      </c>
      <c r="AH164">
        <v>4780152</v>
      </c>
      <c r="AI164">
        <v>2515</v>
      </c>
      <c r="AJ164">
        <v>548</v>
      </c>
      <c r="AK164" s="13" t="s">
        <v>1360</v>
      </c>
      <c r="AL164" s="13" t="s">
        <v>601</v>
      </c>
      <c r="AM164" s="13" t="s">
        <v>906</v>
      </c>
      <c r="AN164" s="13" t="s">
        <v>888</v>
      </c>
      <c r="AO164" s="13" t="s">
        <v>609</v>
      </c>
      <c r="AP164">
        <v>11</v>
      </c>
      <c r="AQ164">
        <v>13</v>
      </c>
      <c r="AR164">
        <v>30</v>
      </c>
      <c r="AS164">
        <v>68</v>
      </c>
      <c r="AT164">
        <v>5</v>
      </c>
      <c r="AU164" s="223">
        <v>18703</v>
      </c>
      <c r="AV164" s="13" t="s">
        <v>1045</v>
      </c>
      <c r="AW164" s="13"/>
      <c r="AX164" s="13"/>
      <c r="AY164" s="13"/>
    </row>
    <row r="165" spans="1:51">
      <c r="A165" s="13" t="s">
        <v>369</v>
      </c>
      <c r="B165" s="223">
        <v>43466</v>
      </c>
      <c r="C165" s="13" t="s">
        <v>1367</v>
      </c>
      <c r="D165">
        <v>20</v>
      </c>
      <c r="E165">
        <v>20</v>
      </c>
      <c r="F165">
        <v>513</v>
      </c>
      <c r="G165">
        <v>513</v>
      </c>
      <c r="H165" s="13" t="s">
        <v>1368</v>
      </c>
      <c r="I165" s="13" t="s">
        <v>578</v>
      </c>
      <c r="J165" s="13" t="s">
        <v>579</v>
      </c>
      <c r="K165" s="13" t="s">
        <v>580</v>
      </c>
      <c r="M165">
        <v>1280</v>
      </c>
      <c r="N165">
        <v>1286</v>
      </c>
      <c r="O165">
        <v>6099</v>
      </c>
      <c r="P165">
        <v>4.76</v>
      </c>
      <c r="R165">
        <v>2986</v>
      </c>
      <c r="S165">
        <v>2986</v>
      </c>
      <c r="T165">
        <v>429</v>
      </c>
      <c r="U165">
        <v>0.33900000000000002</v>
      </c>
      <c r="V165">
        <v>14</v>
      </c>
      <c r="W165">
        <v>0</v>
      </c>
      <c r="X165">
        <v>20</v>
      </c>
      <c r="Y165">
        <v>43630</v>
      </c>
      <c r="Z165">
        <v>551740</v>
      </c>
      <c r="AA165">
        <v>12.67</v>
      </c>
      <c r="AB165">
        <v>508561</v>
      </c>
      <c r="AC165">
        <v>11.67</v>
      </c>
      <c r="AD165">
        <v>106738</v>
      </c>
      <c r="AE165">
        <v>10743035</v>
      </c>
      <c r="AF165">
        <v>0.19350000000000001</v>
      </c>
      <c r="AG165">
        <v>236</v>
      </c>
      <c r="AH165">
        <v>14324000</v>
      </c>
      <c r="AI165">
        <v>2358</v>
      </c>
      <c r="AJ165">
        <v>517</v>
      </c>
      <c r="AK165" s="13" t="s">
        <v>1369</v>
      </c>
      <c r="AL165" s="13" t="s">
        <v>1370</v>
      </c>
      <c r="AM165" s="13" t="s">
        <v>1318</v>
      </c>
      <c r="AN165" s="13" t="s">
        <v>888</v>
      </c>
      <c r="AO165" s="13" t="s">
        <v>609</v>
      </c>
      <c r="AP165">
        <v>11</v>
      </c>
      <c r="AQ165">
        <v>13</v>
      </c>
      <c r="AR165">
        <v>30</v>
      </c>
      <c r="AS165">
        <v>70</v>
      </c>
      <c r="AT165">
        <v>9</v>
      </c>
      <c r="AU165" s="223">
        <v>17896</v>
      </c>
      <c r="AV165" s="13" t="s">
        <v>705</v>
      </c>
      <c r="AW165" s="13"/>
      <c r="AX165" s="13"/>
      <c r="AY165" s="13"/>
    </row>
    <row r="166" spans="1:51">
      <c r="A166" s="13" t="s">
        <v>462</v>
      </c>
      <c r="B166" s="223">
        <v>43466</v>
      </c>
      <c r="C166" s="13" t="s">
        <v>1371</v>
      </c>
      <c r="D166">
        <v>95</v>
      </c>
      <c r="E166">
        <v>95</v>
      </c>
      <c r="F166">
        <v>672</v>
      </c>
      <c r="G166">
        <v>672</v>
      </c>
      <c r="H166" s="13" t="s">
        <v>1372</v>
      </c>
      <c r="I166" s="13" t="s">
        <v>639</v>
      </c>
      <c r="J166" s="13" t="s">
        <v>579</v>
      </c>
      <c r="K166" s="13" t="s">
        <v>580</v>
      </c>
      <c r="L166">
        <v>474</v>
      </c>
      <c r="M166">
        <v>1586</v>
      </c>
      <c r="N166">
        <v>1586</v>
      </c>
      <c r="O166">
        <v>7311</v>
      </c>
      <c r="P166">
        <v>4.6100000000000003</v>
      </c>
      <c r="Q166">
        <v>1298</v>
      </c>
      <c r="R166">
        <v>2313</v>
      </c>
      <c r="S166">
        <v>3611</v>
      </c>
      <c r="T166">
        <v>582</v>
      </c>
      <c r="U166">
        <v>0.379</v>
      </c>
      <c r="V166">
        <v>19</v>
      </c>
      <c r="W166">
        <v>2</v>
      </c>
      <c r="X166">
        <v>21</v>
      </c>
      <c r="Y166">
        <v>43691</v>
      </c>
      <c r="Z166">
        <v>1299426</v>
      </c>
      <c r="AA166">
        <v>29.83</v>
      </c>
      <c r="AB166">
        <v>1299426</v>
      </c>
      <c r="AC166">
        <v>29.83</v>
      </c>
      <c r="AD166">
        <v>173020</v>
      </c>
      <c r="AE166">
        <v>14333039</v>
      </c>
      <c r="AF166">
        <v>0.13059999999999999</v>
      </c>
      <c r="AG166">
        <v>121</v>
      </c>
      <c r="AH166">
        <v>20230969</v>
      </c>
      <c r="AI166">
        <v>2767</v>
      </c>
      <c r="AJ166">
        <v>563</v>
      </c>
      <c r="AK166" s="13" t="s">
        <v>1373</v>
      </c>
      <c r="AL166" s="13" t="s">
        <v>826</v>
      </c>
      <c r="AM166" s="13" t="s">
        <v>810</v>
      </c>
      <c r="AN166" s="13" t="s">
        <v>1374</v>
      </c>
      <c r="AO166" s="13" t="s">
        <v>594</v>
      </c>
      <c r="AP166">
        <v>5</v>
      </c>
      <c r="AQ166">
        <v>8</v>
      </c>
      <c r="AR166">
        <v>19</v>
      </c>
      <c r="AS166">
        <v>60</v>
      </c>
      <c r="AT166">
        <v>42</v>
      </c>
      <c r="AU166" s="223">
        <v>21383</v>
      </c>
      <c r="AV166" s="13"/>
      <c r="AW166" s="13"/>
      <c r="AX166" s="13"/>
      <c r="AY166" s="13"/>
    </row>
    <row r="167" spans="1:51">
      <c r="A167" s="13" t="s">
        <v>1375</v>
      </c>
      <c r="B167" s="223">
        <v>43466</v>
      </c>
      <c r="C167" s="13" t="s">
        <v>1143</v>
      </c>
      <c r="D167">
        <v>276</v>
      </c>
      <c r="E167">
        <v>261</v>
      </c>
      <c r="F167">
        <v>502</v>
      </c>
      <c r="G167">
        <v>375</v>
      </c>
      <c r="H167" s="13" t="s">
        <v>1376</v>
      </c>
      <c r="I167" s="13" t="s">
        <v>578</v>
      </c>
      <c r="J167" s="13" t="s">
        <v>579</v>
      </c>
      <c r="K167" s="13" t="s">
        <v>598</v>
      </c>
      <c r="M167">
        <v>229</v>
      </c>
      <c r="N167">
        <v>232</v>
      </c>
      <c r="O167">
        <v>1039.5</v>
      </c>
      <c r="P167">
        <v>4.54</v>
      </c>
      <c r="R167">
        <v>526</v>
      </c>
      <c r="S167">
        <v>526</v>
      </c>
      <c r="T167">
        <v>63</v>
      </c>
      <c r="U167">
        <v>0.28299999999999997</v>
      </c>
      <c r="V167">
        <v>4</v>
      </c>
      <c r="W167">
        <v>0</v>
      </c>
      <c r="X167">
        <v>4</v>
      </c>
      <c r="Y167">
        <v>6</v>
      </c>
      <c r="Z167">
        <v>78700</v>
      </c>
      <c r="AA167">
        <v>1.81</v>
      </c>
      <c r="AB167">
        <v>78700</v>
      </c>
      <c r="AC167">
        <v>1.81</v>
      </c>
      <c r="AD167">
        <v>37700</v>
      </c>
      <c r="AE167">
        <v>2490500</v>
      </c>
      <c r="AF167">
        <v>0.47899999999999998</v>
      </c>
      <c r="AG167">
        <v>291</v>
      </c>
      <c r="AH167">
        <v>11627063</v>
      </c>
      <c r="AI167">
        <v>11010</v>
      </c>
      <c r="AJ167">
        <v>540</v>
      </c>
      <c r="AK167" s="13" t="s">
        <v>592</v>
      </c>
      <c r="AL167" s="13" t="s">
        <v>1377</v>
      </c>
      <c r="AM167" s="13" t="s">
        <v>851</v>
      </c>
      <c r="AN167" s="13" t="s">
        <v>1378</v>
      </c>
      <c r="AO167" s="13" t="s">
        <v>594</v>
      </c>
      <c r="AP167">
        <v>5</v>
      </c>
      <c r="AQ167">
        <v>8</v>
      </c>
      <c r="AR167">
        <v>19</v>
      </c>
      <c r="AS167">
        <v>60</v>
      </c>
      <c r="AT167">
        <v>42</v>
      </c>
      <c r="AU167" s="223">
        <v>29767</v>
      </c>
      <c r="AV167" s="13"/>
      <c r="AW167" s="13"/>
      <c r="AX167" s="13" t="s">
        <v>622</v>
      </c>
      <c r="AY167" s="13"/>
    </row>
    <row r="168" spans="1:51">
      <c r="A168" s="13" t="s">
        <v>1379</v>
      </c>
      <c r="B168" s="223">
        <v>43466</v>
      </c>
      <c r="C168" s="13" t="s">
        <v>855</v>
      </c>
      <c r="D168">
        <v>362</v>
      </c>
      <c r="E168">
        <v>530</v>
      </c>
      <c r="F168">
        <v>794</v>
      </c>
      <c r="G168">
        <v>748</v>
      </c>
      <c r="H168" s="13" t="s">
        <v>1380</v>
      </c>
      <c r="I168" s="13" t="s">
        <v>578</v>
      </c>
      <c r="J168" s="13" t="s">
        <v>589</v>
      </c>
      <c r="K168" s="13" t="s">
        <v>598</v>
      </c>
      <c r="M168">
        <v>75</v>
      </c>
      <c r="N168">
        <v>75</v>
      </c>
      <c r="O168">
        <v>412.5</v>
      </c>
      <c r="P168">
        <v>5.5</v>
      </c>
      <c r="R168">
        <v>278</v>
      </c>
      <c r="S168">
        <v>278</v>
      </c>
      <c r="T168">
        <v>7</v>
      </c>
      <c r="U168">
        <v>9.5000000000000001E-2</v>
      </c>
      <c r="V168">
        <v>2</v>
      </c>
      <c r="W168">
        <v>0</v>
      </c>
      <c r="X168">
        <v>2</v>
      </c>
      <c r="Y168">
        <v>5</v>
      </c>
      <c r="Z168">
        <v>26724</v>
      </c>
      <c r="AA168">
        <v>0.61</v>
      </c>
      <c r="AB168">
        <v>26724</v>
      </c>
      <c r="AC168">
        <v>0.61</v>
      </c>
      <c r="AD168">
        <v>16773</v>
      </c>
      <c r="AE168">
        <v>1060415</v>
      </c>
      <c r="AF168">
        <v>0.62760000000000005</v>
      </c>
      <c r="AG168">
        <v>456</v>
      </c>
      <c r="AH168">
        <v>7044209</v>
      </c>
      <c r="AI168">
        <v>17077</v>
      </c>
      <c r="AJ168">
        <v>666</v>
      </c>
      <c r="AK168" s="13" t="s">
        <v>663</v>
      </c>
      <c r="AL168" s="13" t="s">
        <v>1381</v>
      </c>
      <c r="AM168" s="13" t="s">
        <v>941</v>
      </c>
      <c r="AN168" s="13" t="s">
        <v>582</v>
      </c>
      <c r="AO168" s="13" t="s">
        <v>585</v>
      </c>
      <c r="AP168">
        <v>2</v>
      </c>
      <c r="AQ168">
        <v>15</v>
      </c>
      <c r="AR168">
        <v>32</v>
      </c>
      <c r="AS168">
        <v>85</v>
      </c>
      <c r="AT168">
        <v>17</v>
      </c>
      <c r="AU168" s="223">
        <v>33177</v>
      </c>
      <c r="AV168" s="13"/>
      <c r="AW168" s="13"/>
      <c r="AX168" s="13" t="s">
        <v>622</v>
      </c>
      <c r="AY168" s="13" t="s">
        <v>622</v>
      </c>
    </row>
    <row r="169" spans="1:51">
      <c r="A169" s="13" t="s">
        <v>1382</v>
      </c>
      <c r="B169" s="223">
        <v>43466</v>
      </c>
      <c r="C169" s="13" t="s">
        <v>1182</v>
      </c>
      <c r="D169">
        <v>169</v>
      </c>
      <c r="E169">
        <v>169</v>
      </c>
      <c r="F169">
        <v>276</v>
      </c>
      <c r="G169">
        <v>276</v>
      </c>
      <c r="H169" s="13" t="s">
        <v>1383</v>
      </c>
      <c r="I169" s="13" t="s">
        <v>578</v>
      </c>
      <c r="J169" s="13" t="s">
        <v>579</v>
      </c>
      <c r="K169" s="13" t="s">
        <v>580</v>
      </c>
      <c r="M169">
        <v>534</v>
      </c>
      <c r="N169">
        <v>536</v>
      </c>
      <c r="O169">
        <v>2542</v>
      </c>
      <c r="P169">
        <v>4.76</v>
      </c>
      <c r="R169">
        <v>1358</v>
      </c>
      <c r="S169">
        <v>1358</v>
      </c>
      <c r="T169">
        <v>156</v>
      </c>
      <c r="U169">
        <v>0.29699999999999999</v>
      </c>
      <c r="V169">
        <v>4</v>
      </c>
      <c r="W169">
        <v>0</v>
      </c>
      <c r="X169">
        <v>4</v>
      </c>
      <c r="Y169" t="s">
        <v>1384</v>
      </c>
      <c r="Z169">
        <v>256459</v>
      </c>
      <c r="AA169">
        <v>5.89</v>
      </c>
      <c r="AB169">
        <v>256459</v>
      </c>
      <c r="AC169">
        <v>5.89</v>
      </c>
      <c r="AD169">
        <v>45163</v>
      </c>
      <c r="AE169">
        <v>4802466</v>
      </c>
      <c r="AF169">
        <v>0.17610000000000001</v>
      </c>
      <c r="AG169">
        <v>231</v>
      </c>
      <c r="AH169">
        <v>10312262</v>
      </c>
      <c r="AI169">
        <v>4052</v>
      </c>
      <c r="AJ169">
        <v>507</v>
      </c>
      <c r="AK169" s="13" t="s">
        <v>1385</v>
      </c>
      <c r="AL169" s="13" t="s">
        <v>1185</v>
      </c>
      <c r="AM169" s="13" t="s">
        <v>1386</v>
      </c>
      <c r="AN169" s="13" t="s">
        <v>1147</v>
      </c>
      <c r="AO169" s="13" t="s">
        <v>594</v>
      </c>
      <c r="AP169">
        <v>16</v>
      </c>
      <c r="AQ169">
        <v>8</v>
      </c>
      <c r="AR169" t="s">
        <v>1387</v>
      </c>
      <c r="AS169">
        <v>55</v>
      </c>
      <c r="AT169">
        <v>41</v>
      </c>
      <c r="AU169" s="223">
        <v>24837</v>
      </c>
      <c r="AV169" s="13"/>
      <c r="AW169" s="13"/>
      <c r="AX169" s="13"/>
      <c r="AY169" s="13"/>
    </row>
    <row r="170" spans="1:51">
      <c r="A170" s="13" t="s">
        <v>1388</v>
      </c>
      <c r="B170" s="223">
        <v>43466</v>
      </c>
      <c r="C170" s="13" t="s">
        <v>643</v>
      </c>
      <c r="D170">
        <v>326</v>
      </c>
      <c r="E170">
        <v>100</v>
      </c>
      <c r="F170">
        <v>784</v>
      </c>
      <c r="G170">
        <v>784</v>
      </c>
      <c r="H170" s="13" t="s">
        <v>1389</v>
      </c>
      <c r="I170" s="13" t="s">
        <v>578</v>
      </c>
      <c r="J170" s="13" t="s">
        <v>589</v>
      </c>
      <c r="K170" s="13" t="s">
        <v>580</v>
      </c>
      <c r="M170">
        <v>189</v>
      </c>
      <c r="N170">
        <v>189</v>
      </c>
      <c r="O170">
        <v>777.5</v>
      </c>
      <c r="P170">
        <v>4.1100000000000003</v>
      </c>
      <c r="R170">
        <v>361</v>
      </c>
      <c r="S170">
        <v>361</v>
      </c>
      <c r="T170">
        <v>105</v>
      </c>
      <c r="U170">
        <v>0.56799999999999995</v>
      </c>
      <c r="V170">
        <v>5</v>
      </c>
      <c r="W170">
        <v>0</v>
      </c>
      <c r="X170">
        <v>15</v>
      </c>
      <c r="Y170">
        <v>43564</v>
      </c>
      <c r="Z170">
        <v>86078</v>
      </c>
      <c r="AA170">
        <v>1.98</v>
      </c>
      <c r="AB170">
        <v>86078</v>
      </c>
      <c r="AC170">
        <v>1.98</v>
      </c>
      <c r="AD170">
        <v>37227</v>
      </c>
      <c r="AE170">
        <v>1657278</v>
      </c>
      <c r="AF170">
        <v>0.4325</v>
      </c>
      <c r="AG170">
        <v>182</v>
      </c>
      <c r="AH170">
        <v>14369576</v>
      </c>
      <c r="AI170">
        <v>18482</v>
      </c>
      <c r="AJ170">
        <v>512</v>
      </c>
      <c r="AK170" s="13" t="s">
        <v>733</v>
      </c>
      <c r="AL170" s="13" t="s">
        <v>1390</v>
      </c>
      <c r="AM170" s="13" t="s">
        <v>1391</v>
      </c>
      <c r="AN170" s="13" t="s">
        <v>648</v>
      </c>
      <c r="AO170" s="13" t="s">
        <v>609</v>
      </c>
      <c r="AP170">
        <v>3</v>
      </c>
      <c r="AQ170">
        <v>7</v>
      </c>
      <c r="AR170">
        <v>26</v>
      </c>
      <c r="AS170">
        <v>65</v>
      </c>
      <c r="AT170">
        <v>1</v>
      </c>
      <c r="AU170" s="223">
        <v>32295</v>
      </c>
      <c r="AV170" s="13"/>
      <c r="AW170" s="13" t="s">
        <v>694</v>
      </c>
      <c r="AX170" s="13" t="s">
        <v>622</v>
      </c>
      <c r="AY170" s="13"/>
    </row>
    <row r="171" spans="1:51">
      <c r="A171" s="13" t="s">
        <v>1392</v>
      </c>
      <c r="B171" s="223">
        <v>43466</v>
      </c>
      <c r="C171" s="13" t="s">
        <v>818</v>
      </c>
      <c r="D171">
        <v>337</v>
      </c>
      <c r="E171">
        <v>337</v>
      </c>
      <c r="F171">
        <v>783</v>
      </c>
      <c r="G171">
        <v>555</v>
      </c>
      <c r="H171" s="13" t="s">
        <v>1393</v>
      </c>
      <c r="I171" s="13" t="s">
        <v>578</v>
      </c>
      <c r="J171" s="13" t="s">
        <v>589</v>
      </c>
      <c r="K171" s="13" t="s">
        <v>580</v>
      </c>
      <c r="M171">
        <v>188</v>
      </c>
      <c r="N171">
        <v>188</v>
      </c>
      <c r="O171">
        <v>848</v>
      </c>
      <c r="P171">
        <v>4.51</v>
      </c>
      <c r="R171">
        <v>433</v>
      </c>
      <c r="S171">
        <v>433</v>
      </c>
      <c r="T171">
        <v>74</v>
      </c>
      <c r="U171">
        <v>0.4</v>
      </c>
      <c r="V171">
        <v>4</v>
      </c>
      <c r="W171">
        <v>1</v>
      </c>
      <c r="X171">
        <v>32</v>
      </c>
      <c r="Y171">
        <v>3</v>
      </c>
      <c r="Z171">
        <v>167568</v>
      </c>
      <c r="AA171">
        <v>3.85</v>
      </c>
      <c r="AB171">
        <v>167568</v>
      </c>
      <c r="AC171">
        <v>3.85</v>
      </c>
      <c r="AD171">
        <v>59808</v>
      </c>
      <c r="AE171">
        <v>1622292</v>
      </c>
      <c r="AF171">
        <v>0.3569</v>
      </c>
      <c r="AG171">
        <v>112</v>
      </c>
      <c r="AH171">
        <v>14709271</v>
      </c>
      <c r="AI171">
        <v>17346</v>
      </c>
      <c r="AJ171">
        <v>554</v>
      </c>
      <c r="AK171" s="13" t="s">
        <v>1394</v>
      </c>
      <c r="AL171" s="13" t="s">
        <v>1395</v>
      </c>
      <c r="AM171" s="13" t="s">
        <v>1396</v>
      </c>
      <c r="AN171" s="13" t="s">
        <v>1397</v>
      </c>
      <c r="AO171" s="13" t="s">
        <v>609</v>
      </c>
      <c r="AP171">
        <v>3</v>
      </c>
      <c r="AQ171">
        <v>12</v>
      </c>
      <c r="AR171">
        <v>26</v>
      </c>
      <c r="AS171">
        <v>74</v>
      </c>
      <c r="AT171">
        <v>2</v>
      </c>
      <c r="AU171" s="223">
        <v>32448</v>
      </c>
      <c r="AV171" s="13"/>
      <c r="AW171" s="13"/>
      <c r="AX171" s="13" t="s">
        <v>622</v>
      </c>
      <c r="AY171" s="13"/>
    </row>
    <row r="172" spans="1:51">
      <c r="A172" s="13" t="s">
        <v>1398</v>
      </c>
      <c r="B172" s="223">
        <v>43466</v>
      </c>
      <c r="C172" s="13" t="s">
        <v>617</v>
      </c>
      <c r="D172">
        <v>364</v>
      </c>
      <c r="E172">
        <v>359</v>
      </c>
      <c r="F172">
        <v>548</v>
      </c>
      <c r="G172">
        <v>840</v>
      </c>
      <c r="H172" s="13" t="s">
        <v>1399</v>
      </c>
      <c r="I172" s="13" t="s">
        <v>578</v>
      </c>
      <c r="J172" s="13" t="s">
        <v>589</v>
      </c>
      <c r="K172" s="13" t="s">
        <v>580</v>
      </c>
      <c r="M172">
        <v>56</v>
      </c>
      <c r="N172">
        <v>56</v>
      </c>
      <c r="O172">
        <v>280</v>
      </c>
      <c r="P172">
        <v>5</v>
      </c>
      <c r="R172">
        <v>173</v>
      </c>
      <c r="S172">
        <v>173</v>
      </c>
      <c r="T172">
        <v>15</v>
      </c>
      <c r="U172">
        <v>0.26800000000000002</v>
      </c>
      <c r="V172">
        <v>2</v>
      </c>
      <c r="W172">
        <v>1</v>
      </c>
      <c r="X172">
        <v>3</v>
      </c>
      <c r="Y172">
        <v>4</v>
      </c>
      <c r="Z172">
        <v>42733</v>
      </c>
      <c r="AA172">
        <v>0.98</v>
      </c>
      <c r="AB172">
        <v>42733</v>
      </c>
      <c r="AC172">
        <v>0.98</v>
      </c>
      <c r="AD172">
        <v>22801</v>
      </c>
      <c r="AE172">
        <v>596573</v>
      </c>
      <c r="AF172">
        <v>0.53359999999999996</v>
      </c>
      <c r="AG172">
        <v>177</v>
      </c>
      <c r="AH172">
        <v>7324340</v>
      </c>
      <c r="AI172">
        <v>26158</v>
      </c>
      <c r="AJ172">
        <v>705</v>
      </c>
      <c r="AK172" s="13" t="s">
        <v>1400</v>
      </c>
      <c r="AL172" s="13" t="s">
        <v>1397</v>
      </c>
      <c r="AM172" s="13" t="s">
        <v>1401</v>
      </c>
      <c r="AN172" s="13" t="s">
        <v>821</v>
      </c>
      <c r="AO172" s="13" t="s">
        <v>609</v>
      </c>
      <c r="AP172">
        <v>3</v>
      </c>
      <c r="AQ172">
        <v>12</v>
      </c>
      <c r="AR172">
        <v>27</v>
      </c>
      <c r="AS172">
        <v>74</v>
      </c>
      <c r="AT172">
        <v>2</v>
      </c>
      <c r="AU172" s="223">
        <v>35550</v>
      </c>
      <c r="AV172" s="13"/>
      <c r="AW172" s="13"/>
      <c r="AX172" s="13" t="s">
        <v>622</v>
      </c>
      <c r="AY172" s="13" t="s">
        <v>622</v>
      </c>
    </row>
    <row r="173" spans="1:51">
      <c r="A173" s="13" t="s">
        <v>1402</v>
      </c>
      <c r="B173" s="223">
        <v>43466</v>
      </c>
      <c r="C173" s="13" t="s">
        <v>818</v>
      </c>
      <c r="D173">
        <v>292</v>
      </c>
      <c r="E173">
        <v>337</v>
      </c>
      <c r="F173">
        <v>555</v>
      </c>
      <c r="G173">
        <v>555</v>
      </c>
      <c r="H173" s="13" t="s">
        <v>1403</v>
      </c>
      <c r="I173" s="13" t="s">
        <v>578</v>
      </c>
      <c r="J173" s="13" t="s">
        <v>589</v>
      </c>
      <c r="K173" s="13" t="s">
        <v>598</v>
      </c>
      <c r="M173">
        <v>55</v>
      </c>
      <c r="N173">
        <v>55</v>
      </c>
      <c r="O173">
        <v>229.5</v>
      </c>
      <c r="P173">
        <v>4.17</v>
      </c>
      <c r="R173">
        <v>119</v>
      </c>
      <c r="S173">
        <v>119</v>
      </c>
      <c r="T173">
        <v>17</v>
      </c>
      <c r="U173">
        <v>0.309</v>
      </c>
      <c r="V173">
        <v>2</v>
      </c>
      <c r="W173">
        <v>0</v>
      </c>
      <c r="X173">
        <v>2</v>
      </c>
      <c r="Y173">
        <v>6</v>
      </c>
      <c r="Z173">
        <v>17872</v>
      </c>
      <c r="AA173">
        <v>0.41</v>
      </c>
      <c r="AB173">
        <v>17872</v>
      </c>
      <c r="AC173">
        <v>0.41</v>
      </c>
      <c r="AD173">
        <v>10275</v>
      </c>
      <c r="AE173">
        <v>490400</v>
      </c>
      <c r="AF173">
        <v>0.57489999999999997</v>
      </c>
      <c r="AG173">
        <v>290</v>
      </c>
      <c r="AH173">
        <v>4322735</v>
      </c>
      <c r="AI173">
        <v>18795</v>
      </c>
      <c r="AJ173">
        <v>643</v>
      </c>
      <c r="AK173" s="13" t="s">
        <v>821</v>
      </c>
      <c r="AL173" s="13" t="s">
        <v>1395</v>
      </c>
      <c r="AM173" s="13" t="s">
        <v>1404</v>
      </c>
      <c r="AN173" s="13"/>
      <c r="AO173" s="13" t="s">
        <v>609</v>
      </c>
      <c r="AP173">
        <v>3</v>
      </c>
      <c r="AQ173">
        <v>12</v>
      </c>
      <c r="AR173">
        <v>27</v>
      </c>
      <c r="AS173">
        <v>74</v>
      </c>
      <c r="AT173">
        <v>2</v>
      </c>
      <c r="AU173" s="223">
        <v>31747</v>
      </c>
      <c r="AV173" s="13"/>
      <c r="AW173" s="13"/>
      <c r="AX173" s="13" t="s">
        <v>622</v>
      </c>
      <c r="AY173" s="13"/>
    </row>
    <row r="174" spans="1:51">
      <c r="A174" s="13" t="s">
        <v>351</v>
      </c>
      <c r="B174" s="223">
        <v>43466</v>
      </c>
      <c r="C174" s="13" t="s">
        <v>1405</v>
      </c>
      <c r="D174">
        <v>81</v>
      </c>
      <c r="E174">
        <v>81</v>
      </c>
      <c r="F174">
        <v>429</v>
      </c>
      <c r="G174">
        <v>429</v>
      </c>
      <c r="H174" s="13" t="s">
        <v>1406</v>
      </c>
      <c r="I174" s="13" t="s">
        <v>684</v>
      </c>
      <c r="J174" s="13" t="s">
        <v>579</v>
      </c>
      <c r="K174" s="13" t="s">
        <v>580</v>
      </c>
      <c r="L174">
        <v>204</v>
      </c>
      <c r="M174">
        <v>1272</v>
      </c>
      <c r="N174">
        <v>1272</v>
      </c>
      <c r="O174">
        <v>6004</v>
      </c>
      <c r="P174">
        <v>4.72</v>
      </c>
      <c r="Q174">
        <v>576</v>
      </c>
      <c r="R174">
        <v>2405</v>
      </c>
      <c r="S174">
        <v>2981</v>
      </c>
      <c r="T174">
        <v>494</v>
      </c>
      <c r="U174">
        <v>0.39500000000000002</v>
      </c>
      <c r="V174">
        <v>6</v>
      </c>
      <c r="W174">
        <v>0</v>
      </c>
      <c r="X174">
        <v>6</v>
      </c>
      <c r="Y174">
        <v>20</v>
      </c>
      <c r="Z174">
        <v>538367</v>
      </c>
      <c r="AA174">
        <v>12.36</v>
      </c>
      <c r="AB174">
        <v>538367</v>
      </c>
      <c r="AC174">
        <v>12.36</v>
      </c>
      <c r="AD174">
        <v>83754</v>
      </c>
      <c r="AE174">
        <v>11967873</v>
      </c>
      <c r="AF174">
        <v>0.15559999999999999</v>
      </c>
      <c r="AG174">
        <v>241</v>
      </c>
      <c r="AH174">
        <v>25774000</v>
      </c>
      <c r="AI174">
        <v>4306</v>
      </c>
      <c r="AJ174">
        <v>550</v>
      </c>
      <c r="AK174" s="13" t="s">
        <v>1407</v>
      </c>
      <c r="AL174" s="13" t="s">
        <v>1021</v>
      </c>
      <c r="AM174" s="13" t="s">
        <v>619</v>
      </c>
      <c r="AN174" s="13" t="s">
        <v>1408</v>
      </c>
      <c r="AO174" s="13" t="s">
        <v>609</v>
      </c>
      <c r="AP174">
        <v>9</v>
      </c>
      <c r="AQ174">
        <v>13</v>
      </c>
      <c r="AR174" t="s">
        <v>1409</v>
      </c>
      <c r="AS174">
        <v>70</v>
      </c>
      <c r="AT174">
        <v>7</v>
      </c>
      <c r="AU174" s="223">
        <v>22462</v>
      </c>
      <c r="AV174" s="13"/>
      <c r="AW174" s="13"/>
      <c r="AX174" s="13"/>
      <c r="AY174" s="13"/>
    </row>
    <row r="175" spans="1:51">
      <c r="A175" s="13" t="s">
        <v>352</v>
      </c>
      <c r="B175" s="223">
        <v>43466</v>
      </c>
      <c r="C175" s="13" t="s">
        <v>1410</v>
      </c>
      <c r="D175">
        <v>296</v>
      </c>
      <c r="E175">
        <v>81</v>
      </c>
      <c r="F175">
        <v>557</v>
      </c>
      <c r="G175">
        <v>558</v>
      </c>
      <c r="H175" s="13" t="s">
        <v>1411</v>
      </c>
      <c r="I175" s="13" t="s">
        <v>578</v>
      </c>
      <c r="J175" s="13" t="s">
        <v>579</v>
      </c>
      <c r="K175" s="13" t="s">
        <v>598</v>
      </c>
      <c r="M175">
        <v>46</v>
      </c>
      <c r="N175">
        <v>46</v>
      </c>
      <c r="O175">
        <v>187</v>
      </c>
      <c r="P175">
        <v>4.07</v>
      </c>
      <c r="R175">
        <v>87</v>
      </c>
      <c r="S175">
        <v>87</v>
      </c>
      <c r="T175">
        <v>21</v>
      </c>
      <c r="U175">
        <v>0.45700000000000002</v>
      </c>
      <c r="V175">
        <v>3</v>
      </c>
      <c r="W175">
        <v>0</v>
      </c>
      <c r="X175">
        <v>3</v>
      </c>
      <c r="Y175">
        <v>43591</v>
      </c>
      <c r="Z175">
        <v>11843</v>
      </c>
      <c r="AA175">
        <v>0.27</v>
      </c>
      <c r="AB175">
        <v>11843</v>
      </c>
      <c r="AC175">
        <v>0.27</v>
      </c>
      <c r="AD175">
        <v>8099</v>
      </c>
      <c r="AE175">
        <v>434570</v>
      </c>
      <c r="AF175">
        <v>0.68389999999999995</v>
      </c>
      <c r="AG175">
        <v>322</v>
      </c>
      <c r="AH175">
        <v>6002000</v>
      </c>
      <c r="AI175">
        <v>32096</v>
      </c>
      <c r="AJ175">
        <v>599</v>
      </c>
      <c r="AK175" s="13" t="s">
        <v>1021</v>
      </c>
      <c r="AL175" s="13" t="s">
        <v>1412</v>
      </c>
      <c r="AM175" s="13" t="s">
        <v>619</v>
      </c>
      <c r="AN175" s="13" t="s">
        <v>1413</v>
      </c>
      <c r="AO175" s="13" t="s">
        <v>609</v>
      </c>
      <c r="AP175">
        <v>9</v>
      </c>
      <c r="AQ175">
        <v>13</v>
      </c>
      <c r="AR175">
        <v>31</v>
      </c>
      <c r="AS175">
        <v>70</v>
      </c>
      <c r="AT175">
        <v>7</v>
      </c>
      <c r="AU175" s="223">
        <v>32448</v>
      </c>
      <c r="AV175" s="13"/>
      <c r="AW175" s="13"/>
      <c r="AX175" s="13" t="s">
        <v>622</v>
      </c>
      <c r="AY175" s="13"/>
    </row>
    <row r="176" spans="1:51">
      <c r="A176" s="13" t="s">
        <v>353</v>
      </c>
      <c r="B176" s="223">
        <v>43466</v>
      </c>
      <c r="C176" s="13" t="s">
        <v>1410</v>
      </c>
      <c r="D176">
        <v>297</v>
      </c>
      <c r="E176">
        <v>81</v>
      </c>
      <c r="F176">
        <v>558</v>
      </c>
      <c r="G176">
        <v>558</v>
      </c>
      <c r="H176" s="13" t="s">
        <v>1414</v>
      </c>
      <c r="I176" s="13" t="s">
        <v>578</v>
      </c>
      <c r="J176" s="13" t="s">
        <v>579</v>
      </c>
      <c r="K176" s="13" t="s">
        <v>598</v>
      </c>
      <c r="M176">
        <v>51</v>
      </c>
      <c r="N176">
        <v>51</v>
      </c>
      <c r="O176">
        <v>220.5</v>
      </c>
      <c r="P176">
        <v>4.32</v>
      </c>
      <c r="R176">
        <v>115</v>
      </c>
      <c r="S176">
        <v>115</v>
      </c>
      <c r="T176">
        <v>17</v>
      </c>
      <c r="U176">
        <v>0.33300000000000002</v>
      </c>
      <c r="V176">
        <v>2</v>
      </c>
      <c r="W176">
        <v>0</v>
      </c>
      <c r="X176">
        <v>2</v>
      </c>
      <c r="Y176">
        <v>43591</v>
      </c>
      <c r="Z176">
        <v>13988</v>
      </c>
      <c r="AA176">
        <v>0.32</v>
      </c>
      <c r="AB176">
        <v>13988</v>
      </c>
      <c r="AC176">
        <v>0.32</v>
      </c>
      <c r="AD176">
        <v>9930</v>
      </c>
      <c r="AE176">
        <v>547624</v>
      </c>
      <c r="AF176">
        <v>0.70989999999999998</v>
      </c>
      <c r="AG176">
        <v>359</v>
      </c>
      <c r="AH176">
        <v>3652758</v>
      </c>
      <c r="AI176">
        <v>16603</v>
      </c>
      <c r="AJ176">
        <v>453</v>
      </c>
      <c r="AK176" s="13" t="s">
        <v>1021</v>
      </c>
      <c r="AL176" s="13" t="s">
        <v>1407</v>
      </c>
      <c r="AM176" s="13" t="s">
        <v>619</v>
      </c>
      <c r="AN176" s="13" t="s">
        <v>1412</v>
      </c>
      <c r="AO176" s="13" t="s">
        <v>609</v>
      </c>
      <c r="AP176">
        <v>9</v>
      </c>
      <c r="AQ176">
        <v>13</v>
      </c>
      <c r="AR176">
        <v>31</v>
      </c>
      <c r="AS176">
        <v>70</v>
      </c>
      <c r="AT176">
        <v>7</v>
      </c>
      <c r="AU176" s="223">
        <v>30589</v>
      </c>
      <c r="AV176" s="13"/>
      <c r="AW176" s="13"/>
      <c r="AX176" s="13" t="s">
        <v>622</v>
      </c>
      <c r="AY176" s="13"/>
    </row>
    <row r="177" spans="1:51">
      <c r="A177" s="13" t="s">
        <v>417</v>
      </c>
      <c r="B177" s="223">
        <v>43466</v>
      </c>
      <c r="C177" s="13" t="s">
        <v>1415</v>
      </c>
      <c r="D177">
        <v>49</v>
      </c>
      <c r="E177">
        <v>49</v>
      </c>
      <c r="F177">
        <v>638</v>
      </c>
      <c r="G177">
        <v>638</v>
      </c>
      <c r="H177" s="13" t="s">
        <v>1416</v>
      </c>
      <c r="I177" s="13" t="s">
        <v>684</v>
      </c>
      <c r="J177" s="13" t="s">
        <v>579</v>
      </c>
      <c r="K177" s="13" t="s">
        <v>580</v>
      </c>
      <c r="L177">
        <v>257</v>
      </c>
      <c r="M177">
        <v>1680</v>
      </c>
      <c r="N177">
        <v>1682</v>
      </c>
      <c r="O177">
        <v>7112</v>
      </c>
      <c r="P177">
        <v>4.2300000000000004</v>
      </c>
      <c r="Q177">
        <v>548</v>
      </c>
      <c r="R177">
        <v>2713</v>
      </c>
      <c r="S177">
        <v>3261</v>
      </c>
      <c r="T177">
        <v>737</v>
      </c>
      <c r="U177">
        <v>0.44500000000000001</v>
      </c>
      <c r="V177">
        <v>11</v>
      </c>
      <c r="W177">
        <v>1</v>
      </c>
      <c r="X177">
        <v>12</v>
      </c>
      <c r="Y177" t="s">
        <v>1232</v>
      </c>
      <c r="Z177">
        <v>724809</v>
      </c>
      <c r="AA177">
        <v>16.64</v>
      </c>
      <c r="AB177">
        <v>652495</v>
      </c>
      <c r="AC177">
        <v>14.98</v>
      </c>
      <c r="AD177">
        <v>111631</v>
      </c>
      <c r="AE177">
        <v>13300359</v>
      </c>
      <c r="AF177">
        <v>0.154</v>
      </c>
      <c r="AG177">
        <v>196</v>
      </c>
      <c r="AH177">
        <v>17882055</v>
      </c>
      <c r="AI177">
        <v>2539</v>
      </c>
      <c r="AJ177">
        <v>517</v>
      </c>
      <c r="AK177" s="13" t="s">
        <v>1417</v>
      </c>
      <c r="AL177" s="13" t="s">
        <v>1418</v>
      </c>
      <c r="AM177" s="13" t="s">
        <v>1021</v>
      </c>
      <c r="AN177" s="13" t="s">
        <v>1419</v>
      </c>
      <c r="AO177" s="13" t="s">
        <v>585</v>
      </c>
      <c r="AP177">
        <v>8</v>
      </c>
      <c r="AQ177">
        <v>13</v>
      </c>
      <c r="AR177" t="s">
        <v>1420</v>
      </c>
      <c r="AS177" t="s">
        <v>1421</v>
      </c>
      <c r="AT177" t="s">
        <v>1422</v>
      </c>
      <c r="AU177" s="223">
        <v>19059</v>
      </c>
      <c r="AV177" s="13"/>
      <c r="AW177" s="13"/>
      <c r="AX177" s="13"/>
      <c r="AY177" s="13"/>
    </row>
    <row r="178" spans="1:51">
      <c r="A178" s="13" t="s">
        <v>447</v>
      </c>
      <c r="B178" s="223">
        <v>43466</v>
      </c>
      <c r="C178" s="13" t="s">
        <v>1423</v>
      </c>
      <c r="D178">
        <v>21</v>
      </c>
      <c r="E178">
        <v>21</v>
      </c>
      <c r="F178">
        <v>514</v>
      </c>
      <c r="G178">
        <v>514</v>
      </c>
      <c r="H178" s="13" t="s">
        <v>1424</v>
      </c>
      <c r="I178" s="13" t="s">
        <v>578</v>
      </c>
      <c r="J178" s="13" t="s">
        <v>579</v>
      </c>
      <c r="K178" s="13" t="s">
        <v>580</v>
      </c>
      <c r="M178">
        <v>1716</v>
      </c>
      <c r="N178">
        <v>1717</v>
      </c>
      <c r="O178">
        <v>8268</v>
      </c>
      <c r="P178">
        <v>4.82</v>
      </c>
      <c r="R178">
        <v>4147</v>
      </c>
      <c r="S178">
        <v>4147</v>
      </c>
      <c r="T178">
        <v>607</v>
      </c>
      <c r="U178">
        <v>0.35799999999999998</v>
      </c>
      <c r="V178">
        <v>27</v>
      </c>
      <c r="W178">
        <v>1</v>
      </c>
      <c r="X178">
        <v>71</v>
      </c>
      <c r="Y178">
        <v>6</v>
      </c>
      <c r="Z178">
        <v>1241000</v>
      </c>
      <c r="AA178">
        <v>28.49</v>
      </c>
      <c r="AB178">
        <v>1101547</v>
      </c>
      <c r="AC178">
        <v>25.29</v>
      </c>
      <c r="AD178">
        <v>240198</v>
      </c>
      <c r="AE178">
        <v>13741160</v>
      </c>
      <c r="AF178">
        <v>0.19359999999999999</v>
      </c>
      <c r="AG178">
        <v>146</v>
      </c>
      <c r="AH178">
        <v>19420000</v>
      </c>
      <c r="AI178">
        <v>2347</v>
      </c>
      <c r="AJ178">
        <v>560</v>
      </c>
      <c r="AK178" s="13" t="s">
        <v>864</v>
      </c>
      <c r="AL178" s="13" t="s">
        <v>690</v>
      </c>
      <c r="AM178" s="13" t="s">
        <v>1105</v>
      </c>
      <c r="AN178" s="13" t="s">
        <v>628</v>
      </c>
      <c r="AO178" s="13" t="s">
        <v>594</v>
      </c>
      <c r="AP178">
        <v>3</v>
      </c>
      <c r="AQ178">
        <v>7</v>
      </c>
      <c r="AR178">
        <v>18</v>
      </c>
      <c r="AS178">
        <v>56</v>
      </c>
      <c r="AT178">
        <v>36</v>
      </c>
      <c r="AU178" s="223">
        <v>17917</v>
      </c>
      <c r="AV178" s="13" t="s">
        <v>705</v>
      </c>
      <c r="AW178" s="13"/>
      <c r="AX178" s="13"/>
      <c r="AY178" s="13"/>
    </row>
    <row r="179" spans="1:51">
      <c r="A179" s="13" t="s">
        <v>1425</v>
      </c>
      <c r="B179" s="223">
        <v>43466</v>
      </c>
      <c r="C179" s="13" t="s">
        <v>617</v>
      </c>
      <c r="D179">
        <v>363</v>
      </c>
      <c r="E179">
        <v>359</v>
      </c>
      <c r="F179">
        <v>803</v>
      </c>
      <c r="G179">
        <v>840</v>
      </c>
      <c r="H179" s="13" t="s">
        <v>1426</v>
      </c>
      <c r="I179" s="13" t="s">
        <v>578</v>
      </c>
      <c r="J179" s="13" t="s">
        <v>589</v>
      </c>
      <c r="K179" s="13" t="s">
        <v>580</v>
      </c>
      <c r="M179">
        <v>48</v>
      </c>
      <c r="N179">
        <v>48</v>
      </c>
      <c r="O179">
        <v>231</v>
      </c>
      <c r="P179">
        <v>4.8099999999999996</v>
      </c>
      <c r="R179">
        <v>123</v>
      </c>
      <c r="S179">
        <v>123</v>
      </c>
      <c r="T179">
        <v>13</v>
      </c>
      <c r="U179">
        <v>0.27700000000000002</v>
      </c>
      <c r="V179">
        <v>2</v>
      </c>
      <c r="W179">
        <v>0</v>
      </c>
      <c r="X179">
        <v>7</v>
      </c>
      <c r="Y179">
        <v>3</v>
      </c>
      <c r="Z179">
        <v>51104</v>
      </c>
      <c r="AA179">
        <v>1.17</v>
      </c>
      <c r="AB179">
        <v>51104</v>
      </c>
      <c r="AC179">
        <v>1.17</v>
      </c>
      <c r="AD179">
        <v>16354</v>
      </c>
      <c r="AE179">
        <v>434689</v>
      </c>
      <c r="AF179">
        <v>0.32</v>
      </c>
      <c r="AG179">
        <v>105</v>
      </c>
      <c r="AH179">
        <v>5042549</v>
      </c>
      <c r="AI179">
        <v>21829</v>
      </c>
      <c r="AJ179">
        <v>505</v>
      </c>
      <c r="AK179" s="13" t="s">
        <v>697</v>
      </c>
      <c r="AL179" s="13" t="s">
        <v>690</v>
      </c>
      <c r="AM179" s="13" t="s">
        <v>1105</v>
      </c>
      <c r="AN179" s="13" t="s">
        <v>1427</v>
      </c>
      <c r="AO179" s="13" t="s">
        <v>594</v>
      </c>
      <c r="AP179">
        <v>3</v>
      </c>
      <c r="AQ179">
        <v>8</v>
      </c>
      <c r="AR179">
        <v>25</v>
      </c>
      <c r="AS179">
        <v>56</v>
      </c>
      <c r="AT179">
        <v>36</v>
      </c>
      <c r="AU179" s="223">
        <v>35611</v>
      </c>
      <c r="AV179" s="13"/>
      <c r="AW179" s="13"/>
      <c r="AX179" s="13" t="s">
        <v>622</v>
      </c>
      <c r="AY179" s="13" t="s">
        <v>622</v>
      </c>
    </row>
    <row r="180" spans="1:51">
      <c r="A180" s="13" t="s">
        <v>1428</v>
      </c>
      <c r="B180" s="223">
        <v>43466</v>
      </c>
      <c r="C180" s="13" t="s">
        <v>617</v>
      </c>
      <c r="D180">
        <v>358</v>
      </c>
      <c r="E180">
        <v>359</v>
      </c>
      <c r="F180">
        <v>804</v>
      </c>
      <c r="G180">
        <v>840</v>
      </c>
      <c r="H180" s="13" t="s">
        <v>1429</v>
      </c>
      <c r="I180" s="13" t="s">
        <v>578</v>
      </c>
      <c r="J180" s="13" t="s">
        <v>589</v>
      </c>
      <c r="K180" s="13" t="s">
        <v>580</v>
      </c>
      <c r="M180">
        <v>30</v>
      </c>
      <c r="N180">
        <v>30</v>
      </c>
      <c r="O180">
        <v>145</v>
      </c>
      <c r="P180">
        <v>4.83</v>
      </c>
      <c r="R180">
        <v>76</v>
      </c>
      <c r="S180">
        <v>76</v>
      </c>
      <c r="T180">
        <v>8</v>
      </c>
      <c r="U180">
        <v>0.26700000000000002</v>
      </c>
      <c r="V180">
        <v>1</v>
      </c>
      <c r="W180">
        <v>0</v>
      </c>
      <c r="X180">
        <v>5</v>
      </c>
      <c r="Y180">
        <v>3</v>
      </c>
      <c r="Z180">
        <v>36926</v>
      </c>
      <c r="AA180">
        <v>0.85</v>
      </c>
      <c r="AB180">
        <v>36926</v>
      </c>
      <c r="AC180">
        <v>0.85</v>
      </c>
      <c r="AD180">
        <v>10081</v>
      </c>
      <c r="AE180">
        <v>267953</v>
      </c>
      <c r="AF180">
        <v>0.27300000000000002</v>
      </c>
      <c r="AG180">
        <v>89</v>
      </c>
      <c r="AH180">
        <v>3168261</v>
      </c>
      <c r="AI180">
        <v>21850</v>
      </c>
      <c r="AJ180">
        <v>582</v>
      </c>
      <c r="AK180" s="13" t="s">
        <v>697</v>
      </c>
      <c r="AL180" s="13" t="s">
        <v>690</v>
      </c>
      <c r="AM180" s="13" t="s">
        <v>1105</v>
      </c>
      <c r="AN180" s="13" t="s">
        <v>1427</v>
      </c>
      <c r="AO180" s="13" t="s">
        <v>594</v>
      </c>
      <c r="AP180">
        <v>3</v>
      </c>
      <c r="AQ180">
        <v>8</v>
      </c>
      <c r="AR180">
        <v>25</v>
      </c>
      <c r="AS180">
        <v>56</v>
      </c>
      <c r="AT180">
        <v>36</v>
      </c>
      <c r="AU180" s="223">
        <v>35611</v>
      </c>
      <c r="AV180" s="13"/>
      <c r="AW180" s="13"/>
      <c r="AX180" s="13" t="s">
        <v>622</v>
      </c>
      <c r="AY180" s="13" t="s">
        <v>622</v>
      </c>
    </row>
    <row r="181" spans="1:51">
      <c r="A181" s="13" t="s">
        <v>515</v>
      </c>
      <c r="B181" s="223">
        <v>43466</v>
      </c>
      <c r="C181" s="13" t="s">
        <v>1430</v>
      </c>
      <c r="D181">
        <v>77</v>
      </c>
      <c r="E181">
        <v>77</v>
      </c>
      <c r="F181">
        <v>228</v>
      </c>
      <c r="G181">
        <v>228</v>
      </c>
      <c r="H181" s="13" t="s">
        <v>1431</v>
      </c>
      <c r="I181" s="13" t="s">
        <v>578</v>
      </c>
      <c r="J181" s="13" t="s">
        <v>579</v>
      </c>
      <c r="K181" s="13" t="s">
        <v>580</v>
      </c>
      <c r="M181">
        <v>606</v>
      </c>
      <c r="N181">
        <v>607</v>
      </c>
      <c r="O181">
        <v>2853</v>
      </c>
      <c r="P181">
        <v>4.71</v>
      </c>
      <c r="R181">
        <v>1515</v>
      </c>
      <c r="S181">
        <v>1515</v>
      </c>
      <c r="T181">
        <v>146</v>
      </c>
      <c r="U181">
        <v>0.24299999999999999</v>
      </c>
      <c r="V181">
        <v>22</v>
      </c>
      <c r="W181">
        <v>0</v>
      </c>
      <c r="X181">
        <v>32</v>
      </c>
      <c r="Y181">
        <v>43530</v>
      </c>
      <c r="Z181">
        <v>947622</v>
      </c>
      <c r="AA181">
        <v>21.75</v>
      </c>
      <c r="AB181">
        <v>816256</v>
      </c>
      <c r="AC181">
        <v>18.739999999999998</v>
      </c>
      <c r="AD181">
        <v>124890</v>
      </c>
      <c r="AE181">
        <v>5691790</v>
      </c>
      <c r="AF181">
        <v>0.1318</v>
      </c>
      <c r="AG181">
        <v>70</v>
      </c>
      <c r="AH181">
        <v>8072855</v>
      </c>
      <c r="AI181">
        <v>2826</v>
      </c>
      <c r="AJ181">
        <v>488</v>
      </c>
      <c r="AK181" s="13" t="s">
        <v>1432</v>
      </c>
      <c r="AL181" s="13" t="s">
        <v>1433</v>
      </c>
      <c r="AM181" s="13" t="s">
        <v>1434</v>
      </c>
      <c r="AN181" s="13" t="s">
        <v>1435</v>
      </c>
      <c r="AO181" s="13" t="s">
        <v>766</v>
      </c>
      <c r="AP181">
        <v>1</v>
      </c>
      <c r="AQ181">
        <v>11</v>
      </c>
      <c r="AR181">
        <v>23</v>
      </c>
      <c r="AS181">
        <v>63</v>
      </c>
      <c r="AT181">
        <v>49</v>
      </c>
      <c r="AU181" s="223">
        <v>19970</v>
      </c>
      <c r="AV181" s="13"/>
      <c r="AW181" s="13"/>
      <c r="AX181" s="13"/>
      <c r="AY181" s="13"/>
    </row>
    <row r="182" spans="1:51">
      <c r="A182" s="13" t="s">
        <v>476</v>
      </c>
      <c r="B182" s="223">
        <v>43466</v>
      </c>
      <c r="C182" s="13" t="s">
        <v>1436</v>
      </c>
      <c r="D182">
        <v>83</v>
      </c>
      <c r="E182">
        <v>83</v>
      </c>
      <c r="F182">
        <v>426</v>
      </c>
      <c r="G182">
        <v>426</v>
      </c>
      <c r="H182" s="13" t="s">
        <v>1437</v>
      </c>
      <c r="I182" s="13" t="s">
        <v>684</v>
      </c>
      <c r="J182" s="13" t="s">
        <v>579</v>
      </c>
      <c r="K182" s="13" t="s">
        <v>580</v>
      </c>
      <c r="L182">
        <v>348</v>
      </c>
      <c r="M182">
        <v>1764</v>
      </c>
      <c r="N182">
        <v>1765</v>
      </c>
      <c r="O182">
        <v>8248</v>
      </c>
      <c r="P182">
        <v>4.68</v>
      </c>
      <c r="Q182">
        <v>861</v>
      </c>
      <c r="R182">
        <v>3251</v>
      </c>
      <c r="S182">
        <v>4112</v>
      </c>
      <c r="T182">
        <v>671</v>
      </c>
      <c r="U182">
        <v>0.38700000000000001</v>
      </c>
      <c r="V182">
        <v>28</v>
      </c>
      <c r="W182">
        <v>2</v>
      </c>
      <c r="X182">
        <v>30</v>
      </c>
      <c r="Y182">
        <v>43662</v>
      </c>
      <c r="Z182">
        <v>1518505</v>
      </c>
      <c r="AA182">
        <v>34.86</v>
      </c>
      <c r="AB182">
        <v>1471805</v>
      </c>
      <c r="AC182">
        <v>33.79</v>
      </c>
      <c r="AD182">
        <v>202426</v>
      </c>
      <c r="AE182">
        <v>15183887</v>
      </c>
      <c r="AF182">
        <v>0.1333</v>
      </c>
      <c r="AG182">
        <v>118</v>
      </c>
      <c r="AH182">
        <v>22429000</v>
      </c>
      <c r="AI182">
        <v>2783</v>
      </c>
      <c r="AJ182">
        <v>551</v>
      </c>
      <c r="AK182" s="13" t="s">
        <v>1438</v>
      </c>
      <c r="AL182" s="13" t="s">
        <v>1439</v>
      </c>
      <c r="AM182" s="13" t="s">
        <v>1440</v>
      </c>
      <c r="AN182" s="13" t="s">
        <v>1441</v>
      </c>
      <c r="AO182" s="13" t="s">
        <v>594</v>
      </c>
      <c r="AP182">
        <v>13</v>
      </c>
      <c r="AQ182">
        <v>11</v>
      </c>
      <c r="AR182">
        <v>23</v>
      </c>
      <c r="AS182" t="s">
        <v>1442</v>
      </c>
      <c r="AT182">
        <v>47</v>
      </c>
      <c r="AU182" s="223">
        <v>21243</v>
      </c>
      <c r="AV182" s="13"/>
      <c r="AW182" s="13"/>
      <c r="AX182" s="13"/>
      <c r="AY182" s="13"/>
    </row>
    <row r="183" spans="1:51">
      <c r="A183" s="13" t="s">
        <v>1443</v>
      </c>
      <c r="B183" s="223">
        <v>43466</v>
      </c>
      <c r="C183" s="13" t="s">
        <v>712</v>
      </c>
      <c r="D183">
        <v>344</v>
      </c>
      <c r="E183">
        <v>3</v>
      </c>
      <c r="F183">
        <v>754</v>
      </c>
      <c r="G183">
        <v>754</v>
      </c>
      <c r="H183" s="13" t="s">
        <v>1444</v>
      </c>
      <c r="I183" s="13" t="s">
        <v>578</v>
      </c>
      <c r="J183" s="13" t="s">
        <v>589</v>
      </c>
      <c r="K183" s="13" t="s">
        <v>736</v>
      </c>
      <c r="M183">
        <v>180</v>
      </c>
      <c r="N183">
        <v>180</v>
      </c>
      <c r="O183">
        <v>630</v>
      </c>
      <c r="P183">
        <v>3.5</v>
      </c>
      <c r="R183">
        <v>207</v>
      </c>
      <c r="S183">
        <v>207</v>
      </c>
      <c r="T183">
        <v>154</v>
      </c>
      <c r="U183">
        <v>0.89</v>
      </c>
      <c r="V183">
        <v>1</v>
      </c>
      <c r="W183">
        <v>0</v>
      </c>
      <c r="X183">
        <v>1</v>
      </c>
      <c r="Y183">
        <v>13</v>
      </c>
      <c r="Z183">
        <v>20083</v>
      </c>
      <c r="AA183">
        <v>0.46</v>
      </c>
      <c r="AB183">
        <v>20083</v>
      </c>
      <c r="AC183">
        <v>0.46</v>
      </c>
      <c r="AD183">
        <v>10354</v>
      </c>
      <c r="AE183">
        <v>1181481</v>
      </c>
      <c r="AF183">
        <v>0.51559999999999995</v>
      </c>
      <c r="AG183">
        <v>450</v>
      </c>
      <c r="AH183">
        <v>12233985</v>
      </c>
      <c r="AI183">
        <v>19419</v>
      </c>
      <c r="AJ183">
        <v>307</v>
      </c>
      <c r="AK183" s="13" t="s">
        <v>1021</v>
      </c>
      <c r="AL183" s="13" t="s">
        <v>1445</v>
      </c>
      <c r="AM183" s="13" t="s">
        <v>619</v>
      </c>
      <c r="AN183" s="13" t="s">
        <v>1446</v>
      </c>
      <c r="AO183" s="13" t="s">
        <v>609</v>
      </c>
      <c r="AP183">
        <v>12</v>
      </c>
      <c r="AQ183">
        <v>13</v>
      </c>
      <c r="AR183">
        <v>31</v>
      </c>
      <c r="AS183">
        <v>71</v>
      </c>
      <c r="AT183">
        <v>7</v>
      </c>
      <c r="AU183" s="223">
        <v>31593</v>
      </c>
      <c r="AV183" s="13"/>
      <c r="AW183" s="13" t="s">
        <v>737</v>
      </c>
      <c r="AX183" s="13" t="s">
        <v>622</v>
      </c>
      <c r="AY183" s="13"/>
    </row>
    <row r="184" spans="1:51">
      <c r="A184" s="13" t="s">
        <v>401</v>
      </c>
      <c r="B184" s="223">
        <v>43466</v>
      </c>
      <c r="C184" s="13" t="s">
        <v>1047</v>
      </c>
      <c r="D184">
        <v>103</v>
      </c>
      <c r="E184">
        <v>59</v>
      </c>
      <c r="F184">
        <v>236</v>
      </c>
      <c r="G184">
        <v>236</v>
      </c>
      <c r="H184" s="13" t="s">
        <v>1447</v>
      </c>
      <c r="I184" s="13" t="s">
        <v>578</v>
      </c>
      <c r="J184" s="13" t="s">
        <v>579</v>
      </c>
      <c r="K184" s="13" t="s">
        <v>580</v>
      </c>
      <c r="M184">
        <v>615</v>
      </c>
      <c r="N184">
        <v>619</v>
      </c>
      <c r="O184">
        <v>2928.5</v>
      </c>
      <c r="P184">
        <v>4.76</v>
      </c>
      <c r="R184">
        <v>1441</v>
      </c>
      <c r="S184">
        <v>1441</v>
      </c>
      <c r="T184">
        <v>220</v>
      </c>
      <c r="U184">
        <v>0.35799999999999998</v>
      </c>
      <c r="V184">
        <v>5</v>
      </c>
      <c r="W184">
        <v>1</v>
      </c>
      <c r="X184">
        <v>5</v>
      </c>
      <c r="Y184">
        <v>16</v>
      </c>
      <c r="Z184">
        <v>289985</v>
      </c>
      <c r="AA184">
        <v>6.66</v>
      </c>
      <c r="AB184">
        <v>233735</v>
      </c>
      <c r="AC184">
        <v>5.37</v>
      </c>
      <c r="AD184">
        <v>41286</v>
      </c>
      <c r="AE184">
        <v>5580675</v>
      </c>
      <c r="AF184">
        <v>0.1424</v>
      </c>
      <c r="AG184">
        <v>216</v>
      </c>
      <c r="AH184">
        <v>10418410</v>
      </c>
      <c r="AI184">
        <v>3535</v>
      </c>
      <c r="AJ184">
        <v>528</v>
      </c>
      <c r="AK184" s="13" t="s">
        <v>1051</v>
      </c>
      <c r="AL184" s="13" t="s">
        <v>1050</v>
      </c>
      <c r="AM184" s="13" t="s">
        <v>1154</v>
      </c>
      <c r="AN184" s="13" t="s">
        <v>1249</v>
      </c>
      <c r="AO184" s="13" t="s">
        <v>585</v>
      </c>
      <c r="AP184">
        <v>3</v>
      </c>
      <c r="AQ184">
        <v>15</v>
      </c>
      <c r="AR184">
        <v>32</v>
      </c>
      <c r="AS184">
        <v>79</v>
      </c>
      <c r="AT184">
        <v>16</v>
      </c>
      <c r="AU184" s="223">
        <v>22858</v>
      </c>
      <c r="AV184" s="13"/>
      <c r="AW184" s="13"/>
      <c r="AX184" s="13"/>
      <c r="AY184" s="13"/>
    </row>
    <row r="185" spans="1:51">
      <c r="A185" s="13" t="s">
        <v>394</v>
      </c>
      <c r="B185" s="223">
        <v>43466</v>
      </c>
      <c r="C185" s="13" t="s">
        <v>1052</v>
      </c>
      <c r="D185">
        <v>28</v>
      </c>
      <c r="E185">
        <v>28</v>
      </c>
      <c r="F185">
        <v>523</v>
      </c>
      <c r="G185">
        <v>523</v>
      </c>
      <c r="H185" s="13" t="s">
        <v>1448</v>
      </c>
      <c r="I185" s="13" t="s">
        <v>578</v>
      </c>
      <c r="J185" s="13" t="s">
        <v>579</v>
      </c>
      <c r="K185" s="13" t="s">
        <v>580</v>
      </c>
      <c r="M185">
        <v>1021</v>
      </c>
      <c r="N185">
        <v>1023</v>
      </c>
      <c r="O185">
        <v>4854.5</v>
      </c>
      <c r="P185">
        <v>4.75</v>
      </c>
      <c r="R185">
        <v>2418</v>
      </c>
      <c r="S185">
        <v>2418</v>
      </c>
      <c r="T185">
        <v>363</v>
      </c>
      <c r="U185">
        <v>0.35799999999999998</v>
      </c>
      <c r="V185">
        <v>8</v>
      </c>
      <c r="W185">
        <v>1</v>
      </c>
      <c r="X185">
        <v>9</v>
      </c>
      <c r="Y185">
        <v>14</v>
      </c>
      <c r="Z185">
        <v>541687</v>
      </c>
      <c r="AA185">
        <v>12.44</v>
      </c>
      <c r="AB185">
        <v>498060</v>
      </c>
      <c r="AC185">
        <v>11.43</v>
      </c>
      <c r="AD185">
        <v>68826</v>
      </c>
      <c r="AE185">
        <v>8736312</v>
      </c>
      <c r="AF185">
        <v>0.12709999999999999</v>
      </c>
      <c r="AG185">
        <v>194</v>
      </c>
      <c r="AH185">
        <v>12236000</v>
      </c>
      <c r="AI185">
        <v>2515</v>
      </c>
      <c r="AJ185">
        <v>486</v>
      </c>
      <c r="AK185" s="13" t="s">
        <v>1449</v>
      </c>
      <c r="AL185" s="13" t="s">
        <v>1055</v>
      </c>
      <c r="AM185" s="13" t="s">
        <v>1056</v>
      </c>
      <c r="AN185" s="13" t="s">
        <v>1309</v>
      </c>
      <c r="AO185" s="13" t="s">
        <v>585</v>
      </c>
      <c r="AP185">
        <v>1</v>
      </c>
      <c r="AQ185">
        <v>15</v>
      </c>
      <c r="AR185">
        <v>32</v>
      </c>
      <c r="AS185" t="s">
        <v>1450</v>
      </c>
      <c r="AT185">
        <v>17</v>
      </c>
      <c r="AU185" s="223">
        <v>19165</v>
      </c>
      <c r="AV185" s="13" t="s">
        <v>672</v>
      </c>
      <c r="AW185" s="13"/>
      <c r="AX185" s="13"/>
      <c r="AY185" s="13"/>
    </row>
    <row r="186" spans="1:51">
      <c r="A186" s="13" t="s">
        <v>1451</v>
      </c>
      <c r="B186" s="223">
        <v>43466</v>
      </c>
      <c r="C186" s="13" t="s">
        <v>643</v>
      </c>
      <c r="D186">
        <v>183</v>
      </c>
      <c r="E186">
        <v>100</v>
      </c>
      <c r="F186">
        <v>286</v>
      </c>
      <c r="G186">
        <v>237</v>
      </c>
      <c r="H186" s="13" t="s">
        <v>1254</v>
      </c>
      <c r="I186" s="13" t="s">
        <v>578</v>
      </c>
      <c r="J186" s="13" t="s">
        <v>579</v>
      </c>
      <c r="K186" s="13" t="s">
        <v>736</v>
      </c>
      <c r="M186">
        <v>229</v>
      </c>
      <c r="N186">
        <v>231</v>
      </c>
      <c r="O186">
        <v>686.5</v>
      </c>
      <c r="P186">
        <v>3</v>
      </c>
      <c r="R186">
        <v>247</v>
      </c>
      <c r="S186">
        <v>247</v>
      </c>
      <c r="T186">
        <v>199</v>
      </c>
      <c r="U186">
        <v>0.89600000000000002</v>
      </c>
      <c r="V186">
        <v>1</v>
      </c>
      <c r="W186">
        <v>0</v>
      </c>
      <c r="X186">
        <v>1</v>
      </c>
      <c r="Y186">
        <v>20</v>
      </c>
      <c r="Z186">
        <v>50180</v>
      </c>
      <c r="AA186">
        <v>1.1499999999999999</v>
      </c>
      <c r="AB186">
        <v>50180</v>
      </c>
      <c r="AC186">
        <v>1.1499999999999999</v>
      </c>
      <c r="AD186">
        <v>6910</v>
      </c>
      <c r="AE186">
        <v>1316253</v>
      </c>
      <c r="AF186">
        <v>0.13769999999999999</v>
      </c>
      <c r="AG186">
        <v>215</v>
      </c>
      <c r="AH186">
        <v>5622697</v>
      </c>
      <c r="AI186">
        <v>7487</v>
      </c>
      <c r="AJ186">
        <v>290</v>
      </c>
      <c r="AK186" s="13" t="s">
        <v>1452</v>
      </c>
      <c r="AL186" s="13" t="s">
        <v>634</v>
      </c>
      <c r="AM186" s="13" t="s">
        <v>1151</v>
      </c>
      <c r="AN186" s="13" t="s">
        <v>1152</v>
      </c>
      <c r="AO186" s="13" t="s">
        <v>609</v>
      </c>
      <c r="AP186">
        <v>3</v>
      </c>
      <c r="AQ186">
        <v>12</v>
      </c>
      <c r="AR186">
        <v>26</v>
      </c>
      <c r="AS186">
        <v>65</v>
      </c>
      <c r="AT186">
        <v>2</v>
      </c>
      <c r="AU186" s="223">
        <v>26176</v>
      </c>
      <c r="AV186" s="13"/>
      <c r="AW186" s="13" t="s">
        <v>737</v>
      </c>
      <c r="AX186" s="13"/>
      <c r="AY186" s="13"/>
    </row>
    <row r="187" spans="1:51">
      <c r="A187" s="13" t="s">
        <v>1453</v>
      </c>
      <c r="B187" s="223">
        <v>43466</v>
      </c>
      <c r="C187" s="13" t="s">
        <v>1077</v>
      </c>
      <c r="D187">
        <v>181</v>
      </c>
      <c r="E187">
        <v>112</v>
      </c>
      <c r="F187">
        <v>284</v>
      </c>
      <c r="G187">
        <v>284</v>
      </c>
      <c r="H187" s="13" t="s">
        <v>1454</v>
      </c>
      <c r="I187" s="13" t="s">
        <v>578</v>
      </c>
      <c r="J187" s="13" t="s">
        <v>579</v>
      </c>
      <c r="K187" s="13" t="s">
        <v>580</v>
      </c>
      <c r="M187">
        <v>271</v>
      </c>
      <c r="N187">
        <v>275</v>
      </c>
      <c r="O187">
        <v>1301.5</v>
      </c>
      <c r="P187">
        <v>4.8</v>
      </c>
      <c r="R187">
        <v>643</v>
      </c>
      <c r="S187">
        <v>643</v>
      </c>
      <c r="T187">
        <v>112</v>
      </c>
      <c r="U187">
        <v>0.41599999999999998</v>
      </c>
      <c r="V187">
        <v>3</v>
      </c>
      <c r="W187">
        <v>0</v>
      </c>
      <c r="X187">
        <v>3</v>
      </c>
      <c r="Y187">
        <v>40732</v>
      </c>
      <c r="Z187">
        <v>99827</v>
      </c>
      <c r="AA187">
        <v>2.29</v>
      </c>
      <c r="AB187">
        <v>99827</v>
      </c>
      <c r="AC187">
        <v>2.29</v>
      </c>
      <c r="AD187">
        <v>34752</v>
      </c>
      <c r="AE187">
        <v>2668090</v>
      </c>
      <c r="AF187">
        <v>0.34810000000000002</v>
      </c>
      <c r="AG187">
        <v>281</v>
      </c>
      <c r="AH187">
        <v>6733865</v>
      </c>
      <c r="AI187">
        <v>5105</v>
      </c>
      <c r="AJ187">
        <v>574</v>
      </c>
      <c r="AK187" s="13" t="s">
        <v>1455</v>
      </c>
      <c r="AL187" s="13" t="s">
        <v>634</v>
      </c>
      <c r="AM187" s="13" t="s">
        <v>741</v>
      </c>
      <c r="AN187" s="13" t="s">
        <v>632</v>
      </c>
      <c r="AO187" s="13" t="s">
        <v>609</v>
      </c>
      <c r="AP187">
        <v>11</v>
      </c>
      <c r="AQ187">
        <v>13</v>
      </c>
      <c r="AR187">
        <v>29</v>
      </c>
      <c r="AS187">
        <v>68</v>
      </c>
      <c r="AT187">
        <v>8</v>
      </c>
      <c r="AU187" s="223">
        <v>26176</v>
      </c>
      <c r="AV187" s="13"/>
      <c r="AW187" s="13"/>
      <c r="AX187" s="13"/>
      <c r="AY187" s="13"/>
    </row>
    <row r="188" spans="1:51">
      <c r="A188" s="13" t="s">
        <v>1456</v>
      </c>
      <c r="B188" s="223">
        <v>43466</v>
      </c>
      <c r="C188" s="13" t="s">
        <v>1080</v>
      </c>
      <c r="D188">
        <v>191</v>
      </c>
      <c r="E188">
        <v>34</v>
      </c>
      <c r="F188">
        <v>302</v>
      </c>
      <c r="G188">
        <v>313</v>
      </c>
      <c r="H188" s="13" t="s">
        <v>1457</v>
      </c>
      <c r="I188" s="13" t="s">
        <v>578</v>
      </c>
      <c r="J188" s="13" t="s">
        <v>579</v>
      </c>
      <c r="K188" s="13" t="s">
        <v>736</v>
      </c>
      <c r="M188">
        <v>177</v>
      </c>
      <c r="N188">
        <v>179</v>
      </c>
      <c r="O188">
        <v>602.5</v>
      </c>
      <c r="P188">
        <v>3.4</v>
      </c>
      <c r="R188">
        <v>192</v>
      </c>
      <c r="S188">
        <v>192</v>
      </c>
      <c r="T188">
        <v>160</v>
      </c>
      <c r="U188">
        <v>0.91400000000000003</v>
      </c>
      <c r="V188">
        <v>1</v>
      </c>
      <c r="W188">
        <v>0</v>
      </c>
      <c r="X188">
        <v>1</v>
      </c>
      <c r="Y188">
        <v>15</v>
      </c>
      <c r="Z188">
        <v>49309</v>
      </c>
      <c r="AA188">
        <v>1.1299999999999999</v>
      </c>
      <c r="AB188">
        <v>49309</v>
      </c>
      <c r="AC188">
        <v>1.1299999999999999</v>
      </c>
      <c r="AD188">
        <v>10076</v>
      </c>
      <c r="AE188">
        <v>1078917</v>
      </c>
      <c r="AF188">
        <v>0.20430000000000001</v>
      </c>
      <c r="AG188">
        <v>170</v>
      </c>
      <c r="AH188">
        <v>6090291</v>
      </c>
      <c r="AI188">
        <v>9776</v>
      </c>
      <c r="AJ188">
        <v>313</v>
      </c>
      <c r="AK188" s="13" t="s">
        <v>1458</v>
      </c>
      <c r="AL188" s="13" t="s">
        <v>1459</v>
      </c>
      <c r="AM188" s="13" t="s">
        <v>1460</v>
      </c>
      <c r="AN188" s="13" t="s">
        <v>1461</v>
      </c>
      <c r="AO188" s="13" t="s">
        <v>585</v>
      </c>
      <c r="AP188">
        <v>10</v>
      </c>
      <c r="AQ188">
        <v>14</v>
      </c>
      <c r="AR188">
        <v>34</v>
      </c>
      <c r="AS188">
        <v>82</v>
      </c>
      <c r="AT188">
        <v>13</v>
      </c>
      <c r="AU188" s="223">
        <v>26907</v>
      </c>
      <c r="AV188" s="13"/>
      <c r="AW188" s="13" t="s">
        <v>737</v>
      </c>
      <c r="AX188" s="13"/>
      <c r="AY188" s="13"/>
    </row>
    <row r="189" spans="1:51">
      <c r="A189" s="13" t="s">
        <v>387</v>
      </c>
      <c r="B189" s="223">
        <v>43466</v>
      </c>
      <c r="C189" s="13" t="s">
        <v>1462</v>
      </c>
      <c r="D189">
        <v>84</v>
      </c>
      <c r="E189">
        <v>84</v>
      </c>
      <c r="F189">
        <v>570</v>
      </c>
      <c r="G189">
        <v>570</v>
      </c>
      <c r="H189" s="13" t="s">
        <v>1463</v>
      </c>
      <c r="I189" s="13" t="s">
        <v>578</v>
      </c>
      <c r="J189" s="13" t="s">
        <v>579</v>
      </c>
      <c r="K189" s="13" t="s">
        <v>580</v>
      </c>
      <c r="M189">
        <v>1251</v>
      </c>
      <c r="N189">
        <v>1255</v>
      </c>
      <c r="O189">
        <v>5799.5</v>
      </c>
      <c r="P189">
        <v>4.6399999999999997</v>
      </c>
      <c r="R189">
        <v>2814</v>
      </c>
      <c r="S189">
        <v>2814</v>
      </c>
      <c r="T189">
        <v>484</v>
      </c>
      <c r="U189">
        <v>0.39200000000000002</v>
      </c>
      <c r="V189">
        <v>9</v>
      </c>
      <c r="W189">
        <v>0</v>
      </c>
      <c r="X189">
        <v>9</v>
      </c>
      <c r="Y189">
        <v>16</v>
      </c>
      <c r="Z189">
        <v>507592</v>
      </c>
      <c r="AA189">
        <v>11.65</v>
      </c>
      <c r="AB189">
        <v>463332</v>
      </c>
      <c r="AC189">
        <v>10.64</v>
      </c>
      <c r="AD189">
        <v>76410</v>
      </c>
      <c r="AE189">
        <v>10446587</v>
      </c>
      <c r="AF189">
        <v>0.14169999999999999</v>
      </c>
      <c r="AG189">
        <v>242</v>
      </c>
      <c r="AH189">
        <v>22176000</v>
      </c>
      <c r="AI189">
        <v>3898</v>
      </c>
      <c r="AJ189">
        <v>479</v>
      </c>
      <c r="AK189" s="13" t="s">
        <v>1370</v>
      </c>
      <c r="AL189" s="13" t="s">
        <v>1464</v>
      </c>
      <c r="AM189" s="13" t="s">
        <v>1465</v>
      </c>
      <c r="AN189" s="13" t="s">
        <v>1466</v>
      </c>
      <c r="AO189" s="13" t="s">
        <v>585</v>
      </c>
      <c r="AP189">
        <v>1</v>
      </c>
      <c r="AQ189">
        <v>15</v>
      </c>
      <c r="AR189">
        <v>29</v>
      </c>
      <c r="AS189">
        <v>84</v>
      </c>
      <c r="AT189">
        <v>8</v>
      </c>
      <c r="AU189" s="223">
        <v>21696</v>
      </c>
      <c r="AV189" s="13" t="s">
        <v>1027</v>
      </c>
      <c r="AW189" s="13"/>
      <c r="AX189" s="13"/>
      <c r="AY189" s="13"/>
    </row>
    <row r="190" spans="1:51">
      <c r="A190" s="13" t="s">
        <v>388</v>
      </c>
      <c r="B190" s="223">
        <v>43466</v>
      </c>
      <c r="C190" s="13" t="s">
        <v>1462</v>
      </c>
      <c r="D190">
        <v>132</v>
      </c>
      <c r="E190">
        <v>84</v>
      </c>
      <c r="F190">
        <v>570</v>
      </c>
      <c r="G190">
        <v>570</v>
      </c>
      <c r="H190" s="13" t="s">
        <v>1463</v>
      </c>
      <c r="I190" s="13" t="s">
        <v>578</v>
      </c>
      <c r="J190" s="13" t="s">
        <v>579</v>
      </c>
      <c r="K190" s="13" t="s">
        <v>580</v>
      </c>
      <c r="M190">
        <v>125</v>
      </c>
      <c r="N190">
        <v>125</v>
      </c>
      <c r="O190">
        <v>611.5</v>
      </c>
      <c r="P190">
        <v>4.8899999999999997</v>
      </c>
      <c r="R190">
        <v>297</v>
      </c>
      <c r="S190">
        <v>297</v>
      </c>
      <c r="T190">
        <v>54</v>
      </c>
      <c r="U190">
        <v>0.432</v>
      </c>
      <c r="V190">
        <v>1</v>
      </c>
      <c r="W190">
        <v>0</v>
      </c>
      <c r="X190">
        <v>1</v>
      </c>
      <c r="Y190">
        <v>16</v>
      </c>
      <c r="Z190">
        <v>22500</v>
      </c>
      <c r="AA190">
        <v>0.52</v>
      </c>
      <c r="AB190">
        <v>22500</v>
      </c>
      <c r="AC190">
        <v>0.52</v>
      </c>
      <c r="AD190">
        <v>8660</v>
      </c>
      <c r="AE190">
        <v>1130657</v>
      </c>
      <c r="AF190">
        <v>0.38490000000000002</v>
      </c>
      <c r="AG190">
        <v>571</v>
      </c>
      <c r="AH190">
        <v>1957000</v>
      </c>
      <c r="AI190">
        <v>3198</v>
      </c>
      <c r="AJ190">
        <v>462</v>
      </c>
      <c r="AK190" s="13" t="s">
        <v>1466</v>
      </c>
      <c r="AL190" s="13" t="s">
        <v>1370</v>
      </c>
      <c r="AM190" s="13" t="s">
        <v>1465</v>
      </c>
      <c r="AN190" s="13"/>
      <c r="AO190" s="13" t="s">
        <v>585</v>
      </c>
      <c r="AP190">
        <v>1</v>
      </c>
      <c r="AQ190">
        <v>15</v>
      </c>
      <c r="AR190">
        <v>29</v>
      </c>
      <c r="AS190">
        <v>84</v>
      </c>
      <c r="AT190">
        <v>8</v>
      </c>
      <c r="AU190" s="223">
        <v>22677</v>
      </c>
      <c r="AV190" s="13" t="s">
        <v>1027</v>
      </c>
      <c r="AW190" s="13"/>
      <c r="AX190" s="13"/>
      <c r="AY190" s="13"/>
    </row>
    <row r="191" spans="1:51">
      <c r="A191" s="13" t="s">
        <v>389</v>
      </c>
      <c r="B191" s="223">
        <v>43466</v>
      </c>
      <c r="C191" s="13" t="s">
        <v>1467</v>
      </c>
      <c r="D191">
        <v>145</v>
      </c>
      <c r="E191">
        <v>145</v>
      </c>
      <c r="F191">
        <v>249</v>
      </c>
      <c r="G191">
        <v>249</v>
      </c>
      <c r="H191" s="13" t="s">
        <v>1468</v>
      </c>
      <c r="I191" s="13" t="s">
        <v>578</v>
      </c>
      <c r="J191" s="13" t="s">
        <v>579</v>
      </c>
      <c r="K191" s="13" t="s">
        <v>580</v>
      </c>
      <c r="M191">
        <v>1732</v>
      </c>
      <c r="N191">
        <v>1732</v>
      </c>
      <c r="O191">
        <v>7554</v>
      </c>
      <c r="P191">
        <v>4.3600000000000003</v>
      </c>
      <c r="R191">
        <v>4010</v>
      </c>
      <c r="S191">
        <v>4010</v>
      </c>
      <c r="T191">
        <v>666</v>
      </c>
      <c r="U191">
        <v>0.39100000000000001</v>
      </c>
      <c r="V191">
        <v>10</v>
      </c>
      <c r="W191">
        <v>1</v>
      </c>
      <c r="X191">
        <v>12</v>
      </c>
      <c r="Y191" t="s">
        <v>1469</v>
      </c>
      <c r="Z191">
        <v>699494</v>
      </c>
      <c r="AA191">
        <v>16.059999999999999</v>
      </c>
      <c r="AB191">
        <v>653938</v>
      </c>
      <c r="AC191">
        <v>15.01</v>
      </c>
      <c r="AD191">
        <v>97114</v>
      </c>
      <c r="AE191">
        <v>14044919</v>
      </c>
      <c r="AF191">
        <v>0.13880000000000001</v>
      </c>
      <c r="AG191">
        <v>250</v>
      </c>
      <c r="AH191">
        <v>33012851</v>
      </c>
      <c r="AI191">
        <v>4350</v>
      </c>
      <c r="AJ191">
        <v>534</v>
      </c>
      <c r="AK191" s="13" t="s">
        <v>1470</v>
      </c>
      <c r="AL191" s="13" t="s">
        <v>1471</v>
      </c>
      <c r="AM191" s="13" t="s">
        <v>1472</v>
      </c>
      <c r="AN191" s="13" t="s">
        <v>1370</v>
      </c>
      <c r="AO191" s="13" t="s">
        <v>585</v>
      </c>
      <c r="AP191">
        <v>1</v>
      </c>
      <c r="AQ191">
        <v>15</v>
      </c>
      <c r="AR191">
        <v>29</v>
      </c>
      <c r="AS191">
        <v>84</v>
      </c>
      <c r="AT191">
        <v>8</v>
      </c>
      <c r="AU191" s="223">
        <v>24166</v>
      </c>
      <c r="AV191" s="13"/>
      <c r="AW191" s="13" t="s">
        <v>694</v>
      </c>
      <c r="AX191" s="13"/>
      <c r="AY191" s="13"/>
    </row>
    <row r="192" spans="1:51">
      <c r="A192" s="13" t="s">
        <v>422</v>
      </c>
      <c r="B192" s="223">
        <v>43466</v>
      </c>
      <c r="C192" s="13" t="s">
        <v>1473</v>
      </c>
      <c r="D192">
        <v>88</v>
      </c>
      <c r="E192">
        <v>88</v>
      </c>
      <c r="F192">
        <v>234</v>
      </c>
      <c r="G192">
        <v>234</v>
      </c>
      <c r="H192" s="13" t="s">
        <v>1474</v>
      </c>
      <c r="I192" s="13" t="s">
        <v>578</v>
      </c>
      <c r="J192" s="13" t="s">
        <v>579</v>
      </c>
      <c r="K192" s="13" t="s">
        <v>580</v>
      </c>
      <c r="M192">
        <v>1100</v>
      </c>
      <c r="N192">
        <v>1102</v>
      </c>
      <c r="O192">
        <v>5299</v>
      </c>
      <c r="P192">
        <v>4.82</v>
      </c>
      <c r="R192">
        <v>2691</v>
      </c>
      <c r="S192">
        <v>2691</v>
      </c>
      <c r="T192">
        <v>403</v>
      </c>
      <c r="U192">
        <v>0.36899999999999999</v>
      </c>
      <c r="V192">
        <v>12</v>
      </c>
      <c r="W192">
        <v>1</v>
      </c>
      <c r="X192">
        <v>20</v>
      </c>
      <c r="Y192">
        <v>42230</v>
      </c>
      <c r="Z192">
        <v>805341</v>
      </c>
      <c r="AA192">
        <v>18.489999999999998</v>
      </c>
      <c r="AB192">
        <v>805341</v>
      </c>
      <c r="AC192">
        <v>18.489999999999998</v>
      </c>
      <c r="AD192">
        <v>118402</v>
      </c>
      <c r="AE192">
        <v>10177348</v>
      </c>
      <c r="AF192">
        <v>0.14699999999999999</v>
      </c>
      <c r="AG192">
        <v>146</v>
      </c>
      <c r="AH192">
        <v>16449659</v>
      </c>
      <c r="AI192">
        <v>3100</v>
      </c>
      <c r="AJ192">
        <v>526</v>
      </c>
      <c r="AK192" s="13" t="s">
        <v>1475</v>
      </c>
      <c r="AL192" s="13" t="s">
        <v>951</v>
      </c>
      <c r="AM192" s="13" t="s">
        <v>1476</v>
      </c>
      <c r="AN192" s="13" t="s">
        <v>912</v>
      </c>
      <c r="AO192" s="13" t="s">
        <v>585</v>
      </c>
      <c r="AP192">
        <v>9</v>
      </c>
      <c r="AQ192">
        <v>15</v>
      </c>
      <c r="AR192">
        <v>32</v>
      </c>
      <c r="AS192">
        <v>85</v>
      </c>
      <c r="AT192">
        <v>18</v>
      </c>
      <c r="AU192" s="223">
        <v>22587</v>
      </c>
      <c r="AV192" s="13"/>
      <c r="AW192" s="13"/>
      <c r="AX192" s="13"/>
      <c r="AY192" s="13"/>
    </row>
    <row r="193" spans="1:51">
      <c r="A193" s="13" t="s">
        <v>390</v>
      </c>
      <c r="B193" s="223">
        <v>43466</v>
      </c>
      <c r="C193" s="13" t="s">
        <v>1477</v>
      </c>
      <c r="D193">
        <v>129</v>
      </c>
      <c r="E193">
        <v>93</v>
      </c>
      <c r="F193">
        <v>251</v>
      </c>
      <c r="G193">
        <v>251</v>
      </c>
      <c r="H193" s="13" t="s">
        <v>1478</v>
      </c>
      <c r="I193" s="13" t="s">
        <v>578</v>
      </c>
      <c r="J193" s="13" t="s">
        <v>579</v>
      </c>
      <c r="K193" s="13" t="s">
        <v>580</v>
      </c>
      <c r="M193">
        <v>463</v>
      </c>
      <c r="N193">
        <v>463</v>
      </c>
      <c r="O193">
        <v>2165.5</v>
      </c>
      <c r="P193">
        <v>4.68</v>
      </c>
      <c r="R193">
        <v>1133</v>
      </c>
      <c r="S193">
        <v>1133</v>
      </c>
      <c r="T193">
        <v>157</v>
      </c>
      <c r="U193">
        <v>0.34300000000000003</v>
      </c>
      <c r="V193">
        <v>2</v>
      </c>
      <c r="W193">
        <v>0</v>
      </c>
      <c r="X193">
        <v>4</v>
      </c>
      <c r="Y193">
        <v>20</v>
      </c>
      <c r="Z193">
        <v>117000</v>
      </c>
      <c r="AA193">
        <v>2.69</v>
      </c>
      <c r="AB193">
        <v>117000</v>
      </c>
      <c r="AC193">
        <v>2.69</v>
      </c>
      <c r="AD193">
        <v>21826</v>
      </c>
      <c r="AE193">
        <v>4029275</v>
      </c>
      <c r="AF193">
        <v>0.1865</v>
      </c>
      <c r="AG193">
        <v>421</v>
      </c>
      <c r="AH193">
        <v>7256661</v>
      </c>
      <c r="AI193">
        <v>3350</v>
      </c>
      <c r="AJ193">
        <v>520</v>
      </c>
      <c r="AK193" s="13" t="s">
        <v>1479</v>
      </c>
      <c r="AL193" s="13" t="s">
        <v>1480</v>
      </c>
      <c r="AM193" s="13" t="s">
        <v>1481</v>
      </c>
      <c r="AN193" s="13" t="s">
        <v>1155</v>
      </c>
      <c r="AO193" s="13" t="s">
        <v>585</v>
      </c>
      <c r="AP193">
        <v>1</v>
      </c>
      <c r="AQ193">
        <v>15</v>
      </c>
      <c r="AR193">
        <v>29</v>
      </c>
      <c r="AS193">
        <v>84</v>
      </c>
      <c r="AT193">
        <v>8</v>
      </c>
      <c r="AU193" s="223">
        <v>23467</v>
      </c>
      <c r="AV193" s="13"/>
      <c r="AW193" s="13"/>
      <c r="AX193" s="13"/>
      <c r="AY193" s="13"/>
    </row>
    <row r="194" spans="1:51">
      <c r="A194" s="13" t="s">
        <v>1482</v>
      </c>
      <c r="B194" s="223">
        <v>43466</v>
      </c>
      <c r="C194" s="13" t="s">
        <v>1483</v>
      </c>
      <c r="D194">
        <v>102</v>
      </c>
      <c r="E194">
        <v>102</v>
      </c>
      <c r="F194">
        <v>239</v>
      </c>
      <c r="G194">
        <v>239</v>
      </c>
      <c r="H194" s="13" t="s">
        <v>1484</v>
      </c>
      <c r="I194" s="13" t="s">
        <v>578</v>
      </c>
      <c r="J194" s="13" t="s">
        <v>579</v>
      </c>
      <c r="K194" s="13" t="s">
        <v>580</v>
      </c>
      <c r="M194">
        <v>1083</v>
      </c>
      <c r="N194">
        <v>1085</v>
      </c>
      <c r="O194">
        <v>5237.5</v>
      </c>
      <c r="P194">
        <v>4.84</v>
      </c>
      <c r="R194">
        <v>2889</v>
      </c>
      <c r="S194">
        <v>2889</v>
      </c>
      <c r="T194">
        <v>364</v>
      </c>
      <c r="U194">
        <v>0.33800000000000002</v>
      </c>
      <c r="V194">
        <v>10</v>
      </c>
      <c r="W194">
        <v>0</v>
      </c>
      <c r="X194">
        <v>10</v>
      </c>
      <c r="Y194" t="s">
        <v>1485</v>
      </c>
      <c r="Z194">
        <v>416831</v>
      </c>
      <c r="AA194">
        <v>9.57</v>
      </c>
      <c r="AB194">
        <v>416831</v>
      </c>
      <c r="AC194">
        <v>9.57</v>
      </c>
      <c r="AD194">
        <v>66594</v>
      </c>
      <c r="AE194">
        <v>9980542</v>
      </c>
      <c r="AF194">
        <v>0.1598</v>
      </c>
      <c r="AG194">
        <v>302</v>
      </c>
      <c r="AH194">
        <v>20735295</v>
      </c>
      <c r="AI194">
        <v>4008</v>
      </c>
      <c r="AJ194">
        <v>499</v>
      </c>
      <c r="AK194" s="13" t="s">
        <v>888</v>
      </c>
      <c r="AL194" s="13" t="s">
        <v>1486</v>
      </c>
      <c r="AM194" s="13" t="s">
        <v>601</v>
      </c>
      <c r="AN194" s="13" t="s">
        <v>885</v>
      </c>
      <c r="AO194" s="13" t="s">
        <v>585</v>
      </c>
      <c r="AP194">
        <v>3</v>
      </c>
      <c r="AQ194">
        <v>15</v>
      </c>
      <c r="AR194">
        <v>33</v>
      </c>
      <c r="AS194">
        <v>79</v>
      </c>
      <c r="AT194">
        <v>16</v>
      </c>
      <c r="AU194" s="223">
        <v>23985</v>
      </c>
      <c r="AV194" s="13"/>
      <c r="AW194" s="13"/>
      <c r="AX194" s="13"/>
      <c r="AY194" s="13"/>
    </row>
    <row r="195" spans="1:51">
      <c r="A195" s="13" t="s">
        <v>1487</v>
      </c>
      <c r="B195" s="223">
        <v>43466</v>
      </c>
      <c r="C195" s="13" t="s">
        <v>1483</v>
      </c>
      <c r="D195">
        <v>502</v>
      </c>
      <c r="E195">
        <v>102</v>
      </c>
      <c r="F195">
        <v>280</v>
      </c>
      <c r="G195">
        <v>239</v>
      </c>
      <c r="H195" s="13" t="s">
        <v>1488</v>
      </c>
      <c r="I195" s="13" t="s">
        <v>578</v>
      </c>
      <c r="J195" s="13" t="s">
        <v>579</v>
      </c>
      <c r="K195" s="13" t="s">
        <v>580</v>
      </c>
      <c r="M195">
        <v>802</v>
      </c>
      <c r="N195">
        <v>802</v>
      </c>
      <c r="O195">
        <v>3765</v>
      </c>
      <c r="P195">
        <v>4.6900000000000004</v>
      </c>
      <c r="R195">
        <v>1989</v>
      </c>
      <c r="S195">
        <v>1989</v>
      </c>
      <c r="T195">
        <v>268</v>
      </c>
      <c r="U195">
        <v>0.33800000000000002</v>
      </c>
      <c r="V195">
        <v>7</v>
      </c>
      <c r="W195">
        <v>0</v>
      </c>
      <c r="X195">
        <v>7</v>
      </c>
      <c r="Y195" t="s">
        <v>1485</v>
      </c>
      <c r="Z195">
        <v>358843</v>
      </c>
      <c r="AA195">
        <v>8.24</v>
      </c>
      <c r="AB195">
        <v>313704</v>
      </c>
      <c r="AC195">
        <v>7.2</v>
      </c>
      <c r="AD195">
        <v>51875</v>
      </c>
      <c r="AE195">
        <v>7162265</v>
      </c>
      <c r="AF195">
        <v>0.14460000000000001</v>
      </c>
      <c r="AG195">
        <v>241</v>
      </c>
      <c r="AH195">
        <v>15391181</v>
      </c>
      <c r="AI195">
        <v>4008</v>
      </c>
      <c r="AJ195">
        <v>507</v>
      </c>
      <c r="AK195" s="13" t="s">
        <v>888</v>
      </c>
      <c r="AL195" s="13" t="s">
        <v>886</v>
      </c>
      <c r="AM195" s="13" t="s">
        <v>601</v>
      </c>
      <c r="AN195" s="13" t="s">
        <v>1486</v>
      </c>
      <c r="AO195" s="13" t="s">
        <v>585</v>
      </c>
      <c r="AP195">
        <v>3</v>
      </c>
      <c r="AQ195">
        <v>15</v>
      </c>
      <c r="AR195">
        <v>33</v>
      </c>
      <c r="AS195">
        <v>79</v>
      </c>
      <c r="AT195">
        <v>16</v>
      </c>
      <c r="AU195" s="223">
        <v>23985</v>
      </c>
      <c r="AV195" s="13"/>
      <c r="AW195" s="13"/>
      <c r="AX195" s="13"/>
      <c r="AY195" s="13"/>
    </row>
    <row r="196" spans="1:51">
      <c r="A196" s="13" t="s">
        <v>1489</v>
      </c>
      <c r="B196" s="223">
        <v>43466</v>
      </c>
      <c r="C196" s="13" t="s">
        <v>1490</v>
      </c>
      <c r="D196">
        <v>277</v>
      </c>
      <c r="E196">
        <v>241</v>
      </c>
      <c r="F196">
        <v>504</v>
      </c>
      <c r="G196">
        <v>346</v>
      </c>
      <c r="H196" s="13" t="s">
        <v>1491</v>
      </c>
      <c r="I196" s="13" t="s">
        <v>578</v>
      </c>
      <c r="J196" s="13" t="s">
        <v>579</v>
      </c>
      <c r="K196" s="13" t="s">
        <v>1162</v>
      </c>
      <c r="M196">
        <v>97</v>
      </c>
      <c r="N196">
        <v>97</v>
      </c>
      <c r="O196">
        <v>296.5</v>
      </c>
      <c r="P196">
        <v>3.06</v>
      </c>
      <c r="R196">
        <v>103</v>
      </c>
      <c r="S196">
        <v>103</v>
      </c>
      <c r="T196">
        <v>83</v>
      </c>
      <c r="U196">
        <v>0.86499999999999999</v>
      </c>
      <c r="V196">
        <v>1</v>
      </c>
      <c r="W196">
        <v>0</v>
      </c>
      <c r="X196">
        <v>1</v>
      </c>
      <c r="Y196">
        <v>9</v>
      </c>
      <c r="Z196">
        <v>10000</v>
      </c>
      <c r="AA196">
        <v>0.23</v>
      </c>
      <c r="AB196">
        <v>10000</v>
      </c>
      <c r="AC196">
        <v>0.23</v>
      </c>
      <c r="AD196">
        <v>6491</v>
      </c>
      <c r="AE196">
        <v>561310</v>
      </c>
      <c r="AF196">
        <v>0.64910000000000001</v>
      </c>
      <c r="AG196">
        <v>448</v>
      </c>
      <c r="AH196">
        <v>1989852</v>
      </c>
      <c r="AI196">
        <v>6337</v>
      </c>
      <c r="AJ196">
        <v>302</v>
      </c>
      <c r="AK196" s="13" t="s">
        <v>1492</v>
      </c>
      <c r="AL196" s="13" t="s">
        <v>878</v>
      </c>
      <c r="AM196" s="13" t="s">
        <v>1318</v>
      </c>
      <c r="AN196" s="13"/>
      <c r="AO196" s="13" t="s">
        <v>609</v>
      </c>
      <c r="AP196">
        <v>11</v>
      </c>
      <c r="AQ196">
        <v>13</v>
      </c>
      <c r="AR196">
        <v>30</v>
      </c>
      <c r="AS196">
        <v>68</v>
      </c>
      <c r="AT196">
        <v>9</v>
      </c>
      <c r="AU196" s="223">
        <v>28245</v>
      </c>
      <c r="AV196" s="13"/>
      <c r="AW196" s="13" t="s">
        <v>737</v>
      </c>
      <c r="AX196" s="13" t="s">
        <v>622</v>
      </c>
      <c r="AY196" s="13"/>
    </row>
    <row r="197" spans="1:51">
      <c r="A197" s="13" t="s">
        <v>1493</v>
      </c>
      <c r="B197" s="223">
        <v>43466</v>
      </c>
      <c r="C197" s="13" t="s">
        <v>1494</v>
      </c>
      <c r="D197">
        <v>130</v>
      </c>
      <c r="E197">
        <v>141</v>
      </c>
      <c r="F197">
        <v>250</v>
      </c>
      <c r="G197">
        <v>231</v>
      </c>
      <c r="H197" s="13" t="s">
        <v>1495</v>
      </c>
      <c r="I197" s="13" t="s">
        <v>578</v>
      </c>
      <c r="J197" s="13" t="s">
        <v>579</v>
      </c>
      <c r="K197" s="13" t="s">
        <v>580</v>
      </c>
      <c r="M197">
        <v>206</v>
      </c>
      <c r="N197">
        <v>206</v>
      </c>
      <c r="O197">
        <v>962</v>
      </c>
      <c r="P197">
        <v>4.67</v>
      </c>
      <c r="R197">
        <v>531</v>
      </c>
      <c r="S197">
        <v>531</v>
      </c>
      <c r="T197">
        <v>69</v>
      </c>
      <c r="U197">
        <v>0.34</v>
      </c>
      <c r="V197">
        <v>2</v>
      </c>
      <c r="W197">
        <v>0</v>
      </c>
      <c r="X197">
        <v>2</v>
      </c>
      <c r="Y197">
        <v>16</v>
      </c>
      <c r="Z197">
        <v>60890</v>
      </c>
      <c r="AA197">
        <v>1.4</v>
      </c>
      <c r="AB197">
        <v>60890</v>
      </c>
      <c r="AC197">
        <v>1.4</v>
      </c>
      <c r="AD197">
        <v>13024</v>
      </c>
      <c r="AE197">
        <v>1769693</v>
      </c>
      <c r="AF197">
        <v>0.21390000000000001</v>
      </c>
      <c r="AG197">
        <v>379</v>
      </c>
      <c r="AH197">
        <v>3742711</v>
      </c>
      <c r="AI197">
        <v>3891</v>
      </c>
      <c r="AJ197">
        <v>449</v>
      </c>
      <c r="AK197" s="13" t="s">
        <v>885</v>
      </c>
      <c r="AL197" s="13" t="s">
        <v>602</v>
      </c>
      <c r="AM197" s="13" t="s">
        <v>888</v>
      </c>
      <c r="AN197" s="13"/>
      <c r="AO197" s="13" t="s">
        <v>585</v>
      </c>
      <c r="AP197">
        <v>3</v>
      </c>
      <c r="AQ197">
        <v>15</v>
      </c>
      <c r="AR197">
        <v>32</v>
      </c>
      <c r="AS197">
        <v>79</v>
      </c>
      <c r="AT197">
        <v>16</v>
      </c>
      <c r="AU197" s="223">
        <v>23162</v>
      </c>
      <c r="AV197" s="13"/>
      <c r="AW197" s="13"/>
      <c r="AX197" s="13"/>
      <c r="AY197" s="13"/>
    </row>
    <row r="198" spans="1:51">
      <c r="A198" s="13" t="s">
        <v>403</v>
      </c>
      <c r="B198" s="223">
        <v>43466</v>
      </c>
      <c r="C198" s="13" t="s">
        <v>1306</v>
      </c>
      <c r="D198">
        <v>267</v>
      </c>
      <c r="E198">
        <v>267</v>
      </c>
      <c r="F198">
        <v>385</v>
      </c>
      <c r="G198">
        <v>385</v>
      </c>
      <c r="H198" s="13" t="s">
        <v>1496</v>
      </c>
      <c r="I198" s="13" t="s">
        <v>578</v>
      </c>
      <c r="J198" s="13" t="s">
        <v>589</v>
      </c>
      <c r="K198" s="13" t="s">
        <v>580</v>
      </c>
      <c r="M198">
        <v>841</v>
      </c>
      <c r="N198">
        <v>843</v>
      </c>
      <c r="O198">
        <v>3788.5</v>
      </c>
      <c r="P198">
        <v>4.5</v>
      </c>
      <c r="R198">
        <v>1681</v>
      </c>
      <c r="S198">
        <v>1681</v>
      </c>
      <c r="T198">
        <v>428</v>
      </c>
      <c r="U198">
        <v>0.52100000000000002</v>
      </c>
      <c r="V198">
        <v>3</v>
      </c>
      <c r="W198">
        <v>0</v>
      </c>
      <c r="X198">
        <v>5</v>
      </c>
      <c r="Y198" t="s">
        <v>1497</v>
      </c>
      <c r="Z198">
        <v>274300</v>
      </c>
      <c r="AA198">
        <v>6.3</v>
      </c>
      <c r="AB198">
        <v>274300</v>
      </c>
      <c r="AC198">
        <v>6.3</v>
      </c>
      <c r="AD198">
        <v>64435</v>
      </c>
      <c r="AE198">
        <v>11316800</v>
      </c>
      <c r="AF198">
        <v>0.2349</v>
      </c>
      <c r="AG198">
        <v>267</v>
      </c>
      <c r="AH198">
        <v>40272504</v>
      </c>
      <c r="AI198">
        <v>10584</v>
      </c>
      <c r="AJ198">
        <v>473</v>
      </c>
      <c r="AK198" s="13" t="s">
        <v>888</v>
      </c>
      <c r="AL198" s="13" t="s">
        <v>1308</v>
      </c>
      <c r="AM198" s="13" t="s">
        <v>1051</v>
      </c>
      <c r="AN198" s="13" t="s">
        <v>1050</v>
      </c>
      <c r="AO198" s="13" t="s">
        <v>585</v>
      </c>
      <c r="AP198" t="s">
        <v>1498</v>
      </c>
      <c r="AQ198">
        <v>15</v>
      </c>
      <c r="AR198">
        <v>32</v>
      </c>
      <c r="AS198">
        <v>79</v>
      </c>
      <c r="AT198" t="s">
        <v>1499</v>
      </c>
      <c r="AU198" s="223">
        <v>29587</v>
      </c>
      <c r="AV198" s="13"/>
      <c r="AW198" s="13" t="s">
        <v>694</v>
      </c>
      <c r="AX198" s="13"/>
      <c r="AY198" s="13"/>
    </row>
    <row r="199" spans="1:51">
      <c r="A199" s="13" t="s">
        <v>391</v>
      </c>
      <c r="B199" s="223">
        <v>43466</v>
      </c>
      <c r="C199" s="13" t="s">
        <v>1500</v>
      </c>
      <c r="D199">
        <v>121</v>
      </c>
      <c r="E199">
        <v>121</v>
      </c>
      <c r="F199">
        <v>244</v>
      </c>
      <c r="G199">
        <v>244</v>
      </c>
      <c r="H199" s="13" t="s">
        <v>1501</v>
      </c>
      <c r="I199" s="13" t="s">
        <v>578</v>
      </c>
      <c r="J199" s="13" t="s">
        <v>579</v>
      </c>
      <c r="K199" s="13" t="s">
        <v>580</v>
      </c>
      <c r="M199">
        <v>992</v>
      </c>
      <c r="N199">
        <v>993</v>
      </c>
      <c r="O199">
        <v>4634</v>
      </c>
      <c r="P199">
        <v>4.67</v>
      </c>
      <c r="R199">
        <v>2542</v>
      </c>
      <c r="S199">
        <v>2542</v>
      </c>
      <c r="T199">
        <v>313</v>
      </c>
      <c r="U199">
        <v>0.317</v>
      </c>
      <c r="V199">
        <v>8</v>
      </c>
      <c r="W199">
        <v>1</v>
      </c>
      <c r="X199">
        <v>9</v>
      </c>
      <c r="Y199" t="s">
        <v>1502</v>
      </c>
      <c r="Z199">
        <v>417367</v>
      </c>
      <c r="AA199">
        <v>9.58</v>
      </c>
      <c r="AB199">
        <v>386817</v>
      </c>
      <c r="AC199">
        <v>8.8800000000000008</v>
      </c>
      <c r="AD199">
        <v>78477</v>
      </c>
      <c r="AE199">
        <v>9236613</v>
      </c>
      <c r="AF199">
        <v>0.188</v>
      </c>
      <c r="AG199">
        <v>265</v>
      </c>
      <c r="AH199">
        <v>20670000</v>
      </c>
      <c r="AI199">
        <v>4456</v>
      </c>
      <c r="AJ199">
        <v>530</v>
      </c>
      <c r="AK199" s="13" t="s">
        <v>1503</v>
      </c>
      <c r="AL199" s="13" t="s">
        <v>1504</v>
      </c>
      <c r="AM199" s="13" t="s">
        <v>1505</v>
      </c>
      <c r="AN199" s="13" t="s">
        <v>1472</v>
      </c>
      <c r="AO199" s="13" t="s">
        <v>585</v>
      </c>
      <c r="AP199">
        <v>1</v>
      </c>
      <c r="AQ199">
        <v>15</v>
      </c>
      <c r="AR199">
        <v>29</v>
      </c>
      <c r="AS199">
        <v>84</v>
      </c>
      <c r="AT199">
        <v>8</v>
      </c>
      <c r="AU199" s="223">
        <v>23832</v>
      </c>
      <c r="AV199" s="13"/>
      <c r="AW199" s="13"/>
      <c r="AX199" s="13"/>
      <c r="AY199" s="13"/>
    </row>
    <row r="200" spans="1:51">
      <c r="A200" s="13" t="s">
        <v>1506</v>
      </c>
      <c r="B200" s="223">
        <v>43466</v>
      </c>
      <c r="C200" s="13" t="s">
        <v>1507</v>
      </c>
      <c r="D200">
        <v>314</v>
      </c>
      <c r="E200">
        <v>35</v>
      </c>
      <c r="F200">
        <v>306</v>
      </c>
      <c r="G200">
        <v>306</v>
      </c>
      <c r="H200" s="13" t="s">
        <v>1508</v>
      </c>
      <c r="I200" s="13" t="s">
        <v>578</v>
      </c>
      <c r="J200" s="13" t="s">
        <v>589</v>
      </c>
      <c r="K200" s="13" t="s">
        <v>736</v>
      </c>
      <c r="M200">
        <v>276</v>
      </c>
      <c r="N200">
        <v>277</v>
      </c>
      <c r="O200">
        <v>996</v>
      </c>
      <c r="P200">
        <v>3.61</v>
      </c>
      <c r="R200">
        <v>348</v>
      </c>
      <c r="S200">
        <v>348</v>
      </c>
      <c r="T200">
        <v>244</v>
      </c>
      <c r="U200">
        <v>0.89100000000000001</v>
      </c>
      <c r="V200">
        <v>1</v>
      </c>
      <c r="W200">
        <v>0</v>
      </c>
      <c r="X200">
        <v>2</v>
      </c>
      <c r="Y200">
        <v>10</v>
      </c>
      <c r="Z200">
        <v>120879</v>
      </c>
      <c r="AA200">
        <v>2.78</v>
      </c>
      <c r="AB200">
        <v>120879</v>
      </c>
      <c r="AC200">
        <v>2.78</v>
      </c>
      <c r="AD200">
        <v>29107</v>
      </c>
      <c r="AE200">
        <v>2204124</v>
      </c>
      <c r="AF200">
        <v>0.24079999999999999</v>
      </c>
      <c r="AG200">
        <v>125</v>
      </c>
      <c r="AH200">
        <v>18511313</v>
      </c>
      <c r="AI200">
        <v>18493</v>
      </c>
      <c r="AJ200">
        <v>327</v>
      </c>
      <c r="AK200" s="13" t="s">
        <v>1342</v>
      </c>
      <c r="AL200" s="13" t="s">
        <v>1509</v>
      </c>
      <c r="AM200" s="13" t="s">
        <v>1510</v>
      </c>
      <c r="AN200" s="13"/>
      <c r="AO200" s="13" t="s">
        <v>766</v>
      </c>
      <c r="AP200">
        <v>1</v>
      </c>
      <c r="AQ200">
        <v>11</v>
      </c>
      <c r="AR200">
        <v>23</v>
      </c>
      <c r="AS200">
        <v>64</v>
      </c>
      <c r="AT200">
        <v>49</v>
      </c>
      <c r="AU200" s="223">
        <v>30875</v>
      </c>
      <c r="AV200" s="13"/>
      <c r="AW200" s="13" t="s">
        <v>737</v>
      </c>
      <c r="AX200" s="13" t="s">
        <v>622</v>
      </c>
      <c r="AY200" s="13"/>
    </row>
    <row r="201" spans="1:51">
      <c r="A201" s="13" t="s">
        <v>478</v>
      </c>
      <c r="B201" s="223">
        <v>43466</v>
      </c>
      <c r="C201" s="13" t="s">
        <v>1511</v>
      </c>
      <c r="D201">
        <v>43</v>
      </c>
      <c r="E201">
        <v>36</v>
      </c>
      <c r="F201">
        <v>585</v>
      </c>
      <c r="G201">
        <v>585</v>
      </c>
      <c r="H201" s="13" t="s">
        <v>1512</v>
      </c>
      <c r="I201" s="13" t="s">
        <v>578</v>
      </c>
      <c r="J201" s="13" t="s">
        <v>579</v>
      </c>
      <c r="K201" s="13" t="s">
        <v>580</v>
      </c>
      <c r="M201">
        <v>1146</v>
      </c>
      <c r="N201">
        <v>1148</v>
      </c>
      <c r="O201">
        <v>4966</v>
      </c>
      <c r="P201">
        <v>4.33</v>
      </c>
      <c r="R201">
        <v>2327</v>
      </c>
      <c r="S201">
        <v>2327</v>
      </c>
      <c r="T201">
        <v>463</v>
      </c>
      <c r="U201">
        <v>0.41</v>
      </c>
      <c r="V201">
        <v>16</v>
      </c>
      <c r="W201">
        <v>1</v>
      </c>
      <c r="X201">
        <v>33</v>
      </c>
      <c r="Y201">
        <v>6</v>
      </c>
      <c r="Z201">
        <v>1036600</v>
      </c>
      <c r="AA201">
        <v>23.8</v>
      </c>
      <c r="AB201">
        <v>1036600</v>
      </c>
      <c r="AC201">
        <v>23.8</v>
      </c>
      <c r="AD201">
        <v>177223</v>
      </c>
      <c r="AE201">
        <v>9377365</v>
      </c>
      <c r="AF201">
        <v>0.17100000000000001</v>
      </c>
      <c r="AG201">
        <v>98</v>
      </c>
      <c r="AH201">
        <v>13817794</v>
      </c>
      <c r="AI201">
        <v>2779</v>
      </c>
      <c r="AJ201">
        <v>516</v>
      </c>
      <c r="AK201" s="13" t="s">
        <v>1439</v>
      </c>
      <c r="AL201" s="13" t="s">
        <v>1513</v>
      </c>
      <c r="AM201" s="13" t="s">
        <v>1441</v>
      </c>
      <c r="AN201" s="13" t="s">
        <v>1514</v>
      </c>
      <c r="AO201" s="13" t="s">
        <v>594</v>
      </c>
      <c r="AP201">
        <v>15</v>
      </c>
      <c r="AQ201">
        <v>9</v>
      </c>
      <c r="AR201">
        <v>19</v>
      </c>
      <c r="AS201">
        <v>41</v>
      </c>
      <c r="AT201">
        <v>46</v>
      </c>
      <c r="AU201" s="223">
        <v>18611</v>
      </c>
      <c r="AV201" s="13" t="s">
        <v>1192</v>
      </c>
      <c r="AW201" s="13"/>
      <c r="AX201" s="13"/>
      <c r="AY201" s="13"/>
    </row>
    <row r="202" spans="1:51">
      <c r="A202" s="13" t="s">
        <v>1515</v>
      </c>
      <c r="B202" s="223">
        <v>43466</v>
      </c>
      <c r="C202" s="13" t="s">
        <v>1516</v>
      </c>
      <c r="D202">
        <v>51</v>
      </c>
      <c r="E202">
        <v>165</v>
      </c>
      <c r="F202">
        <v>573</v>
      </c>
      <c r="G202">
        <v>571</v>
      </c>
      <c r="H202" s="13" t="s">
        <v>1517</v>
      </c>
      <c r="I202" s="13" t="s">
        <v>578</v>
      </c>
      <c r="J202" s="13" t="s">
        <v>579</v>
      </c>
      <c r="K202" s="13" t="s">
        <v>580</v>
      </c>
      <c r="M202">
        <v>417</v>
      </c>
      <c r="N202">
        <v>418</v>
      </c>
      <c r="O202">
        <v>1766.5</v>
      </c>
      <c r="P202">
        <v>4.24</v>
      </c>
      <c r="R202">
        <v>837</v>
      </c>
      <c r="S202">
        <v>837</v>
      </c>
      <c r="T202">
        <v>140</v>
      </c>
      <c r="U202">
        <v>0.34</v>
      </c>
      <c r="V202">
        <v>7</v>
      </c>
      <c r="W202">
        <v>0</v>
      </c>
      <c r="X202">
        <v>14</v>
      </c>
      <c r="Y202">
        <v>6</v>
      </c>
      <c r="Z202">
        <v>354220</v>
      </c>
      <c r="AA202">
        <v>8.1300000000000008</v>
      </c>
      <c r="AB202">
        <v>310500</v>
      </c>
      <c r="AC202">
        <v>7.13</v>
      </c>
      <c r="AD202">
        <v>66101</v>
      </c>
      <c r="AE202">
        <v>3931321</v>
      </c>
      <c r="AF202">
        <v>0.18659999999999999</v>
      </c>
      <c r="AG202">
        <v>103</v>
      </c>
      <c r="AH202">
        <v>5137275</v>
      </c>
      <c r="AI202">
        <v>2901</v>
      </c>
      <c r="AJ202">
        <v>548</v>
      </c>
      <c r="AK202" s="13" t="s">
        <v>1518</v>
      </c>
      <c r="AL202" s="13" t="s">
        <v>1519</v>
      </c>
      <c r="AM202" s="13" t="s">
        <v>903</v>
      </c>
      <c r="AN202" s="13" t="s">
        <v>1520</v>
      </c>
      <c r="AO202" s="13" t="s">
        <v>704</v>
      </c>
      <c r="AP202">
        <v>14</v>
      </c>
      <c r="AQ202">
        <v>5</v>
      </c>
      <c r="AR202">
        <v>10</v>
      </c>
      <c r="AS202">
        <v>31</v>
      </c>
      <c r="AT202">
        <v>31</v>
      </c>
      <c r="AU202" s="223">
        <v>18687</v>
      </c>
      <c r="AV202" s="13" t="s">
        <v>1027</v>
      </c>
      <c r="AW202" s="13"/>
      <c r="AX202" s="13"/>
      <c r="AY202" s="13"/>
    </row>
    <row r="203" spans="1:51">
      <c r="A203" s="13" t="s">
        <v>1521</v>
      </c>
      <c r="B203" s="223">
        <v>43466</v>
      </c>
      <c r="C203" s="13" t="s">
        <v>1522</v>
      </c>
      <c r="D203">
        <v>162</v>
      </c>
      <c r="E203">
        <v>162</v>
      </c>
      <c r="F203">
        <v>269</v>
      </c>
      <c r="G203">
        <v>269</v>
      </c>
      <c r="H203" s="13" t="s">
        <v>1523</v>
      </c>
      <c r="I203" s="13" t="s">
        <v>578</v>
      </c>
      <c r="J203" s="13" t="s">
        <v>579</v>
      </c>
      <c r="K203" s="13" t="s">
        <v>580</v>
      </c>
      <c r="M203">
        <v>238</v>
      </c>
      <c r="N203">
        <v>238</v>
      </c>
      <c r="O203">
        <v>1077</v>
      </c>
      <c r="P203">
        <v>4.53</v>
      </c>
      <c r="R203">
        <v>640</v>
      </c>
      <c r="S203">
        <v>640</v>
      </c>
      <c r="T203">
        <v>62</v>
      </c>
      <c r="U203">
        <v>0.26600000000000001</v>
      </c>
      <c r="V203">
        <v>3</v>
      </c>
      <c r="W203">
        <v>1</v>
      </c>
      <c r="X203">
        <v>4</v>
      </c>
      <c r="Y203">
        <v>14</v>
      </c>
      <c r="Z203">
        <v>112916</v>
      </c>
      <c r="AA203">
        <v>2.59</v>
      </c>
      <c r="AB203">
        <v>112916</v>
      </c>
      <c r="AC203">
        <v>2.59</v>
      </c>
      <c r="AD203">
        <v>16412</v>
      </c>
      <c r="AE203">
        <v>2178743</v>
      </c>
      <c r="AF203">
        <v>0.14530000000000001</v>
      </c>
      <c r="AG203">
        <v>247</v>
      </c>
      <c r="AH203">
        <v>4875929</v>
      </c>
      <c r="AI203">
        <v>4527</v>
      </c>
      <c r="AJ203">
        <v>684</v>
      </c>
      <c r="AK203" s="13" t="s">
        <v>1021</v>
      </c>
      <c r="AL203" s="13" t="s">
        <v>1524</v>
      </c>
      <c r="AM203" s="13" t="s">
        <v>852</v>
      </c>
      <c r="AN203" s="13" t="s">
        <v>1332</v>
      </c>
      <c r="AO203" s="13" t="s">
        <v>594</v>
      </c>
      <c r="AP203">
        <v>16</v>
      </c>
      <c r="AQ203">
        <v>8</v>
      </c>
      <c r="AR203">
        <v>18</v>
      </c>
      <c r="AS203">
        <v>55</v>
      </c>
      <c r="AT203">
        <v>37</v>
      </c>
      <c r="AU203" s="223">
        <v>24928</v>
      </c>
      <c r="AV203" s="13"/>
      <c r="AW203" s="13"/>
      <c r="AX203" s="13"/>
      <c r="AY203" s="13"/>
    </row>
    <row r="204" spans="1:51">
      <c r="A204" s="13" t="s">
        <v>1525</v>
      </c>
      <c r="B204" s="223">
        <v>43466</v>
      </c>
      <c r="C204" s="13" t="s">
        <v>1000</v>
      </c>
      <c r="D204">
        <v>313</v>
      </c>
      <c r="E204">
        <v>351</v>
      </c>
      <c r="F204">
        <v>287</v>
      </c>
      <c r="G204">
        <v>765</v>
      </c>
      <c r="H204" s="13" t="s">
        <v>1526</v>
      </c>
      <c r="I204" s="13" t="s">
        <v>578</v>
      </c>
      <c r="J204" s="13" t="s">
        <v>589</v>
      </c>
      <c r="K204" s="13" t="s">
        <v>598</v>
      </c>
      <c r="M204">
        <v>125</v>
      </c>
      <c r="N204">
        <v>125</v>
      </c>
      <c r="O204">
        <v>540.5</v>
      </c>
      <c r="P204">
        <v>4.32</v>
      </c>
      <c r="R204">
        <v>304</v>
      </c>
      <c r="S204">
        <v>304</v>
      </c>
      <c r="T204">
        <v>16</v>
      </c>
      <c r="U204">
        <v>0.13100000000000001</v>
      </c>
      <c r="V204">
        <v>5</v>
      </c>
      <c r="W204">
        <v>0</v>
      </c>
      <c r="X204">
        <v>5</v>
      </c>
      <c r="Y204">
        <v>4</v>
      </c>
      <c r="Z204">
        <v>242141</v>
      </c>
      <c r="AA204">
        <v>5.56</v>
      </c>
      <c r="AB204">
        <v>242141</v>
      </c>
      <c r="AC204">
        <v>5.56</v>
      </c>
      <c r="AD204">
        <v>78188</v>
      </c>
      <c r="AE204">
        <v>2000000</v>
      </c>
      <c r="AF204">
        <v>0.32290000000000002</v>
      </c>
      <c r="AG204">
        <v>55</v>
      </c>
      <c r="AH204">
        <v>8068686</v>
      </c>
      <c r="AI204">
        <v>14942</v>
      </c>
      <c r="AJ204">
        <v>599</v>
      </c>
      <c r="AK204" s="13" t="s">
        <v>834</v>
      </c>
      <c r="AL204" s="13" t="s">
        <v>709</v>
      </c>
      <c r="AM204" s="13" t="s">
        <v>1527</v>
      </c>
      <c r="AN204" s="13" t="s">
        <v>1528</v>
      </c>
      <c r="AO204" s="13" t="s">
        <v>594</v>
      </c>
      <c r="AP204">
        <v>16</v>
      </c>
      <c r="AQ204">
        <v>8</v>
      </c>
      <c r="AR204">
        <v>25</v>
      </c>
      <c r="AS204">
        <v>55</v>
      </c>
      <c r="AT204">
        <v>41</v>
      </c>
      <c r="AU204" s="223">
        <v>31726</v>
      </c>
      <c r="AV204" s="13"/>
      <c r="AW204" s="13"/>
      <c r="AX204" s="13" t="s">
        <v>622</v>
      </c>
      <c r="AY204" s="13"/>
    </row>
    <row r="205" spans="1:51">
      <c r="A205" s="13" t="s">
        <v>1529</v>
      </c>
      <c r="B205" s="223">
        <v>43466</v>
      </c>
      <c r="C205" s="13" t="s">
        <v>975</v>
      </c>
      <c r="D205">
        <v>172</v>
      </c>
      <c r="E205">
        <v>172</v>
      </c>
      <c r="F205">
        <v>582</v>
      </c>
      <c r="G205">
        <v>582</v>
      </c>
      <c r="H205" s="13" t="s">
        <v>1530</v>
      </c>
      <c r="I205" s="13" t="s">
        <v>578</v>
      </c>
      <c r="J205" s="13" t="s">
        <v>579</v>
      </c>
      <c r="K205" s="13" t="s">
        <v>580</v>
      </c>
      <c r="M205">
        <v>570</v>
      </c>
      <c r="N205">
        <v>573</v>
      </c>
      <c r="O205">
        <v>2204</v>
      </c>
      <c r="P205">
        <v>3.87</v>
      </c>
      <c r="R205">
        <v>947</v>
      </c>
      <c r="S205">
        <v>947</v>
      </c>
      <c r="T205">
        <v>305</v>
      </c>
      <c r="U205">
        <v>0.54400000000000004</v>
      </c>
      <c r="V205">
        <v>6</v>
      </c>
      <c r="W205">
        <v>1</v>
      </c>
      <c r="X205">
        <v>7</v>
      </c>
      <c r="Y205" t="s">
        <v>1531</v>
      </c>
      <c r="Z205">
        <v>276010</v>
      </c>
      <c r="AA205">
        <v>6.34</v>
      </c>
      <c r="AB205">
        <v>276010</v>
      </c>
      <c r="AC205">
        <v>6.34</v>
      </c>
      <c r="AD205">
        <v>34501</v>
      </c>
      <c r="AE205">
        <v>5421328</v>
      </c>
      <c r="AF205">
        <v>0.125</v>
      </c>
      <c r="AG205">
        <v>149</v>
      </c>
      <c r="AH205">
        <v>15000000</v>
      </c>
      <c r="AI205">
        <v>6649</v>
      </c>
      <c r="AJ205">
        <v>525</v>
      </c>
      <c r="AK205" s="13" t="s">
        <v>966</v>
      </c>
      <c r="AL205" s="13" t="s">
        <v>899</v>
      </c>
      <c r="AM205" s="13" t="s">
        <v>977</v>
      </c>
      <c r="AN205" s="13" t="s">
        <v>973</v>
      </c>
      <c r="AO205" s="13" t="s">
        <v>594</v>
      </c>
      <c r="AP205">
        <v>13</v>
      </c>
      <c r="AQ205">
        <v>8</v>
      </c>
      <c r="AR205">
        <v>23</v>
      </c>
      <c r="AS205">
        <v>46</v>
      </c>
      <c r="AT205">
        <v>47</v>
      </c>
      <c r="AU205" s="223">
        <v>25568</v>
      </c>
      <c r="AV205" s="13" t="s">
        <v>1186</v>
      </c>
      <c r="AW205" s="13"/>
      <c r="AX205" s="13"/>
      <c r="AY205" s="13"/>
    </row>
    <row r="206" spans="1:51">
      <c r="A206" s="13" t="s">
        <v>1532</v>
      </c>
      <c r="B206" s="223">
        <v>43466</v>
      </c>
      <c r="C206" s="13" t="s">
        <v>866</v>
      </c>
      <c r="D206">
        <v>195</v>
      </c>
      <c r="E206">
        <v>247</v>
      </c>
      <c r="F206">
        <v>393</v>
      </c>
      <c r="G206">
        <v>393</v>
      </c>
      <c r="H206" s="13" t="s">
        <v>1533</v>
      </c>
      <c r="I206" s="13" t="s">
        <v>578</v>
      </c>
      <c r="J206" s="13" t="s">
        <v>589</v>
      </c>
      <c r="K206" s="13" t="s">
        <v>736</v>
      </c>
      <c r="M206">
        <v>113</v>
      </c>
      <c r="N206">
        <v>115</v>
      </c>
      <c r="O206">
        <v>340.5</v>
      </c>
      <c r="P206">
        <v>3.01</v>
      </c>
      <c r="R206">
        <v>117</v>
      </c>
      <c r="S206">
        <v>117</v>
      </c>
      <c r="T206">
        <v>107</v>
      </c>
      <c r="U206">
        <v>0.95499999999999996</v>
      </c>
      <c r="V206">
        <v>1</v>
      </c>
      <c r="W206">
        <v>0</v>
      </c>
      <c r="X206">
        <v>1</v>
      </c>
      <c r="Y206">
        <v>6</v>
      </c>
      <c r="Z206">
        <v>27419</v>
      </c>
      <c r="AA206">
        <v>0.63</v>
      </c>
      <c r="AB206">
        <v>27419</v>
      </c>
      <c r="AC206">
        <v>0.63</v>
      </c>
      <c r="AD206">
        <v>12739</v>
      </c>
      <c r="AE206">
        <v>750300</v>
      </c>
      <c r="AF206">
        <v>0.46460000000000001</v>
      </c>
      <c r="AG206">
        <v>186</v>
      </c>
      <c r="AH206">
        <v>4584000</v>
      </c>
      <c r="AI206">
        <v>12257</v>
      </c>
      <c r="AJ206">
        <v>315</v>
      </c>
      <c r="AK206" s="13" t="s">
        <v>1534</v>
      </c>
      <c r="AL206" s="13" t="s">
        <v>691</v>
      </c>
      <c r="AM206" s="13" t="s">
        <v>615</v>
      </c>
      <c r="AN206" s="13" t="s">
        <v>787</v>
      </c>
      <c r="AO206" s="13" t="s">
        <v>594</v>
      </c>
      <c r="AP206">
        <v>4</v>
      </c>
      <c r="AQ206">
        <v>8</v>
      </c>
      <c r="AR206">
        <v>18</v>
      </c>
      <c r="AS206">
        <v>54</v>
      </c>
      <c r="AT206">
        <v>34</v>
      </c>
      <c r="AU206" s="223">
        <v>28215</v>
      </c>
      <c r="AV206" s="13"/>
      <c r="AW206" s="13" t="s">
        <v>737</v>
      </c>
      <c r="AX206" s="13"/>
      <c r="AY206" s="13"/>
    </row>
    <row r="207" spans="1:51">
      <c r="A207" s="13" t="s">
        <v>1535</v>
      </c>
      <c r="B207" s="223">
        <v>43466</v>
      </c>
      <c r="C207" s="13" t="s">
        <v>1490</v>
      </c>
      <c r="D207">
        <v>204</v>
      </c>
      <c r="E207">
        <v>241</v>
      </c>
      <c r="F207">
        <v>321</v>
      </c>
      <c r="G207">
        <v>346</v>
      </c>
      <c r="H207" s="13" t="s">
        <v>1536</v>
      </c>
      <c r="I207" s="13" t="s">
        <v>578</v>
      </c>
      <c r="J207" s="13" t="s">
        <v>589</v>
      </c>
      <c r="K207" s="13" t="s">
        <v>580</v>
      </c>
      <c r="M207">
        <v>90</v>
      </c>
      <c r="N207">
        <v>90</v>
      </c>
      <c r="O207">
        <v>419</v>
      </c>
      <c r="P207">
        <v>4.66</v>
      </c>
      <c r="R207">
        <v>205</v>
      </c>
      <c r="S207">
        <v>205</v>
      </c>
      <c r="T207">
        <v>37</v>
      </c>
      <c r="U207">
        <v>0.42</v>
      </c>
      <c r="V207">
        <v>2</v>
      </c>
      <c r="W207">
        <v>1</v>
      </c>
      <c r="X207">
        <v>2</v>
      </c>
      <c r="Y207">
        <v>6</v>
      </c>
      <c r="Z207">
        <v>32127</v>
      </c>
      <c r="AA207">
        <v>0.74</v>
      </c>
      <c r="AB207">
        <v>32127</v>
      </c>
      <c r="AC207">
        <v>0.74</v>
      </c>
      <c r="AD207">
        <v>14614</v>
      </c>
      <c r="AE207">
        <v>950094</v>
      </c>
      <c r="AF207">
        <v>0.45490000000000003</v>
      </c>
      <c r="AG207">
        <v>277</v>
      </c>
      <c r="AH207">
        <v>2101938</v>
      </c>
      <c r="AI207">
        <v>5017</v>
      </c>
      <c r="AJ207">
        <v>542</v>
      </c>
      <c r="AK207" s="13" t="s">
        <v>1537</v>
      </c>
      <c r="AL207" s="13" t="s">
        <v>888</v>
      </c>
      <c r="AM207" s="13" t="s">
        <v>1538</v>
      </c>
      <c r="AN207" s="13" t="s">
        <v>1427</v>
      </c>
      <c r="AO207" s="13" t="s">
        <v>609</v>
      </c>
      <c r="AP207">
        <v>11</v>
      </c>
      <c r="AQ207">
        <v>13</v>
      </c>
      <c r="AR207">
        <v>30</v>
      </c>
      <c r="AS207">
        <v>68</v>
      </c>
      <c r="AT207">
        <v>9</v>
      </c>
      <c r="AU207" s="223">
        <v>25658</v>
      </c>
      <c r="AV207" s="13"/>
      <c r="AW207" s="13"/>
      <c r="AX207" s="13"/>
      <c r="AY207" s="13"/>
    </row>
    <row r="208" spans="1:51">
      <c r="A208" s="13" t="s">
        <v>1539</v>
      </c>
      <c r="B208" s="223">
        <v>43466</v>
      </c>
      <c r="C208" s="13" t="s">
        <v>1000</v>
      </c>
      <c r="D208">
        <v>351</v>
      </c>
      <c r="E208">
        <v>351</v>
      </c>
      <c r="F208">
        <v>765</v>
      </c>
      <c r="G208">
        <v>765</v>
      </c>
      <c r="H208" s="13" t="s">
        <v>1540</v>
      </c>
      <c r="I208" s="13" t="s">
        <v>578</v>
      </c>
      <c r="J208" s="13" t="s">
        <v>589</v>
      </c>
      <c r="K208" s="13" t="s">
        <v>598</v>
      </c>
      <c r="M208">
        <v>134</v>
      </c>
      <c r="N208">
        <v>134</v>
      </c>
      <c r="O208">
        <v>582</v>
      </c>
      <c r="P208">
        <v>4.34</v>
      </c>
      <c r="R208">
        <v>319</v>
      </c>
      <c r="S208">
        <v>319</v>
      </c>
      <c r="T208">
        <v>31</v>
      </c>
      <c r="U208">
        <v>0.23499999999999999</v>
      </c>
      <c r="V208">
        <v>9</v>
      </c>
      <c r="W208">
        <v>0</v>
      </c>
      <c r="X208">
        <v>9</v>
      </c>
      <c r="Y208">
        <v>4</v>
      </c>
      <c r="Z208">
        <v>53914</v>
      </c>
      <c r="AA208">
        <v>1.24</v>
      </c>
      <c r="AB208">
        <v>53914</v>
      </c>
      <c r="AC208">
        <v>1.24</v>
      </c>
      <c r="AD208">
        <v>33105</v>
      </c>
      <c r="AE208">
        <v>166531</v>
      </c>
      <c r="AF208">
        <v>0.61399999999999999</v>
      </c>
      <c r="AG208">
        <v>257</v>
      </c>
      <c r="AH208">
        <v>10500000</v>
      </c>
      <c r="AI208">
        <v>18041</v>
      </c>
      <c r="AJ208">
        <v>679</v>
      </c>
      <c r="AK208" s="13" t="s">
        <v>757</v>
      </c>
      <c r="AL208" s="13" t="s">
        <v>758</v>
      </c>
      <c r="AM208" s="13" t="s">
        <v>592</v>
      </c>
      <c r="AN208" s="13" t="s">
        <v>759</v>
      </c>
      <c r="AO208" s="13" t="s">
        <v>594</v>
      </c>
      <c r="AP208">
        <v>8</v>
      </c>
      <c r="AQ208">
        <v>9</v>
      </c>
      <c r="AR208" t="s">
        <v>1005</v>
      </c>
      <c r="AS208">
        <v>55</v>
      </c>
      <c r="AT208">
        <v>36</v>
      </c>
      <c r="AU208" s="223">
        <v>31656</v>
      </c>
      <c r="AV208" s="13"/>
      <c r="AW208" s="13"/>
      <c r="AX208" s="13" t="s">
        <v>622</v>
      </c>
      <c r="AY208" s="13"/>
    </row>
    <row r="209" spans="1:51">
      <c r="A209" s="13" t="s">
        <v>428</v>
      </c>
      <c r="B209" s="223">
        <v>43466</v>
      </c>
      <c r="C209" s="13" t="s">
        <v>1218</v>
      </c>
      <c r="D209">
        <v>47</v>
      </c>
      <c r="E209">
        <v>47</v>
      </c>
      <c r="F209">
        <v>580</v>
      </c>
      <c r="G209">
        <v>580</v>
      </c>
      <c r="H209" s="13" t="s">
        <v>1541</v>
      </c>
      <c r="I209" s="13" t="s">
        <v>578</v>
      </c>
      <c r="J209" s="13" t="s">
        <v>579</v>
      </c>
      <c r="K209" s="13" t="s">
        <v>580</v>
      </c>
      <c r="M209">
        <v>879</v>
      </c>
      <c r="N209">
        <v>879</v>
      </c>
      <c r="O209">
        <v>3712.5</v>
      </c>
      <c r="P209">
        <v>4.22</v>
      </c>
      <c r="R209">
        <v>1734</v>
      </c>
      <c r="S209">
        <v>1734</v>
      </c>
      <c r="T209">
        <v>359</v>
      </c>
      <c r="U209">
        <v>0.41299999999999998</v>
      </c>
      <c r="V209">
        <v>14</v>
      </c>
      <c r="W209">
        <v>0</v>
      </c>
      <c r="X209">
        <v>20</v>
      </c>
      <c r="Y209" t="s">
        <v>1542</v>
      </c>
      <c r="Z209">
        <v>485455</v>
      </c>
      <c r="AA209">
        <v>11.14</v>
      </c>
      <c r="AB209">
        <v>453178</v>
      </c>
      <c r="AC209">
        <v>10.4</v>
      </c>
      <c r="AD209">
        <v>96415</v>
      </c>
      <c r="AE209">
        <v>7454500</v>
      </c>
      <c r="AF209">
        <v>0.1986</v>
      </c>
      <c r="AG209">
        <v>156</v>
      </c>
      <c r="AH209">
        <v>9676316</v>
      </c>
      <c r="AI209">
        <v>2606</v>
      </c>
      <c r="AJ209">
        <v>506</v>
      </c>
      <c r="AK209" s="13" t="s">
        <v>1084</v>
      </c>
      <c r="AL209" s="13" t="s">
        <v>1220</v>
      </c>
      <c r="AM209" s="13" t="s">
        <v>1543</v>
      </c>
      <c r="AN209" s="13" t="s">
        <v>1544</v>
      </c>
      <c r="AO209" s="13" t="s">
        <v>585</v>
      </c>
      <c r="AP209">
        <v>11</v>
      </c>
      <c r="AQ209">
        <v>14</v>
      </c>
      <c r="AR209">
        <v>36</v>
      </c>
      <c r="AS209">
        <v>80</v>
      </c>
      <c r="AT209">
        <v>15</v>
      </c>
      <c r="AU209" s="223">
        <v>18791</v>
      </c>
      <c r="AV209" s="13" t="s">
        <v>1186</v>
      </c>
      <c r="AW209" s="13"/>
      <c r="AX209" s="13"/>
      <c r="AY209" s="13"/>
    </row>
    <row r="210" spans="1:51">
      <c r="A210" s="13" t="s">
        <v>392</v>
      </c>
      <c r="B210" s="223">
        <v>43466</v>
      </c>
      <c r="C210" s="13" t="s">
        <v>1545</v>
      </c>
      <c r="D210">
        <v>24</v>
      </c>
      <c r="E210">
        <v>24</v>
      </c>
      <c r="F210">
        <v>522</v>
      </c>
      <c r="G210">
        <v>522</v>
      </c>
      <c r="H210" s="13" t="s">
        <v>1546</v>
      </c>
      <c r="I210" s="13" t="s">
        <v>578</v>
      </c>
      <c r="J210" s="13" t="s">
        <v>579</v>
      </c>
      <c r="K210" s="13" t="s">
        <v>580</v>
      </c>
      <c r="M210">
        <v>1789</v>
      </c>
      <c r="N210">
        <v>1791</v>
      </c>
      <c r="O210">
        <v>8508.5</v>
      </c>
      <c r="P210">
        <v>4.76</v>
      </c>
      <c r="R210">
        <v>4194</v>
      </c>
      <c r="S210">
        <v>4194</v>
      </c>
      <c r="T210">
        <v>627</v>
      </c>
      <c r="U210">
        <v>0.35499999999999998</v>
      </c>
      <c r="V210">
        <v>15</v>
      </c>
      <c r="W210">
        <v>0</v>
      </c>
      <c r="X210">
        <v>25</v>
      </c>
      <c r="Y210">
        <v>43629</v>
      </c>
      <c r="Z210">
        <v>748573</v>
      </c>
      <c r="AA210">
        <v>17.18</v>
      </c>
      <c r="AB210">
        <v>702358</v>
      </c>
      <c r="AC210">
        <v>16.12</v>
      </c>
      <c r="AD210">
        <v>167841</v>
      </c>
      <c r="AE210">
        <v>14503544</v>
      </c>
      <c r="AF210">
        <v>0.22420000000000001</v>
      </c>
      <c r="AG210">
        <v>244</v>
      </c>
      <c r="AH210">
        <v>20731000</v>
      </c>
      <c r="AI210">
        <v>2433</v>
      </c>
      <c r="AJ210">
        <v>519</v>
      </c>
      <c r="AK210" s="13" t="s">
        <v>1449</v>
      </c>
      <c r="AL210" s="13" t="s">
        <v>601</v>
      </c>
      <c r="AM210" s="13" t="s">
        <v>1547</v>
      </c>
      <c r="AN210" s="13" t="s">
        <v>1548</v>
      </c>
      <c r="AO210" s="13" t="s">
        <v>585</v>
      </c>
      <c r="AP210">
        <v>1</v>
      </c>
      <c r="AQ210">
        <v>15</v>
      </c>
      <c r="AR210">
        <v>29</v>
      </c>
      <c r="AS210">
        <v>84</v>
      </c>
      <c r="AT210">
        <v>8</v>
      </c>
      <c r="AU210" s="223">
        <v>18628</v>
      </c>
      <c r="AV210" s="13" t="s">
        <v>672</v>
      </c>
      <c r="AW210" s="13"/>
      <c r="AX210" s="13"/>
      <c r="AY210" s="13"/>
    </row>
    <row r="211" spans="1:51">
      <c r="A211" s="13" t="s">
        <v>429</v>
      </c>
      <c r="B211" s="223">
        <v>43466</v>
      </c>
      <c r="C211" s="13" t="s">
        <v>794</v>
      </c>
      <c r="D211">
        <v>39</v>
      </c>
      <c r="E211">
        <v>39</v>
      </c>
      <c r="F211">
        <v>586</v>
      </c>
      <c r="G211">
        <v>586</v>
      </c>
      <c r="H211" s="13" t="s">
        <v>1549</v>
      </c>
      <c r="I211" s="13" t="s">
        <v>578</v>
      </c>
      <c r="J211" s="13" t="s">
        <v>579</v>
      </c>
      <c r="K211" s="13" t="s">
        <v>580</v>
      </c>
      <c r="M211">
        <v>1265</v>
      </c>
      <c r="N211">
        <v>1266</v>
      </c>
      <c r="O211">
        <v>5446.5</v>
      </c>
      <c r="P211">
        <v>4.3099999999999996</v>
      </c>
      <c r="R211">
        <v>2472</v>
      </c>
      <c r="S211">
        <v>2472</v>
      </c>
      <c r="T211">
        <v>528</v>
      </c>
      <c r="U211">
        <v>0.42199999999999999</v>
      </c>
      <c r="V211">
        <v>23</v>
      </c>
      <c r="W211">
        <v>0</v>
      </c>
      <c r="X211">
        <v>38</v>
      </c>
      <c r="Y211">
        <v>6</v>
      </c>
      <c r="Z211">
        <v>1034160</v>
      </c>
      <c r="AA211">
        <v>23.74</v>
      </c>
      <c r="AB211">
        <v>967252</v>
      </c>
      <c r="AC211">
        <v>22.21</v>
      </c>
      <c r="AD211">
        <v>184875</v>
      </c>
      <c r="AE211">
        <v>10665277</v>
      </c>
      <c r="AF211">
        <v>0.17879999999999999</v>
      </c>
      <c r="AG211">
        <v>104</v>
      </c>
      <c r="AH211">
        <v>15295753</v>
      </c>
      <c r="AI211">
        <v>2806</v>
      </c>
      <c r="AJ211">
        <v>541</v>
      </c>
      <c r="AK211" s="13" t="s">
        <v>1550</v>
      </c>
      <c r="AL211" s="13" t="s">
        <v>1551</v>
      </c>
      <c r="AM211" s="13" t="s">
        <v>1552</v>
      </c>
      <c r="AN211" s="13" t="s">
        <v>796</v>
      </c>
      <c r="AO211" s="13" t="s">
        <v>585</v>
      </c>
      <c r="AP211">
        <v>11</v>
      </c>
      <c r="AQ211">
        <v>14</v>
      </c>
      <c r="AR211">
        <v>34</v>
      </c>
      <c r="AS211">
        <v>80</v>
      </c>
      <c r="AT211">
        <v>13</v>
      </c>
      <c r="AU211" s="223">
        <v>18444</v>
      </c>
      <c r="AV211" s="13" t="s">
        <v>767</v>
      </c>
      <c r="AW211" s="13"/>
      <c r="AX211" s="13"/>
      <c r="AY211" s="13"/>
    </row>
    <row r="212" spans="1:51">
      <c r="A212" s="13" t="s">
        <v>463</v>
      </c>
      <c r="B212" s="223">
        <v>43466</v>
      </c>
      <c r="C212" s="13" t="s">
        <v>1553</v>
      </c>
      <c r="D212">
        <v>194</v>
      </c>
      <c r="E212">
        <v>194</v>
      </c>
      <c r="F212">
        <v>305</v>
      </c>
      <c r="G212">
        <v>305</v>
      </c>
      <c r="H212" s="13" t="s">
        <v>1554</v>
      </c>
      <c r="I212" s="13" t="s">
        <v>578</v>
      </c>
      <c r="J212" s="13" t="s">
        <v>579</v>
      </c>
      <c r="K212" s="13" t="s">
        <v>580</v>
      </c>
      <c r="M212">
        <v>336</v>
      </c>
      <c r="N212">
        <v>336</v>
      </c>
      <c r="O212">
        <v>1343</v>
      </c>
      <c r="P212">
        <v>4</v>
      </c>
      <c r="R212">
        <v>627</v>
      </c>
      <c r="S212">
        <v>627</v>
      </c>
      <c r="T212">
        <v>145</v>
      </c>
      <c r="U212">
        <v>0.438</v>
      </c>
      <c r="V212">
        <v>3</v>
      </c>
      <c r="W212">
        <v>1</v>
      </c>
      <c r="X212">
        <v>3</v>
      </c>
      <c r="Y212">
        <v>43693</v>
      </c>
      <c r="Z212">
        <v>236930</v>
      </c>
      <c r="AA212">
        <v>5.44</v>
      </c>
      <c r="AB212">
        <v>236930</v>
      </c>
      <c r="AC212">
        <v>5.44</v>
      </c>
      <c r="AD212">
        <v>40998</v>
      </c>
      <c r="AE212">
        <v>2712190</v>
      </c>
      <c r="AF212">
        <v>0.17299999999999999</v>
      </c>
      <c r="AG212">
        <v>115</v>
      </c>
      <c r="AH212">
        <v>11936021</v>
      </c>
      <c r="AI212">
        <v>8606</v>
      </c>
      <c r="AJ212">
        <v>462</v>
      </c>
      <c r="AK212" s="13" t="s">
        <v>1555</v>
      </c>
      <c r="AL212" s="13" t="s">
        <v>809</v>
      </c>
      <c r="AM212" s="13" t="s">
        <v>826</v>
      </c>
      <c r="AN212" s="13" t="s">
        <v>1373</v>
      </c>
      <c r="AO212" s="13" t="s">
        <v>594</v>
      </c>
      <c r="AP212">
        <v>5</v>
      </c>
      <c r="AQ212">
        <v>8</v>
      </c>
      <c r="AR212">
        <v>19</v>
      </c>
      <c r="AS212">
        <v>60</v>
      </c>
      <c r="AT212">
        <v>42</v>
      </c>
      <c r="AU212" s="223">
        <v>26572</v>
      </c>
      <c r="AV212" s="13"/>
      <c r="AW212" s="13"/>
      <c r="AX212" s="13"/>
      <c r="AY212" s="13"/>
    </row>
    <row r="213" spans="1:51">
      <c r="A213" s="13" t="s">
        <v>461</v>
      </c>
      <c r="B213" s="223">
        <v>43466</v>
      </c>
      <c r="C213" s="13" t="s">
        <v>1556</v>
      </c>
      <c r="D213">
        <v>89</v>
      </c>
      <c r="E213">
        <v>89</v>
      </c>
      <c r="F213">
        <v>235</v>
      </c>
      <c r="G213">
        <v>235</v>
      </c>
      <c r="H213" s="13" t="s">
        <v>1557</v>
      </c>
      <c r="I213" s="13" t="s">
        <v>578</v>
      </c>
      <c r="J213" s="13" t="s">
        <v>579</v>
      </c>
      <c r="K213" s="13" t="s">
        <v>580</v>
      </c>
      <c r="M213">
        <v>1500</v>
      </c>
      <c r="N213">
        <v>1500</v>
      </c>
      <c r="O213">
        <v>7098</v>
      </c>
      <c r="P213">
        <v>4.7300000000000004</v>
      </c>
      <c r="R213">
        <v>3651</v>
      </c>
      <c r="S213">
        <v>3651</v>
      </c>
      <c r="T213">
        <v>471</v>
      </c>
      <c r="U213">
        <v>0.317</v>
      </c>
      <c r="V213">
        <v>22</v>
      </c>
      <c r="W213">
        <v>2</v>
      </c>
      <c r="X213">
        <v>25</v>
      </c>
      <c r="Y213">
        <v>8</v>
      </c>
      <c r="Z213">
        <v>1354844</v>
      </c>
      <c r="AA213">
        <v>31.1</v>
      </c>
      <c r="AB213">
        <v>1311306</v>
      </c>
      <c r="AC213">
        <v>30.1</v>
      </c>
      <c r="AD213">
        <v>193511</v>
      </c>
      <c r="AE213">
        <v>13316063</v>
      </c>
      <c r="AF213">
        <v>0.14280000000000001</v>
      </c>
      <c r="AG213">
        <v>117</v>
      </c>
      <c r="AH213">
        <v>20134047</v>
      </c>
      <c r="AI213">
        <v>2835</v>
      </c>
      <c r="AJ213">
        <v>557</v>
      </c>
      <c r="AK213" s="13" t="s">
        <v>1558</v>
      </c>
      <c r="AL213" s="13" t="s">
        <v>807</v>
      </c>
      <c r="AM213" s="13" t="s">
        <v>1559</v>
      </c>
      <c r="AN213" s="13" t="s">
        <v>826</v>
      </c>
      <c r="AO213" s="13" t="s">
        <v>594</v>
      </c>
      <c r="AP213">
        <v>5</v>
      </c>
      <c r="AQ213">
        <v>8</v>
      </c>
      <c r="AR213">
        <v>19</v>
      </c>
      <c r="AS213">
        <v>60</v>
      </c>
      <c r="AT213">
        <v>42</v>
      </c>
      <c r="AU213" s="223">
        <v>21823</v>
      </c>
      <c r="AV213" s="13"/>
      <c r="AW213" s="13"/>
      <c r="AX213" s="13"/>
      <c r="AY213" s="13"/>
    </row>
    <row r="214" spans="1:51">
      <c r="A214" s="13" t="s">
        <v>359</v>
      </c>
      <c r="B214" s="223">
        <v>43466</v>
      </c>
      <c r="C214" s="13" t="s">
        <v>1560</v>
      </c>
      <c r="D214">
        <v>149</v>
      </c>
      <c r="E214">
        <v>149</v>
      </c>
      <c r="F214">
        <v>260</v>
      </c>
      <c r="G214">
        <v>260</v>
      </c>
      <c r="H214" s="13" t="s">
        <v>1561</v>
      </c>
      <c r="I214" s="13" t="s">
        <v>578</v>
      </c>
      <c r="J214" s="13" t="s">
        <v>579</v>
      </c>
      <c r="K214" s="13" t="s">
        <v>580</v>
      </c>
      <c r="M214">
        <v>1614</v>
      </c>
      <c r="N214">
        <v>1614</v>
      </c>
      <c r="O214">
        <v>7682</v>
      </c>
      <c r="P214">
        <v>4.76</v>
      </c>
      <c r="R214">
        <v>3941</v>
      </c>
      <c r="S214">
        <v>3941</v>
      </c>
      <c r="T214">
        <v>581</v>
      </c>
      <c r="U214">
        <v>0.36499999999999999</v>
      </c>
      <c r="V214">
        <v>4</v>
      </c>
      <c r="W214">
        <v>4</v>
      </c>
      <c r="X214">
        <v>12</v>
      </c>
      <c r="Y214">
        <v>30</v>
      </c>
      <c r="Z214">
        <v>659780</v>
      </c>
      <c r="AA214">
        <v>15.15</v>
      </c>
      <c r="AB214">
        <v>659780</v>
      </c>
      <c r="AC214">
        <v>15.15</v>
      </c>
      <c r="AD214">
        <v>83689</v>
      </c>
      <c r="AE214">
        <v>14904498</v>
      </c>
      <c r="AF214">
        <v>0.1268</v>
      </c>
      <c r="AG214">
        <v>260</v>
      </c>
      <c r="AH214">
        <v>32292784</v>
      </c>
      <c r="AI214">
        <v>4190</v>
      </c>
      <c r="AJ214">
        <v>545</v>
      </c>
      <c r="AK214" s="13" t="s">
        <v>1039</v>
      </c>
      <c r="AL214" s="13" t="s">
        <v>715</v>
      </c>
      <c r="AM214" s="13" t="s">
        <v>1238</v>
      </c>
      <c r="AN214" s="13"/>
      <c r="AO214" s="13" t="s">
        <v>609</v>
      </c>
      <c r="AP214">
        <v>10</v>
      </c>
      <c r="AQ214">
        <v>13</v>
      </c>
      <c r="AR214">
        <v>30</v>
      </c>
      <c r="AS214">
        <v>71</v>
      </c>
      <c r="AT214">
        <v>9</v>
      </c>
      <c r="AU214" s="223">
        <v>25019</v>
      </c>
      <c r="AV214" s="13"/>
      <c r="AW214" s="13"/>
      <c r="AX214" s="13"/>
      <c r="AY214" s="13"/>
    </row>
    <row r="215" spans="1:51">
      <c r="A215" s="13" t="s">
        <v>504</v>
      </c>
      <c r="B215" s="223">
        <v>43466</v>
      </c>
      <c r="C215" s="13" t="s">
        <v>1562</v>
      </c>
      <c r="D215">
        <v>53</v>
      </c>
      <c r="E215">
        <v>53</v>
      </c>
      <c r="F215">
        <v>588</v>
      </c>
      <c r="G215">
        <v>588</v>
      </c>
      <c r="H215" s="13" t="s">
        <v>1563</v>
      </c>
      <c r="I215" s="13" t="s">
        <v>578</v>
      </c>
      <c r="J215" s="13" t="s">
        <v>579</v>
      </c>
      <c r="K215" s="13" t="s">
        <v>580</v>
      </c>
      <c r="M215">
        <v>2069</v>
      </c>
      <c r="N215">
        <v>2071</v>
      </c>
      <c r="O215">
        <v>8838.5</v>
      </c>
      <c r="P215">
        <v>4.2699999999999996</v>
      </c>
      <c r="R215">
        <v>4219</v>
      </c>
      <c r="S215">
        <v>4219</v>
      </c>
      <c r="T215">
        <v>839</v>
      </c>
      <c r="U215">
        <v>0.40899999999999997</v>
      </c>
      <c r="V215">
        <v>35</v>
      </c>
      <c r="W215">
        <v>0</v>
      </c>
      <c r="X215">
        <v>121</v>
      </c>
      <c r="Y215">
        <v>39514</v>
      </c>
      <c r="Z215">
        <v>2238984</v>
      </c>
      <c r="AA215">
        <v>51.4</v>
      </c>
      <c r="AB215">
        <v>2083475</v>
      </c>
      <c r="AC215">
        <v>47.83</v>
      </c>
      <c r="AD215">
        <v>369627</v>
      </c>
      <c r="AE215">
        <v>19315843</v>
      </c>
      <c r="AF215">
        <v>0.1651</v>
      </c>
      <c r="AG215">
        <v>82</v>
      </c>
      <c r="AH215">
        <v>21645342</v>
      </c>
      <c r="AI215">
        <v>2446</v>
      </c>
      <c r="AJ215">
        <v>563</v>
      </c>
      <c r="AK215" s="13" t="s">
        <v>1564</v>
      </c>
      <c r="AL215" s="13" t="s">
        <v>1565</v>
      </c>
      <c r="AM215" s="13" t="s">
        <v>1566</v>
      </c>
      <c r="AN215" s="13" t="s">
        <v>1567</v>
      </c>
      <c r="AO215" s="13" t="s">
        <v>704</v>
      </c>
      <c r="AP215">
        <v>8</v>
      </c>
      <c r="AQ215">
        <v>6</v>
      </c>
      <c r="AR215">
        <v>16</v>
      </c>
      <c r="AS215">
        <v>27</v>
      </c>
      <c r="AT215">
        <v>24</v>
      </c>
      <c r="AU215" s="223">
        <v>19175</v>
      </c>
      <c r="AV215" s="13" t="s">
        <v>767</v>
      </c>
      <c r="AW215" s="13"/>
      <c r="AX215" s="13"/>
      <c r="AY215" s="13"/>
    </row>
    <row r="216" spans="1:51">
      <c r="A216" s="13" t="s">
        <v>1568</v>
      </c>
      <c r="B216" s="223">
        <v>43466</v>
      </c>
      <c r="C216" s="13" t="s">
        <v>1569</v>
      </c>
      <c r="D216">
        <v>560</v>
      </c>
      <c r="E216">
        <v>560</v>
      </c>
      <c r="H216" s="13" t="s">
        <v>1570</v>
      </c>
      <c r="I216" s="13" t="s">
        <v>1571</v>
      </c>
      <c r="J216" s="13" t="s">
        <v>589</v>
      </c>
      <c r="K216" s="13" t="s">
        <v>580</v>
      </c>
      <c r="M216">
        <v>50</v>
      </c>
      <c r="N216">
        <v>51</v>
      </c>
      <c r="O216">
        <v>235</v>
      </c>
      <c r="P216">
        <v>4.7</v>
      </c>
      <c r="V216">
        <v>1</v>
      </c>
      <c r="W216">
        <v>0</v>
      </c>
      <c r="X216">
        <v>1</v>
      </c>
      <c r="Y216">
        <v>6</v>
      </c>
      <c r="Z216">
        <v>25595</v>
      </c>
      <c r="AA216">
        <v>0.59</v>
      </c>
      <c r="AB216">
        <v>25595</v>
      </c>
      <c r="AC216">
        <v>0.59</v>
      </c>
      <c r="AH216">
        <v>12020098</v>
      </c>
      <c r="AI216">
        <v>51149</v>
      </c>
      <c r="AK216" s="13" t="s">
        <v>1572</v>
      </c>
      <c r="AL216" s="13" t="s">
        <v>1573</v>
      </c>
      <c r="AM216" s="13" t="s">
        <v>1574</v>
      </c>
      <c r="AN216" s="13"/>
      <c r="AO216" s="13" t="s">
        <v>585</v>
      </c>
      <c r="AP216">
        <v>3</v>
      </c>
      <c r="AQ216">
        <v>15</v>
      </c>
      <c r="AR216">
        <v>32</v>
      </c>
      <c r="AS216">
        <v>79</v>
      </c>
      <c r="AT216">
        <v>17</v>
      </c>
      <c r="AU216" s="223">
        <v>38496</v>
      </c>
      <c r="AV216" s="13"/>
      <c r="AW216" s="13"/>
      <c r="AX216" s="13"/>
      <c r="AY216" s="13" t="s">
        <v>622</v>
      </c>
    </row>
    <row r="217" spans="1:51">
      <c r="A217" s="13" t="s">
        <v>1575</v>
      </c>
      <c r="B217" s="223">
        <v>43466</v>
      </c>
      <c r="C217" s="13" t="s">
        <v>1576</v>
      </c>
      <c r="D217">
        <v>340</v>
      </c>
      <c r="E217">
        <v>111</v>
      </c>
      <c r="F217">
        <v>774</v>
      </c>
      <c r="G217">
        <v>774</v>
      </c>
      <c r="H217" s="13" t="s">
        <v>1577</v>
      </c>
      <c r="I217" s="13" t="s">
        <v>578</v>
      </c>
      <c r="J217" s="13" t="s">
        <v>589</v>
      </c>
      <c r="K217" s="13" t="s">
        <v>1162</v>
      </c>
      <c r="M217">
        <v>125</v>
      </c>
      <c r="N217">
        <v>125</v>
      </c>
      <c r="O217">
        <v>423.5</v>
      </c>
      <c r="P217">
        <v>3.39</v>
      </c>
      <c r="R217">
        <v>140</v>
      </c>
      <c r="S217">
        <v>140</v>
      </c>
      <c r="T217">
        <v>100</v>
      </c>
      <c r="U217">
        <v>0.81299999999999994</v>
      </c>
      <c r="V217">
        <v>1</v>
      </c>
      <c r="W217">
        <v>0</v>
      </c>
      <c r="X217">
        <v>2</v>
      </c>
      <c r="Y217">
        <v>5</v>
      </c>
      <c r="Z217">
        <v>64945</v>
      </c>
      <c r="AA217">
        <v>1.49</v>
      </c>
      <c r="AB217">
        <v>64945</v>
      </c>
      <c r="AC217">
        <v>1.49</v>
      </c>
      <c r="AD217">
        <v>26325</v>
      </c>
      <c r="AE217">
        <v>2943660</v>
      </c>
      <c r="AF217">
        <v>0.40529999999999999</v>
      </c>
      <c r="AG217">
        <v>94</v>
      </c>
      <c r="AH217">
        <v>7898759</v>
      </c>
      <c r="AI217">
        <v>18348</v>
      </c>
      <c r="AJ217">
        <v>393</v>
      </c>
      <c r="AK217" s="13" t="s">
        <v>1578</v>
      </c>
      <c r="AL217" s="13" t="s">
        <v>1038</v>
      </c>
      <c r="AM217" s="13" t="s">
        <v>1316</v>
      </c>
      <c r="AN217" s="13"/>
      <c r="AO217" s="13" t="s">
        <v>609</v>
      </c>
      <c r="AP217">
        <v>10</v>
      </c>
      <c r="AQ217">
        <v>13</v>
      </c>
      <c r="AR217">
        <v>30</v>
      </c>
      <c r="AS217">
        <v>70</v>
      </c>
      <c r="AT217">
        <v>9</v>
      </c>
      <c r="AU217" s="223">
        <v>31693</v>
      </c>
      <c r="AV217" s="13"/>
      <c r="AW217" s="13" t="s">
        <v>737</v>
      </c>
      <c r="AX217" s="13" t="s">
        <v>622</v>
      </c>
      <c r="AY217" s="13"/>
    </row>
    <row r="218" spans="1:51">
      <c r="A218" s="13" t="s">
        <v>1579</v>
      </c>
      <c r="B218" s="223">
        <v>43466</v>
      </c>
      <c r="C218" s="13" t="s">
        <v>1580</v>
      </c>
      <c r="D218">
        <v>505</v>
      </c>
      <c r="E218">
        <v>505</v>
      </c>
      <c r="F218">
        <v>398</v>
      </c>
      <c r="G218">
        <v>398</v>
      </c>
      <c r="H218" s="13" t="s">
        <v>1581</v>
      </c>
      <c r="I218" s="13" t="s">
        <v>578</v>
      </c>
      <c r="J218" s="13" t="s">
        <v>579</v>
      </c>
      <c r="K218" s="13" t="s">
        <v>580</v>
      </c>
      <c r="M218">
        <v>1542</v>
      </c>
      <c r="N218">
        <v>1543</v>
      </c>
      <c r="O218">
        <v>6337</v>
      </c>
      <c r="P218">
        <v>4.1100000000000003</v>
      </c>
      <c r="R218">
        <v>3129</v>
      </c>
      <c r="S218">
        <v>3129</v>
      </c>
      <c r="T218">
        <v>582</v>
      </c>
      <c r="U218">
        <v>0.38200000000000001</v>
      </c>
      <c r="V218">
        <v>13</v>
      </c>
      <c r="W218">
        <v>1</v>
      </c>
      <c r="X218">
        <v>48</v>
      </c>
      <c r="Y218">
        <v>6</v>
      </c>
      <c r="Z218">
        <v>886643</v>
      </c>
      <c r="AA218">
        <v>20.350000000000001</v>
      </c>
      <c r="AB218">
        <v>689843</v>
      </c>
      <c r="AC218">
        <v>15.84</v>
      </c>
      <c r="AD218">
        <v>191356</v>
      </c>
      <c r="AE218">
        <v>11314111</v>
      </c>
      <c r="AF218">
        <v>0.21579999999999999</v>
      </c>
      <c r="AG218">
        <v>154</v>
      </c>
      <c r="AH218">
        <v>6466805</v>
      </c>
      <c r="AI218">
        <v>1010</v>
      </c>
      <c r="AJ218">
        <v>556</v>
      </c>
      <c r="AK218" s="13" t="s">
        <v>1582</v>
      </c>
      <c r="AL218" s="13" t="s">
        <v>1583</v>
      </c>
      <c r="AM218" s="13" t="s">
        <v>1584</v>
      </c>
      <c r="AN218" s="13" t="s">
        <v>1585</v>
      </c>
      <c r="AO218" s="13" t="s">
        <v>704</v>
      </c>
      <c r="AP218">
        <v>1</v>
      </c>
      <c r="AQ218">
        <v>12</v>
      </c>
      <c r="AR218">
        <v>12</v>
      </c>
      <c r="AS218">
        <v>37</v>
      </c>
      <c r="AT218">
        <v>26</v>
      </c>
      <c r="AU218" s="223">
        <v>14685</v>
      </c>
      <c r="AV218" s="13"/>
      <c r="AW218" s="13"/>
      <c r="AX218" s="13"/>
      <c r="AY218" s="13"/>
    </row>
    <row r="219" spans="1:51">
      <c r="A219" s="13" t="s">
        <v>1586</v>
      </c>
      <c r="B219" s="223">
        <v>43466</v>
      </c>
      <c r="C219" s="13" t="s">
        <v>1587</v>
      </c>
      <c r="D219">
        <v>5</v>
      </c>
      <c r="E219">
        <v>5</v>
      </c>
      <c r="F219">
        <v>843</v>
      </c>
      <c r="G219">
        <v>843</v>
      </c>
      <c r="H219" s="13" t="s">
        <v>1588</v>
      </c>
      <c r="I219" s="13" t="s">
        <v>578</v>
      </c>
      <c r="J219" s="13" t="s">
        <v>579</v>
      </c>
      <c r="K219" s="13" t="s">
        <v>580</v>
      </c>
      <c r="M219">
        <v>1603</v>
      </c>
      <c r="N219">
        <v>1604</v>
      </c>
      <c r="O219">
        <v>6625.5</v>
      </c>
      <c r="P219">
        <v>4.13</v>
      </c>
      <c r="R219">
        <v>3284</v>
      </c>
      <c r="S219">
        <v>3284</v>
      </c>
      <c r="T219">
        <v>610</v>
      </c>
      <c r="U219">
        <v>0.38700000000000001</v>
      </c>
      <c r="V219">
        <v>13</v>
      </c>
      <c r="W219">
        <v>2</v>
      </c>
      <c r="X219">
        <v>50</v>
      </c>
      <c r="Y219">
        <v>6</v>
      </c>
      <c r="Z219">
        <v>1268298</v>
      </c>
      <c r="AA219">
        <v>29.12</v>
      </c>
      <c r="AB219">
        <v>820525</v>
      </c>
      <c r="AC219">
        <v>18.84</v>
      </c>
      <c r="AD219">
        <v>198609</v>
      </c>
      <c r="AE219">
        <v>11742973</v>
      </c>
      <c r="AF219">
        <v>0.15659999999999999</v>
      </c>
      <c r="AG219">
        <v>113</v>
      </c>
      <c r="AH219">
        <v>7054601</v>
      </c>
      <c r="AI219">
        <v>1057</v>
      </c>
      <c r="AJ219">
        <v>521</v>
      </c>
      <c r="AK219" s="13" t="s">
        <v>1582</v>
      </c>
      <c r="AL219" s="13" t="s">
        <v>1583</v>
      </c>
      <c r="AM219" s="13" t="s">
        <v>1589</v>
      </c>
      <c r="AN219" s="13" t="s">
        <v>1585</v>
      </c>
      <c r="AO219" s="13" t="s">
        <v>704</v>
      </c>
      <c r="AP219">
        <v>1</v>
      </c>
      <c r="AQ219">
        <v>12</v>
      </c>
      <c r="AR219">
        <v>12</v>
      </c>
      <c r="AS219">
        <v>37</v>
      </c>
      <c r="AT219">
        <v>26</v>
      </c>
      <c r="AU219" s="223">
        <v>14685</v>
      </c>
      <c r="AV219" s="13"/>
      <c r="AW219" s="13"/>
      <c r="AX219" s="13"/>
      <c r="AY219" s="13"/>
    </row>
    <row r="220" spans="1:51">
      <c r="A220" s="13" t="s">
        <v>1590</v>
      </c>
      <c r="B220" s="223">
        <v>43466</v>
      </c>
      <c r="C220" s="13" t="s">
        <v>587</v>
      </c>
      <c r="D220">
        <v>352</v>
      </c>
      <c r="E220">
        <v>167</v>
      </c>
      <c r="F220">
        <v>771</v>
      </c>
      <c r="G220">
        <v>763</v>
      </c>
      <c r="H220" s="13" t="s">
        <v>1591</v>
      </c>
      <c r="I220" s="13" t="s">
        <v>578</v>
      </c>
      <c r="J220" s="13" t="s">
        <v>589</v>
      </c>
      <c r="K220" s="13" t="s">
        <v>598</v>
      </c>
      <c r="M220">
        <v>118</v>
      </c>
      <c r="N220">
        <v>118</v>
      </c>
      <c r="O220">
        <v>529</v>
      </c>
      <c r="P220">
        <v>4.4800000000000004</v>
      </c>
      <c r="R220">
        <v>284</v>
      </c>
      <c r="S220">
        <v>284</v>
      </c>
      <c r="T220">
        <v>26</v>
      </c>
      <c r="U220">
        <v>0.22</v>
      </c>
      <c r="V220">
        <v>5</v>
      </c>
      <c r="W220">
        <v>0</v>
      </c>
      <c r="X220">
        <v>5</v>
      </c>
      <c r="Y220">
        <v>4</v>
      </c>
      <c r="Z220">
        <v>70486</v>
      </c>
      <c r="AA220">
        <v>1.62</v>
      </c>
      <c r="AB220">
        <v>70486</v>
      </c>
      <c r="AC220">
        <v>1.62</v>
      </c>
      <c r="AD220">
        <v>27982</v>
      </c>
      <c r="AE220">
        <v>3052668</v>
      </c>
      <c r="AF220">
        <v>0.39700000000000002</v>
      </c>
      <c r="AG220">
        <v>175</v>
      </c>
      <c r="AH220">
        <v>6714551</v>
      </c>
      <c r="AI220">
        <v>12693</v>
      </c>
      <c r="AJ220">
        <v>574</v>
      </c>
      <c r="AK220" s="13" t="s">
        <v>1174</v>
      </c>
      <c r="AL220" s="13" t="s">
        <v>834</v>
      </c>
      <c r="AM220" s="13" t="s">
        <v>592</v>
      </c>
      <c r="AN220" s="13" t="s">
        <v>1360</v>
      </c>
      <c r="AO220" s="13" t="s">
        <v>594</v>
      </c>
      <c r="AP220">
        <v>16</v>
      </c>
      <c r="AQ220">
        <v>9</v>
      </c>
      <c r="AR220">
        <v>20</v>
      </c>
      <c r="AS220">
        <v>55</v>
      </c>
      <c r="AT220">
        <v>41</v>
      </c>
      <c r="AU220" s="223">
        <v>31769</v>
      </c>
      <c r="AV220" s="13"/>
      <c r="AW220" s="13"/>
      <c r="AX220" s="13" t="s">
        <v>622</v>
      </c>
      <c r="AY220" s="13"/>
    </row>
    <row r="221" spans="1:51">
      <c r="A221" s="13" t="s">
        <v>1592</v>
      </c>
      <c r="B221" s="223">
        <v>43466</v>
      </c>
      <c r="C221" s="13" t="s">
        <v>1593</v>
      </c>
      <c r="D221">
        <v>245</v>
      </c>
      <c r="E221">
        <v>63</v>
      </c>
      <c r="F221">
        <v>364</v>
      </c>
      <c r="G221">
        <v>218</v>
      </c>
      <c r="H221" s="13" t="s">
        <v>1594</v>
      </c>
      <c r="I221" s="13" t="s">
        <v>578</v>
      </c>
      <c r="J221" s="13" t="s">
        <v>589</v>
      </c>
      <c r="K221" s="13" t="s">
        <v>736</v>
      </c>
      <c r="M221">
        <v>251</v>
      </c>
      <c r="N221">
        <v>252</v>
      </c>
      <c r="O221">
        <v>823.5</v>
      </c>
      <c r="P221">
        <v>3.28</v>
      </c>
      <c r="R221">
        <v>276</v>
      </c>
      <c r="S221">
        <v>276</v>
      </c>
      <c r="T221">
        <v>217</v>
      </c>
      <c r="U221">
        <v>0.88600000000000001</v>
      </c>
      <c r="V221">
        <v>3</v>
      </c>
      <c r="W221">
        <v>0</v>
      </c>
      <c r="X221">
        <v>3</v>
      </c>
      <c r="Y221">
        <v>6</v>
      </c>
      <c r="Z221">
        <v>230000</v>
      </c>
      <c r="AA221">
        <v>5.28</v>
      </c>
      <c r="AB221">
        <v>230000</v>
      </c>
      <c r="AC221">
        <v>5.28</v>
      </c>
      <c r="AD221">
        <v>48175</v>
      </c>
      <c r="AE221">
        <v>1582410</v>
      </c>
      <c r="AF221">
        <v>0.20949999999999999</v>
      </c>
      <c r="AG221">
        <v>52</v>
      </c>
      <c r="AH221">
        <v>9186414</v>
      </c>
      <c r="AI221">
        <v>10757</v>
      </c>
      <c r="AJ221">
        <v>354</v>
      </c>
      <c r="AK221" s="13" t="s">
        <v>1595</v>
      </c>
      <c r="AL221" s="13" t="s">
        <v>1596</v>
      </c>
      <c r="AM221" s="13" t="s">
        <v>1597</v>
      </c>
      <c r="AN221" s="13" t="s">
        <v>1598</v>
      </c>
      <c r="AO221" s="13" t="s">
        <v>585</v>
      </c>
      <c r="AP221">
        <v>10</v>
      </c>
      <c r="AQ221">
        <v>14</v>
      </c>
      <c r="AR221">
        <v>34</v>
      </c>
      <c r="AS221">
        <v>82</v>
      </c>
      <c r="AT221">
        <v>13</v>
      </c>
      <c r="AU221" s="223">
        <v>28794</v>
      </c>
      <c r="AV221" s="13"/>
      <c r="AW221" s="13" t="s">
        <v>737</v>
      </c>
      <c r="AX221" s="13"/>
      <c r="AY221" s="13"/>
    </row>
    <row r="222" spans="1:51">
      <c r="A222" s="13" t="s">
        <v>1599</v>
      </c>
      <c r="B222" s="223">
        <v>43466</v>
      </c>
      <c r="C222" s="13" t="s">
        <v>1600</v>
      </c>
      <c r="D222">
        <v>561</v>
      </c>
      <c r="H222" s="13"/>
      <c r="I222" s="13" t="s">
        <v>1601</v>
      </c>
      <c r="J222" s="13" t="s">
        <v>579</v>
      </c>
      <c r="K222" s="13" t="s">
        <v>1602</v>
      </c>
      <c r="M222">
        <v>147</v>
      </c>
      <c r="N222">
        <v>168</v>
      </c>
      <c r="V222">
        <v>2</v>
      </c>
      <c r="W222">
        <v>0</v>
      </c>
      <c r="Y222">
        <v>5</v>
      </c>
      <c r="Z222">
        <v>57935</v>
      </c>
      <c r="AK222" s="13" t="s">
        <v>1603</v>
      </c>
      <c r="AL222" s="13" t="s">
        <v>1604</v>
      </c>
      <c r="AM222" s="13"/>
      <c r="AN222" s="13"/>
      <c r="AO222" s="13" t="s">
        <v>609</v>
      </c>
      <c r="AP222">
        <v>10</v>
      </c>
      <c r="AQ222">
        <v>13</v>
      </c>
      <c r="AR222">
        <v>30</v>
      </c>
      <c r="AS222">
        <v>70</v>
      </c>
      <c r="AT222">
        <v>9</v>
      </c>
      <c r="AU222" s="223"/>
      <c r="AV222" s="13"/>
      <c r="AW222" s="13"/>
      <c r="AX222" s="13"/>
      <c r="AY222" s="13" t="s">
        <v>622</v>
      </c>
    </row>
    <row r="223" spans="1:51">
      <c r="A223" s="13" t="s">
        <v>360</v>
      </c>
      <c r="B223" s="223">
        <v>43466</v>
      </c>
      <c r="C223" s="13" t="s">
        <v>1605</v>
      </c>
      <c r="D223">
        <v>37</v>
      </c>
      <c r="E223">
        <v>37</v>
      </c>
      <c r="F223">
        <v>317</v>
      </c>
      <c r="G223">
        <v>317</v>
      </c>
      <c r="H223" s="13" t="s">
        <v>1606</v>
      </c>
      <c r="I223" s="13" t="s">
        <v>578</v>
      </c>
      <c r="J223" s="13" t="s">
        <v>579</v>
      </c>
      <c r="K223" s="13" t="s">
        <v>580</v>
      </c>
      <c r="M223">
        <v>982</v>
      </c>
      <c r="N223">
        <v>984</v>
      </c>
      <c r="O223">
        <v>4515</v>
      </c>
      <c r="P223">
        <v>4.5999999999999996</v>
      </c>
      <c r="R223">
        <v>2141</v>
      </c>
      <c r="S223">
        <v>2141</v>
      </c>
      <c r="T223">
        <v>339</v>
      </c>
      <c r="U223">
        <v>0.35699999999999998</v>
      </c>
      <c r="V223">
        <v>8</v>
      </c>
      <c r="W223">
        <v>0</v>
      </c>
      <c r="X223">
        <v>9</v>
      </c>
      <c r="Y223">
        <v>14</v>
      </c>
      <c r="Z223">
        <v>475672</v>
      </c>
      <c r="AA223">
        <v>10.92</v>
      </c>
      <c r="AB223">
        <v>475672</v>
      </c>
      <c r="AC223">
        <v>10.92</v>
      </c>
      <c r="AD223">
        <v>71671</v>
      </c>
      <c r="AE223">
        <v>7911809</v>
      </c>
      <c r="AF223">
        <v>0.1507</v>
      </c>
      <c r="AG223">
        <v>196</v>
      </c>
      <c r="AH223">
        <v>10613000</v>
      </c>
      <c r="AI223">
        <v>2373</v>
      </c>
      <c r="AJ223">
        <v>573</v>
      </c>
      <c r="AK223" s="13" t="s">
        <v>1238</v>
      </c>
      <c r="AL223" s="13" t="s">
        <v>359</v>
      </c>
      <c r="AM223" s="13" t="s">
        <v>1607</v>
      </c>
      <c r="AN223" s="13"/>
      <c r="AO223" s="13" t="s">
        <v>609</v>
      </c>
      <c r="AP223">
        <v>10</v>
      </c>
      <c r="AQ223">
        <v>13</v>
      </c>
      <c r="AR223">
        <v>30</v>
      </c>
      <c r="AS223">
        <v>71</v>
      </c>
      <c r="AT223">
        <v>9</v>
      </c>
      <c r="AU223" s="223">
        <v>18909</v>
      </c>
      <c r="AV223" s="13" t="s">
        <v>1086</v>
      </c>
      <c r="AW223" s="13"/>
      <c r="AX223" s="13"/>
      <c r="AY223" s="13"/>
    </row>
    <row r="224" spans="1:51">
      <c r="A224" s="13" t="s">
        <v>500</v>
      </c>
      <c r="B224" s="223">
        <v>43466</v>
      </c>
      <c r="C224" s="13" t="s">
        <v>1608</v>
      </c>
      <c r="D224">
        <v>48</v>
      </c>
      <c r="E224">
        <v>48</v>
      </c>
      <c r="F224">
        <v>369</v>
      </c>
      <c r="G224">
        <v>369</v>
      </c>
      <c r="H224" s="13" t="s">
        <v>1609</v>
      </c>
      <c r="I224" s="13" t="s">
        <v>578</v>
      </c>
      <c r="J224" s="13" t="s">
        <v>579</v>
      </c>
      <c r="K224" s="13" t="s">
        <v>580</v>
      </c>
      <c r="M224">
        <v>2164</v>
      </c>
      <c r="N224">
        <v>2166</v>
      </c>
      <c r="O224">
        <v>9134</v>
      </c>
      <c r="P224">
        <v>4.22</v>
      </c>
      <c r="R224">
        <v>4278</v>
      </c>
      <c r="S224">
        <v>4278</v>
      </c>
      <c r="T224">
        <v>871</v>
      </c>
      <c r="U224">
        <v>0.40600000000000003</v>
      </c>
      <c r="V224">
        <v>31</v>
      </c>
      <c r="W224">
        <v>0</v>
      </c>
      <c r="X224">
        <v>45</v>
      </c>
      <c r="Y224">
        <v>43623</v>
      </c>
      <c r="Z224">
        <v>1667814</v>
      </c>
      <c r="AA224">
        <v>38.29</v>
      </c>
      <c r="AB224">
        <v>1537135</v>
      </c>
      <c r="AC224">
        <v>35.29</v>
      </c>
      <c r="AD224">
        <v>346053</v>
      </c>
      <c r="AE224">
        <v>18107100</v>
      </c>
      <c r="AF224">
        <v>0.20749999999999999</v>
      </c>
      <c r="AG224">
        <v>112</v>
      </c>
      <c r="AH224">
        <v>21403996</v>
      </c>
      <c r="AI224">
        <v>2342</v>
      </c>
      <c r="AJ224">
        <v>588</v>
      </c>
      <c r="AK224" s="13" t="s">
        <v>1610</v>
      </c>
      <c r="AL224" s="13" t="s">
        <v>1353</v>
      </c>
      <c r="AM224" s="13" t="s">
        <v>1611</v>
      </c>
      <c r="AN224" s="13" t="s">
        <v>1612</v>
      </c>
      <c r="AO224" s="13" t="s">
        <v>704</v>
      </c>
      <c r="AP224">
        <v>1</v>
      </c>
      <c r="AQ224">
        <v>12</v>
      </c>
      <c r="AR224">
        <v>12</v>
      </c>
      <c r="AS224">
        <v>37</v>
      </c>
      <c r="AT224">
        <v>26</v>
      </c>
      <c r="AU224" s="223">
        <v>18828</v>
      </c>
      <c r="AV224" s="13" t="s">
        <v>1613</v>
      </c>
      <c r="AW224" s="13"/>
      <c r="AX224" s="13"/>
      <c r="AY224" s="13"/>
    </row>
    <row r="225" spans="1:51">
      <c r="A225" s="13" t="s">
        <v>470</v>
      </c>
      <c r="B225" s="223">
        <v>43466</v>
      </c>
      <c r="C225" s="13" t="s">
        <v>1614</v>
      </c>
      <c r="D225">
        <v>4</v>
      </c>
      <c r="E225">
        <v>4</v>
      </c>
      <c r="F225">
        <v>202</v>
      </c>
      <c r="G225">
        <v>202</v>
      </c>
      <c r="H225" s="13" t="s">
        <v>1615</v>
      </c>
      <c r="I225" s="13" t="s">
        <v>578</v>
      </c>
      <c r="J225" s="13" t="s">
        <v>579</v>
      </c>
      <c r="K225" s="13" t="s">
        <v>580</v>
      </c>
      <c r="M225">
        <v>1404</v>
      </c>
      <c r="N225">
        <v>1411</v>
      </c>
      <c r="O225">
        <v>5888</v>
      </c>
      <c r="P225">
        <v>4.1900000000000004</v>
      </c>
      <c r="R225">
        <v>2832</v>
      </c>
      <c r="S225">
        <v>2832</v>
      </c>
      <c r="T225">
        <v>540</v>
      </c>
      <c r="U225">
        <v>0.39600000000000002</v>
      </c>
      <c r="V225">
        <v>16</v>
      </c>
      <c r="W225">
        <v>3</v>
      </c>
      <c r="X225">
        <v>51</v>
      </c>
      <c r="Y225">
        <v>43502</v>
      </c>
      <c r="Z225">
        <v>856003</v>
      </c>
      <c r="AA225">
        <v>19.649999999999999</v>
      </c>
      <c r="AB225">
        <v>856003</v>
      </c>
      <c r="AC225">
        <v>19.649999999999999</v>
      </c>
      <c r="AD225">
        <v>192198</v>
      </c>
      <c r="AE225">
        <v>10734477</v>
      </c>
      <c r="AF225">
        <v>0.22450000000000001</v>
      </c>
      <c r="AG225">
        <v>144</v>
      </c>
      <c r="AJ225">
        <v>525</v>
      </c>
      <c r="AK225" s="13" t="s">
        <v>1616</v>
      </c>
      <c r="AL225" s="13" t="s">
        <v>1617</v>
      </c>
      <c r="AM225" s="13" t="s">
        <v>734</v>
      </c>
      <c r="AN225" s="13" t="s">
        <v>1618</v>
      </c>
      <c r="AO225" s="13" t="s">
        <v>594</v>
      </c>
      <c r="AP225">
        <v>6</v>
      </c>
      <c r="AQ225">
        <v>7</v>
      </c>
      <c r="AR225">
        <v>25</v>
      </c>
      <c r="AS225">
        <v>51</v>
      </c>
      <c r="AT225">
        <v>38</v>
      </c>
      <c r="AU225" s="223"/>
      <c r="AV225" s="13"/>
      <c r="AW225" s="13"/>
      <c r="AX225" s="13"/>
      <c r="AY225" s="13"/>
    </row>
    <row r="226" spans="1:51">
      <c r="A226" s="13" t="s">
        <v>469</v>
      </c>
      <c r="B226" s="223">
        <v>43466</v>
      </c>
      <c r="C226" s="13" t="s">
        <v>1619</v>
      </c>
      <c r="D226" t="s">
        <v>1620</v>
      </c>
      <c r="E226" t="s">
        <v>1620</v>
      </c>
      <c r="F226">
        <v>202</v>
      </c>
      <c r="G226" t="s">
        <v>1621</v>
      </c>
      <c r="H226" s="13" t="s">
        <v>1615</v>
      </c>
      <c r="I226" s="13" t="s">
        <v>578</v>
      </c>
      <c r="J226" s="13" t="s">
        <v>579</v>
      </c>
      <c r="K226" s="13" t="s">
        <v>580</v>
      </c>
      <c r="M226">
        <v>2531</v>
      </c>
      <c r="N226">
        <v>2545</v>
      </c>
      <c r="O226">
        <v>10591</v>
      </c>
      <c r="P226">
        <v>4.18</v>
      </c>
      <c r="R226">
        <v>5173</v>
      </c>
      <c r="S226">
        <v>5137</v>
      </c>
      <c r="T226">
        <v>975</v>
      </c>
      <c r="U226">
        <v>0.39700000000000002</v>
      </c>
      <c r="V226">
        <v>27</v>
      </c>
      <c r="W226">
        <v>3</v>
      </c>
      <c r="X226">
        <v>89</v>
      </c>
      <c r="Y226">
        <v>43502</v>
      </c>
      <c r="Z226">
        <v>1452438</v>
      </c>
      <c r="AA226">
        <v>33.340000000000003</v>
      </c>
      <c r="AB226">
        <v>1452438</v>
      </c>
      <c r="AC226">
        <v>33.340000000000003</v>
      </c>
      <c r="AD226">
        <v>326157</v>
      </c>
      <c r="AE226">
        <v>19292734</v>
      </c>
      <c r="AF226">
        <v>0.22459999999999999</v>
      </c>
      <c r="AG226">
        <v>154</v>
      </c>
      <c r="AH226">
        <v>12102930</v>
      </c>
      <c r="AI226">
        <v>1137</v>
      </c>
      <c r="AJ226">
        <v>517</v>
      </c>
      <c r="AK226" s="13" t="s">
        <v>1622</v>
      </c>
      <c r="AL226" s="13" t="s">
        <v>1616</v>
      </c>
      <c r="AM226" s="13" t="s">
        <v>1623</v>
      </c>
      <c r="AN226" s="13" t="s">
        <v>1617</v>
      </c>
      <c r="AO226" s="13" t="s">
        <v>594</v>
      </c>
      <c r="AP226">
        <v>6</v>
      </c>
      <c r="AQ226">
        <v>7</v>
      </c>
      <c r="AR226">
        <v>25</v>
      </c>
      <c r="AS226">
        <v>51</v>
      </c>
      <c r="AT226">
        <v>38</v>
      </c>
      <c r="AU226" s="223">
        <v>14569</v>
      </c>
      <c r="AV226" s="13"/>
      <c r="AW226" s="13"/>
      <c r="AX226" s="13"/>
      <c r="AY226" s="13"/>
    </row>
    <row r="227" spans="1:51">
      <c r="A227" s="13" t="s">
        <v>472</v>
      </c>
      <c r="B227" s="223">
        <v>43466</v>
      </c>
      <c r="C227" s="13" t="s">
        <v>1624</v>
      </c>
      <c r="D227" t="s">
        <v>1625</v>
      </c>
      <c r="E227">
        <v>79</v>
      </c>
      <c r="F227">
        <v>230</v>
      </c>
      <c r="G227">
        <v>230</v>
      </c>
      <c r="H227" s="13" t="s">
        <v>1626</v>
      </c>
      <c r="I227" s="13" t="s">
        <v>578</v>
      </c>
      <c r="J227" s="13" t="s">
        <v>579</v>
      </c>
      <c r="K227" s="13" t="s">
        <v>580</v>
      </c>
      <c r="M227">
        <v>344</v>
      </c>
      <c r="N227">
        <v>346</v>
      </c>
      <c r="O227">
        <v>1618</v>
      </c>
      <c r="P227">
        <v>4.7</v>
      </c>
      <c r="R227">
        <v>860</v>
      </c>
      <c r="S227">
        <v>860</v>
      </c>
      <c r="T227">
        <v>93</v>
      </c>
      <c r="U227">
        <v>0.27500000000000002</v>
      </c>
      <c r="V227">
        <v>3</v>
      </c>
      <c r="W227">
        <v>1</v>
      </c>
      <c r="X227">
        <v>12</v>
      </c>
      <c r="Y227">
        <v>43538</v>
      </c>
      <c r="Z227">
        <v>245292</v>
      </c>
      <c r="AA227">
        <v>5.63</v>
      </c>
      <c r="AB227">
        <v>245292</v>
      </c>
      <c r="AC227">
        <v>5.63</v>
      </c>
      <c r="AD227">
        <v>35301</v>
      </c>
      <c r="AE227">
        <v>2896000</v>
      </c>
      <c r="AF227">
        <v>0.1439</v>
      </c>
      <c r="AG227">
        <v>153</v>
      </c>
      <c r="AH227">
        <v>4517169</v>
      </c>
      <c r="AI227">
        <v>2776</v>
      </c>
      <c r="AJ227">
        <v>615</v>
      </c>
      <c r="AK227" s="13" t="s">
        <v>1627</v>
      </c>
      <c r="AL227" s="13" t="s">
        <v>1622</v>
      </c>
      <c r="AM227" s="13" t="s">
        <v>1628</v>
      </c>
      <c r="AN227" s="13" t="s">
        <v>1629</v>
      </c>
      <c r="AO227" s="13" t="s">
        <v>594</v>
      </c>
      <c r="AP227">
        <v>6</v>
      </c>
      <c r="AQ227">
        <v>7</v>
      </c>
      <c r="AR227">
        <v>25</v>
      </c>
      <c r="AS227">
        <v>51</v>
      </c>
      <c r="AT227">
        <v>38</v>
      </c>
      <c r="AU227" s="223">
        <v>20236</v>
      </c>
      <c r="AV227" s="13"/>
      <c r="AW227" s="13"/>
      <c r="AX227" s="13"/>
      <c r="AY227" s="13"/>
    </row>
    <row r="228" spans="1:51">
      <c r="A228" s="13" t="s">
        <v>471</v>
      </c>
      <c r="B228" s="223">
        <v>43466</v>
      </c>
      <c r="C228" s="13" t="s">
        <v>1624</v>
      </c>
      <c r="D228">
        <v>79</v>
      </c>
      <c r="E228">
        <v>79</v>
      </c>
      <c r="F228" t="s">
        <v>1630</v>
      </c>
      <c r="G228">
        <v>230</v>
      </c>
      <c r="H228" s="13" t="s">
        <v>1631</v>
      </c>
      <c r="I228" s="13" t="s">
        <v>578</v>
      </c>
      <c r="J228" s="13" t="s">
        <v>579</v>
      </c>
      <c r="K228" s="13" t="s">
        <v>580</v>
      </c>
      <c r="M228">
        <v>1471</v>
      </c>
      <c r="N228">
        <v>1480</v>
      </c>
      <c r="O228">
        <v>6320.5</v>
      </c>
      <c r="P228">
        <v>4.3</v>
      </c>
      <c r="R228">
        <v>3165</v>
      </c>
      <c r="S228">
        <v>3165</v>
      </c>
      <c r="T228">
        <v>528</v>
      </c>
      <c r="U228">
        <v>0.36899999999999999</v>
      </c>
      <c r="V228">
        <v>14</v>
      </c>
      <c r="W228">
        <v>1</v>
      </c>
      <c r="X228">
        <v>50</v>
      </c>
      <c r="Y228">
        <v>41704</v>
      </c>
      <c r="Z228">
        <v>841727</v>
      </c>
      <c r="AA228">
        <v>19.32</v>
      </c>
      <c r="AB228">
        <v>841727</v>
      </c>
      <c r="AC228">
        <v>19.32</v>
      </c>
      <c r="AD228">
        <v>169260</v>
      </c>
      <c r="AE228">
        <v>11454257</v>
      </c>
      <c r="AF228">
        <v>0.2011</v>
      </c>
      <c r="AG228">
        <v>164</v>
      </c>
      <c r="AJ228">
        <v>532</v>
      </c>
      <c r="AK228" s="13" t="s">
        <v>1627</v>
      </c>
      <c r="AL228" s="13" t="s">
        <v>1617</v>
      </c>
      <c r="AM228" s="13" t="s">
        <v>1632</v>
      </c>
      <c r="AN228" s="13" t="s">
        <v>1618</v>
      </c>
      <c r="AO228" s="13" t="s">
        <v>594</v>
      </c>
      <c r="AP228">
        <v>6</v>
      </c>
      <c r="AQ228">
        <v>7</v>
      </c>
      <c r="AR228">
        <v>25</v>
      </c>
      <c r="AS228">
        <v>51</v>
      </c>
      <c r="AT228">
        <v>38</v>
      </c>
      <c r="AU228" s="223"/>
      <c r="AV228" s="13"/>
      <c r="AW228" s="13"/>
      <c r="AX228" s="13"/>
      <c r="AY228" s="13"/>
    </row>
    <row r="229" spans="1:51">
      <c r="A229" s="13" t="s">
        <v>511</v>
      </c>
      <c r="B229" s="223">
        <v>43466</v>
      </c>
      <c r="C229" s="13" t="s">
        <v>1633</v>
      </c>
      <c r="D229">
        <v>55</v>
      </c>
      <c r="E229">
        <v>55</v>
      </c>
      <c r="F229">
        <v>525</v>
      </c>
      <c r="G229">
        <v>525</v>
      </c>
      <c r="H229" s="13" t="s">
        <v>1634</v>
      </c>
      <c r="I229" s="13" t="s">
        <v>578</v>
      </c>
      <c r="J229" s="13" t="s">
        <v>579</v>
      </c>
      <c r="K229" s="13" t="s">
        <v>580</v>
      </c>
      <c r="M229">
        <v>599</v>
      </c>
      <c r="N229">
        <v>604</v>
      </c>
      <c r="O229">
        <v>2908.5</v>
      </c>
      <c r="P229">
        <v>4.8600000000000003</v>
      </c>
      <c r="R229">
        <v>1573</v>
      </c>
      <c r="S229">
        <v>1573</v>
      </c>
      <c r="T229">
        <v>185</v>
      </c>
      <c r="U229">
        <v>0.315</v>
      </c>
      <c r="V229">
        <v>9</v>
      </c>
      <c r="W229">
        <v>0</v>
      </c>
      <c r="X229">
        <v>16</v>
      </c>
      <c r="Y229">
        <v>43623</v>
      </c>
      <c r="Z229">
        <v>817865</v>
      </c>
      <c r="AA229">
        <v>18.78</v>
      </c>
      <c r="AB229">
        <v>726038</v>
      </c>
      <c r="AC229">
        <v>16.670000000000002</v>
      </c>
      <c r="AD229">
        <v>95461</v>
      </c>
      <c r="AE229">
        <v>5602438</v>
      </c>
      <c r="AF229">
        <v>0.1167</v>
      </c>
      <c r="AG229">
        <v>84</v>
      </c>
      <c r="AH229">
        <v>9334000</v>
      </c>
      <c r="AI229">
        <v>3186</v>
      </c>
      <c r="AJ229">
        <v>506</v>
      </c>
      <c r="AK229" s="13" t="s">
        <v>1635</v>
      </c>
      <c r="AL229" s="13" t="s">
        <v>1636</v>
      </c>
      <c r="AM229" s="13" t="s">
        <v>903</v>
      </c>
      <c r="AN229" s="13" t="s">
        <v>1637</v>
      </c>
      <c r="AO229" s="13" t="s">
        <v>704</v>
      </c>
      <c r="AP229">
        <v>14</v>
      </c>
      <c r="AQ229">
        <v>5</v>
      </c>
      <c r="AR229">
        <v>10</v>
      </c>
      <c r="AS229">
        <v>31</v>
      </c>
      <c r="AT229">
        <v>31</v>
      </c>
      <c r="AU229" s="223">
        <v>21790</v>
      </c>
      <c r="AV229" s="13" t="s">
        <v>672</v>
      </c>
      <c r="AW229" s="13"/>
      <c r="AX229" s="13"/>
      <c r="AY229" s="13"/>
    </row>
    <row r="230" spans="1:51">
      <c r="A230" s="13" t="s">
        <v>1638</v>
      </c>
      <c r="B230" s="223">
        <v>43466</v>
      </c>
      <c r="C230" s="13" t="s">
        <v>777</v>
      </c>
      <c r="D230">
        <v>143</v>
      </c>
      <c r="E230">
        <v>186</v>
      </c>
      <c r="F230">
        <v>297</v>
      </c>
      <c r="G230">
        <v>290</v>
      </c>
      <c r="H230" s="13" t="s">
        <v>1639</v>
      </c>
      <c r="I230" s="13" t="s">
        <v>578</v>
      </c>
      <c r="J230" s="13" t="s">
        <v>579</v>
      </c>
      <c r="K230" s="13" t="s">
        <v>1162</v>
      </c>
      <c r="M230">
        <v>13</v>
      </c>
      <c r="N230">
        <v>13</v>
      </c>
      <c r="O230">
        <v>32.5</v>
      </c>
      <c r="P230">
        <v>2.5</v>
      </c>
      <c r="R230">
        <v>13</v>
      </c>
      <c r="S230">
        <v>13</v>
      </c>
      <c r="T230">
        <v>12</v>
      </c>
      <c r="U230">
        <v>0.92300000000000004</v>
      </c>
      <c r="V230">
        <v>1</v>
      </c>
      <c r="W230">
        <v>0</v>
      </c>
      <c r="X230">
        <v>1</v>
      </c>
      <c r="Y230">
        <v>1</v>
      </c>
      <c r="Z230">
        <v>15000</v>
      </c>
      <c r="AA230">
        <v>0.34</v>
      </c>
      <c r="AB230">
        <v>15000</v>
      </c>
      <c r="AC230">
        <v>0.34</v>
      </c>
      <c r="AD230">
        <v>9320</v>
      </c>
      <c r="AE230">
        <v>115995</v>
      </c>
      <c r="AF230">
        <v>0.62129999999999996</v>
      </c>
      <c r="AG230">
        <v>38</v>
      </c>
      <c r="AH230">
        <v>5909934</v>
      </c>
      <c r="AI230">
        <v>4821</v>
      </c>
      <c r="AJ230">
        <v>235</v>
      </c>
      <c r="AK230" s="13" t="s">
        <v>1640</v>
      </c>
      <c r="AL230" s="13" t="s">
        <v>1641</v>
      </c>
      <c r="AM230" s="13" t="s">
        <v>1642</v>
      </c>
      <c r="AN230" s="13"/>
      <c r="AO230" s="13" t="s">
        <v>704</v>
      </c>
      <c r="AP230">
        <v>7</v>
      </c>
      <c r="AQ230">
        <v>14</v>
      </c>
      <c r="AR230">
        <v>11</v>
      </c>
      <c r="AS230">
        <v>27</v>
      </c>
      <c r="AT230">
        <v>19</v>
      </c>
      <c r="AU230" s="223">
        <v>23407</v>
      </c>
      <c r="AV230" s="13"/>
      <c r="AW230" s="13" t="s">
        <v>737</v>
      </c>
      <c r="AX230" s="13"/>
      <c r="AY230" s="13"/>
    </row>
    <row r="231" spans="1:51">
      <c r="A231" s="13" t="s">
        <v>1643</v>
      </c>
      <c r="B231" s="223">
        <v>43466</v>
      </c>
      <c r="C231" s="13" t="s">
        <v>1644</v>
      </c>
      <c r="D231">
        <v>515</v>
      </c>
      <c r="E231">
        <v>359</v>
      </c>
      <c r="F231" t="s">
        <v>1645</v>
      </c>
      <c r="G231">
        <v>255</v>
      </c>
      <c r="H231" s="13" t="s">
        <v>1646</v>
      </c>
      <c r="I231" s="13" t="s">
        <v>578</v>
      </c>
      <c r="J231" s="13" t="s">
        <v>579</v>
      </c>
      <c r="K231" s="13" t="s">
        <v>598</v>
      </c>
      <c r="M231">
        <v>112</v>
      </c>
      <c r="N231">
        <v>112</v>
      </c>
      <c r="O231">
        <v>413</v>
      </c>
      <c r="P231">
        <v>3.69</v>
      </c>
      <c r="R231">
        <v>182</v>
      </c>
      <c r="S231">
        <v>182</v>
      </c>
      <c r="T231">
        <v>43</v>
      </c>
      <c r="U231">
        <v>0.38400000000000001</v>
      </c>
      <c r="V231">
        <v>4</v>
      </c>
      <c r="W231">
        <v>0</v>
      </c>
      <c r="X231">
        <v>9</v>
      </c>
      <c r="Y231">
        <v>39147</v>
      </c>
      <c r="Z231">
        <v>24462</v>
      </c>
      <c r="AA231">
        <v>0.56000000000000005</v>
      </c>
      <c r="AB231">
        <v>24462</v>
      </c>
      <c r="AC231">
        <v>0.56000000000000005</v>
      </c>
      <c r="AD231">
        <v>16326</v>
      </c>
      <c r="AE231">
        <v>1247684</v>
      </c>
      <c r="AF231">
        <v>0.66739999999999999</v>
      </c>
      <c r="AG231">
        <v>325</v>
      </c>
      <c r="AJ231">
        <v>543</v>
      </c>
      <c r="AK231" s="13" t="s">
        <v>1026</v>
      </c>
      <c r="AL231" s="13" t="s">
        <v>1021</v>
      </c>
      <c r="AM231" s="13" t="s">
        <v>658</v>
      </c>
      <c r="AN231" s="13" t="s">
        <v>680</v>
      </c>
      <c r="AO231" s="13" t="s">
        <v>609</v>
      </c>
      <c r="AP231">
        <v>7</v>
      </c>
      <c r="AQ231">
        <v>10</v>
      </c>
      <c r="AR231">
        <v>31</v>
      </c>
      <c r="AS231">
        <v>69</v>
      </c>
      <c r="AT231">
        <v>6</v>
      </c>
      <c r="AU231" s="223">
        <v>23407</v>
      </c>
      <c r="AV231" s="13"/>
      <c r="AW231" s="13"/>
      <c r="AX231" s="13"/>
      <c r="AY231" s="13" t="s">
        <v>622</v>
      </c>
    </row>
    <row r="232" spans="1:51">
      <c r="A232" s="13" t="s">
        <v>1647</v>
      </c>
      <c r="B232" s="223">
        <v>43466</v>
      </c>
      <c r="C232" s="13" t="s">
        <v>1644</v>
      </c>
      <c r="D232">
        <v>516</v>
      </c>
      <c r="E232">
        <v>359</v>
      </c>
      <c r="F232" t="s">
        <v>1648</v>
      </c>
      <c r="G232">
        <v>295</v>
      </c>
      <c r="H232" s="13" t="s">
        <v>1649</v>
      </c>
      <c r="I232" s="13" t="s">
        <v>578</v>
      </c>
      <c r="J232" s="13" t="s">
        <v>579</v>
      </c>
      <c r="K232" s="13" t="s">
        <v>598</v>
      </c>
      <c r="M232">
        <v>156</v>
      </c>
      <c r="N232">
        <v>156</v>
      </c>
      <c r="O232">
        <v>602</v>
      </c>
      <c r="P232">
        <v>3.86</v>
      </c>
      <c r="R232">
        <v>290</v>
      </c>
      <c r="S232">
        <v>290</v>
      </c>
      <c r="T232">
        <v>44</v>
      </c>
      <c r="U232">
        <v>0.28399999999999997</v>
      </c>
      <c r="V232">
        <v>4</v>
      </c>
      <c r="W232">
        <v>0</v>
      </c>
      <c r="X232">
        <v>4</v>
      </c>
      <c r="Y232">
        <v>7</v>
      </c>
      <c r="Z232">
        <v>27171</v>
      </c>
      <c r="AA232">
        <v>0.62</v>
      </c>
      <c r="AB232">
        <v>27171</v>
      </c>
      <c r="AC232">
        <v>0.62</v>
      </c>
      <c r="AD232">
        <v>22914</v>
      </c>
      <c r="AE232">
        <v>1809773</v>
      </c>
      <c r="AF232">
        <v>0.84330000000000005</v>
      </c>
      <c r="AG232">
        <v>468</v>
      </c>
      <c r="AJ232">
        <v>540</v>
      </c>
      <c r="AK232" s="13" t="s">
        <v>606</v>
      </c>
      <c r="AL232" s="13" t="s">
        <v>1207</v>
      </c>
      <c r="AM232" s="13" t="s">
        <v>1316</v>
      </c>
      <c r="AN232" s="13" t="s">
        <v>1315</v>
      </c>
      <c r="AO232" s="13" t="s">
        <v>609</v>
      </c>
      <c r="AP232">
        <v>10</v>
      </c>
      <c r="AQ232">
        <v>13</v>
      </c>
      <c r="AR232">
        <v>30</v>
      </c>
      <c r="AS232">
        <v>70</v>
      </c>
      <c r="AT232">
        <v>9</v>
      </c>
      <c r="AU232" s="223">
        <v>23407</v>
      </c>
      <c r="AV232" s="13"/>
      <c r="AW232" s="13"/>
      <c r="AX232" s="13"/>
      <c r="AY232" s="13" t="s">
        <v>622</v>
      </c>
    </row>
    <row r="233" spans="1:51">
      <c r="A233" s="13" t="s">
        <v>1650</v>
      </c>
      <c r="B233" s="223">
        <v>43466</v>
      </c>
      <c r="C233" s="13" t="s">
        <v>1018</v>
      </c>
      <c r="D233">
        <v>517</v>
      </c>
      <c r="E233">
        <v>127</v>
      </c>
      <c r="F233">
        <v>298</v>
      </c>
      <c r="G233">
        <v>259</v>
      </c>
      <c r="H233" s="13" t="s">
        <v>1651</v>
      </c>
      <c r="I233" s="13" t="s">
        <v>578</v>
      </c>
      <c r="J233" s="13" t="s">
        <v>579</v>
      </c>
      <c r="K233" s="13" t="s">
        <v>598</v>
      </c>
      <c r="M233">
        <v>40</v>
      </c>
      <c r="N233">
        <v>40</v>
      </c>
      <c r="O233">
        <v>159</v>
      </c>
      <c r="P233">
        <v>3.98</v>
      </c>
      <c r="R233">
        <v>67</v>
      </c>
      <c r="S233">
        <v>67</v>
      </c>
      <c r="T233">
        <v>18</v>
      </c>
      <c r="U233">
        <v>0.45</v>
      </c>
      <c r="V233">
        <v>1</v>
      </c>
      <c r="W233">
        <v>0</v>
      </c>
      <c r="X233">
        <v>1</v>
      </c>
      <c r="Y233">
        <v>5</v>
      </c>
      <c r="Z233">
        <v>10071</v>
      </c>
      <c r="AA233">
        <v>0.23</v>
      </c>
      <c r="AB233">
        <v>10071</v>
      </c>
      <c r="AC233">
        <v>0.23</v>
      </c>
      <c r="AD233">
        <v>7367</v>
      </c>
      <c r="AE233">
        <v>472901</v>
      </c>
      <c r="AF233">
        <v>0.73150000000000004</v>
      </c>
      <c r="AG233">
        <v>291</v>
      </c>
      <c r="AJ233">
        <v>628</v>
      </c>
      <c r="AK233" s="13" t="s">
        <v>621</v>
      </c>
      <c r="AL233" s="13" t="s">
        <v>1022</v>
      </c>
      <c r="AM233" s="13" t="s">
        <v>1652</v>
      </c>
      <c r="AN233" s="13" t="s">
        <v>1020</v>
      </c>
      <c r="AO233" s="13" t="s">
        <v>609</v>
      </c>
      <c r="AP233">
        <v>7</v>
      </c>
      <c r="AQ233">
        <v>10</v>
      </c>
      <c r="AR233">
        <v>30</v>
      </c>
      <c r="AS233">
        <v>69</v>
      </c>
      <c r="AT233">
        <v>6</v>
      </c>
      <c r="AU233" s="223">
        <v>23407</v>
      </c>
      <c r="AV233" s="13"/>
      <c r="AW233" s="13"/>
      <c r="AX233" s="13"/>
      <c r="AY233" s="13"/>
    </row>
    <row r="234" spans="1:51">
      <c r="A234" s="13" t="s">
        <v>1653</v>
      </c>
      <c r="B234" s="223">
        <v>43466</v>
      </c>
      <c r="C234" s="13" t="s">
        <v>587</v>
      </c>
      <c r="D234">
        <v>167</v>
      </c>
      <c r="E234">
        <v>167</v>
      </c>
      <c r="F234">
        <v>283</v>
      </c>
      <c r="G234">
        <v>283</v>
      </c>
      <c r="H234" s="13" t="s">
        <v>1654</v>
      </c>
      <c r="I234" s="13" t="s">
        <v>578</v>
      </c>
      <c r="J234" s="13" t="s">
        <v>579</v>
      </c>
      <c r="K234" s="13" t="s">
        <v>736</v>
      </c>
      <c r="M234">
        <v>227</v>
      </c>
      <c r="N234">
        <v>230</v>
      </c>
      <c r="O234">
        <v>681.5</v>
      </c>
      <c r="P234">
        <v>3</v>
      </c>
      <c r="R234">
        <v>235</v>
      </c>
      <c r="S234">
        <v>235</v>
      </c>
      <c r="T234">
        <v>206</v>
      </c>
      <c r="U234">
        <v>0.92</v>
      </c>
      <c r="V234">
        <v>1</v>
      </c>
      <c r="W234">
        <v>0</v>
      </c>
      <c r="X234">
        <v>1</v>
      </c>
      <c r="Y234">
        <v>20</v>
      </c>
      <c r="Z234">
        <v>68762</v>
      </c>
      <c r="AA234">
        <v>1.58</v>
      </c>
      <c r="AB234">
        <v>68762</v>
      </c>
      <c r="AC234">
        <v>1.58</v>
      </c>
      <c r="AD234">
        <v>13285</v>
      </c>
      <c r="AE234">
        <v>1397832</v>
      </c>
      <c r="AF234">
        <v>0.19320000000000001</v>
      </c>
      <c r="AG234">
        <v>149</v>
      </c>
      <c r="AH234">
        <v>3910160</v>
      </c>
      <c r="AI234">
        <v>5227</v>
      </c>
      <c r="AJ234">
        <v>318</v>
      </c>
      <c r="AK234" s="13" t="s">
        <v>670</v>
      </c>
      <c r="AL234" s="13" t="s">
        <v>668</v>
      </c>
      <c r="AM234" s="13" t="s">
        <v>1174</v>
      </c>
      <c r="AN234" s="13" t="s">
        <v>1655</v>
      </c>
      <c r="AO234" s="13" t="s">
        <v>594</v>
      </c>
      <c r="AP234">
        <v>9</v>
      </c>
      <c r="AQ234">
        <v>9</v>
      </c>
      <c r="AR234">
        <v>20</v>
      </c>
      <c r="AS234">
        <v>43</v>
      </c>
      <c r="AT234">
        <v>41</v>
      </c>
      <c r="AU234" s="223">
        <v>25537</v>
      </c>
      <c r="AV234" s="13"/>
      <c r="AW234" s="13" t="s">
        <v>737</v>
      </c>
      <c r="AX234" s="13"/>
      <c r="AY234" s="13"/>
    </row>
    <row r="235" spans="1:51">
      <c r="A235" s="13" t="s">
        <v>516</v>
      </c>
      <c r="B235" s="223">
        <v>43466</v>
      </c>
      <c r="C235" s="13" t="s">
        <v>908</v>
      </c>
      <c r="D235">
        <v>117</v>
      </c>
      <c r="E235">
        <v>117</v>
      </c>
      <c r="F235">
        <v>241</v>
      </c>
      <c r="G235">
        <v>241</v>
      </c>
      <c r="H235" s="13" t="s">
        <v>1656</v>
      </c>
      <c r="I235" s="13" t="s">
        <v>578</v>
      </c>
      <c r="J235" s="13" t="s">
        <v>579</v>
      </c>
      <c r="K235" s="13" t="s">
        <v>580</v>
      </c>
      <c r="M235">
        <v>488</v>
      </c>
      <c r="N235">
        <v>489</v>
      </c>
      <c r="O235">
        <v>2308</v>
      </c>
      <c r="P235">
        <v>4.7300000000000004</v>
      </c>
      <c r="R235">
        <v>1269</v>
      </c>
      <c r="S235">
        <v>1269</v>
      </c>
      <c r="T235">
        <v>137</v>
      </c>
      <c r="U235">
        <v>0.28399999999999997</v>
      </c>
      <c r="V235">
        <v>6</v>
      </c>
      <c r="W235">
        <v>1</v>
      </c>
      <c r="X235">
        <v>7</v>
      </c>
      <c r="Y235">
        <v>8</v>
      </c>
      <c r="Z235">
        <v>464184</v>
      </c>
      <c r="AA235">
        <v>10.66</v>
      </c>
      <c r="AB235">
        <v>440715</v>
      </c>
      <c r="AC235">
        <v>10.119999999999999</v>
      </c>
      <c r="AD235">
        <v>57285</v>
      </c>
      <c r="AE235">
        <v>4498022</v>
      </c>
      <c r="AF235">
        <v>0.1234</v>
      </c>
      <c r="AG235">
        <v>119</v>
      </c>
      <c r="AH235">
        <v>9551430</v>
      </c>
      <c r="AI235">
        <v>4129</v>
      </c>
      <c r="AJ235">
        <v>530</v>
      </c>
      <c r="AK235" s="13" t="s">
        <v>1657</v>
      </c>
      <c r="AL235" s="13" t="s">
        <v>1658</v>
      </c>
      <c r="AM235" s="13" t="s">
        <v>1659</v>
      </c>
      <c r="AN235" s="13"/>
      <c r="AO235" s="13" t="s">
        <v>766</v>
      </c>
      <c r="AP235">
        <v>1</v>
      </c>
      <c r="AQ235">
        <v>11</v>
      </c>
      <c r="AR235">
        <v>23</v>
      </c>
      <c r="AS235">
        <v>61</v>
      </c>
      <c r="AT235">
        <v>49</v>
      </c>
      <c r="AU235" s="223">
        <v>23497</v>
      </c>
      <c r="AV235" s="13"/>
      <c r="AW235" s="13"/>
      <c r="AX235" s="13"/>
      <c r="AY235" s="13"/>
    </row>
    <row r="236" spans="1:51">
      <c r="A236" s="13" t="s">
        <v>329</v>
      </c>
      <c r="B236" s="223">
        <v>43466</v>
      </c>
      <c r="C236" s="13" t="s">
        <v>1660</v>
      </c>
      <c r="D236">
        <v>18</v>
      </c>
      <c r="E236">
        <v>18</v>
      </c>
      <c r="F236">
        <v>210</v>
      </c>
      <c r="G236">
        <v>210</v>
      </c>
      <c r="H236" s="13" t="s">
        <v>1661</v>
      </c>
      <c r="I236" s="13" t="s">
        <v>578</v>
      </c>
      <c r="J236" s="13" t="s">
        <v>579</v>
      </c>
      <c r="K236" s="13" t="s">
        <v>580</v>
      </c>
      <c r="M236">
        <v>1191</v>
      </c>
      <c r="N236">
        <v>1191</v>
      </c>
      <c r="O236">
        <v>5666.5</v>
      </c>
      <c r="P236">
        <v>4.76</v>
      </c>
      <c r="R236">
        <v>2715</v>
      </c>
      <c r="S236">
        <v>2715</v>
      </c>
      <c r="T236">
        <v>464</v>
      </c>
      <c r="U236">
        <v>0.39800000000000002</v>
      </c>
      <c r="V236">
        <v>13</v>
      </c>
      <c r="W236">
        <v>0</v>
      </c>
      <c r="X236">
        <v>18</v>
      </c>
      <c r="Y236">
        <v>41803</v>
      </c>
      <c r="Z236">
        <v>510926</v>
      </c>
      <c r="AA236">
        <v>11.73</v>
      </c>
      <c r="AB236">
        <v>510926</v>
      </c>
      <c r="AC236">
        <v>11.73</v>
      </c>
      <c r="AD236">
        <v>103446</v>
      </c>
      <c r="AE236">
        <v>9657260</v>
      </c>
      <c r="AF236">
        <v>0.20250000000000001</v>
      </c>
      <c r="AG236">
        <v>231</v>
      </c>
      <c r="AH236">
        <v>13510289</v>
      </c>
      <c r="AI236">
        <v>2411</v>
      </c>
      <c r="AJ236">
        <v>595</v>
      </c>
      <c r="AK236" s="13" t="s">
        <v>1662</v>
      </c>
      <c r="AL236" s="13" t="s">
        <v>1397</v>
      </c>
      <c r="AM236" s="13" t="s">
        <v>1401</v>
      </c>
      <c r="AN236" s="13" t="s">
        <v>892</v>
      </c>
      <c r="AO236" s="13" t="s">
        <v>609</v>
      </c>
      <c r="AP236">
        <v>3</v>
      </c>
      <c r="AQ236">
        <v>7</v>
      </c>
      <c r="AR236">
        <v>27</v>
      </c>
      <c r="AS236">
        <v>74</v>
      </c>
      <c r="AT236">
        <v>2</v>
      </c>
      <c r="AU236" s="223">
        <v>17915</v>
      </c>
      <c r="AV236" s="13"/>
      <c r="AW236" s="13"/>
      <c r="AX236" s="13"/>
      <c r="AY236" s="13"/>
    </row>
    <row r="237" spans="1:51">
      <c r="A237" s="13" t="s">
        <v>330</v>
      </c>
      <c r="B237" s="223">
        <v>43466</v>
      </c>
      <c r="C237" s="13" t="s">
        <v>1660</v>
      </c>
      <c r="D237">
        <v>19</v>
      </c>
      <c r="E237">
        <v>18</v>
      </c>
      <c r="F237">
        <v>372</v>
      </c>
      <c r="G237">
        <v>210</v>
      </c>
      <c r="H237" s="13" t="s">
        <v>1663</v>
      </c>
      <c r="I237" s="13" t="s">
        <v>578</v>
      </c>
      <c r="J237" s="13" t="s">
        <v>579</v>
      </c>
      <c r="K237" s="13" t="s">
        <v>580</v>
      </c>
      <c r="M237">
        <v>577</v>
      </c>
      <c r="N237">
        <v>578</v>
      </c>
      <c r="O237">
        <v>2720.5</v>
      </c>
      <c r="P237">
        <v>4.71</v>
      </c>
      <c r="R237">
        <v>1271</v>
      </c>
      <c r="S237">
        <v>1271</v>
      </c>
      <c r="T237">
        <v>244</v>
      </c>
      <c r="U237">
        <v>0.42599999999999999</v>
      </c>
      <c r="V237">
        <v>6</v>
      </c>
      <c r="W237">
        <v>0</v>
      </c>
      <c r="X237">
        <v>8</v>
      </c>
      <c r="Y237">
        <v>41803</v>
      </c>
      <c r="Z237">
        <v>258562</v>
      </c>
      <c r="AA237">
        <v>5.94</v>
      </c>
      <c r="AB237">
        <v>258562</v>
      </c>
      <c r="AC237">
        <v>5.94</v>
      </c>
      <c r="AD237">
        <v>43916</v>
      </c>
      <c r="AE237">
        <v>4497120</v>
      </c>
      <c r="AF237">
        <v>0.16980000000000001</v>
      </c>
      <c r="AG237">
        <v>214</v>
      </c>
      <c r="AH237">
        <v>6339520</v>
      </c>
      <c r="AI237">
        <v>2344</v>
      </c>
      <c r="AJ237">
        <v>542</v>
      </c>
      <c r="AK237" s="13" t="s">
        <v>1662</v>
      </c>
      <c r="AL237" s="13" t="s">
        <v>1397</v>
      </c>
      <c r="AM237" s="13" t="s">
        <v>1664</v>
      </c>
      <c r="AN237" s="13" t="s">
        <v>1665</v>
      </c>
      <c r="AO237" s="13" t="s">
        <v>609</v>
      </c>
      <c r="AP237">
        <v>3</v>
      </c>
      <c r="AQ237">
        <v>7</v>
      </c>
      <c r="AR237">
        <v>27</v>
      </c>
      <c r="AS237">
        <v>74</v>
      </c>
      <c r="AT237">
        <v>2</v>
      </c>
      <c r="AU237" s="223">
        <v>17929</v>
      </c>
      <c r="AV237" s="13" t="s">
        <v>1045</v>
      </c>
      <c r="AW237" s="13"/>
      <c r="AX237" s="13"/>
      <c r="AY237" s="13"/>
    </row>
    <row r="238" spans="1:51">
      <c r="A238" s="13" t="s">
        <v>1666</v>
      </c>
      <c r="B238" s="223">
        <v>43466</v>
      </c>
      <c r="C238" s="13" t="s">
        <v>1264</v>
      </c>
      <c r="D238">
        <v>218</v>
      </c>
      <c r="E238">
        <v>139</v>
      </c>
      <c r="F238">
        <v>329</v>
      </c>
      <c r="G238">
        <v>253</v>
      </c>
      <c r="H238" s="13" t="s">
        <v>1667</v>
      </c>
      <c r="I238" s="13" t="s">
        <v>578</v>
      </c>
      <c r="J238" s="13" t="s">
        <v>579</v>
      </c>
      <c r="K238" s="13" t="s">
        <v>736</v>
      </c>
      <c r="M238">
        <v>150</v>
      </c>
      <c r="N238">
        <v>150</v>
      </c>
      <c r="O238">
        <v>470</v>
      </c>
      <c r="P238">
        <v>3.13</v>
      </c>
      <c r="R238">
        <v>160</v>
      </c>
      <c r="S238">
        <v>160</v>
      </c>
      <c r="T238">
        <v>136</v>
      </c>
      <c r="U238">
        <v>0.91900000000000004</v>
      </c>
      <c r="V238">
        <v>1</v>
      </c>
      <c r="W238">
        <v>0</v>
      </c>
      <c r="X238">
        <v>1</v>
      </c>
      <c r="Y238">
        <v>20</v>
      </c>
      <c r="Z238">
        <v>12553</v>
      </c>
      <c r="AA238">
        <v>0.28999999999999998</v>
      </c>
      <c r="AB238">
        <v>12553</v>
      </c>
      <c r="AC238">
        <v>0.28999999999999998</v>
      </c>
      <c r="AD238">
        <v>6773</v>
      </c>
      <c r="AE238">
        <v>974866</v>
      </c>
      <c r="AF238">
        <v>0.53959999999999997</v>
      </c>
      <c r="AG238">
        <v>552</v>
      </c>
      <c r="AH238">
        <v>4855905</v>
      </c>
      <c r="AI238">
        <v>9568</v>
      </c>
      <c r="AJ238">
        <v>340</v>
      </c>
      <c r="AK238" s="13" t="s">
        <v>1668</v>
      </c>
      <c r="AL238" s="13" t="s">
        <v>634</v>
      </c>
      <c r="AM238" s="13" t="s">
        <v>1669</v>
      </c>
      <c r="AN238" s="13" t="s">
        <v>632</v>
      </c>
      <c r="AO238" s="13" t="s">
        <v>609</v>
      </c>
      <c r="AP238">
        <v>8</v>
      </c>
      <c r="AQ238">
        <v>12</v>
      </c>
      <c r="AR238">
        <v>28</v>
      </c>
      <c r="AS238">
        <v>76</v>
      </c>
      <c r="AT238">
        <v>5</v>
      </c>
      <c r="AU238" s="223">
        <v>27453</v>
      </c>
      <c r="AV238" s="13"/>
      <c r="AW238" s="13" t="s">
        <v>737</v>
      </c>
      <c r="AX238" s="13"/>
      <c r="AY238" s="13"/>
    </row>
    <row r="239" spans="1:51">
      <c r="A239" s="13" t="s">
        <v>370</v>
      </c>
      <c r="B239" s="223">
        <v>43466</v>
      </c>
      <c r="C239" s="13" t="s">
        <v>1490</v>
      </c>
      <c r="D239">
        <v>241</v>
      </c>
      <c r="E239">
        <v>241</v>
      </c>
      <c r="F239">
        <v>346</v>
      </c>
      <c r="G239">
        <v>346</v>
      </c>
      <c r="H239" s="13" t="s">
        <v>1670</v>
      </c>
      <c r="I239" s="13" t="s">
        <v>578</v>
      </c>
      <c r="J239" s="13" t="s">
        <v>589</v>
      </c>
      <c r="K239" s="13" t="s">
        <v>580</v>
      </c>
      <c r="M239">
        <v>188</v>
      </c>
      <c r="N239">
        <v>189</v>
      </c>
      <c r="O239">
        <v>834</v>
      </c>
      <c r="P239">
        <v>4.4400000000000004</v>
      </c>
      <c r="R239">
        <v>421</v>
      </c>
      <c r="S239">
        <v>421</v>
      </c>
      <c r="T239">
        <v>70</v>
      </c>
      <c r="U239">
        <v>0.376</v>
      </c>
      <c r="V239">
        <v>1</v>
      </c>
      <c r="W239">
        <v>0</v>
      </c>
      <c r="X239">
        <v>2</v>
      </c>
      <c r="Y239">
        <v>8</v>
      </c>
      <c r="Z239">
        <v>64945</v>
      </c>
      <c r="AA239">
        <v>1.49</v>
      </c>
      <c r="AB239">
        <v>64945</v>
      </c>
      <c r="AC239">
        <v>1.49</v>
      </c>
      <c r="AD239">
        <v>22776</v>
      </c>
      <c r="AE239">
        <v>1802766</v>
      </c>
      <c r="AF239">
        <v>0.35070000000000001</v>
      </c>
      <c r="AG239">
        <v>283</v>
      </c>
      <c r="AH239">
        <v>5990000</v>
      </c>
      <c r="AI239">
        <v>7068</v>
      </c>
      <c r="AJ239">
        <v>565</v>
      </c>
      <c r="AK239" s="13" t="s">
        <v>1671</v>
      </c>
      <c r="AL239" s="13" t="s">
        <v>1672</v>
      </c>
      <c r="AM239" s="13" t="s">
        <v>1427</v>
      </c>
      <c r="AN239" s="13" t="s">
        <v>888</v>
      </c>
      <c r="AO239" s="13" t="s">
        <v>609</v>
      </c>
      <c r="AP239">
        <v>11</v>
      </c>
      <c r="AQ239">
        <v>13</v>
      </c>
      <c r="AR239">
        <v>30</v>
      </c>
      <c r="AS239">
        <v>68</v>
      </c>
      <c r="AT239">
        <v>9</v>
      </c>
      <c r="AU239" s="223">
        <v>26815</v>
      </c>
      <c r="AV239" s="13"/>
      <c r="AW239" s="13"/>
      <c r="AX239" s="13"/>
      <c r="AY239" s="13"/>
    </row>
    <row r="240" spans="1:51">
      <c r="A240" s="13" t="s">
        <v>448</v>
      </c>
      <c r="B240" s="223">
        <v>43466</v>
      </c>
      <c r="C240" s="13" t="s">
        <v>1673</v>
      </c>
      <c r="D240">
        <v>135</v>
      </c>
      <c r="E240">
        <v>135</v>
      </c>
      <c r="F240">
        <v>227</v>
      </c>
      <c r="G240">
        <v>227</v>
      </c>
      <c r="H240" s="13" t="s">
        <v>1674</v>
      </c>
      <c r="I240" s="13" t="s">
        <v>578</v>
      </c>
      <c r="J240" s="13" t="s">
        <v>579</v>
      </c>
      <c r="K240" s="13" t="s">
        <v>580</v>
      </c>
      <c r="M240">
        <v>761</v>
      </c>
      <c r="N240">
        <v>763</v>
      </c>
      <c r="O240">
        <v>3575.5</v>
      </c>
      <c r="P240">
        <v>4.7</v>
      </c>
      <c r="R240">
        <v>1814</v>
      </c>
      <c r="S240">
        <v>1814</v>
      </c>
      <c r="T240">
        <v>323</v>
      </c>
      <c r="U240">
        <v>0.42799999999999999</v>
      </c>
      <c r="V240">
        <v>6</v>
      </c>
      <c r="W240">
        <v>0</v>
      </c>
      <c r="X240">
        <v>6</v>
      </c>
      <c r="Y240" t="s">
        <v>1675</v>
      </c>
      <c r="Z240">
        <v>340000</v>
      </c>
      <c r="AA240">
        <v>7.81</v>
      </c>
      <c r="AB240">
        <v>340000</v>
      </c>
      <c r="AC240">
        <v>7.81</v>
      </c>
      <c r="AD240">
        <v>52168</v>
      </c>
      <c r="AE240">
        <v>6754320</v>
      </c>
      <c r="AF240">
        <v>0.15340000000000001</v>
      </c>
      <c r="AG240">
        <v>232</v>
      </c>
      <c r="AH240">
        <v>14017427</v>
      </c>
      <c r="AI240">
        <v>3914</v>
      </c>
      <c r="AJ240">
        <v>526</v>
      </c>
      <c r="AK240" s="13" t="s">
        <v>1676</v>
      </c>
      <c r="AL240" s="13" t="s">
        <v>1677</v>
      </c>
      <c r="AM240" s="13" t="s">
        <v>627</v>
      </c>
      <c r="AN240" s="13" t="s">
        <v>1678</v>
      </c>
      <c r="AO240" s="13" t="s">
        <v>594</v>
      </c>
      <c r="AP240">
        <v>3</v>
      </c>
      <c r="AQ240">
        <v>8</v>
      </c>
      <c r="AR240">
        <v>18</v>
      </c>
      <c r="AS240" t="s">
        <v>1679</v>
      </c>
      <c r="AT240">
        <v>36</v>
      </c>
      <c r="AU240" s="223">
        <v>23650</v>
      </c>
      <c r="AV240" s="13"/>
      <c r="AW240" s="13" t="s">
        <v>694</v>
      </c>
      <c r="AX240" s="13"/>
      <c r="AY240" s="13"/>
    </row>
    <row r="241" spans="1:51">
      <c r="A241" s="13" t="s">
        <v>1680</v>
      </c>
      <c r="B241" s="223">
        <v>43466</v>
      </c>
      <c r="C241" s="13" t="s">
        <v>1673</v>
      </c>
      <c r="D241">
        <v>177</v>
      </c>
      <c r="E241">
        <v>135</v>
      </c>
      <c r="F241">
        <v>281</v>
      </c>
      <c r="G241">
        <v>227</v>
      </c>
      <c r="H241" s="13" t="s">
        <v>1681</v>
      </c>
      <c r="I241" s="13" t="s">
        <v>578</v>
      </c>
      <c r="J241" s="13" t="s">
        <v>579</v>
      </c>
      <c r="K241" s="13" t="s">
        <v>580</v>
      </c>
      <c r="M241">
        <v>342</v>
      </c>
      <c r="N241">
        <v>342</v>
      </c>
      <c r="O241">
        <v>1496</v>
      </c>
      <c r="P241">
        <v>4.37</v>
      </c>
      <c r="R241">
        <v>727</v>
      </c>
      <c r="S241">
        <v>727</v>
      </c>
      <c r="T241">
        <v>139</v>
      </c>
      <c r="U241">
        <v>0.41</v>
      </c>
      <c r="V241">
        <v>3</v>
      </c>
      <c r="W241">
        <v>0</v>
      </c>
      <c r="X241">
        <v>3</v>
      </c>
      <c r="Y241" t="s">
        <v>1232</v>
      </c>
      <c r="Z241">
        <v>146506</v>
      </c>
      <c r="AA241">
        <v>3.36</v>
      </c>
      <c r="AB241">
        <v>146506</v>
      </c>
      <c r="AC241">
        <v>3.36</v>
      </c>
      <c r="AD241">
        <v>24067</v>
      </c>
      <c r="AE241">
        <v>2801874</v>
      </c>
      <c r="AF241">
        <v>0.1643</v>
      </c>
      <c r="AG241">
        <v>216</v>
      </c>
      <c r="AH241">
        <v>6450218</v>
      </c>
      <c r="AI241">
        <v>4312</v>
      </c>
      <c r="AJ241">
        <v>538</v>
      </c>
      <c r="AK241" s="13" t="s">
        <v>1682</v>
      </c>
      <c r="AL241" s="13" t="s">
        <v>1678</v>
      </c>
      <c r="AM241" s="13" t="s">
        <v>753</v>
      </c>
      <c r="AN241" s="13" t="s">
        <v>1677</v>
      </c>
      <c r="AO241" s="13" t="s">
        <v>594</v>
      </c>
      <c r="AP241">
        <v>3</v>
      </c>
      <c r="AQ241">
        <v>8</v>
      </c>
      <c r="AR241">
        <v>18</v>
      </c>
      <c r="AS241">
        <v>54</v>
      </c>
      <c r="AT241">
        <v>36</v>
      </c>
      <c r="AU241" s="223">
        <v>24472</v>
      </c>
      <c r="AV241" s="13"/>
      <c r="AW241" s="13"/>
      <c r="AX241" s="13"/>
      <c r="AY241" s="13"/>
    </row>
    <row r="242" spans="1:51">
      <c r="A242" s="13" t="s">
        <v>331</v>
      </c>
      <c r="B242" s="223">
        <v>43466</v>
      </c>
      <c r="C242" s="13" t="s">
        <v>1683</v>
      </c>
      <c r="D242">
        <v>99</v>
      </c>
      <c r="E242">
        <v>99</v>
      </c>
      <c r="F242">
        <v>439</v>
      </c>
      <c r="G242">
        <v>439</v>
      </c>
      <c r="H242" s="13" t="s">
        <v>1684</v>
      </c>
      <c r="I242" s="13" t="s">
        <v>684</v>
      </c>
      <c r="J242" s="13" t="s">
        <v>579</v>
      </c>
      <c r="K242" s="13" t="s">
        <v>580</v>
      </c>
      <c r="L242">
        <v>102</v>
      </c>
      <c r="M242">
        <v>721</v>
      </c>
      <c r="N242">
        <v>721</v>
      </c>
      <c r="O242">
        <v>3358.5</v>
      </c>
      <c r="P242">
        <v>4.66</v>
      </c>
      <c r="Q242">
        <v>26</v>
      </c>
      <c r="R242">
        <v>1325</v>
      </c>
      <c r="S242">
        <v>1585</v>
      </c>
      <c r="T242">
        <v>343</v>
      </c>
      <c r="U242">
        <v>0.48</v>
      </c>
      <c r="V242">
        <v>5</v>
      </c>
      <c r="W242">
        <v>0</v>
      </c>
      <c r="X242">
        <v>5</v>
      </c>
      <c r="Y242">
        <v>20</v>
      </c>
      <c r="Z242">
        <v>227341</v>
      </c>
      <c r="AA242">
        <v>5.22</v>
      </c>
      <c r="AB242">
        <v>227341</v>
      </c>
      <c r="AC242">
        <v>5.22</v>
      </c>
      <c r="AD242">
        <v>39355</v>
      </c>
      <c r="AE242">
        <v>5936573</v>
      </c>
      <c r="AF242">
        <v>0.1731</v>
      </c>
      <c r="AG242">
        <v>304</v>
      </c>
      <c r="AH242">
        <v>14090000</v>
      </c>
      <c r="AI242">
        <v>4277</v>
      </c>
      <c r="AJ242">
        <v>544</v>
      </c>
      <c r="AK242" s="13" t="s">
        <v>1332</v>
      </c>
      <c r="AL242" s="13" t="s">
        <v>1685</v>
      </c>
      <c r="AM242" s="13" t="s">
        <v>1330</v>
      </c>
      <c r="AN242" s="13" t="s">
        <v>1329</v>
      </c>
      <c r="AO242" s="13" t="s">
        <v>609</v>
      </c>
      <c r="AP242">
        <v>3</v>
      </c>
      <c r="AQ242">
        <v>7</v>
      </c>
      <c r="AR242">
        <v>26</v>
      </c>
      <c r="AS242">
        <v>65</v>
      </c>
      <c r="AT242">
        <v>1</v>
      </c>
      <c r="AU242" s="223">
        <v>23832</v>
      </c>
      <c r="AV242" s="13"/>
      <c r="AW242" s="13"/>
      <c r="AX242" s="13"/>
      <c r="AY242" s="13"/>
    </row>
    <row r="243" spans="1:51">
      <c r="A243" s="13" t="s">
        <v>1686</v>
      </c>
      <c r="B243" s="223">
        <v>43466</v>
      </c>
      <c r="C243" s="13" t="s">
        <v>587</v>
      </c>
      <c r="D243">
        <v>282</v>
      </c>
      <c r="E243">
        <v>167</v>
      </c>
      <c r="F243">
        <v>508</v>
      </c>
      <c r="G243">
        <v>283</v>
      </c>
      <c r="H243" s="13" t="s">
        <v>1687</v>
      </c>
      <c r="I243" s="13" t="s">
        <v>578</v>
      </c>
      <c r="J243" s="13" t="s">
        <v>579</v>
      </c>
      <c r="K243" s="13" t="s">
        <v>598</v>
      </c>
      <c r="M243">
        <v>60</v>
      </c>
      <c r="N243">
        <v>61</v>
      </c>
      <c r="O243">
        <v>218</v>
      </c>
      <c r="P243">
        <v>3.63</v>
      </c>
      <c r="R243">
        <v>100</v>
      </c>
      <c r="S243">
        <v>100</v>
      </c>
      <c r="T243">
        <v>29</v>
      </c>
      <c r="U243">
        <v>0.49199999999999999</v>
      </c>
      <c r="V243">
        <v>1</v>
      </c>
      <c r="W243">
        <v>0</v>
      </c>
      <c r="X243">
        <v>1</v>
      </c>
      <c r="Y243">
        <v>6</v>
      </c>
      <c r="Z243">
        <v>19400</v>
      </c>
      <c r="AA243">
        <v>0.45</v>
      </c>
      <c r="AB243">
        <v>19400</v>
      </c>
      <c r="AC243">
        <v>0.45</v>
      </c>
      <c r="AD243">
        <v>13470</v>
      </c>
      <c r="AE243">
        <v>642963</v>
      </c>
      <c r="AF243">
        <v>0.69430000000000003</v>
      </c>
      <c r="AG243">
        <v>222</v>
      </c>
      <c r="AH243">
        <v>1594181</v>
      </c>
      <c r="AI243">
        <v>6727</v>
      </c>
      <c r="AJ243">
        <v>502</v>
      </c>
      <c r="AK243" s="13" t="s">
        <v>1174</v>
      </c>
      <c r="AL243" s="13" t="s">
        <v>1688</v>
      </c>
      <c r="AM243" s="13" t="s">
        <v>1267</v>
      </c>
      <c r="AN243" s="13" t="s">
        <v>1689</v>
      </c>
      <c r="AO243" s="13" t="s">
        <v>594</v>
      </c>
      <c r="AP243">
        <v>17</v>
      </c>
      <c r="AQ243">
        <v>9</v>
      </c>
      <c r="AR243">
        <v>20</v>
      </c>
      <c r="AS243">
        <v>58</v>
      </c>
      <c r="AT243">
        <v>41</v>
      </c>
      <c r="AU243" s="223">
        <v>28262</v>
      </c>
      <c r="AV243" s="13"/>
      <c r="AW243" s="13"/>
      <c r="AX243" s="13"/>
      <c r="AY243" s="13"/>
    </row>
    <row r="244" spans="1:51">
      <c r="A244" s="13" t="s">
        <v>1690</v>
      </c>
      <c r="B244" s="223">
        <v>43466</v>
      </c>
      <c r="C244" s="13" t="s">
        <v>949</v>
      </c>
      <c r="D244">
        <v>280</v>
      </c>
      <c r="E244">
        <v>280</v>
      </c>
      <c r="F244">
        <v>506</v>
      </c>
      <c r="G244">
        <v>506</v>
      </c>
      <c r="H244" s="13" t="s">
        <v>1691</v>
      </c>
      <c r="I244" s="13" t="s">
        <v>578</v>
      </c>
      <c r="J244" s="13" t="s">
        <v>579</v>
      </c>
      <c r="K244" s="13" t="s">
        <v>598</v>
      </c>
      <c r="M244">
        <v>411</v>
      </c>
      <c r="N244">
        <v>413</v>
      </c>
      <c r="O244">
        <v>1891.5</v>
      </c>
      <c r="P244">
        <v>4.5999999999999996</v>
      </c>
      <c r="R244">
        <v>864</v>
      </c>
      <c r="S244">
        <v>864</v>
      </c>
      <c r="T244">
        <v>166</v>
      </c>
      <c r="U244">
        <v>0.40899999999999997</v>
      </c>
      <c r="V244">
        <v>7</v>
      </c>
      <c r="W244">
        <v>1</v>
      </c>
      <c r="X244">
        <v>8</v>
      </c>
      <c r="Y244">
        <v>6</v>
      </c>
      <c r="Z244">
        <v>226969</v>
      </c>
      <c r="AA244">
        <v>5.21</v>
      </c>
      <c r="AB244">
        <v>226969</v>
      </c>
      <c r="AC244">
        <v>5.21</v>
      </c>
      <c r="AD244">
        <v>63056</v>
      </c>
      <c r="AE244">
        <v>3782352</v>
      </c>
      <c r="AF244">
        <v>0.27779999999999999</v>
      </c>
      <c r="AG244">
        <v>166</v>
      </c>
      <c r="AH244">
        <v>8699894</v>
      </c>
      <c r="AI244">
        <v>4528</v>
      </c>
      <c r="AJ244">
        <v>573</v>
      </c>
      <c r="AK244" s="13" t="s">
        <v>1692</v>
      </c>
      <c r="AL244" s="13" t="s">
        <v>1476</v>
      </c>
      <c r="AM244" s="13" t="s">
        <v>953</v>
      </c>
      <c r="AN244" s="13" t="s">
        <v>1693</v>
      </c>
      <c r="AO244" s="13" t="s">
        <v>585</v>
      </c>
      <c r="AP244">
        <v>9</v>
      </c>
      <c r="AQ244">
        <v>15</v>
      </c>
      <c r="AR244">
        <v>34</v>
      </c>
      <c r="AS244">
        <v>85</v>
      </c>
      <c r="AT244">
        <v>18</v>
      </c>
      <c r="AU244" s="223">
        <v>28257</v>
      </c>
      <c r="AV244" s="13"/>
      <c r="AW244" s="13"/>
      <c r="AX244" s="13"/>
      <c r="AY244" s="13"/>
    </row>
    <row r="245" spans="1:51">
      <c r="A245" s="13" t="s">
        <v>393</v>
      </c>
      <c r="B245" s="223">
        <v>43466</v>
      </c>
      <c r="C245" s="13" t="s">
        <v>1694</v>
      </c>
      <c r="D245">
        <v>93</v>
      </c>
      <c r="E245">
        <v>93</v>
      </c>
      <c r="F245">
        <v>673</v>
      </c>
      <c r="G245">
        <v>673</v>
      </c>
      <c r="H245" s="13" t="s">
        <v>1695</v>
      </c>
      <c r="I245" s="13" t="s">
        <v>684</v>
      </c>
      <c r="J245" s="13" t="s">
        <v>579</v>
      </c>
      <c r="K245" s="13" t="s">
        <v>580</v>
      </c>
      <c r="L245">
        <v>210</v>
      </c>
      <c r="M245">
        <v>1005</v>
      </c>
      <c r="N245">
        <v>1007</v>
      </c>
      <c r="O245">
        <v>4523.5</v>
      </c>
      <c r="P245">
        <v>4.5</v>
      </c>
      <c r="Q245">
        <v>539</v>
      </c>
      <c r="R245">
        <v>1760</v>
      </c>
      <c r="S245">
        <v>2299</v>
      </c>
      <c r="T245">
        <v>344</v>
      </c>
      <c r="U245">
        <v>0.34699999999999998</v>
      </c>
      <c r="V245">
        <v>6</v>
      </c>
      <c r="W245">
        <v>0</v>
      </c>
      <c r="X245">
        <v>6</v>
      </c>
      <c r="Y245">
        <v>21</v>
      </c>
      <c r="Z245">
        <v>588851</v>
      </c>
      <c r="AA245">
        <v>13.52</v>
      </c>
      <c r="AB245">
        <v>545801</v>
      </c>
      <c r="AC245">
        <v>12.53</v>
      </c>
      <c r="AD245">
        <v>57006</v>
      </c>
      <c r="AE245">
        <v>8922933</v>
      </c>
      <c r="AF245">
        <v>9.6799999999999997E-2</v>
      </c>
      <c r="AG245">
        <v>170</v>
      </c>
      <c r="AH245">
        <v>16351823</v>
      </c>
      <c r="AI245">
        <v>3607</v>
      </c>
      <c r="AJ245">
        <v>512</v>
      </c>
      <c r="AK245" s="13" t="s">
        <v>1696</v>
      </c>
      <c r="AL245" s="13" t="s">
        <v>1309</v>
      </c>
      <c r="AM245" s="13" t="s">
        <v>663</v>
      </c>
      <c r="AN245" s="13" t="s">
        <v>1155</v>
      </c>
      <c r="AO245" s="13" t="s">
        <v>585</v>
      </c>
      <c r="AP245">
        <v>1</v>
      </c>
      <c r="AQ245">
        <v>15</v>
      </c>
      <c r="AR245" t="s">
        <v>1697</v>
      </c>
      <c r="AS245" t="s">
        <v>1450</v>
      </c>
      <c r="AT245">
        <v>17</v>
      </c>
      <c r="AU245" s="223">
        <v>21670</v>
      </c>
      <c r="AV245" s="13"/>
      <c r="AW245" s="13"/>
      <c r="AX245" s="13"/>
      <c r="AY245" s="13"/>
    </row>
    <row r="246" spans="1:51">
      <c r="A246" s="13" t="s">
        <v>361</v>
      </c>
      <c r="B246" s="223">
        <v>43466</v>
      </c>
      <c r="C246" s="13" t="s">
        <v>1698</v>
      </c>
      <c r="D246">
        <v>38</v>
      </c>
      <c r="E246">
        <v>38</v>
      </c>
      <c r="F246">
        <v>211</v>
      </c>
      <c r="G246">
        <v>211</v>
      </c>
      <c r="H246" s="13" t="s">
        <v>1699</v>
      </c>
      <c r="I246" s="13" t="s">
        <v>578</v>
      </c>
      <c r="J246" s="13" t="s">
        <v>579</v>
      </c>
      <c r="K246" s="13" t="s">
        <v>580</v>
      </c>
      <c r="M246">
        <v>1525</v>
      </c>
      <c r="N246">
        <v>1526</v>
      </c>
      <c r="O246">
        <v>7109.5</v>
      </c>
      <c r="P246">
        <v>4.66</v>
      </c>
      <c r="R246">
        <v>3426</v>
      </c>
      <c r="S246">
        <v>3426</v>
      </c>
      <c r="T246">
        <v>533</v>
      </c>
      <c r="U246">
        <v>0.35799999999999998</v>
      </c>
      <c r="V246">
        <v>13</v>
      </c>
      <c r="W246">
        <v>0</v>
      </c>
      <c r="X246">
        <v>14</v>
      </c>
      <c r="Y246">
        <v>14</v>
      </c>
      <c r="Z246">
        <v>680670</v>
      </c>
      <c r="AA246">
        <v>15.63</v>
      </c>
      <c r="AB246">
        <v>625559</v>
      </c>
      <c r="AC246">
        <v>14.36</v>
      </c>
      <c r="AD246">
        <v>105458</v>
      </c>
      <c r="AE246">
        <v>13112212</v>
      </c>
      <c r="AF246">
        <v>0.15490000000000001</v>
      </c>
      <c r="AG246">
        <v>219</v>
      </c>
      <c r="AH246">
        <v>20560063</v>
      </c>
      <c r="AI246">
        <v>2891</v>
      </c>
      <c r="AJ246">
        <v>529</v>
      </c>
      <c r="AK246" s="13" t="s">
        <v>1700</v>
      </c>
      <c r="AL246" s="13" t="s">
        <v>1039</v>
      </c>
      <c r="AM246" s="13" t="s">
        <v>1038</v>
      </c>
      <c r="AN246" s="13" t="s">
        <v>1701</v>
      </c>
      <c r="AO246" s="13" t="s">
        <v>609</v>
      </c>
      <c r="AP246">
        <v>10</v>
      </c>
      <c r="AQ246">
        <v>13</v>
      </c>
      <c r="AR246">
        <v>30</v>
      </c>
      <c r="AS246">
        <v>70</v>
      </c>
      <c r="AT246">
        <v>9</v>
      </c>
      <c r="AU246" s="223">
        <v>19997</v>
      </c>
      <c r="AV246" s="13"/>
      <c r="AW246" s="13"/>
      <c r="AX246" s="13"/>
      <c r="AY246" s="13"/>
    </row>
    <row r="247" spans="1:51">
      <c r="A247" s="13" t="s">
        <v>1702</v>
      </c>
      <c r="B247" s="223">
        <v>43466</v>
      </c>
      <c r="C247" s="13" t="s">
        <v>1703</v>
      </c>
      <c r="D247">
        <v>377</v>
      </c>
      <c r="E247">
        <v>377</v>
      </c>
      <c r="F247">
        <v>650</v>
      </c>
      <c r="G247">
        <v>650</v>
      </c>
      <c r="H247" s="13" t="s">
        <v>1704</v>
      </c>
      <c r="I247" s="13" t="s">
        <v>684</v>
      </c>
      <c r="J247" s="13" t="s">
        <v>579</v>
      </c>
      <c r="K247" s="13" t="s">
        <v>598</v>
      </c>
      <c r="L247">
        <v>105</v>
      </c>
      <c r="M247">
        <v>664</v>
      </c>
      <c r="N247">
        <v>664</v>
      </c>
      <c r="O247">
        <v>2824</v>
      </c>
      <c r="P247">
        <v>4.25</v>
      </c>
      <c r="Q247">
        <v>241</v>
      </c>
      <c r="R247">
        <v>1171</v>
      </c>
      <c r="S247">
        <v>1412</v>
      </c>
      <c r="T247">
        <v>173</v>
      </c>
      <c r="U247">
        <v>0.26500000000000001</v>
      </c>
      <c r="V247">
        <v>40</v>
      </c>
      <c r="W247">
        <v>2</v>
      </c>
      <c r="X247">
        <v>43</v>
      </c>
      <c r="Y247">
        <v>39208</v>
      </c>
      <c r="Z247">
        <v>201872</v>
      </c>
      <c r="AA247">
        <v>4.63</v>
      </c>
      <c r="AB247">
        <v>201872</v>
      </c>
      <c r="AC247">
        <v>4.63</v>
      </c>
      <c r="AD247">
        <v>116528</v>
      </c>
      <c r="AE247">
        <v>7142241</v>
      </c>
      <c r="AF247">
        <v>0.57720000000000005</v>
      </c>
      <c r="AG247">
        <v>305</v>
      </c>
      <c r="AH247">
        <v>0</v>
      </c>
      <c r="AJ247">
        <v>660</v>
      </c>
      <c r="AK247" s="13" t="s">
        <v>1316</v>
      </c>
      <c r="AL247" s="13" t="s">
        <v>1705</v>
      </c>
      <c r="AM247" s="13" t="s">
        <v>1706</v>
      </c>
      <c r="AN247" s="13" t="s">
        <v>1707</v>
      </c>
      <c r="AO247" s="13" t="s">
        <v>609</v>
      </c>
      <c r="AP247">
        <v>10</v>
      </c>
      <c r="AQ247">
        <v>13</v>
      </c>
      <c r="AR247">
        <v>30</v>
      </c>
      <c r="AS247" t="s">
        <v>1708</v>
      </c>
      <c r="AT247">
        <v>9</v>
      </c>
      <c r="AU247" s="223">
        <v>34577</v>
      </c>
      <c r="AV247" s="13"/>
      <c r="AW247" s="13"/>
      <c r="AX247" s="13" t="s">
        <v>622</v>
      </c>
      <c r="AY247" s="13"/>
    </row>
    <row r="248" spans="1:51">
      <c r="A248" s="13" t="s">
        <v>1709</v>
      </c>
      <c r="B248" s="223">
        <v>43466</v>
      </c>
      <c r="C248" s="13" t="s">
        <v>1644</v>
      </c>
      <c r="D248">
        <v>389</v>
      </c>
      <c r="E248">
        <v>359</v>
      </c>
      <c r="F248">
        <v>847</v>
      </c>
      <c r="G248">
        <v>847</v>
      </c>
      <c r="H248" s="13" t="s">
        <v>1710</v>
      </c>
      <c r="I248" s="13" t="s">
        <v>1711</v>
      </c>
      <c r="J248" s="13" t="s">
        <v>579</v>
      </c>
      <c r="K248" s="13" t="s">
        <v>598</v>
      </c>
      <c r="M248">
        <v>24</v>
      </c>
      <c r="N248">
        <v>53</v>
      </c>
      <c r="O248">
        <v>108</v>
      </c>
      <c r="P248">
        <v>4.5</v>
      </c>
      <c r="R248">
        <v>38</v>
      </c>
      <c r="S248">
        <v>38</v>
      </c>
      <c r="T248">
        <v>10</v>
      </c>
      <c r="U248">
        <v>0.41699999999999998</v>
      </c>
      <c r="V248">
        <v>5</v>
      </c>
      <c r="W248">
        <v>0</v>
      </c>
      <c r="X248">
        <v>5</v>
      </c>
      <c r="Y248">
        <v>5</v>
      </c>
      <c r="Z248">
        <v>13819</v>
      </c>
      <c r="AA248">
        <v>0.32</v>
      </c>
      <c r="AB248">
        <v>13819</v>
      </c>
      <c r="AC248">
        <v>0.32</v>
      </c>
      <c r="AD248">
        <v>11274</v>
      </c>
      <c r="AE248">
        <v>607774</v>
      </c>
      <c r="AF248">
        <v>0.81579999999999997</v>
      </c>
      <c r="AG248">
        <v>119</v>
      </c>
      <c r="AH248">
        <v>4630200</v>
      </c>
      <c r="AI248">
        <v>19661</v>
      </c>
      <c r="AJ248">
        <v>800</v>
      </c>
      <c r="AK248" s="13" t="s">
        <v>1705</v>
      </c>
      <c r="AL248" s="13" t="s">
        <v>1707</v>
      </c>
      <c r="AM248" s="13" t="s">
        <v>1036</v>
      </c>
      <c r="AN248" s="13" t="s">
        <v>1316</v>
      </c>
      <c r="AO248" s="13" t="s">
        <v>609</v>
      </c>
      <c r="AP248">
        <v>10</v>
      </c>
      <c r="AQ248">
        <v>13</v>
      </c>
      <c r="AR248">
        <v>30</v>
      </c>
      <c r="AS248">
        <v>70</v>
      </c>
      <c r="AT248">
        <v>9</v>
      </c>
      <c r="AU248" s="223">
        <v>34365</v>
      </c>
      <c r="AV248" s="13"/>
      <c r="AW248" s="13"/>
      <c r="AX248" s="13" t="s">
        <v>622</v>
      </c>
      <c r="AY248" s="13" t="s">
        <v>622</v>
      </c>
    </row>
    <row r="249" spans="1:51">
      <c r="A249" s="13" t="s">
        <v>1712</v>
      </c>
      <c r="B249" s="223">
        <v>43466</v>
      </c>
      <c r="C249" s="13" t="s">
        <v>1644</v>
      </c>
      <c r="D249">
        <v>398</v>
      </c>
      <c r="E249">
        <v>359</v>
      </c>
      <c r="F249">
        <v>871</v>
      </c>
      <c r="G249">
        <v>871</v>
      </c>
      <c r="H249" s="13" t="s">
        <v>1713</v>
      </c>
      <c r="I249" s="13" t="s">
        <v>1711</v>
      </c>
      <c r="J249" s="13" t="s">
        <v>579</v>
      </c>
      <c r="K249" s="13" t="s">
        <v>598</v>
      </c>
      <c r="M249">
        <v>4</v>
      </c>
      <c r="N249">
        <v>10</v>
      </c>
      <c r="O249">
        <v>20</v>
      </c>
      <c r="P249">
        <v>5</v>
      </c>
      <c r="R249">
        <v>12</v>
      </c>
      <c r="S249">
        <v>12</v>
      </c>
      <c r="T249">
        <v>0</v>
      </c>
      <c r="U249">
        <v>0</v>
      </c>
      <c r="V249">
        <v>1</v>
      </c>
      <c r="W249">
        <v>0</v>
      </c>
      <c r="X249">
        <v>1</v>
      </c>
      <c r="Y249">
        <v>5</v>
      </c>
      <c r="Z249">
        <v>3098</v>
      </c>
      <c r="AA249">
        <v>7.0000000000000007E-2</v>
      </c>
      <c r="AB249">
        <v>3098</v>
      </c>
      <c r="AC249">
        <v>7.0000000000000007E-2</v>
      </c>
      <c r="AD249">
        <v>2326</v>
      </c>
      <c r="AE249">
        <v>114675</v>
      </c>
      <c r="AF249">
        <v>0.75080000000000002</v>
      </c>
      <c r="AG249">
        <v>171</v>
      </c>
      <c r="AH249">
        <v>967700</v>
      </c>
      <c r="AI249">
        <v>20160</v>
      </c>
      <c r="AJ249">
        <v>1036</v>
      </c>
      <c r="AK249" s="13" t="s">
        <v>1707</v>
      </c>
      <c r="AL249" s="13" t="s">
        <v>1705</v>
      </c>
      <c r="AM249" s="13" t="s">
        <v>1316</v>
      </c>
      <c r="AN249" s="13"/>
      <c r="AO249" s="13" t="s">
        <v>609</v>
      </c>
      <c r="AP249">
        <v>10</v>
      </c>
      <c r="AQ249">
        <v>13</v>
      </c>
      <c r="AR249">
        <v>30</v>
      </c>
      <c r="AS249">
        <v>70</v>
      </c>
      <c r="AT249">
        <v>9</v>
      </c>
      <c r="AU249" s="223">
        <v>34181</v>
      </c>
      <c r="AV249" s="13"/>
      <c r="AW249" s="13"/>
      <c r="AX249" s="13" t="s">
        <v>622</v>
      </c>
      <c r="AY249" s="13" t="s">
        <v>622</v>
      </c>
    </row>
    <row r="250" spans="1:51">
      <c r="A250" s="13" t="s">
        <v>1714</v>
      </c>
      <c r="B250" s="223">
        <v>43466</v>
      </c>
      <c r="C250" s="13" t="s">
        <v>1644</v>
      </c>
      <c r="D250">
        <v>399</v>
      </c>
      <c r="E250">
        <v>359</v>
      </c>
      <c r="F250">
        <v>483</v>
      </c>
      <c r="G250">
        <v>483</v>
      </c>
      <c r="H250" s="13" t="s">
        <v>1715</v>
      </c>
      <c r="I250" s="13" t="s">
        <v>1711</v>
      </c>
      <c r="J250" s="13" t="s">
        <v>579</v>
      </c>
      <c r="K250" s="13" t="s">
        <v>598</v>
      </c>
      <c r="M250">
        <v>1</v>
      </c>
      <c r="N250">
        <v>10</v>
      </c>
      <c r="O250">
        <v>4.5</v>
      </c>
      <c r="P250">
        <v>4.5</v>
      </c>
      <c r="R250">
        <v>3</v>
      </c>
      <c r="S250">
        <v>3</v>
      </c>
      <c r="T250">
        <v>0</v>
      </c>
      <c r="U250">
        <v>0</v>
      </c>
      <c r="V250">
        <v>1</v>
      </c>
      <c r="W250">
        <v>0</v>
      </c>
      <c r="X250">
        <v>1</v>
      </c>
      <c r="Y250">
        <v>5</v>
      </c>
      <c r="Z250">
        <v>5396</v>
      </c>
      <c r="AA250">
        <v>0.12</v>
      </c>
      <c r="AB250">
        <v>5396</v>
      </c>
      <c r="AC250">
        <v>0.12</v>
      </c>
      <c r="AD250">
        <v>1599</v>
      </c>
      <c r="AE250">
        <v>114675</v>
      </c>
      <c r="AF250">
        <v>0.29630000000000001</v>
      </c>
      <c r="AG250">
        <v>25</v>
      </c>
      <c r="AH250">
        <v>887005</v>
      </c>
      <c r="AI250">
        <v>20159</v>
      </c>
      <c r="AJ250">
        <v>1431</v>
      </c>
      <c r="AK250" s="13" t="s">
        <v>1707</v>
      </c>
      <c r="AL250" s="13" t="s">
        <v>1716</v>
      </c>
      <c r="AM250" s="13" t="s">
        <v>1316</v>
      </c>
      <c r="AN250" s="13"/>
      <c r="AO250" s="13" t="s">
        <v>609</v>
      </c>
      <c r="AP250">
        <v>10</v>
      </c>
      <c r="AQ250">
        <v>13</v>
      </c>
      <c r="AR250">
        <v>30</v>
      </c>
      <c r="AS250">
        <v>71</v>
      </c>
      <c r="AT250">
        <v>9</v>
      </c>
      <c r="AU250" s="223">
        <v>34880</v>
      </c>
      <c r="AV250" s="13"/>
      <c r="AW250" s="13"/>
      <c r="AX250" s="13" t="s">
        <v>622</v>
      </c>
      <c r="AY250" s="13" t="s">
        <v>622</v>
      </c>
    </row>
    <row r="251" spans="1:51">
      <c r="A251" s="13" t="s">
        <v>1717</v>
      </c>
      <c r="B251" s="223">
        <v>43466</v>
      </c>
      <c r="C251" s="13" t="s">
        <v>1522</v>
      </c>
      <c r="D251">
        <v>158</v>
      </c>
      <c r="E251">
        <v>162</v>
      </c>
      <c r="F251">
        <v>274</v>
      </c>
      <c r="G251">
        <v>269</v>
      </c>
      <c r="H251" s="13" t="s">
        <v>1718</v>
      </c>
      <c r="I251" s="13" t="s">
        <v>578</v>
      </c>
      <c r="J251" s="13" t="s">
        <v>579</v>
      </c>
      <c r="K251" s="13" t="s">
        <v>580</v>
      </c>
      <c r="M251">
        <v>125</v>
      </c>
      <c r="N251">
        <v>125</v>
      </c>
      <c r="O251">
        <v>562.5</v>
      </c>
      <c r="P251">
        <v>4.5</v>
      </c>
      <c r="R251">
        <v>298</v>
      </c>
      <c r="S251">
        <v>298</v>
      </c>
      <c r="T251">
        <v>42</v>
      </c>
      <c r="U251">
        <v>0.33600000000000002</v>
      </c>
      <c r="V251">
        <v>1</v>
      </c>
      <c r="W251">
        <v>0</v>
      </c>
      <c r="X251">
        <v>1</v>
      </c>
      <c r="Y251">
        <v>16</v>
      </c>
      <c r="Z251">
        <v>54935</v>
      </c>
      <c r="AA251">
        <v>1.26</v>
      </c>
      <c r="AB251">
        <v>54935</v>
      </c>
      <c r="AC251">
        <v>1.26</v>
      </c>
      <c r="AD251">
        <v>6911</v>
      </c>
      <c r="AE251">
        <v>1037975</v>
      </c>
      <c r="AF251">
        <v>0.1258</v>
      </c>
      <c r="AG251">
        <v>237</v>
      </c>
      <c r="AH251">
        <v>2334676</v>
      </c>
      <c r="AI251">
        <v>4147</v>
      </c>
      <c r="AJ251">
        <v>613</v>
      </c>
      <c r="AK251" s="13" t="s">
        <v>1527</v>
      </c>
      <c r="AL251" s="13" t="s">
        <v>1719</v>
      </c>
      <c r="AM251" s="13" t="s">
        <v>871</v>
      </c>
      <c r="AN251" s="13"/>
      <c r="AO251" s="13" t="s">
        <v>594</v>
      </c>
      <c r="AP251">
        <v>16</v>
      </c>
      <c r="AQ251">
        <v>8</v>
      </c>
      <c r="AR251">
        <v>18</v>
      </c>
      <c r="AS251">
        <v>55</v>
      </c>
      <c r="AT251">
        <v>41</v>
      </c>
      <c r="AU251" s="223">
        <v>24472</v>
      </c>
      <c r="AV251" s="13"/>
      <c r="AW251" s="13"/>
      <c r="AX251" s="13"/>
      <c r="AY251" s="13"/>
    </row>
    <row r="252" spans="1:51">
      <c r="A252" s="13" t="s">
        <v>406</v>
      </c>
      <c r="B252" s="223">
        <v>43466</v>
      </c>
      <c r="C252" s="13" t="s">
        <v>1720</v>
      </c>
      <c r="D252">
        <v>45</v>
      </c>
      <c r="E252">
        <v>45</v>
      </c>
      <c r="F252">
        <v>368</v>
      </c>
      <c r="G252">
        <v>368</v>
      </c>
      <c r="H252" s="13" t="s">
        <v>1721</v>
      </c>
      <c r="I252" s="13" t="s">
        <v>578</v>
      </c>
      <c r="J252" s="13" t="s">
        <v>579</v>
      </c>
      <c r="K252" s="13" t="s">
        <v>580</v>
      </c>
      <c r="M252">
        <v>783</v>
      </c>
      <c r="N252">
        <v>786</v>
      </c>
      <c r="O252">
        <v>3316.5</v>
      </c>
      <c r="P252">
        <v>4.24</v>
      </c>
      <c r="R252">
        <v>1457</v>
      </c>
      <c r="S252">
        <v>1457</v>
      </c>
      <c r="T252">
        <v>341</v>
      </c>
      <c r="U252">
        <v>0.439</v>
      </c>
      <c r="V252">
        <v>7</v>
      </c>
      <c r="W252">
        <v>0</v>
      </c>
      <c r="X252">
        <v>7</v>
      </c>
      <c r="Y252" t="s">
        <v>1232</v>
      </c>
      <c r="Z252">
        <v>319008</v>
      </c>
      <c r="AA252">
        <v>7.32</v>
      </c>
      <c r="AB252">
        <v>319008</v>
      </c>
      <c r="AC252">
        <v>7.32</v>
      </c>
      <c r="AD252">
        <v>59598</v>
      </c>
      <c r="AE252">
        <v>6642484</v>
      </c>
      <c r="AF252">
        <v>0.18679999999999999</v>
      </c>
      <c r="AG252">
        <v>199</v>
      </c>
      <c r="AH252">
        <v>8397841</v>
      </c>
      <c r="AI252">
        <v>2529</v>
      </c>
      <c r="AJ252">
        <v>491</v>
      </c>
      <c r="AK252" s="13" t="s">
        <v>1722</v>
      </c>
      <c r="AL252" s="13" t="s">
        <v>1723</v>
      </c>
      <c r="AM252" s="13" t="s">
        <v>1260</v>
      </c>
      <c r="AN252" s="13"/>
      <c r="AO252" s="13" t="s">
        <v>585</v>
      </c>
      <c r="AP252">
        <v>5</v>
      </c>
      <c r="AQ252">
        <v>13</v>
      </c>
      <c r="AR252">
        <v>29</v>
      </c>
      <c r="AS252">
        <v>77</v>
      </c>
      <c r="AT252">
        <v>16</v>
      </c>
      <c r="AU252" s="223">
        <v>18710</v>
      </c>
      <c r="AV252" s="13" t="s">
        <v>1045</v>
      </c>
      <c r="AW252" s="13"/>
      <c r="AX252" s="13"/>
      <c r="AY252" s="13"/>
    </row>
    <row r="253" spans="1:51">
      <c r="A253" s="13" t="s">
        <v>332</v>
      </c>
      <c r="B253" s="223">
        <v>43466</v>
      </c>
      <c r="C253" s="13" t="s">
        <v>643</v>
      </c>
      <c r="D253">
        <v>192</v>
      </c>
      <c r="E253">
        <v>100</v>
      </c>
      <c r="F253">
        <v>312</v>
      </c>
      <c r="G253">
        <v>312</v>
      </c>
      <c r="H253" s="13" t="s">
        <v>1724</v>
      </c>
      <c r="I253" s="13" t="s">
        <v>578</v>
      </c>
      <c r="J253" s="13" t="s">
        <v>579</v>
      </c>
      <c r="K253" s="13" t="s">
        <v>580</v>
      </c>
      <c r="M253">
        <v>360</v>
      </c>
      <c r="N253">
        <v>360</v>
      </c>
      <c r="O253">
        <v>1591</v>
      </c>
      <c r="P253">
        <v>4.42</v>
      </c>
      <c r="R253">
        <v>796</v>
      </c>
      <c r="S253">
        <v>796</v>
      </c>
      <c r="T253">
        <v>146</v>
      </c>
      <c r="U253">
        <v>0.41199999999999998</v>
      </c>
      <c r="V253">
        <v>2</v>
      </c>
      <c r="W253">
        <v>2</v>
      </c>
      <c r="X253">
        <v>5</v>
      </c>
      <c r="Y253">
        <v>23</v>
      </c>
      <c r="Z253">
        <v>90637</v>
      </c>
      <c r="AA253">
        <v>2.08</v>
      </c>
      <c r="AB253">
        <v>90637</v>
      </c>
      <c r="AC253">
        <v>2.08</v>
      </c>
      <c r="AD253">
        <v>23922</v>
      </c>
      <c r="AE253">
        <v>3370430</v>
      </c>
      <c r="AF253">
        <v>0.26390000000000002</v>
      </c>
      <c r="AG253">
        <v>383</v>
      </c>
      <c r="AH253">
        <v>11871465</v>
      </c>
      <c r="AI253">
        <v>7394</v>
      </c>
      <c r="AJ253">
        <v>511</v>
      </c>
      <c r="AK253" s="13" t="s">
        <v>1725</v>
      </c>
      <c r="AL253" s="13" t="s">
        <v>1726</v>
      </c>
      <c r="AM253" s="13" t="s">
        <v>645</v>
      </c>
      <c r="AN253" s="13" t="s">
        <v>1727</v>
      </c>
      <c r="AO253" s="13" t="s">
        <v>609</v>
      </c>
      <c r="AP253">
        <v>3</v>
      </c>
      <c r="AQ253">
        <v>12</v>
      </c>
      <c r="AR253">
        <v>26</v>
      </c>
      <c r="AS253">
        <v>65</v>
      </c>
      <c r="AT253">
        <v>1</v>
      </c>
      <c r="AU253" s="223">
        <v>26968</v>
      </c>
      <c r="AV253" s="13"/>
      <c r="AW253" s="13"/>
      <c r="AX253" s="13"/>
      <c r="AY253" s="13"/>
    </row>
    <row r="254" spans="1:51">
      <c r="A254" s="13" t="s">
        <v>480</v>
      </c>
      <c r="B254" s="223">
        <v>43466</v>
      </c>
      <c r="C254" s="13" t="s">
        <v>1511</v>
      </c>
      <c r="D254">
        <v>36</v>
      </c>
      <c r="E254">
        <v>36</v>
      </c>
      <c r="F254">
        <v>314</v>
      </c>
      <c r="G254">
        <v>314</v>
      </c>
      <c r="H254" s="13" t="s">
        <v>1728</v>
      </c>
      <c r="I254" s="13" t="s">
        <v>578</v>
      </c>
      <c r="J254" s="13" t="s">
        <v>579</v>
      </c>
      <c r="K254" s="13" t="s">
        <v>580</v>
      </c>
      <c r="M254">
        <v>1054</v>
      </c>
      <c r="N254">
        <v>1056</v>
      </c>
      <c r="O254">
        <v>4911</v>
      </c>
      <c r="P254">
        <v>4.66</v>
      </c>
      <c r="R254">
        <v>2383</v>
      </c>
      <c r="S254">
        <v>2383</v>
      </c>
      <c r="T254">
        <v>371</v>
      </c>
      <c r="U254">
        <v>0.35399999999999998</v>
      </c>
      <c r="V254">
        <v>18</v>
      </c>
      <c r="W254">
        <v>0</v>
      </c>
      <c r="X254">
        <v>36</v>
      </c>
      <c r="Y254">
        <v>6</v>
      </c>
      <c r="Z254">
        <v>1036600</v>
      </c>
      <c r="AA254">
        <v>23.8</v>
      </c>
      <c r="AB254">
        <v>953637</v>
      </c>
      <c r="AC254">
        <v>21.89</v>
      </c>
      <c r="AD254">
        <v>159727</v>
      </c>
      <c r="AE254">
        <v>10080777</v>
      </c>
      <c r="AF254">
        <v>0.15409999999999999</v>
      </c>
      <c r="AG254">
        <v>100</v>
      </c>
      <c r="AH254">
        <v>12596000</v>
      </c>
      <c r="AI254">
        <v>2573</v>
      </c>
      <c r="AJ254">
        <v>542</v>
      </c>
      <c r="AK254" s="13" t="s">
        <v>1441</v>
      </c>
      <c r="AL254" s="13" t="s">
        <v>1514</v>
      </c>
      <c r="AM254" s="13" t="s">
        <v>1439</v>
      </c>
      <c r="AN254" s="13" t="s">
        <v>1105</v>
      </c>
      <c r="AO254" s="13" t="s">
        <v>594</v>
      </c>
      <c r="AP254">
        <v>15</v>
      </c>
      <c r="AQ254">
        <v>9</v>
      </c>
      <c r="AR254">
        <v>19</v>
      </c>
      <c r="AS254">
        <v>41</v>
      </c>
      <c r="AT254">
        <v>46</v>
      </c>
      <c r="AU254" s="223">
        <v>18483</v>
      </c>
      <c r="AV254" s="13" t="s">
        <v>1086</v>
      </c>
      <c r="AW254" s="13"/>
      <c r="AX254" s="13"/>
      <c r="AY254" s="13"/>
    </row>
    <row r="255" spans="1:51">
      <c r="A255" s="13" t="s">
        <v>1729</v>
      </c>
      <c r="B255" s="223">
        <v>43466</v>
      </c>
      <c r="C255" s="13" t="s">
        <v>722</v>
      </c>
      <c r="D255">
        <v>279</v>
      </c>
      <c r="E255">
        <v>91</v>
      </c>
      <c r="F255">
        <v>505</v>
      </c>
      <c r="G255">
        <v>240</v>
      </c>
      <c r="H255" s="13" t="s">
        <v>1730</v>
      </c>
      <c r="I255" s="13" t="s">
        <v>578</v>
      </c>
      <c r="J255" s="13" t="s">
        <v>579</v>
      </c>
      <c r="K255" s="13" t="s">
        <v>1162</v>
      </c>
      <c r="M255">
        <v>153</v>
      </c>
      <c r="N255">
        <v>155</v>
      </c>
      <c r="O255">
        <v>475.5</v>
      </c>
      <c r="P255">
        <v>3.11</v>
      </c>
      <c r="R255">
        <v>164</v>
      </c>
      <c r="S255">
        <v>164</v>
      </c>
      <c r="T255">
        <v>138</v>
      </c>
      <c r="U255">
        <v>0.92</v>
      </c>
      <c r="V255">
        <v>1</v>
      </c>
      <c r="W255">
        <v>0</v>
      </c>
      <c r="X255">
        <v>1</v>
      </c>
      <c r="Y255">
        <v>12</v>
      </c>
      <c r="Z255">
        <v>21844</v>
      </c>
      <c r="AA255">
        <v>0.5</v>
      </c>
      <c r="AB255">
        <v>21844</v>
      </c>
      <c r="AC255">
        <v>0.5</v>
      </c>
      <c r="AD255">
        <v>14991</v>
      </c>
      <c r="AE255">
        <v>1287831</v>
      </c>
      <c r="AF255">
        <v>0.68630000000000002</v>
      </c>
      <c r="AG255">
        <v>328</v>
      </c>
      <c r="AH255">
        <v>3615000</v>
      </c>
      <c r="AI255">
        <v>7061</v>
      </c>
      <c r="AJ255">
        <v>325</v>
      </c>
      <c r="AK255" s="13" t="s">
        <v>1731</v>
      </c>
      <c r="AL255" s="13" t="s">
        <v>1732</v>
      </c>
      <c r="AM255" s="13" t="s">
        <v>1733</v>
      </c>
      <c r="AN255" s="13" t="s">
        <v>986</v>
      </c>
      <c r="AO255" s="13" t="s">
        <v>704</v>
      </c>
      <c r="AP255">
        <v>12</v>
      </c>
      <c r="AQ255">
        <v>5</v>
      </c>
      <c r="AR255">
        <v>14</v>
      </c>
      <c r="AS255">
        <v>32</v>
      </c>
      <c r="AT255">
        <v>24</v>
      </c>
      <c r="AU255" s="223">
        <v>28794</v>
      </c>
      <c r="AV255" s="13"/>
      <c r="AW255" s="13" t="s">
        <v>737</v>
      </c>
      <c r="AX255" s="13" t="s">
        <v>622</v>
      </c>
      <c r="AY255" s="13"/>
    </row>
    <row r="256" spans="1:51">
      <c r="A256" s="13" t="s">
        <v>333</v>
      </c>
      <c r="B256" s="223">
        <v>43466</v>
      </c>
      <c r="C256" s="13" t="s">
        <v>1734</v>
      </c>
      <c r="D256">
        <v>27</v>
      </c>
      <c r="E256">
        <v>27</v>
      </c>
      <c r="F256">
        <v>531</v>
      </c>
      <c r="G256">
        <v>531</v>
      </c>
      <c r="H256" s="13" t="s">
        <v>1735</v>
      </c>
      <c r="I256" s="13" t="s">
        <v>578</v>
      </c>
      <c r="J256" s="13" t="s">
        <v>579</v>
      </c>
      <c r="K256" s="13" t="s">
        <v>580</v>
      </c>
      <c r="M256">
        <v>1934</v>
      </c>
      <c r="N256">
        <v>1935</v>
      </c>
      <c r="O256">
        <v>8988</v>
      </c>
      <c r="P256">
        <v>4.6500000000000004</v>
      </c>
      <c r="R256">
        <v>4126</v>
      </c>
      <c r="S256">
        <v>4126</v>
      </c>
      <c r="T256">
        <v>923</v>
      </c>
      <c r="U256">
        <v>0.48099999999999998</v>
      </c>
      <c r="V256">
        <v>12</v>
      </c>
      <c r="W256">
        <v>0</v>
      </c>
      <c r="X256">
        <v>12</v>
      </c>
      <c r="Y256">
        <v>17</v>
      </c>
      <c r="Z256">
        <v>947493</v>
      </c>
      <c r="AA256">
        <v>21.75</v>
      </c>
      <c r="AB256">
        <v>806175</v>
      </c>
      <c r="AC256">
        <v>18.510000000000002</v>
      </c>
      <c r="AD256">
        <v>126462</v>
      </c>
      <c r="AE256">
        <v>15937490</v>
      </c>
      <c r="AF256">
        <v>0.13350000000000001</v>
      </c>
      <c r="AG256">
        <v>190</v>
      </c>
      <c r="AH256">
        <v>29083000</v>
      </c>
      <c r="AI256">
        <v>3270</v>
      </c>
      <c r="AJ256">
        <v>551</v>
      </c>
      <c r="AK256" s="13" t="s">
        <v>1330</v>
      </c>
      <c r="AL256" s="13" t="s">
        <v>1736</v>
      </c>
      <c r="AM256" s="13" t="s">
        <v>1737</v>
      </c>
      <c r="AN256" s="13" t="s">
        <v>1738</v>
      </c>
      <c r="AO256" s="13" t="s">
        <v>609</v>
      </c>
      <c r="AP256">
        <v>3</v>
      </c>
      <c r="AQ256">
        <v>7</v>
      </c>
      <c r="AR256">
        <v>26</v>
      </c>
      <c r="AS256">
        <v>65</v>
      </c>
      <c r="AT256">
        <v>1</v>
      </c>
      <c r="AU256" s="223">
        <v>19476</v>
      </c>
      <c r="AV256" s="13" t="s">
        <v>681</v>
      </c>
      <c r="AW256" s="13"/>
      <c r="AX256" s="13"/>
      <c r="AY256" s="13"/>
    </row>
    <row r="257" spans="1:51">
      <c r="A257" s="13" t="s">
        <v>1739</v>
      </c>
      <c r="B257" s="223">
        <v>43466</v>
      </c>
      <c r="C257" s="13" t="s">
        <v>611</v>
      </c>
      <c r="D257">
        <v>67</v>
      </c>
      <c r="E257">
        <v>67</v>
      </c>
      <c r="F257">
        <v>222</v>
      </c>
      <c r="G257">
        <v>222</v>
      </c>
      <c r="H257" s="13" t="s">
        <v>1740</v>
      </c>
      <c r="I257" s="13" t="s">
        <v>578</v>
      </c>
      <c r="J257" s="13" t="s">
        <v>579</v>
      </c>
      <c r="K257" s="13" t="s">
        <v>580</v>
      </c>
      <c r="M257">
        <v>1495</v>
      </c>
      <c r="N257">
        <v>1497</v>
      </c>
      <c r="O257">
        <v>6963.5</v>
      </c>
      <c r="P257">
        <v>4.66</v>
      </c>
      <c r="R257">
        <v>3286</v>
      </c>
      <c r="S257">
        <v>3286</v>
      </c>
      <c r="T257">
        <v>567</v>
      </c>
      <c r="U257">
        <v>0.38400000000000001</v>
      </c>
      <c r="V257">
        <v>28</v>
      </c>
      <c r="W257">
        <v>3</v>
      </c>
      <c r="X257">
        <v>31</v>
      </c>
      <c r="Y257">
        <v>7</v>
      </c>
      <c r="Z257">
        <v>1340519</v>
      </c>
      <c r="AA257">
        <v>30.77</v>
      </c>
      <c r="AB257">
        <v>1340519</v>
      </c>
      <c r="AC257">
        <v>30.77</v>
      </c>
      <c r="AD257">
        <v>190435</v>
      </c>
      <c r="AE257">
        <v>12238008</v>
      </c>
      <c r="AF257">
        <v>0.1421</v>
      </c>
      <c r="AG257">
        <v>107</v>
      </c>
      <c r="AH257">
        <v>17963549</v>
      </c>
      <c r="AI257">
        <v>2564</v>
      </c>
      <c r="AJ257">
        <v>542</v>
      </c>
      <c r="AK257" s="13" t="s">
        <v>613</v>
      </c>
      <c r="AL257" s="13" t="s">
        <v>815</v>
      </c>
      <c r="AM257" s="13" t="s">
        <v>1475</v>
      </c>
      <c r="AN257" s="13" t="s">
        <v>1741</v>
      </c>
      <c r="AO257" s="13" t="s">
        <v>585</v>
      </c>
      <c r="AP257">
        <v>9</v>
      </c>
      <c r="AQ257">
        <v>15</v>
      </c>
      <c r="AR257">
        <v>32</v>
      </c>
      <c r="AS257">
        <v>85</v>
      </c>
      <c r="AT257">
        <v>18</v>
      </c>
      <c r="AU257" s="223">
        <v>20148</v>
      </c>
      <c r="AV257" s="13"/>
      <c r="AW257" s="13"/>
      <c r="AX257" s="13"/>
      <c r="AY257" s="13"/>
    </row>
    <row r="258" spans="1:51">
      <c r="A258" s="13" t="s">
        <v>423</v>
      </c>
      <c r="B258" s="223">
        <v>43466</v>
      </c>
      <c r="C258" s="13" t="s">
        <v>1742</v>
      </c>
      <c r="D258">
        <v>71</v>
      </c>
      <c r="E258">
        <v>71</v>
      </c>
      <c r="F258">
        <v>537</v>
      </c>
      <c r="G258">
        <v>537</v>
      </c>
      <c r="H258" s="13" t="s">
        <v>1743</v>
      </c>
      <c r="I258" s="13" t="s">
        <v>578</v>
      </c>
      <c r="J258" s="13" t="s">
        <v>579</v>
      </c>
      <c r="K258" s="13" t="s">
        <v>580</v>
      </c>
      <c r="M258">
        <v>1258</v>
      </c>
      <c r="N258">
        <v>1259</v>
      </c>
      <c r="O258">
        <v>5863</v>
      </c>
      <c r="P258">
        <v>4.66</v>
      </c>
      <c r="R258">
        <v>2901</v>
      </c>
      <c r="S258">
        <v>2901</v>
      </c>
      <c r="T258">
        <v>493</v>
      </c>
      <c r="U258">
        <v>0.39600000000000002</v>
      </c>
      <c r="V258">
        <v>13</v>
      </c>
      <c r="W258">
        <v>2</v>
      </c>
      <c r="X258">
        <v>28</v>
      </c>
      <c r="Y258">
        <v>7</v>
      </c>
      <c r="Z258">
        <v>1076761</v>
      </c>
      <c r="AA258">
        <v>24.72</v>
      </c>
      <c r="AB258">
        <v>1076761</v>
      </c>
      <c r="AC258">
        <v>24.72</v>
      </c>
      <c r="AD258">
        <v>164048</v>
      </c>
      <c r="AE258">
        <v>10481330</v>
      </c>
      <c r="AF258">
        <v>0.14319999999999999</v>
      </c>
      <c r="AG258">
        <v>117</v>
      </c>
      <c r="AH258">
        <v>13445000</v>
      </c>
      <c r="AI258">
        <v>2308</v>
      </c>
      <c r="AJ258">
        <v>500</v>
      </c>
      <c r="AK258" s="13" t="s">
        <v>1693</v>
      </c>
      <c r="AL258" s="13" t="s">
        <v>918</v>
      </c>
      <c r="AM258" s="13" t="s">
        <v>837</v>
      </c>
      <c r="AN258" s="13" t="s">
        <v>1744</v>
      </c>
      <c r="AO258" s="13" t="s">
        <v>585</v>
      </c>
      <c r="AP258">
        <v>9</v>
      </c>
      <c r="AQ258">
        <v>15</v>
      </c>
      <c r="AR258">
        <v>32</v>
      </c>
      <c r="AS258">
        <v>85</v>
      </c>
      <c r="AT258">
        <v>18</v>
      </c>
      <c r="AU258" s="223">
        <v>20026</v>
      </c>
      <c r="AV258" s="13" t="s">
        <v>681</v>
      </c>
      <c r="AW258" s="13"/>
      <c r="AX258" s="13"/>
      <c r="AY258" s="13"/>
    </row>
    <row r="259" spans="1:51">
      <c r="A259" s="13" t="s">
        <v>522</v>
      </c>
      <c r="B259" s="223">
        <v>43466</v>
      </c>
      <c r="C259" s="13" t="s">
        <v>1507</v>
      </c>
      <c r="D259">
        <v>35</v>
      </c>
      <c r="E259">
        <v>35</v>
      </c>
      <c r="F259">
        <v>315</v>
      </c>
      <c r="G259">
        <v>315</v>
      </c>
      <c r="H259" s="13" t="s">
        <v>1745</v>
      </c>
      <c r="I259" s="13" t="s">
        <v>578</v>
      </c>
      <c r="J259" s="13" t="s">
        <v>579</v>
      </c>
      <c r="K259" s="13" t="s">
        <v>580</v>
      </c>
      <c r="M259">
        <v>421</v>
      </c>
      <c r="N259">
        <v>422</v>
      </c>
      <c r="O259">
        <v>1936.5</v>
      </c>
      <c r="P259">
        <v>4.5999999999999996</v>
      </c>
      <c r="R259">
        <v>891</v>
      </c>
      <c r="S259">
        <v>891</v>
      </c>
      <c r="T259">
        <v>183</v>
      </c>
      <c r="U259">
        <v>0.441</v>
      </c>
      <c r="V259">
        <v>8</v>
      </c>
      <c r="W259">
        <v>0</v>
      </c>
      <c r="X259">
        <v>15</v>
      </c>
      <c r="Y259">
        <v>6</v>
      </c>
      <c r="Z259">
        <v>708283</v>
      </c>
      <c r="AA259">
        <v>16.260000000000002</v>
      </c>
      <c r="AB259">
        <v>638737</v>
      </c>
      <c r="AC259">
        <v>14.66</v>
      </c>
      <c r="AD259">
        <v>68084</v>
      </c>
      <c r="AE259">
        <v>3921651</v>
      </c>
      <c r="AF259">
        <v>9.6100000000000005E-2</v>
      </c>
      <c r="AG259">
        <v>55</v>
      </c>
      <c r="AH259">
        <v>5377000</v>
      </c>
      <c r="AI259">
        <v>2795</v>
      </c>
      <c r="AJ259">
        <v>479</v>
      </c>
      <c r="AK259" s="13" t="s">
        <v>1746</v>
      </c>
      <c r="AL259" s="13" t="s">
        <v>1747</v>
      </c>
      <c r="AM259" s="13" t="s">
        <v>1748</v>
      </c>
      <c r="AN259" s="13" t="s">
        <v>1749</v>
      </c>
      <c r="AO259" s="13" t="s">
        <v>766</v>
      </c>
      <c r="AP259">
        <v>2</v>
      </c>
      <c r="AQ259">
        <v>11</v>
      </c>
      <c r="AR259">
        <v>23</v>
      </c>
      <c r="AS259">
        <v>64</v>
      </c>
      <c r="AT259">
        <v>50</v>
      </c>
      <c r="AU259" s="223">
        <v>18342</v>
      </c>
      <c r="AV259" s="13" t="s">
        <v>1086</v>
      </c>
      <c r="AW259" s="13"/>
      <c r="AX259" s="13"/>
      <c r="AY259" s="13"/>
    </row>
    <row r="260" spans="1:51">
      <c r="A260" s="13" t="s">
        <v>1750</v>
      </c>
      <c r="B260" s="223">
        <v>43466</v>
      </c>
      <c r="C260" s="13" t="s">
        <v>930</v>
      </c>
      <c r="D260">
        <v>305</v>
      </c>
      <c r="E260">
        <v>342</v>
      </c>
      <c r="F260">
        <v>550</v>
      </c>
      <c r="G260">
        <v>753</v>
      </c>
      <c r="H260" s="13" t="s">
        <v>1751</v>
      </c>
      <c r="I260" s="13" t="s">
        <v>578</v>
      </c>
      <c r="J260" s="13" t="s">
        <v>589</v>
      </c>
      <c r="K260" s="13" t="s">
        <v>580</v>
      </c>
      <c r="M260">
        <v>112</v>
      </c>
      <c r="N260">
        <v>114</v>
      </c>
      <c r="O260">
        <v>592</v>
      </c>
      <c r="P260">
        <v>5.29</v>
      </c>
      <c r="R260">
        <v>383</v>
      </c>
      <c r="S260">
        <v>383</v>
      </c>
      <c r="T260">
        <v>18</v>
      </c>
      <c r="U260">
        <v>0.16200000000000001</v>
      </c>
      <c r="V260">
        <v>4</v>
      </c>
      <c r="W260">
        <v>0</v>
      </c>
      <c r="X260">
        <v>19</v>
      </c>
      <c r="Y260">
        <v>3</v>
      </c>
      <c r="Z260">
        <v>149500</v>
      </c>
      <c r="AA260">
        <v>3.43</v>
      </c>
      <c r="AB260">
        <v>149500</v>
      </c>
      <c r="AC260">
        <v>3.43</v>
      </c>
      <c r="AD260">
        <v>41764</v>
      </c>
      <c r="AE260">
        <v>1301202</v>
      </c>
      <c r="AF260">
        <v>0.27939999999999998</v>
      </c>
      <c r="AG260">
        <v>112</v>
      </c>
      <c r="AH260">
        <v>8902455</v>
      </c>
      <c r="AI260">
        <v>14764</v>
      </c>
      <c r="AJ260">
        <v>636</v>
      </c>
      <c r="AK260" s="13" t="s">
        <v>1308</v>
      </c>
      <c r="AL260" s="13" t="s">
        <v>1051</v>
      </c>
      <c r="AM260" s="13" t="s">
        <v>1696</v>
      </c>
      <c r="AN260" s="13" t="s">
        <v>1049</v>
      </c>
      <c r="AO260" s="13" t="s">
        <v>585</v>
      </c>
      <c r="AP260">
        <v>1</v>
      </c>
      <c r="AQ260">
        <v>15</v>
      </c>
      <c r="AR260">
        <v>32</v>
      </c>
      <c r="AS260">
        <v>79</v>
      </c>
      <c r="AT260">
        <v>17</v>
      </c>
      <c r="AU260" s="223">
        <v>32264</v>
      </c>
      <c r="AV260" s="13"/>
      <c r="AW260" s="13"/>
      <c r="AX260" s="13" t="s">
        <v>622</v>
      </c>
      <c r="AY260" s="13"/>
    </row>
    <row r="261" spans="1:51">
      <c r="A261" s="13" t="s">
        <v>1752</v>
      </c>
      <c r="B261" s="223">
        <v>43466</v>
      </c>
      <c r="C261" s="13" t="s">
        <v>1753</v>
      </c>
      <c r="D261">
        <v>8</v>
      </c>
      <c r="E261">
        <v>8</v>
      </c>
      <c r="F261">
        <v>206</v>
      </c>
      <c r="G261">
        <v>206</v>
      </c>
      <c r="H261" s="13" t="s">
        <v>1754</v>
      </c>
      <c r="I261" s="13" t="s">
        <v>578</v>
      </c>
      <c r="J261" s="13" t="s">
        <v>579</v>
      </c>
      <c r="K261" s="13" t="s">
        <v>580</v>
      </c>
      <c r="M261">
        <v>448</v>
      </c>
      <c r="N261">
        <v>448</v>
      </c>
      <c r="O261">
        <v>1797</v>
      </c>
      <c r="P261">
        <v>4.01</v>
      </c>
      <c r="R261">
        <v>841</v>
      </c>
      <c r="S261">
        <v>841</v>
      </c>
      <c r="T261">
        <v>144</v>
      </c>
      <c r="U261">
        <v>0.33900000000000002</v>
      </c>
      <c r="V261">
        <v>11</v>
      </c>
      <c r="W261">
        <v>1</v>
      </c>
      <c r="X261">
        <v>33</v>
      </c>
      <c r="Y261">
        <v>43528</v>
      </c>
      <c r="Z261">
        <v>392989</v>
      </c>
      <c r="AA261">
        <v>9.02</v>
      </c>
      <c r="AB261">
        <v>392989</v>
      </c>
      <c r="AC261">
        <v>9.02</v>
      </c>
      <c r="AD261">
        <v>82310</v>
      </c>
      <c r="AE261">
        <v>2940659</v>
      </c>
      <c r="AF261">
        <v>0.2094</v>
      </c>
      <c r="AG261">
        <v>93</v>
      </c>
      <c r="AH261">
        <v>2117392</v>
      </c>
      <c r="AI261">
        <v>1182</v>
      </c>
      <c r="AJ261">
        <v>515</v>
      </c>
      <c r="AK261" s="13" t="s">
        <v>1755</v>
      </c>
      <c r="AL261" s="13" t="s">
        <v>1756</v>
      </c>
      <c r="AM261" s="13" t="s">
        <v>1757</v>
      </c>
      <c r="AN261" s="13" t="s">
        <v>1758</v>
      </c>
      <c r="AO261" s="13" t="s">
        <v>704</v>
      </c>
      <c r="AP261">
        <v>12</v>
      </c>
      <c r="AQ261">
        <v>5</v>
      </c>
      <c r="AR261" t="s">
        <v>728</v>
      </c>
      <c r="AS261">
        <v>32</v>
      </c>
      <c r="AT261">
        <v>28</v>
      </c>
      <c r="AU261" s="223">
        <v>14824</v>
      </c>
      <c r="AV261" s="13"/>
      <c r="AW261" s="13"/>
      <c r="AX261" s="13"/>
      <c r="AY261" s="13"/>
    </row>
    <row r="262" spans="1:51">
      <c r="A262" s="13" t="s">
        <v>1759</v>
      </c>
      <c r="B262" s="223">
        <v>43466</v>
      </c>
      <c r="C262" s="13" t="s">
        <v>1753</v>
      </c>
      <c r="D262">
        <v>66</v>
      </c>
      <c r="E262">
        <v>8</v>
      </c>
      <c r="F262">
        <v>220</v>
      </c>
      <c r="G262">
        <v>206</v>
      </c>
      <c r="H262" s="13" t="s">
        <v>1760</v>
      </c>
      <c r="I262" s="13" t="s">
        <v>578</v>
      </c>
      <c r="J262" s="13" t="s">
        <v>579</v>
      </c>
      <c r="K262" s="13" t="s">
        <v>580</v>
      </c>
      <c r="M262">
        <v>598</v>
      </c>
      <c r="N262">
        <v>600</v>
      </c>
      <c r="O262">
        <v>2811</v>
      </c>
      <c r="P262">
        <v>4.7</v>
      </c>
      <c r="R262">
        <v>1449</v>
      </c>
      <c r="S262">
        <v>1449</v>
      </c>
      <c r="T262">
        <v>166</v>
      </c>
      <c r="U262">
        <v>0.28299999999999997</v>
      </c>
      <c r="V262">
        <v>16</v>
      </c>
      <c r="W262">
        <v>0</v>
      </c>
      <c r="X262">
        <v>27</v>
      </c>
      <c r="Y262">
        <v>43531</v>
      </c>
      <c r="Z262">
        <v>579217</v>
      </c>
      <c r="AA262">
        <v>13.3</v>
      </c>
      <c r="AB262">
        <v>579217</v>
      </c>
      <c r="AC262">
        <v>13.36</v>
      </c>
      <c r="AD262">
        <v>116506</v>
      </c>
      <c r="AE262">
        <v>5268542</v>
      </c>
      <c r="AF262">
        <v>0.2011</v>
      </c>
      <c r="AG262">
        <v>109</v>
      </c>
      <c r="AH262">
        <v>8541145</v>
      </c>
      <c r="AI262">
        <v>3030</v>
      </c>
      <c r="AJ262">
        <v>592</v>
      </c>
      <c r="AK262" s="13" t="s">
        <v>1756</v>
      </c>
      <c r="AL262" s="13" t="s">
        <v>1757</v>
      </c>
      <c r="AM262" s="13" t="s">
        <v>1761</v>
      </c>
      <c r="AN262" s="13" t="s">
        <v>1755</v>
      </c>
      <c r="AO262" s="13" t="s">
        <v>704</v>
      </c>
      <c r="AP262">
        <v>12</v>
      </c>
      <c r="AQ262">
        <v>5</v>
      </c>
      <c r="AR262" t="s">
        <v>728</v>
      </c>
      <c r="AS262">
        <v>32</v>
      </c>
      <c r="AT262">
        <v>28</v>
      </c>
      <c r="AU262" s="223">
        <v>20022</v>
      </c>
      <c r="AV262" s="13"/>
      <c r="AW262" s="13"/>
      <c r="AX262" s="13"/>
      <c r="AY262" s="13"/>
    </row>
    <row r="263" spans="1:51">
      <c r="A263" s="13" t="s">
        <v>1762</v>
      </c>
      <c r="B263" s="223">
        <v>43466</v>
      </c>
      <c r="C263" s="13" t="s">
        <v>617</v>
      </c>
      <c r="D263">
        <v>559</v>
      </c>
      <c r="E263">
        <v>359</v>
      </c>
      <c r="F263">
        <v>841</v>
      </c>
      <c r="G263">
        <v>840</v>
      </c>
      <c r="H263" s="13" t="s">
        <v>1763</v>
      </c>
      <c r="I263" s="13" t="s">
        <v>578</v>
      </c>
      <c r="J263" s="13" t="s">
        <v>589</v>
      </c>
      <c r="K263" s="13" t="s">
        <v>580</v>
      </c>
      <c r="M263">
        <v>13</v>
      </c>
      <c r="N263">
        <v>13</v>
      </c>
      <c r="O263">
        <v>66.5</v>
      </c>
      <c r="P263">
        <v>5.12</v>
      </c>
      <c r="R263">
        <v>35</v>
      </c>
      <c r="S263">
        <v>35</v>
      </c>
      <c r="T263">
        <v>2</v>
      </c>
      <c r="U263">
        <v>0.154</v>
      </c>
      <c r="V263">
        <v>1</v>
      </c>
      <c r="W263">
        <v>0</v>
      </c>
      <c r="X263">
        <v>1</v>
      </c>
      <c r="Y263">
        <v>6</v>
      </c>
      <c r="Z263">
        <v>5000</v>
      </c>
      <c r="AA263">
        <v>0.11</v>
      </c>
      <c r="AB263">
        <v>5000</v>
      </c>
      <c r="AC263">
        <v>0.11</v>
      </c>
      <c r="AD263">
        <v>3600</v>
      </c>
      <c r="AF263">
        <v>0.72</v>
      </c>
      <c r="AG263">
        <v>318</v>
      </c>
      <c r="AH263">
        <v>4561538</v>
      </c>
      <c r="AI263">
        <v>68595</v>
      </c>
      <c r="AJ263">
        <v>468</v>
      </c>
      <c r="AK263" s="13" t="s">
        <v>1764</v>
      </c>
      <c r="AL263" s="13" t="s">
        <v>1196</v>
      </c>
      <c r="AM263" s="13" t="s">
        <v>1765</v>
      </c>
      <c r="AN263" s="13"/>
      <c r="AO263" s="13" t="s">
        <v>609</v>
      </c>
      <c r="AP263">
        <v>3</v>
      </c>
      <c r="AQ263">
        <v>12</v>
      </c>
      <c r="AR263">
        <v>26</v>
      </c>
      <c r="AS263">
        <v>65</v>
      </c>
      <c r="AT263">
        <v>1</v>
      </c>
      <c r="AU263" s="223">
        <v>37956</v>
      </c>
      <c r="AV263" s="13"/>
      <c r="AW263" s="13"/>
      <c r="AX263" s="13" t="s">
        <v>622</v>
      </c>
      <c r="AY263" s="13" t="s">
        <v>622</v>
      </c>
    </row>
    <row r="264" spans="1:51">
      <c r="A264" s="13" t="s">
        <v>517</v>
      </c>
      <c r="B264" s="223">
        <v>43466</v>
      </c>
      <c r="C264" s="13" t="s">
        <v>1766</v>
      </c>
      <c r="D264">
        <v>114</v>
      </c>
      <c r="E264">
        <v>114</v>
      </c>
      <c r="F264">
        <v>436</v>
      </c>
      <c r="G264">
        <v>436</v>
      </c>
      <c r="H264" s="13" t="s">
        <v>1767</v>
      </c>
      <c r="I264" s="13" t="s">
        <v>684</v>
      </c>
      <c r="J264" s="13" t="s">
        <v>579</v>
      </c>
      <c r="K264" s="13" t="s">
        <v>580</v>
      </c>
      <c r="L264">
        <v>125</v>
      </c>
      <c r="M264">
        <v>693</v>
      </c>
      <c r="N264">
        <v>693</v>
      </c>
      <c r="O264">
        <v>3358.5</v>
      </c>
      <c r="P264">
        <v>4.8499999999999996</v>
      </c>
      <c r="Q264">
        <v>355</v>
      </c>
      <c r="R264">
        <v>1711</v>
      </c>
      <c r="S264">
        <v>2066</v>
      </c>
      <c r="T264">
        <v>202</v>
      </c>
      <c r="U264">
        <v>0.30599999999999999</v>
      </c>
      <c r="V264">
        <v>6</v>
      </c>
      <c r="W264">
        <v>1</v>
      </c>
      <c r="X264">
        <v>12</v>
      </c>
      <c r="Y264" t="s">
        <v>1768</v>
      </c>
      <c r="Z264">
        <v>734857</v>
      </c>
      <c r="AA264">
        <v>16.87</v>
      </c>
      <c r="AB264">
        <v>611147</v>
      </c>
      <c r="AC264">
        <v>14.03</v>
      </c>
      <c r="AD264">
        <v>76976</v>
      </c>
      <c r="AE264">
        <v>6441281</v>
      </c>
      <c r="AF264">
        <v>0.1047</v>
      </c>
      <c r="AG264">
        <v>122</v>
      </c>
      <c r="AH264">
        <v>12271000</v>
      </c>
      <c r="AI264">
        <v>3654</v>
      </c>
      <c r="AJ264">
        <v>521</v>
      </c>
      <c r="AK264" s="13" t="s">
        <v>1769</v>
      </c>
      <c r="AL264" s="13" t="s">
        <v>698</v>
      </c>
      <c r="AM264" s="13" t="s">
        <v>652</v>
      </c>
      <c r="AN264" s="13" t="s">
        <v>1770</v>
      </c>
      <c r="AO264" s="13" t="s">
        <v>766</v>
      </c>
      <c r="AP264">
        <v>1</v>
      </c>
      <c r="AQ264">
        <v>11</v>
      </c>
      <c r="AR264">
        <v>23</v>
      </c>
      <c r="AS264">
        <v>61</v>
      </c>
      <c r="AT264">
        <v>49</v>
      </c>
      <c r="AU264" s="223">
        <v>22797</v>
      </c>
      <c r="AV264" s="13"/>
      <c r="AW264" s="13"/>
      <c r="AX264" s="13"/>
      <c r="AY264" s="13"/>
    </row>
    <row r="265" spans="1:51">
      <c r="A265" s="13" t="s">
        <v>1771</v>
      </c>
      <c r="B265" s="223">
        <v>43466</v>
      </c>
      <c r="C265" s="13" t="s">
        <v>930</v>
      </c>
      <c r="D265">
        <v>353</v>
      </c>
      <c r="E265">
        <v>342</v>
      </c>
      <c r="F265">
        <v>770</v>
      </c>
      <c r="G265">
        <v>753</v>
      </c>
      <c r="H265" s="13" t="s">
        <v>1772</v>
      </c>
      <c r="I265" s="13" t="s">
        <v>578</v>
      </c>
      <c r="J265" s="13" t="s">
        <v>589</v>
      </c>
      <c r="K265" s="13" t="s">
        <v>580</v>
      </c>
      <c r="M265">
        <v>119</v>
      </c>
      <c r="N265">
        <v>120</v>
      </c>
      <c r="O265">
        <v>535.5</v>
      </c>
      <c r="P265">
        <v>4.5</v>
      </c>
      <c r="R265">
        <v>274</v>
      </c>
      <c r="S265">
        <v>274</v>
      </c>
      <c r="T265">
        <v>37</v>
      </c>
      <c r="U265">
        <v>0.311</v>
      </c>
      <c r="V265">
        <v>2</v>
      </c>
      <c r="W265">
        <v>0</v>
      </c>
      <c r="X265">
        <v>14</v>
      </c>
      <c r="Y265">
        <v>3</v>
      </c>
      <c r="Z265">
        <v>123156</v>
      </c>
      <c r="AA265">
        <v>2.83</v>
      </c>
      <c r="AB265">
        <v>123156</v>
      </c>
      <c r="AC265">
        <v>2.83</v>
      </c>
      <c r="AD265">
        <v>42267</v>
      </c>
      <c r="AE265">
        <v>1098942</v>
      </c>
      <c r="AF265">
        <v>0.34320000000000001</v>
      </c>
      <c r="AG265">
        <v>97</v>
      </c>
      <c r="AH265">
        <v>8851338</v>
      </c>
      <c r="AI265">
        <v>16391</v>
      </c>
      <c r="AJ265">
        <v>648</v>
      </c>
      <c r="AK265" s="13" t="s">
        <v>1773</v>
      </c>
      <c r="AL265" s="13" t="s">
        <v>663</v>
      </c>
      <c r="AM265" s="13" t="s">
        <v>1774</v>
      </c>
      <c r="AN265" s="13" t="s">
        <v>1775</v>
      </c>
      <c r="AO265" s="13" t="s">
        <v>585</v>
      </c>
      <c r="AP265">
        <v>2</v>
      </c>
      <c r="AQ265">
        <v>15</v>
      </c>
      <c r="AR265">
        <v>32</v>
      </c>
      <c r="AS265">
        <v>85</v>
      </c>
      <c r="AT265">
        <v>17</v>
      </c>
      <c r="AU265" s="223">
        <v>31884</v>
      </c>
      <c r="AV265" s="13"/>
      <c r="AW265" s="13"/>
      <c r="AX265" s="13" t="s">
        <v>622</v>
      </c>
      <c r="AY265" s="13"/>
    </row>
    <row r="266" spans="1:51">
      <c r="A266" s="13" t="s">
        <v>1776</v>
      </c>
      <c r="B266" s="223">
        <v>43466</v>
      </c>
      <c r="C266" s="13" t="s">
        <v>1000</v>
      </c>
      <c r="D266">
        <v>366</v>
      </c>
      <c r="E266">
        <v>351</v>
      </c>
      <c r="F266">
        <v>801</v>
      </c>
      <c r="G266">
        <v>765</v>
      </c>
      <c r="H266" s="13" t="s">
        <v>1777</v>
      </c>
      <c r="I266" s="13" t="s">
        <v>578</v>
      </c>
      <c r="J266" s="13" t="s">
        <v>589</v>
      </c>
      <c r="K266" s="13" t="s">
        <v>598</v>
      </c>
      <c r="M266">
        <v>83</v>
      </c>
      <c r="N266">
        <v>83</v>
      </c>
      <c r="O266">
        <v>440.5</v>
      </c>
      <c r="P266">
        <v>5.31</v>
      </c>
      <c r="R266">
        <v>275</v>
      </c>
      <c r="S266">
        <v>275</v>
      </c>
      <c r="T266">
        <v>12</v>
      </c>
      <c r="U266">
        <v>0.14599999999999999</v>
      </c>
      <c r="V266">
        <v>5</v>
      </c>
      <c r="W266">
        <v>0</v>
      </c>
      <c r="X266">
        <v>5</v>
      </c>
      <c r="Y266">
        <v>4</v>
      </c>
      <c r="Z266">
        <v>49149</v>
      </c>
      <c r="AA266">
        <v>1.1299999999999999</v>
      </c>
      <c r="AB266">
        <v>49149</v>
      </c>
      <c r="AC266">
        <v>1.1299999999999999</v>
      </c>
      <c r="AD266">
        <v>28039</v>
      </c>
      <c r="AE266">
        <v>1312849</v>
      </c>
      <c r="AF266">
        <v>0.57050000000000001</v>
      </c>
      <c r="AG266">
        <v>243</v>
      </c>
      <c r="AH266">
        <v>9091865</v>
      </c>
      <c r="AI266">
        <v>20640</v>
      </c>
      <c r="AJ266">
        <v>709</v>
      </c>
      <c r="AK266" s="13" t="s">
        <v>1778</v>
      </c>
      <c r="AL266" s="13" t="s">
        <v>1279</v>
      </c>
      <c r="AM266" s="13" t="s">
        <v>1779</v>
      </c>
      <c r="AN266" s="13" t="s">
        <v>834</v>
      </c>
      <c r="AO266" s="13" t="s">
        <v>594</v>
      </c>
      <c r="AP266">
        <v>8</v>
      </c>
      <c r="AQ266">
        <v>9</v>
      </c>
      <c r="AR266" t="s">
        <v>1005</v>
      </c>
      <c r="AS266">
        <v>55</v>
      </c>
      <c r="AT266" t="s">
        <v>1780</v>
      </c>
      <c r="AU266" s="223">
        <v>33369</v>
      </c>
      <c r="AV266" s="13"/>
      <c r="AW266" s="13"/>
      <c r="AX266" s="13" t="s">
        <v>622</v>
      </c>
      <c r="AY266" s="13"/>
    </row>
    <row r="267" spans="1:51">
      <c r="A267" s="13" t="s">
        <v>1781</v>
      </c>
      <c r="B267" s="223">
        <v>43466</v>
      </c>
      <c r="C267" s="13" t="s">
        <v>1000</v>
      </c>
      <c r="D267">
        <v>368</v>
      </c>
      <c r="E267">
        <v>351</v>
      </c>
      <c r="F267">
        <v>837</v>
      </c>
      <c r="G267">
        <v>765</v>
      </c>
      <c r="H267" s="13" t="s">
        <v>1782</v>
      </c>
      <c r="I267" s="13" t="s">
        <v>578</v>
      </c>
      <c r="J267" s="13" t="s">
        <v>589</v>
      </c>
      <c r="K267" s="13" t="s">
        <v>598</v>
      </c>
      <c r="M267">
        <v>125</v>
      </c>
      <c r="N267">
        <v>125</v>
      </c>
      <c r="O267">
        <v>593.5</v>
      </c>
      <c r="P267">
        <v>4.75</v>
      </c>
      <c r="R267">
        <v>329</v>
      </c>
      <c r="S267">
        <v>329</v>
      </c>
      <c r="T267">
        <v>25</v>
      </c>
      <c r="U267">
        <v>0.20200000000000001</v>
      </c>
      <c r="V267">
        <v>7</v>
      </c>
      <c r="W267">
        <v>0</v>
      </c>
      <c r="X267">
        <v>7</v>
      </c>
      <c r="Y267">
        <v>4</v>
      </c>
      <c r="Z267">
        <v>48928</v>
      </c>
      <c r="AA267">
        <v>1.1200000000000001</v>
      </c>
      <c r="AB267">
        <v>48928</v>
      </c>
      <c r="AC267">
        <v>1.1200000000000001</v>
      </c>
      <c r="AD267">
        <v>36119</v>
      </c>
      <c r="AE267">
        <v>1656285</v>
      </c>
      <c r="AF267">
        <v>0.73819999999999997</v>
      </c>
      <c r="AG267">
        <v>294</v>
      </c>
      <c r="AH267">
        <v>12235716</v>
      </c>
      <c r="AI267">
        <v>20616</v>
      </c>
      <c r="AJ267">
        <v>614</v>
      </c>
      <c r="AK267" s="13" t="s">
        <v>1778</v>
      </c>
      <c r="AL267" s="13" t="s">
        <v>1279</v>
      </c>
      <c r="AM267" s="13" t="s">
        <v>1779</v>
      </c>
      <c r="AN267" s="13" t="s">
        <v>834</v>
      </c>
      <c r="AO267" s="13" t="s">
        <v>594</v>
      </c>
      <c r="AP267">
        <v>8</v>
      </c>
      <c r="AQ267">
        <v>9</v>
      </c>
      <c r="AR267" t="s">
        <v>1005</v>
      </c>
      <c r="AS267">
        <v>55</v>
      </c>
      <c r="AT267" t="s">
        <v>1780</v>
      </c>
      <c r="AU267" s="223">
        <v>33369</v>
      </c>
      <c r="AV267" s="13"/>
      <c r="AW267" s="13"/>
      <c r="AX267" s="13" t="s">
        <v>622</v>
      </c>
      <c r="AY267" s="13"/>
    </row>
    <row r="268" spans="1:51">
      <c r="A268" s="13" t="s">
        <v>1783</v>
      </c>
      <c r="B268" s="223">
        <v>43466</v>
      </c>
      <c r="C268" s="13" t="s">
        <v>1784</v>
      </c>
      <c r="D268">
        <v>153</v>
      </c>
      <c r="E268">
        <v>153</v>
      </c>
      <c r="F268">
        <v>263</v>
      </c>
      <c r="G268">
        <v>263</v>
      </c>
      <c r="H268" s="13" t="s">
        <v>1785</v>
      </c>
      <c r="I268" s="13" t="s">
        <v>578</v>
      </c>
      <c r="J268" s="13" t="s">
        <v>579</v>
      </c>
      <c r="K268" s="13" t="s">
        <v>580</v>
      </c>
      <c r="M268">
        <v>267</v>
      </c>
      <c r="N268">
        <v>267</v>
      </c>
      <c r="O268">
        <v>1162.5</v>
      </c>
      <c r="P268">
        <v>4.3499999999999996</v>
      </c>
      <c r="R268">
        <v>550</v>
      </c>
      <c r="S268">
        <v>550</v>
      </c>
      <c r="T268">
        <v>127</v>
      </c>
      <c r="U268">
        <v>0.48099999999999998</v>
      </c>
      <c r="V268">
        <v>2</v>
      </c>
      <c r="W268">
        <v>0</v>
      </c>
      <c r="X268">
        <v>2</v>
      </c>
      <c r="Y268" t="s">
        <v>1786</v>
      </c>
      <c r="Z268">
        <v>46018</v>
      </c>
      <c r="AA268">
        <v>1.06</v>
      </c>
      <c r="AB268">
        <v>46018</v>
      </c>
      <c r="AC268">
        <v>1.06</v>
      </c>
      <c r="AD268">
        <v>12476</v>
      </c>
      <c r="AE268">
        <v>2133126</v>
      </c>
      <c r="AF268">
        <v>0.27110000000000001</v>
      </c>
      <c r="AG268">
        <v>519</v>
      </c>
      <c r="AH268">
        <v>5442401</v>
      </c>
      <c r="AI268">
        <v>4674</v>
      </c>
      <c r="AJ268">
        <v>564</v>
      </c>
      <c r="AK268" s="13" t="s">
        <v>601</v>
      </c>
      <c r="AL268" s="13" t="s">
        <v>642</v>
      </c>
      <c r="AM268" s="13" t="s">
        <v>632</v>
      </c>
      <c r="AN268" s="13" t="s">
        <v>640</v>
      </c>
      <c r="AO268" s="13" t="s">
        <v>609</v>
      </c>
      <c r="AP268">
        <v>6</v>
      </c>
      <c r="AQ268">
        <v>12</v>
      </c>
      <c r="AR268">
        <v>28</v>
      </c>
      <c r="AS268">
        <v>74</v>
      </c>
      <c r="AT268">
        <v>2</v>
      </c>
      <c r="AU268" s="223">
        <v>23773</v>
      </c>
      <c r="AV268" s="13"/>
      <c r="AW268" s="13"/>
      <c r="AX268" s="13"/>
      <c r="AY268" s="13"/>
    </row>
    <row r="269" spans="1:51">
      <c r="A269" s="13" t="s">
        <v>450</v>
      </c>
      <c r="B269" s="223">
        <v>43466</v>
      </c>
      <c r="C269" s="13" t="s">
        <v>1787</v>
      </c>
      <c r="D269">
        <v>221</v>
      </c>
      <c r="E269">
        <v>221</v>
      </c>
      <c r="F269">
        <v>337</v>
      </c>
      <c r="G269">
        <v>337</v>
      </c>
      <c r="H269" s="13" t="s">
        <v>1788</v>
      </c>
      <c r="I269" s="13" t="s">
        <v>578</v>
      </c>
      <c r="J269" s="13" t="s">
        <v>589</v>
      </c>
      <c r="K269" s="13" t="s">
        <v>580</v>
      </c>
      <c r="M269">
        <v>329</v>
      </c>
      <c r="N269">
        <v>331</v>
      </c>
      <c r="O269">
        <v>1614.5</v>
      </c>
      <c r="P269">
        <v>4.91</v>
      </c>
      <c r="R269">
        <v>828</v>
      </c>
      <c r="S269">
        <v>828</v>
      </c>
      <c r="T269">
        <v>96</v>
      </c>
      <c r="U269">
        <v>0.29299999999999998</v>
      </c>
      <c r="V269">
        <v>5</v>
      </c>
      <c r="W269">
        <v>0</v>
      </c>
      <c r="X269">
        <v>25</v>
      </c>
      <c r="Y269">
        <v>4</v>
      </c>
      <c r="Z269">
        <v>202058</v>
      </c>
      <c r="AA269">
        <v>4.6399999999999997</v>
      </c>
      <c r="AB269">
        <v>202058</v>
      </c>
      <c r="AC269">
        <v>4.6399999999999997</v>
      </c>
      <c r="AD269">
        <v>92431</v>
      </c>
      <c r="AE269">
        <v>3341149</v>
      </c>
      <c r="AF269">
        <v>0.45739999999999997</v>
      </c>
      <c r="AG269">
        <v>178</v>
      </c>
      <c r="AH269">
        <v>10070462</v>
      </c>
      <c r="AI269">
        <v>6212</v>
      </c>
      <c r="AJ269">
        <v>626</v>
      </c>
      <c r="AK269" s="13" t="s">
        <v>1789</v>
      </c>
      <c r="AL269" s="13" t="s">
        <v>1790</v>
      </c>
      <c r="AM269" s="13" t="s">
        <v>1791</v>
      </c>
      <c r="AN269" s="13" t="s">
        <v>1682</v>
      </c>
      <c r="AO269" s="13" t="s">
        <v>594</v>
      </c>
      <c r="AP269">
        <v>3</v>
      </c>
      <c r="AQ269">
        <v>8</v>
      </c>
      <c r="AR269">
        <v>25</v>
      </c>
      <c r="AS269">
        <v>56</v>
      </c>
      <c r="AT269">
        <v>36</v>
      </c>
      <c r="AU269" s="223">
        <v>26542</v>
      </c>
      <c r="AV269" s="13"/>
      <c r="AW269" s="13"/>
      <c r="AX269" s="13"/>
      <c r="AY269" s="13"/>
    </row>
    <row r="270" spans="1:51">
      <c r="A270" s="13" t="s">
        <v>1792</v>
      </c>
      <c r="B270" s="223">
        <v>43466</v>
      </c>
      <c r="C270" s="13" t="s">
        <v>1787</v>
      </c>
      <c r="D270">
        <v>333</v>
      </c>
      <c r="E270">
        <v>221</v>
      </c>
      <c r="F270">
        <v>755</v>
      </c>
      <c r="G270">
        <v>755</v>
      </c>
      <c r="H270" s="13" t="s">
        <v>1793</v>
      </c>
      <c r="I270" s="13" t="s">
        <v>578</v>
      </c>
      <c r="J270" s="13" t="s">
        <v>589</v>
      </c>
      <c r="K270" s="13" t="s">
        <v>736</v>
      </c>
      <c r="M270">
        <v>150</v>
      </c>
      <c r="N270">
        <v>150</v>
      </c>
      <c r="O270">
        <v>525</v>
      </c>
      <c r="P270">
        <v>3.5</v>
      </c>
      <c r="R270">
        <v>166</v>
      </c>
      <c r="S270">
        <v>166</v>
      </c>
      <c r="T270">
        <v>135</v>
      </c>
      <c r="U270">
        <v>0.91200000000000003</v>
      </c>
      <c r="V270">
        <v>1</v>
      </c>
      <c r="W270">
        <v>0</v>
      </c>
      <c r="X270">
        <v>1</v>
      </c>
      <c r="Y270">
        <v>7</v>
      </c>
      <c r="Z270">
        <v>70050</v>
      </c>
      <c r="AA270">
        <v>1.61</v>
      </c>
      <c r="AB270">
        <v>70050</v>
      </c>
      <c r="AC270">
        <v>1.61</v>
      </c>
      <c r="AD270">
        <v>16458</v>
      </c>
      <c r="AE270">
        <v>1044874</v>
      </c>
      <c r="AF270">
        <v>0.2349</v>
      </c>
      <c r="AG270">
        <v>103</v>
      </c>
      <c r="AH270">
        <v>9991893</v>
      </c>
      <c r="AI270">
        <v>19032</v>
      </c>
      <c r="AJ270">
        <v>396</v>
      </c>
      <c r="AK270" s="13" t="s">
        <v>1789</v>
      </c>
      <c r="AL270" s="13" t="s">
        <v>1790</v>
      </c>
      <c r="AM270" s="13" t="s">
        <v>1791</v>
      </c>
      <c r="AN270" s="13" t="s">
        <v>1678</v>
      </c>
      <c r="AO270" s="13" t="s">
        <v>594</v>
      </c>
      <c r="AP270">
        <v>3</v>
      </c>
      <c r="AQ270">
        <v>8</v>
      </c>
      <c r="AR270">
        <v>25</v>
      </c>
      <c r="AS270">
        <v>56</v>
      </c>
      <c r="AT270">
        <v>36</v>
      </c>
      <c r="AU270" s="223">
        <v>31471</v>
      </c>
      <c r="AV270" s="13"/>
      <c r="AW270" s="13" t="s">
        <v>737</v>
      </c>
      <c r="AX270" s="13" t="s">
        <v>622</v>
      </c>
      <c r="AY270" s="13"/>
    </row>
    <row r="271" spans="1:51">
      <c r="A271" s="13" t="s">
        <v>451</v>
      </c>
      <c r="B271" s="223">
        <v>43466</v>
      </c>
      <c r="C271" s="13" t="s">
        <v>624</v>
      </c>
      <c r="D271">
        <v>73</v>
      </c>
      <c r="E271">
        <v>73</v>
      </c>
      <c r="F271">
        <v>538</v>
      </c>
      <c r="G271">
        <v>538</v>
      </c>
      <c r="H271" s="13" t="s">
        <v>1794</v>
      </c>
      <c r="I271" s="13" t="s">
        <v>578</v>
      </c>
      <c r="J271" s="13" t="s">
        <v>579</v>
      </c>
      <c r="K271" s="13" t="s">
        <v>580</v>
      </c>
      <c r="M271">
        <v>1098</v>
      </c>
      <c r="N271">
        <v>1099</v>
      </c>
      <c r="O271">
        <v>5007</v>
      </c>
      <c r="P271">
        <v>4.5599999999999996</v>
      </c>
      <c r="R271">
        <v>2288</v>
      </c>
      <c r="S271">
        <v>2288</v>
      </c>
      <c r="T271">
        <v>470</v>
      </c>
      <c r="U271">
        <v>0.432</v>
      </c>
      <c r="V271">
        <v>13</v>
      </c>
      <c r="W271">
        <v>0</v>
      </c>
      <c r="X271">
        <v>24</v>
      </c>
      <c r="Y271">
        <v>43658</v>
      </c>
      <c r="Z271">
        <v>963265</v>
      </c>
      <c r="AA271">
        <v>22.11</v>
      </c>
      <c r="AB271">
        <v>905577</v>
      </c>
      <c r="AC271">
        <v>20.79</v>
      </c>
      <c r="AD271">
        <v>131812</v>
      </c>
      <c r="AE271">
        <v>8881677</v>
      </c>
      <c r="AF271">
        <v>0.1368</v>
      </c>
      <c r="AG271">
        <v>103</v>
      </c>
      <c r="AH271">
        <v>18007000</v>
      </c>
      <c r="AI271">
        <v>3608</v>
      </c>
      <c r="AJ271">
        <v>528</v>
      </c>
      <c r="AK271" s="13" t="s">
        <v>888</v>
      </c>
      <c r="AL271" s="13" t="s">
        <v>1682</v>
      </c>
      <c r="AM271" s="13" t="s">
        <v>628</v>
      </c>
      <c r="AN271" s="13" t="s">
        <v>752</v>
      </c>
      <c r="AO271" s="13" t="s">
        <v>594</v>
      </c>
      <c r="AP271">
        <v>3</v>
      </c>
      <c r="AQ271">
        <v>8</v>
      </c>
      <c r="AR271">
        <v>18</v>
      </c>
      <c r="AS271">
        <v>56</v>
      </c>
      <c r="AT271">
        <v>36</v>
      </c>
      <c r="AU271" s="223">
        <v>21319</v>
      </c>
      <c r="AV271" s="13" t="s">
        <v>681</v>
      </c>
      <c r="AW271" s="13"/>
      <c r="AX271" s="13"/>
      <c r="AY271" s="13"/>
    </row>
    <row r="272" spans="1:51">
      <c r="A272" s="13" t="s">
        <v>477</v>
      </c>
      <c r="B272" s="223">
        <v>43466</v>
      </c>
      <c r="C272" s="13" t="s">
        <v>964</v>
      </c>
      <c r="D272">
        <v>170</v>
      </c>
      <c r="E272">
        <v>170</v>
      </c>
      <c r="F272">
        <v>278</v>
      </c>
      <c r="G272">
        <v>278</v>
      </c>
      <c r="H272" s="13" t="s">
        <v>1795</v>
      </c>
      <c r="I272" s="13" t="s">
        <v>578</v>
      </c>
      <c r="J272" s="13" t="s">
        <v>579</v>
      </c>
      <c r="K272" s="13" t="s">
        <v>580</v>
      </c>
      <c r="M272">
        <v>594</v>
      </c>
      <c r="N272">
        <v>600</v>
      </c>
      <c r="O272">
        <v>2550</v>
      </c>
      <c r="P272">
        <v>4.29</v>
      </c>
      <c r="R272">
        <v>1141</v>
      </c>
      <c r="S272">
        <v>1141</v>
      </c>
      <c r="T272">
        <v>358</v>
      </c>
      <c r="U272">
        <v>0.61699999999999999</v>
      </c>
      <c r="V272">
        <v>5</v>
      </c>
      <c r="W272">
        <v>0</v>
      </c>
      <c r="X272">
        <v>5</v>
      </c>
      <c r="Y272" t="s">
        <v>1232</v>
      </c>
      <c r="Z272">
        <v>323050</v>
      </c>
      <c r="AA272">
        <v>7.42</v>
      </c>
      <c r="AB272">
        <v>323050</v>
      </c>
      <c r="AC272">
        <v>7.42</v>
      </c>
      <c r="AD272">
        <v>36810</v>
      </c>
      <c r="AE272">
        <v>5005316</v>
      </c>
      <c r="AF272">
        <v>0.1139</v>
      </c>
      <c r="AG272">
        <v>154</v>
      </c>
      <c r="AH272">
        <v>13577964</v>
      </c>
      <c r="AI272">
        <v>5261</v>
      </c>
      <c r="AJ272">
        <v>450</v>
      </c>
      <c r="AK272" s="13" t="s">
        <v>1796</v>
      </c>
      <c r="AL272" s="13" t="s">
        <v>897</v>
      </c>
      <c r="AM272" s="13" t="s">
        <v>1217</v>
      </c>
      <c r="AN272" s="13" t="s">
        <v>899</v>
      </c>
      <c r="AO272" s="13" t="s">
        <v>594</v>
      </c>
      <c r="AP272">
        <v>13</v>
      </c>
      <c r="AQ272">
        <v>8</v>
      </c>
      <c r="AR272">
        <v>23</v>
      </c>
      <c r="AS272">
        <v>46</v>
      </c>
      <c r="AT272">
        <v>47</v>
      </c>
      <c r="AU272" s="223">
        <v>25384</v>
      </c>
      <c r="AV272" s="13"/>
      <c r="AW272" s="13" t="s">
        <v>694</v>
      </c>
      <c r="AX272" s="13"/>
      <c r="AY272" s="13"/>
    </row>
    <row r="273" spans="1:51" ht="15.75" customHeight="1">
      <c r="A273" s="13" t="s">
        <v>1797</v>
      </c>
      <c r="B273" s="223">
        <v>43466</v>
      </c>
      <c r="C273" s="13" t="s">
        <v>587</v>
      </c>
      <c r="D273">
        <v>369</v>
      </c>
      <c r="E273">
        <v>167</v>
      </c>
      <c r="F273">
        <v>807</v>
      </c>
      <c r="G273">
        <v>203</v>
      </c>
      <c r="H273" s="13" t="s">
        <v>1798</v>
      </c>
      <c r="I273" s="13" t="s">
        <v>578</v>
      </c>
      <c r="J273" s="13" t="s">
        <v>589</v>
      </c>
      <c r="K273" s="13" t="s">
        <v>598</v>
      </c>
      <c r="M273">
        <v>100</v>
      </c>
      <c r="N273">
        <v>100</v>
      </c>
      <c r="O273">
        <v>467</v>
      </c>
      <c r="P273">
        <v>4.67</v>
      </c>
      <c r="R273">
        <v>254</v>
      </c>
      <c r="S273">
        <v>254</v>
      </c>
      <c r="T273">
        <v>19</v>
      </c>
      <c r="U273">
        <v>0.192</v>
      </c>
      <c r="V273">
        <v>3</v>
      </c>
      <c r="W273">
        <v>0</v>
      </c>
      <c r="X273">
        <v>3</v>
      </c>
      <c r="Y273">
        <v>43561</v>
      </c>
      <c r="Z273">
        <v>37500</v>
      </c>
      <c r="AA273">
        <v>0.86</v>
      </c>
      <c r="AB273">
        <v>37500</v>
      </c>
      <c r="AC273">
        <v>0.86</v>
      </c>
      <c r="AD273">
        <v>21424</v>
      </c>
      <c r="AE273">
        <v>1011839</v>
      </c>
      <c r="AF273">
        <v>0.57130000000000003</v>
      </c>
      <c r="AG273">
        <v>295</v>
      </c>
      <c r="AH273">
        <v>9370007</v>
      </c>
      <c r="AI273">
        <v>20064</v>
      </c>
      <c r="AJ273">
        <v>678</v>
      </c>
      <c r="AK273" s="13" t="s">
        <v>592</v>
      </c>
      <c r="AL273" s="13" t="s">
        <v>1799</v>
      </c>
      <c r="AM273" s="13" t="s">
        <v>1174</v>
      </c>
      <c r="AN273" s="13"/>
      <c r="AO273" s="13" t="s">
        <v>594</v>
      </c>
      <c r="AP273">
        <v>16</v>
      </c>
      <c r="AQ273">
        <v>9</v>
      </c>
      <c r="AR273">
        <v>20</v>
      </c>
      <c r="AS273">
        <v>55</v>
      </c>
      <c r="AT273">
        <v>41</v>
      </c>
      <c r="AU273" s="223">
        <v>34942</v>
      </c>
      <c r="AV273" s="13"/>
      <c r="AW273" s="13"/>
      <c r="AX273" s="13" t="s">
        <v>622</v>
      </c>
      <c r="AY273" s="13"/>
    </row>
    <row r="274" spans="1:51">
      <c r="A274" s="13" t="s">
        <v>371</v>
      </c>
      <c r="B274" s="223">
        <v>43466</v>
      </c>
      <c r="C274" s="13" t="s">
        <v>604</v>
      </c>
      <c r="D274">
        <v>97</v>
      </c>
      <c r="E274">
        <v>97</v>
      </c>
      <c r="F274">
        <v>261</v>
      </c>
      <c r="G274">
        <v>261</v>
      </c>
      <c r="H274" s="13" t="s">
        <v>1800</v>
      </c>
      <c r="I274" s="13" t="s">
        <v>578</v>
      </c>
      <c r="J274" s="13" t="s">
        <v>579</v>
      </c>
      <c r="K274" s="13" t="s">
        <v>580</v>
      </c>
      <c r="M274">
        <v>1463</v>
      </c>
      <c r="N274">
        <v>1470</v>
      </c>
      <c r="O274">
        <v>6597.5</v>
      </c>
      <c r="P274">
        <v>4.51</v>
      </c>
      <c r="R274">
        <v>3074</v>
      </c>
      <c r="S274">
        <v>3074</v>
      </c>
      <c r="T274">
        <v>588</v>
      </c>
      <c r="U274">
        <v>0.40699999999999997</v>
      </c>
      <c r="V274">
        <v>9</v>
      </c>
      <c r="W274">
        <v>1</v>
      </c>
      <c r="X274">
        <v>19</v>
      </c>
      <c r="Y274">
        <v>19</v>
      </c>
      <c r="Z274">
        <v>537645</v>
      </c>
      <c r="AA274">
        <v>12.34</v>
      </c>
      <c r="AB274">
        <v>537645</v>
      </c>
      <c r="AC274">
        <v>12.34</v>
      </c>
      <c r="AD274">
        <v>105527</v>
      </c>
      <c r="AE274">
        <v>13161342</v>
      </c>
      <c r="AF274">
        <v>0.1963</v>
      </c>
      <c r="AG274">
        <v>249</v>
      </c>
      <c r="AH274">
        <v>28867029</v>
      </c>
      <c r="AI274">
        <v>4367</v>
      </c>
      <c r="AJ274">
        <v>539</v>
      </c>
      <c r="AK274" s="13" t="s">
        <v>635</v>
      </c>
      <c r="AL274" s="13" t="s">
        <v>1311</v>
      </c>
      <c r="AM274" s="13" t="s">
        <v>888</v>
      </c>
      <c r="AN274" s="13" t="s">
        <v>1318</v>
      </c>
      <c r="AO274" s="13" t="s">
        <v>609</v>
      </c>
      <c r="AP274">
        <v>11</v>
      </c>
      <c r="AQ274">
        <v>13</v>
      </c>
      <c r="AR274">
        <v>30</v>
      </c>
      <c r="AS274">
        <v>68</v>
      </c>
      <c r="AT274" t="s">
        <v>1801</v>
      </c>
      <c r="AU274" s="223">
        <v>23011</v>
      </c>
      <c r="AV274" s="13"/>
      <c r="AW274" s="13"/>
      <c r="AX274" s="13"/>
      <c r="AY274" s="13"/>
    </row>
    <row r="275" spans="1:51">
      <c r="A275" s="13" t="s">
        <v>1802</v>
      </c>
      <c r="B275" s="223">
        <v>43466</v>
      </c>
      <c r="C275" s="13" t="s">
        <v>587</v>
      </c>
      <c r="D275">
        <v>354</v>
      </c>
      <c r="E275">
        <v>167</v>
      </c>
      <c r="F275">
        <v>775</v>
      </c>
      <c r="G275">
        <v>763</v>
      </c>
      <c r="H275" s="13" t="s">
        <v>1803</v>
      </c>
      <c r="I275" s="13" t="s">
        <v>578</v>
      </c>
      <c r="J275" s="13" t="s">
        <v>589</v>
      </c>
      <c r="K275" s="13" t="s">
        <v>598</v>
      </c>
      <c r="M275">
        <v>155</v>
      </c>
      <c r="N275">
        <v>155</v>
      </c>
      <c r="O275">
        <v>687.5</v>
      </c>
      <c r="P275">
        <v>4.4400000000000004</v>
      </c>
      <c r="R275">
        <v>349</v>
      </c>
      <c r="S275">
        <v>349</v>
      </c>
      <c r="T275">
        <v>39</v>
      </c>
      <c r="U275">
        <v>0.255</v>
      </c>
      <c r="V275">
        <v>8</v>
      </c>
      <c r="W275">
        <v>0</v>
      </c>
      <c r="X275">
        <v>8</v>
      </c>
      <c r="Y275">
        <v>4</v>
      </c>
      <c r="Z275">
        <v>64755</v>
      </c>
      <c r="AA275">
        <v>1.49</v>
      </c>
      <c r="AB275">
        <v>64755</v>
      </c>
      <c r="AC275">
        <v>1.49</v>
      </c>
      <c r="AD275">
        <v>37312</v>
      </c>
      <c r="AE275">
        <v>1679040</v>
      </c>
      <c r="AF275">
        <v>0.57620000000000005</v>
      </c>
      <c r="AG275">
        <v>234</v>
      </c>
      <c r="AH275">
        <v>10106270</v>
      </c>
      <c r="AI275">
        <v>14721</v>
      </c>
      <c r="AJ275">
        <v>532</v>
      </c>
      <c r="AK275" s="13" t="s">
        <v>592</v>
      </c>
      <c r="AL275" s="13" t="s">
        <v>1275</v>
      </c>
      <c r="AM275" s="13" t="s">
        <v>851</v>
      </c>
      <c r="AN275" s="13" t="s">
        <v>591</v>
      </c>
      <c r="AO275" s="13" t="s">
        <v>594</v>
      </c>
      <c r="AP275">
        <v>16</v>
      </c>
      <c r="AQ275">
        <v>9</v>
      </c>
      <c r="AR275">
        <v>20</v>
      </c>
      <c r="AS275">
        <v>55</v>
      </c>
      <c r="AT275">
        <v>41</v>
      </c>
      <c r="AU275" s="223">
        <v>31436</v>
      </c>
      <c r="AV275" s="13"/>
      <c r="AW275" s="13"/>
      <c r="AX275" s="13" t="s">
        <v>622</v>
      </c>
      <c r="AY275" s="13"/>
    </row>
    <row r="276" spans="1:51">
      <c r="A276" s="13" t="s">
        <v>1804</v>
      </c>
      <c r="B276" s="223">
        <v>43466</v>
      </c>
      <c r="C276" s="13" t="s">
        <v>1805</v>
      </c>
      <c r="D276">
        <v>234</v>
      </c>
      <c r="E276">
        <v>234</v>
      </c>
      <c r="F276">
        <v>358</v>
      </c>
      <c r="G276">
        <v>358</v>
      </c>
      <c r="H276" s="13" t="s">
        <v>1806</v>
      </c>
      <c r="I276" s="13" t="s">
        <v>578</v>
      </c>
      <c r="J276" s="13" t="s">
        <v>589</v>
      </c>
      <c r="K276" s="13" t="s">
        <v>580</v>
      </c>
      <c r="M276">
        <v>525</v>
      </c>
      <c r="N276">
        <v>525</v>
      </c>
      <c r="O276">
        <v>2465.5</v>
      </c>
      <c r="P276">
        <v>4.7</v>
      </c>
      <c r="R276">
        <v>1226</v>
      </c>
      <c r="S276">
        <v>1226</v>
      </c>
      <c r="T276">
        <v>227</v>
      </c>
      <c r="U276">
        <v>0.438</v>
      </c>
      <c r="V276">
        <v>5</v>
      </c>
      <c r="W276">
        <v>1</v>
      </c>
      <c r="X276">
        <v>6</v>
      </c>
      <c r="Y276" t="s">
        <v>1807</v>
      </c>
      <c r="Z276">
        <v>183100</v>
      </c>
      <c r="AA276">
        <v>4.2</v>
      </c>
      <c r="AB276">
        <v>183100</v>
      </c>
      <c r="AC276">
        <v>4.2</v>
      </c>
      <c r="AD276">
        <v>57205</v>
      </c>
      <c r="AE276">
        <v>5051383</v>
      </c>
      <c r="AF276">
        <v>0.31240000000000001</v>
      </c>
      <c r="AG276">
        <v>292</v>
      </c>
      <c r="AH276">
        <v>20178024</v>
      </c>
      <c r="AI276">
        <v>8118</v>
      </c>
      <c r="AJ276">
        <v>477</v>
      </c>
      <c r="AK276" s="13" t="s">
        <v>773</v>
      </c>
      <c r="AL276" s="13" t="s">
        <v>1295</v>
      </c>
      <c r="AM276" s="13" t="s">
        <v>1808</v>
      </c>
      <c r="AN276" s="13"/>
      <c r="AO276" s="13" t="s">
        <v>594</v>
      </c>
      <c r="AP276">
        <v>1</v>
      </c>
      <c r="AQ276">
        <v>7</v>
      </c>
      <c r="AR276">
        <v>18</v>
      </c>
      <c r="AS276">
        <v>50</v>
      </c>
      <c r="AT276">
        <v>33</v>
      </c>
      <c r="AU276" s="223">
        <v>27210</v>
      </c>
      <c r="AV276" s="13"/>
      <c r="AW276" s="13"/>
      <c r="AX276" s="13"/>
      <c r="AY276" s="13"/>
    </row>
    <row r="277" spans="1:51">
      <c r="A277" s="13" t="s">
        <v>1809</v>
      </c>
      <c r="B277" s="223">
        <v>43466</v>
      </c>
      <c r="C277" s="13" t="s">
        <v>596</v>
      </c>
      <c r="D277">
        <v>223</v>
      </c>
      <c r="E277">
        <v>308</v>
      </c>
      <c r="F277">
        <v>344</v>
      </c>
      <c r="G277">
        <v>344</v>
      </c>
      <c r="H277" s="13" t="s">
        <v>1810</v>
      </c>
      <c r="I277" s="13" t="s">
        <v>578</v>
      </c>
      <c r="J277" s="13" t="s">
        <v>589</v>
      </c>
      <c r="K277" s="13" t="s">
        <v>580</v>
      </c>
      <c r="M277">
        <v>90</v>
      </c>
      <c r="N277">
        <v>90</v>
      </c>
      <c r="O277">
        <v>352</v>
      </c>
      <c r="P277">
        <v>3.91</v>
      </c>
      <c r="R277">
        <v>185</v>
      </c>
      <c r="S277">
        <v>185</v>
      </c>
      <c r="T277">
        <v>41</v>
      </c>
      <c r="U277">
        <v>0.46100000000000002</v>
      </c>
      <c r="V277">
        <v>1</v>
      </c>
      <c r="W277">
        <v>0</v>
      </c>
      <c r="X277">
        <v>1</v>
      </c>
      <c r="Y277">
        <v>6</v>
      </c>
      <c r="Z277">
        <v>27481</v>
      </c>
      <c r="AA277">
        <v>0.63</v>
      </c>
      <c r="AB277">
        <v>27481</v>
      </c>
      <c r="AC277">
        <v>0.63</v>
      </c>
      <c r="AD277">
        <v>12354</v>
      </c>
      <c r="AE277">
        <v>816812</v>
      </c>
      <c r="AF277">
        <v>0.44950000000000001</v>
      </c>
      <c r="AG277">
        <v>294</v>
      </c>
      <c r="AH277">
        <v>2296895</v>
      </c>
      <c r="AI277">
        <v>6363</v>
      </c>
      <c r="AJ277">
        <v>463</v>
      </c>
      <c r="AK277" s="13" t="s">
        <v>940</v>
      </c>
      <c r="AL277" s="13" t="s">
        <v>599</v>
      </c>
      <c r="AM277" s="13" t="s">
        <v>936</v>
      </c>
      <c r="AN277" s="13" t="s">
        <v>937</v>
      </c>
      <c r="AO277" s="13" t="s">
        <v>585</v>
      </c>
      <c r="AP277">
        <v>4</v>
      </c>
      <c r="AQ277">
        <v>15</v>
      </c>
      <c r="AR277">
        <v>32</v>
      </c>
      <c r="AS277">
        <v>77</v>
      </c>
      <c r="AT277">
        <v>16</v>
      </c>
      <c r="AU277" s="223">
        <v>26206</v>
      </c>
      <c r="AV277" s="13"/>
      <c r="AW277" s="13"/>
      <c r="AX277" s="13"/>
      <c r="AY277" s="13"/>
    </row>
    <row r="278" spans="1:51">
      <c r="A278" s="13" t="s">
        <v>1811</v>
      </c>
      <c r="B278" s="223">
        <v>43466</v>
      </c>
      <c r="C278" s="13" t="s">
        <v>1018</v>
      </c>
      <c r="D278">
        <v>268</v>
      </c>
      <c r="E278">
        <v>127</v>
      </c>
      <c r="F278">
        <v>387</v>
      </c>
      <c r="G278">
        <v>259</v>
      </c>
      <c r="H278" s="13" t="s">
        <v>1812</v>
      </c>
      <c r="I278" s="13" t="s">
        <v>578</v>
      </c>
      <c r="J278" s="13" t="s">
        <v>589</v>
      </c>
      <c r="K278" s="13" t="s">
        <v>736</v>
      </c>
      <c r="M278">
        <v>87</v>
      </c>
      <c r="N278">
        <v>87</v>
      </c>
      <c r="O278">
        <v>304.5</v>
      </c>
      <c r="P278">
        <v>3.5</v>
      </c>
      <c r="R278">
        <v>96</v>
      </c>
      <c r="S278">
        <v>96</v>
      </c>
      <c r="T278">
        <v>75</v>
      </c>
      <c r="U278">
        <v>0.872</v>
      </c>
      <c r="V278">
        <v>1</v>
      </c>
      <c r="W278">
        <v>0</v>
      </c>
      <c r="X278">
        <v>1</v>
      </c>
      <c r="Y278">
        <v>11</v>
      </c>
      <c r="Z278">
        <v>9410</v>
      </c>
      <c r="AA278">
        <v>0.22</v>
      </c>
      <c r="AB278">
        <v>9410</v>
      </c>
      <c r="AC278">
        <v>0.22</v>
      </c>
      <c r="AD278">
        <v>6641</v>
      </c>
      <c r="AE278">
        <v>652000</v>
      </c>
      <c r="AF278">
        <v>0.70569999999999999</v>
      </c>
      <c r="AG278">
        <v>436</v>
      </c>
      <c r="AH278">
        <v>11188636</v>
      </c>
      <c r="AI278">
        <v>36744</v>
      </c>
      <c r="AJ278">
        <v>375</v>
      </c>
      <c r="AK278" s="13" t="s">
        <v>1813</v>
      </c>
      <c r="AL278" s="13" t="s">
        <v>619</v>
      </c>
      <c r="AM278" s="13" t="s">
        <v>1814</v>
      </c>
      <c r="AN278" s="13" t="s">
        <v>621</v>
      </c>
      <c r="AO278" s="13" t="s">
        <v>609</v>
      </c>
      <c r="AP278">
        <v>7</v>
      </c>
      <c r="AQ278">
        <v>10</v>
      </c>
      <c r="AR278">
        <v>30</v>
      </c>
      <c r="AS278">
        <v>69</v>
      </c>
      <c r="AT278">
        <v>6</v>
      </c>
      <c r="AU278" s="223">
        <v>34577</v>
      </c>
      <c r="AV278" s="13"/>
      <c r="AW278" s="13" t="s">
        <v>737</v>
      </c>
      <c r="AX278" s="13" t="s">
        <v>622</v>
      </c>
      <c r="AY278" s="13"/>
    </row>
    <row r="279" spans="1:51">
      <c r="A279" s="13" t="s">
        <v>424</v>
      </c>
      <c r="B279" s="223">
        <v>43466</v>
      </c>
      <c r="C279" s="13" t="s">
        <v>1593</v>
      </c>
      <c r="D279">
        <v>63</v>
      </c>
      <c r="E279">
        <v>63</v>
      </c>
      <c r="F279">
        <v>218</v>
      </c>
      <c r="G279">
        <v>218</v>
      </c>
      <c r="H279" s="13" t="s">
        <v>1815</v>
      </c>
      <c r="I279" s="13" t="s">
        <v>578</v>
      </c>
      <c r="J279" s="13" t="s">
        <v>579</v>
      </c>
      <c r="K279" s="13" t="s">
        <v>580</v>
      </c>
      <c r="M279">
        <v>1182</v>
      </c>
      <c r="N279">
        <v>1185</v>
      </c>
      <c r="O279">
        <v>5423</v>
      </c>
      <c r="P279">
        <v>4.59</v>
      </c>
      <c r="R279">
        <v>2648</v>
      </c>
      <c r="S279">
        <v>2648</v>
      </c>
      <c r="T279">
        <v>407</v>
      </c>
      <c r="U279">
        <v>0.34899999999999998</v>
      </c>
      <c r="V279">
        <v>29</v>
      </c>
      <c r="W279">
        <v>2</v>
      </c>
      <c r="X279">
        <v>66</v>
      </c>
      <c r="Y279">
        <v>43531</v>
      </c>
      <c r="Z279">
        <v>1430081</v>
      </c>
      <c r="AA279">
        <v>32.83</v>
      </c>
      <c r="AB279">
        <v>1430081</v>
      </c>
      <c r="AC279">
        <v>32.83</v>
      </c>
      <c r="AD279">
        <v>228989</v>
      </c>
      <c r="AE279">
        <v>11440850</v>
      </c>
      <c r="AF279">
        <v>0.16009999999999999</v>
      </c>
      <c r="AG279">
        <v>81</v>
      </c>
      <c r="AH279">
        <v>15541569</v>
      </c>
      <c r="AI279">
        <v>2859</v>
      </c>
      <c r="AJ279">
        <v>540</v>
      </c>
      <c r="AK279" s="13" t="s">
        <v>1595</v>
      </c>
      <c r="AL279" s="13" t="s">
        <v>1816</v>
      </c>
      <c r="AM279" s="13" t="s">
        <v>1817</v>
      </c>
      <c r="AN279" s="13" t="s">
        <v>1596</v>
      </c>
      <c r="AO279" s="13" t="s">
        <v>585</v>
      </c>
      <c r="AP279">
        <v>10</v>
      </c>
      <c r="AQ279">
        <v>14</v>
      </c>
      <c r="AR279">
        <v>34</v>
      </c>
      <c r="AS279">
        <v>82</v>
      </c>
      <c r="AT279">
        <v>13</v>
      </c>
      <c r="AU279" s="223">
        <v>19690</v>
      </c>
      <c r="AV279" s="13"/>
      <c r="AW279" s="13"/>
      <c r="AX279" s="13"/>
      <c r="AY279" s="13"/>
    </row>
    <row r="280" spans="1:51">
      <c r="A280" s="13" t="s">
        <v>1818</v>
      </c>
      <c r="B280" s="223">
        <v>43466</v>
      </c>
      <c r="C280" s="13" t="s">
        <v>1593</v>
      </c>
      <c r="D280">
        <v>193</v>
      </c>
      <c r="E280">
        <v>63</v>
      </c>
      <c r="F280">
        <v>303</v>
      </c>
      <c r="G280">
        <v>218</v>
      </c>
      <c r="H280" s="13" t="s">
        <v>1819</v>
      </c>
      <c r="I280" s="13" t="s">
        <v>578</v>
      </c>
      <c r="J280" s="13" t="s">
        <v>579</v>
      </c>
      <c r="K280" s="13" t="s">
        <v>580</v>
      </c>
      <c r="M280">
        <v>287</v>
      </c>
      <c r="N280">
        <v>287</v>
      </c>
      <c r="O280">
        <v>1330.5</v>
      </c>
      <c r="P280">
        <v>4.6399999999999997</v>
      </c>
      <c r="R280">
        <v>692</v>
      </c>
      <c r="S280">
        <v>692</v>
      </c>
      <c r="T280">
        <v>112</v>
      </c>
      <c r="U280">
        <v>0.4</v>
      </c>
      <c r="V280">
        <v>4</v>
      </c>
      <c r="W280">
        <v>0</v>
      </c>
      <c r="X280">
        <v>4</v>
      </c>
      <c r="Y280">
        <v>43688</v>
      </c>
      <c r="Z280">
        <v>384899</v>
      </c>
      <c r="AA280">
        <v>8.84</v>
      </c>
      <c r="AB280">
        <v>384899</v>
      </c>
      <c r="AC280">
        <v>8.84</v>
      </c>
      <c r="AD280">
        <v>39315</v>
      </c>
      <c r="AE280">
        <v>2755918</v>
      </c>
      <c r="AF280">
        <v>0.1021</v>
      </c>
      <c r="AG280">
        <v>78</v>
      </c>
      <c r="AH280">
        <v>7405898</v>
      </c>
      <c r="AI280">
        <v>5523</v>
      </c>
      <c r="AJ280">
        <v>542</v>
      </c>
      <c r="AK280" s="13" t="s">
        <v>1820</v>
      </c>
      <c r="AL280" s="13" t="s">
        <v>1821</v>
      </c>
      <c r="AM280" s="13" t="s">
        <v>1595</v>
      </c>
      <c r="AN280" s="13" t="s">
        <v>1822</v>
      </c>
      <c r="AO280" s="13" t="s">
        <v>585</v>
      </c>
      <c r="AP280">
        <v>10</v>
      </c>
      <c r="AQ280">
        <v>14</v>
      </c>
      <c r="AR280">
        <v>34</v>
      </c>
      <c r="AS280">
        <v>82</v>
      </c>
      <c r="AT280">
        <v>13</v>
      </c>
      <c r="AU280" s="223">
        <v>26206</v>
      </c>
      <c r="AV280" s="13"/>
      <c r="AW280" s="13"/>
      <c r="AX280" s="13"/>
      <c r="AY280" s="13"/>
    </row>
    <row r="281" spans="1:51">
      <c r="A281" s="13" t="s">
        <v>488</v>
      </c>
      <c r="B281" s="223">
        <v>43466</v>
      </c>
      <c r="C281" s="13" t="s">
        <v>1271</v>
      </c>
      <c r="D281">
        <v>96</v>
      </c>
      <c r="E281">
        <v>96</v>
      </c>
      <c r="F281">
        <v>233</v>
      </c>
      <c r="G281">
        <v>233</v>
      </c>
      <c r="H281" s="13" t="s">
        <v>1823</v>
      </c>
      <c r="I281" s="13" t="s">
        <v>578</v>
      </c>
      <c r="J281" s="13" t="s">
        <v>579</v>
      </c>
      <c r="K281" s="13" t="s">
        <v>580</v>
      </c>
      <c r="M281">
        <v>998</v>
      </c>
      <c r="N281">
        <v>998</v>
      </c>
      <c r="O281">
        <v>4750</v>
      </c>
      <c r="P281">
        <v>4.76</v>
      </c>
      <c r="R281">
        <v>2556</v>
      </c>
      <c r="S281">
        <v>2556</v>
      </c>
      <c r="T281">
        <v>326</v>
      </c>
      <c r="U281">
        <v>0.33200000000000002</v>
      </c>
      <c r="V281">
        <v>8</v>
      </c>
      <c r="W281">
        <v>1</v>
      </c>
      <c r="X281">
        <v>9</v>
      </c>
      <c r="Y281">
        <v>16</v>
      </c>
      <c r="Z281">
        <v>465764</v>
      </c>
      <c r="AA281">
        <v>10.69</v>
      </c>
      <c r="AB281">
        <v>465764</v>
      </c>
      <c r="AC281">
        <v>10.69</v>
      </c>
      <c r="AD281">
        <v>66416</v>
      </c>
      <c r="AE281">
        <v>8888637</v>
      </c>
      <c r="AF281">
        <v>0.1426</v>
      </c>
      <c r="AG281">
        <v>239</v>
      </c>
      <c r="AH281">
        <v>14827430</v>
      </c>
      <c r="AI281">
        <v>3122</v>
      </c>
      <c r="AJ281">
        <v>492</v>
      </c>
      <c r="AK281" s="13" t="s">
        <v>851</v>
      </c>
      <c r="AL281" s="13" t="s">
        <v>852</v>
      </c>
      <c r="AM281" s="13" t="s">
        <v>1824</v>
      </c>
      <c r="AN281" s="13" t="s">
        <v>853</v>
      </c>
      <c r="AO281" s="13" t="s">
        <v>594</v>
      </c>
      <c r="AP281">
        <v>16</v>
      </c>
      <c r="AQ281">
        <v>9</v>
      </c>
      <c r="AR281">
        <v>20</v>
      </c>
      <c r="AS281">
        <v>55</v>
      </c>
      <c r="AT281">
        <v>41</v>
      </c>
      <c r="AU281" s="223">
        <v>22462</v>
      </c>
      <c r="AV281" s="13"/>
      <c r="AW281" s="13"/>
      <c r="AX281" s="13"/>
      <c r="AY281" s="13"/>
    </row>
    <row r="282" spans="1:51">
      <c r="A282" s="13" t="s">
        <v>1825</v>
      </c>
      <c r="B282" s="223">
        <v>43466</v>
      </c>
      <c r="C282" s="13" t="s">
        <v>760</v>
      </c>
      <c r="D282">
        <v>42</v>
      </c>
      <c r="E282">
        <v>42</v>
      </c>
      <c r="F282">
        <v>583</v>
      </c>
      <c r="G282">
        <v>583</v>
      </c>
      <c r="H282" s="13" t="s">
        <v>1826</v>
      </c>
      <c r="I282" s="13" t="s">
        <v>578</v>
      </c>
      <c r="J282" s="13" t="s">
        <v>579</v>
      </c>
      <c r="K282" s="13" t="s">
        <v>580</v>
      </c>
      <c r="M282">
        <v>502</v>
      </c>
      <c r="N282">
        <v>502</v>
      </c>
      <c r="O282">
        <v>2174</v>
      </c>
      <c r="P282">
        <v>4.33</v>
      </c>
      <c r="R282">
        <v>1005</v>
      </c>
      <c r="S282">
        <v>1005</v>
      </c>
      <c r="T282">
        <v>190</v>
      </c>
      <c r="U282">
        <v>0.38400000000000001</v>
      </c>
      <c r="V282">
        <v>7</v>
      </c>
      <c r="W282">
        <v>0</v>
      </c>
      <c r="X282">
        <v>14</v>
      </c>
      <c r="Y282">
        <v>6</v>
      </c>
      <c r="Z282">
        <v>581056</v>
      </c>
      <c r="AA282">
        <v>13.34</v>
      </c>
      <c r="AB282">
        <v>532084</v>
      </c>
      <c r="AC282">
        <v>12.21</v>
      </c>
      <c r="AD282">
        <v>79116</v>
      </c>
      <c r="AE282">
        <v>4454900</v>
      </c>
      <c r="AF282">
        <v>0.13619999999999999</v>
      </c>
      <c r="AG282">
        <v>75</v>
      </c>
      <c r="AH282">
        <v>6509155</v>
      </c>
      <c r="AI282">
        <v>2994</v>
      </c>
      <c r="AJ282">
        <v>579</v>
      </c>
      <c r="AK282" s="13" t="s">
        <v>1827</v>
      </c>
      <c r="AL282" s="13" t="s">
        <v>1828</v>
      </c>
      <c r="AM282" s="13" t="s">
        <v>1829</v>
      </c>
      <c r="AN282" s="13" t="s">
        <v>1830</v>
      </c>
      <c r="AO282" s="13" t="s">
        <v>766</v>
      </c>
      <c r="AP282">
        <v>2</v>
      </c>
      <c r="AQ282">
        <v>11</v>
      </c>
      <c r="AR282">
        <v>24</v>
      </c>
      <c r="AS282">
        <v>63</v>
      </c>
      <c r="AT282">
        <v>49</v>
      </c>
      <c r="AU282" s="223">
        <v>18415</v>
      </c>
      <c r="AV282" s="13" t="s">
        <v>1192</v>
      </c>
      <c r="AW282" s="13"/>
      <c r="AX282" s="13"/>
      <c r="AY282" s="13"/>
    </row>
    <row r="283" spans="1:51">
      <c r="A283" s="13" t="s">
        <v>452</v>
      </c>
      <c r="B283" s="223">
        <v>43466</v>
      </c>
      <c r="C283" s="13" t="s">
        <v>768</v>
      </c>
      <c r="D283">
        <v>131</v>
      </c>
      <c r="E283">
        <v>131</v>
      </c>
      <c r="F283">
        <v>246</v>
      </c>
      <c r="G283">
        <v>246</v>
      </c>
      <c r="H283" s="13" t="s">
        <v>1831</v>
      </c>
      <c r="I283" s="13" t="s">
        <v>578</v>
      </c>
      <c r="J283" s="13" t="s">
        <v>579</v>
      </c>
      <c r="K283" s="13" t="s">
        <v>580</v>
      </c>
      <c r="M283">
        <v>1045</v>
      </c>
      <c r="N283">
        <v>1046</v>
      </c>
      <c r="O283">
        <v>5218.5</v>
      </c>
      <c r="P283">
        <v>4.99</v>
      </c>
      <c r="R283">
        <v>2818</v>
      </c>
      <c r="S283">
        <v>2818</v>
      </c>
      <c r="T283">
        <v>352</v>
      </c>
      <c r="U283">
        <v>0.34</v>
      </c>
      <c r="V283">
        <v>8</v>
      </c>
      <c r="W283">
        <v>1</v>
      </c>
      <c r="X283">
        <v>13</v>
      </c>
      <c r="Y283">
        <v>43693</v>
      </c>
      <c r="Z283">
        <v>521950</v>
      </c>
      <c r="AA283">
        <v>11.98</v>
      </c>
      <c r="AB283">
        <v>521950</v>
      </c>
      <c r="AC283">
        <v>11.98</v>
      </c>
      <c r="AD283">
        <v>94386</v>
      </c>
      <c r="AE283">
        <v>9894217</v>
      </c>
      <c r="AF283">
        <v>0.18079999999999999</v>
      </c>
      <c r="AG283">
        <v>235</v>
      </c>
      <c r="AH283">
        <v>18445969</v>
      </c>
      <c r="AI283">
        <v>3532</v>
      </c>
      <c r="AJ283">
        <v>572</v>
      </c>
      <c r="AK283" s="13" t="s">
        <v>888</v>
      </c>
      <c r="AL283" s="13" t="s">
        <v>752</v>
      </c>
      <c r="AM283" s="13" t="s">
        <v>628</v>
      </c>
      <c r="AN283" s="13" t="s">
        <v>698</v>
      </c>
      <c r="AO283" s="13" t="s">
        <v>594</v>
      </c>
      <c r="AP283">
        <v>3</v>
      </c>
      <c r="AQ283">
        <v>8</v>
      </c>
      <c r="AR283">
        <v>18</v>
      </c>
      <c r="AS283">
        <v>56</v>
      </c>
      <c r="AT283">
        <v>36</v>
      </c>
      <c r="AU283" s="223">
        <v>23589</v>
      </c>
      <c r="AV283" s="13"/>
      <c r="AW283" s="13"/>
      <c r="AX283" s="13"/>
      <c r="AY283" s="13"/>
    </row>
    <row r="284" spans="1:51">
      <c r="A284" s="13" t="s">
        <v>1832</v>
      </c>
      <c r="B284" s="223">
        <v>43466</v>
      </c>
      <c r="C284" s="13" t="s">
        <v>1067</v>
      </c>
      <c r="D284">
        <v>287</v>
      </c>
      <c r="E284">
        <v>180</v>
      </c>
      <c r="F284">
        <v>577</v>
      </c>
      <c r="G284">
        <v>577</v>
      </c>
      <c r="H284" s="13" t="s">
        <v>1833</v>
      </c>
      <c r="I284" s="13" t="s">
        <v>578</v>
      </c>
      <c r="J284" s="13" t="s">
        <v>579</v>
      </c>
      <c r="K284" s="13" t="s">
        <v>736</v>
      </c>
      <c r="M284">
        <v>219</v>
      </c>
      <c r="N284">
        <v>219</v>
      </c>
      <c r="O284">
        <v>689.5</v>
      </c>
      <c r="P284">
        <v>3.15</v>
      </c>
      <c r="R284">
        <v>231</v>
      </c>
      <c r="S284">
        <v>231</v>
      </c>
      <c r="T284">
        <v>189</v>
      </c>
      <c r="U284">
        <v>0.875</v>
      </c>
      <c r="V284">
        <v>1</v>
      </c>
      <c r="W284">
        <v>0</v>
      </c>
      <c r="X284">
        <v>1</v>
      </c>
      <c r="Y284">
        <v>14</v>
      </c>
      <c r="Z284">
        <v>71490</v>
      </c>
      <c r="AA284">
        <v>1.64</v>
      </c>
      <c r="AB284">
        <v>71490</v>
      </c>
      <c r="AC284">
        <v>1.64</v>
      </c>
      <c r="AD284">
        <v>11388</v>
      </c>
      <c r="AE284">
        <v>1505284</v>
      </c>
      <c r="AF284">
        <v>0.1593</v>
      </c>
      <c r="AG284">
        <v>141</v>
      </c>
      <c r="AH284">
        <v>11406932</v>
      </c>
      <c r="AI284">
        <v>16520</v>
      </c>
      <c r="AJ284">
        <v>296</v>
      </c>
      <c r="AK284" s="13" t="s">
        <v>913</v>
      </c>
      <c r="AL284" s="13" t="s">
        <v>1069</v>
      </c>
      <c r="AM284" s="13" t="s">
        <v>1014</v>
      </c>
      <c r="AN284" s="13" t="s">
        <v>1834</v>
      </c>
      <c r="AO284" s="13" t="s">
        <v>585</v>
      </c>
      <c r="AP284">
        <v>6</v>
      </c>
      <c r="AQ284">
        <v>15</v>
      </c>
      <c r="AR284">
        <v>33</v>
      </c>
      <c r="AS284">
        <v>79</v>
      </c>
      <c r="AT284">
        <v>15</v>
      </c>
      <c r="AU284" s="223">
        <v>30071</v>
      </c>
      <c r="AV284" s="13"/>
      <c r="AW284" s="13" t="s">
        <v>737</v>
      </c>
      <c r="AX284" s="13" t="s">
        <v>622</v>
      </c>
      <c r="AY284" s="13"/>
    </row>
    <row r="285" spans="1:51">
      <c r="A285" s="13" t="s">
        <v>1835</v>
      </c>
      <c r="B285" s="223">
        <v>43466</v>
      </c>
      <c r="C285" s="13" t="s">
        <v>1327</v>
      </c>
      <c r="D285">
        <v>266</v>
      </c>
      <c r="E285">
        <v>76</v>
      </c>
      <c r="F285">
        <v>389</v>
      </c>
      <c r="G285">
        <v>221</v>
      </c>
      <c r="H285" s="13" t="s">
        <v>1836</v>
      </c>
      <c r="I285" s="13" t="s">
        <v>578</v>
      </c>
      <c r="J285" s="13" t="s">
        <v>589</v>
      </c>
      <c r="K285" s="13" t="s">
        <v>580</v>
      </c>
      <c r="M285">
        <v>250</v>
      </c>
      <c r="N285">
        <v>250</v>
      </c>
      <c r="O285">
        <v>1251</v>
      </c>
      <c r="P285">
        <v>5</v>
      </c>
      <c r="R285">
        <v>622</v>
      </c>
      <c r="S285">
        <v>622</v>
      </c>
      <c r="T285">
        <v>107</v>
      </c>
      <c r="U285">
        <v>0.42799999999999999</v>
      </c>
      <c r="V285">
        <v>1</v>
      </c>
      <c r="W285">
        <v>0</v>
      </c>
      <c r="X285">
        <v>1</v>
      </c>
      <c r="Y285">
        <v>26</v>
      </c>
      <c r="Z285">
        <v>31735</v>
      </c>
      <c r="AA285">
        <v>0.73</v>
      </c>
      <c r="AB285">
        <v>31735</v>
      </c>
      <c r="AC285">
        <v>0.73</v>
      </c>
      <c r="AD285">
        <v>13314</v>
      </c>
      <c r="AE285">
        <v>2613000</v>
      </c>
      <c r="AF285">
        <v>0.41949999999999998</v>
      </c>
      <c r="AG285">
        <v>852</v>
      </c>
      <c r="AH285">
        <v>10508730</v>
      </c>
      <c r="AI285">
        <v>8414</v>
      </c>
      <c r="AJ285">
        <v>650</v>
      </c>
      <c r="AK285" s="13" t="s">
        <v>1616</v>
      </c>
      <c r="AL285" s="13" t="s">
        <v>1737</v>
      </c>
      <c r="AM285" s="13" t="s">
        <v>1332</v>
      </c>
      <c r="AN285" s="13" t="s">
        <v>1331</v>
      </c>
      <c r="AO285" s="13" t="s">
        <v>609</v>
      </c>
      <c r="AP285">
        <v>3</v>
      </c>
      <c r="AQ285">
        <v>7</v>
      </c>
      <c r="AR285">
        <v>26</v>
      </c>
      <c r="AS285">
        <v>65</v>
      </c>
      <c r="AT285">
        <v>1</v>
      </c>
      <c r="AU285" s="223">
        <v>27514</v>
      </c>
      <c r="AV285" s="13"/>
      <c r="AW285" s="13"/>
      <c r="AX285" s="13"/>
      <c r="AY285" s="13"/>
    </row>
    <row r="286" spans="1:51">
      <c r="A286" s="13" t="s">
        <v>1837</v>
      </c>
      <c r="B286" s="223">
        <v>43466</v>
      </c>
      <c r="C286" s="13" t="s">
        <v>930</v>
      </c>
      <c r="D286">
        <v>342</v>
      </c>
      <c r="E286">
        <v>342</v>
      </c>
      <c r="F286">
        <v>753</v>
      </c>
      <c r="G286">
        <v>753</v>
      </c>
      <c r="H286" s="13" t="s">
        <v>1838</v>
      </c>
      <c r="I286" s="13" t="s">
        <v>578</v>
      </c>
      <c r="J286" s="13" t="s">
        <v>589</v>
      </c>
      <c r="K286" s="13" t="s">
        <v>736</v>
      </c>
      <c r="M286">
        <v>199</v>
      </c>
      <c r="N286">
        <v>200</v>
      </c>
      <c r="O286">
        <v>696.5</v>
      </c>
      <c r="P286">
        <v>3.5</v>
      </c>
      <c r="R286">
        <v>229</v>
      </c>
      <c r="S286">
        <v>229</v>
      </c>
      <c r="T286">
        <v>172</v>
      </c>
      <c r="U286">
        <v>0.88200000000000001</v>
      </c>
      <c r="V286">
        <v>1</v>
      </c>
      <c r="W286">
        <v>0</v>
      </c>
      <c r="X286">
        <v>1</v>
      </c>
      <c r="Y286">
        <v>9</v>
      </c>
      <c r="Z286">
        <v>115299</v>
      </c>
      <c r="AA286">
        <v>2.65</v>
      </c>
      <c r="AB286">
        <v>115299</v>
      </c>
      <c r="AC286">
        <v>2.65</v>
      </c>
      <c r="AD286">
        <v>18632</v>
      </c>
      <c r="AE286">
        <v>1502857</v>
      </c>
      <c r="AF286">
        <v>0.16159999999999999</v>
      </c>
      <c r="AG286">
        <v>86</v>
      </c>
      <c r="AH286">
        <v>12675000</v>
      </c>
      <c r="AI286">
        <v>18107</v>
      </c>
      <c r="AJ286">
        <v>325</v>
      </c>
      <c r="AK286" s="13" t="s">
        <v>941</v>
      </c>
      <c r="AL286" s="13" t="s">
        <v>1014</v>
      </c>
      <c r="AM286" s="13" t="s">
        <v>1050</v>
      </c>
      <c r="AN286" s="13" t="s">
        <v>664</v>
      </c>
      <c r="AO286" s="13" t="s">
        <v>585</v>
      </c>
      <c r="AP286">
        <v>3</v>
      </c>
      <c r="AQ286">
        <v>15</v>
      </c>
      <c r="AR286">
        <v>32</v>
      </c>
      <c r="AS286">
        <v>79</v>
      </c>
      <c r="AT286">
        <v>17</v>
      </c>
      <c r="AU286" s="223">
        <v>31117</v>
      </c>
      <c r="AV286" s="13"/>
      <c r="AW286" s="13" t="s">
        <v>737</v>
      </c>
      <c r="AX286" s="13" t="s">
        <v>622</v>
      </c>
      <c r="AY286" s="13"/>
    </row>
    <row r="287" spans="1:51">
      <c r="A287" s="13" t="s">
        <v>1839</v>
      </c>
      <c r="B287" s="223">
        <v>43466</v>
      </c>
      <c r="C287" s="13" t="s">
        <v>930</v>
      </c>
      <c r="D287">
        <v>356</v>
      </c>
      <c r="E287">
        <v>342</v>
      </c>
      <c r="F287">
        <v>768</v>
      </c>
      <c r="G287">
        <v>753</v>
      </c>
      <c r="H287" s="13" t="s">
        <v>1840</v>
      </c>
      <c r="I287" s="13" t="s">
        <v>578</v>
      </c>
      <c r="J287" s="13" t="s">
        <v>589</v>
      </c>
      <c r="K287" s="13" t="s">
        <v>580</v>
      </c>
      <c r="M287">
        <v>120</v>
      </c>
      <c r="N287">
        <v>120</v>
      </c>
      <c r="O287">
        <v>539</v>
      </c>
      <c r="P287">
        <v>4.49</v>
      </c>
      <c r="R287">
        <v>280</v>
      </c>
      <c r="S287">
        <v>280</v>
      </c>
      <c r="T287">
        <v>38</v>
      </c>
      <c r="U287">
        <v>0.32200000000000001</v>
      </c>
      <c r="V287">
        <v>6</v>
      </c>
      <c r="W287">
        <v>0</v>
      </c>
      <c r="X287">
        <v>20</v>
      </c>
      <c r="Y287">
        <v>3</v>
      </c>
      <c r="Z287">
        <v>98707</v>
      </c>
      <c r="AA287">
        <v>2.27</v>
      </c>
      <c r="AB287">
        <v>98707</v>
      </c>
      <c r="AC287">
        <v>2.27</v>
      </c>
      <c r="AD287">
        <v>38943</v>
      </c>
      <c r="AE287">
        <v>1022257</v>
      </c>
      <c r="AF287">
        <v>0.39450000000000002</v>
      </c>
      <c r="AG287">
        <v>123</v>
      </c>
      <c r="AH287">
        <v>9239549</v>
      </c>
      <c r="AI287">
        <v>17142</v>
      </c>
      <c r="AJ287">
        <v>556</v>
      </c>
      <c r="AK287" s="13" t="s">
        <v>937</v>
      </c>
      <c r="AL287" s="13" t="s">
        <v>1014</v>
      </c>
      <c r="AM287" s="13" t="s">
        <v>1015</v>
      </c>
      <c r="AN287" s="13" t="s">
        <v>664</v>
      </c>
      <c r="AO287" s="13" t="s">
        <v>585</v>
      </c>
      <c r="AP287">
        <v>3</v>
      </c>
      <c r="AQ287">
        <v>15</v>
      </c>
      <c r="AR287">
        <v>32</v>
      </c>
      <c r="AS287">
        <v>79</v>
      </c>
      <c r="AT287">
        <v>17</v>
      </c>
      <c r="AU287" s="223">
        <v>32387</v>
      </c>
      <c r="AV287" s="13"/>
      <c r="AW287" s="13"/>
      <c r="AX287" s="13" t="s">
        <v>622</v>
      </c>
      <c r="AY287" s="13"/>
    </row>
    <row r="288" spans="1:51">
      <c r="A288" s="13" t="s">
        <v>1841</v>
      </c>
      <c r="B288" s="223">
        <v>43466</v>
      </c>
      <c r="C288" s="13" t="s">
        <v>1143</v>
      </c>
      <c r="D288">
        <v>240</v>
      </c>
      <c r="E288">
        <v>261</v>
      </c>
      <c r="F288">
        <v>348</v>
      </c>
      <c r="G288">
        <v>375</v>
      </c>
      <c r="H288" s="13" t="s">
        <v>1842</v>
      </c>
      <c r="I288" s="13" t="s">
        <v>578</v>
      </c>
      <c r="J288" s="13" t="s">
        <v>589</v>
      </c>
      <c r="K288" s="13" t="s">
        <v>580</v>
      </c>
      <c r="M288">
        <v>167</v>
      </c>
      <c r="N288">
        <v>167</v>
      </c>
      <c r="O288">
        <v>768.5</v>
      </c>
      <c r="P288">
        <v>4.5999999999999996</v>
      </c>
      <c r="R288">
        <v>471</v>
      </c>
      <c r="S288">
        <v>471</v>
      </c>
      <c r="T288">
        <v>41</v>
      </c>
      <c r="U288">
        <v>0.247</v>
      </c>
      <c r="V288">
        <v>3</v>
      </c>
      <c r="W288">
        <v>0</v>
      </c>
      <c r="X288">
        <v>3</v>
      </c>
      <c r="Y288">
        <v>6</v>
      </c>
      <c r="Z288">
        <v>80525</v>
      </c>
      <c r="AA288">
        <v>1.85</v>
      </c>
      <c r="AB288">
        <v>80525</v>
      </c>
      <c r="AC288">
        <v>1.85</v>
      </c>
      <c r="AD288">
        <v>27159</v>
      </c>
      <c r="AE288">
        <v>2001480</v>
      </c>
      <c r="AF288">
        <v>0.33729999999999999</v>
      </c>
      <c r="AG288">
        <v>255</v>
      </c>
      <c r="AH288">
        <v>5191821</v>
      </c>
      <c r="AI288">
        <v>6699</v>
      </c>
      <c r="AJ288">
        <v>583</v>
      </c>
      <c r="AK288" s="13" t="s">
        <v>592</v>
      </c>
      <c r="AL288" s="13" t="s">
        <v>593</v>
      </c>
      <c r="AM288" s="13" t="s">
        <v>1377</v>
      </c>
      <c r="AN288" s="13" t="s">
        <v>1843</v>
      </c>
      <c r="AO288" s="13" t="s">
        <v>594</v>
      </c>
      <c r="AP288">
        <v>5</v>
      </c>
      <c r="AQ288">
        <v>8</v>
      </c>
      <c r="AR288">
        <v>19</v>
      </c>
      <c r="AS288">
        <v>60</v>
      </c>
      <c r="AT288">
        <v>42</v>
      </c>
      <c r="AU288" s="223">
        <v>26998</v>
      </c>
      <c r="AV288" s="13"/>
      <c r="AW288" s="13"/>
      <c r="AX288" s="13"/>
      <c r="AY288" s="13"/>
    </row>
    <row r="289" spans="1:51">
      <c r="A289" s="13" t="s">
        <v>1844</v>
      </c>
      <c r="B289" s="223">
        <v>43466</v>
      </c>
      <c r="C289" s="13" t="s">
        <v>1143</v>
      </c>
      <c r="D289">
        <v>261</v>
      </c>
      <c r="E289">
        <v>261</v>
      </c>
      <c r="F289">
        <v>318</v>
      </c>
      <c r="G289">
        <v>375</v>
      </c>
      <c r="H289" s="13" t="s">
        <v>1845</v>
      </c>
      <c r="I289" s="13" t="s">
        <v>578</v>
      </c>
      <c r="J289" s="13" t="s">
        <v>579</v>
      </c>
      <c r="K289" s="13" t="s">
        <v>580</v>
      </c>
      <c r="M289">
        <v>460</v>
      </c>
      <c r="N289">
        <v>462</v>
      </c>
      <c r="O289">
        <v>2141</v>
      </c>
      <c r="P289">
        <v>4.6500000000000004</v>
      </c>
      <c r="R289">
        <v>1133</v>
      </c>
      <c r="S289">
        <v>1133</v>
      </c>
      <c r="T289">
        <v>130</v>
      </c>
      <c r="U289">
        <v>0.28799999999999998</v>
      </c>
      <c r="V289">
        <v>5</v>
      </c>
      <c r="W289">
        <v>0</v>
      </c>
      <c r="X289">
        <v>13</v>
      </c>
      <c r="Y289">
        <v>6</v>
      </c>
      <c r="Z289">
        <v>249250</v>
      </c>
      <c r="AA289">
        <v>5.72</v>
      </c>
      <c r="AB289">
        <v>249250</v>
      </c>
      <c r="AC289">
        <v>5.72</v>
      </c>
      <c r="AD289">
        <v>89543</v>
      </c>
      <c r="AE289">
        <v>5304133</v>
      </c>
      <c r="AF289">
        <v>0.35920000000000002</v>
      </c>
      <c r="AG289">
        <v>198</v>
      </c>
      <c r="AH289">
        <v>16798483</v>
      </c>
      <c r="AI289">
        <v>7813</v>
      </c>
      <c r="AJ289">
        <v>557</v>
      </c>
      <c r="AK289" s="13" t="s">
        <v>1846</v>
      </c>
      <c r="AL289" s="13" t="s">
        <v>1377</v>
      </c>
      <c r="AM289" s="13" t="s">
        <v>851</v>
      </c>
      <c r="AN289" s="13" t="s">
        <v>1378</v>
      </c>
      <c r="AO289" s="13" t="s">
        <v>594</v>
      </c>
      <c r="AP289">
        <v>5</v>
      </c>
      <c r="AQ289">
        <v>8</v>
      </c>
      <c r="AR289">
        <v>19</v>
      </c>
      <c r="AS289">
        <v>60</v>
      </c>
      <c r="AT289">
        <v>42</v>
      </c>
      <c r="AU289" s="223">
        <v>26937</v>
      </c>
      <c r="AV289" s="13"/>
      <c r="AW289" s="13"/>
      <c r="AX289" s="13"/>
      <c r="AY289" s="13"/>
    </row>
    <row r="290" spans="1:51">
      <c r="A290" s="13" t="s">
        <v>1847</v>
      </c>
      <c r="B290" s="223">
        <v>43466</v>
      </c>
      <c r="C290" s="13" t="s">
        <v>1244</v>
      </c>
      <c r="D290">
        <v>341</v>
      </c>
      <c r="E290">
        <v>341</v>
      </c>
      <c r="F290">
        <v>762</v>
      </c>
      <c r="G290">
        <v>762</v>
      </c>
      <c r="H290" s="13" t="s">
        <v>1848</v>
      </c>
      <c r="I290" s="13" t="s">
        <v>578</v>
      </c>
      <c r="J290" s="13" t="s">
        <v>589</v>
      </c>
      <c r="K290" s="13" t="s">
        <v>598</v>
      </c>
      <c r="M290">
        <v>230</v>
      </c>
      <c r="N290">
        <v>230</v>
      </c>
      <c r="O290">
        <v>1034</v>
      </c>
      <c r="P290">
        <v>4.5</v>
      </c>
      <c r="R290">
        <v>519</v>
      </c>
      <c r="S290">
        <v>519</v>
      </c>
      <c r="T290">
        <v>93</v>
      </c>
      <c r="U290">
        <v>0.40400000000000003</v>
      </c>
      <c r="V290">
        <v>4</v>
      </c>
      <c r="W290">
        <v>0</v>
      </c>
      <c r="X290">
        <v>5</v>
      </c>
      <c r="Y290">
        <v>6</v>
      </c>
      <c r="Z290">
        <v>77898</v>
      </c>
      <c r="AA290">
        <v>1.79</v>
      </c>
      <c r="AB290">
        <v>77898</v>
      </c>
      <c r="AC290">
        <v>1.79</v>
      </c>
      <c r="AD290">
        <v>43696</v>
      </c>
      <c r="AE290">
        <v>2798894</v>
      </c>
      <c r="AF290">
        <v>0.56089999999999995</v>
      </c>
      <c r="AG290">
        <v>290</v>
      </c>
      <c r="AH290">
        <v>15900000</v>
      </c>
      <c r="AI290">
        <v>15377</v>
      </c>
      <c r="AJ290">
        <v>529</v>
      </c>
      <c r="AK290" s="13" t="s">
        <v>1247</v>
      </c>
      <c r="AL290" s="13" t="s">
        <v>1260</v>
      </c>
      <c r="AM290" s="13" t="s">
        <v>1849</v>
      </c>
      <c r="AN290" s="13" t="s">
        <v>1850</v>
      </c>
      <c r="AO290" s="13" t="s">
        <v>585</v>
      </c>
      <c r="AP290">
        <v>5</v>
      </c>
      <c r="AQ290">
        <v>15</v>
      </c>
      <c r="AR290">
        <v>29</v>
      </c>
      <c r="AS290">
        <v>86</v>
      </c>
      <c r="AT290">
        <v>14</v>
      </c>
      <c r="AU290" s="223">
        <v>31078</v>
      </c>
      <c r="AV290" s="13"/>
      <c r="AW290" s="13"/>
      <c r="AX290" s="13" t="s">
        <v>622</v>
      </c>
      <c r="AY290" s="13" t="s">
        <v>622</v>
      </c>
    </row>
    <row r="291" spans="1:51">
      <c r="A291" s="13" t="s">
        <v>372</v>
      </c>
      <c r="B291" s="223">
        <v>43466</v>
      </c>
      <c r="C291" s="13" t="s">
        <v>1490</v>
      </c>
      <c r="D291">
        <v>343</v>
      </c>
      <c r="E291">
        <v>241</v>
      </c>
      <c r="F291">
        <v>757</v>
      </c>
      <c r="G291">
        <v>760</v>
      </c>
      <c r="H291" s="13" t="s">
        <v>1851</v>
      </c>
      <c r="I291" s="13" t="s">
        <v>578</v>
      </c>
      <c r="J291" s="13" t="s">
        <v>589</v>
      </c>
      <c r="K291" s="13" t="s">
        <v>736</v>
      </c>
      <c r="M291">
        <v>179</v>
      </c>
      <c r="N291">
        <v>200</v>
      </c>
      <c r="O291">
        <v>626.5</v>
      </c>
      <c r="P291">
        <v>3.5</v>
      </c>
      <c r="R291">
        <v>204</v>
      </c>
      <c r="S291">
        <v>204</v>
      </c>
      <c r="T291">
        <v>147</v>
      </c>
      <c r="U291">
        <v>0.84</v>
      </c>
      <c r="V291">
        <v>1</v>
      </c>
      <c r="W291">
        <v>0</v>
      </c>
      <c r="X291">
        <v>1</v>
      </c>
      <c r="Y291">
        <v>11</v>
      </c>
      <c r="Z291">
        <v>63577</v>
      </c>
      <c r="AA291">
        <v>1.46</v>
      </c>
      <c r="AB291">
        <v>63577</v>
      </c>
      <c r="AC291">
        <v>1.46</v>
      </c>
      <c r="AD291">
        <v>14325</v>
      </c>
      <c r="AE291">
        <v>1434170</v>
      </c>
      <c r="AF291">
        <v>0.2253</v>
      </c>
      <c r="AG291">
        <v>140</v>
      </c>
      <c r="AH291">
        <v>13369245</v>
      </c>
      <c r="AI291">
        <v>19099</v>
      </c>
      <c r="AJ291">
        <v>312</v>
      </c>
      <c r="AK291" s="13" t="s">
        <v>1852</v>
      </c>
      <c r="AL291" s="13" t="s">
        <v>1427</v>
      </c>
      <c r="AM291" s="13" t="s">
        <v>1853</v>
      </c>
      <c r="AN291" s="13" t="s">
        <v>888</v>
      </c>
      <c r="AO291" s="13" t="s">
        <v>609</v>
      </c>
      <c r="AP291">
        <v>11</v>
      </c>
      <c r="AQ291">
        <v>13</v>
      </c>
      <c r="AR291">
        <v>30</v>
      </c>
      <c r="AS291">
        <v>68</v>
      </c>
      <c r="AT291">
        <v>9</v>
      </c>
      <c r="AU291" s="223">
        <v>31596</v>
      </c>
      <c r="AV291" s="13"/>
      <c r="AW291" s="13" t="s">
        <v>737</v>
      </c>
      <c r="AX291" s="13" t="s">
        <v>622</v>
      </c>
      <c r="AY291" s="13"/>
    </row>
    <row r="292" spans="1:51">
      <c r="A292" s="13" t="s">
        <v>373</v>
      </c>
      <c r="B292" s="223">
        <v>43466</v>
      </c>
      <c r="C292" s="13" t="s">
        <v>1490</v>
      </c>
      <c r="D292">
        <v>355</v>
      </c>
      <c r="E292">
        <v>241</v>
      </c>
      <c r="F292">
        <v>760</v>
      </c>
      <c r="G292">
        <v>760</v>
      </c>
      <c r="H292" s="13" t="s">
        <v>1854</v>
      </c>
      <c r="I292" s="13" t="s">
        <v>578</v>
      </c>
      <c r="J292" s="13" t="s">
        <v>589</v>
      </c>
      <c r="K292" s="13" t="s">
        <v>736</v>
      </c>
      <c r="M292">
        <v>150</v>
      </c>
      <c r="N292">
        <v>150</v>
      </c>
      <c r="O292">
        <v>525</v>
      </c>
      <c r="P292">
        <v>3.5</v>
      </c>
      <c r="R292">
        <v>173</v>
      </c>
      <c r="S292">
        <v>173</v>
      </c>
      <c r="T292">
        <v>132</v>
      </c>
      <c r="U292">
        <v>0.90400000000000003</v>
      </c>
      <c r="V292">
        <v>1</v>
      </c>
      <c r="W292">
        <v>0</v>
      </c>
      <c r="X292">
        <v>1</v>
      </c>
      <c r="Y292">
        <v>12</v>
      </c>
      <c r="Z292">
        <v>45362</v>
      </c>
      <c r="AA292">
        <v>1.04</v>
      </c>
      <c r="AB292">
        <v>45362</v>
      </c>
      <c r="AC292">
        <v>1.04</v>
      </c>
      <c r="AD292">
        <v>10330</v>
      </c>
      <c r="AE292">
        <v>1041895</v>
      </c>
      <c r="AF292">
        <v>0.22770000000000001</v>
      </c>
      <c r="AG292">
        <v>166</v>
      </c>
      <c r="AH292">
        <v>10240710</v>
      </c>
      <c r="AI292">
        <v>19506</v>
      </c>
      <c r="AJ292">
        <v>313</v>
      </c>
      <c r="AK292" s="13" t="s">
        <v>1855</v>
      </c>
      <c r="AL292" s="13" t="s">
        <v>888</v>
      </c>
      <c r="AM292" s="13" t="s">
        <v>1537</v>
      </c>
      <c r="AN292" s="13" t="s">
        <v>1427</v>
      </c>
      <c r="AO292" s="13" t="s">
        <v>609</v>
      </c>
      <c r="AP292">
        <v>11</v>
      </c>
      <c r="AQ292">
        <v>13</v>
      </c>
      <c r="AR292">
        <v>30</v>
      </c>
      <c r="AS292">
        <v>68</v>
      </c>
      <c r="AT292">
        <v>9</v>
      </c>
      <c r="AU292" s="223">
        <v>32111</v>
      </c>
      <c r="AV292" s="13"/>
      <c r="AW292" s="13" t="s">
        <v>737</v>
      </c>
      <c r="AX292" s="13" t="s">
        <v>622</v>
      </c>
      <c r="AY292" s="13"/>
    </row>
    <row r="293" spans="1:51">
      <c r="A293" s="13" t="s">
        <v>489</v>
      </c>
      <c r="B293" s="223">
        <v>43466</v>
      </c>
      <c r="C293" s="13" t="s">
        <v>1856</v>
      </c>
      <c r="D293">
        <v>61</v>
      </c>
      <c r="E293">
        <v>61</v>
      </c>
      <c r="F293">
        <v>216</v>
      </c>
      <c r="G293">
        <v>216</v>
      </c>
      <c r="H293" s="13" t="s">
        <v>1857</v>
      </c>
      <c r="I293" s="13" t="s">
        <v>578</v>
      </c>
      <c r="J293" s="13" t="s">
        <v>579</v>
      </c>
      <c r="K293" s="13" t="s">
        <v>580</v>
      </c>
      <c r="M293">
        <v>1603</v>
      </c>
      <c r="N293">
        <v>1603</v>
      </c>
      <c r="O293">
        <v>7402.5</v>
      </c>
      <c r="P293">
        <v>4.62</v>
      </c>
      <c r="R293">
        <v>3855</v>
      </c>
      <c r="S293">
        <v>3855</v>
      </c>
      <c r="T293">
        <v>469</v>
      </c>
      <c r="U293">
        <v>0.29699999999999999</v>
      </c>
      <c r="V293">
        <v>22</v>
      </c>
      <c r="W293">
        <v>1</v>
      </c>
      <c r="X293">
        <v>32</v>
      </c>
      <c r="Y293">
        <v>43538</v>
      </c>
      <c r="Z293">
        <v>906484</v>
      </c>
      <c r="AA293">
        <v>20.81</v>
      </c>
      <c r="AB293">
        <v>844628</v>
      </c>
      <c r="AC293">
        <v>19.39</v>
      </c>
      <c r="AD293">
        <v>161168</v>
      </c>
      <c r="AE293">
        <v>13652083</v>
      </c>
      <c r="AF293">
        <v>0.1656</v>
      </c>
      <c r="AG293">
        <v>185</v>
      </c>
      <c r="AH293">
        <v>21351730</v>
      </c>
      <c r="AI293">
        <v>2884</v>
      </c>
      <c r="AJ293">
        <v>546</v>
      </c>
      <c r="AK293" s="13" t="s">
        <v>592</v>
      </c>
      <c r="AL293" s="13" t="s">
        <v>1185</v>
      </c>
      <c r="AM293" s="13" t="s">
        <v>1824</v>
      </c>
      <c r="AN293" s="13" t="s">
        <v>852</v>
      </c>
      <c r="AO293" s="13" t="s">
        <v>594</v>
      </c>
      <c r="AP293">
        <v>16</v>
      </c>
      <c r="AQ293">
        <v>9</v>
      </c>
      <c r="AR293" t="s">
        <v>1387</v>
      </c>
      <c r="AS293">
        <v>55</v>
      </c>
      <c r="AT293">
        <v>41</v>
      </c>
      <c r="AU293" s="223">
        <v>20236</v>
      </c>
      <c r="AV293" s="13"/>
      <c r="AW293" s="13"/>
      <c r="AX293" s="13"/>
      <c r="AY293" s="13"/>
    </row>
    <row r="294" spans="1:51">
      <c r="A294" s="13" t="s">
        <v>1858</v>
      </c>
      <c r="B294" s="223">
        <v>43466</v>
      </c>
      <c r="C294" s="13" t="s">
        <v>1281</v>
      </c>
      <c r="D294">
        <v>146</v>
      </c>
      <c r="E294">
        <v>182</v>
      </c>
      <c r="F294">
        <v>257</v>
      </c>
      <c r="G294">
        <v>257</v>
      </c>
      <c r="H294" s="13" t="s">
        <v>1859</v>
      </c>
      <c r="I294" s="13" t="s">
        <v>578</v>
      </c>
      <c r="J294" s="13" t="s">
        <v>579</v>
      </c>
      <c r="K294" s="13" t="s">
        <v>736</v>
      </c>
      <c r="M294">
        <v>111</v>
      </c>
      <c r="N294">
        <v>112</v>
      </c>
      <c r="O294">
        <v>413.5</v>
      </c>
      <c r="P294">
        <v>3.73</v>
      </c>
      <c r="R294">
        <v>128</v>
      </c>
      <c r="S294">
        <v>128</v>
      </c>
      <c r="T294">
        <v>104</v>
      </c>
      <c r="U294">
        <v>0.94499999999999995</v>
      </c>
      <c r="V294">
        <v>1</v>
      </c>
      <c r="W294">
        <v>0</v>
      </c>
      <c r="X294">
        <v>1</v>
      </c>
      <c r="Y294">
        <v>14</v>
      </c>
      <c r="Z294">
        <v>40574</v>
      </c>
      <c r="AA294">
        <v>0.93</v>
      </c>
      <c r="AB294">
        <v>40574</v>
      </c>
      <c r="AC294">
        <v>0.93</v>
      </c>
      <c r="AD294">
        <v>9017</v>
      </c>
      <c r="AE294">
        <v>845622</v>
      </c>
      <c r="AF294">
        <v>0.22220000000000001</v>
      </c>
      <c r="AG294">
        <v>138</v>
      </c>
      <c r="AH294">
        <v>2318317</v>
      </c>
      <c r="AI294">
        <v>5546</v>
      </c>
      <c r="AJ294">
        <v>334</v>
      </c>
      <c r="AK294" s="13" t="s">
        <v>851</v>
      </c>
      <c r="AL294" s="13" t="s">
        <v>1185</v>
      </c>
      <c r="AM294" s="13"/>
      <c r="AN294" s="13"/>
      <c r="AO294" s="13" t="s">
        <v>594</v>
      </c>
      <c r="AP294">
        <v>16</v>
      </c>
      <c r="AQ294">
        <v>9</v>
      </c>
      <c r="AR294">
        <v>19</v>
      </c>
      <c r="AS294">
        <v>55</v>
      </c>
      <c r="AT294">
        <v>41</v>
      </c>
      <c r="AU294" s="223">
        <v>23497</v>
      </c>
      <c r="AV294" s="13"/>
      <c r="AW294" s="13" t="s">
        <v>737</v>
      </c>
      <c r="AX294" s="13"/>
      <c r="AY294" s="13"/>
    </row>
    <row r="295" spans="1:51">
      <c r="A295" s="13" t="s">
        <v>1860</v>
      </c>
      <c r="B295" s="223">
        <v>43466</v>
      </c>
      <c r="C295" s="13" t="s">
        <v>1553</v>
      </c>
      <c r="D295">
        <v>315</v>
      </c>
      <c r="E295">
        <v>194</v>
      </c>
      <c r="F295">
        <v>273</v>
      </c>
      <c r="G295">
        <v>273</v>
      </c>
      <c r="H295" s="13" t="s">
        <v>1861</v>
      </c>
      <c r="I295" s="13" t="s">
        <v>578</v>
      </c>
      <c r="J295" s="13" t="s">
        <v>589</v>
      </c>
      <c r="K295" s="13" t="s">
        <v>736</v>
      </c>
      <c r="M295">
        <v>288</v>
      </c>
      <c r="N295">
        <v>293</v>
      </c>
      <c r="O295">
        <v>1036</v>
      </c>
      <c r="P295">
        <v>3.6</v>
      </c>
      <c r="R295">
        <v>333</v>
      </c>
      <c r="S295">
        <v>333</v>
      </c>
      <c r="T295">
        <v>262</v>
      </c>
      <c r="U295">
        <v>0.91</v>
      </c>
      <c r="V295">
        <v>2</v>
      </c>
      <c r="W295">
        <v>1</v>
      </c>
      <c r="X295">
        <v>3</v>
      </c>
      <c r="Y295">
        <v>10</v>
      </c>
      <c r="Z295">
        <v>256217</v>
      </c>
      <c r="AA295">
        <v>5.88</v>
      </c>
      <c r="AB295">
        <v>256217</v>
      </c>
      <c r="AC295">
        <v>5.88</v>
      </c>
      <c r="AD295">
        <v>33868</v>
      </c>
      <c r="AE295">
        <v>2315113</v>
      </c>
      <c r="AF295">
        <v>0.13220000000000001</v>
      </c>
      <c r="AG295">
        <v>57</v>
      </c>
      <c r="AH295">
        <v>20511981</v>
      </c>
      <c r="AI295">
        <v>19480</v>
      </c>
      <c r="AJ295">
        <v>376</v>
      </c>
      <c r="AK295" s="13" t="s">
        <v>1862</v>
      </c>
      <c r="AL295" s="13" t="s">
        <v>1863</v>
      </c>
      <c r="AM295" s="13" t="s">
        <v>1864</v>
      </c>
      <c r="AN295" s="13" t="s">
        <v>827</v>
      </c>
      <c r="AO295" s="13" t="s">
        <v>594</v>
      </c>
      <c r="AP295">
        <v>5</v>
      </c>
      <c r="AQ295">
        <v>8</v>
      </c>
      <c r="AR295">
        <v>19</v>
      </c>
      <c r="AS295">
        <v>60</v>
      </c>
      <c r="AT295">
        <v>42</v>
      </c>
      <c r="AU295" s="223">
        <v>30467</v>
      </c>
      <c r="AV295" s="13"/>
      <c r="AW295" s="13" t="s">
        <v>737</v>
      </c>
      <c r="AX295" s="13" t="s">
        <v>622</v>
      </c>
      <c r="AY295" s="13"/>
    </row>
    <row r="296" spans="1:51">
      <c r="A296" s="13" t="s">
        <v>1865</v>
      </c>
      <c r="B296" s="223">
        <v>43466</v>
      </c>
      <c r="C296" s="13" t="s">
        <v>1866</v>
      </c>
      <c r="D296">
        <v>6</v>
      </c>
      <c r="E296">
        <v>6</v>
      </c>
      <c r="F296">
        <v>204</v>
      </c>
      <c r="G296">
        <v>204</v>
      </c>
      <c r="H296" s="13" t="s">
        <v>1867</v>
      </c>
      <c r="I296" s="13" t="s">
        <v>578</v>
      </c>
      <c r="J296" s="13" t="s">
        <v>579</v>
      </c>
      <c r="K296" s="13" t="s">
        <v>580</v>
      </c>
      <c r="M296">
        <v>1527</v>
      </c>
      <c r="N296">
        <v>1531</v>
      </c>
      <c r="O296">
        <v>6248.5</v>
      </c>
      <c r="P296">
        <v>4.09</v>
      </c>
      <c r="R296">
        <v>2894</v>
      </c>
      <c r="S296">
        <v>2894</v>
      </c>
      <c r="T296">
        <v>711</v>
      </c>
      <c r="U296">
        <v>0.47099999999999997</v>
      </c>
      <c r="V296">
        <v>20</v>
      </c>
      <c r="W296">
        <v>0</v>
      </c>
      <c r="X296">
        <v>46</v>
      </c>
      <c r="Y296">
        <v>6</v>
      </c>
      <c r="Z296">
        <v>566414</v>
      </c>
      <c r="AA296">
        <v>13</v>
      </c>
      <c r="AB296">
        <v>519124</v>
      </c>
      <c r="AC296">
        <v>11.92</v>
      </c>
      <c r="AD296">
        <v>171144</v>
      </c>
      <c r="AE296">
        <v>10617265</v>
      </c>
      <c r="AF296">
        <v>0.30220000000000002</v>
      </c>
      <c r="AG296">
        <v>223</v>
      </c>
      <c r="AH296">
        <v>7994564</v>
      </c>
      <c r="AI296">
        <v>1276</v>
      </c>
      <c r="AJ296">
        <v>514</v>
      </c>
      <c r="AK296" s="13" t="s">
        <v>1868</v>
      </c>
      <c r="AL296" s="13" t="s">
        <v>1869</v>
      </c>
      <c r="AM296" s="13" t="s">
        <v>1870</v>
      </c>
      <c r="AN296" s="13" t="s">
        <v>1871</v>
      </c>
      <c r="AO296" s="13" t="s">
        <v>609</v>
      </c>
      <c r="AP296">
        <v>3</v>
      </c>
      <c r="AQ296">
        <v>7</v>
      </c>
      <c r="AR296">
        <v>26</v>
      </c>
      <c r="AS296">
        <v>65</v>
      </c>
      <c r="AT296">
        <v>2</v>
      </c>
      <c r="AU296" s="223">
        <v>14940</v>
      </c>
      <c r="AV296" s="13"/>
      <c r="AW296" s="13"/>
      <c r="AX296" s="13"/>
      <c r="AY296" s="13"/>
    </row>
    <row r="297" spans="1:51">
      <c r="A297" s="13" t="s">
        <v>1872</v>
      </c>
      <c r="B297" s="223">
        <v>43466</v>
      </c>
      <c r="C297" s="13" t="s">
        <v>1866</v>
      </c>
      <c r="D297">
        <v>7</v>
      </c>
      <c r="E297">
        <v>6</v>
      </c>
      <c r="F297">
        <v>371</v>
      </c>
      <c r="G297">
        <v>204</v>
      </c>
      <c r="H297" s="13" t="s">
        <v>1873</v>
      </c>
      <c r="I297" s="13" t="s">
        <v>578</v>
      </c>
      <c r="J297" s="13" t="s">
        <v>579</v>
      </c>
      <c r="K297" s="13" t="s">
        <v>580</v>
      </c>
      <c r="M297">
        <v>240</v>
      </c>
      <c r="N297">
        <v>240</v>
      </c>
      <c r="O297">
        <v>1080</v>
      </c>
      <c r="P297">
        <v>4.5</v>
      </c>
      <c r="R297">
        <v>545</v>
      </c>
      <c r="S297">
        <v>545</v>
      </c>
      <c r="T297">
        <v>93</v>
      </c>
      <c r="U297">
        <v>0.39200000000000002</v>
      </c>
      <c r="V297">
        <v>4</v>
      </c>
      <c r="W297">
        <v>0</v>
      </c>
      <c r="X297">
        <v>8</v>
      </c>
      <c r="Y297">
        <v>6</v>
      </c>
      <c r="Z297">
        <v>96933</v>
      </c>
      <c r="AA297">
        <v>2.23</v>
      </c>
      <c r="AB297">
        <v>96933</v>
      </c>
      <c r="AC297">
        <v>2.23</v>
      </c>
      <c r="AD297">
        <v>28827</v>
      </c>
      <c r="AE297">
        <v>1766160</v>
      </c>
      <c r="AF297">
        <v>0.2974</v>
      </c>
      <c r="AG297">
        <v>244</v>
      </c>
      <c r="AH297">
        <v>1269490</v>
      </c>
      <c r="AI297">
        <v>1175</v>
      </c>
      <c r="AJ297">
        <v>545</v>
      </c>
      <c r="AK297" s="13" t="s">
        <v>1330</v>
      </c>
      <c r="AL297" s="13" t="s">
        <v>1332</v>
      </c>
      <c r="AM297" s="13" t="s">
        <v>1871</v>
      </c>
      <c r="AN297" s="13"/>
      <c r="AO297" s="13" t="s">
        <v>609</v>
      </c>
      <c r="AP297">
        <v>3</v>
      </c>
      <c r="AQ297">
        <v>7</v>
      </c>
      <c r="AR297">
        <v>26</v>
      </c>
      <c r="AS297">
        <v>65</v>
      </c>
      <c r="AT297">
        <v>2</v>
      </c>
      <c r="AU297" s="223">
        <v>14909</v>
      </c>
      <c r="AV297" s="13" t="s">
        <v>1045</v>
      </c>
      <c r="AW297" s="13"/>
      <c r="AX297" s="13"/>
      <c r="AY297" s="13"/>
    </row>
    <row r="298" spans="1:51">
      <c r="A298" s="13" t="s">
        <v>374</v>
      </c>
      <c r="B298" s="223">
        <v>43466</v>
      </c>
      <c r="C298" s="13" t="s">
        <v>1874</v>
      </c>
      <c r="D298">
        <v>74</v>
      </c>
      <c r="E298">
        <v>74</v>
      </c>
      <c r="F298">
        <v>224</v>
      </c>
      <c r="G298">
        <v>224</v>
      </c>
      <c r="H298" s="13" t="s">
        <v>1875</v>
      </c>
      <c r="I298" s="13" t="s">
        <v>578</v>
      </c>
      <c r="J298" s="13" t="s">
        <v>579</v>
      </c>
      <c r="K298" s="13" t="s">
        <v>580</v>
      </c>
      <c r="M298">
        <v>2151</v>
      </c>
      <c r="N298">
        <v>2162</v>
      </c>
      <c r="O298">
        <v>10068.5</v>
      </c>
      <c r="P298">
        <v>4.68</v>
      </c>
      <c r="R298">
        <v>4814</v>
      </c>
      <c r="S298">
        <v>4814</v>
      </c>
      <c r="T298">
        <v>875</v>
      </c>
      <c r="U298">
        <v>0.40899999999999997</v>
      </c>
      <c r="V298">
        <v>22</v>
      </c>
      <c r="W298">
        <v>1</v>
      </c>
      <c r="X298">
        <v>22</v>
      </c>
      <c r="Y298">
        <v>43662</v>
      </c>
      <c r="Z298">
        <v>1172233</v>
      </c>
      <c r="AA298">
        <v>26.91</v>
      </c>
      <c r="AB298">
        <v>1083783</v>
      </c>
      <c r="AC298">
        <v>24.88</v>
      </c>
      <c r="AD298">
        <v>150639</v>
      </c>
      <c r="AE298">
        <v>16837094</v>
      </c>
      <c r="AF298">
        <v>0.1285</v>
      </c>
      <c r="AG298">
        <v>179</v>
      </c>
      <c r="AH298">
        <v>32794423</v>
      </c>
      <c r="AI298">
        <v>3238</v>
      </c>
      <c r="AJ298">
        <v>536</v>
      </c>
      <c r="AK298" s="13" t="s">
        <v>1853</v>
      </c>
      <c r="AL298" s="13" t="s">
        <v>632</v>
      </c>
      <c r="AM298" s="13" t="s">
        <v>1492</v>
      </c>
      <c r="AN298" s="13" t="s">
        <v>732</v>
      </c>
      <c r="AO298" s="13" t="s">
        <v>609</v>
      </c>
      <c r="AP298">
        <v>11</v>
      </c>
      <c r="AQ298">
        <v>13</v>
      </c>
      <c r="AR298">
        <v>30</v>
      </c>
      <c r="AS298">
        <v>68</v>
      </c>
      <c r="AT298">
        <v>8</v>
      </c>
      <c r="AU298" s="223">
        <v>21348</v>
      </c>
      <c r="AV298" s="13"/>
      <c r="AW298" s="13"/>
      <c r="AX298" s="13"/>
      <c r="AY298" s="13"/>
    </row>
    <row r="299" spans="1:51">
      <c r="A299" s="13" t="s">
        <v>334</v>
      </c>
      <c r="B299" s="223">
        <v>43466</v>
      </c>
      <c r="C299" s="13" t="s">
        <v>1876</v>
      </c>
      <c r="D299">
        <v>23</v>
      </c>
      <c r="E299">
        <v>23</v>
      </c>
      <c r="F299">
        <v>511</v>
      </c>
      <c r="G299">
        <v>511</v>
      </c>
      <c r="H299" s="13" t="s">
        <v>1877</v>
      </c>
      <c r="I299" s="13" t="s">
        <v>578</v>
      </c>
      <c r="J299" s="13" t="s">
        <v>579</v>
      </c>
      <c r="K299" s="13" t="s">
        <v>580</v>
      </c>
      <c r="M299">
        <v>1861</v>
      </c>
      <c r="N299">
        <v>1861</v>
      </c>
      <c r="O299">
        <v>8767.5</v>
      </c>
      <c r="P299">
        <v>4.71</v>
      </c>
      <c r="R299">
        <v>3985</v>
      </c>
      <c r="S299">
        <v>3985</v>
      </c>
      <c r="T299">
        <v>785</v>
      </c>
      <c r="U299">
        <v>0.42499999999999999</v>
      </c>
      <c r="V299">
        <v>16</v>
      </c>
      <c r="W299">
        <v>2</v>
      </c>
      <c r="X299">
        <v>19</v>
      </c>
      <c r="Y299">
        <v>43783</v>
      </c>
      <c r="Z299">
        <v>717071</v>
      </c>
      <c r="AA299">
        <v>16.46</v>
      </c>
      <c r="AB299">
        <v>694013</v>
      </c>
      <c r="AC299">
        <v>15.93</v>
      </c>
      <c r="AD299">
        <v>133117</v>
      </c>
      <c r="AE299">
        <v>14691881</v>
      </c>
      <c r="AF299">
        <v>0.18559999999999999</v>
      </c>
      <c r="AG299">
        <v>242</v>
      </c>
      <c r="AH299">
        <v>22094000</v>
      </c>
      <c r="AI299">
        <v>2561</v>
      </c>
      <c r="AJ299">
        <v>564</v>
      </c>
      <c r="AK299" s="13" t="s">
        <v>732</v>
      </c>
      <c r="AL299" s="13" t="s">
        <v>1397</v>
      </c>
      <c r="AM299" s="13" t="s">
        <v>1395</v>
      </c>
      <c r="AN299" s="13" t="s">
        <v>731</v>
      </c>
      <c r="AO299" s="13" t="s">
        <v>609</v>
      </c>
      <c r="AP299">
        <v>3</v>
      </c>
      <c r="AQ299">
        <v>7</v>
      </c>
      <c r="AR299">
        <v>26</v>
      </c>
      <c r="AS299">
        <v>74</v>
      </c>
      <c r="AT299">
        <v>2</v>
      </c>
      <c r="AU299" s="223">
        <v>18185</v>
      </c>
      <c r="AV299" s="13" t="s">
        <v>705</v>
      </c>
      <c r="AW299" s="13"/>
      <c r="AX299" s="13"/>
      <c r="AY299" s="13"/>
    </row>
    <row r="300" spans="1:51">
      <c r="A300" s="13" t="s">
        <v>375</v>
      </c>
      <c r="B300" s="223">
        <v>43466</v>
      </c>
      <c r="C300" s="13" t="s">
        <v>1365</v>
      </c>
      <c r="D300">
        <v>62</v>
      </c>
      <c r="E300">
        <v>62</v>
      </c>
      <c r="F300">
        <v>217</v>
      </c>
      <c r="G300">
        <v>217</v>
      </c>
      <c r="H300" s="13" t="s">
        <v>1878</v>
      </c>
      <c r="I300" s="13" t="s">
        <v>578</v>
      </c>
      <c r="J300" s="13" t="s">
        <v>579</v>
      </c>
      <c r="K300" s="13" t="s">
        <v>580</v>
      </c>
      <c r="M300">
        <v>1515</v>
      </c>
      <c r="N300">
        <v>1515</v>
      </c>
      <c r="O300">
        <v>7053.5</v>
      </c>
      <c r="P300">
        <v>4.66</v>
      </c>
      <c r="R300">
        <v>3416</v>
      </c>
      <c r="S300">
        <v>3416</v>
      </c>
      <c r="T300">
        <v>590</v>
      </c>
      <c r="U300">
        <v>0.39400000000000002</v>
      </c>
      <c r="V300">
        <v>14</v>
      </c>
      <c r="W300">
        <v>1</v>
      </c>
      <c r="X300">
        <v>18</v>
      </c>
      <c r="Y300" t="s">
        <v>1879</v>
      </c>
      <c r="Z300">
        <v>906988</v>
      </c>
      <c r="AA300">
        <v>20.82</v>
      </c>
      <c r="AB300">
        <v>822228</v>
      </c>
      <c r="AC300">
        <v>18.88</v>
      </c>
      <c r="AD300">
        <v>124916</v>
      </c>
      <c r="AE300">
        <v>12618161</v>
      </c>
      <c r="AF300">
        <v>0.13769999999999999</v>
      </c>
      <c r="AG300">
        <v>164</v>
      </c>
      <c r="AH300">
        <v>23677092</v>
      </c>
      <c r="AI300">
        <v>3357</v>
      </c>
      <c r="AJ300">
        <v>563</v>
      </c>
      <c r="AK300" s="13" t="s">
        <v>1880</v>
      </c>
      <c r="AL300" s="13" t="s">
        <v>632</v>
      </c>
      <c r="AM300" s="13" t="s">
        <v>1362</v>
      </c>
      <c r="AN300" s="13" t="s">
        <v>601</v>
      </c>
      <c r="AO300" s="13" t="s">
        <v>609</v>
      </c>
      <c r="AP300">
        <v>11</v>
      </c>
      <c r="AQ300">
        <v>13</v>
      </c>
      <c r="AR300">
        <v>29</v>
      </c>
      <c r="AS300">
        <v>68</v>
      </c>
      <c r="AT300">
        <v>8</v>
      </c>
      <c r="AU300" s="223">
        <v>21083</v>
      </c>
      <c r="AV300" s="13"/>
      <c r="AW300" s="13"/>
      <c r="AX300" s="13"/>
      <c r="AY300" s="13"/>
    </row>
    <row r="301" spans="1:51">
      <c r="A301" s="13" t="s">
        <v>1881</v>
      </c>
      <c r="B301" s="223">
        <v>43466</v>
      </c>
      <c r="C301" s="13" t="s">
        <v>1160</v>
      </c>
      <c r="D301">
        <v>293</v>
      </c>
      <c r="E301">
        <v>309</v>
      </c>
      <c r="F301">
        <v>563</v>
      </c>
      <c r="G301">
        <v>341</v>
      </c>
      <c r="H301" s="13" t="s">
        <v>1882</v>
      </c>
      <c r="I301" s="13" t="s">
        <v>578</v>
      </c>
      <c r="J301" s="13" t="s">
        <v>579</v>
      </c>
      <c r="K301" s="13" t="s">
        <v>598</v>
      </c>
      <c r="M301">
        <v>215</v>
      </c>
      <c r="N301">
        <v>216</v>
      </c>
      <c r="O301">
        <v>915.5</v>
      </c>
      <c r="P301">
        <v>4.26</v>
      </c>
      <c r="R301">
        <v>406</v>
      </c>
      <c r="S301">
        <v>406</v>
      </c>
      <c r="T301">
        <v>103</v>
      </c>
      <c r="U301">
        <v>0.48799999999999999</v>
      </c>
      <c r="V301">
        <v>5</v>
      </c>
      <c r="W301">
        <v>0</v>
      </c>
      <c r="X301">
        <v>6</v>
      </c>
      <c r="Y301">
        <v>43591</v>
      </c>
      <c r="Z301">
        <v>57544</v>
      </c>
      <c r="AA301">
        <v>1.32</v>
      </c>
      <c r="AB301">
        <v>57544</v>
      </c>
      <c r="AC301">
        <v>1.32</v>
      </c>
      <c r="AD301">
        <v>40754</v>
      </c>
      <c r="AE301">
        <v>2421442</v>
      </c>
      <c r="AF301">
        <v>0.70820000000000005</v>
      </c>
      <c r="AG301">
        <v>308</v>
      </c>
      <c r="AH301">
        <v>22610848</v>
      </c>
      <c r="AI301">
        <v>24631</v>
      </c>
      <c r="AJ301">
        <v>484</v>
      </c>
      <c r="AK301" s="13" t="s">
        <v>1883</v>
      </c>
      <c r="AL301" s="13" t="s">
        <v>619</v>
      </c>
      <c r="AM301" s="13" t="s">
        <v>1884</v>
      </c>
      <c r="AN301" s="13" t="s">
        <v>1885</v>
      </c>
      <c r="AO301" s="13" t="s">
        <v>609</v>
      </c>
      <c r="AP301">
        <v>12</v>
      </c>
      <c r="AQ301">
        <v>13</v>
      </c>
      <c r="AR301">
        <v>31</v>
      </c>
      <c r="AS301">
        <v>72</v>
      </c>
      <c r="AT301">
        <v>10</v>
      </c>
      <c r="AU301" s="223">
        <v>32264</v>
      </c>
      <c r="AV301" s="13"/>
      <c r="AW301" s="13"/>
      <c r="AX301" s="13" t="s">
        <v>622</v>
      </c>
      <c r="AY301" s="13"/>
    </row>
    <row r="302" spans="1:51">
      <c r="A302" s="13" t="s">
        <v>1886</v>
      </c>
      <c r="B302" s="223">
        <v>43466</v>
      </c>
      <c r="C302" s="13" t="s">
        <v>1887</v>
      </c>
      <c r="D302" t="s">
        <v>1888</v>
      </c>
      <c r="E302" t="s">
        <v>1889</v>
      </c>
      <c r="F302" t="s">
        <v>1890</v>
      </c>
      <c r="G302" t="s">
        <v>1891</v>
      </c>
      <c r="H302" s="13" t="s">
        <v>1892</v>
      </c>
      <c r="I302" s="13" t="s">
        <v>578</v>
      </c>
      <c r="J302" s="13" t="s">
        <v>589</v>
      </c>
      <c r="K302" s="13" t="s">
        <v>598</v>
      </c>
      <c r="M302">
        <v>102</v>
      </c>
      <c r="N302">
        <v>102</v>
      </c>
      <c r="O302">
        <v>454</v>
      </c>
      <c r="P302">
        <v>4.45</v>
      </c>
      <c r="S302">
        <v>204</v>
      </c>
      <c r="T302">
        <v>36</v>
      </c>
      <c r="U302">
        <v>0.36</v>
      </c>
      <c r="V302">
        <v>8</v>
      </c>
      <c r="W302">
        <v>0</v>
      </c>
      <c r="X302">
        <v>8</v>
      </c>
      <c r="Y302">
        <v>5</v>
      </c>
      <c r="Z302">
        <v>29032</v>
      </c>
      <c r="AA302">
        <v>0.67</v>
      </c>
      <c r="AB302">
        <v>29032</v>
      </c>
      <c r="AC302">
        <v>0.67</v>
      </c>
      <c r="AD302">
        <v>21549</v>
      </c>
      <c r="AE302">
        <v>1292850</v>
      </c>
      <c r="AF302">
        <v>0.74219999999999997</v>
      </c>
      <c r="AG302">
        <v>304</v>
      </c>
      <c r="AH302">
        <v>7175585</v>
      </c>
      <c r="AI302">
        <v>15823</v>
      </c>
      <c r="AJ302">
        <v>532</v>
      </c>
      <c r="AK302" s="13" t="s">
        <v>775</v>
      </c>
      <c r="AL302" s="13" t="s">
        <v>1021</v>
      </c>
      <c r="AM302" s="13" t="s">
        <v>619</v>
      </c>
      <c r="AN302" s="13" t="s">
        <v>1893</v>
      </c>
      <c r="AO302" s="13" t="s">
        <v>609</v>
      </c>
      <c r="AP302">
        <v>12</v>
      </c>
      <c r="AQ302">
        <v>13</v>
      </c>
      <c r="AR302">
        <v>31</v>
      </c>
      <c r="AS302" t="s">
        <v>1894</v>
      </c>
      <c r="AT302" t="s">
        <v>1895</v>
      </c>
      <c r="AU302" s="223">
        <v>32111</v>
      </c>
      <c r="AV302" s="13"/>
      <c r="AW302" s="13"/>
      <c r="AX302" s="13" t="s">
        <v>622</v>
      </c>
      <c r="AY302" s="13"/>
    </row>
    <row r="303" spans="1:51">
      <c r="A303" s="13" t="s">
        <v>1896</v>
      </c>
      <c r="B303" s="223">
        <v>43466</v>
      </c>
      <c r="C303" s="13" t="s">
        <v>1160</v>
      </c>
      <c r="D303">
        <v>523</v>
      </c>
      <c r="E303">
        <v>309</v>
      </c>
      <c r="F303">
        <v>756</v>
      </c>
      <c r="G303">
        <v>341</v>
      </c>
      <c r="H303" s="13" t="s">
        <v>1897</v>
      </c>
      <c r="I303" s="13" t="s">
        <v>578</v>
      </c>
      <c r="J303" s="13" t="s">
        <v>589</v>
      </c>
      <c r="K303" s="13" t="s">
        <v>598</v>
      </c>
      <c r="M303">
        <v>88</v>
      </c>
      <c r="N303">
        <v>88</v>
      </c>
      <c r="O303">
        <v>391</v>
      </c>
      <c r="P303">
        <v>4.4400000000000004</v>
      </c>
      <c r="Q303">
        <v>0</v>
      </c>
      <c r="R303">
        <v>174</v>
      </c>
      <c r="S303">
        <v>174</v>
      </c>
      <c r="T303">
        <v>31</v>
      </c>
      <c r="U303">
        <v>0.36</v>
      </c>
      <c r="V303">
        <v>7</v>
      </c>
      <c r="W303">
        <v>0</v>
      </c>
      <c r="X303">
        <v>7</v>
      </c>
      <c r="Y303">
        <v>5</v>
      </c>
      <c r="Z303">
        <v>25086</v>
      </c>
      <c r="AA303">
        <v>0.57999999999999996</v>
      </c>
      <c r="AB303">
        <v>25086</v>
      </c>
      <c r="AC303">
        <v>0.57999999999999996</v>
      </c>
      <c r="AD303">
        <v>18156</v>
      </c>
      <c r="AE303">
        <v>1113273</v>
      </c>
      <c r="AF303">
        <v>0.7238</v>
      </c>
      <c r="AG303">
        <v>300</v>
      </c>
      <c r="AH303">
        <v>6178887</v>
      </c>
      <c r="AI303">
        <v>15823</v>
      </c>
      <c r="AJ303">
        <v>536</v>
      </c>
      <c r="AK303" s="13" t="s">
        <v>1164</v>
      </c>
      <c r="AL303" s="13" t="s">
        <v>1898</v>
      </c>
      <c r="AM303" s="13" t="s">
        <v>1166</v>
      </c>
      <c r="AN303" s="13" t="s">
        <v>619</v>
      </c>
      <c r="AO303" s="13" t="s">
        <v>609</v>
      </c>
      <c r="AP303">
        <v>12</v>
      </c>
      <c r="AQ303">
        <v>13</v>
      </c>
      <c r="AR303">
        <v>31</v>
      </c>
      <c r="AS303" t="s">
        <v>1894</v>
      </c>
      <c r="AT303" t="s">
        <v>1895</v>
      </c>
      <c r="AU303" s="223">
        <v>32111</v>
      </c>
      <c r="AV303" s="13"/>
      <c r="AW303" s="13"/>
      <c r="AX303" s="13"/>
      <c r="AY303" s="13"/>
    </row>
    <row r="304" spans="1:51">
      <c r="A304" s="13" t="s">
        <v>1899</v>
      </c>
      <c r="B304" s="223">
        <v>43466</v>
      </c>
      <c r="C304" s="13" t="s">
        <v>712</v>
      </c>
      <c r="D304">
        <v>329</v>
      </c>
      <c r="E304">
        <v>3</v>
      </c>
      <c r="F304">
        <v>382</v>
      </c>
      <c r="G304">
        <v>754</v>
      </c>
      <c r="H304" s="13" t="s">
        <v>1900</v>
      </c>
      <c r="I304" s="13" t="s">
        <v>578</v>
      </c>
      <c r="J304" s="13" t="s">
        <v>589</v>
      </c>
      <c r="K304" s="13" t="s">
        <v>598</v>
      </c>
      <c r="M304">
        <v>14</v>
      </c>
      <c r="N304">
        <v>14</v>
      </c>
      <c r="O304">
        <v>63</v>
      </c>
      <c r="P304">
        <v>4.5</v>
      </c>
      <c r="Q304">
        <v>0</v>
      </c>
      <c r="R304">
        <v>30</v>
      </c>
      <c r="S304">
        <v>30</v>
      </c>
      <c r="T304">
        <v>5</v>
      </c>
      <c r="U304">
        <v>0.35699999999999998</v>
      </c>
      <c r="V304">
        <v>1</v>
      </c>
      <c r="W304">
        <v>0</v>
      </c>
      <c r="X304">
        <v>1</v>
      </c>
      <c r="Y304">
        <v>5</v>
      </c>
      <c r="Z304">
        <v>3946</v>
      </c>
      <c r="AA304">
        <v>0.09</v>
      </c>
      <c r="AB304">
        <v>3946</v>
      </c>
      <c r="AC304">
        <v>0.09</v>
      </c>
      <c r="AD304">
        <v>3393</v>
      </c>
      <c r="AE304">
        <v>179577</v>
      </c>
      <c r="AF304">
        <v>0.8599</v>
      </c>
      <c r="AG304">
        <v>333</v>
      </c>
      <c r="AH304">
        <v>996698</v>
      </c>
      <c r="AI304">
        <v>15821</v>
      </c>
      <c r="AJ304">
        <v>513</v>
      </c>
      <c r="AK304" s="13" t="s">
        <v>775</v>
      </c>
      <c r="AL304" s="13" t="s">
        <v>1021</v>
      </c>
      <c r="AM304" s="13" t="s">
        <v>619</v>
      </c>
      <c r="AN304" s="13"/>
      <c r="AO304" s="13" t="s">
        <v>609</v>
      </c>
      <c r="AP304">
        <v>12</v>
      </c>
      <c r="AQ304">
        <v>13</v>
      </c>
      <c r="AR304">
        <v>31</v>
      </c>
      <c r="AS304">
        <v>71</v>
      </c>
      <c r="AT304">
        <v>7</v>
      </c>
      <c r="AU304" s="223">
        <v>32111</v>
      </c>
      <c r="AV304" s="13"/>
      <c r="AW304" s="13"/>
      <c r="AX304" s="13"/>
      <c r="AY304" s="13"/>
    </row>
    <row r="305" spans="1:51">
      <c r="A305" s="13" t="s">
        <v>1901</v>
      </c>
      <c r="B305" s="223">
        <v>43466</v>
      </c>
      <c r="C305" s="13" t="s">
        <v>1160</v>
      </c>
      <c r="D305">
        <v>330</v>
      </c>
      <c r="E305">
        <v>309</v>
      </c>
      <c r="F305">
        <v>788</v>
      </c>
      <c r="G305">
        <v>341</v>
      </c>
      <c r="H305" s="13" t="s">
        <v>1902</v>
      </c>
      <c r="I305" s="13" t="s">
        <v>578</v>
      </c>
      <c r="J305" s="13" t="s">
        <v>579</v>
      </c>
      <c r="K305" s="13" t="s">
        <v>598</v>
      </c>
      <c r="M305">
        <v>32</v>
      </c>
      <c r="N305">
        <v>32</v>
      </c>
      <c r="O305">
        <v>129</v>
      </c>
      <c r="P305">
        <v>4.03</v>
      </c>
      <c r="R305">
        <v>67</v>
      </c>
      <c r="S305">
        <v>67</v>
      </c>
      <c r="T305">
        <v>16</v>
      </c>
      <c r="U305">
        <v>0.51600000000000001</v>
      </c>
      <c r="V305">
        <v>2</v>
      </c>
      <c r="W305">
        <v>0</v>
      </c>
      <c r="X305">
        <v>2</v>
      </c>
      <c r="Y305">
        <v>5</v>
      </c>
      <c r="Z305">
        <v>8593</v>
      </c>
      <c r="AA305">
        <v>0.2</v>
      </c>
      <c r="AB305">
        <v>8593</v>
      </c>
      <c r="AC305">
        <v>0.2</v>
      </c>
      <c r="AD305">
        <v>6012</v>
      </c>
      <c r="AE305">
        <v>323625</v>
      </c>
      <c r="AF305">
        <v>0.6996</v>
      </c>
      <c r="AG305">
        <v>335</v>
      </c>
      <c r="AH305">
        <v>3052119</v>
      </c>
      <c r="AI305">
        <v>23660</v>
      </c>
      <c r="AJ305">
        <v>478</v>
      </c>
      <c r="AK305" s="13" t="s">
        <v>1883</v>
      </c>
      <c r="AL305" s="13" t="s">
        <v>619</v>
      </c>
      <c r="AM305" s="13" t="s">
        <v>1884</v>
      </c>
      <c r="AN305" s="13" t="s">
        <v>1885</v>
      </c>
      <c r="AO305" s="13" t="s">
        <v>609</v>
      </c>
      <c r="AP305">
        <v>12</v>
      </c>
      <c r="AQ305">
        <v>13</v>
      </c>
      <c r="AR305">
        <v>31</v>
      </c>
      <c r="AS305">
        <v>72</v>
      </c>
      <c r="AT305">
        <v>10</v>
      </c>
      <c r="AU305" s="223">
        <v>33147</v>
      </c>
      <c r="AV305" s="13"/>
      <c r="AW305" s="13"/>
      <c r="AX305" s="13" t="s">
        <v>622</v>
      </c>
      <c r="AY305" s="13"/>
    </row>
    <row r="306" spans="1:51">
      <c r="A306" s="13" t="s">
        <v>1903</v>
      </c>
      <c r="B306" s="223">
        <v>43466</v>
      </c>
      <c r="C306" s="13" t="s">
        <v>1160</v>
      </c>
      <c r="D306">
        <v>331</v>
      </c>
      <c r="E306">
        <v>309</v>
      </c>
      <c r="F306">
        <v>789</v>
      </c>
      <c r="G306">
        <v>341</v>
      </c>
      <c r="H306" s="13" t="s">
        <v>1904</v>
      </c>
      <c r="I306" s="13" t="s">
        <v>578</v>
      </c>
      <c r="J306" s="13" t="s">
        <v>579</v>
      </c>
      <c r="K306" s="13" t="s">
        <v>598</v>
      </c>
      <c r="M306">
        <v>32</v>
      </c>
      <c r="N306">
        <v>32</v>
      </c>
      <c r="O306">
        <v>132</v>
      </c>
      <c r="P306">
        <v>4.13</v>
      </c>
      <c r="R306">
        <v>60</v>
      </c>
      <c r="S306">
        <v>60</v>
      </c>
      <c r="T306">
        <v>15</v>
      </c>
      <c r="U306">
        <v>0.46899999999999997</v>
      </c>
      <c r="V306">
        <v>2</v>
      </c>
      <c r="W306">
        <v>0</v>
      </c>
      <c r="X306">
        <v>2</v>
      </c>
      <c r="Y306">
        <v>5</v>
      </c>
      <c r="Z306">
        <v>8743</v>
      </c>
      <c r="AA306">
        <v>0.2</v>
      </c>
      <c r="AB306">
        <v>8743</v>
      </c>
      <c r="AC306">
        <v>0.2</v>
      </c>
      <c r="AD306">
        <v>6127</v>
      </c>
      <c r="AE306">
        <v>329815</v>
      </c>
      <c r="AF306">
        <v>0.70079999999999998</v>
      </c>
      <c r="AG306">
        <v>300</v>
      </c>
      <c r="AH306">
        <v>3007393</v>
      </c>
      <c r="AI306">
        <v>22783</v>
      </c>
      <c r="AJ306">
        <v>508</v>
      </c>
      <c r="AK306" s="13" t="s">
        <v>1883</v>
      </c>
      <c r="AL306" s="13" t="s">
        <v>619</v>
      </c>
      <c r="AM306" s="13"/>
      <c r="AN306" s="13" t="s">
        <v>1885</v>
      </c>
      <c r="AO306" s="13" t="s">
        <v>609</v>
      </c>
      <c r="AP306">
        <v>12</v>
      </c>
      <c r="AQ306">
        <v>13</v>
      </c>
      <c r="AR306">
        <v>31</v>
      </c>
      <c r="AS306">
        <v>72</v>
      </c>
      <c r="AT306">
        <v>10</v>
      </c>
      <c r="AU306" s="223">
        <v>33055</v>
      </c>
      <c r="AV306" s="13"/>
      <c r="AW306" s="13"/>
      <c r="AX306" s="13" t="s">
        <v>622</v>
      </c>
      <c r="AY306" s="13"/>
    </row>
    <row r="307" spans="1:51">
      <c r="A307" s="13" t="s">
        <v>402</v>
      </c>
      <c r="B307" s="223">
        <v>43466</v>
      </c>
      <c r="C307" s="13" t="s">
        <v>1494</v>
      </c>
      <c r="D307">
        <v>141</v>
      </c>
      <c r="E307">
        <v>141</v>
      </c>
      <c r="F307">
        <v>231</v>
      </c>
      <c r="G307">
        <v>231</v>
      </c>
      <c r="H307" s="13" t="s">
        <v>1905</v>
      </c>
      <c r="I307" s="13" t="s">
        <v>578</v>
      </c>
      <c r="J307" s="13" t="s">
        <v>579</v>
      </c>
      <c r="K307" s="13" t="s">
        <v>580</v>
      </c>
      <c r="M307">
        <v>606</v>
      </c>
      <c r="N307">
        <v>606</v>
      </c>
      <c r="O307">
        <v>2831</v>
      </c>
      <c r="P307">
        <v>4.67</v>
      </c>
      <c r="R307">
        <v>1562</v>
      </c>
      <c r="S307">
        <v>1562</v>
      </c>
      <c r="T307">
        <v>223</v>
      </c>
      <c r="U307">
        <v>0.372</v>
      </c>
      <c r="V307">
        <v>5</v>
      </c>
      <c r="W307">
        <v>1</v>
      </c>
      <c r="X307">
        <v>6</v>
      </c>
      <c r="Y307">
        <v>21</v>
      </c>
      <c r="Z307">
        <v>197199</v>
      </c>
      <c r="AA307">
        <v>4.53</v>
      </c>
      <c r="AB307">
        <v>197199</v>
      </c>
      <c r="AC307">
        <v>4.53</v>
      </c>
      <c r="AD307">
        <v>31247</v>
      </c>
      <c r="AE307">
        <v>5322369</v>
      </c>
      <c r="AF307">
        <v>0.1585</v>
      </c>
      <c r="AG307">
        <v>345</v>
      </c>
      <c r="AH307">
        <v>12227114</v>
      </c>
      <c r="AI307">
        <v>4319</v>
      </c>
      <c r="AJ307">
        <v>503</v>
      </c>
      <c r="AK307" s="13" t="s">
        <v>885</v>
      </c>
      <c r="AL307" s="13" t="s">
        <v>888</v>
      </c>
      <c r="AM307" s="13" t="s">
        <v>600</v>
      </c>
      <c r="AN307" s="13" t="s">
        <v>887</v>
      </c>
      <c r="AO307" s="13" t="s">
        <v>585</v>
      </c>
      <c r="AP307">
        <v>3</v>
      </c>
      <c r="AQ307">
        <v>15</v>
      </c>
      <c r="AR307">
        <v>32</v>
      </c>
      <c r="AS307">
        <v>79</v>
      </c>
      <c r="AT307">
        <v>16</v>
      </c>
      <c r="AU307" s="223">
        <v>24015</v>
      </c>
      <c r="AV307" s="13"/>
      <c r="AW307" s="13"/>
      <c r="AX307" s="13"/>
      <c r="AY307" s="13"/>
    </row>
    <row r="308" spans="1:51">
      <c r="A308" s="13" t="s">
        <v>1906</v>
      </c>
      <c r="B308" s="223">
        <v>43466</v>
      </c>
      <c r="C308" s="13" t="s">
        <v>666</v>
      </c>
      <c r="D308">
        <v>229</v>
      </c>
      <c r="E308">
        <v>31</v>
      </c>
      <c r="F308">
        <v>357</v>
      </c>
      <c r="G308">
        <v>357</v>
      </c>
      <c r="H308" s="13" t="s">
        <v>1907</v>
      </c>
      <c r="I308" s="13" t="s">
        <v>578</v>
      </c>
      <c r="J308" s="13" t="s">
        <v>589</v>
      </c>
      <c r="K308" s="13" t="s">
        <v>580</v>
      </c>
      <c r="M308">
        <v>256</v>
      </c>
      <c r="N308">
        <v>257</v>
      </c>
      <c r="O308">
        <v>1285</v>
      </c>
      <c r="P308">
        <v>5.0199999999999996</v>
      </c>
      <c r="R308">
        <v>718</v>
      </c>
      <c r="S308">
        <v>718</v>
      </c>
      <c r="T308">
        <v>77</v>
      </c>
      <c r="U308">
        <v>0.308</v>
      </c>
      <c r="V308">
        <v>2</v>
      </c>
      <c r="W308">
        <v>0</v>
      </c>
      <c r="X308">
        <v>14</v>
      </c>
      <c r="Y308">
        <v>43560</v>
      </c>
      <c r="Z308">
        <v>141365</v>
      </c>
      <c r="AA308">
        <v>3.25</v>
      </c>
      <c r="AB308">
        <v>141365</v>
      </c>
      <c r="AC308">
        <v>3.25</v>
      </c>
      <c r="AD308">
        <v>63228</v>
      </c>
      <c r="AE308">
        <v>2929695</v>
      </c>
      <c r="AF308">
        <v>0.44729999999999998</v>
      </c>
      <c r="AG308">
        <v>221</v>
      </c>
      <c r="AH308">
        <v>7871249</v>
      </c>
      <c r="AI308">
        <v>6073</v>
      </c>
      <c r="AJ308">
        <v>568</v>
      </c>
      <c r="AK308" s="13" t="s">
        <v>1322</v>
      </c>
      <c r="AL308" s="13" t="s">
        <v>1908</v>
      </c>
      <c r="AM308" s="13" t="s">
        <v>1528</v>
      </c>
      <c r="AN308" s="13" t="s">
        <v>670</v>
      </c>
      <c r="AO308" s="13" t="s">
        <v>594</v>
      </c>
      <c r="AP308">
        <v>8</v>
      </c>
      <c r="AQ308">
        <v>8</v>
      </c>
      <c r="AR308">
        <v>25</v>
      </c>
      <c r="AS308">
        <v>56</v>
      </c>
      <c r="AT308">
        <v>36</v>
      </c>
      <c r="AU308" s="223">
        <v>27149</v>
      </c>
      <c r="AV308" s="13"/>
      <c r="AW308" s="13"/>
      <c r="AX308" s="13"/>
      <c r="AY308" s="13"/>
    </row>
    <row r="309" spans="1:51">
      <c r="A309" s="13" t="s">
        <v>518</v>
      </c>
      <c r="B309" s="223">
        <v>43466</v>
      </c>
      <c r="C309" s="13" t="s">
        <v>1909</v>
      </c>
      <c r="D309">
        <v>116</v>
      </c>
      <c r="E309">
        <v>116</v>
      </c>
      <c r="F309">
        <v>242</v>
      </c>
      <c r="G309">
        <v>209</v>
      </c>
      <c r="H309" s="13" t="s">
        <v>1910</v>
      </c>
      <c r="I309" s="13" t="s">
        <v>578</v>
      </c>
      <c r="J309" s="13" t="s">
        <v>579</v>
      </c>
      <c r="K309" s="13" t="s">
        <v>580</v>
      </c>
      <c r="M309">
        <v>487</v>
      </c>
      <c r="N309">
        <v>490</v>
      </c>
      <c r="O309">
        <v>2338.5</v>
      </c>
      <c r="P309">
        <v>4.8</v>
      </c>
      <c r="R309">
        <v>1377</v>
      </c>
      <c r="S309">
        <v>1377</v>
      </c>
      <c r="T309">
        <v>135</v>
      </c>
      <c r="U309">
        <v>0.27800000000000002</v>
      </c>
      <c r="V309">
        <v>8</v>
      </c>
      <c r="W309">
        <v>1</v>
      </c>
      <c r="X309">
        <v>9</v>
      </c>
      <c r="Y309">
        <v>8</v>
      </c>
      <c r="Z309">
        <v>367961</v>
      </c>
      <c r="AA309">
        <v>8.4499999999999993</v>
      </c>
      <c r="AB309">
        <v>367961</v>
      </c>
      <c r="AC309">
        <v>8.4499999999999993</v>
      </c>
      <c r="AD309">
        <v>65839</v>
      </c>
      <c r="AE309">
        <v>4850947</v>
      </c>
      <c r="AF309">
        <v>0.1789</v>
      </c>
      <c r="AG309">
        <v>163</v>
      </c>
      <c r="AH309">
        <v>9893117</v>
      </c>
      <c r="AI309">
        <v>4204</v>
      </c>
      <c r="AJ309">
        <v>543</v>
      </c>
      <c r="AK309" s="13" t="s">
        <v>1911</v>
      </c>
      <c r="AL309" s="13" t="s">
        <v>1912</v>
      </c>
      <c r="AM309" s="13" t="s">
        <v>1913</v>
      </c>
      <c r="AN309" s="13" t="s">
        <v>1021</v>
      </c>
      <c r="AO309" s="13" t="s">
        <v>766</v>
      </c>
      <c r="AP309">
        <v>1</v>
      </c>
      <c r="AQ309">
        <v>11</v>
      </c>
      <c r="AR309">
        <v>23</v>
      </c>
      <c r="AS309">
        <v>61</v>
      </c>
      <c r="AT309">
        <v>49</v>
      </c>
      <c r="AU309" s="223">
        <v>23011</v>
      </c>
      <c r="AV309" s="13"/>
      <c r="AW309" s="13"/>
      <c r="AX309" s="13"/>
      <c r="AY309" s="13"/>
    </row>
    <row r="310" spans="1:51">
      <c r="A310" s="13" t="s">
        <v>519</v>
      </c>
      <c r="B310" s="223">
        <v>43466</v>
      </c>
      <c r="C310" s="13" t="s">
        <v>1909</v>
      </c>
      <c r="D310">
        <v>175</v>
      </c>
      <c r="E310">
        <v>116</v>
      </c>
      <c r="F310">
        <v>242</v>
      </c>
      <c r="G310">
        <v>209</v>
      </c>
      <c r="H310" s="13" t="s">
        <v>1910</v>
      </c>
      <c r="I310" s="13" t="s">
        <v>578</v>
      </c>
      <c r="J310" s="13" t="s">
        <v>579</v>
      </c>
      <c r="K310" s="13" t="s">
        <v>736</v>
      </c>
      <c r="M310">
        <v>120</v>
      </c>
      <c r="N310">
        <v>144</v>
      </c>
      <c r="O310">
        <v>382</v>
      </c>
      <c r="P310">
        <v>3.18</v>
      </c>
      <c r="R310">
        <v>99</v>
      </c>
      <c r="S310">
        <v>99</v>
      </c>
      <c r="T310">
        <v>74</v>
      </c>
      <c r="U310">
        <v>0.89200000000000002</v>
      </c>
      <c r="V310">
        <v>8</v>
      </c>
      <c r="W310">
        <v>0</v>
      </c>
      <c r="X310">
        <v>8</v>
      </c>
      <c r="Y310">
        <v>1</v>
      </c>
      <c r="Z310">
        <v>181770</v>
      </c>
      <c r="AA310">
        <v>4.17</v>
      </c>
      <c r="AB310">
        <v>181770</v>
      </c>
      <c r="AC310">
        <v>4.17</v>
      </c>
      <c r="AD310">
        <v>67228</v>
      </c>
      <c r="AE310">
        <v>758927</v>
      </c>
      <c r="AF310">
        <v>0.36990000000000001</v>
      </c>
      <c r="AG310">
        <v>24</v>
      </c>
      <c r="AH310">
        <v>2825000</v>
      </c>
      <c r="AI310">
        <v>6036</v>
      </c>
      <c r="AJ310">
        <v>339</v>
      </c>
      <c r="AK310" s="13" t="s">
        <v>1911</v>
      </c>
      <c r="AL310" s="13" t="s">
        <v>1913</v>
      </c>
      <c r="AM310" s="13" t="s">
        <v>1021</v>
      </c>
      <c r="AN310" s="13"/>
      <c r="AO310" s="13" t="s">
        <v>766</v>
      </c>
      <c r="AP310">
        <v>1</v>
      </c>
      <c r="AQ310">
        <v>11</v>
      </c>
      <c r="AR310">
        <v>23</v>
      </c>
      <c r="AS310">
        <v>61</v>
      </c>
      <c r="AT310">
        <v>49</v>
      </c>
      <c r="AU310" s="223">
        <v>24107</v>
      </c>
      <c r="AV310" s="13"/>
      <c r="AW310" s="13" t="s">
        <v>737</v>
      </c>
      <c r="AX310" s="13"/>
      <c r="AY310" s="13"/>
    </row>
    <row r="311" spans="1:51">
      <c r="A311" s="13" t="s">
        <v>1914</v>
      </c>
      <c r="B311" s="223">
        <v>43466</v>
      </c>
      <c r="C311" s="13" t="s">
        <v>855</v>
      </c>
      <c r="D311">
        <v>360</v>
      </c>
      <c r="E311">
        <v>530</v>
      </c>
      <c r="F311">
        <v>780</v>
      </c>
      <c r="G311">
        <v>780</v>
      </c>
      <c r="H311" s="13" t="s">
        <v>1915</v>
      </c>
      <c r="I311" s="13" t="s">
        <v>578</v>
      </c>
      <c r="J311" s="13" t="s">
        <v>589</v>
      </c>
      <c r="K311" s="13" t="s">
        <v>598</v>
      </c>
      <c r="M311">
        <v>208</v>
      </c>
      <c r="N311">
        <v>208</v>
      </c>
      <c r="O311">
        <v>883</v>
      </c>
      <c r="P311">
        <v>4.25</v>
      </c>
      <c r="R311">
        <v>437</v>
      </c>
      <c r="S311">
        <v>437</v>
      </c>
      <c r="T311">
        <v>68</v>
      </c>
      <c r="U311">
        <v>0.33</v>
      </c>
      <c r="V311">
        <v>4</v>
      </c>
      <c r="W311">
        <v>0</v>
      </c>
      <c r="X311">
        <v>7</v>
      </c>
      <c r="Y311">
        <v>6</v>
      </c>
      <c r="Z311">
        <v>51965</v>
      </c>
      <c r="AA311">
        <v>1.19</v>
      </c>
      <c r="AB311">
        <v>51965</v>
      </c>
      <c r="AC311">
        <v>1.19</v>
      </c>
      <c r="AD311">
        <v>34935</v>
      </c>
      <c r="AE311">
        <v>2104200</v>
      </c>
      <c r="AF311">
        <v>0.67230000000000001</v>
      </c>
      <c r="AG311">
        <v>367</v>
      </c>
      <c r="AH311">
        <v>14480678</v>
      </c>
      <c r="AI311">
        <v>16399</v>
      </c>
      <c r="AJ311">
        <v>570</v>
      </c>
      <c r="AK311" s="13" t="s">
        <v>1916</v>
      </c>
      <c r="AL311" s="13" t="s">
        <v>1066</v>
      </c>
      <c r="AM311" s="13" t="s">
        <v>1917</v>
      </c>
      <c r="AN311" s="13" t="s">
        <v>1060</v>
      </c>
      <c r="AO311" s="13" t="s">
        <v>585</v>
      </c>
      <c r="AP311" t="s">
        <v>1918</v>
      </c>
      <c r="AQ311">
        <v>15</v>
      </c>
      <c r="AR311">
        <v>32</v>
      </c>
      <c r="AS311">
        <v>85</v>
      </c>
      <c r="AT311">
        <v>17</v>
      </c>
      <c r="AU311" s="223">
        <v>31637</v>
      </c>
      <c r="AV311" s="13"/>
      <c r="AW311" s="13"/>
      <c r="AX311" s="13" t="s">
        <v>622</v>
      </c>
      <c r="AY311" s="13" t="s">
        <v>622</v>
      </c>
    </row>
    <row r="312" spans="1:51">
      <c r="A312" s="13" t="s">
        <v>1919</v>
      </c>
      <c r="B312" s="223">
        <v>43466</v>
      </c>
      <c r="C312" s="13" t="s">
        <v>1920</v>
      </c>
      <c r="D312">
        <v>526</v>
      </c>
      <c r="E312">
        <v>530</v>
      </c>
      <c r="F312">
        <v>481</v>
      </c>
      <c r="G312">
        <v>482</v>
      </c>
      <c r="H312" s="13" t="s">
        <v>1921</v>
      </c>
      <c r="I312" s="13" t="s">
        <v>578</v>
      </c>
      <c r="J312" s="13" t="s">
        <v>579</v>
      </c>
      <c r="K312" s="13" t="s">
        <v>598</v>
      </c>
      <c r="M312">
        <v>20</v>
      </c>
      <c r="N312">
        <v>20</v>
      </c>
      <c r="O312">
        <v>85</v>
      </c>
      <c r="P312">
        <v>4.25</v>
      </c>
      <c r="R312">
        <v>50</v>
      </c>
      <c r="S312">
        <v>50</v>
      </c>
      <c r="T312">
        <v>2</v>
      </c>
      <c r="U312">
        <v>0.1</v>
      </c>
      <c r="V312">
        <v>1</v>
      </c>
      <c r="W312">
        <v>0</v>
      </c>
      <c r="X312">
        <v>1</v>
      </c>
      <c r="Y312">
        <v>5</v>
      </c>
      <c r="Z312">
        <v>5000</v>
      </c>
      <c r="AA312">
        <v>0.11</v>
      </c>
      <c r="AB312">
        <v>5000</v>
      </c>
      <c r="AC312">
        <v>0.11</v>
      </c>
      <c r="AD312">
        <v>3363</v>
      </c>
      <c r="AE312">
        <v>202892</v>
      </c>
      <c r="AF312">
        <v>0.67259999999999998</v>
      </c>
      <c r="AG312">
        <v>455</v>
      </c>
      <c r="AH312">
        <v>1558811</v>
      </c>
      <c r="AI312">
        <v>18339</v>
      </c>
      <c r="AJ312">
        <v>576</v>
      </c>
      <c r="AK312" s="13" t="s">
        <v>599</v>
      </c>
      <c r="AL312" s="13" t="s">
        <v>1060</v>
      </c>
      <c r="AM312" s="13" t="s">
        <v>1917</v>
      </c>
      <c r="AN312" s="13"/>
      <c r="AO312" s="13" t="s">
        <v>585</v>
      </c>
      <c r="AP312">
        <v>3</v>
      </c>
      <c r="AQ312">
        <v>15</v>
      </c>
      <c r="AR312">
        <v>32</v>
      </c>
      <c r="AS312">
        <v>85</v>
      </c>
      <c r="AT312">
        <v>17</v>
      </c>
      <c r="AU312" s="223">
        <v>34515</v>
      </c>
      <c r="AV312" s="13"/>
      <c r="AW312" s="13"/>
      <c r="AX312" s="13" t="s">
        <v>622</v>
      </c>
      <c r="AY312" s="13" t="s">
        <v>622</v>
      </c>
    </row>
    <row r="313" spans="1:51">
      <c r="A313" s="13" t="s">
        <v>409</v>
      </c>
      <c r="B313" s="223">
        <v>43466</v>
      </c>
      <c r="C313" s="13" t="s">
        <v>1720</v>
      </c>
      <c r="D313">
        <v>246</v>
      </c>
      <c r="E313">
        <v>45</v>
      </c>
      <c r="F313">
        <v>365</v>
      </c>
      <c r="G313">
        <v>368</v>
      </c>
      <c r="H313" s="13" t="s">
        <v>1922</v>
      </c>
      <c r="I313" s="13" t="s">
        <v>578</v>
      </c>
      <c r="J313" s="13" t="s">
        <v>589</v>
      </c>
      <c r="K313" s="13" t="s">
        <v>736</v>
      </c>
      <c r="M313">
        <v>148</v>
      </c>
      <c r="N313">
        <v>148</v>
      </c>
      <c r="O313">
        <v>485</v>
      </c>
      <c r="P313">
        <v>3.28</v>
      </c>
      <c r="R313">
        <v>159</v>
      </c>
      <c r="S313">
        <v>159</v>
      </c>
      <c r="T313">
        <v>130</v>
      </c>
      <c r="U313">
        <v>0.89700000000000002</v>
      </c>
      <c r="V313">
        <v>1</v>
      </c>
      <c r="W313">
        <v>0</v>
      </c>
      <c r="X313">
        <v>1</v>
      </c>
      <c r="Y313">
        <v>12</v>
      </c>
      <c r="Z313">
        <v>36563</v>
      </c>
      <c r="AA313">
        <v>0.84</v>
      </c>
      <c r="AB313">
        <v>36563</v>
      </c>
      <c r="AC313">
        <v>0.84</v>
      </c>
      <c r="AD313">
        <v>9609</v>
      </c>
      <c r="AE313">
        <v>982251</v>
      </c>
      <c r="AF313">
        <v>0.26279999999999998</v>
      </c>
      <c r="AG313">
        <v>189</v>
      </c>
      <c r="AH313">
        <v>4380000</v>
      </c>
      <c r="AI313">
        <v>8734</v>
      </c>
      <c r="AJ313">
        <v>272</v>
      </c>
      <c r="AK313" s="13" t="s">
        <v>1849</v>
      </c>
      <c r="AL313" s="13" t="s">
        <v>1923</v>
      </c>
      <c r="AM313" s="13" t="s">
        <v>1924</v>
      </c>
      <c r="AN313" s="13" t="s">
        <v>1258</v>
      </c>
      <c r="AO313" s="13" t="s">
        <v>585</v>
      </c>
      <c r="AP313">
        <v>5</v>
      </c>
      <c r="AQ313">
        <v>15</v>
      </c>
      <c r="AR313">
        <v>29</v>
      </c>
      <c r="AS313">
        <v>77</v>
      </c>
      <c r="AT313">
        <v>14</v>
      </c>
      <c r="AU313" s="223">
        <v>26876</v>
      </c>
      <c r="AV313" s="13"/>
      <c r="AW313" s="13" t="s">
        <v>737</v>
      </c>
      <c r="AX313" s="13"/>
      <c r="AY313" s="13"/>
    </row>
    <row r="314" spans="1:51">
      <c r="A314" s="13" t="s">
        <v>1925</v>
      </c>
      <c r="B314" s="223">
        <v>43466</v>
      </c>
      <c r="C314" s="13" t="s">
        <v>1077</v>
      </c>
      <c r="D314">
        <v>124</v>
      </c>
      <c r="E314">
        <v>112</v>
      </c>
      <c r="F314">
        <v>572</v>
      </c>
      <c r="G314">
        <v>539</v>
      </c>
      <c r="H314" s="13" t="s">
        <v>1926</v>
      </c>
      <c r="I314" s="13" t="s">
        <v>578</v>
      </c>
      <c r="J314" s="13" t="s">
        <v>579</v>
      </c>
      <c r="K314" s="13" t="s">
        <v>736</v>
      </c>
      <c r="M314">
        <v>246</v>
      </c>
      <c r="N314">
        <v>248</v>
      </c>
      <c r="O314">
        <v>733</v>
      </c>
      <c r="P314">
        <v>2.98</v>
      </c>
      <c r="R314">
        <v>270</v>
      </c>
      <c r="S314">
        <v>270</v>
      </c>
      <c r="T314">
        <v>220</v>
      </c>
      <c r="U314">
        <v>0.89800000000000002</v>
      </c>
      <c r="V314">
        <v>1</v>
      </c>
      <c r="W314">
        <v>0</v>
      </c>
      <c r="X314">
        <v>1</v>
      </c>
      <c r="Y314">
        <v>20</v>
      </c>
      <c r="Z314">
        <v>35321</v>
      </c>
      <c r="AA314">
        <v>0.81</v>
      </c>
      <c r="AB314">
        <v>35321</v>
      </c>
      <c r="AC314">
        <v>0.81</v>
      </c>
      <c r="AD314">
        <v>23400</v>
      </c>
      <c r="AE314">
        <v>1778327</v>
      </c>
      <c r="AF314">
        <v>0.66249999999999998</v>
      </c>
      <c r="AG314">
        <v>333</v>
      </c>
      <c r="AH314">
        <v>4305000</v>
      </c>
      <c r="AI314">
        <v>5794</v>
      </c>
      <c r="AJ314">
        <v>304</v>
      </c>
      <c r="AK314" s="13" t="s">
        <v>1880</v>
      </c>
      <c r="AL314" s="13" t="s">
        <v>632</v>
      </c>
      <c r="AM314" s="13"/>
      <c r="AN314" s="13"/>
      <c r="AO314" s="13" t="s">
        <v>609</v>
      </c>
      <c r="AP314">
        <v>11</v>
      </c>
      <c r="AQ314">
        <v>13</v>
      </c>
      <c r="AR314">
        <v>29</v>
      </c>
      <c r="AS314">
        <v>68</v>
      </c>
      <c r="AT314">
        <v>8</v>
      </c>
      <c r="AU314" s="223">
        <v>23650</v>
      </c>
      <c r="AV314" s="13" t="s">
        <v>1027</v>
      </c>
      <c r="AW314" s="13" t="s">
        <v>737</v>
      </c>
      <c r="AX314" s="13"/>
      <c r="AY314" s="13"/>
    </row>
    <row r="315" spans="1:51">
      <c r="A315" s="13" t="s">
        <v>442</v>
      </c>
      <c r="B315" s="223">
        <v>43466</v>
      </c>
      <c r="C315" s="13" t="s">
        <v>1927</v>
      </c>
      <c r="D315">
        <v>514</v>
      </c>
      <c r="E315">
        <v>514</v>
      </c>
      <c r="F315">
        <v>509</v>
      </c>
      <c r="G315">
        <v>509</v>
      </c>
      <c r="H315" s="13" t="s">
        <v>1928</v>
      </c>
      <c r="I315" s="13" t="s">
        <v>578</v>
      </c>
      <c r="J315" s="13" t="s">
        <v>579</v>
      </c>
      <c r="K315" s="13" t="s">
        <v>580</v>
      </c>
      <c r="M315">
        <v>1651</v>
      </c>
      <c r="N315">
        <v>1659</v>
      </c>
      <c r="O315">
        <v>7833.5</v>
      </c>
      <c r="P315">
        <v>4.74</v>
      </c>
      <c r="R315">
        <v>3866</v>
      </c>
      <c r="S315">
        <v>3866</v>
      </c>
      <c r="T315">
        <v>554</v>
      </c>
      <c r="U315">
        <v>0.34200000000000003</v>
      </c>
      <c r="V315">
        <v>15</v>
      </c>
      <c r="W315">
        <v>3</v>
      </c>
      <c r="X315">
        <v>48</v>
      </c>
      <c r="Y315">
        <v>43629</v>
      </c>
      <c r="Z315">
        <v>803058</v>
      </c>
      <c r="AA315">
        <v>18.440000000000001</v>
      </c>
      <c r="AB315">
        <v>744421</v>
      </c>
      <c r="AC315">
        <v>17.09</v>
      </c>
      <c r="AD315">
        <v>156524</v>
      </c>
      <c r="AE315">
        <v>9769048</v>
      </c>
      <c r="AF315">
        <v>0.19489999999999999</v>
      </c>
      <c r="AG315">
        <v>210</v>
      </c>
      <c r="AH315">
        <v>10341328</v>
      </c>
      <c r="AI315">
        <v>1655</v>
      </c>
      <c r="AJ315">
        <v>556</v>
      </c>
      <c r="AK315" s="13" t="s">
        <v>888</v>
      </c>
      <c r="AL315" s="13" t="s">
        <v>710</v>
      </c>
      <c r="AM315" s="13" t="s">
        <v>628</v>
      </c>
      <c r="AN315" s="13" t="s">
        <v>1299</v>
      </c>
      <c r="AO315" s="13" t="s">
        <v>594</v>
      </c>
      <c r="AP315">
        <v>2</v>
      </c>
      <c r="AQ315">
        <v>8</v>
      </c>
      <c r="AR315">
        <v>25</v>
      </c>
      <c r="AS315">
        <v>57</v>
      </c>
      <c r="AT315">
        <v>35</v>
      </c>
      <c r="AU315" s="223">
        <v>16126</v>
      </c>
      <c r="AV315" s="13" t="s">
        <v>705</v>
      </c>
      <c r="AW315" s="13"/>
      <c r="AX315" s="13"/>
      <c r="AY315" s="13"/>
    </row>
    <row r="316" spans="1:51">
      <c r="A316" s="13" t="s">
        <v>437</v>
      </c>
      <c r="B316" s="223">
        <v>43466</v>
      </c>
      <c r="C316" s="13" t="s">
        <v>1929</v>
      </c>
      <c r="D316">
        <v>128</v>
      </c>
      <c r="E316">
        <v>128</v>
      </c>
      <c r="F316">
        <v>443</v>
      </c>
      <c r="G316">
        <v>443</v>
      </c>
      <c r="H316" s="13" t="s">
        <v>1930</v>
      </c>
      <c r="I316" s="13" t="s">
        <v>639</v>
      </c>
      <c r="J316" s="13" t="s">
        <v>579</v>
      </c>
      <c r="K316" s="13" t="s">
        <v>580</v>
      </c>
      <c r="L316">
        <v>109</v>
      </c>
      <c r="M316">
        <v>577</v>
      </c>
      <c r="N316">
        <v>577</v>
      </c>
      <c r="O316">
        <v>2652.5</v>
      </c>
      <c r="P316">
        <v>4.5999999999999996</v>
      </c>
      <c r="Q316">
        <v>259</v>
      </c>
      <c r="R316">
        <v>1031</v>
      </c>
      <c r="S316">
        <v>1290</v>
      </c>
      <c r="T316">
        <v>287</v>
      </c>
      <c r="U316">
        <v>0.503</v>
      </c>
      <c r="V316">
        <v>5</v>
      </c>
      <c r="W316">
        <v>0</v>
      </c>
      <c r="X316">
        <v>5</v>
      </c>
      <c r="Y316" t="s">
        <v>1931</v>
      </c>
      <c r="Z316">
        <v>242859</v>
      </c>
      <c r="AA316">
        <v>5.58</v>
      </c>
      <c r="AB316">
        <v>242859</v>
      </c>
      <c r="AC316">
        <v>5.58</v>
      </c>
      <c r="AD316">
        <v>39895</v>
      </c>
      <c r="AE316">
        <v>5239694</v>
      </c>
      <c r="AF316">
        <v>0.1643</v>
      </c>
      <c r="AG316">
        <v>231</v>
      </c>
      <c r="AH316">
        <v>11631000</v>
      </c>
      <c r="AI316">
        <v>4390</v>
      </c>
      <c r="AJ316">
        <v>469</v>
      </c>
      <c r="AK316" s="13" t="s">
        <v>1932</v>
      </c>
      <c r="AL316" s="13" t="s">
        <v>1021</v>
      </c>
      <c r="AM316" s="13" t="s">
        <v>1933</v>
      </c>
      <c r="AN316" s="13" t="s">
        <v>690</v>
      </c>
      <c r="AO316" s="13" t="s">
        <v>594</v>
      </c>
      <c r="AP316">
        <v>1</v>
      </c>
      <c r="AQ316">
        <v>7</v>
      </c>
      <c r="AR316">
        <v>18</v>
      </c>
      <c r="AS316">
        <v>50</v>
      </c>
      <c r="AT316">
        <v>33</v>
      </c>
      <c r="AU316" s="223">
        <v>23497</v>
      </c>
      <c r="AV316" s="13"/>
      <c r="AW316" s="13"/>
      <c r="AX316" s="13"/>
      <c r="AY316" s="13"/>
    </row>
    <row r="317" spans="1:51">
      <c r="A317" s="13" t="s">
        <v>1934</v>
      </c>
      <c r="B317" s="223">
        <v>43466</v>
      </c>
      <c r="C317" s="13" t="s">
        <v>1935</v>
      </c>
      <c r="D317">
        <v>2</v>
      </c>
      <c r="E317">
        <v>2</v>
      </c>
      <c r="F317">
        <v>200</v>
      </c>
      <c r="G317">
        <v>200</v>
      </c>
      <c r="H317" s="13" t="s">
        <v>1936</v>
      </c>
      <c r="I317" s="13" t="s">
        <v>578</v>
      </c>
      <c r="J317" s="13" t="s">
        <v>579</v>
      </c>
      <c r="K317" s="13" t="s">
        <v>580</v>
      </c>
      <c r="M317">
        <v>1627</v>
      </c>
      <c r="N317">
        <v>1630</v>
      </c>
      <c r="O317">
        <v>6528.5</v>
      </c>
      <c r="P317">
        <v>4.01</v>
      </c>
      <c r="R317">
        <v>3025</v>
      </c>
      <c r="S317">
        <v>3025</v>
      </c>
      <c r="T317">
        <v>770</v>
      </c>
      <c r="U317">
        <v>0.48299999999999998</v>
      </c>
      <c r="V317">
        <v>20</v>
      </c>
      <c r="W317">
        <v>1</v>
      </c>
      <c r="X317">
        <v>137</v>
      </c>
      <c r="Y317">
        <v>4</v>
      </c>
      <c r="Z317">
        <v>1016895</v>
      </c>
      <c r="AA317">
        <v>23.34</v>
      </c>
      <c r="AB317">
        <v>927103</v>
      </c>
      <c r="AC317">
        <v>21.28</v>
      </c>
      <c r="AD317">
        <v>326716</v>
      </c>
      <c r="AE317">
        <v>14056383</v>
      </c>
      <c r="AF317">
        <v>0.32129999999999997</v>
      </c>
      <c r="AG317">
        <v>130</v>
      </c>
      <c r="AH317">
        <v>13063992</v>
      </c>
      <c r="AI317">
        <v>2266</v>
      </c>
      <c r="AJ317">
        <v>512</v>
      </c>
      <c r="AK317" s="13" t="s">
        <v>1937</v>
      </c>
      <c r="AL317" s="13" t="s">
        <v>787</v>
      </c>
      <c r="AM317" s="13" t="s">
        <v>1938</v>
      </c>
      <c r="AN317" s="13" t="s">
        <v>1939</v>
      </c>
      <c r="AO317" s="13" t="s">
        <v>594</v>
      </c>
      <c r="AP317">
        <v>1</v>
      </c>
      <c r="AQ317">
        <v>7</v>
      </c>
      <c r="AR317">
        <v>18</v>
      </c>
      <c r="AS317">
        <v>53</v>
      </c>
      <c r="AT317">
        <v>34</v>
      </c>
      <c r="AU317" s="223">
        <v>13980</v>
      </c>
      <c r="AV317" s="13"/>
      <c r="AW317" s="13"/>
      <c r="AX317" s="13"/>
      <c r="AY317" s="13"/>
    </row>
    <row r="318" spans="1:51">
      <c r="A318" s="13" t="s">
        <v>376</v>
      </c>
      <c r="B318" s="223">
        <v>43466</v>
      </c>
      <c r="C318" s="13" t="s">
        <v>1077</v>
      </c>
      <c r="D318">
        <v>112</v>
      </c>
      <c r="E318">
        <v>112</v>
      </c>
      <c r="F318">
        <v>539</v>
      </c>
      <c r="G318">
        <v>539</v>
      </c>
      <c r="H318" s="13" t="s">
        <v>1940</v>
      </c>
      <c r="I318" s="13" t="s">
        <v>578</v>
      </c>
      <c r="J318" s="13" t="s">
        <v>579</v>
      </c>
      <c r="K318" s="13" t="s">
        <v>580</v>
      </c>
      <c r="M318">
        <v>398</v>
      </c>
      <c r="N318">
        <v>398</v>
      </c>
      <c r="O318">
        <v>2225</v>
      </c>
      <c r="P318">
        <v>5.59</v>
      </c>
      <c r="R318">
        <v>1250</v>
      </c>
      <c r="S318">
        <v>1250</v>
      </c>
      <c r="T318">
        <v>104</v>
      </c>
      <c r="U318">
        <v>0.26700000000000002</v>
      </c>
      <c r="V318">
        <v>3</v>
      </c>
      <c r="W318">
        <v>0</v>
      </c>
      <c r="X318">
        <v>3</v>
      </c>
      <c r="Y318">
        <v>20</v>
      </c>
      <c r="Z318">
        <v>133188</v>
      </c>
      <c r="AA318">
        <v>3.06</v>
      </c>
      <c r="AB318">
        <v>133188</v>
      </c>
      <c r="AC318">
        <v>3.06</v>
      </c>
      <c r="AD318">
        <v>22499</v>
      </c>
      <c r="AE318">
        <v>3961200</v>
      </c>
      <c r="AF318">
        <v>0.16889999999999999</v>
      </c>
      <c r="AG318">
        <v>408</v>
      </c>
      <c r="AH318">
        <v>7162000</v>
      </c>
      <c r="AI318">
        <v>3219</v>
      </c>
      <c r="AJ318">
        <v>645</v>
      </c>
      <c r="AK318" s="13" t="s">
        <v>732</v>
      </c>
      <c r="AL318" s="13" t="s">
        <v>1079</v>
      </c>
      <c r="AM318" s="13" t="s">
        <v>634</v>
      </c>
      <c r="AN318" s="13" t="s">
        <v>907</v>
      </c>
      <c r="AO318" s="13" t="s">
        <v>609</v>
      </c>
      <c r="AP318">
        <v>11</v>
      </c>
      <c r="AQ318">
        <v>13</v>
      </c>
      <c r="AR318">
        <v>30</v>
      </c>
      <c r="AS318">
        <v>68</v>
      </c>
      <c r="AT318">
        <v>8</v>
      </c>
      <c r="AU318" s="223">
        <v>22462</v>
      </c>
      <c r="AV318" s="13" t="s">
        <v>681</v>
      </c>
      <c r="AW318" s="13"/>
      <c r="AX318" s="13"/>
      <c r="AY318" s="13"/>
    </row>
    <row r="319" spans="1:51">
      <c r="A319" s="13" t="s">
        <v>1941</v>
      </c>
      <c r="B319" s="223">
        <v>43466</v>
      </c>
      <c r="C319" s="13" t="s">
        <v>1942</v>
      </c>
      <c r="D319">
        <v>127</v>
      </c>
      <c r="E319">
        <v>127</v>
      </c>
      <c r="F319">
        <v>445</v>
      </c>
      <c r="G319">
        <v>445</v>
      </c>
      <c r="H319" s="13" t="s">
        <v>1943</v>
      </c>
      <c r="I319" s="13" t="s">
        <v>639</v>
      </c>
      <c r="J319" s="13" t="s">
        <v>579</v>
      </c>
      <c r="K319" s="13" t="s">
        <v>580</v>
      </c>
      <c r="L319">
        <v>104</v>
      </c>
      <c r="M319">
        <v>397</v>
      </c>
      <c r="N319">
        <v>399</v>
      </c>
      <c r="O319">
        <v>1739.5</v>
      </c>
      <c r="P319">
        <v>4.38</v>
      </c>
      <c r="Q319">
        <v>227</v>
      </c>
      <c r="R319">
        <v>523</v>
      </c>
      <c r="S319">
        <v>750</v>
      </c>
      <c r="T319">
        <v>168</v>
      </c>
      <c r="U319">
        <v>0.438</v>
      </c>
      <c r="V319">
        <v>2</v>
      </c>
      <c r="W319">
        <v>1</v>
      </c>
      <c r="X319">
        <v>5</v>
      </c>
      <c r="Y319">
        <v>19</v>
      </c>
      <c r="Z319">
        <v>100247</v>
      </c>
      <c r="AA319">
        <v>2.2999999999999998</v>
      </c>
      <c r="AB319">
        <v>100247</v>
      </c>
      <c r="AC319">
        <v>2.2999999999999998</v>
      </c>
      <c r="AD319">
        <v>34702</v>
      </c>
      <c r="AE319">
        <v>3685586</v>
      </c>
      <c r="AF319">
        <v>0.34620000000000001</v>
      </c>
      <c r="AG319">
        <v>326</v>
      </c>
      <c r="AH319">
        <v>7774000</v>
      </c>
      <c r="AI319">
        <v>4441</v>
      </c>
      <c r="AJ319">
        <v>555</v>
      </c>
      <c r="AK319" s="13" t="s">
        <v>1813</v>
      </c>
      <c r="AL319" s="13" t="s">
        <v>1814</v>
      </c>
      <c r="AM319" s="13" t="s">
        <v>621</v>
      </c>
      <c r="AN319" s="13" t="s">
        <v>619</v>
      </c>
      <c r="AO319" s="13" t="s">
        <v>609</v>
      </c>
      <c r="AP319">
        <v>7</v>
      </c>
      <c r="AQ319">
        <v>10</v>
      </c>
      <c r="AR319">
        <v>30</v>
      </c>
      <c r="AS319">
        <v>69</v>
      </c>
      <c r="AT319">
        <v>6</v>
      </c>
      <c r="AU319" s="223">
        <v>23773</v>
      </c>
      <c r="AV319" s="13"/>
      <c r="AW319" s="13"/>
      <c r="AX319" s="13"/>
      <c r="AY319" s="13"/>
    </row>
    <row r="320" spans="1:51">
      <c r="A320" s="13" t="s">
        <v>501</v>
      </c>
      <c r="B320" s="223">
        <v>43466</v>
      </c>
      <c r="C320" s="13" t="s">
        <v>1944</v>
      </c>
      <c r="D320">
        <v>33</v>
      </c>
      <c r="E320">
        <v>33</v>
      </c>
      <c r="F320">
        <v>316</v>
      </c>
      <c r="G320">
        <v>316</v>
      </c>
      <c r="H320" s="13" t="s">
        <v>1945</v>
      </c>
      <c r="I320" s="13" t="s">
        <v>578</v>
      </c>
      <c r="J320" s="13" t="s">
        <v>579</v>
      </c>
      <c r="K320" s="13" t="s">
        <v>580</v>
      </c>
      <c r="M320">
        <v>1355</v>
      </c>
      <c r="N320">
        <v>1357</v>
      </c>
      <c r="O320">
        <v>6321.5</v>
      </c>
      <c r="P320">
        <v>4.67</v>
      </c>
      <c r="R320">
        <v>2858</v>
      </c>
      <c r="S320">
        <v>2858</v>
      </c>
      <c r="T320">
        <v>537</v>
      </c>
      <c r="U320">
        <v>0.40200000000000002</v>
      </c>
      <c r="V320">
        <v>20</v>
      </c>
      <c r="W320">
        <v>0</v>
      </c>
      <c r="X320">
        <v>55</v>
      </c>
      <c r="Y320">
        <v>6</v>
      </c>
      <c r="Z320">
        <v>971398</v>
      </c>
      <c r="AA320">
        <v>22.3</v>
      </c>
      <c r="AB320">
        <v>971398</v>
      </c>
      <c r="AC320">
        <v>22.3</v>
      </c>
      <c r="AD320">
        <v>186009</v>
      </c>
      <c r="AE320">
        <v>10715226</v>
      </c>
      <c r="AF320">
        <v>0.1915</v>
      </c>
      <c r="AG320">
        <v>128</v>
      </c>
      <c r="AH320">
        <v>13777000</v>
      </c>
      <c r="AI320">
        <v>2251</v>
      </c>
      <c r="AJ320">
        <v>594</v>
      </c>
      <c r="AK320" s="13" t="s">
        <v>1946</v>
      </c>
      <c r="AL320" s="13" t="s">
        <v>1947</v>
      </c>
      <c r="AM320" s="13" t="s">
        <v>1948</v>
      </c>
      <c r="AN320" s="13" t="s">
        <v>1949</v>
      </c>
      <c r="AO320" s="13" t="s">
        <v>704</v>
      </c>
      <c r="AP320">
        <v>1</v>
      </c>
      <c r="AQ320">
        <v>14</v>
      </c>
      <c r="AR320">
        <v>13</v>
      </c>
      <c r="AS320">
        <v>30</v>
      </c>
      <c r="AT320">
        <v>26</v>
      </c>
      <c r="AU320" s="223">
        <v>18262</v>
      </c>
      <c r="AV320" s="13" t="s">
        <v>1086</v>
      </c>
      <c r="AW320" s="13"/>
      <c r="AX320" s="13"/>
      <c r="AY320" s="13"/>
    </row>
    <row r="321" spans="1:51">
      <c r="A321" s="13" t="s">
        <v>1950</v>
      </c>
      <c r="B321" s="223">
        <v>43466</v>
      </c>
      <c r="C321" s="13" t="s">
        <v>1281</v>
      </c>
      <c r="D321">
        <v>182</v>
      </c>
      <c r="E321">
        <v>182</v>
      </c>
      <c r="F321">
        <v>285</v>
      </c>
      <c r="G321">
        <v>257</v>
      </c>
      <c r="H321" s="13" t="s">
        <v>1951</v>
      </c>
      <c r="I321" s="13" t="s">
        <v>578</v>
      </c>
      <c r="J321" s="13" t="s">
        <v>579</v>
      </c>
      <c r="K321" s="13" t="s">
        <v>736</v>
      </c>
      <c r="M321">
        <v>407</v>
      </c>
      <c r="N321">
        <v>407</v>
      </c>
      <c r="O321">
        <v>1419.5</v>
      </c>
      <c r="P321">
        <v>3.49</v>
      </c>
      <c r="R321">
        <v>449</v>
      </c>
      <c r="S321">
        <v>449</v>
      </c>
      <c r="T321">
        <v>359</v>
      </c>
      <c r="U321">
        <v>0.88600000000000001</v>
      </c>
      <c r="V321">
        <v>2</v>
      </c>
      <c r="W321">
        <v>0</v>
      </c>
      <c r="X321">
        <v>2</v>
      </c>
      <c r="Y321">
        <v>43763</v>
      </c>
      <c r="Z321">
        <v>140000</v>
      </c>
      <c r="AA321">
        <v>3.21</v>
      </c>
      <c r="AB321">
        <v>100000</v>
      </c>
      <c r="AC321">
        <v>2.2999999999999998</v>
      </c>
      <c r="AD321">
        <v>24456</v>
      </c>
      <c r="AE321">
        <v>2792393</v>
      </c>
      <c r="AF321">
        <v>0.17469999999999999</v>
      </c>
      <c r="AG321">
        <v>140</v>
      </c>
      <c r="AH321">
        <v>8225987</v>
      </c>
      <c r="AI321">
        <v>5785</v>
      </c>
      <c r="AJ321">
        <v>342</v>
      </c>
      <c r="AK321" s="13" t="s">
        <v>593</v>
      </c>
      <c r="AL321" s="13" t="s">
        <v>1824</v>
      </c>
      <c r="AM321" s="13" t="s">
        <v>1185</v>
      </c>
      <c r="AN321" s="13" t="s">
        <v>1952</v>
      </c>
      <c r="AO321" s="13" t="s">
        <v>594</v>
      </c>
      <c r="AP321">
        <v>16</v>
      </c>
      <c r="AQ321">
        <v>8</v>
      </c>
      <c r="AR321">
        <v>19</v>
      </c>
      <c r="AS321">
        <v>55</v>
      </c>
      <c r="AT321">
        <v>42</v>
      </c>
      <c r="AU321" s="223">
        <v>25811</v>
      </c>
      <c r="AV321" s="13"/>
      <c r="AW321" s="13" t="s">
        <v>737</v>
      </c>
      <c r="AX321" s="13"/>
      <c r="AY321" s="13"/>
    </row>
    <row r="322" spans="1:51">
      <c r="A322" s="13" t="s">
        <v>1953</v>
      </c>
      <c r="B322" s="223">
        <v>43466</v>
      </c>
      <c r="C322" s="13" t="s">
        <v>1018</v>
      </c>
      <c r="D322">
        <v>178</v>
      </c>
      <c r="E322">
        <v>127</v>
      </c>
      <c r="F322">
        <v>279</v>
      </c>
      <c r="G322">
        <v>259</v>
      </c>
      <c r="H322" s="13" t="s">
        <v>1954</v>
      </c>
      <c r="I322" s="13" t="s">
        <v>578</v>
      </c>
      <c r="J322" s="13" t="s">
        <v>579</v>
      </c>
      <c r="K322" s="13" t="s">
        <v>598</v>
      </c>
      <c r="M322">
        <v>236</v>
      </c>
      <c r="N322">
        <v>236</v>
      </c>
      <c r="O322">
        <v>784</v>
      </c>
      <c r="P322">
        <v>3.32</v>
      </c>
      <c r="R322">
        <v>329</v>
      </c>
      <c r="S322">
        <v>329</v>
      </c>
      <c r="T322">
        <v>103</v>
      </c>
      <c r="U322">
        <v>0.45</v>
      </c>
      <c r="V322">
        <v>36</v>
      </c>
      <c r="W322">
        <v>0</v>
      </c>
      <c r="X322">
        <v>36</v>
      </c>
      <c r="Y322">
        <v>38780</v>
      </c>
      <c r="Z322">
        <v>67637</v>
      </c>
      <c r="AA322">
        <v>1.55</v>
      </c>
      <c r="AB322">
        <v>67637</v>
      </c>
      <c r="AC322">
        <v>1.55</v>
      </c>
      <c r="AD322">
        <v>41422</v>
      </c>
      <c r="AE322">
        <v>2308080</v>
      </c>
      <c r="AF322">
        <v>0.61240000000000006</v>
      </c>
      <c r="AG322">
        <v>212</v>
      </c>
      <c r="AH322">
        <v>4190975</v>
      </c>
      <c r="AI322">
        <v>4936</v>
      </c>
      <c r="AJ322">
        <v>501</v>
      </c>
      <c r="AK322" s="13" t="s">
        <v>1955</v>
      </c>
      <c r="AL322" s="13" t="s">
        <v>1956</v>
      </c>
      <c r="AM322" s="13" t="s">
        <v>621</v>
      </c>
      <c r="AN322" s="13" t="s">
        <v>1652</v>
      </c>
      <c r="AO322" s="13" t="s">
        <v>609</v>
      </c>
      <c r="AP322">
        <v>7</v>
      </c>
      <c r="AQ322">
        <v>10</v>
      </c>
      <c r="AR322">
        <v>30</v>
      </c>
      <c r="AS322">
        <v>69</v>
      </c>
      <c r="AT322">
        <v>6</v>
      </c>
      <c r="AU322" s="223">
        <v>25019</v>
      </c>
      <c r="AV322" s="13"/>
      <c r="AW322" s="13"/>
      <c r="AX322" s="13"/>
      <c r="AY322" s="13"/>
    </row>
    <row r="323" spans="1:51">
      <c r="A323" s="13" t="s">
        <v>1957</v>
      </c>
      <c r="B323" s="223">
        <v>43466</v>
      </c>
      <c r="C323" s="13" t="s">
        <v>1018</v>
      </c>
      <c r="D323">
        <v>151</v>
      </c>
      <c r="E323">
        <v>127</v>
      </c>
      <c r="F323">
        <v>259</v>
      </c>
      <c r="G323">
        <v>259</v>
      </c>
      <c r="H323" s="13" t="s">
        <v>1958</v>
      </c>
      <c r="I323" s="13" t="s">
        <v>578</v>
      </c>
      <c r="J323" s="13" t="s">
        <v>579</v>
      </c>
      <c r="K323" s="13" t="s">
        <v>580</v>
      </c>
      <c r="M323">
        <v>69</v>
      </c>
      <c r="N323">
        <v>70</v>
      </c>
      <c r="O323">
        <v>300.5</v>
      </c>
      <c r="P323">
        <v>4.3600000000000003</v>
      </c>
      <c r="R323">
        <v>145</v>
      </c>
      <c r="S323">
        <v>145</v>
      </c>
      <c r="T323">
        <v>19</v>
      </c>
      <c r="U323">
        <v>0.27500000000000002</v>
      </c>
      <c r="V323">
        <v>1</v>
      </c>
      <c r="W323">
        <v>0</v>
      </c>
      <c r="X323">
        <v>1</v>
      </c>
      <c r="Y323">
        <v>9</v>
      </c>
      <c r="Z323">
        <v>22763</v>
      </c>
      <c r="AA323">
        <v>0.52</v>
      </c>
      <c r="AB323">
        <v>22763</v>
      </c>
      <c r="AC323">
        <v>0.52</v>
      </c>
      <c r="AD323">
        <v>6811</v>
      </c>
      <c r="AE323">
        <v>613400</v>
      </c>
      <c r="AF323">
        <v>0.29920000000000002</v>
      </c>
      <c r="AG323">
        <v>279</v>
      </c>
      <c r="AJ323">
        <v>671</v>
      </c>
      <c r="AK323" s="13" t="s">
        <v>1959</v>
      </c>
      <c r="AL323" s="13" t="s">
        <v>619</v>
      </c>
      <c r="AM323" s="13"/>
      <c r="AN323" s="13"/>
      <c r="AO323" s="13" t="s">
        <v>609</v>
      </c>
      <c r="AP323">
        <v>7</v>
      </c>
      <c r="AQ323">
        <v>10</v>
      </c>
      <c r="AR323">
        <v>30</v>
      </c>
      <c r="AS323">
        <v>69</v>
      </c>
      <c r="AT323">
        <v>6</v>
      </c>
      <c r="AU323" s="223">
        <v>24015</v>
      </c>
      <c r="AV323" s="13"/>
      <c r="AW323" s="13"/>
      <c r="AX323" s="13"/>
      <c r="AY323" s="13"/>
    </row>
    <row r="324" spans="1:51">
      <c r="A324" s="13" t="s">
        <v>1960</v>
      </c>
      <c r="B324" s="223">
        <v>43466</v>
      </c>
      <c r="C324" s="13" t="s">
        <v>1018</v>
      </c>
      <c r="D324">
        <v>173</v>
      </c>
      <c r="E324">
        <v>127</v>
      </c>
      <c r="F324">
        <v>259</v>
      </c>
      <c r="G324">
        <v>259</v>
      </c>
      <c r="H324" s="13" t="s">
        <v>1958</v>
      </c>
      <c r="I324" s="13" t="s">
        <v>578</v>
      </c>
      <c r="J324" s="13" t="s">
        <v>579</v>
      </c>
      <c r="K324" s="13" t="s">
        <v>580</v>
      </c>
      <c r="M324">
        <v>168</v>
      </c>
      <c r="N324">
        <v>168</v>
      </c>
      <c r="O324">
        <v>735</v>
      </c>
      <c r="P324">
        <v>4.38</v>
      </c>
      <c r="R324">
        <v>318</v>
      </c>
      <c r="S324">
        <v>318</v>
      </c>
      <c r="T324">
        <v>77</v>
      </c>
      <c r="U324">
        <v>0.47499999999999998</v>
      </c>
      <c r="V324">
        <v>1</v>
      </c>
      <c r="W324">
        <v>0</v>
      </c>
      <c r="X324">
        <v>1</v>
      </c>
      <c r="Y324">
        <v>22</v>
      </c>
      <c r="Z324">
        <v>25176</v>
      </c>
      <c r="AA324">
        <v>0.57999999999999996</v>
      </c>
      <c r="AB324">
        <v>25176</v>
      </c>
      <c r="AC324">
        <v>0.57999999999999996</v>
      </c>
      <c r="AD324">
        <v>13176</v>
      </c>
      <c r="AE324">
        <v>1575535</v>
      </c>
      <c r="AF324">
        <v>0.52339999999999998</v>
      </c>
      <c r="AG324">
        <v>548</v>
      </c>
      <c r="AH324">
        <v>7228361</v>
      </c>
      <c r="AI324">
        <v>4167</v>
      </c>
      <c r="AJ324">
        <v>512</v>
      </c>
      <c r="AK324" s="13" t="s">
        <v>1961</v>
      </c>
      <c r="AL324" s="13" t="s">
        <v>621</v>
      </c>
      <c r="AM324" s="13"/>
      <c r="AN324" s="13"/>
      <c r="AO324" s="13" t="s">
        <v>609</v>
      </c>
      <c r="AP324">
        <v>7</v>
      </c>
      <c r="AQ324">
        <v>10</v>
      </c>
      <c r="AR324">
        <v>30</v>
      </c>
      <c r="AS324">
        <v>69</v>
      </c>
      <c r="AT324">
        <v>6</v>
      </c>
      <c r="AU324" s="223">
        <v>24015</v>
      </c>
      <c r="AV324" s="13"/>
      <c r="AW324" s="13"/>
      <c r="AX324" s="13"/>
      <c r="AY324" s="13"/>
    </row>
    <row r="325" spans="1:51">
      <c r="A325" s="13" t="s">
        <v>1962</v>
      </c>
      <c r="B325" s="223">
        <v>43466</v>
      </c>
      <c r="C325" s="13" t="s">
        <v>1018</v>
      </c>
      <c r="D325">
        <v>174</v>
      </c>
      <c r="E325">
        <v>127</v>
      </c>
      <c r="F325">
        <v>259</v>
      </c>
      <c r="G325">
        <v>259</v>
      </c>
      <c r="H325" s="13" t="s">
        <v>1958</v>
      </c>
      <c r="I325" s="13" t="s">
        <v>578</v>
      </c>
      <c r="J325" s="13" t="s">
        <v>579</v>
      </c>
      <c r="K325" s="13" t="s">
        <v>580</v>
      </c>
      <c r="M325">
        <v>158</v>
      </c>
      <c r="N325">
        <v>158</v>
      </c>
      <c r="O325">
        <v>690</v>
      </c>
      <c r="P325">
        <v>4.37</v>
      </c>
      <c r="R325">
        <v>348</v>
      </c>
      <c r="S325">
        <v>348</v>
      </c>
      <c r="T325">
        <v>61</v>
      </c>
      <c r="U325">
        <v>0.39600000000000002</v>
      </c>
      <c r="V325">
        <v>1</v>
      </c>
      <c r="W325">
        <v>0</v>
      </c>
      <c r="X325">
        <v>1</v>
      </c>
      <c r="Y325">
        <v>18</v>
      </c>
      <c r="Z325">
        <v>25131</v>
      </c>
      <c r="AA325">
        <v>0.57999999999999996</v>
      </c>
      <c r="AB325">
        <v>25131</v>
      </c>
      <c r="AC325">
        <v>0.57999999999999996</v>
      </c>
      <c r="AD325">
        <v>7891</v>
      </c>
      <c r="AE325">
        <v>1363220</v>
      </c>
      <c r="AF325">
        <v>0.314</v>
      </c>
      <c r="AG325">
        <v>600</v>
      </c>
      <c r="AJ325">
        <v>558</v>
      </c>
      <c r="AK325" s="13" t="s">
        <v>1963</v>
      </c>
      <c r="AL325" s="13" t="s">
        <v>1964</v>
      </c>
      <c r="AM325" s="13" t="s">
        <v>1965</v>
      </c>
      <c r="AN325" s="13"/>
      <c r="AO325" s="13" t="s">
        <v>609</v>
      </c>
      <c r="AP325">
        <v>7</v>
      </c>
      <c r="AQ325">
        <v>10</v>
      </c>
      <c r="AR325">
        <v>29</v>
      </c>
      <c r="AS325">
        <v>69</v>
      </c>
      <c r="AT325">
        <v>6</v>
      </c>
      <c r="AU325" s="223">
        <v>24015</v>
      </c>
      <c r="AV325" s="13"/>
      <c r="AW325" s="13"/>
      <c r="AX325" s="13"/>
      <c r="AY325" s="13"/>
    </row>
    <row r="326" spans="1:51">
      <c r="A326" s="13" t="s">
        <v>473</v>
      </c>
      <c r="B326" s="223">
        <v>43466</v>
      </c>
      <c r="C326" s="13" t="s">
        <v>650</v>
      </c>
      <c r="D326">
        <v>163</v>
      </c>
      <c r="E326">
        <v>163</v>
      </c>
      <c r="F326">
        <v>272</v>
      </c>
      <c r="G326">
        <v>272</v>
      </c>
      <c r="H326" s="13" t="s">
        <v>1966</v>
      </c>
      <c r="I326" s="13" t="s">
        <v>578</v>
      </c>
      <c r="J326" s="13" t="s">
        <v>579</v>
      </c>
      <c r="K326" s="13" t="s">
        <v>580</v>
      </c>
      <c r="M326">
        <v>528</v>
      </c>
      <c r="N326">
        <v>529</v>
      </c>
      <c r="O326">
        <v>2434</v>
      </c>
      <c r="P326">
        <v>4.6100000000000003</v>
      </c>
      <c r="R326">
        <v>1131</v>
      </c>
      <c r="S326">
        <v>1131</v>
      </c>
      <c r="T326">
        <v>231</v>
      </c>
      <c r="U326">
        <v>0.44600000000000001</v>
      </c>
      <c r="V326">
        <v>3</v>
      </c>
      <c r="W326">
        <v>0</v>
      </c>
      <c r="X326">
        <v>3</v>
      </c>
      <c r="Y326">
        <v>21</v>
      </c>
      <c r="Z326">
        <v>253000</v>
      </c>
      <c r="AA326">
        <v>5.81</v>
      </c>
      <c r="AB326">
        <v>253000</v>
      </c>
      <c r="AC326">
        <v>5.81</v>
      </c>
      <c r="AD326">
        <v>31158</v>
      </c>
      <c r="AE326">
        <v>4724612</v>
      </c>
      <c r="AF326">
        <v>0.1232</v>
      </c>
      <c r="AG326">
        <v>195</v>
      </c>
      <c r="AH326">
        <v>10130155</v>
      </c>
      <c r="AI326">
        <v>4149</v>
      </c>
      <c r="AJ326">
        <v>584</v>
      </c>
      <c r="AK326" s="13" t="s">
        <v>601</v>
      </c>
      <c r="AL326" s="13" t="s">
        <v>1967</v>
      </c>
      <c r="AM326" s="13" t="s">
        <v>1200</v>
      </c>
      <c r="AN326" s="13" t="s">
        <v>653</v>
      </c>
      <c r="AO326" s="13" t="s">
        <v>594</v>
      </c>
      <c r="AP326">
        <v>6</v>
      </c>
      <c r="AQ326">
        <v>7</v>
      </c>
      <c r="AR326">
        <v>25</v>
      </c>
      <c r="AS326">
        <v>52</v>
      </c>
      <c r="AT326">
        <v>33</v>
      </c>
      <c r="AU326" s="223">
        <v>24472</v>
      </c>
      <c r="AV326" s="13"/>
      <c r="AW326" s="13"/>
      <c r="AX326" s="13"/>
      <c r="AY326" s="13"/>
    </row>
    <row r="329" spans="1:51">
      <c r="R329">
        <v>142365</v>
      </c>
      <c r="S329">
        <f>SUM(S3:S326)</f>
        <v>391600</v>
      </c>
    </row>
    <row r="330" spans="1:51">
      <c r="R330">
        <f>R329/S329</f>
        <v>0.36354698672114405</v>
      </c>
      <c r="S330">
        <f>R330/365</f>
        <v>9.9601914170176459E-4</v>
      </c>
      <c r="T330">
        <f>CONVERT(S330,"ton","lbm")</f>
        <v>1.9920382834035291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19000-2BC2-9A4E-A77E-36A24A303BCB}">
  <sheetPr codeName="Sheet5"/>
  <dimension ref="B1:D40"/>
  <sheetViews>
    <sheetView workbookViewId="0">
      <selection activeCell="F6" sqref="F6"/>
    </sheetView>
  </sheetViews>
  <sheetFormatPr defaultColWidth="10.85546875" defaultRowHeight="15"/>
  <cols>
    <col min="1" max="1" width="10.85546875" style="21"/>
    <col min="2" max="2" width="22.42578125" style="21" customWidth="1"/>
    <col min="3" max="3" width="58.85546875" style="21" customWidth="1"/>
    <col min="4" max="16384" width="10.85546875" style="21"/>
  </cols>
  <sheetData>
    <row r="1" spans="2:4" ht="15.75" thickBot="1"/>
    <row r="2" spans="2:4" ht="15.95" customHeight="1">
      <c r="B2" s="755" t="s">
        <v>1968</v>
      </c>
      <c r="C2" s="756"/>
      <c r="D2" s="757"/>
    </row>
    <row r="3" spans="2:4" ht="15.95" customHeight="1">
      <c r="B3" s="36"/>
      <c r="C3" s="37" t="s">
        <v>1969</v>
      </c>
      <c r="D3" s="38" t="s">
        <v>1970</v>
      </c>
    </row>
    <row r="4" spans="2:4" ht="30">
      <c r="B4" s="39" t="s">
        <v>1971</v>
      </c>
      <c r="C4" s="40" t="s">
        <v>1972</v>
      </c>
      <c r="D4" s="27"/>
    </row>
    <row r="5" spans="2:4">
      <c r="B5" s="39"/>
      <c r="C5" s="40"/>
      <c r="D5" s="27"/>
    </row>
    <row r="6" spans="2:4" ht="30">
      <c r="B6" s="39" t="s">
        <v>1973</v>
      </c>
      <c r="C6" s="40" t="s">
        <v>1974</v>
      </c>
      <c r="D6" s="27"/>
    </row>
    <row r="7" spans="2:4">
      <c r="B7" s="39"/>
      <c r="C7" s="40"/>
      <c r="D7" s="27"/>
    </row>
    <row r="8" spans="2:4">
      <c r="B8" s="39"/>
      <c r="C8" s="40"/>
      <c r="D8" s="27"/>
    </row>
    <row r="9" spans="2:4" ht="30">
      <c r="B9" s="39" t="s">
        <v>1975</v>
      </c>
      <c r="C9" s="40"/>
      <c r="D9" s="27"/>
    </row>
    <row r="10" spans="2:4">
      <c r="B10" s="39"/>
      <c r="C10" s="40"/>
      <c r="D10" s="27"/>
    </row>
    <row r="11" spans="2:4">
      <c r="B11" s="39"/>
      <c r="C11" s="40"/>
      <c r="D11" s="27"/>
    </row>
    <row r="12" spans="2:4">
      <c r="B12" s="39"/>
      <c r="C12" s="40"/>
      <c r="D12" s="27"/>
    </row>
    <row r="13" spans="2:4">
      <c r="B13" s="39"/>
      <c r="C13" s="40"/>
      <c r="D13" s="27"/>
    </row>
    <row r="14" spans="2:4">
      <c r="B14" s="39"/>
      <c r="C14" s="40"/>
      <c r="D14" s="27"/>
    </row>
    <row r="15" spans="2:4">
      <c r="B15" s="39"/>
      <c r="C15" s="40"/>
      <c r="D15" s="27"/>
    </row>
    <row r="16" spans="2:4">
      <c r="B16" s="39"/>
      <c r="C16" s="40"/>
      <c r="D16" s="27"/>
    </row>
    <row r="17" spans="2:4">
      <c r="B17" s="39"/>
      <c r="C17" s="40"/>
      <c r="D17" s="27"/>
    </row>
    <row r="18" spans="2:4">
      <c r="B18" s="39"/>
      <c r="C18" s="40"/>
      <c r="D18" s="27"/>
    </row>
    <row r="19" spans="2:4">
      <c r="B19" s="39"/>
      <c r="C19" s="40"/>
      <c r="D19" s="27"/>
    </row>
    <row r="20" spans="2:4">
      <c r="B20" s="39"/>
      <c r="C20" s="40"/>
      <c r="D20" s="27"/>
    </row>
    <row r="21" spans="2:4">
      <c r="B21" s="39"/>
      <c r="C21" s="40"/>
      <c r="D21" s="27"/>
    </row>
    <row r="22" spans="2:4">
      <c r="B22" s="41"/>
      <c r="C22" s="40"/>
      <c r="D22" s="27"/>
    </row>
    <row r="23" spans="2:4">
      <c r="B23" s="41"/>
      <c r="C23" s="40"/>
      <c r="D23" s="27"/>
    </row>
    <row r="24" spans="2:4">
      <c r="B24" s="41"/>
      <c r="C24" s="40"/>
      <c r="D24" s="27"/>
    </row>
    <row r="25" spans="2:4">
      <c r="B25" s="41"/>
      <c r="C25" s="40"/>
      <c r="D25" s="27"/>
    </row>
    <row r="26" spans="2:4">
      <c r="B26" s="41"/>
      <c r="C26" s="40"/>
      <c r="D26" s="27"/>
    </row>
    <row r="27" spans="2:4">
      <c r="B27" s="41"/>
      <c r="C27" s="40"/>
      <c r="D27" s="27"/>
    </row>
    <row r="28" spans="2:4">
      <c r="B28" s="41"/>
      <c r="C28" s="40"/>
      <c r="D28" s="27"/>
    </row>
    <row r="29" spans="2:4">
      <c r="B29" s="25"/>
      <c r="C29" s="40"/>
      <c r="D29" s="27"/>
    </row>
    <row r="30" spans="2:4">
      <c r="B30" s="25"/>
      <c r="C30" s="40"/>
      <c r="D30" s="27"/>
    </row>
    <row r="31" spans="2:4">
      <c r="B31" s="25"/>
      <c r="C31" s="26"/>
      <c r="D31" s="27"/>
    </row>
    <row r="32" spans="2:4">
      <c r="B32" s="25"/>
      <c r="C32" s="26"/>
      <c r="D32" s="27"/>
    </row>
    <row r="33" spans="2:4">
      <c r="B33" s="25"/>
      <c r="C33" s="26"/>
      <c r="D33" s="27"/>
    </row>
    <row r="34" spans="2:4">
      <c r="B34" s="25"/>
      <c r="C34" s="26"/>
      <c r="D34" s="27"/>
    </row>
    <row r="35" spans="2:4">
      <c r="B35" s="25"/>
      <c r="C35" s="26"/>
      <c r="D35" s="27"/>
    </row>
    <row r="36" spans="2:4">
      <c r="B36" s="25"/>
      <c r="C36" s="26"/>
      <c r="D36" s="27"/>
    </row>
    <row r="37" spans="2:4">
      <c r="B37" s="25"/>
      <c r="C37" s="26"/>
      <c r="D37" s="27"/>
    </row>
    <row r="38" spans="2:4">
      <c r="B38" s="25"/>
      <c r="C38" s="26"/>
      <c r="D38" s="27"/>
    </row>
    <row r="39" spans="2:4">
      <c r="B39" s="25"/>
      <c r="C39" s="26"/>
      <c r="D39" s="27"/>
    </row>
    <row r="40" spans="2:4" ht="15.75" thickBot="1">
      <c r="B40" s="28"/>
      <c r="C40" s="29"/>
      <c r="D40" s="30"/>
    </row>
  </sheetData>
  <sheetProtection sheet="1" objects="1" scenarios="1"/>
  <mergeCells count="1"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3A64B-EC92-415D-AFC7-4382E3DC3A8A}">
  <dimension ref="A1:AX269"/>
  <sheetViews>
    <sheetView topLeftCell="A203" workbookViewId="0">
      <selection activeCell="A223" sqref="A223"/>
    </sheetView>
  </sheetViews>
  <sheetFormatPr defaultRowHeight="15"/>
  <cols>
    <col min="1" max="1" width="36" style="517" customWidth="1"/>
    <col min="2" max="2" width="11" style="517" customWidth="1"/>
    <col min="3" max="3" width="11.140625" style="517" customWidth="1"/>
    <col min="4" max="4" width="12.28515625" style="517" customWidth="1"/>
    <col min="5" max="5" width="10.5703125" style="517" customWidth="1"/>
    <col min="6" max="6" width="11.85546875" style="517" customWidth="1"/>
    <col min="7" max="7" width="19.28515625" style="517" customWidth="1"/>
    <col min="8" max="8" width="9.140625" style="517"/>
    <col min="9" max="9" width="10.140625" style="517" customWidth="1"/>
    <col min="10" max="10" width="9.140625" style="517"/>
    <col min="11" max="11" width="26.28515625" style="517" customWidth="1"/>
    <col min="12" max="12" width="12" style="518" customWidth="1"/>
    <col min="13" max="13" width="14.7109375" style="518" customWidth="1"/>
    <col min="14" max="14" width="11.140625" style="521" customWidth="1"/>
    <col min="15" max="15" width="9.140625" style="522"/>
    <col min="16" max="16" width="39.140625" style="517" customWidth="1"/>
    <col min="17" max="17" width="28.7109375" style="523" customWidth="1"/>
    <col min="18" max="18" width="19.5703125" style="523" customWidth="1"/>
    <col min="19" max="19" width="36.42578125" style="518" customWidth="1"/>
    <col min="20" max="20" width="34.28515625" style="517" customWidth="1"/>
    <col min="21" max="21" width="14.85546875" style="517" customWidth="1"/>
    <col min="22" max="22" width="11.42578125" style="517" customWidth="1"/>
    <col min="23" max="23" width="13.28515625" style="517" customWidth="1"/>
    <col min="24" max="24" width="10" style="517" customWidth="1"/>
    <col min="25" max="25" width="9.140625" style="518"/>
    <col min="26" max="26" width="10.85546875" style="517" customWidth="1"/>
    <col min="27" max="27" width="10.7109375" style="518" customWidth="1"/>
    <col min="28" max="28" width="11.85546875" style="517" customWidth="1"/>
    <col min="29" max="29" width="12" style="518" customWidth="1"/>
    <col min="30" max="30" width="10" style="518" customWidth="1"/>
    <col min="31" max="31" width="9.140625" style="517"/>
    <col min="32" max="32" width="9.85546875" style="519" customWidth="1"/>
    <col min="33" max="33" width="11.28515625" style="520" customWidth="1"/>
    <col min="34" max="34" width="14" style="520" customWidth="1"/>
    <col min="35" max="35" width="25" style="520" customWidth="1"/>
    <col min="36" max="37" width="10.28515625" style="517" customWidth="1"/>
    <col min="38" max="38" width="10.42578125" style="517" customWidth="1"/>
    <col min="39" max="39" width="10.28515625" style="517" customWidth="1"/>
    <col min="40" max="40" width="12" style="517" customWidth="1"/>
    <col min="41" max="41" width="9.140625" style="517"/>
    <col min="42" max="42" width="9.28515625" style="517" customWidth="1"/>
    <col min="43" max="43" width="9.140625" style="517"/>
    <col min="44" max="44" width="9.28515625" style="517" customWidth="1"/>
    <col min="45" max="45" width="9.7109375" style="517" customWidth="1"/>
    <col min="46" max="46" width="14.85546875" style="517" customWidth="1"/>
    <col min="47" max="47" width="16" style="517" customWidth="1"/>
    <col min="48" max="48" width="14.85546875" style="517" customWidth="1"/>
    <col min="49" max="49" width="9.140625" style="517"/>
    <col min="50" max="50" width="21.5703125" style="517" customWidth="1"/>
    <col min="51" max="16384" width="9.140625" style="517"/>
  </cols>
  <sheetData>
    <row r="1" spans="1:50">
      <c r="A1" s="517">
        <v>1</v>
      </c>
      <c r="B1" s="517">
        <v>2</v>
      </c>
      <c r="C1" s="517">
        <v>3</v>
      </c>
      <c r="D1" s="517">
        <v>4</v>
      </c>
      <c r="E1" s="517">
        <v>5</v>
      </c>
      <c r="F1" s="517">
        <v>6</v>
      </c>
      <c r="G1" s="517">
        <v>7</v>
      </c>
      <c r="H1" s="517">
        <v>8</v>
      </c>
      <c r="I1" s="517">
        <v>9</v>
      </c>
      <c r="J1" s="517">
        <v>10</v>
      </c>
      <c r="K1" s="517">
        <v>11</v>
      </c>
      <c r="L1" s="517">
        <v>12</v>
      </c>
      <c r="M1" s="517">
        <v>13</v>
      </c>
      <c r="N1" s="517">
        <v>14</v>
      </c>
      <c r="O1" s="517">
        <v>15</v>
      </c>
      <c r="P1" s="517">
        <v>16</v>
      </c>
      <c r="Q1" s="517">
        <v>17</v>
      </c>
      <c r="R1" s="517">
        <v>18</v>
      </c>
      <c r="S1" s="517">
        <v>19</v>
      </c>
      <c r="T1" s="517">
        <v>20</v>
      </c>
      <c r="U1" s="517">
        <v>21</v>
      </c>
      <c r="V1" s="517">
        <v>22</v>
      </c>
      <c r="W1" s="517">
        <v>23</v>
      </c>
      <c r="X1" s="517">
        <v>24</v>
      </c>
      <c r="Y1" s="517">
        <v>25</v>
      </c>
      <c r="Z1" s="517">
        <v>26</v>
      </c>
      <c r="AA1" s="517">
        <v>27</v>
      </c>
      <c r="AB1" s="517">
        <v>28</v>
      </c>
      <c r="AC1" s="517">
        <v>29</v>
      </c>
      <c r="AD1" s="517">
        <v>30</v>
      </c>
      <c r="AE1" s="517">
        <v>31</v>
      </c>
      <c r="AF1" s="517">
        <v>32</v>
      </c>
      <c r="AG1" s="517">
        <v>33</v>
      </c>
      <c r="AH1" s="517">
        <v>34</v>
      </c>
      <c r="AI1" s="517">
        <v>35</v>
      </c>
      <c r="AJ1" s="517">
        <v>36</v>
      </c>
      <c r="AK1" s="517">
        <v>37</v>
      </c>
      <c r="AL1" s="517">
        <v>38</v>
      </c>
      <c r="AM1" s="517">
        <v>39</v>
      </c>
      <c r="AN1" s="517">
        <v>40</v>
      </c>
      <c r="AO1" s="517">
        <v>41</v>
      </c>
      <c r="AP1" s="517">
        <v>42</v>
      </c>
      <c r="AQ1" s="517">
        <v>43</v>
      </c>
      <c r="AR1" s="517">
        <v>44</v>
      </c>
      <c r="AS1" s="517">
        <v>45</v>
      </c>
      <c r="AT1" s="517">
        <v>46</v>
      </c>
      <c r="AU1" s="517">
        <v>47</v>
      </c>
      <c r="AV1" s="517">
        <v>48</v>
      </c>
      <c r="AW1" s="517">
        <v>49</v>
      </c>
      <c r="AX1" s="517">
        <v>50</v>
      </c>
    </row>
    <row r="2" spans="1:50">
      <c r="A2" s="473" t="s">
        <v>523</v>
      </c>
      <c r="B2" s="474" t="s">
        <v>1976</v>
      </c>
      <c r="C2" s="474" t="s">
        <v>1977</v>
      </c>
      <c r="D2" s="474" t="s">
        <v>1978</v>
      </c>
      <c r="E2" s="474" t="s">
        <v>1979</v>
      </c>
      <c r="F2" s="474" t="s">
        <v>1980</v>
      </c>
      <c r="G2" s="474" t="s">
        <v>1981</v>
      </c>
      <c r="H2" s="474" t="s">
        <v>1982</v>
      </c>
      <c r="I2" s="474" t="s">
        <v>532</v>
      </c>
      <c r="J2" s="474" t="s">
        <v>533</v>
      </c>
      <c r="K2" s="474" t="s">
        <v>1983</v>
      </c>
      <c r="L2" s="475" t="s">
        <v>1984</v>
      </c>
      <c r="M2" s="475" t="s">
        <v>1985</v>
      </c>
      <c r="N2" s="699" t="s">
        <v>1986</v>
      </c>
      <c r="O2" s="700" t="s">
        <v>1987</v>
      </c>
      <c r="P2" s="474" t="s">
        <v>1988</v>
      </c>
      <c r="Q2" s="476" t="s">
        <v>1989</v>
      </c>
      <c r="R2" s="476" t="s">
        <v>541</v>
      </c>
      <c r="S2" s="475" t="s">
        <v>1990</v>
      </c>
      <c r="T2" s="474" t="s">
        <v>543</v>
      </c>
      <c r="U2" s="474" t="s">
        <v>1991</v>
      </c>
      <c r="V2" s="474" t="s">
        <v>1992</v>
      </c>
      <c r="W2" s="474" t="s">
        <v>1993</v>
      </c>
      <c r="X2" s="474" t="s">
        <v>1994</v>
      </c>
      <c r="Y2" s="475" t="s">
        <v>1995</v>
      </c>
      <c r="Z2" s="474" t="s">
        <v>1996</v>
      </c>
      <c r="AA2" s="475" t="s">
        <v>1997</v>
      </c>
      <c r="AB2" s="474" t="s">
        <v>1998</v>
      </c>
      <c r="AC2" s="475" t="s">
        <v>1999</v>
      </c>
      <c r="AD2" s="475" t="s">
        <v>2000</v>
      </c>
      <c r="AE2" s="474" t="s">
        <v>2001</v>
      </c>
      <c r="AF2" s="477" t="s">
        <v>555</v>
      </c>
      <c r="AG2" s="478" t="s">
        <v>2002</v>
      </c>
      <c r="AH2" s="478" t="s">
        <v>2003</v>
      </c>
      <c r="AI2" s="478" t="s">
        <v>2004</v>
      </c>
      <c r="AJ2" s="474" t="s">
        <v>2005</v>
      </c>
      <c r="AK2" s="474" t="s">
        <v>2006</v>
      </c>
      <c r="AL2" s="474" t="s">
        <v>2007</v>
      </c>
      <c r="AM2" s="474" t="s">
        <v>2008</v>
      </c>
      <c r="AN2" s="474" t="s">
        <v>563</v>
      </c>
      <c r="AO2" s="474" t="s">
        <v>2009</v>
      </c>
      <c r="AP2" s="474" t="s">
        <v>2010</v>
      </c>
      <c r="AQ2" s="474" t="s">
        <v>2011</v>
      </c>
      <c r="AR2" s="474" t="s">
        <v>2012</v>
      </c>
      <c r="AS2" s="474" t="s">
        <v>2013</v>
      </c>
      <c r="AT2" s="474" t="s">
        <v>2014</v>
      </c>
      <c r="AU2" s="474" t="s">
        <v>2015</v>
      </c>
      <c r="AV2" s="474" t="s">
        <v>2016</v>
      </c>
      <c r="AW2" s="474" t="s">
        <v>2017</v>
      </c>
      <c r="AX2" s="479" t="s">
        <v>573</v>
      </c>
    </row>
    <row r="3" spans="1:50" ht="15" customHeight="1">
      <c r="A3" s="480" t="s">
        <v>575</v>
      </c>
      <c r="B3" s="481" t="s">
        <v>576</v>
      </c>
      <c r="C3" s="481" t="s">
        <v>2018</v>
      </c>
      <c r="D3" s="481" t="s">
        <v>2018</v>
      </c>
      <c r="E3" s="481" t="s">
        <v>2019</v>
      </c>
      <c r="F3" s="481" t="s">
        <v>2019</v>
      </c>
      <c r="G3" s="481" t="s">
        <v>577</v>
      </c>
      <c r="H3" s="481" t="s">
        <v>578</v>
      </c>
      <c r="I3" s="481" t="s">
        <v>579</v>
      </c>
      <c r="J3" s="481" t="s">
        <v>580</v>
      </c>
      <c r="K3" s="482"/>
      <c r="L3" s="483">
        <v>217</v>
      </c>
      <c r="M3" s="483">
        <v>220</v>
      </c>
      <c r="N3" s="484">
        <v>913.5</v>
      </c>
      <c r="O3" s="485">
        <v>4.209677419354839</v>
      </c>
      <c r="P3" s="486">
        <v>0</v>
      </c>
      <c r="Q3" s="483">
        <v>432</v>
      </c>
      <c r="R3" s="483">
        <v>432</v>
      </c>
      <c r="S3" s="483">
        <v>97</v>
      </c>
      <c r="T3" s="487">
        <v>0.45327102803738317</v>
      </c>
      <c r="U3" s="486">
        <v>1</v>
      </c>
      <c r="V3" s="486">
        <v>0</v>
      </c>
      <c r="W3" s="486">
        <v>1</v>
      </c>
      <c r="X3" s="481" t="s">
        <v>2020</v>
      </c>
      <c r="Y3" s="483">
        <v>88172</v>
      </c>
      <c r="Z3" s="485">
        <v>2.02</v>
      </c>
      <c r="AA3" s="483">
        <v>88172</v>
      </c>
      <c r="AB3" s="488">
        <v>2.02</v>
      </c>
      <c r="AC3" s="483">
        <v>14961</v>
      </c>
      <c r="AD3" s="483">
        <v>1841787</v>
      </c>
      <c r="AE3" s="487">
        <v>0.16967971691693509</v>
      </c>
      <c r="AF3" s="489">
        <v>213.86138613861385</v>
      </c>
      <c r="AG3" s="490">
        <v>5031405</v>
      </c>
      <c r="AH3" s="490">
        <v>5341</v>
      </c>
      <c r="AI3" s="490">
        <v>500.4187</v>
      </c>
      <c r="AJ3" s="481" t="s">
        <v>581</v>
      </c>
      <c r="AK3" s="481" t="s">
        <v>582</v>
      </c>
      <c r="AL3" s="481" t="s">
        <v>583</v>
      </c>
      <c r="AM3" s="481" t="s">
        <v>584</v>
      </c>
      <c r="AN3" s="481" t="s">
        <v>585</v>
      </c>
      <c r="AO3" s="481" t="s">
        <v>2021</v>
      </c>
      <c r="AP3" s="481" t="s">
        <v>2022</v>
      </c>
      <c r="AQ3" s="481" t="s">
        <v>2023</v>
      </c>
      <c r="AR3" s="481" t="s">
        <v>2024</v>
      </c>
      <c r="AS3" s="481" t="s">
        <v>2025</v>
      </c>
      <c r="AT3" s="491">
        <v>26023</v>
      </c>
      <c r="AU3" s="481" t="s">
        <v>2026</v>
      </c>
      <c r="AV3" s="481" t="s">
        <v>2026</v>
      </c>
      <c r="AW3" s="481" t="s">
        <v>2026</v>
      </c>
      <c r="AX3" s="492" t="s">
        <v>2026</v>
      </c>
    </row>
    <row r="4" spans="1:50" ht="15" customHeight="1">
      <c r="A4" s="480" t="s">
        <v>595</v>
      </c>
      <c r="B4" s="481" t="s">
        <v>596</v>
      </c>
      <c r="C4" s="481" t="s">
        <v>2027</v>
      </c>
      <c r="D4" s="481" t="s">
        <v>2028</v>
      </c>
      <c r="E4" s="481" t="s">
        <v>2029</v>
      </c>
      <c r="F4" s="481" t="s">
        <v>2030</v>
      </c>
      <c r="G4" s="481" t="s">
        <v>597</v>
      </c>
      <c r="H4" s="481" t="s">
        <v>578</v>
      </c>
      <c r="I4" s="481" t="s">
        <v>589</v>
      </c>
      <c r="J4" s="481" t="s">
        <v>598</v>
      </c>
      <c r="K4" s="482"/>
      <c r="L4" s="483">
        <v>65</v>
      </c>
      <c r="M4" s="483">
        <v>66</v>
      </c>
      <c r="N4" s="484">
        <v>293.5</v>
      </c>
      <c r="O4" s="485">
        <v>4.5153846153846153</v>
      </c>
      <c r="P4" s="486">
        <v>0</v>
      </c>
      <c r="Q4" s="483">
        <v>152</v>
      </c>
      <c r="R4" s="483">
        <v>152</v>
      </c>
      <c r="S4" s="483">
        <v>22</v>
      </c>
      <c r="T4" s="487">
        <v>0.36666666666666664</v>
      </c>
      <c r="U4" s="486">
        <v>1</v>
      </c>
      <c r="V4" s="486">
        <v>0</v>
      </c>
      <c r="W4" s="486">
        <v>1</v>
      </c>
      <c r="X4" s="481" t="s">
        <v>2021</v>
      </c>
      <c r="Y4" s="483">
        <v>18987</v>
      </c>
      <c r="Z4" s="485">
        <v>0.44</v>
      </c>
      <c r="AA4" s="483">
        <v>18987</v>
      </c>
      <c r="AB4" s="488">
        <v>0.44189869999999998</v>
      </c>
      <c r="AC4" s="483">
        <v>12231</v>
      </c>
      <c r="AD4" s="483">
        <v>851926</v>
      </c>
      <c r="AE4" s="487">
        <v>0.64417759519671358</v>
      </c>
      <c r="AF4" s="489">
        <v>345.45454545454544</v>
      </c>
      <c r="AG4" s="490">
        <v>2205187</v>
      </c>
      <c r="AH4" s="490">
        <v>7302</v>
      </c>
      <c r="AI4" s="490">
        <v>487.43639999999999</v>
      </c>
      <c r="AJ4" s="481" t="s">
        <v>599</v>
      </c>
      <c r="AK4" s="481" t="s">
        <v>600</v>
      </c>
      <c r="AL4" s="481" t="s">
        <v>601</v>
      </c>
      <c r="AM4" s="481" t="s">
        <v>602</v>
      </c>
      <c r="AN4" s="481" t="s">
        <v>585</v>
      </c>
      <c r="AO4" s="481" t="s">
        <v>2031</v>
      </c>
      <c r="AP4" s="481" t="s">
        <v>2025</v>
      </c>
      <c r="AQ4" s="481" t="s">
        <v>2023</v>
      </c>
      <c r="AR4" s="481" t="s">
        <v>2032</v>
      </c>
      <c r="AS4" s="481" t="s">
        <v>2033</v>
      </c>
      <c r="AT4" s="491">
        <v>27759</v>
      </c>
      <c r="AU4" s="481" t="s">
        <v>2026</v>
      </c>
      <c r="AV4" s="481" t="s">
        <v>2026</v>
      </c>
      <c r="AW4" s="481" t="s">
        <v>2026</v>
      </c>
      <c r="AX4" s="492" t="s">
        <v>2026</v>
      </c>
    </row>
    <row r="5" spans="1:50" ht="15" customHeight="1">
      <c r="A5" s="480" t="s">
        <v>610</v>
      </c>
      <c r="B5" s="481" t="s">
        <v>611</v>
      </c>
      <c r="C5" s="481" t="s">
        <v>2034</v>
      </c>
      <c r="D5" s="481" t="s">
        <v>2035</v>
      </c>
      <c r="E5" s="481" t="s">
        <v>2036</v>
      </c>
      <c r="F5" s="481" t="s">
        <v>2037</v>
      </c>
      <c r="G5" s="481" t="s">
        <v>612</v>
      </c>
      <c r="H5" s="481" t="s">
        <v>578</v>
      </c>
      <c r="I5" s="481" t="s">
        <v>589</v>
      </c>
      <c r="J5" s="481" t="s">
        <v>580</v>
      </c>
      <c r="K5" s="482"/>
      <c r="L5" s="483">
        <v>96</v>
      </c>
      <c r="M5" s="483">
        <v>96</v>
      </c>
      <c r="N5" s="484">
        <v>386</v>
      </c>
      <c r="O5" s="485">
        <v>4.020833333333333</v>
      </c>
      <c r="P5" s="486">
        <v>0</v>
      </c>
      <c r="Q5" s="483">
        <v>148</v>
      </c>
      <c r="R5" s="483">
        <v>148</v>
      </c>
      <c r="S5" s="483">
        <v>47</v>
      </c>
      <c r="T5" s="487">
        <v>0.5053763440860215</v>
      </c>
      <c r="U5" s="486">
        <v>1</v>
      </c>
      <c r="V5" s="486">
        <v>0</v>
      </c>
      <c r="W5" s="486">
        <v>1</v>
      </c>
      <c r="X5" s="481" t="s">
        <v>2021</v>
      </c>
      <c r="Y5" s="483">
        <v>39937</v>
      </c>
      <c r="Z5" s="485">
        <v>0.92</v>
      </c>
      <c r="AA5" s="483">
        <v>39937</v>
      </c>
      <c r="AB5" s="488">
        <v>0.92</v>
      </c>
      <c r="AC5" s="483">
        <v>13337</v>
      </c>
      <c r="AD5" s="483">
        <v>810629</v>
      </c>
      <c r="AE5" s="487">
        <v>0.33395097278213187</v>
      </c>
      <c r="AF5" s="489">
        <v>160.86956521739128</v>
      </c>
      <c r="AG5" s="490">
        <v>2278928</v>
      </c>
      <c r="AH5" s="490">
        <v>5814</v>
      </c>
      <c r="AI5" s="490">
        <v>460.16129999999998</v>
      </c>
      <c r="AJ5" s="481" t="s">
        <v>613</v>
      </c>
      <c r="AK5" s="481" t="s">
        <v>614</v>
      </c>
      <c r="AL5" s="481" t="s">
        <v>615</v>
      </c>
      <c r="AM5" s="481" t="s">
        <v>2026</v>
      </c>
      <c r="AN5" s="481" t="s">
        <v>585</v>
      </c>
      <c r="AO5" s="481" t="s">
        <v>2038</v>
      </c>
      <c r="AP5" s="481" t="s">
        <v>2025</v>
      </c>
      <c r="AQ5" s="481" t="s">
        <v>2023</v>
      </c>
      <c r="AR5" s="481" t="s">
        <v>2039</v>
      </c>
      <c r="AS5" s="481" t="s">
        <v>2040</v>
      </c>
      <c r="AT5" s="491">
        <v>25933</v>
      </c>
      <c r="AU5" s="481" t="s">
        <v>2026</v>
      </c>
      <c r="AV5" s="481" t="s">
        <v>2026</v>
      </c>
      <c r="AW5" s="481" t="s">
        <v>2026</v>
      </c>
      <c r="AX5" s="492" t="s">
        <v>2026</v>
      </c>
    </row>
    <row r="6" spans="1:50" ht="15" customHeight="1">
      <c r="A6" s="480" t="s">
        <v>384</v>
      </c>
      <c r="B6" s="481" t="s">
        <v>660</v>
      </c>
      <c r="C6" s="481" t="s">
        <v>2041</v>
      </c>
      <c r="D6" s="481" t="s">
        <v>2041</v>
      </c>
      <c r="E6" s="481" t="s">
        <v>2042</v>
      </c>
      <c r="F6" s="481" t="s">
        <v>2042</v>
      </c>
      <c r="G6" s="481" t="s">
        <v>661</v>
      </c>
      <c r="H6" s="481" t="s">
        <v>578</v>
      </c>
      <c r="I6" s="481" t="s">
        <v>579</v>
      </c>
      <c r="J6" s="481" t="s">
        <v>580</v>
      </c>
      <c r="K6" s="482"/>
      <c r="L6" s="483">
        <v>923</v>
      </c>
      <c r="M6" s="483">
        <v>925</v>
      </c>
      <c r="N6" s="484">
        <v>4301.5</v>
      </c>
      <c r="O6" s="485">
        <v>4.6603466955579629</v>
      </c>
      <c r="P6" s="486">
        <v>0</v>
      </c>
      <c r="Q6" s="483">
        <v>2149</v>
      </c>
      <c r="R6" s="483">
        <v>2149</v>
      </c>
      <c r="S6" s="483">
        <v>343</v>
      </c>
      <c r="T6" s="487">
        <v>0.37858719646799116</v>
      </c>
      <c r="U6" s="486">
        <v>7</v>
      </c>
      <c r="V6" s="486">
        <v>0</v>
      </c>
      <c r="W6" s="486">
        <v>7</v>
      </c>
      <c r="X6" s="481" t="s">
        <v>662</v>
      </c>
      <c r="Y6" s="483">
        <v>408888</v>
      </c>
      <c r="Z6" s="485">
        <v>9.39</v>
      </c>
      <c r="AA6" s="483">
        <v>383068</v>
      </c>
      <c r="AB6" s="488">
        <v>8.7900000000000009</v>
      </c>
      <c r="AC6" s="483">
        <v>56283</v>
      </c>
      <c r="AD6" s="483">
        <v>8181502</v>
      </c>
      <c r="AE6" s="487">
        <v>0.1376489405411751</v>
      </c>
      <c r="AF6" s="489">
        <v>228.8604898828541</v>
      </c>
      <c r="AG6" s="490">
        <v>17878818</v>
      </c>
      <c r="AH6" s="490">
        <v>4149</v>
      </c>
      <c r="AI6" s="490">
        <v>495.30790000000002</v>
      </c>
      <c r="AJ6" s="481" t="s">
        <v>663</v>
      </c>
      <c r="AK6" s="481" t="s">
        <v>664</v>
      </c>
      <c r="AL6" s="481" t="s">
        <v>665</v>
      </c>
      <c r="AM6" s="481" t="s">
        <v>2026</v>
      </c>
      <c r="AN6" s="481" t="s">
        <v>585</v>
      </c>
      <c r="AO6" s="481" t="s">
        <v>2043</v>
      </c>
      <c r="AP6" s="481" t="s">
        <v>2025</v>
      </c>
      <c r="AQ6" s="481" t="s">
        <v>2023</v>
      </c>
      <c r="AR6" s="481" t="s">
        <v>2044</v>
      </c>
      <c r="AS6" s="481" t="s">
        <v>2040</v>
      </c>
      <c r="AT6" s="491">
        <v>23620</v>
      </c>
      <c r="AU6" s="481" t="s">
        <v>2026</v>
      </c>
      <c r="AV6" s="481" t="s">
        <v>2026</v>
      </c>
      <c r="AW6" s="481" t="s">
        <v>2026</v>
      </c>
      <c r="AX6" s="492" t="s">
        <v>2026</v>
      </c>
    </row>
    <row r="7" spans="1:50" ht="15" customHeight="1">
      <c r="A7" s="480" t="s">
        <v>413</v>
      </c>
      <c r="B7" s="481" t="s">
        <v>717</v>
      </c>
      <c r="C7" s="481" t="s">
        <v>2045</v>
      </c>
      <c r="D7" s="481" t="s">
        <v>2046</v>
      </c>
      <c r="E7" s="481" t="s">
        <v>2047</v>
      </c>
      <c r="F7" s="481" t="s">
        <v>2047</v>
      </c>
      <c r="G7" s="481" t="s">
        <v>718</v>
      </c>
      <c r="H7" s="481" t="s">
        <v>578</v>
      </c>
      <c r="I7" s="481" t="s">
        <v>579</v>
      </c>
      <c r="J7" s="481" t="s">
        <v>580</v>
      </c>
      <c r="K7" s="482"/>
      <c r="L7" s="483">
        <v>232</v>
      </c>
      <c r="M7" s="483">
        <v>233</v>
      </c>
      <c r="N7" s="484">
        <v>977</v>
      </c>
      <c r="O7" s="485">
        <v>4.2112068965517242</v>
      </c>
      <c r="P7" s="486">
        <v>0</v>
      </c>
      <c r="Q7" s="483">
        <v>441</v>
      </c>
      <c r="R7" s="483">
        <v>441</v>
      </c>
      <c r="S7" s="483">
        <v>113</v>
      </c>
      <c r="T7" s="487">
        <v>0.49344978165938863</v>
      </c>
      <c r="U7" s="486">
        <v>1</v>
      </c>
      <c r="V7" s="486">
        <v>0</v>
      </c>
      <c r="W7" s="486">
        <v>1</v>
      </c>
      <c r="X7" s="481" t="s">
        <v>2048</v>
      </c>
      <c r="Y7" s="483">
        <v>99606</v>
      </c>
      <c r="Z7" s="485">
        <v>2.29</v>
      </c>
      <c r="AA7" s="483">
        <v>99606</v>
      </c>
      <c r="AB7" s="488">
        <v>2.29</v>
      </c>
      <c r="AC7" s="483">
        <v>13621</v>
      </c>
      <c r="AD7" s="483">
        <v>1877893</v>
      </c>
      <c r="AE7" s="487">
        <v>0.13674879023352007</v>
      </c>
      <c r="AF7" s="489">
        <v>192.57641921397379</v>
      </c>
      <c r="AG7" s="490">
        <v>8091156</v>
      </c>
      <c r="AH7" s="490">
        <v>8173</v>
      </c>
      <c r="AI7" s="490">
        <v>523.61839999999995</v>
      </c>
      <c r="AJ7" s="481" t="s">
        <v>719</v>
      </c>
      <c r="AK7" s="481" t="s">
        <v>720</v>
      </c>
      <c r="AL7" s="481" t="s">
        <v>721</v>
      </c>
      <c r="AM7" s="481" t="s">
        <v>2026</v>
      </c>
      <c r="AN7" s="481" t="s">
        <v>585</v>
      </c>
      <c r="AO7" s="481" t="s">
        <v>2049</v>
      </c>
      <c r="AP7" s="481" t="s">
        <v>2050</v>
      </c>
      <c r="AQ7" s="481" t="s">
        <v>2051</v>
      </c>
      <c r="AR7" s="481" t="s">
        <v>2052</v>
      </c>
      <c r="AS7" s="481" t="s">
        <v>2022</v>
      </c>
      <c r="AT7" s="491">
        <v>26815</v>
      </c>
      <c r="AU7" s="481" t="s">
        <v>2026</v>
      </c>
      <c r="AV7" s="481" t="s">
        <v>2026</v>
      </c>
      <c r="AW7" s="481" t="s">
        <v>2026</v>
      </c>
      <c r="AX7" s="492" t="s">
        <v>2026</v>
      </c>
    </row>
    <row r="8" spans="1:50" ht="15" customHeight="1">
      <c r="A8" s="480" t="s">
        <v>793</v>
      </c>
      <c r="B8" s="481" t="s">
        <v>794</v>
      </c>
      <c r="C8" s="481" t="s">
        <v>2053</v>
      </c>
      <c r="D8" s="481" t="s">
        <v>2054</v>
      </c>
      <c r="E8" s="481" t="s">
        <v>2055</v>
      </c>
      <c r="F8" s="481" t="s">
        <v>2055</v>
      </c>
      <c r="G8" s="481" t="s">
        <v>795</v>
      </c>
      <c r="H8" s="481" t="s">
        <v>578</v>
      </c>
      <c r="I8" s="481" t="s">
        <v>579</v>
      </c>
      <c r="J8" s="481" t="s">
        <v>736</v>
      </c>
      <c r="K8" s="482"/>
      <c r="L8" s="483">
        <v>232</v>
      </c>
      <c r="M8" s="483">
        <v>235</v>
      </c>
      <c r="N8" s="484">
        <v>815</v>
      </c>
      <c r="O8" s="485">
        <v>3.5129310344827585</v>
      </c>
      <c r="P8" s="486">
        <v>0</v>
      </c>
      <c r="Q8" s="483">
        <v>274</v>
      </c>
      <c r="R8" s="483">
        <v>274</v>
      </c>
      <c r="S8" s="483">
        <v>192</v>
      </c>
      <c r="T8" s="487">
        <v>0.84210526315789469</v>
      </c>
      <c r="U8" s="486">
        <v>1</v>
      </c>
      <c r="V8" s="486">
        <v>1</v>
      </c>
      <c r="W8" s="486">
        <v>1</v>
      </c>
      <c r="X8" s="481" t="s">
        <v>2048</v>
      </c>
      <c r="Y8" s="483">
        <v>84416</v>
      </c>
      <c r="Z8" s="485">
        <v>1.94</v>
      </c>
      <c r="AA8" s="483">
        <v>84416</v>
      </c>
      <c r="AB8" s="488">
        <v>1.94</v>
      </c>
      <c r="AC8" s="483">
        <v>15045</v>
      </c>
      <c r="AD8" s="483">
        <v>1589318</v>
      </c>
      <c r="AE8" s="487">
        <v>0.17822450720242608</v>
      </c>
      <c r="AF8" s="489">
        <v>141.23711340206185</v>
      </c>
      <c r="AG8" s="490">
        <v>7125145</v>
      </c>
      <c r="AH8" s="490">
        <v>8452</v>
      </c>
      <c r="AI8" s="490">
        <v>382.79820000000001</v>
      </c>
      <c r="AJ8" s="481" t="s">
        <v>796</v>
      </c>
      <c r="AK8" s="481" t="s">
        <v>797</v>
      </c>
      <c r="AL8" s="481" t="s">
        <v>798</v>
      </c>
      <c r="AM8" s="481" t="s">
        <v>584</v>
      </c>
      <c r="AN8" s="481" t="s">
        <v>585</v>
      </c>
      <c r="AO8" s="481" t="s">
        <v>2056</v>
      </c>
      <c r="AP8" s="481" t="s">
        <v>2025</v>
      </c>
      <c r="AQ8" s="481" t="s">
        <v>2057</v>
      </c>
      <c r="AR8" s="481" t="s">
        <v>2058</v>
      </c>
      <c r="AS8" s="481" t="s">
        <v>2050</v>
      </c>
      <c r="AT8" s="491">
        <v>26542</v>
      </c>
      <c r="AU8" s="481" t="s">
        <v>2026</v>
      </c>
      <c r="AV8" s="481" t="s">
        <v>737</v>
      </c>
      <c r="AW8" s="481" t="s">
        <v>2026</v>
      </c>
      <c r="AX8" s="492" t="s">
        <v>2026</v>
      </c>
    </row>
    <row r="9" spans="1:50" ht="15" customHeight="1">
      <c r="A9" s="480" t="s">
        <v>431</v>
      </c>
      <c r="B9" s="481" t="s">
        <v>799</v>
      </c>
      <c r="C9" s="481" t="s">
        <v>2059</v>
      </c>
      <c r="D9" s="481" t="s">
        <v>2059</v>
      </c>
      <c r="E9" s="481" t="s">
        <v>2060</v>
      </c>
      <c r="F9" s="481" t="s">
        <v>2060</v>
      </c>
      <c r="G9" s="481" t="s">
        <v>800</v>
      </c>
      <c r="H9" s="481" t="s">
        <v>578</v>
      </c>
      <c r="I9" s="481" t="s">
        <v>579</v>
      </c>
      <c r="J9" s="481" t="s">
        <v>580</v>
      </c>
      <c r="K9" s="482"/>
      <c r="L9" s="483">
        <v>531</v>
      </c>
      <c r="M9" s="483">
        <v>538</v>
      </c>
      <c r="N9" s="484">
        <v>2451.5</v>
      </c>
      <c r="O9" s="485">
        <v>4.6167608286252353</v>
      </c>
      <c r="P9" s="486">
        <v>0</v>
      </c>
      <c r="Q9" s="483">
        <v>1268</v>
      </c>
      <c r="R9" s="483">
        <v>1268</v>
      </c>
      <c r="S9" s="483">
        <v>204</v>
      </c>
      <c r="T9" s="487">
        <v>0.39155470249520152</v>
      </c>
      <c r="U9" s="486">
        <v>4</v>
      </c>
      <c r="V9" s="486">
        <v>2</v>
      </c>
      <c r="W9" s="486">
        <v>4</v>
      </c>
      <c r="X9" s="481" t="s">
        <v>801</v>
      </c>
      <c r="Y9" s="483">
        <v>612889</v>
      </c>
      <c r="Z9" s="485">
        <v>14.07</v>
      </c>
      <c r="AA9" s="483">
        <v>612889</v>
      </c>
      <c r="AB9" s="488">
        <v>14.07</v>
      </c>
      <c r="AC9" s="483">
        <v>36181</v>
      </c>
      <c r="AD9" s="483">
        <v>4849474</v>
      </c>
      <c r="AE9" s="487">
        <v>5.9033528093994182E-2</v>
      </c>
      <c r="AF9" s="489">
        <v>90.120824449182663</v>
      </c>
      <c r="AG9" s="490">
        <v>11894964</v>
      </c>
      <c r="AH9" s="490">
        <v>4778</v>
      </c>
      <c r="AI9" s="490">
        <v>513.48159999999996</v>
      </c>
      <c r="AJ9" s="481" t="s">
        <v>802</v>
      </c>
      <c r="AK9" s="481" t="s">
        <v>584</v>
      </c>
      <c r="AL9" s="481" t="s">
        <v>803</v>
      </c>
      <c r="AM9" s="481" t="s">
        <v>2026</v>
      </c>
      <c r="AN9" s="481" t="s">
        <v>585</v>
      </c>
      <c r="AO9" s="481" t="s">
        <v>2061</v>
      </c>
      <c r="AP9" s="481" t="s">
        <v>2033</v>
      </c>
      <c r="AQ9" s="481" t="s">
        <v>2062</v>
      </c>
      <c r="AR9" s="481" t="s">
        <v>2063</v>
      </c>
      <c r="AS9" s="481" t="s">
        <v>2061</v>
      </c>
      <c r="AT9" s="491">
        <v>25323</v>
      </c>
      <c r="AU9" s="481" t="s">
        <v>2026</v>
      </c>
      <c r="AV9" s="481" t="s">
        <v>2026</v>
      </c>
      <c r="AW9" s="481" t="s">
        <v>2026</v>
      </c>
      <c r="AX9" s="492" t="s">
        <v>2026</v>
      </c>
    </row>
    <row r="10" spans="1:50" ht="15" customHeight="1">
      <c r="A10" s="480" t="s">
        <v>811</v>
      </c>
      <c r="B10" s="481" t="s">
        <v>812</v>
      </c>
      <c r="C10" s="481" t="s">
        <v>2064</v>
      </c>
      <c r="D10" s="481" t="s">
        <v>2065</v>
      </c>
      <c r="E10" s="481" t="s">
        <v>2066</v>
      </c>
      <c r="F10" s="481" t="s">
        <v>2067</v>
      </c>
      <c r="G10" s="481" t="s">
        <v>813</v>
      </c>
      <c r="H10" s="481" t="s">
        <v>578</v>
      </c>
      <c r="I10" s="481" t="s">
        <v>589</v>
      </c>
      <c r="J10" s="481" t="s">
        <v>598</v>
      </c>
      <c r="K10" s="482"/>
      <c r="L10" s="483">
        <v>82</v>
      </c>
      <c r="M10" s="483">
        <v>82</v>
      </c>
      <c r="N10" s="484">
        <v>367</v>
      </c>
      <c r="O10" s="485">
        <v>4.475609756097561</v>
      </c>
      <c r="P10" s="486">
        <v>0</v>
      </c>
      <c r="Q10" s="483">
        <v>175</v>
      </c>
      <c r="R10" s="483">
        <v>175</v>
      </c>
      <c r="S10" s="483">
        <v>29</v>
      </c>
      <c r="T10" s="487">
        <v>0.35802469135802467</v>
      </c>
      <c r="U10" s="486">
        <v>3</v>
      </c>
      <c r="V10" s="486">
        <v>0</v>
      </c>
      <c r="W10" s="486">
        <v>3</v>
      </c>
      <c r="X10" s="481" t="s">
        <v>2068</v>
      </c>
      <c r="Y10" s="483">
        <v>30000</v>
      </c>
      <c r="Z10" s="485">
        <v>0.69000000000000006</v>
      </c>
      <c r="AA10" s="483">
        <v>30000</v>
      </c>
      <c r="AB10" s="488">
        <v>0.69000000000000006</v>
      </c>
      <c r="AC10" s="483">
        <v>16455</v>
      </c>
      <c r="AD10" s="483">
        <v>999600</v>
      </c>
      <c r="AE10" s="487">
        <v>0.54849999999999999</v>
      </c>
      <c r="AF10" s="489">
        <v>253.62318840579707</v>
      </c>
      <c r="AG10" s="490">
        <v>4943129</v>
      </c>
      <c r="AH10" s="490">
        <v>13396</v>
      </c>
      <c r="AI10" s="490">
        <v>453.70370000000003</v>
      </c>
      <c r="AJ10" s="481" t="s">
        <v>613</v>
      </c>
      <c r="AK10" s="481" t="s">
        <v>814</v>
      </c>
      <c r="AL10" s="481" t="s">
        <v>815</v>
      </c>
      <c r="AM10" s="481" t="s">
        <v>816</v>
      </c>
      <c r="AN10" s="481" t="s">
        <v>585</v>
      </c>
      <c r="AO10" s="481" t="s">
        <v>2038</v>
      </c>
      <c r="AP10" s="481" t="s">
        <v>2025</v>
      </c>
      <c r="AQ10" s="481" t="s">
        <v>2023</v>
      </c>
      <c r="AR10" s="481" t="s">
        <v>2039</v>
      </c>
      <c r="AS10" s="481" t="s">
        <v>2069</v>
      </c>
      <c r="AT10" s="491">
        <v>31281</v>
      </c>
      <c r="AU10" s="481" t="s">
        <v>2026</v>
      </c>
      <c r="AV10" s="481" t="s">
        <v>2026</v>
      </c>
      <c r="AW10" s="481" t="s">
        <v>622</v>
      </c>
      <c r="AX10" s="492" t="s">
        <v>2026</v>
      </c>
    </row>
    <row r="11" spans="1:50" ht="15" customHeight="1">
      <c r="A11" s="480" t="s">
        <v>418</v>
      </c>
      <c r="B11" s="481" t="s">
        <v>812</v>
      </c>
      <c r="C11" s="481" t="s">
        <v>2065</v>
      </c>
      <c r="D11" s="481" t="s">
        <v>2065</v>
      </c>
      <c r="E11" s="481" t="s">
        <v>2067</v>
      </c>
      <c r="F11" s="481" t="s">
        <v>2067</v>
      </c>
      <c r="G11" s="481" t="s">
        <v>836</v>
      </c>
      <c r="H11" s="481" t="s">
        <v>578</v>
      </c>
      <c r="I11" s="481" t="s">
        <v>579</v>
      </c>
      <c r="J11" s="481" t="s">
        <v>580</v>
      </c>
      <c r="K11" s="482"/>
      <c r="L11" s="483">
        <v>1240</v>
      </c>
      <c r="M11" s="483">
        <v>1246</v>
      </c>
      <c r="N11" s="484">
        <v>5918</v>
      </c>
      <c r="O11" s="485">
        <v>4.7725806451612902</v>
      </c>
      <c r="P11" s="486">
        <v>0</v>
      </c>
      <c r="Q11" s="483">
        <v>2865</v>
      </c>
      <c r="R11" s="483">
        <v>2865</v>
      </c>
      <c r="S11" s="483">
        <v>483</v>
      </c>
      <c r="T11" s="487">
        <v>0.39590163934426231</v>
      </c>
      <c r="U11" s="486">
        <v>9</v>
      </c>
      <c r="V11" s="486">
        <v>1</v>
      </c>
      <c r="W11" s="486">
        <v>9</v>
      </c>
      <c r="X11" s="481" t="s">
        <v>2022</v>
      </c>
      <c r="Y11" s="483">
        <v>607297</v>
      </c>
      <c r="Z11" s="485">
        <v>13.94</v>
      </c>
      <c r="AA11" s="483">
        <v>563737</v>
      </c>
      <c r="AB11" s="488">
        <v>12.94</v>
      </c>
      <c r="AC11" s="483">
        <v>84235</v>
      </c>
      <c r="AD11" s="483">
        <v>10772413</v>
      </c>
      <c r="AE11" s="487">
        <v>0.13870478530274313</v>
      </c>
      <c r="AF11" s="489">
        <v>205.52367288378767</v>
      </c>
      <c r="AG11" s="490">
        <v>12719000</v>
      </c>
      <c r="AH11" s="490">
        <v>2131</v>
      </c>
      <c r="AI11" s="490">
        <v>475.64800000000002</v>
      </c>
      <c r="AJ11" s="481" t="s">
        <v>837</v>
      </c>
      <c r="AK11" s="481" t="s">
        <v>838</v>
      </c>
      <c r="AL11" s="481" t="s">
        <v>839</v>
      </c>
      <c r="AM11" s="481" t="s">
        <v>2026</v>
      </c>
      <c r="AN11" s="481" t="s">
        <v>585</v>
      </c>
      <c r="AO11" s="481" t="s">
        <v>2038</v>
      </c>
      <c r="AP11" s="481" t="s">
        <v>2022</v>
      </c>
      <c r="AQ11" s="481" t="s">
        <v>2023</v>
      </c>
      <c r="AR11" s="481" t="s">
        <v>2039</v>
      </c>
      <c r="AS11" s="481" t="s">
        <v>2069</v>
      </c>
      <c r="AT11" s="491">
        <v>18687</v>
      </c>
      <c r="AU11" s="481" t="s">
        <v>681</v>
      </c>
      <c r="AV11" s="481" t="s">
        <v>2026</v>
      </c>
      <c r="AW11" s="481" t="s">
        <v>2026</v>
      </c>
      <c r="AX11" s="492" t="s">
        <v>2026</v>
      </c>
    </row>
    <row r="12" spans="1:50" ht="15" customHeight="1">
      <c r="A12" s="480" t="s">
        <v>840</v>
      </c>
      <c r="B12" s="481" t="s">
        <v>812</v>
      </c>
      <c r="C12" s="481" t="s">
        <v>2070</v>
      </c>
      <c r="D12" s="481" t="s">
        <v>2065</v>
      </c>
      <c r="E12" s="481" t="s">
        <v>2067</v>
      </c>
      <c r="F12" s="481" t="s">
        <v>2067</v>
      </c>
      <c r="G12" s="481" t="s">
        <v>836</v>
      </c>
      <c r="H12" s="481" t="s">
        <v>578</v>
      </c>
      <c r="I12" s="481" t="s">
        <v>579</v>
      </c>
      <c r="J12" s="481" t="s">
        <v>736</v>
      </c>
      <c r="K12" s="482"/>
      <c r="L12" s="483">
        <v>224</v>
      </c>
      <c r="M12" s="483">
        <v>226</v>
      </c>
      <c r="N12" s="484">
        <v>635</v>
      </c>
      <c r="O12" s="485">
        <v>2.8348214285714284</v>
      </c>
      <c r="P12" s="486">
        <v>0</v>
      </c>
      <c r="Q12" s="483">
        <v>236</v>
      </c>
      <c r="R12" s="483">
        <v>236</v>
      </c>
      <c r="S12" s="483">
        <v>191</v>
      </c>
      <c r="T12" s="487">
        <v>0.86036036036036034</v>
      </c>
      <c r="U12" s="486">
        <v>2</v>
      </c>
      <c r="V12" s="486">
        <v>0</v>
      </c>
      <c r="W12" s="486">
        <v>2</v>
      </c>
      <c r="X12" s="481" t="s">
        <v>2071</v>
      </c>
      <c r="Y12" s="483">
        <v>62500</v>
      </c>
      <c r="Z12" s="485">
        <v>1.43</v>
      </c>
      <c r="AA12" s="483">
        <v>62500</v>
      </c>
      <c r="AB12" s="488">
        <v>1.43</v>
      </c>
      <c r="AC12" s="483">
        <v>12286</v>
      </c>
      <c r="AD12" s="483">
        <v>1529115</v>
      </c>
      <c r="AE12" s="487">
        <v>0.196576</v>
      </c>
      <c r="AF12" s="489">
        <v>165.03496503496504</v>
      </c>
      <c r="AG12" s="490">
        <v>3928000</v>
      </c>
      <c r="AH12" s="490">
        <v>6128</v>
      </c>
      <c r="AI12" s="490">
        <v>306.02249999999998</v>
      </c>
      <c r="AJ12" s="481" t="s">
        <v>841</v>
      </c>
      <c r="AK12" s="481" t="s">
        <v>839</v>
      </c>
      <c r="AL12" s="481" t="s">
        <v>842</v>
      </c>
      <c r="AM12" s="481" t="s">
        <v>838</v>
      </c>
      <c r="AN12" s="481" t="s">
        <v>585</v>
      </c>
      <c r="AO12" s="481" t="s">
        <v>2038</v>
      </c>
      <c r="AP12" s="481" t="s">
        <v>2025</v>
      </c>
      <c r="AQ12" s="481" t="s">
        <v>2023</v>
      </c>
      <c r="AR12" s="481" t="s">
        <v>2039</v>
      </c>
      <c r="AS12" s="481" t="s">
        <v>2069</v>
      </c>
      <c r="AT12" s="491">
        <v>24166</v>
      </c>
      <c r="AU12" s="481" t="s">
        <v>681</v>
      </c>
      <c r="AV12" s="481" t="s">
        <v>737</v>
      </c>
      <c r="AW12" s="481" t="s">
        <v>2026</v>
      </c>
      <c r="AX12" s="492" t="s">
        <v>2026</v>
      </c>
    </row>
    <row r="13" spans="1:50" ht="15" customHeight="1">
      <c r="A13" s="480" t="s">
        <v>854</v>
      </c>
      <c r="B13" s="481" t="s">
        <v>855</v>
      </c>
      <c r="C13" s="481" t="s">
        <v>2072</v>
      </c>
      <c r="D13" s="481" t="s">
        <v>2073</v>
      </c>
      <c r="E13" s="481" t="s">
        <v>2074</v>
      </c>
      <c r="F13" s="481" t="s">
        <v>2075</v>
      </c>
      <c r="G13" s="481" t="s">
        <v>856</v>
      </c>
      <c r="H13" s="481" t="s">
        <v>578</v>
      </c>
      <c r="I13" s="481" t="s">
        <v>589</v>
      </c>
      <c r="J13" s="481" t="s">
        <v>580</v>
      </c>
      <c r="K13" s="482"/>
      <c r="L13" s="483">
        <v>72</v>
      </c>
      <c r="M13" s="483">
        <v>72</v>
      </c>
      <c r="N13" s="484">
        <v>284</v>
      </c>
      <c r="O13" s="485">
        <v>3.9444444444444446</v>
      </c>
      <c r="P13" s="486">
        <v>0</v>
      </c>
      <c r="Q13" s="483">
        <v>146</v>
      </c>
      <c r="R13" s="483">
        <v>146</v>
      </c>
      <c r="S13" s="483">
        <v>29</v>
      </c>
      <c r="T13" s="487">
        <v>0.40277777777777779</v>
      </c>
      <c r="U13" s="486">
        <v>1</v>
      </c>
      <c r="V13" s="486">
        <v>0</v>
      </c>
      <c r="W13" s="486">
        <v>1</v>
      </c>
      <c r="X13" s="481" t="s">
        <v>2021</v>
      </c>
      <c r="Y13" s="483">
        <v>22500</v>
      </c>
      <c r="Z13" s="485">
        <v>0.52</v>
      </c>
      <c r="AA13" s="483">
        <v>22500</v>
      </c>
      <c r="AB13" s="488">
        <v>0.52</v>
      </c>
      <c r="AC13" s="483">
        <v>9879</v>
      </c>
      <c r="AD13" s="483">
        <v>672864</v>
      </c>
      <c r="AE13" s="487">
        <v>0.43906666666666666</v>
      </c>
      <c r="AF13" s="489">
        <v>280.76923076923077</v>
      </c>
      <c r="AG13" s="490">
        <v>2132334</v>
      </c>
      <c r="AH13" s="490">
        <v>7315</v>
      </c>
      <c r="AI13" s="490">
        <v>506.36110000000002</v>
      </c>
      <c r="AJ13" s="481" t="s">
        <v>839</v>
      </c>
      <c r="AK13" s="481" t="s">
        <v>582</v>
      </c>
      <c r="AL13" s="481" t="s">
        <v>857</v>
      </c>
      <c r="AM13" s="481" t="s">
        <v>858</v>
      </c>
      <c r="AN13" s="481" t="s">
        <v>585</v>
      </c>
      <c r="AO13" s="481" t="s">
        <v>2031</v>
      </c>
      <c r="AP13" s="481" t="s">
        <v>2025</v>
      </c>
      <c r="AQ13" s="481" t="s">
        <v>2023</v>
      </c>
      <c r="AR13" s="481" t="s">
        <v>2032</v>
      </c>
      <c r="AS13" s="481" t="s">
        <v>2040</v>
      </c>
      <c r="AT13" s="491">
        <v>26542</v>
      </c>
      <c r="AU13" s="481" t="s">
        <v>2026</v>
      </c>
      <c r="AV13" s="481" t="s">
        <v>2026</v>
      </c>
      <c r="AW13" s="481" t="s">
        <v>2026</v>
      </c>
      <c r="AX13" s="492" t="s">
        <v>622</v>
      </c>
    </row>
    <row r="14" spans="1:50" ht="15" customHeight="1">
      <c r="A14" s="480" t="s">
        <v>400</v>
      </c>
      <c r="B14" s="481" t="s">
        <v>883</v>
      </c>
      <c r="C14" s="481" t="s">
        <v>2076</v>
      </c>
      <c r="D14" s="481" t="s">
        <v>2076</v>
      </c>
      <c r="E14" s="481" t="s">
        <v>2077</v>
      </c>
      <c r="F14" s="481" t="s">
        <v>2077</v>
      </c>
      <c r="G14" s="481" t="s">
        <v>884</v>
      </c>
      <c r="H14" s="481" t="s">
        <v>578</v>
      </c>
      <c r="I14" s="481" t="s">
        <v>579</v>
      </c>
      <c r="J14" s="481" t="s">
        <v>580</v>
      </c>
      <c r="K14" s="482"/>
      <c r="L14" s="483">
        <v>1475</v>
      </c>
      <c r="M14" s="483">
        <v>1492</v>
      </c>
      <c r="N14" s="484">
        <v>7211.5</v>
      </c>
      <c r="O14" s="485">
        <v>4.889152542372881</v>
      </c>
      <c r="P14" s="486">
        <v>0</v>
      </c>
      <c r="Q14" s="483">
        <v>3988</v>
      </c>
      <c r="R14" s="483">
        <v>3988</v>
      </c>
      <c r="S14" s="483">
        <v>482</v>
      </c>
      <c r="T14" s="487">
        <v>0.33013698630136984</v>
      </c>
      <c r="U14" s="486">
        <v>6</v>
      </c>
      <c r="V14" s="486">
        <v>1</v>
      </c>
      <c r="W14" s="486">
        <v>6</v>
      </c>
      <c r="X14" s="481" t="s">
        <v>2020</v>
      </c>
      <c r="Y14" s="483">
        <v>558096</v>
      </c>
      <c r="Z14" s="485">
        <v>12.81</v>
      </c>
      <c r="AA14" s="483">
        <v>558096</v>
      </c>
      <c r="AB14" s="488">
        <v>12.81</v>
      </c>
      <c r="AC14" s="483">
        <v>88255</v>
      </c>
      <c r="AD14" s="483">
        <v>13527100</v>
      </c>
      <c r="AE14" s="487">
        <v>0.15813587626501535</v>
      </c>
      <c r="AF14" s="489">
        <v>311.31928181108509</v>
      </c>
      <c r="AG14" s="490">
        <v>29633000</v>
      </c>
      <c r="AH14" s="490">
        <v>4068</v>
      </c>
      <c r="AI14" s="490">
        <v>518.14589999999998</v>
      </c>
      <c r="AJ14" s="481" t="s">
        <v>885</v>
      </c>
      <c r="AK14" s="481" t="s">
        <v>886</v>
      </c>
      <c r="AL14" s="481" t="s">
        <v>887</v>
      </c>
      <c r="AM14" s="481" t="s">
        <v>888</v>
      </c>
      <c r="AN14" s="481" t="s">
        <v>585</v>
      </c>
      <c r="AO14" s="481" t="s">
        <v>2031</v>
      </c>
      <c r="AP14" s="481" t="s">
        <v>2025</v>
      </c>
      <c r="AQ14" s="481" t="s">
        <v>2051</v>
      </c>
      <c r="AR14" s="481" t="s">
        <v>2032</v>
      </c>
      <c r="AS14" s="481" t="s">
        <v>2033</v>
      </c>
      <c r="AT14" s="491">
        <v>23742</v>
      </c>
      <c r="AU14" s="481" t="s">
        <v>716</v>
      </c>
      <c r="AV14" s="481" t="s">
        <v>2026</v>
      </c>
      <c r="AW14" s="481" t="s">
        <v>2026</v>
      </c>
      <c r="AX14" s="492" t="s">
        <v>2026</v>
      </c>
    </row>
    <row r="15" spans="1:50" ht="15" customHeight="1">
      <c r="A15" s="480" t="s">
        <v>421</v>
      </c>
      <c r="B15" s="481" t="s">
        <v>914</v>
      </c>
      <c r="C15" s="481" t="s">
        <v>2078</v>
      </c>
      <c r="D15" s="481" t="s">
        <v>2078</v>
      </c>
      <c r="E15" s="481" t="s">
        <v>2079</v>
      </c>
      <c r="F15" s="481" t="s">
        <v>2079</v>
      </c>
      <c r="G15" s="481" t="s">
        <v>915</v>
      </c>
      <c r="H15" s="481" t="s">
        <v>684</v>
      </c>
      <c r="I15" s="481" t="s">
        <v>579</v>
      </c>
      <c r="J15" s="481" t="s">
        <v>580</v>
      </c>
      <c r="K15" s="486">
        <v>407</v>
      </c>
      <c r="L15" s="483">
        <v>2024</v>
      </c>
      <c r="M15" s="483">
        <v>2025</v>
      </c>
      <c r="N15" s="484">
        <v>9769</v>
      </c>
      <c r="O15" s="485">
        <v>4.8265810276679844</v>
      </c>
      <c r="P15" s="486">
        <v>1050</v>
      </c>
      <c r="Q15" s="483">
        <v>3608</v>
      </c>
      <c r="R15" s="483">
        <v>4658</v>
      </c>
      <c r="S15" s="483">
        <v>797</v>
      </c>
      <c r="T15" s="487">
        <v>0.40518556176919168</v>
      </c>
      <c r="U15" s="486">
        <v>14</v>
      </c>
      <c r="V15" s="486">
        <v>0</v>
      </c>
      <c r="W15" s="486">
        <v>14</v>
      </c>
      <c r="X15" s="481" t="s">
        <v>2080</v>
      </c>
      <c r="Y15" s="483">
        <v>1801346</v>
      </c>
      <c r="Z15" s="485">
        <v>41.35</v>
      </c>
      <c r="AA15" s="483">
        <v>1757585</v>
      </c>
      <c r="AB15" s="488">
        <v>40.35</v>
      </c>
      <c r="AC15" s="483">
        <v>176917</v>
      </c>
      <c r="AD15" s="483">
        <v>19247987</v>
      </c>
      <c r="AE15" s="487">
        <v>9.8213780139962001E-2</v>
      </c>
      <c r="AF15" s="489">
        <v>112.64812575574365</v>
      </c>
      <c r="AG15" s="490">
        <v>28454000</v>
      </c>
      <c r="AH15" s="490">
        <v>2915</v>
      </c>
      <c r="AI15" s="490">
        <v>530.76340000000005</v>
      </c>
      <c r="AJ15" s="481" t="s">
        <v>916</v>
      </c>
      <c r="AK15" s="481" t="s">
        <v>917</v>
      </c>
      <c r="AL15" s="481" t="s">
        <v>918</v>
      </c>
      <c r="AM15" s="481" t="s">
        <v>919</v>
      </c>
      <c r="AN15" s="481" t="s">
        <v>585</v>
      </c>
      <c r="AO15" s="481" t="s">
        <v>2038</v>
      </c>
      <c r="AP15" s="481" t="s">
        <v>2025</v>
      </c>
      <c r="AQ15" s="481" t="s">
        <v>2023</v>
      </c>
      <c r="AR15" s="481" t="s">
        <v>2024</v>
      </c>
      <c r="AS15" s="481" t="s">
        <v>2069</v>
      </c>
      <c r="AT15" s="491">
        <v>22265</v>
      </c>
      <c r="AU15" s="481" t="s">
        <v>2026</v>
      </c>
      <c r="AV15" s="481" t="s">
        <v>2026</v>
      </c>
      <c r="AW15" s="481" t="s">
        <v>2026</v>
      </c>
      <c r="AX15" s="492" t="s">
        <v>2026</v>
      </c>
    </row>
    <row r="16" spans="1:50" ht="15" customHeight="1">
      <c r="A16" s="480" t="s">
        <v>929</v>
      </c>
      <c r="B16" s="481" t="s">
        <v>930</v>
      </c>
      <c r="C16" s="481" t="s">
        <v>2081</v>
      </c>
      <c r="D16" s="481" t="s">
        <v>2082</v>
      </c>
      <c r="E16" s="481" t="s">
        <v>2083</v>
      </c>
      <c r="F16" s="481" t="s">
        <v>2084</v>
      </c>
      <c r="G16" s="481" t="s">
        <v>931</v>
      </c>
      <c r="H16" s="481" t="s">
        <v>578</v>
      </c>
      <c r="I16" s="481" t="s">
        <v>589</v>
      </c>
      <c r="J16" s="481" t="s">
        <v>580</v>
      </c>
      <c r="K16" s="482"/>
      <c r="L16" s="483">
        <v>177</v>
      </c>
      <c r="M16" s="483">
        <v>188</v>
      </c>
      <c r="N16" s="484">
        <v>694.5</v>
      </c>
      <c r="O16" s="485">
        <v>3.9237288135593222</v>
      </c>
      <c r="P16" s="486">
        <v>0</v>
      </c>
      <c r="Q16" s="483">
        <v>260</v>
      </c>
      <c r="R16" s="483">
        <v>260</v>
      </c>
      <c r="S16" s="483">
        <v>115</v>
      </c>
      <c r="T16" s="487">
        <v>0.65340909090909094</v>
      </c>
      <c r="U16" s="486">
        <v>3</v>
      </c>
      <c r="V16" s="486">
        <v>0</v>
      </c>
      <c r="W16" s="486">
        <v>13</v>
      </c>
      <c r="X16" s="481" t="s">
        <v>2085</v>
      </c>
      <c r="Y16" s="483">
        <v>134390</v>
      </c>
      <c r="Z16" s="485">
        <v>3.09</v>
      </c>
      <c r="AA16" s="483">
        <v>134390</v>
      </c>
      <c r="AB16" s="488">
        <v>3.09</v>
      </c>
      <c r="AC16" s="483">
        <v>35258</v>
      </c>
      <c r="AD16" s="483">
        <v>1584850</v>
      </c>
      <c r="AE16" s="487">
        <v>0.26235583004687851</v>
      </c>
      <c r="AF16" s="489">
        <v>84.14239482200648</v>
      </c>
      <c r="AG16" s="490">
        <v>12645913</v>
      </c>
      <c r="AH16" s="490">
        <v>17252</v>
      </c>
      <c r="AI16" s="490">
        <v>411.80110000000002</v>
      </c>
      <c r="AJ16" s="481" t="s">
        <v>932</v>
      </c>
      <c r="AK16" s="481" t="s">
        <v>933</v>
      </c>
      <c r="AL16" s="481" t="s">
        <v>886</v>
      </c>
      <c r="AM16" s="481" t="s">
        <v>601</v>
      </c>
      <c r="AN16" s="481" t="s">
        <v>585</v>
      </c>
      <c r="AO16" s="481" t="s">
        <v>2031</v>
      </c>
      <c r="AP16" s="481" t="s">
        <v>2025</v>
      </c>
      <c r="AQ16" s="481" t="s">
        <v>2051</v>
      </c>
      <c r="AR16" s="481" t="s">
        <v>2032</v>
      </c>
      <c r="AS16" s="481" t="s">
        <v>2033</v>
      </c>
      <c r="AT16" s="491">
        <v>31762</v>
      </c>
      <c r="AU16" s="481" t="s">
        <v>2026</v>
      </c>
      <c r="AV16" s="481" t="s">
        <v>2086</v>
      </c>
      <c r="AW16" s="481" t="s">
        <v>622</v>
      </c>
      <c r="AX16" s="492" t="s">
        <v>2026</v>
      </c>
    </row>
    <row r="17" spans="1:50" ht="15" customHeight="1">
      <c r="A17" s="480" t="s">
        <v>934</v>
      </c>
      <c r="B17" s="481" t="s">
        <v>596</v>
      </c>
      <c r="C17" s="481" t="s">
        <v>2087</v>
      </c>
      <c r="D17" s="481" t="s">
        <v>2028</v>
      </c>
      <c r="E17" s="481" t="s">
        <v>2088</v>
      </c>
      <c r="F17" s="481" t="s">
        <v>2089</v>
      </c>
      <c r="G17" s="481" t="s">
        <v>935</v>
      </c>
      <c r="H17" s="481" t="s">
        <v>578</v>
      </c>
      <c r="I17" s="481" t="s">
        <v>589</v>
      </c>
      <c r="J17" s="481" t="s">
        <v>598</v>
      </c>
      <c r="K17" s="482"/>
      <c r="L17" s="483">
        <v>106</v>
      </c>
      <c r="M17" s="483">
        <v>107</v>
      </c>
      <c r="N17" s="484">
        <v>455</v>
      </c>
      <c r="O17" s="485">
        <v>4.2924528301886795</v>
      </c>
      <c r="P17" s="486">
        <v>0</v>
      </c>
      <c r="Q17" s="483">
        <v>241</v>
      </c>
      <c r="R17" s="483">
        <v>241</v>
      </c>
      <c r="S17" s="483">
        <v>48</v>
      </c>
      <c r="T17" s="487">
        <v>0.46601941747572817</v>
      </c>
      <c r="U17" s="486">
        <v>6</v>
      </c>
      <c r="V17" s="486">
        <v>0</v>
      </c>
      <c r="W17" s="486">
        <v>6</v>
      </c>
      <c r="X17" s="481" t="s">
        <v>2090</v>
      </c>
      <c r="Y17" s="483">
        <v>31874</v>
      </c>
      <c r="Z17" s="485">
        <v>0.73</v>
      </c>
      <c r="AA17" s="483">
        <v>31874</v>
      </c>
      <c r="AB17" s="488">
        <v>0.73</v>
      </c>
      <c r="AC17" s="483">
        <v>21948</v>
      </c>
      <c r="AD17" s="483">
        <v>3488634</v>
      </c>
      <c r="AE17" s="487">
        <v>0.68858630859007341</v>
      </c>
      <c r="AF17" s="489">
        <v>330.13698630136986</v>
      </c>
      <c r="AG17" s="490">
        <v>11430362</v>
      </c>
      <c r="AH17" s="490">
        <v>24822</v>
      </c>
      <c r="AI17" s="490">
        <v>449.96039999999999</v>
      </c>
      <c r="AJ17" s="481" t="s">
        <v>936</v>
      </c>
      <c r="AK17" s="481" t="s">
        <v>885</v>
      </c>
      <c r="AL17" s="481" t="s">
        <v>887</v>
      </c>
      <c r="AM17" s="481" t="s">
        <v>937</v>
      </c>
      <c r="AN17" s="481" t="s">
        <v>585</v>
      </c>
      <c r="AO17" s="481" t="s">
        <v>2091</v>
      </c>
      <c r="AP17" s="481" t="s">
        <v>2025</v>
      </c>
      <c r="AQ17" s="481" t="s">
        <v>2092</v>
      </c>
      <c r="AR17" s="481" t="s">
        <v>2093</v>
      </c>
      <c r="AS17" s="481" t="s">
        <v>2033</v>
      </c>
      <c r="AT17" s="491">
        <v>32142</v>
      </c>
      <c r="AU17" s="481" t="s">
        <v>2026</v>
      </c>
      <c r="AV17" s="481" t="s">
        <v>2026</v>
      </c>
      <c r="AW17" s="481" t="s">
        <v>622</v>
      </c>
      <c r="AX17" s="492" t="s">
        <v>2026</v>
      </c>
    </row>
    <row r="18" spans="1:50" ht="15" customHeight="1">
      <c r="A18" s="480" t="s">
        <v>938</v>
      </c>
      <c r="B18" s="481" t="s">
        <v>596</v>
      </c>
      <c r="C18" s="481" t="s">
        <v>2028</v>
      </c>
      <c r="D18" s="481" t="s">
        <v>2028</v>
      </c>
      <c r="E18" s="481" t="s">
        <v>2089</v>
      </c>
      <c r="F18" s="481" t="s">
        <v>2089</v>
      </c>
      <c r="G18" s="481" t="s">
        <v>939</v>
      </c>
      <c r="H18" s="481" t="s">
        <v>578</v>
      </c>
      <c r="I18" s="481" t="s">
        <v>589</v>
      </c>
      <c r="J18" s="481" t="s">
        <v>598</v>
      </c>
      <c r="K18" s="482"/>
      <c r="L18" s="483">
        <v>107</v>
      </c>
      <c r="M18" s="483">
        <v>115</v>
      </c>
      <c r="N18" s="484">
        <v>470.5</v>
      </c>
      <c r="O18" s="485">
        <v>4.3971962616822431</v>
      </c>
      <c r="P18" s="486">
        <v>0</v>
      </c>
      <c r="Q18" s="483">
        <v>245</v>
      </c>
      <c r="R18" s="483">
        <v>245</v>
      </c>
      <c r="S18" s="483">
        <v>29</v>
      </c>
      <c r="T18" s="487">
        <v>0.27358490566037735</v>
      </c>
      <c r="U18" s="486">
        <v>5</v>
      </c>
      <c r="V18" s="486">
        <v>0</v>
      </c>
      <c r="W18" s="486">
        <v>5</v>
      </c>
      <c r="X18" s="481" t="s">
        <v>2094</v>
      </c>
      <c r="Y18" s="483">
        <v>35423</v>
      </c>
      <c r="Z18" s="485">
        <v>0.81</v>
      </c>
      <c r="AA18" s="483">
        <v>35423</v>
      </c>
      <c r="AB18" s="488">
        <v>0.81</v>
      </c>
      <c r="AC18" s="483">
        <v>21985</v>
      </c>
      <c r="AD18" s="483">
        <v>1538950</v>
      </c>
      <c r="AE18" s="487">
        <v>0.620641955791435</v>
      </c>
      <c r="AF18" s="489">
        <v>302.46913580246911</v>
      </c>
      <c r="AG18" s="490">
        <v>7234594</v>
      </c>
      <c r="AH18" s="490">
        <v>14061</v>
      </c>
      <c r="AI18" s="490">
        <v>539.10580000000004</v>
      </c>
      <c r="AJ18" s="481" t="s">
        <v>599</v>
      </c>
      <c r="AK18" s="481" t="s">
        <v>940</v>
      </c>
      <c r="AL18" s="481" t="s">
        <v>941</v>
      </c>
      <c r="AM18" s="481" t="s">
        <v>942</v>
      </c>
      <c r="AN18" s="481" t="s">
        <v>585</v>
      </c>
      <c r="AO18" s="481" t="s">
        <v>2091</v>
      </c>
      <c r="AP18" s="481" t="s">
        <v>2025</v>
      </c>
      <c r="AQ18" s="481" t="s">
        <v>2095</v>
      </c>
      <c r="AR18" s="481" t="s">
        <v>2093</v>
      </c>
      <c r="AS18" s="481" t="s">
        <v>2033</v>
      </c>
      <c r="AT18" s="491">
        <v>31106</v>
      </c>
      <c r="AU18" s="481" t="s">
        <v>2026</v>
      </c>
      <c r="AV18" s="481" t="s">
        <v>2026</v>
      </c>
      <c r="AW18" s="481" t="s">
        <v>622</v>
      </c>
      <c r="AX18" s="492" t="s">
        <v>2026</v>
      </c>
    </row>
    <row r="19" spans="1:50" ht="15" customHeight="1">
      <c r="A19" s="480" t="s">
        <v>943</v>
      </c>
      <c r="B19" s="481" t="s">
        <v>596</v>
      </c>
      <c r="C19" s="481" t="s">
        <v>2096</v>
      </c>
      <c r="D19" s="481" t="s">
        <v>2028</v>
      </c>
      <c r="E19" s="481" t="s">
        <v>2097</v>
      </c>
      <c r="F19" s="481" t="s">
        <v>2089</v>
      </c>
      <c r="G19" s="481" t="s">
        <v>944</v>
      </c>
      <c r="H19" s="481" t="s">
        <v>578</v>
      </c>
      <c r="I19" s="481" t="s">
        <v>589</v>
      </c>
      <c r="J19" s="481" t="s">
        <v>598</v>
      </c>
      <c r="K19" s="482"/>
      <c r="L19" s="483">
        <v>142</v>
      </c>
      <c r="M19" s="483">
        <v>150</v>
      </c>
      <c r="N19" s="484">
        <v>628</v>
      </c>
      <c r="O19" s="485">
        <v>4.422535211267606</v>
      </c>
      <c r="P19" s="486">
        <v>0</v>
      </c>
      <c r="Q19" s="483">
        <v>302</v>
      </c>
      <c r="R19" s="483">
        <v>302</v>
      </c>
      <c r="S19" s="483">
        <v>50</v>
      </c>
      <c r="T19" s="487">
        <v>0.37037037037037035</v>
      </c>
      <c r="U19" s="486">
        <v>9</v>
      </c>
      <c r="V19" s="486">
        <v>0</v>
      </c>
      <c r="W19" s="486">
        <v>9</v>
      </c>
      <c r="X19" s="481" t="s">
        <v>2098</v>
      </c>
      <c r="Y19" s="483">
        <v>45636</v>
      </c>
      <c r="Z19" s="485">
        <v>1.05</v>
      </c>
      <c r="AA19" s="483">
        <v>45636</v>
      </c>
      <c r="AB19" s="488">
        <v>1.05</v>
      </c>
      <c r="AC19" s="483">
        <v>29519</v>
      </c>
      <c r="AD19" s="483">
        <v>2656710</v>
      </c>
      <c r="AE19" s="487">
        <v>0.64683583136120604</v>
      </c>
      <c r="AF19" s="489">
        <v>287.61904761904759</v>
      </c>
      <c r="AG19" s="490">
        <v>10283674</v>
      </c>
      <c r="AH19" s="490">
        <v>15605</v>
      </c>
      <c r="AI19" s="490">
        <v>475.74239999999998</v>
      </c>
      <c r="AJ19" s="481" t="s">
        <v>885</v>
      </c>
      <c r="AK19" s="481" t="s">
        <v>936</v>
      </c>
      <c r="AL19" s="481" t="s">
        <v>941</v>
      </c>
      <c r="AM19" s="481" t="s">
        <v>942</v>
      </c>
      <c r="AN19" s="481" t="s">
        <v>585</v>
      </c>
      <c r="AO19" s="481" t="s">
        <v>2091</v>
      </c>
      <c r="AP19" s="481" t="s">
        <v>2025</v>
      </c>
      <c r="AQ19" s="481" t="s">
        <v>2092</v>
      </c>
      <c r="AR19" s="481" t="s">
        <v>2093</v>
      </c>
      <c r="AS19" s="481" t="s">
        <v>2033</v>
      </c>
      <c r="AT19" s="491">
        <v>31708</v>
      </c>
      <c r="AU19" s="481" t="s">
        <v>2026</v>
      </c>
      <c r="AV19" s="481" t="s">
        <v>2026</v>
      </c>
      <c r="AW19" s="481" t="s">
        <v>622</v>
      </c>
      <c r="AX19" s="492" t="s">
        <v>2026</v>
      </c>
    </row>
    <row r="20" spans="1:50" ht="15" customHeight="1">
      <c r="A20" s="480" t="s">
        <v>945</v>
      </c>
      <c r="B20" s="481" t="s">
        <v>596</v>
      </c>
      <c r="C20" s="481" t="s">
        <v>2099</v>
      </c>
      <c r="D20" s="481" t="s">
        <v>2028</v>
      </c>
      <c r="E20" s="481" t="s">
        <v>2100</v>
      </c>
      <c r="F20" s="481" t="s">
        <v>2089</v>
      </c>
      <c r="G20" s="481" t="s">
        <v>946</v>
      </c>
      <c r="H20" s="481" t="s">
        <v>578</v>
      </c>
      <c r="I20" s="481" t="s">
        <v>589</v>
      </c>
      <c r="J20" s="481" t="s">
        <v>598</v>
      </c>
      <c r="K20" s="482"/>
      <c r="L20" s="483">
        <v>128</v>
      </c>
      <c r="M20" s="483">
        <v>135</v>
      </c>
      <c r="N20" s="484">
        <v>557</v>
      </c>
      <c r="O20" s="485">
        <v>4.3515625</v>
      </c>
      <c r="P20" s="486">
        <v>0</v>
      </c>
      <c r="Q20" s="483">
        <v>287</v>
      </c>
      <c r="R20" s="483">
        <v>287</v>
      </c>
      <c r="S20" s="483">
        <v>44</v>
      </c>
      <c r="T20" s="487">
        <v>0.34920634920634919</v>
      </c>
      <c r="U20" s="486">
        <v>3</v>
      </c>
      <c r="V20" s="486">
        <v>0</v>
      </c>
      <c r="W20" s="486">
        <v>3</v>
      </c>
      <c r="X20" s="481" t="s">
        <v>2094</v>
      </c>
      <c r="Y20" s="483">
        <v>53898</v>
      </c>
      <c r="Z20" s="485">
        <v>1.24</v>
      </c>
      <c r="AA20" s="483">
        <v>53898</v>
      </c>
      <c r="AB20" s="488">
        <v>1.24</v>
      </c>
      <c r="AC20" s="483">
        <v>28605</v>
      </c>
      <c r="AD20" s="483">
        <v>2927721</v>
      </c>
      <c r="AE20" s="487">
        <v>0.53072470221529555</v>
      </c>
      <c r="AF20" s="489">
        <v>231.45161290322582</v>
      </c>
      <c r="AG20" s="490">
        <v>8551169</v>
      </c>
      <c r="AH20" s="490">
        <v>14555</v>
      </c>
      <c r="AI20" s="490">
        <v>572.95159999999998</v>
      </c>
      <c r="AJ20" s="481" t="s">
        <v>947</v>
      </c>
      <c r="AK20" s="481" t="s">
        <v>599</v>
      </c>
      <c r="AL20" s="481" t="s">
        <v>942</v>
      </c>
      <c r="AM20" s="481" t="s">
        <v>937</v>
      </c>
      <c r="AN20" s="481" t="s">
        <v>585</v>
      </c>
      <c r="AO20" s="481" t="s">
        <v>2091</v>
      </c>
      <c r="AP20" s="481" t="s">
        <v>2025</v>
      </c>
      <c r="AQ20" s="481" t="s">
        <v>2095</v>
      </c>
      <c r="AR20" s="481" t="s">
        <v>2093</v>
      </c>
      <c r="AS20" s="481" t="s">
        <v>2033</v>
      </c>
      <c r="AT20" s="491">
        <v>31381</v>
      </c>
      <c r="AU20" s="481" t="s">
        <v>2026</v>
      </c>
      <c r="AV20" s="481" t="s">
        <v>2026</v>
      </c>
      <c r="AW20" s="481" t="s">
        <v>622</v>
      </c>
      <c r="AX20" s="492" t="s">
        <v>2026</v>
      </c>
    </row>
    <row r="21" spans="1:50" ht="15" customHeight="1">
      <c r="A21" s="480" t="s">
        <v>948</v>
      </c>
      <c r="B21" s="481" t="s">
        <v>949</v>
      </c>
      <c r="C21" s="481" t="s">
        <v>2101</v>
      </c>
      <c r="D21" s="481" t="s">
        <v>2102</v>
      </c>
      <c r="E21" s="481" t="s">
        <v>2103</v>
      </c>
      <c r="F21" s="481" t="s">
        <v>2104</v>
      </c>
      <c r="G21" s="481" t="s">
        <v>950</v>
      </c>
      <c r="H21" s="481" t="s">
        <v>578</v>
      </c>
      <c r="I21" s="481" t="s">
        <v>579</v>
      </c>
      <c r="J21" s="481" t="s">
        <v>580</v>
      </c>
      <c r="K21" s="482"/>
      <c r="L21" s="483">
        <v>397</v>
      </c>
      <c r="M21" s="483">
        <v>401</v>
      </c>
      <c r="N21" s="484">
        <v>1875.5</v>
      </c>
      <c r="O21" s="485">
        <v>4.724181360201511</v>
      </c>
      <c r="P21" s="486">
        <v>0</v>
      </c>
      <c r="Q21" s="483">
        <v>856</v>
      </c>
      <c r="R21" s="483">
        <v>856</v>
      </c>
      <c r="S21" s="483">
        <v>167</v>
      </c>
      <c r="T21" s="487">
        <v>0.42278481012658226</v>
      </c>
      <c r="U21" s="486">
        <v>46</v>
      </c>
      <c r="V21" s="486">
        <v>0</v>
      </c>
      <c r="W21" s="486">
        <v>192</v>
      </c>
      <c r="X21" s="481" t="s">
        <v>2105</v>
      </c>
      <c r="Y21" s="483">
        <v>742013</v>
      </c>
      <c r="Z21" s="485">
        <v>17.03</v>
      </c>
      <c r="AA21" s="483">
        <v>742013</v>
      </c>
      <c r="AB21" s="488">
        <v>17.03</v>
      </c>
      <c r="AC21" s="483">
        <v>154304</v>
      </c>
      <c r="AD21" s="483">
        <v>3388939</v>
      </c>
      <c r="AE21" s="487">
        <v>0.20795322992993384</v>
      </c>
      <c r="AF21" s="489">
        <v>50.264239577216671</v>
      </c>
      <c r="AG21" s="490">
        <v>2067000</v>
      </c>
      <c r="AH21" s="490">
        <v>1116</v>
      </c>
      <c r="AI21" s="490">
        <v>685.33159999999998</v>
      </c>
      <c r="AJ21" s="481" t="s">
        <v>951</v>
      </c>
      <c r="AK21" s="481" t="s">
        <v>952</v>
      </c>
      <c r="AL21" s="481" t="s">
        <v>953</v>
      </c>
      <c r="AM21" s="481" t="s">
        <v>954</v>
      </c>
      <c r="AN21" s="481" t="s">
        <v>585</v>
      </c>
      <c r="AO21" s="481" t="s">
        <v>2038</v>
      </c>
      <c r="AP21" s="481" t="s">
        <v>2025</v>
      </c>
      <c r="AQ21" s="481" t="s">
        <v>2023</v>
      </c>
      <c r="AR21" s="481" t="s">
        <v>2039</v>
      </c>
      <c r="AS21" s="481" t="s">
        <v>2069</v>
      </c>
      <c r="AT21" s="491">
        <v>15330</v>
      </c>
      <c r="AU21" s="481" t="s">
        <v>2026</v>
      </c>
      <c r="AV21" s="481" t="s">
        <v>2026</v>
      </c>
      <c r="AW21" s="481" t="s">
        <v>2026</v>
      </c>
      <c r="AX21" s="492" t="s">
        <v>2026</v>
      </c>
    </row>
    <row r="22" spans="1:50" ht="15" customHeight="1">
      <c r="A22" s="480" t="s">
        <v>961</v>
      </c>
      <c r="B22" s="481" t="s">
        <v>596</v>
      </c>
      <c r="C22" s="481" t="s">
        <v>2106</v>
      </c>
      <c r="D22" s="481" t="s">
        <v>2028</v>
      </c>
      <c r="E22" s="481" t="s">
        <v>2107</v>
      </c>
      <c r="F22" s="481" t="s">
        <v>2030</v>
      </c>
      <c r="G22" s="481" t="s">
        <v>962</v>
      </c>
      <c r="H22" s="481" t="s">
        <v>578</v>
      </c>
      <c r="I22" s="481" t="s">
        <v>589</v>
      </c>
      <c r="J22" s="481" t="s">
        <v>736</v>
      </c>
      <c r="K22" s="482"/>
      <c r="L22" s="483">
        <v>95</v>
      </c>
      <c r="M22" s="483">
        <v>95</v>
      </c>
      <c r="N22" s="484">
        <v>307.5</v>
      </c>
      <c r="O22" s="485">
        <v>3.236842105263158</v>
      </c>
      <c r="P22" s="486">
        <v>0</v>
      </c>
      <c r="Q22" s="483">
        <v>100</v>
      </c>
      <c r="R22" s="483">
        <v>100</v>
      </c>
      <c r="S22" s="483">
        <v>79</v>
      </c>
      <c r="T22" s="487">
        <v>0.87777777777777777</v>
      </c>
      <c r="U22" s="486">
        <v>1</v>
      </c>
      <c r="V22" s="486">
        <v>0</v>
      </c>
      <c r="W22" s="486">
        <v>1</v>
      </c>
      <c r="X22" s="481" t="s">
        <v>2021</v>
      </c>
      <c r="Y22" s="483">
        <v>22146</v>
      </c>
      <c r="Z22" s="485">
        <v>0.51</v>
      </c>
      <c r="AA22" s="483">
        <v>22146</v>
      </c>
      <c r="AB22" s="488">
        <v>0.51221459999999996</v>
      </c>
      <c r="AC22" s="483">
        <v>10022</v>
      </c>
      <c r="AD22" s="483">
        <v>784399</v>
      </c>
      <c r="AE22" s="487">
        <v>0.45254221981396187</v>
      </c>
      <c r="AF22" s="489">
        <v>196.07843137254901</v>
      </c>
      <c r="AG22" s="490">
        <v>2518156</v>
      </c>
      <c r="AH22" s="490">
        <v>7869</v>
      </c>
      <c r="AI22" s="490">
        <v>314.66289999999998</v>
      </c>
      <c r="AJ22" s="481" t="s">
        <v>937</v>
      </c>
      <c r="AK22" s="481" t="s">
        <v>942</v>
      </c>
      <c r="AL22" s="481" t="s">
        <v>941</v>
      </c>
      <c r="AM22" s="481" t="s">
        <v>947</v>
      </c>
      <c r="AN22" s="481" t="s">
        <v>585</v>
      </c>
      <c r="AO22" s="481" t="s">
        <v>2091</v>
      </c>
      <c r="AP22" s="481" t="s">
        <v>2025</v>
      </c>
      <c r="AQ22" s="481" t="s">
        <v>2095</v>
      </c>
      <c r="AR22" s="481" t="s">
        <v>2093</v>
      </c>
      <c r="AS22" s="481" t="s">
        <v>2033</v>
      </c>
      <c r="AT22" s="491">
        <v>26511</v>
      </c>
      <c r="AU22" s="481" t="s">
        <v>2026</v>
      </c>
      <c r="AV22" s="481" t="s">
        <v>737</v>
      </c>
      <c r="AW22" s="481" t="s">
        <v>2026</v>
      </c>
      <c r="AX22" s="492" t="s">
        <v>2026</v>
      </c>
    </row>
    <row r="23" spans="1:50" ht="15" customHeight="1">
      <c r="A23" s="480" t="s">
        <v>397</v>
      </c>
      <c r="B23" s="481" t="s">
        <v>930</v>
      </c>
      <c r="C23" s="481" t="s">
        <v>2108</v>
      </c>
      <c r="D23" s="481" t="s">
        <v>2082</v>
      </c>
      <c r="E23" s="481" t="s">
        <v>2109</v>
      </c>
      <c r="F23" s="481" t="s">
        <v>2109</v>
      </c>
      <c r="G23" s="481" t="s">
        <v>1013</v>
      </c>
      <c r="H23" s="481" t="s">
        <v>578</v>
      </c>
      <c r="I23" s="481" t="s">
        <v>579</v>
      </c>
      <c r="J23" s="481" t="s">
        <v>580</v>
      </c>
      <c r="K23" s="482"/>
      <c r="L23" s="483">
        <v>174</v>
      </c>
      <c r="M23" s="483">
        <v>175</v>
      </c>
      <c r="N23" s="484">
        <v>836</v>
      </c>
      <c r="O23" s="485">
        <v>4.804597701149425</v>
      </c>
      <c r="P23" s="486">
        <v>0</v>
      </c>
      <c r="Q23" s="483">
        <v>445</v>
      </c>
      <c r="R23" s="483">
        <v>445</v>
      </c>
      <c r="S23" s="483">
        <v>70</v>
      </c>
      <c r="T23" s="487">
        <v>0.40462427745664742</v>
      </c>
      <c r="U23" s="486">
        <v>1</v>
      </c>
      <c r="V23" s="486">
        <v>0</v>
      </c>
      <c r="W23" s="486">
        <v>2</v>
      </c>
      <c r="X23" s="481" t="s">
        <v>2110</v>
      </c>
      <c r="Y23" s="483">
        <v>82967</v>
      </c>
      <c r="Z23" s="485">
        <v>1.9000000000000001</v>
      </c>
      <c r="AA23" s="483">
        <v>82967</v>
      </c>
      <c r="AB23" s="488">
        <v>1.9000000000000001</v>
      </c>
      <c r="AC23" s="483">
        <v>24796</v>
      </c>
      <c r="AD23" s="483">
        <v>1647000</v>
      </c>
      <c r="AE23" s="487">
        <v>0.29886581411886654</v>
      </c>
      <c r="AF23" s="489">
        <v>234.21052631578945</v>
      </c>
      <c r="AG23" s="490">
        <v>8704709</v>
      </c>
      <c r="AH23" s="490">
        <v>10259</v>
      </c>
      <c r="AI23" s="490">
        <v>580.69939999999997</v>
      </c>
      <c r="AJ23" s="481" t="s">
        <v>1014</v>
      </c>
      <c r="AK23" s="481" t="s">
        <v>1015</v>
      </c>
      <c r="AL23" s="481" t="s">
        <v>1016</v>
      </c>
      <c r="AM23" s="481" t="s">
        <v>664</v>
      </c>
      <c r="AN23" s="481" t="s">
        <v>585</v>
      </c>
      <c r="AO23" s="481" t="s">
        <v>2031</v>
      </c>
      <c r="AP23" s="481" t="s">
        <v>2025</v>
      </c>
      <c r="AQ23" s="481" t="s">
        <v>2023</v>
      </c>
      <c r="AR23" s="481" t="s">
        <v>2032</v>
      </c>
      <c r="AS23" s="481" t="s">
        <v>2040</v>
      </c>
      <c r="AT23" s="491">
        <v>26907</v>
      </c>
      <c r="AU23" s="481" t="s">
        <v>2026</v>
      </c>
      <c r="AV23" s="481" t="s">
        <v>2111</v>
      </c>
      <c r="AW23" s="481" t="s">
        <v>2026</v>
      </c>
      <c r="AX23" s="492" t="s">
        <v>2026</v>
      </c>
    </row>
    <row r="24" spans="1:50" ht="15" customHeight="1">
      <c r="A24" s="480" t="s">
        <v>1046</v>
      </c>
      <c r="B24" s="481" t="s">
        <v>1047</v>
      </c>
      <c r="C24" s="481" t="s">
        <v>2112</v>
      </c>
      <c r="D24" s="481" t="s">
        <v>2113</v>
      </c>
      <c r="E24" s="481" t="s">
        <v>2114</v>
      </c>
      <c r="F24" s="481" t="s">
        <v>2106</v>
      </c>
      <c r="G24" s="481" t="s">
        <v>1048</v>
      </c>
      <c r="H24" s="481" t="s">
        <v>578</v>
      </c>
      <c r="I24" s="481" t="s">
        <v>589</v>
      </c>
      <c r="J24" s="481" t="s">
        <v>580</v>
      </c>
      <c r="K24" s="482"/>
      <c r="L24" s="483">
        <v>66</v>
      </c>
      <c r="M24" s="483">
        <v>66</v>
      </c>
      <c r="N24" s="484">
        <v>279</v>
      </c>
      <c r="O24" s="485">
        <v>4.2272727272727275</v>
      </c>
      <c r="P24" s="486">
        <v>0</v>
      </c>
      <c r="Q24" s="483">
        <v>142</v>
      </c>
      <c r="R24" s="483">
        <v>142</v>
      </c>
      <c r="S24" s="483">
        <v>23</v>
      </c>
      <c r="T24" s="487">
        <v>0.359375</v>
      </c>
      <c r="U24" s="486">
        <v>1</v>
      </c>
      <c r="V24" s="486">
        <v>0</v>
      </c>
      <c r="W24" s="486">
        <v>1</v>
      </c>
      <c r="X24" s="481" t="s">
        <v>2021</v>
      </c>
      <c r="Y24" s="483">
        <v>28125</v>
      </c>
      <c r="Z24" s="485">
        <v>0.65</v>
      </c>
      <c r="AA24" s="483">
        <v>28125</v>
      </c>
      <c r="AB24" s="488">
        <v>0.65</v>
      </c>
      <c r="AC24" s="483">
        <v>9828</v>
      </c>
      <c r="AD24" s="483">
        <v>598000</v>
      </c>
      <c r="AE24" s="487">
        <v>0.34943999999999997</v>
      </c>
      <c r="AF24" s="489">
        <v>218.46153846153845</v>
      </c>
      <c r="AG24" s="490">
        <v>1710901</v>
      </c>
      <c r="AH24" s="490">
        <v>6078</v>
      </c>
      <c r="AI24" s="490">
        <v>475.7937</v>
      </c>
      <c r="AJ24" s="481" t="s">
        <v>1049</v>
      </c>
      <c r="AK24" s="481" t="s">
        <v>1050</v>
      </c>
      <c r="AL24" s="481" t="s">
        <v>601</v>
      </c>
      <c r="AM24" s="481" t="s">
        <v>1051</v>
      </c>
      <c r="AN24" s="481" t="s">
        <v>585</v>
      </c>
      <c r="AO24" s="481" t="s">
        <v>2031</v>
      </c>
      <c r="AP24" s="481" t="s">
        <v>2025</v>
      </c>
      <c r="AQ24" s="481" t="s">
        <v>2095</v>
      </c>
      <c r="AR24" s="481" t="s">
        <v>2032</v>
      </c>
      <c r="AS24" s="481" t="s">
        <v>2040</v>
      </c>
      <c r="AT24" s="491">
        <v>26084</v>
      </c>
      <c r="AU24" s="481" t="s">
        <v>2026</v>
      </c>
      <c r="AV24" s="481" t="s">
        <v>2026</v>
      </c>
      <c r="AW24" s="481" t="s">
        <v>2026</v>
      </c>
      <c r="AX24" s="492" t="s">
        <v>2026</v>
      </c>
    </row>
    <row r="25" spans="1:50" ht="15" customHeight="1">
      <c r="A25" s="480" t="s">
        <v>383</v>
      </c>
      <c r="B25" s="481" t="s">
        <v>1052</v>
      </c>
      <c r="C25" s="481" t="s">
        <v>2115</v>
      </c>
      <c r="D25" s="481" t="s">
        <v>2116</v>
      </c>
      <c r="E25" s="481" t="s">
        <v>2117</v>
      </c>
      <c r="F25" s="481" t="s">
        <v>2117</v>
      </c>
      <c r="G25" s="481" t="s">
        <v>1053</v>
      </c>
      <c r="H25" s="481" t="s">
        <v>578</v>
      </c>
      <c r="I25" s="481" t="s">
        <v>589</v>
      </c>
      <c r="J25" s="481" t="s">
        <v>580</v>
      </c>
      <c r="K25" s="482"/>
      <c r="L25" s="483">
        <v>221</v>
      </c>
      <c r="M25" s="483">
        <v>221</v>
      </c>
      <c r="N25" s="484">
        <v>913.5</v>
      </c>
      <c r="O25" s="485">
        <v>4.133484162895928</v>
      </c>
      <c r="P25" s="486">
        <v>0</v>
      </c>
      <c r="Q25" s="483">
        <v>361</v>
      </c>
      <c r="R25" s="483">
        <v>361</v>
      </c>
      <c r="S25" s="483">
        <v>148</v>
      </c>
      <c r="T25" s="487">
        <v>0.67579908675799083</v>
      </c>
      <c r="U25" s="486">
        <v>2</v>
      </c>
      <c r="V25" s="486">
        <v>0</v>
      </c>
      <c r="W25" s="486">
        <v>2</v>
      </c>
      <c r="X25" s="481" t="s">
        <v>2118</v>
      </c>
      <c r="Y25" s="483">
        <v>63175</v>
      </c>
      <c r="Z25" s="485">
        <v>1.45</v>
      </c>
      <c r="AA25" s="483">
        <v>63175</v>
      </c>
      <c r="AB25" s="488">
        <v>1.45</v>
      </c>
      <c r="AC25" s="483">
        <v>21301</v>
      </c>
      <c r="AD25" s="483">
        <v>1801668</v>
      </c>
      <c r="AE25" s="487">
        <v>0.33717451523545705</v>
      </c>
      <c r="AF25" s="489">
        <v>248.96551724137933</v>
      </c>
      <c r="AG25" s="490">
        <v>7717944</v>
      </c>
      <c r="AH25" s="490">
        <v>8330</v>
      </c>
      <c r="AI25" s="490">
        <v>479.45409999999998</v>
      </c>
      <c r="AJ25" s="481" t="s">
        <v>1054</v>
      </c>
      <c r="AK25" s="481" t="s">
        <v>1055</v>
      </c>
      <c r="AL25" s="481" t="s">
        <v>1056</v>
      </c>
      <c r="AM25" s="481" t="s">
        <v>1057</v>
      </c>
      <c r="AN25" s="481" t="s">
        <v>585</v>
      </c>
      <c r="AO25" s="481" t="s">
        <v>2043</v>
      </c>
      <c r="AP25" s="481" t="s">
        <v>2025</v>
      </c>
      <c r="AQ25" s="481" t="s">
        <v>2095</v>
      </c>
      <c r="AR25" s="481" t="s">
        <v>2044</v>
      </c>
      <c r="AS25" s="481" t="s">
        <v>2040</v>
      </c>
      <c r="AT25" s="491">
        <v>26907</v>
      </c>
      <c r="AU25" s="481" t="s">
        <v>2026</v>
      </c>
      <c r="AV25" s="481" t="s">
        <v>2086</v>
      </c>
      <c r="AW25" s="481" t="s">
        <v>2026</v>
      </c>
      <c r="AX25" s="492" t="s">
        <v>2026</v>
      </c>
    </row>
    <row r="26" spans="1:50" ht="15" customHeight="1">
      <c r="A26" s="480" t="s">
        <v>1058</v>
      </c>
      <c r="B26" s="481" t="s">
        <v>855</v>
      </c>
      <c r="C26" s="481" t="s">
        <v>2055</v>
      </c>
      <c r="D26" s="481" t="s">
        <v>2073</v>
      </c>
      <c r="E26" s="481" t="s">
        <v>2119</v>
      </c>
      <c r="F26" s="481" t="s">
        <v>2075</v>
      </c>
      <c r="G26" s="481" t="s">
        <v>1059</v>
      </c>
      <c r="H26" s="481" t="s">
        <v>578</v>
      </c>
      <c r="I26" s="481" t="s">
        <v>589</v>
      </c>
      <c r="J26" s="481" t="s">
        <v>580</v>
      </c>
      <c r="K26" s="482"/>
      <c r="L26" s="483">
        <v>111</v>
      </c>
      <c r="M26" s="483">
        <v>111</v>
      </c>
      <c r="N26" s="484">
        <v>588.5</v>
      </c>
      <c r="O26" s="485">
        <v>5.301801801801802</v>
      </c>
      <c r="P26" s="486">
        <v>0</v>
      </c>
      <c r="Q26" s="483">
        <v>354</v>
      </c>
      <c r="R26" s="483">
        <v>354</v>
      </c>
      <c r="S26" s="483">
        <v>23</v>
      </c>
      <c r="T26" s="487">
        <v>0.20909090909090908</v>
      </c>
      <c r="U26" s="486">
        <v>5</v>
      </c>
      <c r="V26" s="486">
        <v>0</v>
      </c>
      <c r="W26" s="486">
        <v>19</v>
      </c>
      <c r="X26" s="481" t="s">
        <v>2031</v>
      </c>
      <c r="Y26" s="483">
        <v>137566</v>
      </c>
      <c r="Z26" s="485">
        <v>3.16</v>
      </c>
      <c r="AA26" s="483">
        <v>137566</v>
      </c>
      <c r="AB26" s="488">
        <v>3.16</v>
      </c>
      <c r="AC26" s="483">
        <v>41134</v>
      </c>
      <c r="AD26" s="483">
        <v>1286795</v>
      </c>
      <c r="AE26" s="487">
        <v>0.29901283747437596</v>
      </c>
      <c r="AF26" s="489">
        <v>112.0253164556962</v>
      </c>
      <c r="AG26" s="490">
        <v>8178643</v>
      </c>
      <c r="AH26" s="490">
        <v>13874</v>
      </c>
      <c r="AI26" s="490">
        <v>731.8818</v>
      </c>
      <c r="AJ26" s="481" t="s">
        <v>663</v>
      </c>
      <c r="AK26" s="481" t="s">
        <v>1060</v>
      </c>
      <c r="AL26" s="481" t="s">
        <v>1061</v>
      </c>
      <c r="AM26" s="481" t="s">
        <v>1062</v>
      </c>
      <c r="AN26" s="481" t="s">
        <v>585</v>
      </c>
      <c r="AO26" s="481" t="s">
        <v>2105</v>
      </c>
      <c r="AP26" s="481" t="s">
        <v>2025</v>
      </c>
      <c r="AQ26" s="481" t="s">
        <v>2023</v>
      </c>
      <c r="AR26" s="481" t="s">
        <v>2039</v>
      </c>
      <c r="AS26" s="481" t="s">
        <v>2040</v>
      </c>
      <c r="AT26" s="491">
        <v>32081</v>
      </c>
      <c r="AU26" s="481" t="s">
        <v>2026</v>
      </c>
      <c r="AV26" s="481" t="s">
        <v>2026</v>
      </c>
      <c r="AW26" s="481" t="s">
        <v>622</v>
      </c>
      <c r="AX26" s="492" t="s">
        <v>622</v>
      </c>
    </row>
    <row r="27" spans="1:50" ht="15" customHeight="1">
      <c r="A27" s="480" t="s">
        <v>1063</v>
      </c>
      <c r="B27" s="481" t="s">
        <v>855</v>
      </c>
      <c r="C27" s="481" t="s">
        <v>2120</v>
      </c>
      <c r="D27" s="481" t="s">
        <v>2073</v>
      </c>
      <c r="E27" s="481" t="s">
        <v>2121</v>
      </c>
      <c r="F27" s="481" t="s">
        <v>2075</v>
      </c>
      <c r="G27" s="481" t="s">
        <v>1064</v>
      </c>
      <c r="H27" s="481" t="s">
        <v>578</v>
      </c>
      <c r="I27" s="481" t="s">
        <v>589</v>
      </c>
      <c r="J27" s="481" t="s">
        <v>580</v>
      </c>
      <c r="K27" s="482"/>
      <c r="L27" s="483">
        <v>168</v>
      </c>
      <c r="M27" s="483">
        <v>168</v>
      </c>
      <c r="N27" s="484">
        <v>758</v>
      </c>
      <c r="O27" s="485">
        <v>4.5119047619047619</v>
      </c>
      <c r="P27" s="486">
        <v>0</v>
      </c>
      <c r="Q27" s="483">
        <v>381</v>
      </c>
      <c r="R27" s="483">
        <v>381</v>
      </c>
      <c r="S27" s="483">
        <v>44</v>
      </c>
      <c r="T27" s="487">
        <v>0.26666666666666666</v>
      </c>
      <c r="U27" s="486">
        <v>7</v>
      </c>
      <c r="V27" s="486">
        <v>0</v>
      </c>
      <c r="W27" s="486">
        <v>28</v>
      </c>
      <c r="X27" s="481" t="s">
        <v>2031</v>
      </c>
      <c r="Y27" s="483">
        <v>196060</v>
      </c>
      <c r="Z27" s="485">
        <v>4.5</v>
      </c>
      <c r="AA27" s="483">
        <v>196060</v>
      </c>
      <c r="AB27" s="488">
        <v>4.5</v>
      </c>
      <c r="AC27" s="483">
        <v>59524</v>
      </c>
      <c r="AD27" s="483">
        <v>1547624</v>
      </c>
      <c r="AE27" s="487">
        <v>0.28463359234907354</v>
      </c>
      <c r="AF27" s="489">
        <v>84.666666666666671</v>
      </c>
      <c r="AG27" s="490">
        <v>12629936</v>
      </c>
      <c r="AH27" s="490">
        <v>16684</v>
      </c>
      <c r="AI27" s="490">
        <v>656.56359999999995</v>
      </c>
      <c r="AJ27" s="481" t="s">
        <v>1065</v>
      </c>
      <c r="AK27" s="481" t="s">
        <v>857</v>
      </c>
      <c r="AL27" s="481" t="s">
        <v>858</v>
      </c>
      <c r="AM27" s="481" t="s">
        <v>1066</v>
      </c>
      <c r="AN27" s="481" t="s">
        <v>585</v>
      </c>
      <c r="AO27" s="481" t="s">
        <v>2031</v>
      </c>
      <c r="AP27" s="481" t="s">
        <v>2025</v>
      </c>
      <c r="AQ27" s="481" t="s">
        <v>2023</v>
      </c>
      <c r="AR27" s="481" t="s">
        <v>2032</v>
      </c>
      <c r="AS27" s="481" t="s">
        <v>2040</v>
      </c>
      <c r="AT27" s="491">
        <v>32081</v>
      </c>
      <c r="AU27" s="481" t="s">
        <v>2026</v>
      </c>
      <c r="AV27" s="481" t="s">
        <v>2026</v>
      </c>
      <c r="AW27" s="481" t="s">
        <v>622</v>
      </c>
      <c r="AX27" s="492" t="s">
        <v>622</v>
      </c>
    </row>
    <row r="28" spans="1:50" ht="15" customHeight="1">
      <c r="A28" s="480" t="s">
        <v>410</v>
      </c>
      <c r="B28" s="481" t="s">
        <v>1067</v>
      </c>
      <c r="C28" s="481" t="s">
        <v>2103</v>
      </c>
      <c r="D28" s="481" t="s">
        <v>2018</v>
      </c>
      <c r="E28" s="481" t="s">
        <v>2122</v>
      </c>
      <c r="F28" s="481" t="s">
        <v>2123</v>
      </c>
      <c r="G28" s="481" t="s">
        <v>1068</v>
      </c>
      <c r="H28" s="481" t="s">
        <v>578</v>
      </c>
      <c r="I28" s="481" t="s">
        <v>579</v>
      </c>
      <c r="J28" s="481" t="s">
        <v>580</v>
      </c>
      <c r="K28" s="482"/>
      <c r="L28" s="483">
        <v>239</v>
      </c>
      <c r="M28" s="483">
        <v>239</v>
      </c>
      <c r="N28" s="484">
        <v>1052.5</v>
      </c>
      <c r="O28" s="485">
        <v>4.4037656903765692</v>
      </c>
      <c r="P28" s="486">
        <v>0</v>
      </c>
      <c r="Q28" s="483">
        <v>512</v>
      </c>
      <c r="R28" s="483">
        <v>512</v>
      </c>
      <c r="S28" s="483">
        <v>110</v>
      </c>
      <c r="T28" s="487">
        <v>0.46413502109704641</v>
      </c>
      <c r="U28" s="486">
        <v>1</v>
      </c>
      <c r="V28" s="486">
        <v>1</v>
      </c>
      <c r="W28" s="486">
        <v>2</v>
      </c>
      <c r="X28" s="481" t="s">
        <v>2124</v>
      </c>
      <c r="Y28" s="483">
        <v>78743</v>
      </c>
      <c r="Z28" s="485">
        <v>1.81</v>
      </c>
      <c r="AA28" s="483">
        <v>78743</v>
      </c>
      <c r="AB28" s="488">
        <v>1.81</v>
      </c>
      <c r="AC28" s="483">
        <v>30800</v>
      </c>
      <c r="AD28" s="483">
        <v>2072776</v>
      </c>
      <c r="AE28" s="487">
        <v>0.3911458796337452</v>
      </c>
      <c r="AF28" s="489">
        <v>282.8729281767956</v>
      </c>
      <c r="AG28" s="490">
        <v>8727000</v>
      </c>
      <c r="AH28" s="490">
        <v>8221</v>
      </c>
      <c r="AI28" s="490">
        <v>501.22980000000001</v>
      </c>
      <c r="AJ28" s="481" t="s">
        <v>1069</v>
      </c>
      <c r="AK28" s="481" t="s">
        <v>1070</v>
      </c>
      <c r="AL28" s="481" t="s">
        <v>1071</v>
      </c>
      <c r="AM28" s="481" t="s">
        <v>1072</v>
      </c>
      <c r="AN28" s="481" t="s">
        <v>585</v>
      </c>
      <c r="AO28" s="481" t="s">
        <v>2021</v>
      </c>
      <c r="AP28" s="481" t="s">
        <v>2050</v>
      </c>
      <c r="AQ28" s="481" t="s">
        <v>2051</v>
      </c>
      <c r="AR28" s="481" t="s">
        <v>2052</v>
      </c>
      <c r="AS28" s="481" t="s">
        <v>2025</v>
      </c>
      <c r="AT28" s="491">
        <v>26937</v>
      </c>
      <c r="AU28" s="481" t="s">
        <v>2026</v>
      </c>
      <c r="AV28" s="481" t="s">
        <v>2026</v>
      </c>
      <c r="AW28" s="481" t="s">
        <v>2026</v>
      </c>
      <c r="AX28" s="492" t="s">
        <v>2026</v>
      </c>
    </row>
    <row r="29" spans="1:50" ht="15" customHeight="1">
      <c r="A29" s="480" t="s">
        <v>426</v>
      </c>
      <c r="B29" s="481" t="s">
        <v>1080</v>
      </c>
      <c r="C29" s="481" t="s">
        <v>2125</v>
      </c>
      <c r="D29" s="481" t="s">
        <v>2125</v>
      </c>
      <c r="E29" s="481" t="s">
        <v>2126</v>
      </c>
      <c r="F29" s="481" t="s">
        <v>2126</v>
      </c>
      <c r="G29" s="481" t="s">
        <v>1081</v>
      </c>
      <c r="H29" s="481" t="s">
        <v>578</v>
      </c>
      <c r="I29" s="481" t="s">
        <v>579</v>
      </c>
      <c r="J29" s="481" t="s">
        <v>580</v>
      </c>
      <c r="K29" s="482"/>
      <c r="L29" s="483">
        <v>877</v>
      </c>
      <c r="M29" s="483">
        <v>877</v>
      </c>
      <c r="N29" s="484">
        <v>4249.5</v>
      </c>
      <c r="O29" s="485">
        <v>4.845496009122007</v>
      </c>
      <c r="P29" s="486">
        <v>0</v>
      </c>
      <c r="Q29" s="483">
        <v>1935</v>
      </c>
      <c r="R29" s="483">
        <v>1935</v>
      </c>
      <c r="S29" s="483">
        <v>351</v>
      </c>
      <c r="T29" s="487">
        <v>0.41148886283704572</v>
      </c>
      <c r="U29" s="486">
        <v>10</v>
      </c>
      <c r="V29" s="486">
        <v>0</v>
      </c>
      <c r="W29" s="486">
        <v>15</v>
      </c>
      <c r="X29" s="481" t="s">
        <v>2127</v>
      </c>
      <c r="Y29" s="483">
        <v>653856</v>
      </c>
      <c r="Z29" s="485">
        <v>15.01</v>
      </c>
      <c r="AA29" s="483">
        <v>607396</v>
      </c>
      <c r="AB29" s="488">
        <v>13.94</v>
      </c>
      <c r="AC29" s="483">
        <v>115918</v>
      </c>
      <c r="AD29" s="483">
        <v>7891470</v>
      </c>
      <c r="AE29" s="487">
        <v>0.17728368325747565</v>
      </c>
      <c r="AF29" s="489">
        <v>128.91405729513659</v>
      </c>
      <c r="AG29" s="490">
        <v>9514000</v>
      </c>
      <c r="AH29" s="490">
        <v>2244</v>
      </c>
      <c r="AI29" s="490">
        <v>541.92089999999996</v>
      </c>
      <c r="AJ29" s="481" t="s">
        <v>1082</v>
      </c>
      <c r="AK29" s="481" t="s">
        <v>1083</v>
      </c>
      <c r="AL29" s="481" t="s">
        <v>1084</v>
      </c>
      <c r="AM29" s="481" t="s">
        <v>1085</v>
      </c>
      <c r="AN29" s="481" t="s">
        <v>585</v>
      </c>
      <c r="AO29" s="481" t="s">
        <v>2056</v>
      </c>
      <c r="AP29" s="481" t="s">
        <v>2033</v>
      </c>
      <c r="AQ29" s="481" t="s">
        <v>2062</v>
      </c>
      <c r="AR29" s="481" t="s">
        <v>2063</v>
      </c>
      <c r="AS29" s="481" t="s">
        <v>2061</v>
      </c>
      <c r="AT29" s="491">
        <v>18415</v>
      </c>
      <c r="AU29" s="481" t="s">
        <v>1086</v>
      </c>
      <c r="AV29" s="481" t="s">
        <v>2026</v>
      </c>
      <c r="AW29" s="481" t="s">
        <v>2026</v>
      </c>
      <c r="AX29" s="492" t="s">
        <v>2026</v>
      </c>
    </row>
    <row r="30" spans="1:50" ht="15" customHeight="1">
      <c r="A30" s="480" t="s">
        <v>433</v>
      </c>
      <c r="B30" s="481" t="s">
        <v>1087</v>
      </c>
      <c r="C30" s="481" t="s">
        <v>2128</v>
      </c>
      <c r="D30" s="481" t="s">
        <v>2128</v>
      </c>
      <c r="E30" s="481" t="s">
        <v>2034</v>
      </c>
      <c r="F30" s="481" t="s">
        <v>2034</v>
      </c>
      <c r="G30" s="481" t="s">
        <v>1088</v>
      </c>
      <c r="H30" s="481" t="s">
        <v>578</v>
      </c>
      <c r="I30" s="481" t="s">
        <v>579</v>
      </c>
      <c r="J30" s="481" t="s">
        <v>580</v>
      </c>
      <c r="K30" s="482"/>
      <c r="L30" s="483">
        <v>1994</v>
      </c>
      <c r="M30" s="483">
        <v>2039</v>
      </c>
      <c r="N30" s="484">
        <v>9496</v>
      </c>
      <c r="O30" s="485">
        <v>4.762286860581745</v>
      </c>
      <c r="P30" s="486">
        <v>0</v>
      </c>
      <c r="Q30" s="483">
        <v>4622</v>
      </c>
      <c r="R30" s="483">
        <v>4622</v>
      </c>
      <c r="S30" s="483">
        <v>641</v>
      </c>
      <c r="T30" s="487">
        <v>0.32422862923621648</v>
      </c>
      <c r="U30" s="486">
        <v>40</v>
      </c>
      <c r="V30" s="486">
        <v>2</v>
      </c>
      <c r="W30" s="486">
        <v>68</v>
      </c>
      <c r="X30" s="481" t="s">
        <v>2129</v>
      </c>
      <c r="Y30" s="483">
        <v>2129275</v>
      </c>
      <c r="Z30" s="485">
        <v>48.88</v>
      </c>
      <c r="AA30" s="483">
        <v>2023005</v>
      </c>
      <c r="AB30" s="488">
        <v>46.44</v>
      </c>
      <c r="AC30" s="483">
        <v>344433</v>
      </c>
      <c r="AD30" s="483">
        <v>17847449</v>
      </c>
      <c r="AE30" s="487">
        <v>0.16176069319369268</v>
      </c>
      <c r="AF30" s="489">
        <v>94.558101472995091</v>
      </c>
      <c r="AG30" s="490">
        <v>22862156</v>
      </c>
      <c r="AH30" s="490">
        <v>2359</v>
      </c>
      <c r="AI30" s="490">
        <v>591.05820000000006</v>
      </c>
      <c r="AJ30" s="481" t="s">
        <v>1089</v>
      </c>
      <c r="AK30" s="481" t="s">
        <v>1090</v>
      </c>
      <c r="AL30" s="481" t="s">
        <v>1091</v>
      </c>
      <c r="AM30" s="481" t="s">
        <v>1092</v>
      </c>
      <c r="AN30" s="481" t="s">
        <v>585</v>
      </c>
      <c r="AO30" s="481" t="s">
        <v>2061</v>
      </c>
      <c r="AP30" s="481" t="s">
        <v>2033</v>
      </c>
      <c r="AQ30" s="481" t="s">
        <v>2062</v>
      </c>
      <c r="AR30" s="481" t="s">
        <v>2063</v>
      </c>
      <c r="AS30" s="481" t="s">
        <v>2061</v>
      </c>
      <c r="AT30" s="491">
        <v>19662</v>
      </c>
      <c r="AU30" s="481" t="s">
        <v>2026</v>
      </c>
      <c r="AV30" s="481" t="s">
        <v>2026</v>
      </c>
      <c r="AW30" s="481" t="s">
        <v>2026</v>
      </c>
      <c r="AX30" s="492" t="s">
        <v>2026</v>
      </c>
    </row>
    <row r="31" spans="1:50" ht="15" customHeight="1">
      <c r="A31" s="480" t="s">
        <v>398</v>
      </c>
      <c r="B31" s="481" t="s">
        <v>1047</v>
      </c>
      <c r="C31" s="481" t="s">
        <v>2113</v>
      </c>
      <c r="D31" s="481" t="s">
        <v>2113</v>
      </c>
      <c r="E31" s="481" t="s">
        <v>2130</v>
      </c>
      <c r="F31" s="481" t="s">
        <v>2130</v>
      </c>
      <c r="G31" s="481" t="s">
        <v>1153</v>
      </c>
      <c r="H31" s="481" t="s">
        <v>578</v>
      </c>
      <c r="I31" s="481" t="s">
        <v>579</v>
      </c>
      <c r="J31" s="481" t="s">
        <v>580</v>
      </c>
      <c r="K31" s="482"/>
      <c r="L31" s="483">
        <v>1345</v>
      </c>
      <c r="M31" s="483">
        <v>1350</v>
      </c>
      <c r="N31" s="484">
        <v>6139.5</v>
      </c>
      <c r="O31" s="485">
        <v>4.5646840148698882</v>
      </c>
      <c r="P31" s="486">
        <v>0</v>
      </c>
      <c r="Q31" s="483">
        <v>2801</v>
      </c>
      <c r="R31" s="483">
        <v>2801</v>
      </c>
      <c r="S31" s="483">
        <v>518</v>
      </c>
      <c r="T31" s="487">
        <v>0.39602446483180426</v>
      </c>
      <c r="U31" s="486">
        <v>15</v>
      </c>
      <c r="V31" s="486">
        <v>0</v>
      </c>
      <c r="W31" s="486">
        <v>15</v>
      </c>
      <c r="X31" s="481" t="s">
        <v>2131</v>
      </c>
      <c r="Y31" s="483">
        <v>771920</v>
      </c>
      <c r="Z31" s="485">
        <v>17.72</v>
      </c>
      <c r="AA31" s="483">
        <v>700087</v>
      </c>
      <c r="AB31" s="488">
        <v>16.07</v>
      </c>
      <c r="AC31" s="483">
        <v>125002</v>
      </c>
      <c r="AD31" s="483">
        <v>11465400</v>
      </c>
      <c r="AE31" s="487">
        <v>0.16193639999999998</v>
      </c>
      <c r="AF31" s="489">
        <v>158.06997742663657</v>
      </c>
      <c r="AG31" s="490">
        <v>19576000</v>
      </c>
      <c r="AH31" s="490">
        <v>3186</v>
      </c>
      <c r="AI31" s="490">
        <v>522.29520000000002</v>
      </c>
      <c r="AJ31" s="481" t="s">
        <v>1154</v>
      </c>
      <c r="AK31" s="481" t="s">
        <v>1050</v>
      </c>
      <c r="AL31" s="481" t="s">
        <v>1155</v>
      </c>
      <c r="AM31" s="481" t="s">
        <v>937</v>
      </c>
      <c r="AN31" s="481" t="s">
        <v>585</v>
      </c>
      <c r="AO31" s="481" t="s">
        <v>2031</v>
      </c>
      <c r="AP31" s="481" t="s">
        <v>2025</v>
      </c>
      <c r="AQ31" s="481" t="s">
        <v>2023</v>
      </c>
      <c r="AR31" s="481" t="s">
        <v>2032</v>
      </c>
      <c r="AS31" s="481" t="s">
        <v>2033</v>
      </c>
      <c r="AT31" s="491">
        <v>20771</v>
      </c>
      <c r="AU31" s="481" t="s">
        <v>681</v>
      </c>
      <c r="AV31" s="481" t="s">
        <v>2026</v>
      </c>
      <c r="AW31" s="481" t="s">
        <v>2026</v>
      </c>
      <c r="AX31" s="492" t="s">
        <v>2026</v>
      </c>
    </row>
    <row r="32" spans="1:50" ht="15" customHeight="1">
      <c r="A32" s="480" t="s">
        <v>415</v>
      </c>
      <c r="B32" s="481" t="s">
        <v>717</v>
      </c>
      <c r="C32" s="481" t="s">
        <v>2046</v>
      </c>
      <c r="D32" s="481" t="s">
        <v>2046</v>
      </c>
      <c r="E32" s="481" t="s">
        <v>2028</v>
      </c>
      <c r="F32" s="481" t="s">
        <v>2047</v>
      </c>
      <c r="G32" s="481" t="s">
        <v>1156</v>
      </c>
      <c r="H32" s="481" t="s">
        <v>578</v>
      </c>
      <c r="I32" s="481" t="s">
        <v>589</v>
      </c>
      <c r="J32" s="481" t="s">
        <v>580</v>
      </c>
      <c r="K32" s="482"/>
      <c r="L32" s="483">
        <v>341</v>
      </c>
      <c r="M32" s="483">
        <v>344</v>
      </c>
      <c r="N32" s="484">
        <v>1504.5</v>
      </c>
      <c r="O32" s="485">
        <v>4.4120234604105573</v>
      </c>
      <c r="P32" s="486">
        <v>0</v>
      </c>
      <c r="Q32" s="483">
        <v>714</v>
      </c>
      <c r="R32" s="483">
        <v>714</v>
      </c>
      <c r="S32" s="483">
        <v>152</v>
      </c>
      <c r="T32" s="487">
        <v>0.45373134328358211</v>
      </c>
      <c r="U32" s="486">
        <v>1</v>
      </c>
      <c r="V32" s="486">
        <v>0</v>
      </c>
      <c r="W32" s="486">
        <v>2</v>
      </c>
      <c r="X32" s="481" t="s">
        <v>2020</v>
      </c>
      <c r="Y32" s="483">
        <v>149152</v>
      </c>
      <c r="Z32" s="485">
        <v>3.42</v>
      </c>
      <c r="AA32" s="483">
        <v>149152</v>
      </c>
      <c r="AB32" s="488">
        <v>3.42</v>
      </c>
      <c r="AC32" s="483">
        <v>25162</v>
      </c>
      <c r="AD32" s="483">
        <v>3321343</v>
      </c>
      <c r="AE32" s="487">
        <v>0.16870038618322247</v>
      </c>
      <c r="AF32" s="489">
        <v>208.7719298245614</v>
      </c>
      <c r="AG32" s="490">
        <v>10566070</v>
      </c>
      <c r="AH32" s="490">
        <v>6933</v>
      </c>
      <c r="AI32" s="490">
        <v>529.23950000000002</v>
      </c>
      <c r="AJ32" s="481" t="s">
        <v>1157</v>
      </c>
      <c r="AK32" s="481" t="s">
        <v>721</v>
      </c>
      <c r="AL32" s="481" t="s">
        <v>719</v>
      </c>
      <c r="AM32" s="481" t="s">
        <v>1158</v>
      </c>
      <c r="AN32" s="481" t="s">
        <v>585</v>
      </c>
      <c r="AO32" s="481" t="s">
        <v>2110</v>
      </c>
      <c r="AP32" s="481" t="s">
        <v>2050</v>
      </c>
      <c r="AQ32" s="481" t="s">
        <v>2051</v>
      </c>
      <c r="AR32" s="481" t="s">
        <v>2132</v>
      </c>
      <c r="AS32" s="481" t="s">
        <v>2022</v>
      </c>
      <c r="AT32" s="491">
        <v>27363</v>
      </c>
      <c r="AU32" s="481" t="s">
        <v>2026</v>
      </c>
      <c r="AV32" s="481" t="s">
        <v>2026</v>
      </c>
      <c r="AW32" s="481" t="s">
        <v>2026</v>
      </c>
      <c r="AX32" s="492" t="s">
        <v>2026</v>
      </c>
    </row>
    <row r="33" spans="1:50" ht="15" customHeight="1">
      <c r="A33" s="480" t="s">
        <v>1176</v>
      </c>
      <c r="B33" s="481" t="s">
        <v>611</v>
      </c>
      <c r="C33" s="481" t="s">
        <v>2133</v>
      </c>
      <c r="D33" s="481" t="s">
        <v>2035</v>
      </c>
      <c r="E33" s="481" t="s">
        <v>2082</v>
      </c>
      <c r="F33" s="481" t="s">
        <v>2037</v>
      </c>
      <c r="G33" s="481" t="s">
        <v>1177</v>
      </c>
      <c r="H33" s="481" t="s">
        <v>578</v>
      </c>
      <c r="I33" s="481" t="s">
        <v>589</v>
      </c>
      <c r="J33" s="481" t="s">
        <v>736</v>
      </c>
      <c r="K33" s="482"/>
      <c r="L33" s="483">
        <v>131</v>
      </c>
      <c r="M33" s="483">
        <v>132</v>
      </c>
      <c r="N33" s="484">
        <v>434.5</v>
      </c>
      <c r="O33" s="485">
        <v>3.3167938931297711</v>
      </c>
      <c r="P33" s="486">
        <v>0</v>
      </c>
      <c r="Q33" s="483">
        <v>136</v>
      </c>
      <c r="R33" s="483">
        <v>136</v>
      </c>
      <c r="S33" s="483">
        <v>113</v>
      </c>
      <c r="T33" s="487">
        <v>0.91129032258064513</v>
      </c>
      <c r="U33" s="486">
        <v>1</v>
      </c>
      <c r="V33" s="486">
        <v>0</v>
      </c>
      <c r="W33" s="486">
        <v>1</v>
      </c>
      <c r="X33" s="481" t="s">
        <v>2021</v>
      </c>
      <c r="Y33" s="483">
        <v>47204</v>
      </c>
      <c r="Z33" s="485">
        <v>1.08</v>
      </c>
      <c r="AA33" s="483">
        <v>47204</v>
      </c>
      <c r="AB33" s="488">
        <v>1.08</v>
      </c>
      <c r="AC33" s="483">
        <v>18734</v>
      </c>
      <c r="AD33" s="483">
        <v>1123122</v>
      </c>
      <c r="AE33" s="487">
        <v>0.39687314634353021</v>
      </c>
      <c r="AF33" s="489">
        <v>125.92592592592592</v>
      </c>
      <c r="AG33" s="490">
        <v>3356367</v>
      </c>
      <c r="AH33" s="490">
        <v>7467</v>
      </c>
      <c r="AI33" s="490">
        <v>365.02420000000001</v>
      </c>
      <c r="AJ33" s="481" t="s">
        <v>1178</v>
      </c>
      <c r="AK33" s="481" t="s">
        <v>663</v>
      </c>
      <c r="AL33" s="481" t="s">
        <v>1179</v>
      </c>
      <c r="AM33" s="481" t="s">
        <v>1180</v>
      </c>
      <c r="AN33" s="481" t="s">
        <v>585</v>
      </c>
      <c r="AO33" s="481" t="s">
        <v>2124</v>
      </c>
      <c r="AP33" s="481" t="s">
        <v>2022</v>
      </c>
      <c r="AQ33" s="481" t="s">
        <v>2057</v>
      </c>
      <c r="AR33" s="481" t="s">
        <v>2024</v>
      </c>
      <c r="AS33" s="481" t="s">
        <v>2069</v>
      </c>
      <c r="AT33" s="491">
        <v>26298</v>
      </c>
      <c r="AU33" s="481" t="s">
        <v>2026</v>
      </c>
      <c r="AV33" s="481" t="s">
        <v>737</v>
      </c>
      <c r="AW33" s="481" t="s">
        <v>2026</v>
      </c>
      <c r="AX33" s="492" t="s">
        <v>2026</v>
      </c>
    </row>
    <row r="34" spans="1:50" ht="15" customHeight="1">
      <c r="A34" s="480" t="s">
        <v>432</v>
      </c>
      <c r="B34" s="481" t="s">
        <v>1218</v>
      </c>
      <c r="C34" s="481" t="s">
        <v>2134</v>
      </c>
      <c r="D34" s="481" t="s">
        <v>2134</v>
      </c>
      <c r="E34" s="481" t="s">
        <v>2135</v>
      </c>
      <c r="F34" s="481" t="s">
        <v>2135</v>
      </c>
      <c r="G34" s="481" t="s">
        <v>1219</v>
      </c>
      <c r="H34" s="481" t="s">
        <v>578</v>
      </c>
      <c r="I34" s="481" t="s">
        <v>579</v>
      </c>
      <c r="J34" s="481" t="s">
        <v>580</v>
      </c>
      <c r="K34" s="482"/>
      <c r="L34" s="483">
        <v>732</v>
      </c>
      <c r="M34" s="483">
        <v>733</v>
      </c>
      <c r="N34" s="484">
        <v>3126</v>
      </c>
      <c r="O34" s="485">
        <v>4.2704918032786887</v>
      </c>
      <c r="P34" s="486">
        <v>0</v>
      </c>
      <c r="Q34" s="483">
        <v>1406</v>
      </c>
      <c r="R34" s="483">
        <v>1406</v>
      </c>
      <c r="S34" s="483">
        <v>308</v>
      </c>
      <c r="T34" s="487">
        <v>0.42837273991655078</v>
      </c>
      <c r="U34" s="486">
        <v>6</v>
      </c>
      <c r="V34" s="486">
        <v>0</v>
      </c>
      <c r="W34" s="486">
        <v>6</v>
      </c>
      <c r="X34" s="481" t="s">
        <v>2022</v>
      </c>
      <c r="Y34" s="483">
        <v>345256</v>
      </c>
      <c r="Z34" s="485">
        <v>7.9300000000000006</v>
      </c>
      <c r="AA34" s="483">
        <v>314070</v>
      </c>
      <c r="AB34" s="488">
        <v>7.21</v>
      </c>
      <c r="AC34" s="483">
        <v>54684</v>
      </c>
      <c r="AD34" s="483">
        <v>6221645</v>
      </c>
      <c r="AE34" s="487">
        <v>0.15838682021456543</v>
      </c>
      <c r="AF34" s="489">
        <v>177.30138713745271</v>
      </c>
      <c r="AG34" s="490">
        <v>8709286</v>
      </c>
      <c r="AH34" s="490">
        <v>2784</v>
      </c>
      <c r="AI34" s="490">
        <v>570.59500000000003</v>
      </c>
      <c r="AJ34" s="481" t="s">
        <v>797</v>
      </c>
      <c r="AK34" s="481" t="s">
        <v>1220</v>
      </c>
      <c r="AL34" s="481" t="s">
        <v>1221</v>
      </c>
      <c r="AM34" s="481" t="s">
        <v>1222</v>
      </c>
      <c r="AN34" s="481" t="s">
        <v>585</v>
      </c>
      <c r="AO34" s="481" t="s">
        <v>2061</v>
      </c>
      <c r="AP34" s="481" t="s">
        <v>2033</v>
      </c>
      <c r="AQ34" s="481" t="s">
        <v>2062</v>
      </c>
      <c r="AR34" s="481" t="s">
        <v>2063</v>
      </c>
      <c r="AS34" s="481" t="s">
        <v>2061</v>
      </c>
      <c r="AT34" s="491">
        <v>18597</v>
      </c>
      <c r="AU34" s="481" t="s">
        <v>1186</v>
      </c>
      <c r="AV34" s="481" t="s">
        <v>2026</v>
      </c>
      <c r="AW34" s="481" t="s">
        <v>2026</v>
      </c>
      <c r="AX34" s="492" t="s">
        <v>2026</v>
      </c>
    </row>
    <row r="35" spans="1:50" ht="15" customHeight="1">
      <c r="A35" s="480" t="s">
        <v>1243</v>
      </c>
      <c r="B35" s="481" t="s">
        <v>1244</v>
      </c>
      <c r="C35" s="481" t="s">
        <v>2136</v>
      </c>
      <c r="D35" s="481" t="s">
        <v>2137</v>
      </c>
      <c r="E35" s="481" t="s">
        <v>2138</v>
      </c>
      <c r="F35" s="481" t="s">
        <v>2139</v>
      </c>
      <c r="G35" s="481" t="s">
        <v>1245</v>
      </c>
      <c r="H35" s="481" t="s">
        <v>578</v>
      </c>
      <c r="I35" s="481" t="s">
        <v>589</v>
      </c>
      <c r="J35" s="481" t="s">
        <v>598</v>
      </c>
      <c r="K35" s="482"/>
      <c r="L35" s="483">
        <v>34</v>
      </c>
      <c r="M35" s="483">
        <v>34</v>
      </c>
      <c r="N35" s="484">
        <v>146</v>
      </c>
      <c r="O35" s="485">
        <v>4.2941176470588234</v>
      </c>
      <c r="P35" s="486">
        <v>0</v>
      </c>
      <c r="Q35" s="483">
        <v>72</v>
      </c>
      <c r="R35" s="483">
        <v>72</v>
      </c>
      <c r="S35" s="483">
        <v>18</v>
      </c>
      <c r="T35" s="487">
        <v>0.52941176470588236</v>
      </c>
      <c r="U35" s="486">
        <v>1</v>
      </c>
      <c r="V35" s="486">
        <v>0</v>
      </c>
      <c r="W35" s="486">
        <v>1</v>
      </c>
      <c r="X35" s="481" t="s">
        <v>2094</v>
      </c>
      <c r="Y35" s="483">
        <v>9167</v>
      </c>
      <c r="Z35" s="485">
        <v>0.21</v>
      </c>
      <c r="AA35" s="483">
        <v>9167</v>
      </c>
      <c r="AB35" s="488">
        <v>0.21</v>
      </c>
      <c r="AC35" s="483">
        <v>6698</v>
      </c>
      <c r="AD35" s="483">
        <v>404958</v>
      </c>
      <c r="AE35" s="487">
        <v>0.73066433947856446</v>
      </c>
      <c r="AF35" s="489">
        <v>342.85714285714289</v>
      </c>
      <c r="AG35" s="490">
        <v>2368803</v>
      </c>
      <c r="AH35" s="490">
        <v>16225</v>
      </c>
      <c r="AI35" s="490">
        <v>510.02940000000001</v>
      </c>
      <c r="AJ35" s="481" t="s">
        <v>1246</v>
      </c>
      <c r="AK35" s="481" t="s">
        <v>1247</v>
      </c>
      <c r="AL35" s="481" t="s">
        <v>1248</v>
      </c>
      <c r="AM35" s="481" t="s">
        <v>1249</v>
      </c>
      <c r="AN35" s="481" t="s">
        <v>585</v>
      </c>
      <c r="AO35" s="481" t="s">
        <v>2094</v>
      </c>
      <c r="AP35" s="481" t="s">
        <v>2050</v>
      </c>
      <c r="AQ35" s="481" t="s">
        <v>2095</v>
      </c>
      <c r="AR35" s="481" t="s">
        <v>2052</v>
      </c>
      <c r="AS35" s="481" t="s">
        <v>2022</v>
      </c>
      <c r="AT35" s="491">
        <v>31656</v>
      </c>
      <c r="AU35" s="481" t="s">
        <v>2026</v>
      </c>
      <c r="AV35" s="481" t="s">
        <v>2026</v>
      </c>
      <c r="AW35" s="481" t="s">
        <v>622</v>
      </c>
      <c r="AX35" s="492" t="s">
        <v>622</v>
      </c>
    </row>
    <row r="36" spans="1:50" ht="15" customHeight="1">
      <c r="A36" s="480" t="s">
        <v>1250</v>
      </c>
      <c r="B36" s="481" t="s">
        <v>1244</v>
      </c>
      <c r="C36" s="481" t="s">
        <v>2140</v>
      </c>
      <c r="D36" s="481" t="s">
        <v>2137</v>
      </c>
      <c r="E36" s="481" t="s">
        <v>2141</v>
      </c>
      <c r="F36" s="481" t="s">
        <v>2139</v>
      </c>
      <c r="G36" s="481" t="s">
        <v>1251</v>
      </c>
      <c r="H36" s="481" t="s">
        <v>578</v>
      </c>
      <c r="I36" s="481" t="s">
        <v>589</v>
      </c>
      <c r="J36" s="481" t="s">
        <v>598</v>
      </c>
      <c r="K36" s="482"/>
      <c r="L36" s="483">
        <v>150</v>
      </c>
      <c r="M36" s="483">
        <v>150</v>
      </c>
      <c r="N36" s="484">
        <v>664</v>
      </c>
      <c r="O36" s="485">
        <v>4.4266666666666667</v>
      </c>
      <c r="P36" s="486">
        <v>0</v>
      </c>
      <c r="Q36" s="483">
        <v>325</v>
      </c>
      <c r="R36" s="483">
        <v>325</v>
      </c>
      <c r="S36" s="483">
        <v>60</v>
      </c>
      <c r="T36" s="487">
        <v>0.4</v>
      </c>
      <c r="U36" s="486">
        <v>4</v>
      </c>
      <c r="V36" s="486">
        <v>0</v>
      </c>
      <c r="W36" s="486">
        <v>4</v>
      </c>
      <c r="X36" s="481" t="s">
        <v>2090</v>
      </c>
      <c r="Y36" s="483">
        <v>44753</v>
      </c>
      <c r="Z36" s="485">
        <v>1.03</v>
      </c>
      <c r="AA36" s="483">
        <v>44753</v>
      </c>
      <c r="AB36" s="488">
        <v>1.03</v>
      </c>
      <c r="AC36" s="483">
        <v>29954</v>
      </c>
      <c r="AD36" s="483">
        <v>1856310</v>
      </c>
      <c r="AE36" s="487">
        <v>0.66931825799387745</v>
      </c>
      <c r="AF36" s="489">
        <v>315.53398058252424</v>
      </c>
      <c r="AG36" s="490">
        <v>10059298</v>
      </c>
      <c r="AH36" s="490">
        <v>15150</v>
      </c>
      <c r="AI36" s="490">
        <v>506.5034</v>
      </c>
      <c r="AJ36" s="481" t="s">
        <v>1252</v>
      </c>
      <c r="AK36" s="481" t="s">
        <v>1247</v>
      </c>
      <c r="AL36" s="481" t="s">
        <v>1248</v>
      </c>
      <c r="AM36" s="481" t="s">
        <v>1249</v>
      </c>
      <c r="AN36" s="481" t="s">
        <v>585</v>
      </c>
      <c r="AO36" s="481" t="s">
        <v>2094</v>
      </c>
      <c r="AP36" s="481" t="s">
        <v>2050</v>
      </c>
      <c r="AQ36" s="481" t="s">
        <v>2095</v>
      </c>
      <c r="AR36" s="481" t="s">
        <v>2052</v>
      </c>
      <c r="AS36" s="481" t="s">
        <v>2022</v>
      </c>
      <c r="AT36" s="491">
        <v>31747</v>
      </c>
      <c r="AU36" s="481" t="s">
        <v>2026</v>
      </c>
      <c r="AV36" s="481" t="s">
        <v>2026</v>
      </c>
      <c r="AW36" s="481" t="s">
        <v>622</v>
      </c>
      <c r="AX36" s="492" t="s">
        <v>622</v>
      </c>
    </row>
    <row r="37" spans="1:50" ht="15" customHeight="1">
      <c r="A37" s="480" t="s">
        <v>1255</v>
      </c>
      <c r="B37" s="481" t="s">
        <v>1256</v>
      </c>
      <c r="C37" s="481" t="s">
        <v>2142</v>
      </c>
      <c r="D37" s="481" t="s">
        <v>2142</v>
      </c>
      <c r="E37" s="481" t="s">
        <v>2143</v>
      </c>
      <c r="F37" s="481" t="s">
        <v>2143</v>
      </c>
      <c r="G37" s="481" t="s">
        <v>1257</v>
      </c>
      <c r="H37" s="481" t="s">
        <v>578</v>
      </c>
      <c r="I37" s="481" t="s">
        <v>579</v>
      </c>
      <c r="J37" s="481" t="s">
        <v>580</v>
      </c>
      <c r="K37" s="482"/>
      <c r="L37" s="483">
        <v>697</v>
      </c>
      <c r="M37" s="483">
        <v>700</v>
      </c>
      <c r="N37" s="484">
        <v>3239.5</v>
      </c>
      <c r="O37" s="485">
        <v>4.6477761836441891</v>
      </c>
      <c r="P37" s="486">
        <v>0</v>
      </c>
      <c r="Q37" s="483">
        <v>1538</v>
      </c>
      <c r="R37" s="483">
        <v>1538</v>
      </c>
      <c r="S37" s="483">
        <v>272</v>
      </c>
      <c r="T37" s="487">
        <v>0.39882697947214074</v>
      </c>
      <c r="U37" s="486">
        <v>6</v>
      </c>
      <c r="V37" s="486">
        <v>0</v>
      </c>
      <c r="W37" s="486">
        <v>6</v>
      </c>
      <c r="X37" s="481" t="s">
        <v>673</v>
      </c>
      <c r="Y37" s="483">
        <v>496875</v>
      </c>
      <c r="Z37" s="485">
        <v>11.41</v>
      </c>
      <c r="AA37" s="483">
        <v>496875</v>
      </c>
      <c r="AB37" s="488">
        <v>11.41</v>
      </c>
      <c r="AC37" s="483">
        <v>55678</v>
      </c>
      <c r="AD37" s="483">
        <v>5837785</v>
      </c>
      <c r="AE37" s="487">
        <v>0.10122941431007712</v>
      </c>
      <c r="AF37" s="489">
        <v>134.79404031551272</v>
      </c>
      <c r="AG37" s="490">
        <v>7547875</v>
      </c>
      <c r="AH37" s="490">
        <v>2321</v>
      </c>
      <c r="AI37" s="490">
        <v>542.17909999999995</v>
      </c>
      <c r="AJ37" s="481" t="s">
        <v>1258</v>
      </c>
      <c r="AK37" s="481" t="s">
        <v>1259</v>
      </c>
      <c r="AL37" s="481" t="s">
        <v>1260</v>
      </c>
      <c r="AM37" s="481" t="s">
        <v>2026</v>
      </c>
      <c r="AN37" s="481" t="s">
        <v>585</v>
      </c>
      <c r="AO37" s="481" t="s">
        <v>2091</v>
      </c>
      <c r="AP37" s="481" t="s">
        <v>2025</v>
      </c>
      <c r="AQ37" s="481" t="s">
        <v>2095</v>
      </c>
      <c r="AR37" s="481" t="s">
        <v>2093</v>
      </c>
      <c r="AS37" s="481" t="s">
        <v>2033</v>
      </c>
      <c r="AT37" s="491">
        <v>19893</v>
      </c>
      <c r="AU37" s="481" t="s">
        <v>2026</v>
      </c>
      <c r="AV37" s="481" t="s">
        <v>2026</v>
      </c>
      <c r="AW37" s="481" t="s">
        <v>2026</v>
      </c>
      <c r="AX37" s="492" t="s">
        <v>2026</v>
      </c>
    </row>
    <row r="38" spans="1:50" ht="15" customHeight="1">
      <c r="A38" s="480" t="s">
        <v>1261</v>
      </c>
      <c r="B38" s="481" t="s">
        <v>855</v>
      </c>
      <c r="C38" s="481" t="s">
        <v>2144</v>
      </c>
      <c r="D38" s="481" t="s">
        <v>2073</v>
      </c>
      <c r="E38" s="481" t="s">
        <v>2145</v>
      </c>
      <c r="F38" s="481" t="s">
        <v>2075</v>
      </c>
      <c r="G38" s="481" t="s">
        <v>1262</v>
      </c>
      <c r="H38" s="481" t="s">
        <v>578</v>
      </c>
      <c r="I38" s="481" t="s">
        <v>589</v>
      </c>
      <c r="J38" s="481" t="s">
        <v>580</v>
      </c>
      <c r="K38" s="482"/>
      <c r="L38" s="483">
        <v>65</v>
      </c>
      <c r="M38" s="483">
        <v>65</v>
      </c>
      <c r="N38" s="484">
        <v>270.5</v>
      </c>
      <c r="O38" s="485">
        <v>4.1615384615384619</v>
      </c>
      <c r="P38" s="486">
        <v>0</v>
      </c>
      <c r="Q38" s="483">
        <v>145</v>
      </c>
      <c r="R38" s="483">
        <v>145</v>
      </c>
      <c r="S38" s="483">
        <v>16</v>
      </c>
      <c r="T38" s="487">
        <v>0.24615384615384617</v>
      </c>
      <c r="U38" s="486">
        <v>1</v>
      </c>
      <c r="V38" s="486">
        <v>0</v>
      </c>
      <c r="W38" s="486">
        <v>1</v>
      </c>
      <c r="X38" s="481" t="s">
        <v>2021</v>
      </c>
      <c r="Y38" s="483">
        <v>22000</v>
      </c>
      <c r="Z38" s="485">
        <v>0.51</v>
      </c>
      <c r="AA38" s="483">
        <v>22000</v>
      </c>
      <c r="AB38" s="488">
        <v>0.51</v>
      </c>
      <c r="AC38" s="483">
        <v>9242</v>
      </c>
      <c r="AD38" s="483">
        <v>602580</v>
      </c>
      <c r="AE38" s="487">
        <v>0.42009090909090907</v>
      </c>
      <c r="AF38" s="489">
        <v>284.31372549019608</v>
      </c>
      <c r="AG38" s="490">
        <v>1583566</v>
      </c>
      <c r="AH38" s="490">
        <v>5801</v>
      </c>
      <c r="AI38" s="490">
        <v>545.58460000000002</v>
      </c>
      <c r="AJ38" s="481" t="s">
        <v>1062</v>
      </c>
      <c r="AK38" s="481" t="s">
        <v>857</v>
      </c>
      <c r="AL38" s="481" t="s">
        <v>839</v>
      </c>
      <c r="AM38" s="481" t="s">
        <v>858</v>
      </c>
      <c r="AN38" s="481" t="s">
        <v>585</v>
      </c>
      <c r="AO38" s="481" t="s">
        <v>2031</v>
      </c>
      <c r="AP38" s="481" t="s">
        <v>2025</v>
      </c>
      <c r="AQ38" s="481" t="s">
        <v>2023</v>
      </c>
      <c r="AR38" s="481" t="s">
        <v>2032</v>
      </c>
      <c r="AS38" s="481" t="s">
        <v>2040</v>
      </c>
      <c r="AT38" s="491">
        <v>25933</v>
      </c>
      <c r="AU38" s="481" t="s">
        <v>2026</v>
      </c>
      <c r="AV38" s="481" t="s">
        <v>2026</v>
      </c>
      <c r="AW38" s="481" t="s">
        <v>2026</v>
      </c>
      <c r="AX38" s="492" t="s">
        <v>622</v>
      </c>
    </row>
    <row r="39" spans="1:50" ht="15" customHeight="1">
      <c r="A39" s="480" t="s">
        <v>1283</v>
      </c>
      <c r="B39" s="481" t="s">
        <v>855</v>
      </c>
      <c r="C39" s="481" t="s">
        <v>2146</v>
      </c>
      <c r="D39" s="481" t="s">
        <v>2073</v>
      </c>
      <c r="E39" s="481" t="s">
        <v>2147</v>
      </c>
      <c r="F39" s="481" t="s">
        <v>2075</v>
      </c>
      <c r="G39" s="481" t="s">
        <v>1284</v>
      </c>
      <c r="H39" s="481" t="s">
        <v>578</v>
      </c>
      <c r="I39" s="481" t="s">
        <v>589</v>
      </c>
      <c r="J39" s="481" t="s">
        <v>598</v>
      </c>
      <c r="K39" s="482"/>
      <c r="L39" s="483">
        <v>131</v>
      </c>
      <c r="M39" s="483">
        <v>131</v>
      </c>
      <c r="N39" s="484">
        <v>605.5</v>
      </c>
      <c r="O39" s="485">
        <v>4.6221374045801529</v>
      </c>
      <c r="P39" s="486">
        <v>0</v>
      </c>
      <c r="Q39" s="483">
        <v>318</v>
      </c>
      <c r="R39" s="483">
        <v>318</v>
      </c>
      <c r="S39" s="483">
        <v>37</v>
      </c>
      <c r="T39" s="487">
        <v>0.2890625</v>
      </c>
      <c r="U39" s="486">
        <v>13</v>
      </c>
      <c r="V39" s="486">
        <v>0</v>
      </c>
      <c r="W39" s="486">
        <v>13</v>
      </c>
      <c r="X39" s="481" t="s">
        <v>2098</v>
      </c>
      <c r="Y39" s="483">
        <v>58206</v>
      </c>
      <c r="Z39" s="485">
        <v>1.34</v>
      </c>
      <c r="AA39" s="483">
        <v>58206</v>
      </c>
      <c r="AB39" s="488">
        <v>1.34</v>
      </c>
      <c r="AC39" s="483">
        <v>35180</v>
      </c>
      <c r="AD39" s="483">
        <v>1540888</v>
      </c>
      <c r="AE39" s="487">
        <v>0.6044050441535237</v>
      </c>
      <c r="AF39" s="489">
        <v>237.31343283582089</v>
      </c>
      <c r="AG39" s="490">
        <v>13280604</v>
      </c>
      <c r="AH39" s="490">
        <v>21933</v>
      </c>
      <c r="AI39" s="490">
        <v>611.49220000000003</v>
      </c>
      <c r="AJ39" s="481" t="s">
        <v>912</v>
      </c>
      <c r="AK39" s="481" t="s">
        <v>1285</v>
      </c>
      <c r="AL39" s="481" t="s">
        <v>1286</v>
      </c>
      <c r="AM39" s="481" t="s">
        <v>1287</v>
      </c>
      <c r="AN39" s="481" t="s">
        <v>585</v>
      </c>
      <c r="AO39" s="481" t="s">
        <v>2105</v>
      </c>
      <c r="AP39" s="481" t="s">
        <v>2025</v>
      </c>
      <c r="AQ39" s="481" t="s">
        <v>2023</v>
      </c>
      <c r="AR39" s="481" t="s">
        <v>2039</v>
      </c>
      <c r="AS39" s="481" t="s">
        <v>2040</v>
      </c>
      <c r="AT39" s="491">
        <v>33572</v>
      </c>
      <c r="AU39" s="481" t="s">
        <v>2026</v>
      </c>
      <c r="AV39" s="481" t="s">
        <v>2026</v>
      </c>
      <c r="AW39" s="481" t="s">
        <v>622</v>
      </c>
      <c r="AX39" s="492" t="s">
        <v>622</v>
      </c>
    </row>
    <row r="40" spans="1:50" ht="15" customHeight="1">
      <c r="A40" s="480" t="s">
        <v>386</v>
      </c>
      <c r="B40" s="481" t="s">
        <v>1306</v>
      </c>
      <c r="C40" s="481" t="s">
        <v>2148</v>
      </c>
      <c r="D40" s="481" t="s">
        <v>2149</v>
      </c>
      <c r="E40" s="481" t="s">
        <v>2150</v>
      </c>
      <c r="F40" s="481" t="s">
        <v>2150</v>
      </c>
      <c r="G40" s="481" t="s">
        <v>1307</v>
      </c>
      <c r="H40" s="481" t="s">
        <v>578</v>
      </c>
      <c r="I40" s="481" t="s">
        <v>579</v>
      </c>
      <c r="J40" s="481" t="s">
        <v>580</v>
      </c>
      <c r="K40" s="482"/>
      <c r="L40" s="483">
        <v>867</v>
      </c>
      <c r="M40" s="483">
        <v>868</v>
      </c>
      <c r="N40" s="484">
        <v>4132.5</v>
      </c>
      <c r="O40" s="485">
        <v>4.7664359861591699</v>
      </c>
      <c r="P40" s="486">
        <v>0</v>
      </c>
      <c r="Q40" s="483">
        <v>2053</v>
      </c>
      <c r="R40" s="483">
        <v>2053</v>
      </c>
      <c r="S40" s="483">
        <v>281</v>
      </c>
      <c r="T40" s="487">
        <v>0.33293838862559244</v>
      </c>
      <c r="U40" s="486">
        <v>7</v>
      </c>
      <c r="V40" s="486">
        <v>1</v>
      </c>
      <c r="W40" s="486">
        <v>7</v>
      </c>
      <c r="X40" s="481" t="s">
        <v>2033</v>
      </c>
      <c r="Y40" s="483">
        <v>343403</v>
      </c>
      <c r="Z40" s="485">
        <v>7.88</v>
      </c>
      <c r="AA40" s="483">
        <v>343403</v>
      </c>
      <c r="AB40" s="488">
        <v>7.88</v>
      </c>
      <c r="AC40" s="483">
        <v>59552</v>
      </c>
      <c r="AD40" s="483">
        <v>7682714</v>
      </c>
      <c r="AE40" s="487">
        <v>0.17341723863798511</v>
      </c>
      <c r="AF40" s="489">
        <v>260.53299492385787</v>
      </c>
      <c r="AG40" s="490">
        <v>14850303</v>
      </c>
      <c r="AH40" s="490">
        <v>3590</v>
      </c>
      <c r="AI40" s="490">
        <v>505.83229999999998</v>
      </c>
      <c r="AJ40" s="481" t="s">
        <v>888</v>
      </c>
      <c r="AK40" s="481" t="s">
        <v>1056</v>
      </c>
      <c r="AL40" s="481" t="s">
        <v>1308</v>
      </c>
      <c r="AM40" s="481" t="s">
        <v>1309</v>
      </c>
      <c r="AN40" s="481" t="s">
        <v>585</v>
      </c>
      <c r="AO40" s="481" t="s">
        <v>2043</v>
      </c>
      <c r="AP40" s="481" t="s">
        <v>2025</v>
      </c>
      <c r="AQ40" s="481" t="s">
        <v>2095</v>
      </c>
      <c r="AR40" s="481" t="s">
        <v>2032</v>
      </c>
      <c r="AS40" s="481" t="s">
        <v>2040</v>
      </c>
      <c r="AT40" s="491">
        <v>23223</v>
      </c>
      <c r="AU40" s="481" t="s">
        <v>2026</v>
      </c>
      <c r="AV40" s="481" t="s">
        <v>2026</v>
      </c>
      <c r="AW40" s="481" t="s">
        <v>2026</v>
      </c>
      <c r="AX40" s="492" t="s">
        <v>2026</v>
      </c>
    </row>
    <row r="41" spans="1:50" ht="15" customHeight="1">
      <c r="A41" s="480" t="s">
        <v>1379</v>
      </c>
      <c r="B41" s="481" t="s">
        <v>855</v>
      </c>
      <c r="C41" s="481" t="s">
        <v>2151</v>
      </c>
      <c r="D41" s="481" t="s">
        <v>2073</v>
      </c>
      <c r="E41" s="481" t="s">
        <v>2152</v>
      </c>
      <c r="F41" s="481" t="s">
        <v>2075</v>
      </c>
      <c r="G41" s="481" t="s">
        <v>1380</v>
      </c>
      <c r="H41" s="481" t="s">
        <v>578</v>
      </c>
      <c r="I41" s="481" t="s">
        <v>589</v>
      </c>
      <c r="J41" s="481" t="s">
        <v>598</v>
      </c>
      <c r="K41" s="482"/>
      <c r="L41" s="483">
        <v>75</v>
      </c>
      <c r="M41" s="483">
        <v>75</v>
      </c>
      <c r="N41" s="484">
        <v>412.5</v>
      </c>
      <c r="O41" s="485">
        <v>5.5</v>
      </c>
      <c r="P41" s="486">
        <v>0</v>
      </c>
      <c r="Q41" s="483">
        <v>244</v>
      </c>
      <c r="R41" s="483">
        <v>244</v>
      </c>
      <c r="S41" s="483">
        <v>12</v>
      </c>
      <c r="T41" s="487">
        <v>0.16901408450704225</v>
      </c>
      <c r="U41" s="486">
        <v>2</v>
      </c>
      <c r="V41" s="486">
        <v>0</v>
      </c>
      <c r="W41" s="486">
        <v>2</v>
      </c>
      <c r="X41" s="481" t="s">
        <v>2094</v>
      </c>
      <c r="Y41" s="483">
        <v>26724</v>
      </c>
      <c r="Z41" s="485">
        <v>0.61</v>
      </c>
      <c r="AA41" s="483">
        <v>26724</v>
      </c>
      <c r="AB41" s="488">
        <v>0.61</v>
      </c>
      <c r="AC41" s="483">
        <v>16773</v>
      </c>
      <c r="AD41" s="483">
        <v>1060415</v>
      </c>
      <c r="AE41" s="487">
        <v>0.62763807813201622</v>
      </c>
      <c r="AF41" s="489">
        <v>400</v>
      </c>
      <c r="AG41" s="490">
        <v>7044209</v>
      </c>
      <c r="AH41" s="490">
        <v>17077</v>
      </c>
      <c r="AI41" s="490">
        <v>743.08450000000005</v>
      </c>
      <c r="AJ41" s="481" t="s">
        <v>663</v>
      </c>
      <c r="AK41" s="481" t="s">
        <v>1381</v>
      </c>
      <c r="AL41" s="481" t="s">
        <v>941</v>
      </c>
      <c r="AM41" s="481" t="s">
        <v>582</v>
      </c>
      <c r="AN41" s="481" t="s">
        <v>585</v>
      </c>
      <c r="AO41" s="481" t="s">
        <v>2105</v>
      </c>
      <c r="AP41" s="481" t="s">
        <v>2025</v>
      </c>
      <c r="AQ41" s="481" t="s">
        <v>2023</v>
      </c>
      <c r="AR41" s="481" t="s">
        <v>2039</v>
      </c>
      <c r="AS41" s="481" t="s">
        <v>2040</v>
      </c>
      <c r="AT41" s="491">
        <v>33177</v>
      </c>
      <c r="AU41" s="481" t="s">
        <v>2026</v>
      </c>
      <c r="AV41" s="481" t="s">
        <v>2026</v>
      </c>
      <c r="AW41" s="481" t="s">
        <v>622</v>
      </c>
      <c r="AX41" s="492" t="s">
        <v>622</v>
      </c>
    </row>
    <row r="42" spans="1:50" ht="15" customHeight="1">
      <c r="A42" s="480" t="s">
        <v>417</v>
      </c>
      <c r="B42" s="481" t="s">
        <v>1415</v>
      </c>
      <c r="C42" s="481" t="s">
        <v>2153</v>
      </c>
      <c r="D42" s="481" t="s">
        <v>2153</v>
      </c>
      <c r="E42" s="481" t="s">
        <v>2154</v>
      </c>
      <c r="F42" s="481" t="s">
        <v>2154</v>
      </c>
      <c r="G42" s="481" t="s">
        <v>1416</v>
      </c>
      <c r="H42" s="481" t="s">
        <v>684</v>
      </c>
      <c r="I42" s="481" t="s">
        <v>579</v>
      </c>
      <c r="J42" s="481" t="s">
        <v>580</v>
      </c>
      <c r="K42" s="486">
        <v>257</v>
      </c>
      <c r="L42" s="483">
        <v>1678</v>
      </c>
      <c r="M42" s="483">
        <v>1682</v>
      </c>
      <c r="N42" s="484">
        <v>7102</v>
      </c>
      <c r="O42" s="485">
        <v>4.2324195470798571</v>
      </c>
      <c r="P42" s="486">
        <v>477</v>
      </c>
      <c r="Q42" s="483">
        <v>2584</v>
      </c>
      <c r="R42" s="483">
        <v>3061</v>
      </c>
      <c r="S42" s="483">
        <v>782</v>
      </c>
      <c r="T42" s="487">
        <v>0.48451053283767037</v>
      </c>
      <c r="U42" s="486">
        <v>11</v>
      </c>
      <c r="V42" s="486">
        <v>1</v>
      </c>
      <c r="W42" s="486">
        <v>11</v>
      </c>
      <c r="X42" s="481" t="s">
        <v>1232</v>
      </c>
      <c r="Y42" s="483">
        <v>724809</v>
      </c>
      <c r="Z42" s="485">
        <v>16.64</v>
      </c>
      <c r="AA42" s="483">
        <v>652495</v>
      </c>
      <c r="AB42" s="488">
        <v>14.98</v>
      </c>
      <c r="AC42" s="483">
        <v>111631</v>
      </c>
      <c r="AD42" s="483">
        <v>13300359</v>
      </c>
      <c r="AE42" s="487">
        <v>0.15401436792313561</v>
      </c>
      <c r="AF42" s="489">
        <v>183.95432692307691</v>
      </c>
      <c r="AG42" s="490">
        <v>17882055</v>
      </c>
      <c r="AH42" s="490">
        <v>2539</v>
      </c>
      <c r="AI42" s="490">
        <v>516.86030000000005</v>
      </c>
      <c r="AJ42" s="481" t="s">
        <v>1417</v>
      </c>
      <c r="AK42" s="481" t="s">
        <v>1418</v>
      </c>
      <c r="AL42" s="481" t="s">
        <v>1021</v>
      </c>
      <c r="AM42" s="481" t="s">
        <v>1419</v>
      </c>
      <c r="AN42" s="481" t="s">
        <v>585</v>
      </c>
      <c r="AO42" s="481" t="s">
        <v>2110</v>
      </c>
      <c r="AP42" s="481" t="s">
        <v>2050</v>
      </c>
      <c r="AQ42" s="481" t="s">
        <v>2155</v>
      </c>
      <c r="AR42" s="481" t="s">
        <v>1421</v>
      </c>
      <c r="AS42" s="481" t="s">
        <v>1422</v>
      </c>
      <c r="AT42" s="491">
        <v>19059</v>
      </c>
      <c r="AU42" s="481" t="s">
        <v>2026</v>
      </c>
      <c r="AV42" s="481" t="s">
        <v>2026</v>
      </c>
      <c r="AW42" s="481" t="s">
        <v>2026</v>
      </c>
      <c r="AX42" s="492" t="s">
        <v>2026</v>
      </c>
    </row>
    <row r="43" spans="1:50" ht="15" customHeight="1">
      <c r="A43" s="480" t="s">
        <v>401</v>
      </c>
      <c r="B43" s="481" t="s">
        <v>1047</v>
      </c>
      <c r="C43" s="481" t="s">
        <v>2156</v>
      </c>
      <c r="D43" s="481" t="s">
        <v>2113</v>
      </c>
      <c r="E43" s="481" t="s">
        <v>2106</v>
      </c>
      <c r="F43" s="481" t="s">
        <v>2106</v>
      </c>
      <c r="G43" s="481" t="s">
        <v>1447</v>
      </c>
      <c r="H43" s="481" t="s">
        <v>578</v>
      </c>
      <c r="I43" s="481" t="s">
        <v>579</v>
      </c>
      <c r="J43" s="481" t="s">
        <v>580</v>
      </c>
      <c r="K43" s="482"/>
      <c r="L43" s="483">
        <v>616</v>
      </c>
      <c r="M43" s="483">
        <v>619</v>
      </c>
      <c r="N43" s="484">
        <v>2932</v>
      </c>
      <c r="O43" s="485">
        <v>4.7597402597402594</v>
      </c>
      <c r="P43" s="486">
        <v>0</v>
      </c>
      <c r="Q43" s="483">
        <v>1359</v>
      </c>
      <c r="R43" s="483">
        <v>1359</v>
      </c>
      <c r="S43" s="483">
        <v>219</v>
      </c>
      <c r="T43" s="487">
        <v>0.36439267886855242</v>
      </c>
      <c r="U43" s="486">
        <v>5</v>
      </c>
      <c r="V43" s="486">
        <v>1</v>
      </c>
      <c r="W43" s="486">
        <v>5</v>
      </c>
      <c r="X43" s="481" t="s">
        <v>2033</v>
      </c>
      <c r="Y43" s="483">
        <v>289985</v>
      </c>
      <c r="Z43" s="485">
        <v>6.66</v>
      </c>
      <c r="AA43" s="483">
        <v>233735</v>
      </c>
      <c r="AB43" s="488">
        <v>5.37</v>
      </c>
      <c r="AC43" s="483">
        <v>41286</v>
      </c>
      <c r="AD43" s="483">
        <v>5580675</v>
      </c>
      <c r="AE43" s="487">
        <v>0.14237288135593221</v>
      </c>
      <c r="AF43" s="489">
        <v>204.05405405405406</v>
      </c>
      <c r="AG43" s="490">
        <v>10418410</v>
      </c>
      <c r="AH43" s="490">
        <v>3535</v>
      </c>
      <c r="AI43" s="490">
        <v>530.59569999999997</v>
      </c>
      <c r="AJ43" s="481" t="s">
        <v>1051</v>
      </c>
      <c r="AK43" s="481" t="s">
        <v>1050</v>
      </c>
      <c r="AL43" s="481" t="s">
        <v>1154</v>
      </c>
      <c r="AM43" s="481" t="s">
        <v>1249</v>
      </c>
      <c r="AN43" s="481" t="s">
        <v>585</v>
      </c>
      <c r="AO43" s="481" t="s">
        <v>2031</v>
      </c>
      <c r="AP43" s="481" t="s">
        <v>2025</v>
      </c>
      <c r="AQ43" s="481" t="s">
        <v>2023</v>
      </c>
      <c r="AR43" s="481" t="s">
        <v>2032</v>
      </c>
      <c r="AS43" s="481" t="s">
        <v>2033</v>
      </c>
      <c r="AT43" s="491">
        <v>22858</v>
      </c>
      <c r="AU43" s="481" t="s">
        <v>2026</v>
      </c>
      <c r="AV43" s="481" t="s">
        <v>2026</v>
      </c>
      <c r="AW43" s="481" t="s">
        <v>2026</v>
      </c>
      <c r="AX43" s="492" t="s">
        <v>2026</v>
      </c>
    </row>
    <row r="44" spans="1:50" ht="15" customHeight="1">
      <c r="A44" s="480" t="s">
        <v>394</v>
      </c>
      <c r="B44" s="481" t="s">
        <v>1052</v>
      </c>
      <c r="C44" s="481" t="s">
        <v>2116</v>
      </c>
      <c r="D44" s="481" t="s">
        <v>2116</v>
      </c>
      <c r="E44" s="481" t="s">
        <v>2157</v>
      </c>
      <c r="F44" s="481" t="s">
        <v>2157</v>
      </c>
      <c r="G44" s="481" t="s">
        <v>1448</v>
      </c>
      <c r="H44" s="481" t="s">
        <v>578</v>
      </c>
      <c r="I44" s="481" t="s">
        <v>579</v>
      </c>
      <c r="J44" s="481" t="s">
        <v>580</v>
      </c>
      <c r="K44" s="482"/>
      <c r="L44" s="483">
        <v>1019</v>
      </c>
      <c r="M44" s="483">
        <v>1023</v>
      </c>
      <c r="N44" s="484">
        <v>4845.5</v>
      </c>
      <c r="O44" s="485">
        <v>4.7551521099116778</v>
      </c>
      <c r="P44" s="486">
        <v>0</v>
      </c>
      <c r="Q44" s="483">
        <v>2244</v>
      </c>
      <c r="R44" s="483">
        <v>2244</v>
      </c>
      <c r="S44" s="483">
        <v>367</v>
      </c>
      <c r="T44" s="487">
        <v>0.36884422110552761</v>
      </c>
      <c r="U44" s="486">
        <v>8</v>
      </c>
      <c r="V44" s="486">
        <v>1</v>
      </c>
      <c r="W44" s="486">
        <v>8</v>
      </c>
      <c r="X44" s="481" t="s">
        <v>2022</v>
      </c>
      <c r="Y44" s="483">
        <v>541687</v>
      </c>
      <c r="Z44" s="485">
        <v>12.44</v>
      </c>
      <c r="AA44" s="483">
        <v>498060</v>
      </c>
      <c r="AB44" s="488">
        <v>11.43</v>
      </c>
      <c r="AC44" s="483">
        <v>68826</v>
      </c>
      <c r="AD44" s="483">
        <v>8736312</v>
      </c>
      <c r="AE44" s="487">
        <v>0.12705861503045116</v>
      </c>
      <c r="AF44" s="489">
        <v>180.38585209003216</v>
      </c>
      <c r="AG44" s="490">
        <v>12236000</v>
      </c>
      <c r="AH44" s="490">
        <v>2515</v>
      </c>
      <c r="AI44" s="490">
        <v>538.55409999999995</v>
      </c>
      <c r="AJ44" s="481" t="s">
        <v>1449</v>
      </c>
      <c r="AK44" s="481" t="s">
        <v>1055</v>
      </c>
      <c r="AL44" s="481" t="s">
        <v>1056</v>
      </c>
      <c r="AM44" s="481" t="s">
        <v>1309</v>
      </c>
      <c r="AN44" s="481" t="s">
        <v>585</v>
      </c>
      <c r="AO44" s="481" t="s">
        <v>2043</v>
      </c>
      <c r="AP44" s="481" t="s">
        <v>2025</v>
      </c>
      <c r="AQ44" s="481" t="s">
        <v>2095</v>
      </c>
      <c r="AR44" s="481" t="s">
        <v>2032</v>
      </c>
      <c r="AS44" s="481" t="s">
        <v>2040</v>
      </c>
      <c r="AT44" s="491">
        <v>19165</v>
      </c>
      <c r="AU44" s="481" t="s">
        <v>672</v>
      </c>
      <c r="AV44" s="481" t="s">
        <v>2026</v>
      </c>
      <c r="AW44" s="481" t="s">
        <v>2026</v>
      </c>
      <c r="AX44" s="492" t="s">
        <v>2026</v>
      </c>
    </row>
    <row r="45" spans="1:50" ht="15" customHeight="1">
      <c r="A45" s="480" t="s">
        <v>1456</v>
      </c>
      <c r="B45" s="481" t="s">
        <v>1080</v>
      </c>
      <c r="C45" s="481" t="s">
        <v>2158</v>
      </c>
      <c r="D45" s="481" t="s">
        <v>2125</v>
      </c>
      <c r="E45" s="481" t="s">
        <v>2159</v>
      </c>
      <c r="F45" s="481" t="s">
        <v>2126</v>
      </c>
      <c r="G45" s="481" t="s">
        <v>1457</v>
      </c>
      <c r="H45" s="481" t="s">
        <v>578</v>
      </c>
      <c r="I45" s="481" t="s">
        <v>579</v>
      </c>
      <c r="J45" s="481" t="s">
        <v>736</v>
      </c>
      <c r="K45" s="482"/>
      <c r="L45" s="483">
        <v>177</v>
      </c>
      <c r="M45" s="483">
        <v>179</v>
      </c>
      <c r="N45" s="484">
        <v>602.5</v>
      </c>
      <c r="O45" s="485">
        <v>3.4039548022598871</v>
      </c>
      <c r="P45" s="486">
        <v>0</v>
      </c>
      <c r="Q45" s="483">
        <v>186</v>
      </c>
      <c r="R45" s="483">
        <v>186</v>
      </c>
      <c r="S45" s="483">
        <v>151</v>
      </c>
      <c r="T45" s="487">
        <v>0.90419161676646709</v>
      </c>
      <c r="U45" s="486">
        <v>1</v>
      </c>
      <c r="V45" s="486">
        <v>0</v>
      </c>
      <c r="W45" s="486">
        <v>1</v>
      </c>
      <c r="X45" s="481" t="s">
        <v>2025</v>
      </c>
      <c r="Y45" s="483">
        <v>49309</v>
      </c>
      <c r="Z45" s="485">
        <v>1.1300000000000001</v>
      </c>
      <c r="AA45" s="483">
        <v>49309</v>
      </c>
      <c r="AB45" s="488">
        <v>1.1300000000000001</v>
      </c>
      <c r="AC45" s="483">
        <v>10076</v>
      </c>
      <c r="AD45" s="483">
        <v>1078917</v>
      </c>
      <c r="AE45" s="487">
        <v>0.20434403455758585</v>
      </c>
      <c r="AF45" s="489">
        <v>164.60176991150442</v>
      </c>
      <c r="AG45" s="490">
        <v>6090291</v>
      </c>
      <c r="AH45" s="490">
        <v>9776</v>
      </c>
      <c r="AI45" s="490">
        <v>352.8802</v>
      </c>
      <c r="AJ45" s="481" t="s">
        <v>1458</v>
      </c>
      <c r="AK45" s="481" t="s">
        <v>1459</v>
      </c>
      <c r="AL45" s="481" t="s">
        <v>1460</v>
      </c>
      <c r="AM45" s="481" t="s">
        <v>1461</v>
      </c>
      <c r="AN45" s="481" t="s">
        <v>585</v>
      </c>
      <c r="AO45" s="481" t="s">
        <v>2124</v>
      </c>
      <c r="AP45" s="481" t="s">
        <v>2022</v>
      </c>
      <c r="AQ45" s="481" t="s">
        <v>2057</v>
      </c>
      <c r="AR45" s="481" t="s">
        <v>2160</v>
      </c>
      <c r="AS45" s="481" t="s">
        <v>2050</v>
      </c>
      <c r="AT45" s="491">
        <v>26907</v>
      </c>
      <c r="AU45" s="481" t="s">
        <v>2026</v>
      </c>
      <c r="AV45" s="481" t="s">
        <v>737</v>
      </c>
      <c r="AW45" s="481" t="s">
        <v>2026</v>
      </c>
      <c r="AX45" s="492" t="s">
        <v>2026</v>
      </c>
    </row>
    <row r="46" spans="1:50" ht="15" customHeight="1">
      <c r="A46" s="480" t="s">
        <v>387</v>
      </c>
      <c r="B46" s="481" t="s">
        <v>1462</v>
      </c>
      <c r="C46" s="481" t="s">
        <v>2161</v>
      </c>
      <c r="D46" s="481" t="s">
        <v>2161</v>
      </c>
      <c r="E46" s="481" t="s">
        <v>2162</v>
      </c>
      <c r="F46" s="481" t="s">
        <v>2162</v>
      </c>
      <c r="G46" s="481" t="s">
        <v>1463</v>
      </c>
      <c r="H46" s="481" t="s">
        <v>578</v>
      </c>
      <c r="I46" s="481" t="s">
        <v>579</v>
      </c>
      <c r="J46" s="481" t="s">
        <v>580</v>
      </c>
      <c r="K46" s="482"/>
      <c r="L46" s="483">
        <v>1246</v>
      </c>
      <c r="M46" s="483">
        <v>1255</v>
      </c>
      <c r="N46" s="484">
        <v>5776</v>
      </c>
      <c r="O46" s="485">
        <v>4.635634028892456</v>
      </c>
      <c r="P46" s="486">
        <v>0</v>
      </c>
      <c r="Q46" s="483">
        <v>2690</v>
      </c>
      <c r="R46" s="483">
        <v>2690</v>
      </c>
      <c r="S46" s="483">
        <v>495</v>
      </c>
      <c r="T46" s="487">
        <v>0.40841584158415839</v>
      </c>
      <c r="U46" s="486">
        <v>9</v>
      </c>
      <c r="V46" s="486">
        <v>0</v>
      </c>
      <c r="W46" s="486">
        <v>9</v>
      </c>
      <c r="X46" s="481" t="s">
        <v>2033</v>
      </c>
      <c r="Y46" s="483">
        <v>507592</v>
      </c>
      <c r="Z46" s="485">
        <v>11.65</v>
      </c>
      <c r="AA46" s="483">
        <v>463332</v>
      </c>
      <c r="AB46" s="488">
        <v>10.636639000000001</v>
      </c>
      <c r="AC46" s="483">
        <v>76410</v>
      </c>
      <c r="AD46" s="483">
        <v>10446587</v>
      </c>
      <c r="AE46" s="487">
        <v>0.14167657098569142</v>
      </c>
      <c r="AF46" s="489">
        <v>230.90128755364807</v>
      </c>
      <c r="AG46" s="490">
        <v>22176000</v>
      </c>
      <c r="AH46" s="490">
        <v>3898</v>
      </c>
      <c r="AI46" s="490">
        <v>473.49579999999997</v>
      </c>
      <c r="AJ46" s="481" t="s">
        <v>1370</v>
      </c>
      <c r="AK46" s="481" t="s">
        <v>1464</v>
      </c>
      <c r="AL46" s="481" t="s">
        <v>1465</v>
      </c>
      <c r="AM46" s="481" t="s">
        <v>1466</v>
      </c>
      <c r="AN46" s="481" t="s">
        <v>585</v>
      </c>
      <c r="AO46" s="481" t="s">
        <v>2043</v>
      </c>
      <c r="AP46" s="481" t="s">
        <v>2025</v>
      </c>
      <c r="AQ46" s="481" t="s">
        <v>2095</v>
      </c>
      <c r="AR46" s="481" t="s">
        <v>2044</v>
      </c>
      <c r="AS46" s="481" t="s">
        <v>2163</v>
      </c>
      <c r="AT46" s="491">
        <v>21696</v>
      </c>
      <c r="AU46" s="481" t="s">
        <v>1027</v>
      </c>
      <c r="AV46" s="481" t="s">
        <v>2026</v>
      </c>
      <c r="AW46" s="481" t="s">
        <v>2026</v>
      </c>
      <c r="AX46" s="492" t="s">
        <v>2026</v>
      </c>
    </row>
    <row r="47" spans="1:50" ht="15" customHeight="1">
      <c r="A47" s="480" t="s">
        <v>388</v>
      </c>
      <c r="B47" s="481" t="s">
        <v>1462</v>
      </c>
      <c r="C47" s="481" t="s">
        <v>2164</v>
      </c>
      <c r="D47" s="481" t="s">
        <v>2161</v>
      </c>
      <c r="E47" s="481" t="s">
        <v>2162</v>
      </c>
      <c r="F47" s="481" t="s">
        <v>2162</v>
      </c>
      <c r="G47" s="481" t="s">
        <v>1463</v>
      </c>
      <c r="H47" s="481" t="s">
        <v>578</v>
      </c>
      <c r="I47" s="481" t="s">
        <v>579</v>
      </c>
      <c r="J47" s="481" t="s">
        <v>580</v>
      </c>
      <c r="K47" s="482"/>
      <c r="L47" s="483">
        <v>121</v>
      </c>
      <c r="M47" s="483">
        <v>125</v>
      </c>
      <c r="N47" s="484">
        <v>594.5</v>
      </c>
      <c r="O47" s="485">
        <v>4.9132231404958677</v>
      </c>
      <c r="P47" s="486">
        <v>0</v>
      </c>
      <c r="Q47" s="483">
        <v>273</v>
      </c>
      <c r="R47" s="483">
        <v>273</v>
      </c>
      <c r="S47" s="483">
        <v>53</v>
      </c>
      <c r="T47" s="487">
        <v>0.44537815126050423</v>
      </c>
      <c r="U47" s="486">
        <v>1</v>
      </c>
      <c r="V47" s="486">
        <v>0</v>
      </c>
      <c r="W47" s="486">
        <v>1</v>
      </c>
      <c r="X47" s="481" t="s">
        <v>2033</v>
      </c>
      <c r="Y47" s="483">
        <v>22500</v>
      </c>
      <c r="Z47" s="485">
        <v>0.52</v>
      </c>
      <c r="AA47" s="483">
        <v>22500</v>
      </c>
      <c r="AB47" s="488">
        <v>0.52</v>
      </c>
      <c r="AC47" s="483">
        <v>8660</v>
      </c>
      <c r="AD47" s="483">
        <v>1130657</v>
      </c>
      <c r="AE47" s="487">
        <v>0.38488888888888889</v>
      </c>
      <c r="AF47" s="489">
        <v>525</v>
      </c>
      <c r="AG47" s="490">
        <v>1957000</v>
      </c>
      <c r="AH47" s="490">
        <v>3198</v>
      </c>
      <c r="AI47" s="490">
        <v>436.05220000000003</v>
      </c>
      <c r="AJ47" s="481" t="s">
        <v>1466</v>
      </c>
      <c r="AK47" s="481" t="s">
        <v>1370</v>
      </c>
      <c r="AL47" s="481" t="s">
        <v>1465</v>
      </c>
      <c r="AM47" s="481" t="s">
        <v>2026</v>
      </c>
      <c r="AN47" s="481" t="s">
        <v>585</v>
      </c>
      <c r="AO47" s="481" t="s">
        <v>2043</v>
      </c>
      <c r="AP47" s="481" t="s">
        <v>2025</v>
      </c>
      <c r="AQ47" s="481" t="s">
        <v>2095</v>
      </c>
      <c r="AR47" s="481" t="s">
        <v>2044</v>
      </c>
      <c r="AS47" s="481" t="s">
        <v>2163</v>
      </c>
      <c r="AT47" s="491">
        <v>22677</v>
      </c>
      <c r="AU47" s="481" t="s">
        <v>1027</v>
      </c>
      <c r="AV47" s="481" t="s">
        <v>2026</v>
      </c>
      <c r="AW47" s="481" t="s">
        <v>2026</v>
      </c>
      <c r="AX47" s="492" t="s">
        <v>2026</v>
      </c>
    </row>
    <row r="48" spans="1:50" ht="15" customHeight="1">
      <c r="A48" s="480" t="s">
        <v>389</v>
      </c>
      <c r="B48" s="481" t="s">
        <v>1467</v>
      </c>
      <c r="C48" s="481" t="s">
        <v>2165</v>
      </c>
      <c r="D48" s="481" t="s">
        <v>2165</v>
      </c>
      <c r="E48" s="481" t="s">
        <v>2166</v>
      </c>
      <c r="F48" s="481" t="s">
        <v>2166</v>
      </c>
      <c r="G48" s="481" t="s">
        <v>1468</v>
      </c>
      <c r="H48" s="481" t="s">
        <v>578</v>
      </c>
      <c r="I48" s="481" t="s">
        <v>579</v>
      </c>
      <c r="J48" s="481" t="s">
        <v>580</v>
      </c>
      <c r="K48" s="482"/>
      <c r="L48" s="483">
        <v>1722</v>
      </c>
      <c r="M48" s="483">
        <v>1732</v>
      </c>
      <c r="N48" s="484">
        <v>7508</v>
      </c>
      <c r="O48" s="485">
        <v>4.3600464576074334</v>
      </c>
      <c r="P48" s="486">
        <v>0</v>
      </c>
      <c r="Q48" s="483">
        <v>3819</v>
      </c>
      <c r="R48" s="483">
        <v>3819</v>
      </c>
      <c r="S48" s="483">
        <v>647</v>
      </c>
      <c r="T48" s="487">
        <v>0.38148584905660377</v>
      </c>
      <c r="U48" s="486">
        <v>10</v>
      </c>
      <c r="V48" s="486">
        <v>1</v>
      </c>
      <c r="W48" s="486">
        <v>10</v>
      </c>
      <c r="X48" s="481" t="s">
        <v>1469</v>
      </c>
      <c r="Y48" s="483">
        <v>699494</v>
      </c>
      <c r="Z48" s="485">
        <v>16.059999999999999</v>
      </c>
      <c r="AA48" s="483">
        <v>653938</v>
      </c>
      <c r="AB48" s="488">
        <v>15.01</v>
      </c>
      <c r="AC48" s="483">
        <v>97114</v>
      </c>
      <c r="AD48" s="483">
        <v>14044919</v>
      </c>
      <c r="AE48" s="487">
        <v>0.13883464332789131</v>
      </c>
      <c r="AF48" s="489">
        <v>237.79576587795768</v>
      </c>
      <c r="AG48" s="490">
        <v>33012851</v>
      </c>
      <c r="AH48" s="490">
        <v>4350</v>
      </c>
      <c r="AI48" s="490">
        <v>527.89940000000001</v>
      </c>
      <c r="AJ48" s="481" t="s">
        <v>1470</v>
      </c>
      <c r="AK48" s="481" t="s">
        <v>1471</v>
      </c>
      <c r="AL48" s="481" t="s">
        <v>1472</v>
      </c>
      <c r="AM48" s="481" t="s">
        <v>1370</v>
      </c>
      <c r="AN48" s="481" t="s">
        <v>585</v>
      </c>
      <c r="AO48" s="481" t="s">
        <v>2043</v>
      </c>
      <c r="AP48" s="481" t="s">
        <v>2025</v>
      </c>
      <c r="AQ48" s="481" t="s">
        <v>2095</v>
      </c>
      <c r="AR48" s="481" t="s">
        <v>2044</v>
      </c>
      <c r="AS48" s="481" t="s">
        <v>2163</v>
      </c>
      <c r="AT48" s="491">
        <v>24166</v>
      </c>
      <c r="AU48" s="481" t="s">
        <v>2026</v>
      </c>
      <c r="AV48" s="481" t="s">
        <v>2086</v>
      </c>
      <c r="AW48" s="481" t="s">
        <v>2026</v>
      </c>
      <c r="AX48" s="492" t="s">
        <v>2026</v>
      </c>
    </row>
    <row r="49" spans="1:50" ht="15" customHeight="1">
      <c r="A49" s="480" t="s">
        <v>422</v>
      </c>
      <c r="B49" s="481" t="s">
        <v>1473</v>
      </c>
      <c r="C49" s="481" t="s">
        <v>2167</v>
      </c>
      <c r="D49" s="481" t="s">
        <v>2167</v>
      </c>
      <c r="E49" s="481" t="s">
        <v>2168</v>
      </c>
      <c r="F49" s="481" t="s">
        <v>2168</v>
      </c>
      <c r="G49" s="481" t="s">
        <v>1474</v>
      </c>
      <c r="H49" s="481" t="s">
        <v>578</v>
      </c>
      <c r="I49" s="481" t="s">
        <v>579</v>
      </c>
      <c r="J49" s="481" t="s">
        <v>580</v>
      </c>
      <c r="K49" s="482"/>
      <c r="L49" s="483">
        <v>1093</v>
      </c>
      <c r="M49" s="483">
        <v>1102</v>
      </c>
      <c r="N49" s="484">
        <v>5266.5</v>
      </c>
      <c r="O49" s="485">
        <v>4.8183897529734674</v>
      </c>
      <c r="P49" s="486">
        <v>0</v>
      </c>
      <c r="Q49" s="483">
        <v>2550</v>
      </c>
      <c r="R49" s="483">
        <v>2550</v>
      </c>
      <c r="S49" s="483">
        <v>415</v>
      </c>
      <c r="T49" s="487">
        <v>0.38857677902621723</v>
      </c>
      <c r="U49" s="486">
        <v>12</v>
      </c>
      <c r="V49" s="486">
        <v>1</v>
      </c>
      <c r="W49" s="486">
        <v>18</v>
      </c>
      <c r="X49" s="481" t="s">
        <v>2169</v>
      </c>
      <c r="Y49" s="483">
        <v>805341</v>
      </c>
      <c r="Z49" s="485">
        <v>18.490000000000002</v>
      </c>
      <c r="AA49" s="483">
        <v>805341</v>
      </c>
      <c r="AB49" s="488">
        <v>18.490000000000002</v>
      </c>
      <c r="AC49" s="483">
        <v>118402</v>
      </c>
      <c r="AD49" s="483">
        <v>10177348</v>
      </c>
      <c r="AE49" s="487">
        <v>0.14702095137339338</v>
      </c>
      <c r="AF49" s="489">
        <v>137.91238507301242</v>
      </c>
      <c r="AG49" s="490">
        <v>16449659</v>
      </c>
      <c r="AH49" s="490">
        <v>3100</v>
      </c>
      <c r="AI49" s="490">
        <v>547.81650000000002</v>
      </c>
      <c r="AJ49" s="481" t="s">
        <v>1475</v>
      </c>
      <c r="AK49" s="481" t="s">
        <v>951</v>
      </c>
      <c r="AL49" s="481" t="s">
        <v>1476</v>
      </c>
      <c r="AM49" s="481" t="s">
        <v>912</v>
      </c>
      <c r="AN49" s="481" t="s">
        <v>585</v>
      </c>
      <c r="AO49" s="481" t="s">
        <v>2038</v>
      </c>
      <c r="AP49" s="481" t="s">
        <v>2025</v>
      </c>
      <c r="AQ49" s="481" t="s">
        <v>2023</v>
      </c>
      <c r="AR49" s="481" t="s">
        <v>2039</v>
      </c>
      <c r="AS49" s="481" t="s">
        <v>2069</v>
      </c>
      <c r="AT49" s="491">
        <v>22587</v>
      </c>
      <c r="AU49" s="481" t="s">
        <v>2026</v>
      </c>
      <c r="AV49" s="481" t="s">
        <v>2026</v>
      </c>
      <c r="AW49" s="481" t="s">
        <v>2026</v>
      </c>
      <c r="AX49" s="492" t="s">
        <v>2026</v>
      </c>
    </row>
    <row r="50" spans="1:50" ht="15" customHeight="1">
      <c r="A50" s="480" t="s">
        <v>390</v>
      </c>
      <c r="B50" s="481" t="s">
        <v>1477</v>
      </c>
      <c r="C50" s="481" t="s">
        <v>2170</v>
      </c>
      <c r="D50" s="481" t="s">
        <v>2171</v>
      </c>
      <c r="E50" s="481" t="s">
        <v>2172</v>
      </c>
      <c r="F50" s="481" t="s">
        <v>2172</v>
      </c>
      <c r="G50" s="481" t="s">
        <v>1478</v>
      </c>
      <c r="H50" s="481" t="s">
        <v>578</v>
      </c>
      <c r="I50" s="481" t="s">
        <v>579</v>
      </c>
      <c r="J50" s="481" t="s">
        <v>580</v>
      </c>
      <c r="K50" s="482"/>
      <c r="L50" s="483">
        <v>463</v>
      </c>
      <c r="M50" s="483">
        <v>463</v>
      </c>
      <c r="N50" s="484">
        <v>2165.5</v>
      </c>
      <c r="O50" s="485">
        <v>4.6771058315334777</v>
      </c>
      <c r="P50" s="486">
        <v>0</v>
      </c>
      <c r="Q50" s="483">
        <v>1052</v>
      </c>
      <c r="R50" s="483">
        <v>1052</v>
      </c>
      <c r="S50" s="483">
        <v>158</v>
      </c>
      <c r="T50" s="487">
        <v>0.34878587196467992</v>
      </c>
      <c r="U50" s="486">
        <v>2</v>
      </c>
      <c r="V50" s="486">
        <v>0</v>
      </c>
      <c r="W50" s="486">
        <v>4</v>
      </c>
      <c r="X50" s="481" t="s">
        <v>2048</v>
      </c>
      <c r="Y50" s="483">
        <v>117000</v>
      </c>
      <c r="Z50" s="485">
        <v>2.69</v>
      </c>
      <c r="AA50" s="483">
        <v>117000</v>
      </c>
      <c r="AB50" s="488">
        <v>2.69</v>
      </c>
      <c r="AC50" s="483">
        <v>21826</v>
      </c>
      <c r="AD50" s="483">
        <v>4029275</v>
      </c>
      <c r="AE50" s="487">
        <v>0.18654700854700854</v>
      </c>
      <c r="AF50" s="489">
        <v>391.07806691449815</v>
      </c>
      <c r="AG50" s="490">
        <v>7256661</v>
      </c>
      <c r="AH50" s="490">
        <v>3350</v>
      </c>
      <c r="AI50" s="490">
        <v>532.7405</v>
      </c>
      <c r="AJ50" s="481" t="s">
        <v>1479</v>
      </c>
      <c r="AK50" s="481" t="s">
        <v>1480</v>
      </c>
      <c r="AL50" s="481" t="s">
        <v>1481</v>
      </c>
      <c r="AM50" s="481" t="s">
        <v>1155</v>
      </c>
      <c r="AN50" s="481" t="s">
        <v>585</v>
      </c>
      <c r="AO50" s="481" t="s">
        <v>2043</v>
      </c>
      <c r="AP50" s="481" t="s">
        <v>2025</v>
      </c>
      <c r="AQ50" s="481" t="s">
        <v>2095</v>
      </c>
      <c r="AR50" s="481" t="s">
        <v>2044</v>
      </c>
      <c r="AS50" s="481" t="s">
        <v>2163</v>
      </c>
      <c r="AT50" s="491">
        <v>23467</v>
      </c>
      <c r="AU50" s="481" t="s">
        <v>2026</v>
      </c>
      <c r="AV50" s="481" t="s">
        <v>2026</v>
      </c>
      <c r="AW50" s="481" t="s">
        <v>2026</v>
      </c>
      <c r="AX50" s="492" t="s">
        <v>2026</v>
      </c>
    </row>
    <row r="51" spans="1:50" ht="15" customHeight="1">
      <c r="A51" s="480" t="s">
        <v>1482</v>
      </c>
      <c r="B51" s="481" t="s">
        <v>1483</v>
      </c>
      <c r="C51" s="481" t="s">
        <v>2173</v>
      </c>
      <c r="D51" s="481" t="s">
        <v>2173</v>
      </c>
      <c r="E51" s="481" t="s">
        <v>2174</v>
      </c>
      <c r="F51" s="481" t="s">
        <v>2174</v>
      </c>
      <c r="G51" s="481" t="s">
        <v>1484</v>
      </c>
      <c r="H51" s="481" t="s">
        <v>578</v>
      </c>
      <c r="I51" s="481" t="s">
        <v>579</v>
      </c>
      <c r="J51" s="481" t="s">
        <v>580</v>
      </c>
      <c r="K51" s="482"/>
      <c r="L51" s="483">
        <v>1082</v>
      </c>
      <c r="M51" s="483">
        <v>1085</v>
      </c>
      <c r="N51" s="484">
        <v>5234</v>
      </c>
      <c r="O51" s="485">
        <v>4.8373382624768944</v>
      </c>
      <c r="P51" s="486">
        <v>0</v>
      </c>
      <c r="Q51" s="483">
        <v>2780</v>
      </c>
      <c r="R51" s="483">
        <v>2780</v>
      </c>
      <c r="S51" s="483">
        <v>377</v>
      </c>
      <c r="T51" s="487">
        <v>0.35233644859813085</v>
      </c>
      <c r="U51" s="486">
        <v>10</v>
      </c>
      <c r="V51" s="486">
        <v>0</v>
      </c>
      <c r="W51" s="486">
        <v>10</v>
      </c>
      <c r="X51" s="481" t="s">
        <v>1485</v>
      </c>
      <c r="Y51" s="483">
        <v>416831</v>
      </c>
      <c r="Z51" s="485">
        <v>9.57</v>
      </c>
      <c r="AA51" s="483">
        <v>416831</v>
      </c>
      <c r="AB51" s="488">
        <v>9.57</v>
      </c>
      <c r="AC51" s="483">
        <v>66594</v>
      </c>
      <c r="AD51" s="483">
        <v>9980542</v>
      </c>
      <c r="AE51" s="487">
        <v>0.15976258963464809</v>
      </c>
      <c r="AF51" s="489">
        <v>290.49111807732498</v>
      </c>
      <c r="AG51" s="490">
        <v>20735295</v>
      </c>
      <c r="AH51" s="490">
        <v>4008</v>
      </c>
      <c r="AI51" s="490">
        <v>495.94080000000002</v>
      </c>
      <c r="AJ51" s="481" t="s">
        <v>888</v>
      </c>
      <c r="AK51" s="481" t="s">
        <v>1486</v>
      </c>
      <c r="AL51" s="481" t="s">
        <v>601</v>
      </c>
      <c r="AM51" s="481" t="s">
        <v>885</v>
      </c>
      <c r="AN51" s="481" t="s">
        <v>585</v>
      </c>
      <c r="AO51" s="481" t="s">
        <v>2031</v>
      </c>
      <c r="AP51" s="481" t="s">
        <v>2025</v>
      </c>
      <c r="AQ51" s="481" t="s">
        <v>2051</v>
      </c>
      <c r="AR51" s="481" t="s">
        <v>2032</v>
      </c>
      <c r="AS51" s="481" t="s">
        <v>2033</v>
      </c>
      <c r="AT51" s="491">
        <v>23985</v>
      </c>
      <c r="AU51" s="481" t="s">
        <v>2026</v>
      </c>
      <c r="AV51" s="481" t="s">
        <v>2026</v>
      </c>
      <c r="AW51" s="481" t="s">
        <v>2026</v>
      </c>
      <c r="AX51" s="492" t="s">
        <v>2026</v>
      </c>
    </row>
    <row r="52" spans="1:50" ht="15" customHeight="1">
      <c r="A52" s="480" t="s">
        <v>1487</v>
      </c>
      <c r="B52" s="481" t="s">
        <v>1483</v>
      </c>
      <c r="C52" s="481" t="s">
        <v>2175</v>
      </c>
      <c r="D52" s="481" t="s">
        <v>2173</v>
      </c>
      <c r="E52" s="481" t="s">
        <v>2102</v>
      </c>
      <c r="F52" s="481" t="s">
        <v>2174</v>
      </c>
      <c r="G52" s="481" t="s">
        <v>1488</v>
      </c>
      <c r="H52" s="481" t="s">
        <v>578</v>
      </c>
      <c r="I52" s="481" t="s">
        <v>579</v>
      </c>
      <c r="J52" s="481" t="s">
        <v>580</v>
      </c>
      <c r="K52" s="482"/>
      <c r="L52" s="483">
        <v>799</v>
      </c>
      <c r="M52" s="483">
        <v>802</v>
      </c>
      <c r="N52" s="484">
        <v>3754.5</v>
      </c>
      <c r="O52" s="485">
        <v>4.6989987484355442</v>
      </c>
      <c r="P52" s="486">
        <v>0</v>
      </c>
      <c r="Q52" s="483">
        <v>1898</v>
      </c>
      <c r="R52" s="483">
        <v>1898</v>
      </c>
      <c r="S52" s="483">
        <v>291</v>
      </c>
      <c r="T52" s="487">
        <v>0.36975857687420582</v>
      </c>
      <c r="U52" s="486">
        <v>7</v>
      </c>
      <c r="V52" s="486">
        <v>0</v>
      </c>
      <c r="W52" s="486">
        <v>7</v>
      </c>
      <c r="X52" s="481" t="s">
        <v>1485</v>
      </c>
      <c r="Y52" s="483">
        <v>358843</v>
      </c>
      <c r="Z52" s="485">
        <v>8.24</v>
      </c>
      <c r="AA52" s="483">
        <v>313704</v>
      </c>
      <c r="AB52" s="488">
        <v>7.2</v>
      </c>
      <c r="AC52" s="483">
        <v>51875</v>
      </c>
      <c r="AD52" s="483">
        <v>7162265</v>
      </c>
      <c r="AE52" s="487">
        <v>0.14456182787458582</v>
      </c>
      <c r="AF52" s="489">
        <v>230.33980582524271</v>
      </c>
      <c r="AG52" s="490">
        <v>15391181</v>
      </c>
      <c r="AH52" s="490">
        <v>4008</v>
      </c>
      <c r="AI52" s="490">
        <v>504.2595</v>
      </c>
      <c r="AJ52" s="481" t="s">
        <v>888</v>
      </c>
      <c r="AK52" s="481" t="s">
        <v>886</v>
      </c>
      <c r="AL52" s="481" t="s">
        <v>601</v>
      </c>
      <c r="AM52" s="481" t="s">
        <v>1486</v>
      </c>
      <c r="AN52" s="481" t="s">
        <v>585</v>
      </c>
      <c r="AO52" s="481" t="s">
        <v>2031</v>
      </c>
      <c r="AP52" s="481" t="s">
        <v>2025</v>
      </c>
      <c r="AQ52" s="481" t="s">
        <v>2051</v>
      </c>
      <c r="AR52" s="481" t="s">
        <v>2032</v>
      </c>
      <c r="AS52" s="481" t="s">
        <v>2033</v>
      </c>
      <c r="AT52" s="491">
        <v>23985</v>
      </c>
      <c r="AU52" s="481" t="s">
        <v>2026</v>
      </c>
      <c r="AV52" s="481" t="s">
        <v>2026</v>
      </c>
      <c r="AW52" s="481" t="s">
        <v>2026</v>
      </c>
      <c r="AX52" s="492" t="s">
        <v>2026</v>
      </c>
    </row>
    <row r="53" spans="1:50" ht="15" customHeight="1">
      <c r="A53" s="480" t="s">
        <v>1493</v>
      </c>
      <c r="B53" s="481" t="s">
        <v>1494</v>
      </c>
      <c r="C53" s="481" t="s">
        <v>2176</v>
      </c>
      <c r="D53" s="481" t="s">
        <v>2177</v>
      </c>
      <c r="E53" s="481" t="s">
        <v>2178</v>
      </c>
      <c r="F53" s="481" t="s">
        <v>2179</v>
      </c>
      <c r="G53" s="481" t="s">
        <v>1495</v>
      </c>
      <c r="H53" s="481" t="s">
        <v>578</v>
      </c>
      <c r="I53" s="481" t="s">
        <v>579</v>
      </c>
      <c r="J53" s="481" t="s">
        <v>580</v>
      </c>
      <c r="K53" s="482"/>
      <c r="L53" s="483">
        <v>206</v>
      </c>
      <c r="M53" s="483">
        <v>206</v>
      </c>
      <c r="N53" s="484">
        <v>962</v>
      </c>
      <c r="O53" s="485">
        <v>4.6699029126213594</v>
      </c>
      <c r="P53" s="486">
        <v>0</v>
      </c>
      <c r="Q53" s="483">
        <v>504</v>
      </c>
      <c r="R53" s="483">
        <v>504</v>
      </c>
      <c r="S53" s="483">
        <v>82</v>
      </c>
      <c r="T53" s="487">
        <v>0.41</v>
      </c>
      <c r="U53" s="486">
        <v>2</v>
      </c>
      <c r="V53" s="486">
        <v>0</v>
      </c>
      <c r="W53" s="486">
        <v>2</v>
      </c>
      <c r="X53" s="481" t="s">
        <v>2033</v>
      </c>
      <c r="Y53" s="483">
        <v>60890</v>
      </c>
      <c r="Z53" s="485">
        <v>1.4000000000000001</v>
      </c>
      <c r="AA53" s="483">
        <v>60890</v>
      </c>
      <c r="AB53" s="488">
        <v>1.4000000000000001</v>
      </c>
      <c r="AC53" s="483">
        <v>13024</v>
      </c>
      <c r="AD53" s="483">
        <v>1769693</v>
      </c>
      <c r="AE53" s="487">
        <v>0.21389390704549188</v>
      </c>
      <c r="AF53" s="489">
        <v>359.99999999999994</v>
      </c>
      <c r="AG53" s="490">
        <v>3742711</v>
      </c>
      <c r="AH53" s="490">
        <v>3891</v>
      </c>
      <c r="AI53" s="490">
        <v>484.74869999999999</v>
      </c>
      <c r="AJ53" s="481" t="s">
        <v>885</v>
      </c>
      <c r="AK53" s="481" t="s">
        <v>602</v>
      </c>
      <c r="AL53" s="481" t="s">
        <v>888</v>
      </c>
      <c r="AM53" s="481" t="s">
        <v>2026</v>
      </c>
      <c r="AN53" s="481" t="s">
        <v>585</v>
      </c>
      <c r="AO53" s="481" t="s">
        <v>2031</v>
      </c>
      <c r="AP53" s="481" t="s">
        <v>2025</v>
      </c>
      <c r="AQ53" s="481" t="s">
        <v>2051</v>
      </c>
      <c r="AR53" s="481" t="s">
        <v>2032</v>
      </c>
      <c r="AS53" s="481" t="s">
        <v>2033</v>
      </c>
      <c r="AT53" s="491">
        <v>23162</v>
      </c>
      <c r="AU53" s="481" t="s">
        <v>2026</v>
      </c>
      <c r="AV53" s="481" t="s">
        <v>2026</v>
      </c>
      <c r="AW53" s="481" t="s">
        <v>2026</v>
      </c>
      <c r="AX53" s="492" t="s">
        <v>2026</v>
      </c>
    </row>
    <row r="54" spans="1:50" ht="15" customHeight="1">
      <c r="A54" s="480" t="s">
        <v>403</v>
      </c>
      <c r="B54" s="481" t="s">
        <v>1306</v>
      </c>
      <c r="C54" s="481" t="s">
        <v>2149</v>
      </c>
      <c r="D54" s="481" t="s">
        <v>2149</v>
      </c>
      <c r="E54" s="481" t="s">
        <v>2180</v>
      </c>
      <c r="F54" s="481" t="s">
        <v>2180</v>
      </c>
      <c r="G54" s="481" t="s">
        <v>1496</v>
      </c>
      <c r="H54" s="481" t="s">
        <v>578</v>
      </c>
      <c r="I54" s="481" t="s">
        <v>589</v>
      </c>
      <c r="J54" s="481" t="s">
        <v>580</v>
      </c>
      <c r="K54" s="482"/>
      <c r="L54" s="483">
        <v>842</v>
      </c>
      <c r="M54" s="483">
        <v>843</v>
      </c>
      <c r="N54" s="484">
        <v>3790</v>
      </c>
      <c r="O54" s="485">
        <v>4.5011876484560567</v>
      </c>
      <c r="P54" s="486">
        <v>0</v>
      </c>
      <c r="Q54" s="483">
        <v>1650</v>
      </c>
      <c r="R54" s="483">
        <v>1650</v>
      </c>
      <c r="S54" s="483">
        <v>430</v>
      </c>
      <c r="T54" s="487">
        <v>0.5155875299760192</v>
      </c>
      <c r="U54" s="486">
        <v>3</v>
      </c>
      <c r="V54" s="486">
        <v>0</v>
      </c>
      <c r="W54" s="486">
        <v>5</v>
      </c>
      <c r="X54" s="481" t="s">
        <v>1497</v>
      </c>
      <c r="Y54" s="483">
        <v>274300</v>
      </c>
      <c r="Z54" s="485">
        <v>6.3</v>
      </c>
      <c r="AA54" s="483">
        <v>274300</v>
      </c>
      <c r="AB54" s="488">
        <v>6.3</v>
      </c>
      <c r="AC54" s="483">
        <v>64435</v>
      </c>
      <c r="AD54" s="483">
        <v>11316800</v>
      </c>
      <c r="AE54" s="487">
        <v>0.23490703609187022</v>
      </c>
      <c r="AF54" s="489">
        <v>261.90476190476193</v>
      </c>
      <c r="AG54" s="490">
        <v>40272504</v>
      </c>
      <c r="AH54" s="490">
        <v>10584</v>
      </c>
      <c r="AI54" s="490">
        <v>469.21469999999999</v>
      </c>
      <c r="AJ54" s="481" t="s">
        <v>888</v>
      </c>
      <c r="AK54" s="481" t="s">
        <v>1308</v>
      </c>
      <c r="AL54" s="481" t="s">
        <v>1051</v>
      </c>
      <c r="AM54" s="481" t="s">
        <v>1050</v>
      </c>
      <c r="AN54" s="481" t="s">
        <v>585</v>
      </c>
      <c r="AO54" s="481" t="s">
        <v>1498</v>
      </c>
      <c r="AP54" s="481" t="s">
        <v>2025</v>
      </c>
      <c r="AQ54" s="481" t="s">
        <v>2095</v>
      </c>
      <c r="AR54" s="481" t="s">
        <v>2032</v>
      </c>
      <c r="AS54" s="481" t="s">
        <v>1499</v>
      </c>
      <c r="AT54" s="491">
        <v>29587</v>
      </c>
      <c r="AU54" s="481" t="s">
        <v>2026</v>
      </c>
      <c r="AV54" s="481" t="s">
        <v>2111</v>
      </c>
      <c r="AW54" s="481" t="s">
        <v>2026</v>
      </c>
      <c r="AX54" s="492" t="s">
        <v>2026</v>
      </c>
    </row>
    <row r="55" spans="1:50" ht="15" customHeight="1">
      <c r="A55" s="480" t="s">
        <v>391</v>
      </c>
      <c r="B55" s="481" t="s">
        <v>1500</v>
      </c>
      <c r="C55" s="481" t="s">
        <v>2181</v>
      </c>
      <c r="D55" s="481" t="s">
        <v>2181</v>
      </c>
      <c r="E55" s="481" t="s">
        <v>2182</v>
      </c>
      <c r="F55" s="481" t="s">
        <v>2182</v>
      </c>
      <c r="G55" s="481" t="s">
        <v>1501</v>
      </c>
      <c r="H55" s="481" t="s">
        <v>578</v>
      </c>
      <c r="I55" s="481" t="s">
        <v>579</v>
      </c>
      <c r="J55" s="481" t="s">
        <v>580</v>
      </c>
      <c r="K55" s="482"/>
      <c r="L55" s="483">
        <v>989</v>
      </c>
      <c r="M55" s="483">
        <v>993</v>
      </c>
      <c r="N55" s="484">
        <v>4621.5</v>
      </c>
      <c r="O55" s="485">
        <v>4.6729019211324569</v>
      </c>
      <c r="P55" s="486">
        <v>0</v>
      </c>
      <c r="Q55" s="483">
        <v>2395</v>
      </c>
      <c r="R55" s="483">
        <v>2395</v>
      </c>
      <c r="S55" s="483">
        <v>319</v>
      </c>
      <c r="T55" s="487">
        <v>0.3288659793814433</v>
      </c>
      <c r="U55" s="486">
        <v>8</v>
      </c>
      <c r="V55" s="486">
        <v>1</v>
      </c>
      <c r="W55" s="486">
        <v>8</v>
      </c>
      <c r="X55" s="481" t="s">
        <v>1502</v>
      </c>
      <c r="Y55" s="483">
        <v>417367</v>
      </c>
      <c r="Z55" s="485">
        <v>9.58</v>
      </c>
      <c r="AA55" s="483">
        <v>386817</v>
      </c>
      <c r="AB55" s="488">
        <v>8.8800000000000008</v>
      </c>
      <c r="AC55" s="483">
        <v>78477</v>
      </c>
      <c r="AD55" s="483">
        <v>9236613</v>
      </c>
      <c r="AE55" s="487">
        <v>0.18802876125807744</v>
      </c>
      <c r="AF55" s="489">
        <v>250</v>
      </c>
      <c r="AG55" s="490">
        <v>20670000</v>
      </c>
      <c r="AH55" s="490">
        <v>4456</v>
      </c>
      <c r="AI55" s="490">
        <v>561.88649999999996</v>
      </c>
      <c r="AJ55" s="481" t="s">
        <v>1503</v>
      </c>
      <c r="AK55" s="481" t="s">
        <v>1504</v>
      </c>
      <c r="AL55" s="481" t="s">
        <v>1505</v>
      </c>
      <c r="AM55" s="481" t="s">
        <v>1472</v>
      </c>
      <c r="AN55" s="481" t="s">
        <v>585</v>
      </c>
      <c r="AO55" s="481" t="s">
        <v>2043</v>
      </c>
      <c r="AP55" s="481" t="s">
        <v>2025</v>
      </c>
      <c r="AQ55" s="481" t="s">
        <v>2095</v>
      </c>
      <c r="AR55" s="481" t="s">
        <v>2044</v>
      </c>
      <c r="AS55" s="481" t="s">
        <v>2163</v>
      </c>
      <c r="AT55" s="491">
        <v>23832</v>
      </c>
      <c r="AU55" s="481" t="s">
        <v>2026</v>
      </c>
      <c r="AV55" s="481" t="s">
        <v>2026</v>
      </c>
      <c r="AW55" s="481" t="s">
        <v>2026</v>
      </c>
      <c r="AX55" s="492" t="s">
        <v>2026</v>
      </c>
    </row>
    <row r="56" spans="1:50" ht="15" customHeight="1">
      <c r="A56" s="480" t="s">
        <v>428</v>
      </c>
      <c r="B56" s="481" t="s">
        <v>1218</v>
      </c>
      <c r="C56" s="481" t="s">
        <v>2183</v>
      </c>
      <c r="D56" s="481" t="s">
        <v>2183</v>
      </c>
      <c r="E56" s="481" t="s">
        <v>2184</v>
      </c>
      <c r="F56" s="481" t="s">
        <v>2184</v>
      </c>
      <c r="G56" s="481" t="s">
        <v>1541</v>
      </c>
      <c r="H56" s="481" t="s">
        <v>578</v>
      </c>
      <c r="I56" s="481" t="s">
        <v>579</v>
      </c>
      <c r="J56" s="481" t="s">
        <v>580</v>
      </c>
      <c r="K56" s="482"/>
      <c r="L56" s="483">
        <v>877</v>
      </c>
      <c r="M56" s="483">
        <v>879</v>
      </c>
      <c r="N56" s="484">
        <v>3703.5</v>
      </c>
      <c r="O56" s="485">
        <v>4.2229190421892815</v>
      </c>
      <c r="P56" s="486">
        <v>0</v>
      </c>
      <c r="Q56" s="483">
        <v>1652</v>
      </c>
      <c r="R56" s="483">
        <v>1652</v>
      </c>
      <c r="S56" s="483">
        <v>353</v>
      </c>
      <c r="T56" s="487">
        <v>0.41094295692665889</v>
      </c>
      <c r="U56" s="486">
        <v>14</v>
      </c>
      <c r="V56" s="486">
        <v>0</v>
      </c>
      <c r="W56" s="486">
        <v>20</v>
      </c>
      <c r="X56" s="481" t="s">
        <v>1542</v>
      </c>
      <c r="Y56" s="483">
        <v>485455</v>
      </c>
      <c r="Z56" s="485">
        <v>11.14</v>
      </c>
      <c r="AA56" s="483">
        <v>453178</v>
      </c>
      <c r="AB56" s="488">
        <v>10.4</v>
      </c>
      <c r="AC56" s="483">
        <v>96415</v>
      </c>
      <c r="AD56" s="483">
        <v>7454500</v>
      </c>
      <c r="AE56" s="487">
        <v>0.19860749194055061</v>
      </c>
      <c r="AF56" s="489">
        <v>148.29443447037701</v>
      </c>
      <c r="AG56" s="490">
        <v>9676316</v>
      </c>
      <c r="AH56" s="490">
        <v>2606</v>
      </c>
      <c r="AI56" s="490">
        <v>540.56610000000001</v>
      </c>
      <c r="AJ56" s="481" t="s">
        <v>1084</v>
      </c>
      <c r="AK56" s="481" t="s">
        <v>1220</v>
      </c>
      <c r="AL56" s="481" t="s">
        <v>1543</v>
      </c>
      <c r="AM56" s="481" t="s">
        <v>1544</v>
      </c>
      <c r="AN56" s="481" t="s">
        <v>585</v>
      </c>
      <c r="AO56" s="481" t="s">
        <v>2056</v>
      </c>
      <c r="AP56" s="481" t="s">
        <v>2025</v>
      </c>
      <c r="AQ56" s="481" t="s">
        <v>2062</v>
      </c>
      <c r="AR56" s="481" t="s">
        <v>2058</v>
      </c>
      <c r="AS56" s="481" t="s">
        <v>2025</v>
      </c>
      <c r="AT56" s="491">
        <v>18791</v>
      </c>
      <c r="AU56" s="481" t="s">
        <v>1186</v>
      </c>
      <c r="AV56" s="481" t="s">
        <v>2026</v>
      </c>
      <c r="AW56" s="481" t="s">
        <v>2026</v>
      </c>
      <c r="AX56" s="492" t="s">
        <v>2026</v>
      </c>
    </row>
    <row r="57" spans="1:50" ht="15" customHeight="1">
      <c r="A57" s="480" t="s">
        <v>392</v>
      </c>
      <c r="B57" s="481" t="s">
        <v>1545</v>
      </c>
      <c r="C57" s="481" t="s">
        <v>2185</v>
      </c>
      <c r="D57" s="481" t="s">
        <v>2185</v>
      </c>
      <c r="E57" s="481" t="s">
        <v>2186</v>
      </c>
      <c r="F57" s="481" t="s">
        <v>2186</v>
      </c>
      <c r="G57" s="481" t="s">
        <v>1546</v>
      </c>
      <c r="H57" s="481" t="s">
        <v>578</v>
      </c>
      <c r="I57" s="481" t="s">
        <v>579</v>
      </c>
      <c r="J57" s="481" t="s">
        <v>580</v>
      </c>
      <c r="K57" s="482"/>
      <c r="L57" s="483">
        <v>1785</v>
      </c>
      <c r="M57" s="483">
        <v>1791</v>
      </c>
      <c r="N57" s="484">
        <v>8491.5</v>
      </c>
      <c r="O57" s="485">
        <v>4.7571428571428571</v>
      </c>
      <c r="P57" s="486">
        <v>0</v>
      </c>
      <c r="Q57" s="483">
        <v>3959</v>
      </c>
      <c r="R57" s="483">
        <v>3959</v>
      </c>
      <c r="S57" s="483">
        <v>657</v>
      </c>
      <c r="T57" s="487">
        <v>0.37521416333523699</v>
      </c>
      <c r="U57" s="486">
        <v>15</v>
      </c>
      <c r="V57" s="486">
        <v>0</v>
      </c>
      <c r="W57" s="486">
        <v>25</v>
      </c>
      <c r="X57" s="481" t="s">
        <v>2187</v>
      </c>
      <c r="Y57" s="483">
        <v>748573</v>
      </c>
      <c r="Z57" s="485">
        <v>17.18</v>
      </c>
      <c r="AA57" s="483">
        <v>702358</v>
      </c>
      <c r="AB57" s="488">
        <v>16.12</v>
      </c>
      <c r="AC57" s="483">
        <v>167841</v>
      </c>
      <c r="AD57" s="483">
        <v>14503544</v>
      </c>
      <c r="AE57" s="487">
        <v>0.22421460565636217</v>
      </c>
      <c r="AF57" s="489">
        <v>230.44237485448195</v>
      </c>
      <c r="AG57" s="490">
        <v>20731000</v>
      </c>
      <c r="AH57" s="490">
        <v>2433</v>
      </c>
      <c r="AI57" s="490">
        <v>524.08690000000001</v>
      </c>
      <c r="AJ57" s="481" t="s">
        <v>1449</v>
      </c>
      <c r="AK57" s="481" t="s">
        <v>601</v>
      </c>
      <c r="AL57" s="481" t="s">
        <v>1547</v>
      </c>
      <c r="AM57" s="481" t="s">
        <v>1548</v>
      </c>
      <c r="AN57" s="481" t="s">
        <v>585</v>
      </c>
      <c r="AO57" s="481" t="s">
        <v>2043</v>
      </c>
      <c r="AP57" s="481" t="s">
        <v>2025</v>
      </c>
      <c r="AQ57" s="481" t="s">
        <v>2095</v>
      </c>
      <c r="AR57" s="481" t="s">
        <v>2044</v>
      </c>
      <c r="AS57" s="481" t="s">
        <v>2163</v>
      </c>
      <c r="AT57" s="491">
        <v>18628</v>
      </c>
      <c r="AU57" s="481" t="s">
        <v>672</v>
      </c>
      <c r="AV57" s="481" t="s">
        <v>2026</v>
      </c>
      <c r="AW57" s="481" t="s">
        <v>2026</v>
      </c>
      <c r="AX57" s="492" t="s">
        <v>2026</v>
      </c>
    </row>
    <row r="58" spans="1:50" ht="15" customHeight="1">
      <c r="A58" s="480" t="s">
        <v>429</v>
      </c>
      <c r="B58" s="481" t="s">
        <v>794</v>
      </c>
      <c r="C58" s="481" t="s">
        <v>2054</v>
      </c>
      <c r="D58" s="481" t="s">
        <v>2054</v>
      </c>
      <c r="E58" s="481" t="s">
        <v>2188</v>
      </c>
      <c r="F58" s="481" t="s">
        <v>2188</v>
      </c>
      <c r="G58" s="481" t="s">
        <v>1549</v>
      </c>
      <c r="H58" s="481" t="s">
        <v>578</v>
      </c>
      <c r="I58" s="481" t="s">
        <v>579</v>
      </c>
      <c r="J58" s="481" t="s">
        <v>580</v>
      </c>
      <c r="K58" s="482"/>
      <c r="L58" s="483">
        <v>1261</v>
      </c>
      <c r="M58" s="483">
        <v>1266</v>
      </c>
      <c r="N58" s="484">
        <v>5428.5</v>
      </c>
      <c r="O58" s="485">
        <v>4.3049167327517841</v>
      </c>
      <c r="P58" s="486">
        <v>0</v>
      </c>
      <c r="Q58" s="483">
        <v>2418</v>
      </c>
      <c r="R58" s="483">
        <v>2418</v>
      </c>
      <c r="S58" s="483">
        <v>544</v>
      </c>
      <c r="T58" s="487">
        <v>0.43729903536977494</v>
      </c>
      <c r="U58" s="486">
        <v>23</v>
      </c>
      <c r="V58" s="486">
        <v>0</v>
      </c>
      <c r="W58" s="486">
        <v>38</v>
      </c>
      <c r="X58" s="481" t="s">
        <v>2021</v>
      </c>
      <c r="Y58" s="483">
        <v>1034160</v>
      </c>
      <c r="Z58" s="485">
        <v>23.740000000000002</v>
      </c>
      <c r="AA58" s="483">
        <v>967252</v>
      </c>
      <c r="AB58" s="488">
        <v>22.21</v>
      </c>
      <c r="AC58" s="483">
        <v>184875</v>
      </c>
      <c r="AD58" s="483">
        <v>10665277</v>
      </c>
      <c r="AE58" s="487">
        <v>0.17876827570201903</v>
      </c>
      <c r="AF58" s="489">
        <v>101.85341196293176</v>
      </c>
      <c r="AG58" s="490">
        <v>15295753</v>
      </c>
      <c r="AH58" s="490">
        <v>2806</v>
      </c>
      <c r="AI58" s="490">
        <v>563.09900000000005</v>
      </c>
      <c r="AJ58" s="481" t="s">
        <v>1550</v>
      </c>
      <c r="AK58" s="481" t="s">
        <v>1551</v>
      </c>
      <c r="AL58" s="481" t="s">
        <v>1552</v>
      </c>
      <c r="AM58" s="481" t="s">
        <v>796</v>
      </c>
      <c r="AN58" s="481" t="s">
        <v>585</v>
      </c>
      <c r="AO58" s="481" t="s">
        <v>2056</v>
      </c>
      <c r="AP58" s="481" t="s">
        <v>2025</v>
      </c>
      <c r="AQ58" s="481" t="s">
        <v>2057</v>
      </c>
      <c r="AR58" s="481" t="s">
        <v>2058</v>
      </c>
      <c r="AS58" s="481" t="s">
        <v>2050</v>
      </c>
      <c r="AT58" s="491">
        <v>18444</v>
      </c>
      <c r="AU58" s="481" t="s">
        <v>767</v>
      </c>
      <c r="AV58" s="481" t="s">
        <v>2026</v>
      </c>
      <c r="AW58" s="481" t="s">
        <v>2026</v>
      </c>
      <c r="AX58" s="492" t="s">
        <v>2026</v>
      </c>
    </row>
    <row r="59" spans="1:50" ht="15" customHeight="1">
      <c r="A59" s="480" t="s">
        <v>1592</v>
      </c>
      <c r="B59" s="481" t="s">
        <v>1593</v>
      </c>
      <c r="C59" s="481" t="s">
        <v>2189</v>
      </c>
      <c r="D59" s="481" t="s">
        <v>2190</v>
      </c>
      <c r="E59" s="481" t="s">
        <v>2191</v>
      </c>
      <c r="F59" s="481" t="s">
        <v>2192</v>
      </c>
      <c r="G59" s="481" t="s">
        <v>1594</v>
      </c>
      <c r="H59" s="481" t="s">
        <v>578</v>
      </c>
      <c r="I59" s="481" t="s">
        <v>589</v>
      </c>
      <c r="J59" s="481" t="s">
        <v>736</v>
      </c>
      <c r="K59" s="482"/>
      <c r="L59" s="483">
        <v>250</v>
      </c>
      <c r="M59" s="483">
        <v>252</v>
      </c>
      <c r="N59" s="484">
        <v>820</v>
      </c>
      <c r="O59" s="485">
        <v>3.28</v>
      </c>
      <c r="P59" s="486">
        <v>0</v>
      </c>
      <c r="Q59" s="483">
        <v>268</v>
      </c>
      <c r="R59" s="483">
        <v>268</v>
      </c>
      <c r="S59" s="483">
        <v>220</v>
      </c>
      <c r="T59" s="487">
        <v>0.90163934426229508</v>
      </c>
      <c r="U59" s="486">
        <v>3</v>
      </c>
      <c r="V59" s="486">
        <v>0</v>
      </c>
      <c r="W59" s="486">
        <v>3</v>
      </c>
      <c r="X59" s="481" t="s">
        <v>2021</v>
      </c>
      <c r="Y59" s="483">
        <v>230000</v>
      </c>
      <c r="Z59" s="485">
        <v>5.28</v>
      </c>
      <c r="AA59" s="483">
        <v>230000</v>
      </c>
      <c r="AB59" s="488">
        <v>5.28</v>
      </c>
      <c r="AC59" s="483">
        <v>48175</v>
      </c>
      <c r="AD59" s="483">
        <v>1582410</v>
      </c>
      <c r="AE59" s="487">
        <v>0.20945652173913043</v>
      </c>
      <c r="AF59" s="489">
        <v>50.757575757575758</v>
      </c>
      <c r="AG59" s="490">
        <v>9186414</v>
      </c>
      <c r="AH59" s="490">
        <v>10757</v>
      </c>
      <c r="AI59" s="490">
        <v>345.57380000000001</v>
      </c>
      <c r="AJ59" s="481" t="s">
        <v>1595</v>
      </c>
      <c r="AK59" s="481" t="s">
        <v>1596</v>
      </c>
      <c r="AL59" s="481" t="s">
        <v>1597</v>
      </c>
      <c r="AM59" s="481" t="s">
        <v>1598</v>
      </c>
      <c r="AN59" s="481" t="s">
        <v>585</v>
      </c>
      <c r="AO59" s="481" t="s">
        <v>2124</v>
      </c>
      <c r="AP59" s="481" t="s">
        <v>2022</v>
      </c>
      <c r="AQ59" s="481" t="s">
        <v>2057</v>
      </c>
      <c r="AR59" s="481" t="s">
        <v>2160</v>
      </c>
      <c r="AS59" s="481" t="s">
        <v>2050</v>
      </c>
      <c r="AT59" s="491">
        <v>28794</v>
      </c>
      <c r="AU59" s="481" t="s">
        <v>2026</v>
      </c>
      <c r="AV59" s="481" t="s">
        <v>737</v>
      </c>
      <c r="AW59" s="481" t="s">
        <v>2026</v>
      </c>
      <c r="AX59" s="492" t="s">
        <v>2026</v>
      </c>
    </row>
    <row r="60" spans="1:50" ht="15" customHeight="1">
      <c r="A60" s="480" t="s">
        <v>1690</v>
      </c>
      <c r="B60" s="481" t="s">
        <v>949</v>
      </c>
      <c r="C60" s="481" t="s">
        <v>2102</v>
      </c>
      <c r="D60" s="481" t="s">
        <v>2102</v>
      </c>
      <c r="E60" s="481" t="s">
        <v>2104</v>
      </c>
      <c r="F60" s="481" t="s">
        <v>2104</v>
      </c>
      <c r="G60" s="481" t="s">
        <v>1691</v>
      </c>
      <c r="H60" s="481" t="s">
        <v>578</v>
      </c>
      <c r="I60" s="481" t="s">
        <v>579</v>
      </c>
      <c r="J60" s="481" t="s">
        <v>598</v>
      </c>
      <c r="K60" s="482"/>
      <c r="L60" s="483">
        <v>402</v>
      </c>
      <c r="M60" s="483">
        <v>413</v>
      </c>
      <c r="N60" s="484">
        <v>1859</v>
      </c>
      <c r="O60" s="485">
        <v>4.6243781094527368</v>
      </c>
      <c r="P60" s="486">
        <v>0</v>
      </c>
      <c r="Q60" s="483">
        <v>841</v>
      </c>
      <c r="R60" s="483">
        <v>841</v>
      </c>
      <c r="S60" s="483">
        <v>152</v>
      </c>
      <c r="T60" s="487">
        <v>0.38095238095238093</v>
      </c>
      <c r="U60" s="486">
        <v>7</v>
      </c>
      <c r="V60" s="486">
        <v>1</v>
      </c>
      <c r="W60" s="486">
        <v>7</v>
      </c>
      <c r="X60" s="481" t="s">
        <v>2021</v>
      </c>
      <c r="Y60" s="483">
        <v>226969</v>
      </c>
      <c r="Z60" s="485">
        <v>5.21</v>
      </c>
      <c r="AA60" s="483">
        <v>226969</v>
      </c>
      <c r="AB60" s="488">
        <v>5.21</v>
      </c>
      <c r="AC60" s="483">
        <v>63056</v>
      </c>
      <c r="AD60" s="483">
        <v>3782352</v>
      </c>
      <c r="AE60" s="487">
        <v>0.27781767554159381</v>
      </c>
      <c r="AF60" s="489">
        <v>161.42034548944338</v>
      </c>
      <c r="AG60" s="490">
        <v>8699894</v>
      </c>
      <c r="AH60" s="490">
        <v>4528</v>
      </c>
      <c r="AI60" s="490">
        <v>656.92729999999995</v>
      </c>
      <c r="AJ60" s="481" t="s">
        <v>1692</v>
      </c>
      <c r="AK60" s="481" t="s">
        <v>1476</v>
      </c>
      <c r="AL60" s="481" t="s">
        <v>953</v>
      </c>
      <c r="AM60" s="481" t="s">
        <v>1693</v>
      </c>
      <c r="AN60" s="481" t="s">
        <v>585</v>
      </c>
      <c r="AO60" s="481" t="s">
        <v>2038</v>
      </c>
      <c r="AP60" s="481" t="s">
        <v>2025</v>
      </c>
      <c r="AQ60" s="481" t="s">
        <v>2023</v>
      </c>
      <c r="AR60" s="481" t="s">
        <v>2039</v>
      </c>
      <c r="AS60" s="481" t="s">
        <v>2069</v>
      </c>
      <c r="AT60" s="491">
        <v>28257</v>
      </c>
      <c r="AU60" s="481" t="s">
        <v>2026</v>
      </c>
      <c r="AV60" s="481" t="s">
        <v>2026</v>
      </c>
      <c r="AW60" s="481" t="s">
        <v>2026</v>
      </c>
      <c r="AX60" s="492" t="s">
        <v>2026</v>
      </c>
    </row>
    <row r="61" spans="1:50" ht="15" customHeight="1">
      <c r="A61" s="480" t="s">
        <v>393</v>
      </c>
      <c r="B61" s="481" t="s">
        <v>1694</v>
      </c>
      <c r="C61" s="481" t="s">
        <v>2171</v>
      </c>
      <c r="D61" s="481" t="s">
        <v>2171</v>
      </c>
      <c r="E61" s="481" t="s">
        <v>2193</v>
      </c>
      <c r="F61" s="481" t="s">
        <v>2193</v>
      </c>
      <c r="G61" s="481" t="s">
        <v>1695</v>
      </c>
      <c r="H61" s="481" t="s">
        <v>684</v>
      </c>
      <c r="I61" s="481" t="s">
        <v>579</v>
      </c>
      <c r="J61" s="481" t="s">
        <v>580</v>
      </c>
      <c r="K61" s="486">
        <v>209</v>
      </c>
      <c r="L61" s="483">
        <v>1003</v>
      </c>
      <c r="M61" s="483">
        <v>1007</v>
      </c>
      <c r="N61" s="484">
        <v>4513.5</v>
      </c>
      <c r="O61" s="485">
        <v>4.5</v>
      </c>
      <c r="P61" s="486">
        <v>489</v>
      </c>
      <c r="Q61" s="483">
        <v>1645</v>
      </c>
      <c r="R61" s="483">
        <v>2134</v>
      </c>
      <c r="S61" s="483">
        <v>353</v>
      </c>
      <c r="T61" s="487">
        <v>0.36466942148760328</v>
      </c>
      <c r="U61" s="486">
        <v>6</v>
      </c>
      <c r="V61" s="486">
        <v>0</v>
      </c>
      <c r="W61" s="486">
        <v>6</v>
      </c>
      <c r="X61" s="481" t="s">
        <v>2020</v>
      </c>
      <c r="Y61" s="483">
        <v>588851</v>
      </c>
      <c r="Z61" s="485">
        <v>13.52</v>
      </c>
      <c r="AA61" s="483">
        <v>545801</v>
      </c>
      <c r="AB61" s="488">
        <v>12.530000000000001</v>
      </c>
      <c r="AC61" s="483">
        <v>57006</v>
      </c>
      <c r="AD61" s="483">
        <v>8922933</v>
      </c>
      <c r="AE61" s="487">
        <v>9.6808870155608129E-2</v>
      </c>
      <c r="AF61" s="489">
        <v>157.84023668639054</v>
      </c>
      <c r="AG61" s="490">
        <v>16351823</v>
      </c>
      <c r="AH61" s="490">
        <v>3607</v>
      </c>
      <c r="AI61" s="490">
        <v>516.18910000000005</v>
      </c>
      <c r="AJ61" s="481" t="s">
        <v>1696</v>
      </c>
      <c r="AK61" s="481" t="s">
        <v>1309</v>
      </c>
      <c r="AL61" s="481" t="s">
        <v>663</v>
      </c>
      <c r="AM61" s="481" t="s">
        <v>1155</v>
      </c>
      <c r="AN61" s="481" t="s">
        <v>585</v>
      </c>
      <c r="AO61" s="481" t="s">
        <v>2043</v>
      </c>
      <c r="AP61" s="481" t="s">
        <v>2025</v>
      </c>
      <c r="AQ61" s="481" t="s">
        <v>2194</v>
      </c>
      <c r="AR61" s="481" t="s">
        <v>2044</v>
      </c>
      <c r="AS61" s="481" t="s">
        <v>2040</v>
      </c>
      <c r="AT61" s="491">
        <v>21670</v>
      </c>
      <c r="AU61" s="481" t="s">
        <v>2026</v>
      </c>
      <c r="AV61" s="481" t="s">
        <v>2026</v>
      </c>
      <c r="AW61" s="481" t="s">
        <v>2026</v>
      </c>
      <c r="AX61" s="492" t="s">
        <v>2026</v>
      </c>
    </row>
    <row r="62" spans="1:50" ht="15" customHeight="1">
      <c r="A62" s="480" t="s">
        <v>406</v>
      </c>
      <c r="B62" s="481" t="s">
        <v>1720</v>
      </c>
      <c r="C62" s="481" t="s">
        <v>2195</v>
      </c>
      <c r="D62" s="481" t="s">
        <v>2195</v>
      </c>
      <c r="E62" s="481" t="s">
        <v>2196</v>
      </c>
      <c r="F62" s="481" t="s">
        <v>2196</v>
      </c>
      <c r="G62" s="481" t="s">
        <v>1721</v>
      </c>
      <c r="H62" s="481" t="s">
        <v>578</v>
      </c>
      <c r="I62" s="481" t="s">
        <v>579</v>
      </c>
      <c r="J62" s="481" t="s">
        <v>580</v>
      </c>
      <c r="K62" s="482"/>
      <c r="L62" s="483">
        <v>777</v>
      </c>
      <c r="M62" s="483">
        <v>786</v>
      </c>
      <c r="N62" s="484">
        <v>3291.5</v>
      </c>
      <c r="O62" s="485">
        <v>4.2361647361647359</v>
      </c>
      <c r="P62" s="486">
        <v>0</v>
      </c>
      <c r="Q62" s="483">
        <v>1416</v>
      </c>
      <c r="R62" s="483">
        <v>1416</v>
      </c>
      <c r="S62" s="483">
        <v>343</v>
      </c>
      <c r="T62" s="487">
        <v>0.45013123359580054</v>
      </c>
      <c r="U62" s="486">
        <v>7</v>
      </c>
      <c r="V62" s="486">
        <v>0</v>
      </c>
      <c r="W62" s="486">
        <v>7</v>
      </c>
      <c r="X62" s="481" t="s">
        <v>1232</v>
      </c>
      <c r="Y62" s="483">
        <v>319008</v>
      </c>
      <c r="Z62" s="485">
        <v>7.32</v>
      </c>
      <c r="AA62" s="483">
        <v>319008</v>
      </c>
      <c r="AB62" s="488">
        <v>7.32</v>
      </c>
      <c r="AC62" s="483">
        <v>59598</v>
      </c>
      <c r="AD62" s="483">
        <v>6642484</v>
      </c>
      <c r="AE62" s="487">
        <v>0.18682290099307855</v>
      </c>
      <c r="AF62" s="489">
        <v>193.44262295081967</v>
      </c>
      <c r="AG62" s="490">
        <v>8397841</v>
      </c>
      <c r="AH62" s="490">
        <v>2529</v>
      </c>
      <c r="AI62" s="490">
        <v>495.70870000000002</v>
      </c>
      <c r="AJ62" s="481" t="s">
        <v>1722</v>
      </c>
      <c r="AK62" s="481" t="s">
        <v>1723</v>
      </c>
      <c r="AL62" s="481" t="s">
        <v>1260</v>
      </c>
      <c r="AM62" s="481" t="s">
        <v>2026</v>
      </c>
      <c r="AN62" s="481" t="s">
        <v>585</v>
      </c>
      <c r="AO62" s="481" t="s">
        <v>2094</v>
      </c>
      <c r="AP62" s="481" t="s">
        <v>2025</v>
      </c>
      <c r="AQ62" s="481" t="s">
        <v>2095</v>
      </c>
      <c r="AR62" s="481" t="s">
        <v>2093</v>
      </c>
      <c r="AS62" s="481" t="s">
        <v>2033</v>
      </c>
      <c r="AT62" s="491">
        <v>18710</v>
      </c>
      <c r="AU62" s="481" t="s">
        <v>1045</v>
      </c>
      <c r="AV62" s="481" t="s">
        <v>2026</v>
      </c>
      <c r="AW62" s="481" t="s">
        <v>2026</v>
      </c>
      <c r="AX62" s="492" t="s">
        <v>2026</v>
      </c>
    </row>
    <row r="63" spans="1:50" ht="15" customHeight="1">
      <c r="A63" s="480" t="s">
        <v>1739</v>
      </c>
      <c r="B63" s="481" t="s">
        <v>611</v>
      </c>
      <c r="C63" s="481" t="s">
        <v>2035</v>
      </c>
      <c r="D63" s="481" t="s">
        <v>2035</v>
      </c>
      <c r="E63" s="481" t="s">
        <v>2037</v>
      </c>
      <c r="F63" s="481" t="s">
        <v>2037</v>
      </c>
      <c r="G63" s="481" t="s">
        <v>1740</v>
      </c>
      <c r="H63" s="481" t="s">
        <v>578</v>
      </c>
      <c r="I63" s="481" t="s">
        <v>579</v>
      </c>
      <c r="J63" s="481" t="s">
        <v>580</v>
      </c>
      <c r="K63" s="482"/>
      <c r="L63" s="483">
        <v>1494</v>
      </c>
      <c r="M63" s="483">
        <v>1497</v>
      </c>
      <c r="N63" s="484">
        <v>6958</v>
      </c>
      <c r="O63" s="485">
        <v>4.6572958500669346</v>
      </c>
      <c r="P63" s="486">
        <v>0</v>
      </c>
      <c r="Q63" s="483">
        <v>3143</v>
      </c>
      <c r="R63" s="483">
        <v>3143</v>
      </c>
      <c r="S63" s="483">
        <v>572</v>
      </c>
      <c r="T63" s="487">
        <v>0.39285714285714285</v>
      </c>
      <c r="U63" s="486">
        <v>28</v>
      </c>
      <c r="V63" s="486">
        <v>3</v>
      </c>
      <c r="W63" s="486">
        <v>28</v>
      </c>
      <c r="X63" s="481" t="s">
        <v>2049</v>
      </c>
      <c r="Y63" s="483">
        <v>1340519</v>
      </c>
      <c r="Z63" s="485">
        <v>30.77</v>
      </c>
      <c r="AA63" s="483">
        <v>1340519</v>
      </c>
      <c r="AB63" s="488">
        <v>30.77</v>
      </c>
      <c r="AC63" s="483">
        <v>190435</v>
      </c>
      <c r="AD63" s="483">
        <v>12238008</v>
      </c>
      <c r="AE63" s="487">
        <v>0.14206064964390658</v>
      </c>
      <c r="AF63" s="489">
        <v>102.1449463763406</v>
      </c>
      <c r="AG63" s="490">
        <v>17963549</v>
      </c>
      <c r="AH63" s="490">
        <v>2564</v>
      </c>
      <c r="AI63" s="490">
        <v>549.64419999999996</v>
      </c>
      <c r="AJ63" s="481" t="s">
        <v>613</v>
      </c>
      <c r="AK63" s="481" t="s">
        <v>815</v>
      </c>
      <c r="AL63" s="481" t="s">
        <v>1475</v>
      </c>
      <c r="AM63" s="481" t="s">
        <v>1741</v>
      </c>
      <c r="AN63" s="481" t="s">
        <v>585</v>
      </c>
      <c r="AO63" s="481" t="s">
        <v>2038</v>
      </c>
      <c r="AP63" s="481" t="s">
        <v>2025</v>
      </c>
      <c r="AQ63" s="481" t="s">
        <v>2023</v>
      </c>
      <c r="AR63" s="481" t="s">
        <v>2039</v>
      </c>
      <c r="AS63" s="481" t="s">
        <v>2069</v>
      </c>
      <c r="AT63" s="491">
        <v>20148</v>
      </c>
      <c r="AU63" s="481" t="s">
        <v>2026</v>
      </c>
      <c r="AV63" s="481" t="s">
        <v>2026</v>
      </c>
      <c r="AW63" s="481" t="s">
        <v>2026</v>
      </c>
      <c r="AX63" s="492" t="s">
        <v>2026</v>
      </c>
    </row>
    <row r="64" spans="1:50" ht="15" customHeight="1">
      <c r="A64" s="480" t="s">
        <v>423</v>
      </c>
      <c r="B64" s="481" t="s">
        <v>1742</v>
      </c>
      <c r="C64" s="481" t="s">
        <v>2197</v>
      </c>
      <c r="D64" s="481" t="s">
        <v>2197</v>
      </c>
      <c r="E64" s="481" t="s">
        <v>2198</v>
      </c>
      <c r="F64" s="481" t="s">
        <v>2198</v>
      </c>
      <c r="G64" s="481" t="s">
        <v>1743</v>
      </c>
      <c r="H64" s="481" t="s">
        <v>578</v>
      </c>
      <c r="I64" s="481" t="s">
        <v>579</v>
      </c>
      <c r="J64" s="481" t="s">
        <v>580</v>
      </c>
      <c r="K64" s="482"/>
      <c r="L64" s="483">
        <v>1255</v>
      </c>
      <c r="M64" s="483">
        <v>1259</v>
      </c>
      <c r="N64" s="484">
        <v>5849.5</v>
      </c>
      <c r="O64" s="485">
        <v>4.6609561752988045</v>
      </c>
      <c r="P64" s="486">
        <v>0</v>
      </c>
      <c r="Q64" s="483">
        <v>2749</v>
      </c>
      <c r="R64" s="483">
        <v>2749</v>
      </c>
      <c r="S64" s="483">
        <v>511</v>
      </c>
      <c r="T64" s="487">
        <v>0.41443633414436332</v>
      </c>
      <c r="U64" s="486">
        <v>13</v>
      </c>
      <c r="V64" s="486">
        <v>2</v>
      </c>
      <c r="W64" s="486">
        <v>26</v>
      </c>
      <c r="X64" s="481" t="s">
        <v>2049</v>
      </c>
      <c r="Y64" s="483">
        <v>1076761</v>
      </c>
      <c r="Z64" s="485">
        <v>24.72</v>
      </c>
      <c r="AA64" s="483">
        <v>1076761</v>
      </c>
      <c r="AB64" s="488">
        <v>24.72</v>
      </c>
      <c r="AC64" s="483">
        <v>164048</v>
      </c>
      <c r="AD64" s="483">
        <v>10481330</v>
      </c>
      <c r="AE64" s="487">
        <v>0.14324408810775788</v>
      </c>
      <c r="AF64" s="489">
        <v>111.20550161812298</v>
      </c>
      <c r="AG64" s="490">
        <v>13445000</v>
      </c>
      <c r="AH64" s="490">
        <v>2308</v>
      </c>
      <c r="AI64" s="490">
        <v>517.46680000000003</v>
      </c>
      <c r="AJ64" s="481" t="s">
        <v>1693</v>
      </c>
      <c r="AK64" s="481" t="s">
        <v>918</v>
      </c>
      <c r="AL64" s="481" t="s">
        <v>837</v>
      </c>
      <c r="AM64" s="481" t="s">
        <v>1744</v>
      </c>
      <c r="AN64" s="481" t="s">
        <v>585</v>
      </c>
      <c r="AO64" s="481" t="s">
        <v>2038</v>
      </c>
      <c r="AP64" s="481" t="s">
        <v>2025</v>
      </c>
      <c r="AQ64" s="481" t="s">
        <v>2023</v>
      </c>
      <c r="AR64" s="481" t="s">
        <v>2039</v>
      </c>
      <c r="AS64" s="481" t="s">
        <v>2069</v>
      </c>
      <c r="AT64" s="491">
        <v>20026</v>
      </c>
      <c r="AU64" s="481" t="s">
        <v>681</v>
      </c>
      <c r="AV64" s="481" t="s">
        <v>2026</v>
      </c>
      <c r="AW64" s="481" t="s">
        <v>2026</v>
      </c>
      <c r="AX64" s="492" t="s">
        <v>2026</v>
      </c>
    </row>
    <row r="65" spans="1:50" ht="15" customHeight="1">
      <c r="A65" s="480" t="s">
        <v>1750</v>
      </c>
      <c r="B65" s="481" t="s">
        <v>930</v>
      </c>
      <c r="C65" s="481" t="s">
        <v>2199</v>
      </c>
      <c r="D65" s="481" t="s">
        <v>2082</v>
      </c>
      <c r="E65" s="481" t="s">
        <v>2200</v>
      </c>
      <c r="F65" s="481" t="s">
        <v>2084</v>
      </c>
      <c r="G65" s="481" t="s">
        <v>1751</v>
      </c>
      <c r="H65" s="481" t="s">
        <v>578</v>
      </c>
      <c r="I65" s="481" t="s">
        <v>589</v>
      </c>
      <c r="J65" s="481" t="s">
        <v>580</v>
      </c>
      <c r="K65" s="482"/>
      <c r="L65" s="483">
        <v>111</v>
      </c>
      <c r="M65" s="483">
        <v>114</v>
      </c>
      <c r="N65" s="484">
        <v>586.5</v>
      </c>
      <c r="O65" s="485">
        <v>5.2837837837837842</v>
      </c>
      <c r="P65" s="486">
        <v>0</v>
      </c>
      <c r="Q65" s="483">
        <v>371</v>
      </c>
      <c r="R65" s="483">
        <v>371</v>
      </c>
      <c r="S65" s="483">
        <v>20</v>
      </c>
      <c r="T65" s="487">
        <v>0.18018018018018017</v>
      </c>
      <c r="U65" s="486">
        <v>4</v>
      </c>
      <c r="V65" s="486">
        <v>0</v>
      </c>
      <c r="W65" s="486">
        <v>19</v>
      </c>
      <c r="X65" s="481" t="s">
        <v>2031</v>
      </c>
      <c r="Y65" s="483">
        <v>149500</v>
      </c>
      <c r="Z65" s="485">
        <v>3.43</v>
      </c>
      <c r="AA65" s="483">
        <v>149500</v>
      </c>
      <c r="AB65" s="488">
        <v>3.43</v>
      </c>
      <c r="AC65" s="483">
        <v>41764</v>
      </c>
      <c r="AD65" s="483">
        <v>1301202</v>
      </c>
      <c r="AE65" s="487">
        <v>0.27935785953177256</v>
      </c>
      <c r="AF65" s="489">
        <v>108.16326530612244</v>
      </c>
      <c r="AG65" s="490">
        <v>8902455</v>
      </c>
      <c r="AH65" s="490">
        <v>14764</v>
      </c>
      <c r="AI65" s="490">
        <v>671.71169999999995</v>
      </c>
      <c r="AJ65" s="481" t="s">
        <v>1308</v>
      </c>
      <c r="AK65" s="481" t="s">
        <v>1051</v>
      </c>
      <c r="AL65" s="481" t="s">
        <v>1696</v>
      </c>
      <c r="AM65" s="481" t="s">
        <v>1049</v>
      </c>
      <c r="AN65" s="481" t="s">
        <v>585</v>
      </c>
      <c r="AO65" s="481" t="s">
        <v>2043</v>
      </c>
      <c r="AP65" s="481" t="s">
        <v>2025</v>
      </c>
      <c r="AQ65" s="481" t="s">
        <v>2023</v>
      </c>
      <c r="AR65" s="481" t="s">
        <v>2032</v>
      </c>
      <c r="AS65" s="481" t="s">
        <v>2040</v>
      </c>
      <c r="AT65" s="491">
        <v>32264</v>
      </c>
      <c r="AU65" s="481" t="s">
        <v>2026</v>
      </c>
      <c r="AV65" s="481" t="s">
        <v>2026</v>
      </c>
      <c r="AW65" s="481" t="s">
        <v>622</v>
      </c>
      <c r="AX65" s="492" t="s">
        <v>2026</v>
      </c>
    </row>
    <row r="66" spans="1:50" ht="15" customHeight="1">
      <c r="A66" s="480" t="s">
        <v>1771</v>
      </c>
      <c r="B66" s="481" t="s">
        <v>930</v>
      </c>
      <c r="C66" s="481" t="s">
        <v>2201</v>
      </c>
      <c r="D66" s="481" t="s">
        <v>2082</v>
      </c>
      <c r="E66" s="481" t="s">
        <v>2202</v>
      </c>
      <c r="F66" s="481" t="s">
        <v>2084</v>
      </c>
      <c r="G66" s="481" t="s">
        <v>1772</v>
      </c>
      <c r="H66" s="481" t="s">
        <v>578</v>
      </c>
      <c r="I66" s="481" t="s">
        <v>589</v>
      </c>
      <c r="J66" s="481" t="s">
        <v>580</v>
      </c>
      <c r="K66" s="482"/>
      <c r="L66" s="483">
        <v>119</v>
      </c>
      <c r="M66" s="483">
        <v>120</v>
      </c>
      <c r="N66" s="484">
        <v>535.5</v>
      </c>
      <c r="O66" s="485">
        <v>4.5</v>
      </c>
      <c r="P66" s="486">
        <v>0</v>
      </c>
      <c r="Q66" s="483">
        <v>259</v>
      </c>
      <c r="R66" s="483">
        <v>259</v>
      </c>
      <c r="S66" s="483">
        <v>44</v>
      </c>
      <c r="T66" s="487">
        <v>0.3728813559322034</v>
      </c>
      <c r="U66" s="486">
        <v>2</v>
      </c>
      <c r="V66" s="486">
        <v>0</v>
      </c>
      <c r="W66" s="486">
        <v>14</v>
      </c>
      <c r="X66" s="481" t="s">
        <v>2031</v>
      </c>
      <c r="Y66" s="483">
        <v>123156</v>
      </c>
      <c r="Z66" s="485">
        <v>2.83</v>
      </c>
      <c r="AA66" s="483">
        <v>123156</v>
      </c>
      <c r="AB66" s="488">
        <v>2.83</v>
      </c>
      <c r="AC66" s="483">
        <v>42267</v>
      </c>
      <c r="AD66" s="483">
        <v>1098942</v>
      </c>
      <c r="AE66" s="487">
        <v>0.34319886972620089</v>
      </c>
      <c r="AF66" s="489">
        <v>91.519434628975262</v>
      </c>
      <c r="AG66" s="490">
        <v>8851338</v>
      </c>
      <c r="AH66" s="490">
        <v>16391</v>
      </c>
      <c r="AI66" s="490">
        <v>588.322</v>
      </c>
      <c r="AJ66" s="481" t="s">
        <v>1773</v>
      </c>
      <c r="AK66" s="481" t="s">
        <v>663</v>
      </c>
      <c r="AL66" s="481" t="s">
        <v>1774</v>
      </c>
      <c r="AM66" s="481" t="s">
        <v>1775</v>
      </c>
      <c r="AN66" s="481" t="s">
        <v>585</v>
      </c>
      <c r="AO66" s="481" t="s">
        <v>2105</v>
      </c>
      <c r="AP66" s="481" t="s">
        <v>2025</v>
      </c>
      <c r="AQ66" s="481" t="s">
        <v>2023</v>
      </c>
      <c r="AR66" s="481" t="s">
        <v>2039</v>
      </c>
      <c r="AS66" s="481" t="s">
        <v>2040</v>
      </c>
      <c r="AT66" s="491">
        <v>31884</v>
      </c>
      <c r="AU66" s="481" t="s">
        <v>2026</v>
      </c>
      <c r="AV66" s="481" t="s">
        <v>2026</v>
      </c>
      <c r="AW66" s="481" t="s">
        <v>622</v>
      </c>
      <c r="AX66" s="492" t="s">
        <v>2026</v>
      </c>
    </row>
    <row r="67" spans="1:50" ht="15" customHeight="1">
      <c r="A67" s="480" t="s">
        <v>1809</v>
      </c>
      <c r="B67" s="481" t="s">
        <v>596</v>
      </c>
      <c r="C67" s="481" t="s">
        <v>2203</v>
      </c>
      <c r="D67" s="481" t="s">
        <v>2028</v>
      </c>
      <c r="E67" s="481" t="s">
        <v>2030</v>
      </c>
      <c r="F67" s="481" t="s">
        <v>2030</v>
      </c>
      <c r="G67" s="481" t="s">
        <v>1810</v>
      </c>
      <c r="H67" s="481" t="s">
        <v>578</v>
      </c>
      <c r="I67" s="481" t="s">
        <v>589</v>
      </c>
      <c r="J67" s="481" t="s">
        <v>580</v>
      </c>
      <c r="K67" s="482"/>
      <c r="L67" s="483">
        <v>89</v>
      </c>
      <c r="M67" s="483">
        <v>90</v>
      </c>
      <c r="N67" s="484">
        <v>348.5</v>
      </c>
      <c r="O67" s="485">
        <v>3.9157303370786516</v>
      </c>
      <c r="P67" s="486">
        <v>0</v>
      </c>
      <c r="Q67" s="483">
        <v>179</v>
      </c>
      <c r="R67" s="483">
        <v>179</v>
      </c>
      <c r="S67" s="483">
        <v>39</v>
      </c>
      <c r="T67" s="487">
        <v>0.45348837209302323</v>
      </c>
      <c r="U67" s="486">
        <v>1</v>
      </c>
      <c r="V67" s="486">
        <v>0</v>
      </c>
      <c r="W67" s="486">
        <v>1</v>
      </c>
      <c r="X67" s="481" t="s">
        <v>2021</v>
      </c>
      <c r="Y67" s="483">
        <v>27481</v>
      </c>
      <c r="Z67" s="485">
        <v>0.63</v>
      </c>
      <c r="AA67" s="483">
        <v>27481</v>
      </c>
      <c r="AB67" s="488">
        <v>0.63</v>
      </c>
      <c r="AC67" s="483">
        <v>12354</v>
      </c>
      <c r="AD67" s="483">
        <v>816812</v>
      </c>
      <c r="AE67" s="487">
        <v>0.4495469597176231</v>
      </c>
      <c r="AF67" s="489">
        <v>284.1269841269841</v>
      </c>
      <c r="AG67" s="490">
        <v>2296895</v>
      </c>
      <c r="AH67" s="490">
        <v>6363</v>
      </c>
      <c r="AI67" s="490">
        <v>477.3614</v>
      </c>
      <c r="AJ67" s="481" t="s">
        <v>940</v>
      </c>
      <c r="AK67" s="481" t="s">
        <v>599</v>
      </c>
      <c r="AL67" s="481" t="s">
        <v>936</v>
      </c>
      <c r="AM67" s="481" t="s">
        <v>937</v>
      </c>
      <c r="AN67" s="481" t="s">
        <v>585</v>
      </c>
      <c r="AO67" s="481" t="s">
        <v>2091</v>
      </c>
      <c r="AP67" s="481" t="s">
        <v>2025</v>
      </c>
      <c r="AQ67" s="481" t="s">
        <v>2095</v>
      </c>
      <c r="AR67" s="481" t="s">
        <v>2093</v>
      </c>
      <c r="AS67" s="481" t="s">
        <v>2033</v>
      </c>
      <c r="AT67" s="491">
        <v>26206</v>
      </c>
      <c r="AU67" s="481" t="s">
        <v>2026</v>
      </c>
      <c r="AV67" s="481" t="s">
        <v>2026</v>
      </c>
      <c r="AW67" s="481" t="s">
        <v>2026</v>
      </c>
      <c r="AX67" s="492" t="s">
        <v>2026</v>
      </c>
    </row>
    <row r="68" spans="1:50" ht="15" customHeight="1">
      <c r="A68" s="480" t="s">
        <v>424</v>
      </c>
      <c r="B68" s="481" t="s">
        <v>1593</v>
      </c>
      <c r="C68" s="481" t="s">
        <v>2190</v>
      </c>
      <c r="D68" s="481" t="s">
        <v>2190</v>
      </c>
      <c r="E68" s="481" t="s">
        <v>2192</v>
      </c>
      <c r="F68" s="481" t="s">
        <v>2192</v>
      </c>
      <c r="G68" s="481" t="s">
        <v>1815</v>
      </c>
      <c r="H68" s="481" t="s">
        <v>578</v>
      </c>
      <c r="I68" s="481" t="s">
        <v>579</v>
      </c>
      <c r="J68" s="481" t="s">
        <v>580</v>
      </c>
      <c r="K68" s="482"/>
      <c r="L68" s="483">
        <v>1181</v>
      </c>
      <c r="M68" s="483">
        <v>1185</v>
      </c>
      <c r="N68" s="484">
        <v>5417.5</v>
      </c>
      <c r="O68" s="485">
        <v>4.5872142252328532</v>
      </c>
      <c r="P68" s="486">
        <v>0</v>
      </c>
      <c r="Q68" s="483">
        <v>2517</v>
      </c>
      <c r="R68" s="483">
        <v>2517</v>
      </c>
      <c r="S68" s="483">
        <v>456</v>
      </c>
      <c r="T68" s="487">
        <v>0.39310344827586208</v>
      </c>
      <c r="U68" s="486">
        <v>29</v>
      </c>
      <c r="V68" s="486">
        <v>2</v>
      </c>
      <c r="W68" s="486">
        <v>64</v>
      </c>
      <c r="X68" s="481" t="s">
        <v>2085</v>
      </c>
      <c r="Y68" s="483">
        <v>1430081</v>
      </c>
      <c r="Z68" s="485">
        <v>32.83</v>
      </c>
      <c r="AA68" s="483">
        <v>1430081</v>
      </c>
      <c r="AB68" s="488">
        <v>32.83</v>
      </c>
      <c r="AC68" s="483">
        <v>228989</v>
      </c>
      <c r="AD68" s="483">
        <v>11440850</v>
      </c>
      <c r="AE68" s="487">
        <v>0.16012309792242538</v>
      </c>
      <c r="AF68" s="489">
        <v>76.667681998172412</v>
      </c>
      <c r="AG68" s="490">
        <v>15541569</v>
      </c>
      <c r="AH68" s="490">
        <v>2859</v>
      </c>
      <c r="AI68" s="490">
        <v>506.56630000000001</v>
      </c>
      <c r="AJ68" s="481" t="s">
        <v>1595</v>
      </c>
      <c r="AK68" s="481" t="s">
        <v>1816</v>
      </c>
      <c r="AL68" s="481" t="s">
        <v>1817</v>
      </c>
      <c r="AM68" s="481" t="s">
        <v>1596</v>
      </c>
      <c r="AN68" s="481" t="s">
        <v>585</v>
      </c>
      <c r="AO68" s="481" t="s">
        <v>2124</v>
      </c>
      <c r="AP68" s="481" t="s">
        <v>2022</v>
      </c>
      <c r="AQ68" s="481" t="s">
        <v>2057</v>
      </c>
      <c r="AR68" s="481" t="s">
        <v>2160</v>
      </c>
      <c r="AS68" s="481" t="s">
        <v>2050</v>
      </c>
      <c r="AT68" s="491">
        <v>19690</v>
      </c>
      <c r="AU68" s="481" t="s">
        <v>2026</v>
      </c>
      <c r="AV68" s="481" t="s">
        <v>2026</v>
      </c>
      <c r="AW68" s="481" t="s">
        <v>2026</v>
      </c>
      <c r="AX68" s="492" t="s">
        <v>2026</v>
      </c>
    </row>
    <row r="69" spans="1:50" ht="15" customHeight="1">
      <c r="A69" s="480" t="s">
        <v>1818</v>
      </c>
      <c r="B69" s="481" t="s">
        <v>1593</v>
      </c>
      <c r="C69" s="481" t="s">
        <v>2204</v>
      </c>
      <c r="D69" s="481" t="s">
        <v>2190</v>
      </c>
      <c r="E69" s="481" t="s">
        <v>2205</v>
      </c>
      <c r="F69" s="481" t="s">
        <v>2192</v>
      </c>
      <c r="G69" s="481" t="s">
        <v>1819</v>
      </c>
      <c r="H69" s="481" t="s">
        <v>578</v>
      </c>
      <c r="I69" s="481" t="s">
        <v>579</v>
      </c>
      <c r="J69" s="481" t="s">
        <v>580</v>
      </c>
      <c r="K69" s="482"/>
      <c r="L69" s="483">
        <v>287</v>
      </c>
      <c r="M69" s="483">
        <v>287</v>
      </c>
      <c r="N69" s="484">
        <v>1330.5</v>
      </c>
      <c r="O69" s="485">
        <v>4.6358885017421603</v>
      </c>
      <c r="P69" s="486">
        <v>0</v>
      </c>
      <c r="Q69" s="483">
        <v>646</v>
      </c>
      <c r="R69" s="483">
        <v>646</v>
      </c>
      <c r="S69" s="483">
        <v>114</v>
      </c>
      <c r="T69" s="487">
        <v>0.40714285714285714</v>
      </c>
      <c r="U69" s="486">
        <v>4</v>
      </c>
      <c r="V69" s="486">
        <v>0</v>
      </c>
      <c r="W69" s="486">
        <v>4</v>
      </c>
      <c r="X69" s="481" t="s">
        <v>2206</v>
      </c>
      <c r="Y69" s="483">
        <v>384899</v>
      </c>
      <c r="Z69" s="485">
        <v>8.84</v>
      </c>
      <c r="AA69" s="483">
        <v>384899</v>
      </c>
      <c r="AB69" s="488">
        <v>8.84</v>
      </c>
      <c r="AC69" s="483">
        <v>39315</v>
      </c>
      <c r="AD69" s="483">
        <v>2755918</v>
      </c>
      <c r="AE69" s="487">
        <v>0.10214367925092037</v>
      </c>
      <c r="AF69" s="489">
        <v>73.07692307692308</v>
      </c>
      <c r="AG69" s="490">
        <v>7405898</v>
      </c>
      <c r="AH69" s="490">
        <v>5523</v>
      </c>
      <c r="AI69" s="490">
        <v>511.39350000000002</v>
      </c>
      <c r="AJ69" s="481" t="s">
        <v>1820</v>
      </c>
      <c r="AK69" s="481" t="s">
        <v>1821</v>
      </c>
      <c r="AL69" s="481" t="s">
        <v>1595</v>
      </c>
      <c r="AM69" s="481" t="s">
        <v>1822</v>
      </c>
      <c r="AN69" s="481" t="s">
        <v>585</v>
      </c>
      <c r="AO69" s="481" t="s">
        <v>2124</v>
      </c>
      <c r="AP69" s="481" t="s">
        <v>2022</v>
      </c>
      <c r="AQ69" s="481" t="s">
        <v>2057</v>
      </c>
      <c r="AR69" s="481" t="s">
        <v>2160</v>
      </c>
      <c r="AS69" s="481" t="s">
        <v>2050</v>
      </c>
      <c r="AT69" s="491">
        <v>26206</v>
      </c>
      <c r="AU69" s="481" t="s">
        <v>2026</v>
      </c>
      <c r="AV69" s="481" t="s">
        <v>2026</v>
      </c>
      <c r="AW69" s="481" t="s">
        <v>2026</v>
      </c>
      <c r="AX69" s="492" t="s">
        <v>2026</v>
      </c>
    </row>
    <row r="70" spans="1:50" ht="15" customHeight="1">
      <c r="A70" s="480" t="s">
        <v>1832</v>
      </c>
      <c r="B70" s="481" t="s">
        <v>1067</v>
      </c>
      <c r="C70" s="481" t="s">
        <v>2207</v>
      </c>
      <c r="D70" s="481" t="s">
        <v>2018</v>
      </c>
      <c r="E70" s="481" t="s">
        <v>2208</v>
      </c>
      <c r="F70" s="481" t="s">
        <v>2208</v>
      </c>
      <c r="G70" s="481" t="s">
        <v>1833</v>
      </c>
      <c r="H70" s="481" t="s">
        <v>578</v>
      </c>
      <c r="I70" s="481" t="s">
        <v>579</v>
      </c>
      <c r="J70" s="481" t="s">
        <v>736</v>
      </c>
      <c r="K70" s="482"/>
      <c r="L70" s="483">
        <v>219</v>
      </c>
      <c r="M70" s="483">
        <v>219</v>
      </c>
      <c r="N70" s="484">
        <v>689.5</v>
      </c>
      <c r="O70" s="485">
        <v>3.1484018264840183</v>
      </c>
      <c r="P70" s="486">
        <v>0</v>
      </c>
      <c r="Q70" s="483">
        <v>233</v>
      </c>
      <c r="R70" s="483">
        <v>233</v>
      </c>
      <c r="S70" s="483">
        <v>189</v>
      </c>
      <c r="T70" s="487">
        <v>0.88317757009345799</v>
      </c>
      <c r="U70" s="486">
        <v>1</v>
      </c>
      <c r="V70" s="486">
        <v>0</v>
      </c>
      <c r="W70" s="486">
        <v>1</v>
      </c>
      <c r="X70" s="481" t="s">
        <v>2022</v>
      </c>
      <c r="Y70" s="483">
        <v>71490</v>
      </c>
      <c r="Z70" s="485">
        <v>1.6400000000000001</v>
      </c>
      <c r="AA70" s="483">
        <v>71490</v>
      </c>
      <c r="AB70" s="488">
        <v>1.6400000000000001</v>
      </c>
      <c r="AC70" s="483">
        <v>11388</v>
      </c>
      <c r="AD70" s="483">
        <v>1505284</v>
      </c>
      <c r="AE70" s="487">
        <v>0.15929500629458665</v>
      </c>
      <c r="AF70" s="489">
        <v>142.07317073170731</v>
      </c>
      <c r="AG70" s="490">
        <v>11406932</v>
      </c>
      <c r="AH70" s="490">
        <v>16520</v>
      </c>
      <c r="AI70" s="490">
        <v>309.4579</v>
      </c>
      <c r="AJ70" s="481" t="s">
        <v>913</v>
      </c>
      <c r="AK70" s="481" t="s">
        <v>1069</v>
      </c>
      <c r="AL70" s="481" t="s">
        <v>1014</v>
      </c>
      <c r="AM70" s="481" t="s">
        <v>1834</v>
      </c>
      <c r="AN70" s="481" t="s">
        <v>585</v>
      </c>
      <c r="AO70" s="481" t="s">
        <v>2021</v>
      </c>
      <c r="AP70" s="481" t="s">
        <v>2025</v>
      </c>
      <c r="AQ70" s="481" t="s">
        <v>2051</v>
      </c>
      <c r="AR70" s="481" t="s">
        <v>2032</v>
      </c>
      <c r="AS70" s="481" t="s">
        <v>2025</v>
      </c>
      <c r="AT70" s="491">
        <v>30071</v>
      </c>
      <c r="AU70" s="481" t="s">
        <v>2026</v>
      </c>
      <c r="AV70" s="481" t="s">
        <v>737</v>
      </c>
      <c r="AW70" s="481" t="s">
        <v>622</v>
      </c>
      <c r="AX70" s="492" t="s">
        <v>2026</v>
      </c>
    </row>
    <row r="71" spans="1:50" ht="15" customHeight="1">
      <c r="A71" s="480" t="s">
        <v>1837</v>
      </c>
      <c r="B71" s="481" t="s">
        <v>930</v>
      </c>
      <c r="C71" s="481" t="s">
        <v>2082</v>
      </c>
      <c r="D71" s="481" t="s">
        <v>2082</v>
      </c>
      <c r="E71" s="481" t="s">
        <v>2084</v>
      </c>
      <c r="F71" s="481" t="s">
        <v>2084</v>
      </c>
      <c r="G71" s="481" t="s">
        <v>1838</v>
      </c>
      <c r="H71" s="481" t="s">
        <v>578</v>
      </c>
      <c r="I71" s="481" t="s">
        <v>589</v>
      </c>
      <c r="J71" s="481" t="s">
        <v>736</v>
      </c>
      <c r="K71" s="482"/>
      <c r="L71" s="483">
        <v>195</v>
      </c>
      <c r="M71" s="483">
        <v>200</v>
      </c>
      <c r="N71" s="484">
        <v>682.5</v>
      </c>
      <c r="O71" s="485">
        <v>3.5</v>
      </c>
      <c r="P71" s="486">
        <v>0</v>
      </c>
      <c r="Q71" s="483">
        <v>226</v>
      </c>
      <c r="R71" s="483">
        <v>226</v>
      </c>
      <c r="S71" s="483">
        <v>160</v>
      </c>
      <c r="T71" s="487">
        <v>0.82051282051282048</v>
      </c>
      <c r="U71" s="486">
        <v>1</v>
      </c>
      <c r="V71" s="486">
        <v>0</v>
      </c>
      <c r="W71" s="486">
        <v>1</v>
      </c>
      <c r="X71" s="481" t="s">
        <v>2038</v>
      </c>
      <c r="Y71" s="483">
        <v>115299</v>
      </c>
      <c r="Z71" s="485">
        <v>2.65</v>
      </c>
      <c r="AA71" s="483">
        <v>115299</v>
      </c>
      <c r="AB71" s="488">
        <v>2.65</v>
      </c>
      <c r="AC71" s="483">
        <v>18632</v>
      </c>
      <c r="AD71" s="483">
        <v>1502857</v>
      </c>
      <c r="AE71" s="487">
        <v>0.16159723848428867</v>
      </c>
      <c r="AF71" s="489">
        <v>85.283018867924525</v>
      </c>
      <c r="AG71" s="490">
        <v>12675000</v>
      </c>
      <c r="AH71" s="490">
        <v>18107</v>
      </c>
      <c r="AI71" s="490">
        <v>320.58460000000002</v>
      </c>
      <c r="AJ71" s="481" t="s">
        <v>941</v>
      </c>
      <c r="AK71" s="481" t="s">
        <v>1014</v>
      </c>
      <c r="AL71" s="481" t="s">
        <v>1050</v>
      </c>
      <c r="AM71" s="481" t="s">
        <v>664</v>
      </c>
      <c r="AN71" s="481" t="s">
        <v>585</v>
      </c>
      <c r="AO71" s="481" t="s">
        <v>2031</v>
      </c>
      <c r="AP71" s="481" t="s">
        <v>2025</v>
      </c>
      <c r="AQ71" s="481" t="s">
        <v>2023</v>
      </c>
      <c r="AR71" s="481" t="s">
        <v>2032</v>
      </c>
      <c r="AS71" s="481" t="s">
        <v>2040</v>
      </c>
      <c r="AT71" s="491">
        <v>31117</v>
      </c>
      <c r="AU71" s="481" t="s">
        <v>2026</v>
      </c>
      <c r="AV71" s="481" t="s">
        <v>737</v>
      </c>
      <c r="AW71" s="481" t="s">
        <v>622</v>
      </c>
      <c r="AX71" s="492" t="s">
        <v>2026</v>
      </c>
    </row>
    <row r="72" spans="1:50" ht="15" customHeight="1">
      <c r="A72" s="480" t="s">
        <v>1839</v>
      </c>
      <c r="B72" s="481" t="s">
        <v>930</v>
      </c>
      <c r="C72" s="481" t="s">
        <v>2209</v>
      </c>
      <c r="D72" s="481" t="s">
        <v>2082</v>
      </c>
      <c r="E72" s="481" t="s">
        <v>2210</v>
      </c>
      <c r="F72" s="481" t="s">
        <v>2084</v>
      </c>
      <c r="G72" s="481" t="s">
        <v>1840</v>
      </c>
      <c r="H72" s="481" t="s">
        <v>578</v>
      </c>
      <c r="I72" s="481" t="s">
        <v>589</v>
      </c>
      <c r="J72" s="481" t="s">
        <v>580</v>
      </c>
      <c r="K72" s="482"/>
      <c r="L72" s="483">
        <v>119</v>
      </c>
      <c r="M72" s="483">
        <v>120</v>
      </c>
      <c r="N72" s="484">
        <v>535.5</v>
      </c>
      <c r="O72" s="485">
        <v>4.5</v>
      </c>
      <c r="P72" s="486">
        <v>0</v>
      </c>
      <c r="Q72" s="483">
        <v>264</v>
      </c>
      <c r="R72" s="483">
        <v>264</v>
      </c>
      <c r="S72" s="483">
        <v>38</v>
      </c>
      <c r="T72" s="487">
        <v>0.32203389830508472</v>
      </c>
      <c r="U72" s="486">
        <v>6</v>
      </c>
      <c r="V72" s="486">
        <v>0</v>
      </c>
      <c r="W72" s="486">
        <v>20</v>
      </c>
      <c r="X72" s="481" t="s">
        <v>2031</v>
      </c>
      <c r="Y72" s="483">
        <v>98707</v>
      </c>
      <c r="Z72" s="485">
        <v>2.27</v>
      </c>
      <c r="AA72" s="483">
        <v>98707</v>
      </c>
      <c r="AB72" s="488">
        <v>2.27</v>
      </c>
      <c r="AC72" s="483">
        <v>38943</v>
      </c>
      <c r="AD72" s="483">
        <v>1022257</v>
      </c>
      <c r="AE72" s="487">
        <v>0.39453128957419431</v>
      </c>
      <c r="AF72" s="489">
        <v>116.29955947136564</v>
      </c>
      <c r="AG72" s="490">
        <v>9239549</v>
      </c>
      <c r="AH72" s="490">
        <v>17142</v>
      </c>
      <c r="AI72" s="490">
        <v>604.63559999999995</v>
      </c>
      <c r="AJ72" s="481" t="s">
        <v>937</v>
      </c>
      <c r="AK72" s="481" t="s">
        <v>1014</v>
      </c>
      <c r="AL72" s="481" t="s">
        <v>1015</v>
      </c>
      <c r="AM72" s="481" t="s">
        <v>664</v>
      </c>
      <c r="AN72" s="481" t="s">
        <v>585</v>
      </c>
      <c r="AO72" s="481" t="s">
        <v>2031</v>
      </c>
      <c r="AP72" s="481" t="s">
        <v>2025</v>
      </c>
      <c r="AQ72" s="481" t="s">
        <v>2023</v>
      </c>
      <c r="AR72" s="481" t="s">
        <v>2032</v>
      </c>
      <c r="AS72" s="481" t="s">
        <v>2040</v>
      </c>
      <c r="AT72" s="491">
        <v>32387</v>
      </c>
      <c r="AU72" s="481" t="s">
        <v>2026</v>
      </c>
      <c r="AV72" s="481" t="s">
        <v>2026</v>
      </c>
      <c r="AW72" s="481" t="s">
        <v>622</v>
      </c>
      <c r="AX72" s="492" t="s">
        <v>2026</v>
      </c>
    </row>
    <row r="73" spans="1:50" ht="15" customHeight="1">
      <c r="A73" s="480" t="s">
        <v>1847</v>
      </c>
      <c r="B73" s="481" t="s">
        <v>1244</v>
      </c>
      <c r="C73" s="481" t="s">
        <v>2137</v>
      </c>
      <c r="D73" s="481" t="s">
        <v>2137</v>
      </c>
      <c r="E73" s="481" t="s">
        <v>2139</v>
      </c>
      <c r="F73" s="481" t="s">
        <v>2139</v>
      </c>
      <c r="G73" s="481" t="s">
        <v>1848</v>
      </c>
      <c r="H73" s="481" t="s">
        <v>578</v>
      </c>
      <c r="I73" s="481" t="s">
        <v>589</v>
      </c>
      <c r="J73" s="481" t="s">
        <v>598</v>
      </c>
      <c r="K73" s="482"/>
      <c r="L73" s="483">
        <v>230</v>
      </c>
      <c r="M73" s="483">
        <v>230</v>
      </c>
      <c r="N73" s="484">
        <v>1034</v>
      </c>
      <c r="O73" s="485">
        <v>4.4956521739130437</v>
      </c>
      <c r="P73" s="486">
        <v>0</v>
      </c>
      <c r="Q73" s="483">
        <v>486</v>
      </c>
      <c r="R73" s="483">
        <v>486</v>
      </c>
      <c r="S73" s="483">
        <v>103</v>
      </c>
      <c r="T73" s="487">
        <v>0.44978165938864628</v>
      </c>
      <c r="U73" s="486">
        <v>4</v>
      </c>
      <c r="V73" s="486">
        <v>0</v>
      </c>
      <c r="W73" s="486">
        <v>5</v>
      </c>
      <c r="X73" s="481" t="s">
        <v>2021</v>
      </c>
      <c r="Y73" s="483">
        <v>77898</v>
      </c>
      <c r="Z73" s="485">
        <v>1.79</v>
      </c>
      <c r="AA73" s="483">
        <v>77898</v>
      </c>
      <c r="AB73" s="488">
        <v>1.79</v>
      </c>
      <c r="AC73" s="483">
        <v>43696</v>
      </c>
      <c r="AD73" s="483">
        <v>2798894</v>
      </c>
      <c r="AE73" s="487">
        <v>0.56093866338031784</v>
      </c>
      <c r="AF73" s="489">
        <v>271.50837988826817</v>
      </c>
      <c r="AG73" s="490">
        <v>15900000</v>
      </c>
      <c r="AH73" s="490">
        <v>15377</v>
      </c>
      <c r="AI73" s="490">
        <v>490.47370000000001</v>
      </c>
      <c r="AJ73" s="481" t="s">
        <v>1247</v>
      </c>
      <c r="AK73" s="481" t="s">
        <v>1260</v>
      </c>
      <c r="AL73" s="481" t="s">
        <v>1849</v>
      </c>
      <c r="AM73" s="481" t="s">
        <v>1850</v>
      </c>
      <c r="AN73" s="481" t="s">
        <v>585</v>
      </c>
      <c r="AO73" s="481" t="s">
        <v>2094</v>
      </c>
      <c r="AP73" s="481" t="s">
        <v>2050</v>
      </c>
      <c r="AQ73" s="481" t="s">
        <v>2095</v>
      </c>
      <c r="AR73" s="481" t="s">
        <v>2052</v>
      </c>
      <c r="AS73" s="481" t="s">
        <v>2022</v>
      </c>
      <c r="AT73" s="491">
        <v>31078</v>
      </c>
      <c r="AU73" s="481" t="s">
        <v>2026</v>
      </c>
      <c r="AV73" s="481" t="s">
        <v>2026</v>
      </c>
      <c r="AW73" s="481" t="s">
        <v>622</v>
      </c>
      <c r="AX73" s="492" t="s">
        <v>622</v>
      </c>
    </row>
    <row r="74" spans="1:50" ht="15" customHeight="1">
      <c r="A74" s="480" t="s">
        <v>402</v>
      </c>
      <c r="B74" s="481" t="s">
        <v>1494</v>
      </c>
      <c r="C74" s="481" t="s">
        <v>2177</v>
      </c>
      <c r="D74" s="481" t="s">
        <v>2177</v>
      </c>
      <c r="E74" s="481" t="s">
        <v>2179</v>
      </c>
      <c r="F74" s="481" t="s">
        <v>2179</v>
      </c>
      <c r="G74" s="481" t="s">
        <v>1905</v>
      </c>
      <c r="H74" s="481" t="s">
        <v>578</v>
      </c>
      <c r="I74" s="481" t="s">
        <v>579</v>
      </c>
      <c r="J74" s="481" t="s">
        <v>580</v>
      </c>
      <c r="K74" s="482"/>
      <c r="L74" s="483">
        <v>604</v>
      </c>
      <c r="M74" s="483">
        <v>606</v>
      </c>
      <c r="N74" s="484">
        <v>2821</v>
      </c>
      <c r="O74" s="485">
        <v>4.6705298013245029</v>
      </c>
      <c r="P74" s="486">
        <v>0</v>
      </c>
      <c r="Q74" s="483">
        <v>1488</v>
      </c>
      <c r="R74" s="483">
        <v>1488</v>
      </c>
      <c r="S74" s="483">
        <v>217</v>
      </c>
      <c r="T74" s="487">
        <v>0.36531986531986532</v>
      </c>
      <c r="U74" s="486">
        <v>5</v>
      </c>
      <c r="V74" s="486">
        <v>1</v>
      </c>
      <c r="W74" s="486">
        <v>5</v>
      </c>
      <c r="X74" s="481" t="s">
        <v>2020</v>
      </c>
      <c r="Y74" s="483">
        <v>197199</v>
      </c>
      <c r="Z74" s="485">
        <v>4.53</v>
      </c>
      <c r="AA74" s="483">
        <v>197199</v>
      </c>
      <c r="AB74" s="488">
        <v>4.53</v>
      </c>
      <c r="AC74" s="483">
        <v>31247</v>
      </c>
      <c r="AD74" s="483">
        <v>5322369</v>
      </c>
      <c r="AE74" s="487">
        <v>0.1584541503760161</v>
      </c>
      <c r="AF74" s="489">
        <v>328.47682119205297</v>
      </c>
      <c r="AG74" s="490">
        <v>12227114</v>
      </c>
      <c r="AH74" s="490">
        <v>4319</v>
      </c>
      <c r="AI74" s="490">
        <v>504.65600000000001</v>
      </c>
      <c r="AJ74" s="481" t="s">
        <v>885</v>
      </c>
      <c r="AK74" s="481" t="s">
        <v>888</v>
      </c>
      <c r="AL74" s="481" t="s">
        <v>600</v>
      </c>
      <c r="AM74" s="481" t="s">
        <v>887</v>
      </c>
      <c r="AN74" s="481" t="s">
        <v>585</v>
      </c>
      <c r="AO74" s="481" t="s">
        <v>2031</v>
      </c>
      <c r="AP74" s="481" t="s">
        <v>2025</v>
      </c>
      <c r="AQ74" s="481" t="s">
        <v>2051</v>
      </c>
      <c r="AR74" s="481" t="s">
        <v>2032</v>
      </c>
      <c r="AS74" s="481" t="s">
        <v>2033</v>
      </c>
      <c r="AT74" s="491">
        <v>24015</v>
      </c>
      <c r="AU74" s="481" t="s">
        <v>2026</v>
      </c>
      <c r="AV74" s="481" t="s">
        <v>2026</v>
      </c>
      <c r="AW74" s="481" t="s">
        <v>2026</v>
      </c>
      <c r="AX74" s="492" t="s">
        <v>2026</v>
      </c>
    </row>
    <row r="75" spans="1:50" ht="15" customHeight="1">
      <c r="A75" s="480" t="s">
        <v>1914</v>
      </c>
      <c r="B75" s="481" t="s">
        <v>855</v>
      </c>
      <c r="C75" s="481" t="s">
        <v>2117</v>
      </c>
      <c r="D75" s="481" t="s">
        <v>2073</v>
      </c>
      <c r="E75" s="481" t="s">
        <v>2211</v>
      </c>
      <c r="F75" s="481" t="s">
        <v>2211</v>
      </c>
      <c r="G75" s="481" t="s">
        <v>1915</v>
      </c>
      <c r="H75" s="481" t="s">
        <v>578</v>
      </c>
      <c r="I75" s="481" t="s">
        <v>589</v>
      </c>
      <c r="J75" s="481" t="s">
        <v>598</v>
      </c>
      <c r="K75" s="482"/>
      <c r="L75" s="483">
        <v>208</v>
      </c>
      <c r="M75" s="483">
        <v>208</v>
      </c>
      <c r="N75" s="484">
        <v>883</v>
      </c>
      <c r="O75" s="485">
        <v>4.2451923076923075</v>
      </c>
      <c r="P75" s="486">
        <v>0</v>
      </c>
      <c r="Q75" s="483">
        <v>428</v>
      </c>
      <c r="R75" s="483">
        <v>428</v>
      </c>
      <c r="S75" s="483">
        <v>74</v>
      </c>
      <c r="T75" s="487">
        <v>0.36097560975609755</v>
      </c>
      <c r="U75" s="486">
        <v>4</v>
      </c>
      <c r="V75" s="486">
        <v>0</v>
      </c>
      <c r="W75" s="486">
        <v>7</v>
      </c>
      <c r="X75" s="481" t="s">
        <v>2021</v>
      </c>
      <c r="Y75" s="483">
        <v>51965</v>
      </c>
      <c r="Z75" s="485">
        <v>1.19</v>
      </c>
      <c r="AA75" s="483">
        <v>51965</v>
      </c>
      <c r="AB75" s="488">
        <v>1.19</v>
      </c>
      <c r="AC75" s="483">
        <v>34935</v>
      </c>
      <c r="AD75" s="483">
        <v>2104200</v>
      </c>
      <c r="AE75" s="487">
        <v>0.67227941883960363</v>
      </c>
      <c r="AF75" s="489">
        <v>359.66386554621852</v>
      </c>
      <c r="AG75" s="490">
        <v>14480678</v>
      </c>
      <c r="AH75" s="490">
        <v>16399</v>
      </c>
      <c r="AI75" s="490">
        <v>561.22929999999997</v>
      </c>
      <c r="AJ75" s="481" t="s">
        <v>1916</v>
      </c>
      <c r="AK75" s="481" t="s">
        <v>1066</v>
      </c>
      <c r="AL75" s="481" t="s">
        <v>1917</v>
      </c>
      <c r="AM75" s="481" t="s">
        <v>1060</v>
      </c>
      <c r="AN75" s="481" t="s">
        <v>585</v>
      </c>
      <c r="AO75" s="481" t="s">
        <v>1918</v>
      </c>
      <c r="AP75" s="481" t="s">
        <v>2025</v>
      </c>
      <c r="AQ75" s="481" t="s">
        <v>2023</v>
      </c>
      <c r="AR75" s="481" t="s">
        <v>2039</v>
      </c>
      <c r="AS75" s="481" t="s">
        <v>2040</v>
      </c>
      <c r="AT75" s="491">
        <v>31637</v>
      </c>
      <c r="AU75" s="481" t="s">
        <v>2026</v>
      </c>
      <c r="AV75" s="481" t="s">
        <v>2026</v>
      </c>
      <c r="AW75" s="481" t="s">
        <v>622</v>
      </c>
      <c r="AX75" s="492" t="s">
        <v>622</v>
      </c>
    </row>
    <row r="76" spans="1:50" ht="15" customHeight="1">
      <c r="A76" s="480" t="s">
        <v>1919</v>
      </c>
      <c r="B76" s="481" t="s">
        <v>1920</v>
      </c>
      <c r="C76" s="481" t="s">
        <v>2212</v>
      </c>
      <c r="D76" s="481" t="s">
        <v>2073</v>
      </c>
      <c r="E76" s="481" t="s">
        <v>2213</v>
      </c>
      <c r="F76" s="481" t="s">
        <v>2214</v>
      </c>
      <c r="G76" s="481" t="s">
        <v>1921</v>
      </c>
      <c r="H76" s="481" t="s">
        <v>578</v>
      </c>
      <c r="I76" s="481" t="s">
        <v>579</v>
      </c>
      <c r="J76" s="481" t="s">
        <v>598</v>
      </c>
      <c r="K76" s="482"/>
      <c r="L76" s="483">
        <v>20</v>
      </c>
      <c r="M76" s="483">
        <v>20</v>
      </c>
      <c r="N76" s="484">
        <v>85</v>
      </c>
      <c r="O76" s="485">
        <v>4.25</v>
      </c>
      <c r="P76" s="486">
        <v>0</v>
      </c>
      <c r="Q76" s="483">
        <v>43</v>
      </c>
      <c r="R76" s="483">
        <v>43</v>
      </c>
      <c r="S76" s="483">
        <v>5</v>
      </c>
      <c r="T76" s="487">
        <v>0.25</v>
      </c>
      <c r="U76" s="486">
        <v>1</v>
      </c>
      <c r="V76" s="486">
        <v>0</v>
      </c>
      <c r="W76" s="486">
        <v>1</v>
      </c>
      <c r="X76" s="481" t="s">
        <v>2094</v>
      </c>
      <c r="Y76" s="483">
        <v>5000</v>
      </c>
      <c r="Z76" s="485">
        <v>0.11</v>
      </c>
      <c r="AA76" s="483">
        <v>5000</v>
      </c>
      <c r="AB76" s="488">
        <v>0.11</v>
      </c>
      <c r="AC76" s="483">
        <v>3363</v>
      </c>
      <c r="AD76" s="483">
        <v>202892</v>
      </c>
      <c r="AE76" s="487">
        <v>0.67259999999999998</v>
      </c>
      <c r="AF76" s="489">
        <v>390.90909090909093</v>
      </c>
      <c r="AG76" s="490">
        <v>1558811</v>
      </c>
      <c r="AH76" s="490">
        <v>18339</v>
      </c>
      <c r="AI76" s="490">
        <v>618.04999999999995</v>
      </c>
      <c r="AJ76" s="481" t="s">
        <v>599</v>
      </c>
      <c r="AK76" s="481" t="s">
        <v>1060</v>
      </c>
      <c r="AL76" s="481" t="s">
        <v>1917</v>
      </c>
      <c r="AM76" s="481" t="s">
        <v>2026</v>
      </c>
      <c r="AN76" s="481" t="s">
        <v>585</v>
      </c>
      <c r="AO76" s="481" t="s">
        <v>2031</v>
      </c>
      <c r="AP76" s="481" t="s">
        <v>2025</v>
      </c>
      <c r="AQ76" s="481" t="s">
        <v>2023</v>
      </c>
      <c r="AR76" s="481" t="s">
        <v>2039</v>
      </c>
      <c r="AS76" s="481" t="s">
        <v>2040</v>
      </c>
      <c r="AT76" s="491">
        <v>34515</v>
      </c>
      <c r="AU76" s="481" t="s">
        <v>2026</v>
      </c>
      <c r="AV76" s="481" t="s">
        <v>2026</v>
      </c>
      <c r="AW76" s="481" t="s">
        <v>622</v>
      </c>
      <c r="AX76" s="492" t="s">
        <v>622</v>
      </c>
    </row>
    <row r="77" spans="1:50" ht="15" customHeight="1">
      <c r="A77" s="480" t="s">
        <v>409</v>
      </c>
      <c r="B77" s="481" t="s">
        <v>1720</v>
      </c>
      <c r="C77" s="481" t="s">
        <v>2215</v>
      </c>
      <c r="D77" s="481" t="s">
        <v>2195</v>
      </c>
      <c r="E77" s="481" t="s">
        <v>2216</v>
      </c>
      <c r="F77" s="481" t="s">
        <v>2196</v>
      </c>
      <c r="G77" s="481" t="s">
        <v>1922</v>
      </c>
      <c r="H77" s="481" t="s">
        <v>578</v>
      </c>
      <c r="I77" s="481" t="s">
        <v>589</v>
      </c>
      <c r="J77" s="481" t="s">
        <v>736</v>
      </c>
      <c r="K77" s="482"/>
      <c r="L77" s="483">
        <v>144</v>
      </c>
      <c r="M77" s="483">
        <v>148</v>
      </c>
      <c r="N77" s="484">
        <v>472</v>
      </c>
      <c r="O77" s="485">
        <v>3.2777777777777777</v>
      </c>
      <c r="P77" s="486">
        <v>0</v>
      </c>
      <c r="Q77" s="483">
        <v>155</v>
      </c>
      <c r="R77" s="483">
        <v>155</v>
      </c>
      <c r="S77" s="483">
        <v>118</v>
      </c>
      <c r="T77" s="487">
        <v>0.84285714285714286</v>
      </c>
      <c r="U77" s="486">
        <v>1</v>
      </c>
      <c r="V77" s="486">
        <v>0</v>
      </c>
      <c r="W77" s="486">
        <v>1</v>
      </c>
      <c r="X77" s="481" t="s">
        <v>2061</v>
      </c>
      <c r="Y77" s="483">
        <v>36563</v>
      </c>
      <c r="Z77" s="485">
        <v>0.84</v>
      </c>
      <c r="AA77" s="483">
        <v>36563</v>
      </c>
      <c r="AB77" s="488">
        <v>0.84</v>
      </c>
      <c r="AC77" s="483">
        <v>9609</v>
      </c>
      <c r="AD77" s="483">
        <v>982251</v>
      </c>
      <c r="AE77" s="487">
        <v>0.26280666247299184</v>
      </c>
      <c r="AF77" s="489">
        <v>184.52380952380952</v>
      </c>
      <c r="AG77" s="490">
        <v>4380000</v>
      </c>
      <c r="AH77" s="490">
        <v>8734</v>
      </c>
      <c r="AI77" s="490">
        <v>283.6429</v>
      </c>
      <c r="AJ77" s="481" t="s">
        <v>1849</v>
      </c>
      <c r="AK77" s="481" t="s">
        <v>1923</v>
      </c>
      <c r="AL77" s="481" t="s">
        <v>1924</v>
      </c>
      <c r="AM77" s="481" t="s">
        <v>1258</v>
      </c>
      <c r="AN77" s="481" t="s">
        <v>585</v>
      </c>
      <c r="AO77" s="481" t="s">
        <v>2094</v>
      </c>
      <c r="AP77" s="481" t="s">
        <v>2025</v>
      </c>
      <c r="AQ77" s="481" t="s">
        <v>2095</v>
      </c>
      <c r="AR77" s="481" t="s">
        <v>2052</v>
      </c>
      <c r="AS77" s="481" t="s">
        <v>2022</v>
      </c>
      <c r="AT77" s="491">
        <v>26876</v>
      </c>
      <c r="AU77" s="481" t="s">
        <v>2026</v>
      </c>
      <c r="AV77" s="481" t="s">
        <v>737</v>
      </c>
      <c r="AW77" s="481" t="s">
        <v>2026</v>
      </c>
      <c r="AX77" s="492" t="s">
        <v>2026</v>
      </c>
    </row>
    <row r="78" spans="1:50" ht="23.25">
      <c r="A78" s="480" t="s">
        <v>586</v>
      </c>
      <c r="B78" s="481" t="s">
        <v>587</v>
      </c>
      <c r="C78" s="481" t="s">
        <v>2217</v>
      </c>
      <c r="D78" s="481" t="s">
        <v>2218</v>
      </c>
      <c r="E78" s="481" t="s">
        <v>2219</v>
      </c>
      <c r="F78" s="481" t="s">
        <v>2220</v>
      </c>
      <c r="G78" s="481" t="s">
        <v>588</v>
      </c>
      <c r="H78" s="481" t="s">
        <v>578</v>
      </c>
      <c r="I78" s="481" t="s">
        <v>589</v>
      </c>
      <c r="J78" s="481" t="s">
        <v>580</v>
      </c>
      <c r="K78" s="482"/>
      <c r="L78" s="483">
        <v>29</v>
      </c>
      <c r="M78" s="483">
        <v>30</v>
      </c>
      <c r="N78" s="484">
        <v>126.5</v>
      </c>
      <c r="O78" s="485">
        <v>4.3620689655172411</v>
      </c>
      <c r="P78" s="486">
        <v>0</v>
      </c>
      <c r="Q78" s="483">
        <v>57</v>
      </c>
      <c r="R78" s="483">
        <v>57</v>
      </c>
      <c r="S78" s="483">
        <v>8</v>
      </c>
      <c r="T78" s="487">
        <v>0.2857142857142857</v>
      </c>
      <c r="U78" s="486">
        <v>1</v>
      </c>
      <c r="V78" s="486">
        <v>0</v>
      </c>
      <c r="W78" s="486">
        <v>1</v>
      </c>
      <c r="X78" s="481" t="s">
        <v>2091</v>
      </c>
      <c r="Y78" s="483">
        <v>10000</v>
      </c>
      <c r="Z78" s="485">
        <v>0.23</v>
      </c>
      <c r="AA78" s="483">
        <v>10000</v>
      </c>
      <c r="AB78" s="488">
        <v>0.23</v>
      </c>
      <c r="AC78" s="483">
        <v>6983</v>
      </c>
      <c r="AD78" s="483">
        <v>351238</v>
      </c>
      <c r="AE78" s="487">
        <v>0.69830000000000003</v>
      </c>
      <c r="AF78" s="489">
        <v>247.82608695652172</v>
      </c>
      <c r="AG78" s="490">
        <v>839110</v>
      </c>
      <c r="AH78" s="490">
        <v>6505</v>
      </c>
      <c r="AI78" s="490">
        <v>545.03700000000003</v>
      </c>
      <c r="AJ78" s="481" t="s">
        <v>590</v>
      </c>
      <c r="AK78" s="481" t="s">
        <v>591</v>
      </c>
      <c r="AL78" s="481" t="s">
        <v>592</v>
      </c>
      <c r="AM78" s="481" t="s">
        <v>593</v>
      </c>
      <c r="AN78" s="481" t="s">
        <v>594</v>
      </c>
      <c r="AO78" s="481" t="s">
        <v>2033</v>
      </c>
      <c r="AP78" s="481" t="s">
        <v>2038</v>
      </c>
      <c r="AQ78" s="481" t="s">
        <v>2048</v>
      </c>
      <c r="AR78" s="481" t="s">
        <v>2221</v>
      </c>
      <c r="AS78" s="481" t="s">
        <v>2222</v>
      </c>
      <c r="AT78" s="491">
        <v>26603</v>
      </c>
      <c r="AU78" s="481" t="s">
        <v>2026</v>
      </c>
      <c r="AV78" s="481" t="s">
        <v>2026</v>
      </c>
      <c r="AW78" s="481" t="s">
        <v>2026</v>
      </c>
      <c r="AX78" s="492" t="s">
        <v>2026</v>
      </c>
    </row>
    <row r="79" spans="1:50" ht="34.5">
      <c r="A79" s="480" t="s">
        <v>623</v>
      </c>
      <c r="B79" s="481" t="s">
        <v>624</v>
      </c>
      <c r="C79" s="481" t="s">
        <v>2223</v>
      </c>
      <c r="D79" s="481" t="s">
        <v>2224</v>
      </c>
      <c r="E79" s="481" t="s">
        <v>2149</v>
      </c>
      <c r="F79" s="481" t="s">
        <v>2149</v>
      </c>
      <c r="G79" s="481" t="s">
        <v>625</v>
      </c>
      <c r="H79" s="481" t="s">
        <v>578</v>
      </c>
      <c r="I79" s="481" t="s">
        <v>579</v>
      </c>
      <c r="J79" s="481" t="s">
        <v>580</v>
      </c>
      <c r="K79" s="482"/>
      <c r="L79" s="483">
        <v>234</v>
      </c>
      <c r="M79" s="483">
        <v>234</v>
      </c>
      <c r="N79" s="484">
        <v>1101</v>
      </c>
      <c r="O79" s="485">
        <v>4.7051282051282053</v>
      </c>
      <c r="P79" s="486">
        <v>0</v>
      </c>
      <c r="Q79" s="483">
        <v>516</v>
      </c>
      <c r="R79" s="483">
        <v>516</v>
      </c>
      <c r="S79" s="483">
        <v>95</v>
      </c>
      <c r="T79" s="487">
        <v>0.41850220264317178</v>
      </c>
      <c r="U79" s="486">
        <v>1</v>
      </c>
      <c r="V79" s="486">
        <v>0</v>
      </c>
      <c r="W79" s="486">
        <v>1</v>
      </c>
      <c r="X79" s="481" t="s">
        <v>2225</v>
      </c>
      <c r="Y79" s="483">
        <v>110000</v>
      </c>
      <c r="Z79" s="485">
        <v>2.5300000000000002</v>
      </c>
      <c r="AA79" s="483">
        <v>110000</v>
      </c>
      <c r="AB79" s="488">
        <v>2.5300000000000002</v>
      </c>
      <c r="AC79" s="483">
        <v>11311</v>
      </c>
      <c r="AD79" s="483">
        <v>2207369</v>
      </c>
      <c r="AE79" s="487">
        <v>0.10282727272727273</v>
      </c>
      <c r="AF79" s="489">
        <v>203.95256916996044</v>
      </c>
      <c r="AG79" s="490">
        <v>4703702</v>
      </c>
      <c r="AH79" s="490">
        <v>4272</v>
      </c>
      <c r="AI79" s="490">
        <v>483.43610000000001</v>
      </c>
      <c r="AJ79" s="481" t="s">
        <v>626</v>
      </c>
      <c r="AK79" s="481" t="s">
        <v>627</v>
      </c>
      <c r="AL79" s="481" t="s">
        <v>628</v>
      </c>
      <c r="AM79" s="481" t="s">
        <v>2026</v>
      </c>
      <c r="AN79" s="481" t="s">
        <v>594</v>
      </c>
      <c r="AO79" s="481" t="s">
        <v>2031</v>
      </c>
      <c r="AP79" s="481" t="s">
        <v>2110</v>
      </c>
      <c r="AQ79" s="481" t="s">
        <v>2226</v>
      </c>
      <c r="AR79" s="481" t="s">
        <v>2227</v>
      </c>
      <c r="AS79" s="481" t="s">
        <v>2057</v>
      </c>
      <c r="AT79" s="491">
        <v>24623</v>
      </c>
      <c r="AU79" s="481" t="s">
        <v>2026</v>
      </c>
      <c r="AV79" s="481" t="s">
        <v>2026</v>
      </c>
      <c r="AW79" s="481" t="s">
        <v>2026</v>
      </c>
      <c r="AX79" s="492" t="s">
        <v>2026</v>
      </c>
    </row>
    <row r="80" spans="1:50" ht="23.25">
      <c r="A80" s="480" t="s">
        <v>455</v>
      </c>
      <c r="B80" s="481" t="s">
        <v>666</v>
      </c>
      <c r="C80" s="481" t="s">
        <v>2228</v>
      </c>
      <c r="D80" s="481" t="s">
        <v>2228</v>
      </c>
      <c r="E80" s="481" t="s">
        <v>2229</v>
      </c>
      <c r="F80" s="481" t="s">
        <v>2229</v>
      </c>
      <c r="G80" s="481" t="s">
        <v>667</v>
      </c>
      <c r="H80" s="481" t="s">
        <v>578</v>
      </c>
      <c r="I80" s="481" t="s">
        <v>579</v>
      </c>
      <c r="J80" s="481" t="s">
        <v>580</v>
      </c>
      <c r="K80" s="482"/>
      <c r="L80" s="483">
        <v>815</v>
      </c>
      <c r="M80" s="483">
        <v>829</v>
      </c>
      <c r="N80" s="484">
        <v>3744.5</v>
      </c>
      <c r="O80" s="485">
        <v>4.5944785276073619</v>
      </c>
      <c r="P80" s="486">
        <v>0</v>
      </c>
      <c r="Q80" s="483">
        <v>1807</v>
      </c>
      <c r="R80" s="483">
        <v>1807</v>
      </c>
      <c r="S80" s="483">
        <v>289</v>
      </c>
      <c r="T80" s="487">
        <v>0.36125000000000002</v>
      </c>
      <c r="U80" s="486">
        <v>6</v>
      </c>
      <c r="V80" s="486">
        <v>0</v>
      </c>
      <c r="W80" s="486">
        <v>6</v>
      </c>
      <c r="X80" s="481" t="s">
        <v>2022</v>
      </c>
      <c r="Y80" s="483">
        <v>388389</v>
      </c>
      <c r="Z80" s="485">
        <v>8.92</v>
      </c>
      <c r="AA80" s="483">
        <v>388389</v>
      </c>
      <c r="AB80" s="488">
        <v>8.92</v>
      </c>
      <c r="AC80" s="483">
        <v>58455</v>
      </c>
      <c r="AD80" s="483">
        <v>7082630</v>
      </c>
      <c r="AE80" s="487">
        <v>0.15050632226968322</v>
      </c>
      <c r="AF80" s="489">
        <v>202.57847533632287</v>
      </c>
      <c r="AG80" s="490">
        <v>8951000</v>
      </c>
      <c r="AH80" s="490">
        <v>2356</v>
      </c>
      <c r="AI80" s="490">
        <v>560.18110000000001</v>
      </c>
      <c r="AJ80" s="481" t="s">
        <v>668</v>
      </c>
      <c r="AK80" s="481" t="s">
        <v>669</v>
      </c>
      <c r="AL80" s="481" t="s">
        <v>670</v>
      </c>
      <c r="AM80" s="481" t="s">
        <v>671</v>
      </c>
      <c r="AN80" s="481" t="s">
        <v>594</v>
      </c>
      <c r="AO80" s="481" t="s">
        <v>2110</v>
      </c>
      <c r="AP80" s="481" t="s">
        <v>2038</v>
      </c>
      <c r="AQ80" s="481" t="s">
        <v>2048</v>
      </c>
      <c r="AR80" s="481" t="s">
        <v>2230</v>
      </c>
      <c r="AS80" s="481" t="s">
        <v>2057</v>
      </c>
      <c r="AT80" s="491">
        <v>18550</v>
      </c>
      <c r="AU80" s="481" t="s">
        <v>672</v>
      </c>
      <c r="AV80" s="481" t="s">
        <v>2026</v>
      </c>
      <c r="AW80" s="481" t="s">
        <v>2026</v>
      </c>
      <c r="AX80" s="492" t="s">
        <v>2026</v>
      </c>
    </row>
    <row r="81" spans="1:50" ht="23.25">
      <c r="A81" s="480" t="s">
        <v>464</v>
      </c>
      <c r="B81" s="481" t="s">
        <v>666</v>
      </c>
      <c r="C81" s="481" t="s">
        <v>2231</v>
      </c>
      <c r="D81" s="481" t="s">
        <v>2228</v>
      </c>
      <c r="E81" s="481" t="s">
        <v>2229</v>
      </c>
      <c r="F81" s="481" t="s">
        <v>2229</v>
      </c>
      <c r="G81" s="481" t="s">
        <v>667</v>
      </c>
      <c r="H81" s="481" t="s">
        <v>578</v>
      </c>
      <c r="I81" s="481" t="s">
        <v>579</v>
      </c>
      <c r="J81" s="481" t="s">
        <v>580</v>
      </c>
      <c r="K81" s="482"/>
      <c r="L81" s="483">
        <v>394</v>
      </c>
      <c r="M81" s="483">
        <v>400</v>
      </c>
      <c r="N81" s="484">
        <v>1822</v>
      </c>
      <c r="O81" s="485">
        <v>4.624365482233503</v>
      </c>
      <c r="P81" s="486">
        <v>0</v>
      </c>
      <c r="Q81" s="483">
        <v>891</v>
      </c>
      <c r="R81" s="483">
        <v>891</v>
      </c>
      <c r="S81" s="483">
        <v>139</v>
      </c>
      <c r="T81" s="487">
        <v>0.36103896103896105</v>
      </c>
      <c r="U81" s="486">
        <v>3</v>
      </c>
      <c r="V81" s="486">
        <v>0</v>
      </c>
      <c r="W81" s="486">
        <v>3</v>
      </c>
      <c r="X81" s="481" t="s">
        <v>673</v>
      </c>
      <c r="Y81" s="483">
        <v>214594</v>
      </c>
      <c r="Z81" s="485">
        <v>4.93</v>
      </c>
      <c r="AA81" s="483">
        <v>214594</v>
      </c>
      <c r="AB81" s="488">
        <v>4.93</v>
      </c>
      <c r="AC81" s="483">
        <v>26053</v>
      </c>
      <c r="AD81" s="483">
        <v>3249689</v>
      </c>
      <c r="AE81" s="487">
        <v>0.12140600389572868</v>
      </c>
      <c r="AF81" s="489">
        <v>180.73022312373226</v>
      </c>
      <c r="AG81" s="490">
        <v>4666000</v>
      </c>
      <c r="AH81" s="490">
        <v>2540</v>
      </c>
      <c r="AI81" s="490">
        <v>575.87</v>
      </c>
      <c r="AJ81" s="481" t="s">
        <v>674</v>
      </c>
      <c r="AK81" s="481" t="s">
        <v>670</v>
      </c>
      <c r="AL81" s="481" t="s">
        <v>675</v>
      </c>
      <c r="AM81" s="481" t="s">
        <v>668</v>
      </c>
      <c r="AN81" s="481" t="s">
        <v>594</v>
      </c>
      <c r="AO81" s="481" t="s">
        <v>2110</v>
      </c>
      <c r="AP81" s="481" t="s">
        <v>2038</v>
      </c>
      <c r="AQ81" s="481" t="s">
        <v>2048</v>
      </c>
      <c r="AR81" s="481" t="s">
        <v>2227</v>
      </c>
      <c r="AS81" s="481" t="s">
        <v>2057</v>
      </c>
      <c r="AT81" s="491">
        <v>20858</v>
      </c>
      <c r="AU81" s="481" t="s">
        <v>672</v>
      </c>
      <c r="AV81" s="481" t="s">
        <v>2026</v>
      </c>
      <c r="AW81" s="481" t="s">
        <v>2026</v>
      </c>
      <c r="AX81" s="492" t="s">
        <v>2026</v>
      </c>
    </row>
    <row r="82" spans="1:50" ht="23.25">
      <c r="A82" s="480" t="s">
        <v>706</v>
      </c>
      <c r="B82" s="481" t="s">
        <v>650</v>
      </c>
      <c r="C82" s="481" t="s">
        <v>2232</v>
      </c>
      <c r="D82" s="481" t="s">
        <v>2233</v>
      </c>
      <c r="E82" s="481" t="s">
        <v>2234</v>
      </c>
      <c r="F82" s="481" t="s">
        <v>2235</v>
      </c>
      <c r="G82" s="481" t="s">
        <v>707</v>
      </c>
      <c r="H82" s="481" t="s">
        <v>578</v>
      </c>
      <c r="I82" s="481" t="s">
        <v>589</v>
      </c>
      <c r="J82" s="481" t="s">
        <v>580</v>
      </c>
      <c r="K82" s="482"/>
      <c r="L82" s="483">
        <v>297</v>
      </c>
      <c r="M82" s="483">
        <v>300</v>
      </c>
      <c r="N82" s="484">
        <v>1230.5</v>
      </c>
      <c r="O82" s="485">
        <v>4.1430976430976427</v>
      </c>
      <c r="P82" s="486">
        <v>0</v>
      </c>
      <c r="Q82" s="483">
        <v>570</v>
      </c>
      <c r="R82" s="483">
        <v>570</v>
      </c>
      <c r="S82" s="483">
        <v>121</v>
      </c>
      <c r="T82" s="487">
        <v>0.41156462585034015</v>
      </c>
      <c r="U82" s="486">
        <v>1</v>
      </c>
      <c r="V82" s="486">
        <v>0</v>
      </c>
      <c r="W82" s="486">
        <v>1</v>
      </c>
      <c r="X82" s="481" t="s">
        <v>2095</v>
      </c>
      <c r="Y82" s="483">
        <v>88155</v>
      </c>
      <c r="Z82" s="485">
        <v>2.02</v>
      </c>
      <c r="AA82" s="483">
        <v>88155</v>
      </c>
      <c r="AB82" s="488">
        <v>2.02</v>
      </c>
      <c r="AC82" s="483">
        <v>15382</v>
      </c>
      <c r="AD82" s="483">
        <v>2464800</v>
      </c>
      <c r="AE82" s="487">
        <v>0.17448811752027679</v>
      </c>
      <c r="AF82" s="489">
        <v>282.1782178217822</v>
      </c>
      <c r="AG82" s="490">
        <v>10797972</v>
      </c>
      <c r="AH82" s="490">
        <v>8489</v>
      </c>
      <c r="AI82" s="490">
        <v>577.67129999999997</v>
      </c>
      <c r="AJ82" s="481" t="s">
        <v>708</v>
      </c>
      <c r="AK82" s="481" t="s">
        <v>709</v>
      </c>
      <c r="AL82" s="481" t="s">
        <v>710</v>
      </c>
      <c r="AM82" s="481" t="s">
        <v>711</v>
      </c>
      <c r="AN82" s="481" t="s">
        <v>594</v>
      </c>
      <c r="AO82" s="481" t="s">
        <v>2105</v>
      </c>
      <c r="AP82" s="481" t="s">
        <v>2110</v>
      </c>
      <c r="AQ82" s="481" t="s">
        <v>2226</v>
      </c>
      <c r="AR82" s="481" t="s">
        <v>2236</v>
      </c>
      <c r="AS82" s="481" t="s">
        <v>2051</v>
      </c>
      <c r="AT82" s="491">
        <v>27880</v>
      </c>
      <c r="AU82" s="481" t="s">
        <v>2026</v>
      </c>
      <c r="AV82" s="481" t="s">
        <v>2026</v>
      </c>
      <c r="AW82" s="481" t="s">
        <v>2026</v>
      </c>
      <c r="AX82" s="492" t="s">
        <v>2026</v>
      </c>
    </row>
    <row r="83" spans="1:50" ht="34.5">
      <c r="A83" s="480" t="s">
        <v>481</v>
      </c>
      <c r="B83" s="481" t="s">
        <v>738</v>
      </c>
      <c r="C83" s="481" t="s">
        <v>2237</v>
      </c>
      <c r="D83" s="481" t="s">
        <v>2237</v>
      </c>
      <c r="E83" s="481" t="s">
        <v>2238</v>
      </c>
      <c r="F83" s="481" t="s">
        <v>2238</v>
      </c>
      <c r="G83" s="481" t="s">
        <v>739</v>
      </c>
      <c r="H83" s="481" t="s">
        <v>684</v>
      </c>
      <c r="I83" s="481" t="s">
        <v>579</v>
      </c>
      <c r="J83" s="481" t="s">
        <v>580</v>
      </c>
      <c r="K83" s="486">
        <v>340</v>
      </c>
      <c r="L83" s="483">
        <v>1608</v>
      </c>
      <c r="M83" s="483">
        <v>1610</v>
      </c>
      <c r="N83" s="484">
        <v>7307</v>
      </c>
      <c r="O83" s="485">
        <v>4.5441542288557217</v>
      </c>
      <c r="P83" s="486">
        <v>808</v>
      </c>
      <c r="Q83" s="483">
        <v>2585</v>
      </c>
      <c r="R83" s="483">
        <v>3393</v>
      </c>
      <c r="S83" s="483">
        <v>649</v>
      </c>
      <c r="T83" s="487">
        <v>0.41522712731925782</v>
      </c>
      <c r="U83" s="486">
        <v>23</v>
      </c>
      <c r="V83" s="486">
        <v>2</v>
      </c>
      <c r="W83" s="486">
        <v>23</v>
      </c>
      <c r="X83" s="481" t="s">
        <v>2110</v>
      </c>
      <c r="Y83" s="483">
        <v>1481844</v>
      </c>
      <c r="Z83" s="485">
        <v>34.020000000000003</v>
      </c>
      <c r="AA83" s="483">
        <v>1459244</v>
      </c>
      <c r="AB83" s="488">
        <v>33.5</v>
      </c>
      <c r="AC83" s="483">
        <v>228305</v>
      </c>
      <c r="AD83" s="483">
        <v>14262296</v>
      </c>
      <c r="AE83" s="487">
        <v>0.15406810000000001</v>
      </c>
      <c r="AF83" s="489">
        <v>99.73544973544972</v>
      </c>
      <c r="AG83" s="490">
        <v>19575470</v>
      </c>
      <c r="AH83" s="490">
        <v>2676</v>
      </c>
      <c r="AI83" s="490">
        <v>551.53949999999998</v>
      </c>
      <c r="AJ83" s="481" t="s">
        <v>740</v>
      </c>
      <c r="AK83" s="481" t="s">
        <v>741</v>
      </c>
      <c r="AL83" s="481" t="s">
        <v>742</v>
      </c>
      <c r="AM83" s="481" t="s">
        <v>743</v>
      </c>
      <c r="AN83" s="481" t="s">
        <v>594</v>
      </c>
      <c r="AO83" s="481" t="s">
        <v>2069</v>
      </c>
      <c r="AP83" s="481" t="s">
        <v>2110</v>
      </c>
      <c r="AQ83" s="481" t="s">
        <v>2239</v>
      </c>
      <c r="AR83" s="481" t="s">
        <v>2240</v>
      </c>
      <c r="AS83" s="481" t="s">
        <v>2241</v>
      </c>
      <c r="AT83" s="491">
        <v>20613</v>
      </c>
      <c r="AU83" s="481" t="s">
        <v>2026</v>
      </c>
      <c r="AV83" s="481" t="s">
        <v>2026</v>
      </c>
      <c r="AW83" s="481" t="s">
        <v>2026</v>
      </c>
      <c r="AX83" s="492" t="s">
        <v>2026</v>
      </c>
    </row>
    <row r="84" spans="1:50" ht="34.5">
      <c r="A84" s="480" t="s">
        <v>750</v>
      </c>
      <c r="B84" s="481" t="s">
        <v>624</v>
      </c>
      <c r="C84" s="481" t="s">
        <v>2047</v>
      </c>
      <c r="D84" s="481" t="s">
        <v>2224</v>
      </c>
      <c r="E84" s="481" t="s">
        <v>2242</v>
      </c>
      <c r="F84" s="481" t="s">
        <v>2243</v>
      </c>
      <c r="G84" s="481" t="s">
        <v>751</v>
      </c>
      <c r="H84" s="481" t="s">
        <v>578</v>
      </c>
      <c r="I84" s="481" t="s">
        <v>589</v>
      </c>
      <c r="J84" s="481" t="s">
        <v>598</v>
      </c>
      <c r="K84" s="482"/>
      <c r="L84" s="483">
        <v>84</v>
      </c>
      <c r="M84" s="483">
        <v>85</v>
      </c>
      <c r="N84" s="484">
        <v>381</v>
      </c>
      <c r="O84" s="485">
        <v>4.5357142857142856</v>
      </c>
      <c r="P84" s="486">
        <v>0</v>
      </c>
      <c r="Q84" s="483">
        <v>190</v>
      </c>
      <c r="R84" s="483">
        <v>190</v>
      </c>
      <c r="S84" s="483">
        <v>31</v>
      </c>
      <c r="T84" s="487">
        <v>0.38271604938271603</v>
      </c>
      <c r="U84" s="486">
        <v>3</v>
      </c>
      <c r="V84" s="486">
        <v>0</v>
      </c>
      <c r="W84" s="486">
        <v>5</v>
      </c>
      <c r="X84" s="481" t="s">
        <v>2068</v>
      </c>
      <c r="Y84" s="483">
        <v>26000</v>
      </c>
      <c r="Z84" s="485">
        <v>0.6</v>
      </c>
      <c r="AA84" s="483">
        <v>26000</v>
      </c>
      <c r="AB84" s="488">
        <v>0.6</v>
      </c>
      <c r="AC84" s="483">
        <v>18283</v>
      </c>
      <c r="AD84" s="483">
        <v>856611</v>
      </c>
      <c r="AE84" s="487">
        <v>0.70319230769230767</v>
      </c>
      <c r="AF84" s="489">
        <v>316.66666666666669</v>
      </c>
      <c r="AG84" s="490">
        <v>5219763</v>
      </c>
      <c r="AH84" s="490">
        <v>13316</v>
      </c>
      <c r="AI84" s="490">
        <v>548.32100000000003</v>
      </c>
      <c r="AJ84" s="481" t="s">
        <v>752</v>
      </c>
      <c r="AK84" s="481" t="s">
        <v>626</v>
      </c>
      <c r="AL84" s="481" t="s">
        <v>627</v>
      </c>
      <c r="AM84" s="481" t="s">
        <v>753</v>
      </c>
      <c r="AN84" s="481" t="s">
        <v>594</v>
      </c>
      <c r="AO84" s="481" t="s">
        <v>2031</v>
      </c>
      <c r="AP84" s="481" t="s">
        <v>2110</v>
      </c>
      <c r="AQ84" s="481" t="s">
        <v>2226</v>
      </c>
      <c r="AR84" s="481" t="s">
        <v>2227</v>
      </c>
      <c r="AS84" s="481" t="s">
        <v>2057</v>
      </c>
      <c r="AT84" s="491">
        <v>30467</v>
      </c>
      <c r="AU84" s="481" t="s">
        <v>2026</v>
      </c>
      <c r="AV84" s="481" t="s">
        <v>2026</v>
      </c>
      <c r="AW84" s="481" t="s">
        <v>622</v>
      </c>
      <c r="AX84" s="492" t="s">
        <v>2026</v>
      </c>
    </row>
    <row r="85" spans="1:50" ht="23.25">
      <c r="A85" s="480" t="s">
        <v>782</v>
      </c>
      <c r="B85" s="481" t="s">
        <v>783</v>
      </c>
      <c r="C85" s="481" t="s">
        <v>2150</v>
      </c>
      <c r="D85" s="481" t="s">
        <v>2150</v>
      </c>
      <c r="E85" s="481" t="s">
        <v>2201</v>
      </c>
      <c r="F85" s="481" t="s">
        <v>2201</v>
      </c>
      <c r="G85" s="481" t="s">
        <v>784</v>
      </c>
      <c r="H85" s="481" t="s">
        <v>578</v>
      </c>
      <c r="I85" s="481" t="s">
        <v>589</v>
      </c>
      <c r="J85" s="481" t="s">
        <v>580</v>
      </c>
      <c r="K85" s="482"/>
      <c r="L85" s="483">
        <v>507</v>
      </c>
      <c r="M85" s="483">
        <v>509</v>
      </c>
      <c r="N85" s="484">
        <v>2351.5</v>
      </c>
      <c r="O85" s="485">
        <v>4.6380670611439845</v>
      </c>
      <c r="P85" s="486">
        <v>0</v>
      </c>
      <c r="Q85" s="483">
        <v>1050</v>
      </c>
      <c r="R85" s="483">
        <v>1050</v>
      </c>
      <c r="S85" s="483">
        <v>267</v>
      </c>
      <c r="T85" s="487">
        <v>0.54158215010141986</v>
      </c>
      <c r="U85" s="486">
        <v>8</v>
      </c>
      <c r="V85" s="486">
        <v>2</v>
      </c>
      <c r="W85" s="486">
        <v>8</v>
      </c>
      <c r="X85" s="481" t="s">
        <v>2049</v>
      </c>
      <c r="Y85" s="483">
        <v>250875</v>
      </c>
      <c r="Z85" s="485">
        <v>5.76</v>
      </c>
      <c r="AA85" s="483">
        <v>250875</v>
      </c>
      <c r="AB85" s="488">
        <v>5.76</v>
      </c>
      <c r="AC85" s="483">
        <v>96902</v>
      </c>
      <c r="AD85" s="483">
        <v>4544080</v>
      </c>
      <c r="AE85" s="487">
        <v>0.38625610363726953</v>
      </c>
      <c r="AF85" s="489">
        <v>182.29166666666669</v>
      </c>
      <c r="AG85" s="490">
        <v>15625047</v>
      </c>
      <c r="AH85" s="490">
        <v>6556</v>
      </c>
      <c r="AI85" s="490">
        <v>581.6268</v>
      </c>
      <c r="AJ85" s="481" t="s">
        <v>785</v>
      </c>
      <c r="AK85" s="481" t="s">
        <v>786</v>
      </c>
      <c r="AL85" s="481" t="s">
        <v>787</v>
      </c>
      <c r="AM85" s="481" t="s">
        <v>788</v>
      </c>
      <c r="AN85" s="481" t="s">
        <v>594</v>
      </c>
      <c r="AO85" s="481" t="s">
        <v>2043</v>
      </c>
      <c r="AP85" s="481" t="s">
        <v>2049</v>
      </c>
      <c r="AQ85" s="481" t="s">
        <v>2069</v>
      </c>
      <c r="AR85" s="481" t="s">
        <v>2244</v>
      </c>
      <c r="AS85" s="481" t="s">
        <v>2023</v>
      </c>
      <c r="AT85" s="491">
        <v>27453</v>
      </c>
      <c r="AU85" s="481" t="s">
        <v>2026</v>
      </c>
      <c r="AV85" s="481" t="s">
        <v>2245</v>
      </c>
      <c r="AW85" s="481" t="s">
        <v>2026</v>
      </c>
      <c r="AX85" s="492" t="s">
        <v>2026</v>
      </c>
    </row>
    <row r="86" spans="1:50" ht="23.25">
      <c r="A86" s="480" t="s">
        <v>789</v>
      </c>
      <c r="B86" s="481" t="s">
        <v>783</v>
      </c>
      <c r="C86" s="481" t="s">
        <v>2246</v>
      </c>
      <c r="D86" s="481" t="s">
        <v>2150</v>
      </c>
      <c r="E86" s="481" t="s">
        <v>2247</v>
      </c>
      <c r="F86" s="481" t="s">
        <v>2201</v>
      </c>
      <c r="G86" s="481" t="s">
        <v>790</v>
      </c>
      <c r="H86" s="481" t="s">
        <v>578</v>
      </c>
      <c r="I86" s="481" t="s">
        <v>589</v>
      </c>
      <c r="J86" s="481" t="s">
        <v>580</v>
      </c>
      <c r="K86" s="482"/>
      <c r="L86" s="483">
        <v>424</v>
      </c>
      <c r="M86" s="483">
        <v>425</v>
      </c>
      <c r="N86" s="484">
        <v>2259</v>
      </c>
      <c r="O86" s="485">
        <v>5.3278301886792452</v>
      </c>
      <c r="P86" s="486">
        <v>0</v>
      </c>
      <c r="Q86" s="483">
        <v>1039</v>
      </c>
      <c r="R86" s="483">
        <v>1039</v>
      </c>
      <c r="S86" s="483">
        <v>148</v>
      </c>
      <c r="T86" s="487">
        <v>0.35491606714628299</v>
      </c>
      <c r="U86" s="486">
        <v>7</v>
      </c>
      <c r="V86" s="486">
        <v>0</v>
      </c>
      <c r="W86" s="486">
        <v>7</v>
      </c>
      <c r="X86" s="481" t="s">
        <v>2049</v>
      </c>
      <c r="Y86" s="483">
        <v>184000</v>
      </c>
      <c r="Z86" s="485">
        <v>4.22</v>
      </c>
      <c r="AA86" s="483">
        <v>184000</v>
      </c>
      <c r="AB86" s="488">
        <v>4.22</v>
      </c>
      <c r="AC86" s="483">
        <v>61115</v>
      </c>
      <c r="AD86" s="483">
        <v>4223000</v>
      </c>
      <c r="AE86" s="487">
        <v>0.3321467391304348</v>
      </c>
      <c r="AF86" s="489">
        <v>246.20853080568722</v>
      </c>
      <c r="AG86" s="490">
        <v>16411918</v>
      </c>
      <c r="AH86" s="490">
        <v>7244</v>
      </c>
      <c r="AI86" s="490">
        <v>636.47709999999995</v>
      </c>
      <c r="AJ86" s="481" t="s">
        <v>786</v>
      </c>
      <c r="AK86" s="481" t="s">
        <v>791</v>
      </c>
      <c r="AL86" s="481" t="s">
        <v>792</v>
      </c>
      <c r="AM86" s="481" t="s">
        <v>787</v>
      </c>
      <c r="AN86" s="481" t="s">
        <v>594</v>
      </c>
      <c r="AO86" s="481" t="s">
        <v>2043</v>
      </c>
      <c r="AP86" s="481" t="s">
        <v>2049</v>
      </c>
      <c r="AQ86" s="481" t="s">
        <v>2069</v>
      </c>
      <c r="AR86" s="481" t="s">
        <v>2244</v>
      </c>
      <c r="AS86" s="481" t="s">
        <v>2023</v>
      </c>
      <c r="AT86" s="491">
        <v>27759</v>
      </c>
      <c r="AU86" s="481" t="s">
        <v>2026</v>
      </c>
      <c r="AV86" s="481" t="s">
        <v>2026</v>
      </c>
      <c r="AW86" s="481" t="s">
        <v>2026</v>
      </c>
      <c r="AX86" s="492" t="s">
        <v>2026</v>
      </c>
    </row>
    <row r="87" spans="1:50" ht="23.25">
      <c r="A87" s="480" t="s">
        <v>483</v>
      </c>
      <c r="B87" s="481" t="s">
        <v>824</v>
      </c>
      <c r="C87" s="481" t="s">
        <v>2248</v>
      </c>
      <c r="D87" s="481" t="s">
        <v>2248</v>
      </c>
      <c r="E87" s="481" t="s">
        <v>2249</v>
      </c>
      <c r="F87" s="481" t="s">
        <v>2249</v>
      </c>
      <c r="G87" s="481" t="s">
        <v>825</v>
      </c>
      <c r="H87" s="481" t="s">
        <v>578</v>
      </c>
      <c r="I87" s="481" t="s">
        <v>579</v>
      </c>
      <c r="J87" s="481" t="s">
        <v>580</v>
      </c>
      <c r="K87" s="482"/>
      <c r="L87" s="483">
        <v>1590</v>
      </c>
      <c r="M87" s="483">
        <v>1595</v>
      </c>
      <c r="N87" s="484">
        <v>7451</v>
      </c>
      <c r="O87" s="485">
        <v>4.6861635220125786</v>
      </c>
      <c r="P87" s="486">
        <v>0</v>
      </c>
      <c r="Q87" s="483">
        <v>3412</v>
      </c>
      <c r="R87" s="483">
        <v>3412</v>
      </c>
      <c r="S87" s="483">
        <v>595</v>
      </c>
      <c r="T87" s="487">
        <v>0.37970644543714105</v>
      </c>
      <c r="U87" s="486">
        <v>30</v>
      </c>
      <c r="V87" s="486">
        <v>2</v>
      </c>
      <c r="W87" s="486">
        <v>94</v>
      </c>
      <c r="X87" s="481" t="s">
        <v>2085</v>
      </c>
      <c r="Y87" s="483">
        <v>2830416</v>
      </c>
      <c r="Z87" s="485">
        <v>64.98</v>
      </c>
      <c r="AA87" s="483">
        <v>2141741</v>
      </c>
      <c r="AB87" s="488">
        <v>49.17</v>
      </c>
      <c r="AC87" s="483">
        <v>360423</v>
      </c>
      <c r="AD87" s="483">
        <v>14297000</v>
      </c>
      <c r="AE87" s="487">
        <v>0.1273392321128767</v>
      </c>
      <c r="AF87" s="489">
        <v>52.508464142813168</v>
      </c>
      <c r="AG87" s="490">
        <v>18410273</v>
      </c>
      <c r="AH87" s="490">
        <v>2464</v>
      </c>
      <c r="AI87" s="490">
        <v>552.42870000000005</v>
      </c>
      <c r="AJ87" s="481" t="s">
        <v>826</v>
      </c>
      <c r="AK87" s="481" t="s">
        <v>827</v>
      </c>
      <c r="AL87" s="481" t="s">
        <v>828</v>
      </c>
      <c r="AM87" s="481" t="s">
        <v>829</v>
      </c>
      <c r="AN87" s="481" t="s">
        <v>594</v>
      </c>
      <c r="AO87" s="481" t="s">
        <v>2069</v>
      </c>
      <c r="AP87" s="481" t="s">
        <v>2110</v>
      </c>
      <c r="AQ87" s="481" t="s">
        <v>2239</v>
      </c>
      <c r="AR87" s="481" t="s">
        <v>830</v>
      </c>
      <c r="AS87" s="481" t="s">
        <v>2250</v>
      </c>
      <c r="AT87" s="491">
        <v>19304</v>
      </c>
      <c r="AU87" s="481" t="s">
        <v>2026</v>
      </c>
      <c r="AV87" s="481" t="s">
        <v>2026</v>
      </c>
      <c r="AW87" s="481" t="s">
        <v>2026</v>
      </c>
      <c r="AX87" s="492" t="s">
        <v>2026</v>
      </c>
    </row>
    <row r="88" spans="1:50" ht="23.25">
      <c r="A88" s="480" t="s">
        <v>443</v>
      </c>
      <c r="B88" s="481" t="s">
        <v>831</v>
      </c>
      <c r="C88" s="481" t="s">
        <v>2251</v>
      </c>
      <c r="D88" s="481" t="s">
        <v>2251</v>
      </c>
      <c r="E88" s="481" t="s">
        <v>2252</v>
      </c>
      <c r="F88" s="481" t="s">
        <v>2252</v>
      </c>
      <c r="G88" s="481" t="s">
        <v>832</v>
      </c>
      <c r="H88" s="481" t="s">
        <v>578</v>
      </c>
      <c r="I88" s="481" t="s">
        <v>579</v>
      </c>
      <c r="J88" s="481" t="s">
        <v>580</v>
      </c>
      <c r="K88" s="482"/>
      <c r="L88" s="483">
        <v>893</v>
      </c>
      <c r="M88" s="483">
        <v>896</v>
      </c>
      <c r="N88" s="484">
        <v>4182.5</v>
      </c>
      <c r="O88" s="485">
        <v>4.6836506159014561</v>
      </c>
      <c r="P88" s="486">
        <v>0</v>
      </c>
      <c r="Q88" s="483">
        <v>1850</v>
      </c>
      <c r="R88" s="483">
        <v>1850</v>
      </c>
      <c r="S88" s="483">
        <v>333</v>
      </c>
      <c r="T88" s="487">
        <v>0.37797956867196369</v>
      </c>
      <c r="U88" s="486">
        <v>13</v>
      </c>
      <c r="V88" s="486">
        <v>1</v>
      </c>
      <c r="W88" s="486">
        <v>26</v>
      </c>
      <c r="X88" s="481" t="s">
        <v>2049</v>
      </c>
      <c r="Y88" s="483">
        <v>751896</v>
      </c>
      <c r="Z88" s="485">
        <v>17.260000000000002</v>
      </c>
      <c r="AA88" s="483">
        <v>687188</v>
      </c>
      <c r="AB88" s="488">
        <v>15.780000000000001</v>
      </c>
      <c r="AC88" s="483">
        <v>121363</v>
      </c>
      <c r="AD88" s="483">
        <v>7735916</v>
      </c>
      <c r="AE88" s="487">
        <v>0.16140929064657877</v>
      </c>
      <c r="AF88" s="489">
        <v>107.18424101969872</v>
      </c>
      <c r="AG88" s="490">
        <v>11831887</v>
      </c>
      <c r="AH88" s="490">
        <v>2849</v>
      </c>
      <c r="AI88" s="490">
        <v>618.37390000000005</v>
      </c>
      <c r="AJ88" s="481" t="s">
        <v>833</v>
      </c>
      <c r="AK88" s="481" t="s">
        <v>834</v>
      </c>
      <c r="AL88" s="481" t="s">
        <v>711</v>
      </c>
      <c r="AM88" s="481" t="s">
        <v>835</v>
      </c>
      <c r="AN88" s="481" t="s">
        <v>594</v>
      </c>
      <c r="AO88" s="481" t="s">
        <v>2031</v>
      </c>
      <c r="AP88" s="481" t="s">
        <v>2110</v>
      </c>
      <c r="AQ88" s="481" t="s">
        <v>2226</v>
      </c>
      <c r="AR88" s="481" t="s">
        <v>2227</v>
      </c>
      <c r="AS88" s="481" t="s">
        <v>2222</v>
      </c>
      <c r="AT88" s="491">
        <v>20311</v>
      </c>
      <c r="AU88" s="481" t="s">
        <v>2026</v>
      </c>
      <c r="AV88" s="481" t="s">
        <v>2026</v>
      </c>
      <c r="AW88" s="481" t="s">
        <v>2026</v>
      </c>
      <c r="AX88" s="492" t="s">
        <v>2026</v>
      </c>
    </row>
    <row r="89" spans="1:50" ht="34.5">
      <c r="A89" s="480" t="s">
        <v>843</v>
      </c>
      <c r="B89" s="481" t="s">
        <v>844</v>
      </c>
      <c r="C89" s="481" t="s">
        <v>2253</v>
      </c>
      <c r="D89" s="481" t="s">
        <v>2254</v>
      </c>
      <c r="E89" s="481" t="s">
        <v>2099</v>
      </c>
      <c r="F89" s="481" t="s">
        <v>2099</v>
      </c>
      <c r="G89" s="481" t="s">
        <v>845</v>
      </c>
      <c r="H89" s="481" t="s">
        <v>578</v>
      </c>
      <c r="I89" s="481" t="s">
        <v>589</v>
      </c>
      <c r="J89" s="481" t="s">
        <v>736</v>
      </c>
      <c r="K89" s="482"/>
      <c r="L89" s="483">
        <v>200</v>
      </c>
      <c r="M89" s="483">
        <v>200</v>
      </c>
      <c r="N89" s="484">
        <v>700</v>
      </c>
      <c r="O89" s="485">
        <v>3.5</v>
      </c>
      <c r="P89" s="486">
        <v>0</v>
      </c>
      <c r="Q89" s="483">
        <v>214</v>
      </c>
      <c r="R89" s="483">
        <v>214</v>
      </c>
      <c r="S89" s="483">
        <v>175</v>
      </c>
      <c r="T89" s="487">
        <v>0.90206185567010311</v>
      </c>
      <c r="U89" s="486">
        <v>2</v>
      </c>
      <c r="V89" s="486">
        <v>0</v>
      </c>
      <c r="W89" s="486">
        <v>2</v>
      </c>
      <c r="X89" s="481" t="s">
        <v>2021</v>
      </c>
      <c r="Y89" s="483">
        <v>99460</v>
      </c>
      <c r="Z89" s="485">
        <v>2.2800000000000002</v>
      </c>
      <c r="AA89" s="483">
        <v>99460</v>
      </c>
      <c r="AB89" s="488">
        <v>2.2800000000000002</v>
      </c>
      <c r="AC89" s="483">
        <v>29354</v>
      </c>
      <c r="AD89" s="483">
        <v>1493904</v>
      </c>
      <c r="AE89" s="487">
        <v>0.29513372209933642</v>
      </c>
      <c r="AF89" s="489">
        <v>93.859649122807014</v>
      </c>
      <c r="AG89" s="490">
        <v>13425060</v>
      </c>
      <c r="AH89" s="490">
        <v>19179</v>
      </c>
      <c r="AI89" s="490">
        <v>384.48700000000002</v>
      </c>
      <c r="AJ89" s="481" t="s">
        <v>846</v>
      </c>
      <c r="AK89" s="481" t="s">
        <v>847</v>
      </c>
      <c r="AL89" s="481" t="s">
        <v>848</v>
      </c>
      <c r="AM89" s="481" t="s">
        <v>669</v>
      </c>
      <c r="AN89" s="481" t="s">
        <v>594</v>
      </c>
      <c r="AO89" s="481" t="s">
        <v>2033</v>
      </c>
      <c r="AP89" s="481" t="s">
        <v>2110</v>
      </c>
      <c r="AQ89" s="481" t="s">
        <v>2048</v>
      </c>
      <c r="AR89" s="481" t="s">
        <v>2221</v>
      </c>
      <c r="AS89" s="481" t="s">
        <v>2222</v>
      </c>
      <c r="AT89" s="491">
        <v>31251</v>
      </c>
      <c r="AU89" s="481" t="s">
        <v>2026</v>
      </c>
      <c r="AV89" s="481" t="s">
        <v>737</v>
      </c>
      <c r="AW89" s="481" t="s">
        <v>622</v>
      </c>
      <c r="AX89" s="492" t="s">
        <v>2026</v>
      </c>
    </row>
    <row r="90" spans="1:50" ht="34.5">
      <c r="A90" s="480" t="s">
        <v>485</v>
      </c>
      <c r="B90" s="481" t="s">
        <v>849</v>
      </c>
      <c r="C90" s="481" t="s">
        <v>2255</v>
      </c>
      <c r="D90" s="481" t="s">
        <v>2255</v>
      </c>
      <c r="E90" s="481" t="s">
        <v>2256</v>
      </c>
      <c r="F90" s="481" t="s">
        <v>2256</v>
      </c>
      <c r="G90" s="481" t="s">
        <v>850</v>
      </c>
      <c r="H90" s="481" t="s">
        <v>578</v>
      </c>
      <c r="I90" s="481" t="s">
        <v>579</v>
      </c>
      <c r="J90" s="481" t="s">
        <v>580</v>
      </c>
      <c r="K90" s="482"/>
      <c r="L90" s="483">
        <v>1322</v>
      </c>
      <c r="M90" s="483">
        <v>1338</v>
      </c>
      <c r="N90" s="484">
        <v>6216</v>
      </c>
      <c r="O90" s="485">
        <v>4.7019667170953099</v>
      </c>
      <c r="P90" s="486">
        <v>0</v>
      </c>
      <c r="Q90" s="483">
        <v>3000</v>
      </c>
      <c r="R90" s="483">
        <v>3000</v>
      </c>
      <c r="S90" s="483">
        <v>416</v>
      </c>
      <c r="T90" s="487">
        <v>0.32248062015503876</v>
      </c>
      <c r="U90" s="486">
        <v>27</v>
      </c>
      <c r="V90" s="486">
        <v>0</v>
      </c>
      <c r="W90" s="486">
        <v>46</v>
      </c>
      <c r="X90" s="481" t="s">
        <v>2257</v>
      </c>
      <c r="Y90" s="483">
        <v>819997</v>
      </c>
      <c r="Z90" s="485">
        <v>18.82</v>
      </c>
      <c r="AA90" s="483">
        <v>732841</v>
      </c>
      <c r="AB90" s="488">
        <v>16.82</v>
      </c>
      <c r="AC90" s="483">
        <v>188564</v>
      </c>
      <c r="AD90" s="483">
        <v>10371638</v>
      </c>
      <c r="AE90" s="487">
        <v>0.22995693886684951</v>
      </c>
      <c r="AF90" s="489">
        <v>159.4048884165781</v>
      </c>
      <c r="AG90" s="490">
        <v>12898000</v>
      </c>
      <c r="AH90" s="490">
        <v>2054</v>
      </c>
      <c r="AI90" s="490">
        <v>547.27290000000005</v>
      </c>
      <c r="AJ90" s="481" t="s">
        <v>592</v>
      </c>
      <c r="AK90" s="481" t="s">
        <v>851</v>
      </c>
      <c r="AL90" s="481" t="s">
        <v>852</v>
      </c>
      <c r="AM90" s="481" t="s">
        <v>853</v>
      </c>
      <c r="AN90" s="481" t="s">
        <v>594</v>
      </c>
      <c r="AO90" s="481" t="s">
        <v>2033</v>
      </c>
      <c r="AP90" s="481" t="s">
        <v>2038</v>
      </c>
      <c r="AQ90" s="481" t="s">
        <v>1005</v>
      </c>
      <c r="AR90" s="481" t="s">
        <v>2221</v>
      </c>
      <c r="AS90" s="481" t="s">
        <v>2222</v>
      </c>
      <c r="AT90" s="491">
        <v>17639</v>
      </c>
      <c r="AU90" s="481" t="s">
        <v>705</v>
      </c>
      <c r="AV90" s="481" t="s">
        <v>2026</v>
      </c>
      <c r="AW90" s="481" t="s">
        <v>2026</v>
      </c>
      <c r="AX90" s="492" t="s">
        <v>2026</v>
      </c>
    </row>
    <row r="91" spans="1:50" ht="34.5">
      <c r="A91" s="480" t="s">
        <v>859</v>
      </c>
      <c r="B91" s="481" t="s">
        <v>860</v>
      </c>
      <c r="C91" s="481" t="s">
        <v>2258</v>
      </c>
      <c r="D91" s="481" t="s">
        <v>2258</v>
      </c>
      <c r="E91" s="481" t="s">
        <v>2259</v>
      </c>
      <c r="F91" s="481" t="s">
        <v>2259</v>
      </c>
      <c r="G91" s="481" t="s">
        <v>861</v>
      </c>
      <c r="H91" s="481" t="s">
        <v>684</v>
      </c>
      <c r="I91" s="481" t="s">
        <v>579</v>
      </c>
      <c r="J91" s="481" t="s">
        <v>580</v>
      </c>
      <c r="K91" s="486">
        <v>209</v>
      </c>
      <c r="L91" s="483">
        <v>1216</v>
      </c>
      <c r="M91" s="483">
        <v>1220</v>
      </c>
      <c r="N91" s="484">
        <v>5657</v>
      </c>
      <c r="O91" s="485">
        <v>4.6521381578947372</v>
      </c>
      <c r="P91" s="486">
        <v>488</v>
      </c>
      <c r="Q91" s="483">
        <v>2168</v>
      </c>
      <c r="R91" s="483">
        <v>2656</v>
      </c>
      <c r="S91" s="483">
        <v>513</v>
      </c>
      <c r="T91" s="487">
        <v>0.43218197135636055</v>
      </c>
      <c r="U91" s="486">
        <v>8</v>
      </c>
      <c r="V91" s="486">
        <v>0</v>
      </c>
      <c r="W91" s="486">
        <v>8</v>
      </c>
      <c r="X91" s="481" t="s">
        <v>862</v>
      </c>
      <c r="Y91" s="483">
        <v>697736</v>
      </c>
      <c r="Z91" s="485">
        <v>16.02</v>
      </c>
      <c r="AA91" s="483">
        <v>639260</v>
      </c>
      <c r="AB91" s="488">
        <v>14.68</v>
      </c>
      <c r="AC91" s="483">
        <v>78768</v>
      </c>
      <c r="AD91" s="483">
        <v>11288105</v>
      </c>
      <c r="AE91" s="487">
        <v>0.112890835502253</v>
      </c>
      <c r="AF91" s="489">
        <v>165.79275905118601</v>
      </c>
      <c r="AG91" s="490">
        <v>20346000</v>
      </c>
      <c r="AH91" s="490">
        <v>3599</v>
      </c>
      <c r="AI91" s="490">
        <v>526.38379999999995</v>
      </c>
      <c r="AJ91" s="481" t="s">
        <v>791</v>
      </c>
      <c r="AK91" s="481" t="s">
        <v>863</v>
      </c>
      <c r="AL91" s="481" t="s">
        <v>787</v>
      </c>
      <c r="AM91" s="481" t="s">
        <v>864</v>
      </c>
      <c r="AN91" s="481" t="s">
        <v>594</v>
      </c>
      <c r="AO91" s="481" t="s">
        <v>2043</v>
      </c>
      <c r="AP91" s="481" t="s">
        <v>2049</v>
      </c>
      <c r="AQ91" s="481" t="s">
        <v>2069</v>
      </c>
      <c r="AR91" s="481" t="s">
        <v>2244</v>
      </c>
      <c r="AS91" s="481" t="s">
        <v>2023</v>
      </c>
      <c r="AT91" s="491">
        <v>22007</v>
      </c>
      <c r="AU91" s="481" t="s">
        <v>2026</v>
      </c>
      <c r="AV91" s="481" t="s">
        <v>2026</v>
      </c>
      <c r="AW91" s="481" t="s">
        <v>2026</v>
      </c>
      <c r="AX91" s="492" t="s">
        <v>2026</v>
      </c>
    </row>
    <row r="92" spans="1:50" ht="23.25">
      <c r="A92" s="480" t="s">
        <v>474</v>
      </c>
      <c r="B92" s="481" t="s">
        <v>893</v>
      </c>
      <c r="C92" s="481" t="s">
        <v>2260</v>
      </c>
      <c r="D92" s="481" t="s">
        <v>2260</v>
      </c>
      <c r="E92" s="481" t="s">
        <v>2261</v>
      </c>
      <c r="F92" s="481" t="s">
        <v>2261</v>
      </c>
      <c r="G92" s="481" t="s">
        <v>894</v>
      </c>
      <c r="H92" s="481" t="s">
        <v>578</v>
      </c>
      <c r="I92" s="481" t="s">
        <v>579</v>
      </c>
      <c r="J92" s="481" t="s">
        <v>580</v>
      </c>
      <c r="K92" s="482"/>
      <c r="L92" s="483">
        <v>680</v>
      </c>
      <c r="M92" s="483">
        <v>683</v>
      </c>
      <c r="N92" s="484">
        <v>3084</v>
      </c>
      <c r="O92" s="485">
        <v>4.5352941176470587</v>
      </c>
      <c r="P92" s="486">
        <v>0</v>
      </c>
      <c r="Q92" s="483">
        <v>1588</v>
      </c>
      <c r="R92" s="483">
        <v>1588</v>
      </c>
      <c r="S92" s="483">
        <v>270</v>
      </c>
      <c r="T92" s="487">
        <v>0.40479760119940028</v>
      </c>
      <c r="U92" s="486">
        <v>3</v>
      </c>
      <c r="V92" s="486">
        <v>2</v>
      </c>
      <c r="W92" s="486">
        <v>3</v>
      </c>
      <c r="X92" s="481" t="s">
        <v>895</v>
      </c>
      <c r="Y92" s="483">
        <v>364406</v>
      </c>
      <c r="Z92" s="485">
        <v>8.370000000000001</v>
      </c>
      <c r="AA92" s="483">
        <v>364406</v>
      </c>
      <c r="AB92" s="488">
        <v>8.370000000000001</v>
      </c>
      <c r="AC92" s="483">
        <v>58078</v>
      </c>
      <c r="AD92" s="483">
        <v>6234149</v>
      </c>
      <c r="AE92" s="487">
        <v>0.15937717820233477</v>
      </c>
      <c r="AF92" s="489">
        <v>189.72520908004776</v>
      </c>
      <c r="AG92" s="490">
        <v>16996504</v>
      </c>
      <c r="AH92" s="490">
        <v>5476</v>
      </c>
      <c r="AI92" s="490">
        <v>492.93079999999998</v>
      </c>
      <c r="AJ92" s="481" t="s">
        <v>896</v>
      </c>
      <c r="AK92" s="481" t="s">
        <v>897</v>
      </c>
      <c r="AL92" s="481" t="s">
        <v>898</v>
      </c>
      <c r="AM92" s="481" t="s">
        <v>899</v>
      </c>
      <c r="AN92" s="481" t="s">
        <v>594</v>
      </c>
      <c r="AO92" s="481" t="s">
        <v>2050</v>
      </c>
      <c r="AP92" s="481" t="s">
        <v>2110</v>
      </c>
      <c r="AQ92" s="481" t="s">
        <v>2262</v>
      </c>
      <c r="AR92" s="481" t="s">
        <v>2241</v>
      </c>
      <c r="AS92" s="481" t="s">
        <v>2263</v>
      </c>
      <c r="AT92" s="491">
        <v>25902</v>
      </c>
      <c r="AU92" s="481" t="s">
        <v>2026</v>
      </c>
      <c r="AV92" s="481" t="s">
        <v>2026</v>
      </c>
      <c r="AW92" s="481" t="s">
        <v>2026</v>
      </c>
      <c r="AX92" s="492" t="s">
        <v>2026</v>
      </c>
    </row>
    <row r="93" spans="1:50" ht="23.25">
      <c r="A93" s="480" t="s">
        <v>963</v>
      </c>
      <c r="B93" s="481" t="s">
        <v>964</v>
      </c>
      <c r="C93" s="481" t="s">
        <v>2264</v>
      </c>
      <c r="D93" s="481" t="s">
        <v>2265</v>
      </c>
      <c r="E93" s="481" t="s">
        <v>2266</v>
      </c>
      <c r="F93" s="481" t="s">
        <v>2266</v>
      </c>
      <c r="G93" s="481" t="s">
        <v>965</v>
      </c>
      <c r="H93" s="481" t="s">
        <v>578</v>
      </c>
      <c r="I93" s="481" t="s">
        <v>579</v>
      </c>
      <c r="J93" s="481" t="s">
        <v>580</v>
      </c>
      <c r="K93" s="482"/>
      <c r="L93" s="483">
        <v>530</v>
      </c>
      <c r="M93" s="483">
        <v>534</v>
      </c>
      <c r="N93" s="484">
        <v>2424</v>
      </c>
      <c r="O93" s="485">
        <v>4.5735849056603772</v>
      </c>
      <c r="P93" s="486">
        <v>0</v>
      </c>
      <c r="Q93" s="483">
        <v>1064</v>
      </c>
      <c r="R93" s="483">
        <v>1064</v>
      </c>
      <c r="S93" s="483">
        <v>227</v>
      </c>
      <c r="T93" s="487">
        <v>0.43486590038314177</v>
      </c>
      <c r="U93" s="486">
        <v>5</v>
      </c>
      <c r="V93" s="486">
        <v>0</v>
      </c>
      <c r="W93" s="486">
        <v>5</v>
      </c>
      <c r="X93" s="481" t="s">
        <v>2022</v>
      </c>
      <c r="Y93" s="483">
        <v>298874</v>
      </c>
      <c r="Z93" s="485">
        <v>6.86</v>
      </c>
      <c r="AA93" s="483">
        <v>239429</v>
      </c>
      <c r="AB93" s="488">
        <v>5.5</v>
      </c>
      <c r="AC93" s="483">
        <v>38119</v>
      </c>
      <c r="AD93" s="483">
        <v>4912800</v>
      </c>
      <c r="AE93" s="487">
        <v>0.12754204112769929</v>
      </c>
      <c r="AF93" s="489">
        <v>155.10204081632654</v>
      </c>
      <c r="AG93" s="490">
        <v>7728534</v>
      </c>
      <c r="AH93" s="490">
        <v>3165</v>
      </c>
      <c r="AI93" s="490">
        <v>579.15089999999998</v>
      </c>
      <c r="AJ93" s="481" t="s">
        <v>899</v>
      </c>
      <c r="AK93" s="481" t="s">
        <v>966</v>
      </c>
      <c r="AL93" s="481" t="s">
        <v>967</v>
      </c>
      <c r="AM93" s="481" t="s">
        <v>968</v>
      </c>
      <c r="AN93" s="481" t="s">
        <v>594</v>
      </c>
      <c r="AO93" s="481" t="s">
        <v>2050</v>
      </c>
      <c r="AP93" s="481" t="s">
        <v>2110</v>
      </c>
      <c r="AQ93" s="481" t="s">
        <v>2262</v>
      </c>
      <c r="AR93" s="481" t="s">
        <v>2241</v>
      </c>
      <c r="AS93" s="481" t="s">
        <v>2263</v>
      </c>
      <c r="AT93" s="491">
        <v>20876</v>
      </c>
      <c r="AU93" s="481" t="s">
        <v>716</v>
      </c>
      <c r="AV93" s="481" t="s">
        <v>2026</v>
      </c>
      <c r="AW93" s="481" t="s">
        <v>2026</v>
      </c>
      <c r="AX93" s="492" t="s">
        <v>2026</v>
      </c>
    </row>
    <row r="94" spans="1:50" ht="23.25">
      <c r="A94" s="480" t="s">
        <v>969</v>
      </c>
      <c r="B94" s="481" t="s">
        <v>893</v>
      </c>
      <c r="C94" s="481" t="s">
        <v>2174</v>
      </c>
      <c r="D94" s="481" t="s">
        <v>2260</v>
      </c>
      <c r="E94" s="481" t="s">
        <v>2096</v>
      </c>
      <c r="F94" s="481" t="s">
        <v>2261</v>
      </c>
      <c r="G94" s="481" t="s">
        <v>970</v>
      </c>
      <c r="H94" s="481" t="s">
        <v>578</v>
      </c>
      <c r="I94" s="481" t="s">
        <v>589</v>
      </c>
      <c r="J94" s="481" t="s">
        <v>580</v>
      </c>
      <c r="K94" s="482"/>
      <c r="L94" s="483">
        <v>192</v>
      </c>
      <c r="M94" s="483">
        <v>193</v>
      </c>
      <c r="N94" s="484">
        <v>952</v>
      </c>
      <c r="O94" s="485">
        <v>4.958333333333333</v>
      </c>
      <c r="P94" s="486">
        <v>0</v>
      </c>
      <c r="Q94" s="483">
        <v>465</v>
      </c>
      <c r="R94" s="483">
        <v>465</v>
      </c>
      <c r="S94" s="483">
        <v>71</v>
      </c>
      <c r="T94" s="487">
        <v>0.37566137566137564</v>
      </c>
      <c r="U94" s="486">
        <v>1</v>
      </c>
      <c r="V94" s="486">
        <v>0</v>
      </c>
      <c r="W94" s="486">
        <v>1</v>
      </c>
      <c r="X94" s="481" t="s">
        <v>2069</v>
      </c>
      <c r="Y94" s="483">
        <v>93061</v>
      </c>
      <c r="Z94" s="485">
        <v>2.14</v>
      </c>
      <c r="AA94" s="483">
        <v>93061</v>
      </c>
      <c r="AB94" s="488">
        <v>2.14</v>
      </c>
      <c r="AC94" s="483">
        <v>14078</v>
      </c>
      <c r="AD94" s="483">
        <v>1876990</v>
      </c>
      <c r="AE94" s="487">
        <v>0.15127711930884044</v>
      </c>
      <c r="AF94" s="489">
        <v>217.28971962616822</v>
      </c>
      <c r="AG94" s="490">
        <v>7531412</v>
      </c>
      <c r="AH94" s="490">
        <v>7829</v>
      </c>
      <c r="AI94" s="490">
        <v>584.78840000000002</v>
      </c>
      <c r="AJ94" s="481" t="s">
        <v>971</v>
      </c>
      <c r="AK94" s="481" t="s">
        <v>972</v>
      </c>
      <c r="AL94" s="481" t="s">
        <v>899</v>
      </c>
      <c r="AM94" s="481" t="s">
        <v>973</v>
      </c>
      <c r="AN94" s="481" t="s">
        <v>594</v>
      </c>
      <c r="AO94" s="481" t="s">
        <v>2050</v>
      </c>
      <c r="AP94" s="481" t="s">
        <v>2110</v>
      </c>
      <c r="AQ94" s="481" t="s">
        <v>2262</v>
      </c>
      <c r="AR94" s="481" t="s">
        <v>2241</v>
      </c>
      <c r="AS94" s="481" t="s">
        <v>2263</v>
      </c>
      <c r="AT94" s="491">
        <v>26815</v>
      </c>
      <c r="AU94" s="481" t="s">
        <v>2026</v>
      </c>
      <c r="AV94" s="481" t="s">
        <v>2026</v>
      </c>
      <c r="AW94" s="481" t="s">
        <v>2026</v>
      </c>
      <c r="AX94" s="492" t="s">
        <v>2026</v>
      </c>
    </row>
    <row r="95" spans="1:50" ht="23.25">
      <c r="A95" s="480" t="s">
        <v>974</v>
      </c>
      <c r="B95" s="481" t="s">
        <v>975</v>
      </c>
      <c r="C95" s="481" t="s">
        <v>2267</v>
      </c>
      <c r="D95" s="481" t="s">
        <v>2268</v>
      </c>
      <c r="E95" s="481" t="s">
        <v>2081</v>
      </c>
      <c r="F95" s="481" t="s">
        <v>2081</v>
      </c>
      <c r="G95" s="481" t="s">
        <v>976</v>
      </c>
      <c r="H95" s="481" t="s">
        <v>578</v>
      </c>
      <c r="I95" s="481" t="s">
        <v>589</v>
      </c>
      <c r="J95" s="481" t="s">
        <v>580</v>
      </c>
      <c r="K95" s="482"/>
      <c r="L95" s="483">
        <v>110</v>
      </c>
      <c r="M95" s="483">
        <v>125</v>
      </c>
      <c r="N95" s="484">
        <v>548</v>
      </c>
      <c r="O95" s="485">
        <v>4.9818181818181815</v>
      </c>
      <c r="P95" s="486">
        <v>0</v>
      </c>
      <c r="Q95" s="483">
        <v>285</v>
      </c>
      <c r="R95" s="483">
        <v>285</v>
      </c>
      <c r="S95" s="483">
        <v>32</v>
      </c>
      <c r="T95" s="487">
        <v>0.31372549019607843</v>
      </c>
      <c r="U95" s="486">
        <v>1</v>
      </c>
      <c r="V95" s="486">
        <v>0</v>
      </c>
      <c r="W95" s="486">
        <v>2</v>
      </c>
      <c r="X95" s="481" t="s">
        <v>2022</v>
      </c>
      <c r="Y95" s="483">
        <v>61483</v>
      </c>
      <c r="Z95" s="485">
        <v>1.41</v>
      </c>
      <c r="AA95" s="483">
        <v>61483</v>
      </c>
      <c r="AB95" s="488">
        <v>1.41</v>
      </c>
      <c r="AC95" s="483">
        <v>11970</v>
      </c>
      <c r="AD95" s="483">
        <v>1187936</v>
      </c>
      <c r="AE95" s="487">
        <v>0.19468796252622675</v>
      </c>
      <c r="AF95" s="489">
        <v>202.12765957446808</v>
      </c>
      <c r="AG95" s="490">
        <v>5853893</v>
      </c>
      <c r="AH95" s="490">
        <v>9255</v>
      </c>
      <c r="AI95" s="490">
        <v>536.03920000000005</v>
      </c>
      <c r="AJ95" s="481" t="s">
        <v>977</v>
      </c>
      <c r="AK95" s="481" t="s">
        <v>978</v>
      </c>
      <c r="AL95" s="481" t="s">
        <v>899</v>
      </c>
      <c r="AM95" s="481" t="s">
        <v>973</v>
      </c>
      <c r="AN95" s="481" t="s">
        <v>594</v>
      </c>
      <c r="AO95" s="481" t="s">
        <v>2050</v>
      </c>
      <c r="AP95" s="481" t="s">
        <v>2110</v>
      </c>
      <c r="AQ95" s="481" t="s">
        <v>2262</v>
      </c>
      <c r="AR95" s="481" t="s">
        <v>2241</v>
      </c>
      <c r="AS95" s="481" t="s">
        <v>2263</v>
      </c>
      <c r="AT95" s="491">
        <v>27029</v>
      </c>
      <c r="AU95" s="481" t="s">
        <v>2026</v>
      </c>
      <c r="AV95" s="481" t="s">
        <v>2026</v>
      </c>
      <c r="AW95" s="481" t="s">
        <v>2026</v>
      </c>
      <c r="AX95" s="492" t="s">
        <v>2026</v>
      </c>
    </row>
    <row r="96" spans="1:50" ht="23.25">
      <c r="A96" s="480" t="s">
        <v>979</v>
      </c>
      <c r="B96" s="481" t="s">
        <v>964</v>
      </c>
      <c r="C96" s="481" t="s">
        <v>2269</v>
      </c>
      <c r="D96" s="481" t="s">
        <v>2265</v>
      </c>
      <c r="E96" s="481" t="s">
        <v>2270</v>
      </c>
      <c r="F96" s="481" t="s">
        <v>2271</v>
      </c>
      <c r="G96" s="481" t="s">
        <v>980</v>
      </c>
      <c r="H96" s="481" t="s">
        <v>578</v>
      </c>
      <c r="I96" s="481" t="s">
        <v>589</v>
      </c>
      <c r="J96" s="481" t="s">
        <v>580</v>
      </c>
      <c r="K96" s="482"/>
      <c r="L96" s="483">
        <v>375</v>
      </c>
      <c r="M96" s="483">
        <v>376</v>
      </c>
      <c r="N96" s="484">
        <v>1874.5</v>
      </c>
      <c r="O96" s="485">
        <v>4.9986666666666668</v>
      </c>
      <c r="P96" s="486">
        <v>0</v>
      </c>
      <c r="Q96" s="483">
        <v>979</v>
      </c>
      <c r="R96" s="483">
        <v>979</v>
      </c>
      <c r="S96" s="483">
        <v>124</v>
      </c>
      <c r="T96" s="487">
        <v>0.33513513513513515</v>
      </c>
      <c r="U96" s="486">
        <v>1</v>
      </c>
      <c r="V96" s="486">
        <v>1</v>
      </c>
      <c r="W96" s="486">
        <v>5</v>
      </c>
      <c r="X96" s="481" t="s">
        <v>2040</v>
      </c>
      <c r="Y96" s="483">
        <v>187318</v>
      </c>
      <c r="Z96" s="485">
        <v>4.3</v>
      </c>
      <c r="AA96" s="483">
        <v>187318</v>
      </c>
      <c r="AB96" s="488">
        <v>4.3</v>
      </c>
      <c r="AC96" s="483">
        <v>38750</v>
      </c>
      <c r="AD96" s="483">
        <v>4017326</v>
      </c>
      <c r="AE96" s="487">
        <v>0.20686746602035042</v>
      </c>
      <c r="AF96" s="489">
        <v>227.67441860465118</v>
      </c>
      <c r="AG96" s="490">
        <v>16603000</v>
      </c>
      <c r="AH96" s="490">
        <v>8808</v>
      </c>
      <c r="AI96" s="490">
        <v>605.97810000000004</v>
      </c>
      <c r="AJ96" s="481" t="s">
        <v>973</v>
      </c>
      <c r="AK96" s="481" t="s">
        <v>922</v>
      </c>
      <c r="AL96" s="481" t="s">
        <v>899</v>
      </c>
      <c r="AM96" s="481" t="s">
        <v>981</v>
      </c>
      <c r="AN96" s="481" t="s">
        <v>594</v>
      </c>
      <c r="AO96" s="481" t="s">
        <v>2050</v>
      </c>
      <c r="AP96" s="481" t="s">
        <v>2110</v>
      </c>
      <c r="AQ96" s="481" t="s">
        <v>2262</v>
      </c>
      <c r="AR96" s="481" t="s">
        <v>2241</v>
      </c>
      <c r="AS96" s="481" t="s">
        <v>2263</v>
      </c>
      <c r="AT96" s="491">
        <v>27241</v>
      </c>
      <c r="AU96" s="481" t="s">
        <v>2026</v>
      </c>
      <c r="AV96" s="481" t="s">
        <v>2026</v>
      </c>
      <c r="AW96" s="481" t="s">
        <v>2026</v>
      </c>
      <c r="AX96" s="492" t="s">
        <v>2026</v>
      </c>
    </row>
    <row r="97" spans="1:50" ht="23.25">
      <c r="A97" s="480" t="s">
        <v>988</v>
      </c>
      <c r="B97" s="481" t="s">
        <v>989</v>
      </c>
      <c r="C97" s="481" t="s">
        <v>2272</v>
      </c>
      <c r="D97" s="481" t="s">
        <v>2272</v>
      </c>
      <c r="E97" s="481" t="s">
        <v>2203</v>
      </c>
      <c r="F97" s="481" t="s">
        <v>2203</v>
      </c>
      <c r="G97" s="481" t="s">
        <v>990</v>
      </c>
      <c r="H97" s="481" t="s">
        <v>578</v>
      </c>
      <c r="I97" s="481" t="s">
        <v>579</v>
      </c>
      <c r="J97" s="481" t="s">
        <v>580</v>
      </c>
      <c r="K97" s="482"/>
      <c r="L97" s="483">
        <v>700</v>
      </c>
      <c r="M97" s="483">
        <v>700</v>
      </c>
      <c r="N97" s="484">
        <v>3281</v>
      </c>
      <c r="O97" s="485">
        <v>4.6871428571428568</v>
      </c>
      <c r="P97" s="486">
        <v>0</v>
      </c>
      <c r="Q97" s="483">
        <v>1503</v>
      </c>
      <c r="R97" s="483">
        <v>1503</v>
      </c>
      <c r="S97" s="483">
        <v>295</v>
      </c>
      <c r="T97" s="487">
        <v>0.42877906976744184</v>
      </c>
      <c r="U97" s="486">
        <v>11</v>
      </c>
      <c r="V97" s="486">
        <v>0</v>
      </c>
      <c r="W97" s="486">
        <v>13</v>
      </c>
      <c r="X97" s="481" t="s">
        <v>2049</v>
      </c>
      <c r="Y97" s="483">
        <v>528967</v>
      </c>
      <c r="Z97" s="485">
        <v>12.14</v>
      </c>
      <c r="AA97" s="483">
        <v>496296</v>
      </c>
      <c r="AB97" s="488">
        <v>11.39</v>
      </c>
      <c r="AC97" s="483">
        <v>86767</v>
      </c>
      <c r="AD97" s="483">
        <v>5878957</v>
      </c>
      <c r="AE97" s="487">
        <v>0.16403102651016038</v>
      </c>
      <c r="AF97" s="489">
        <v>123.80560131795716</v>
      </c>
      <c r="AG97" s="490">
        <v>7702277</v>
      </c>
      <c r="AH97" s="490">
        <v>2346</v>
      </c>
      <c r="AI97" s="490">
        <v>576.3252</v>
      </c>
      <c r="AJ97" s="481" t="s">
        <v>991</v>
      </c>
      <c r="AK97" s="481" t="s">
        <v>992</v>
      </c>
      <c r="AL97" s="481" t="s">
        <v>993</v>
      </c>
      <c r="AM97" s="481" t="s">
        <v>994</v>
      </c>
      <c r="AN97" s="481" t="s">
        <v>594</v>
      </c>
      <c r="AO97" s="481" t="s">
        <v>2043</v>
      </c>
      <c r="AP97" s="481" t="s">
        <v>2049</v>
      </c>
      <c r="AQ97" s="481" t="s">
        <v>2069</v>
      </c>
      <c r="AR97" s="481" t="s">
        <v>2244</v>
      </c>
      <c r="AS97" s="481" t="s">
        <v>2023</v>
      </c>
      <c r="AT97" s="491">
        <v>19535</v>
      </c>
      <c r="AU97" s="481" t="s">
        <v>2026</v>
      </c>
      <c r="AV97" s="481" t="s">
        <v>2026</v>
      </c>
      <c r="AW97" s="481" t="s">
        <v>2026</v>
      </c>
      <c r="AX97" s="492" t="s">
        <v>2026</v>
      </c>
    </row>
    <row r="98" spans="1:50" ht="23.25">
      <c r="A98" s="480" t="s">
        <v>999</v>
      </c>
      <c r="B98" s="481" t="s">
        <v>1000</v>
      </c>
      <c r="C98" s="481" t="s">
        <v>2273</v>
      </c>
      <c r="D98" s="481" t="s">
        <v>2107</v>
      </c>
      <c r="E98" s="481" t="s">
        <v>2274</v>
      </c>
      <c r="F98" s="481" t="s">
        <v>2275</v>
      </c>
      <c r="G98" s="481" t="s">
        <v>1001</v>
      </c>
      <c r="H98" s="481" t="s">
        <v>578</v>
      </c>
      <c r="I98" s="481" t="s">
        <v>589</v>
      </c>
      <c r="J98" s="481" t="s">
        <v>598</v>
      </c>
      <c r="K98" s="482"/>
      <c r="L98" s="483">
        <v>120</v>
      </c>
      <c r="M98" s="483">
        <v>121</v>
      </c>
      <c r="N98" s="484">
        <v>523</v>
      </c>
      <c r="O98" s="485">
        <v>4.3583333333333334</v>
      </c>
      <c r="P98" s="486">
        <v>0</v>
      </c>
      <c r="Q98" s="483">
        <v>234</v>
      </c>
      <c r="R98" s="483">
        <v>234</v>
      </c>
      <c r="S98" s="483">
        <v>38</v>
      </c>
      <c r="T98" s="487">
        <v>0.32203389830508472</v>
      </c>
      <c r="U98" s="486">
        <v>8</v>
      </c>
      <c r="V98" s="486">
        <v>0</v>
      </c>
      <c r="W98" s="486">
        <v>8</v>
      </c>
      <c r="X98" s="481" t="s">
        <v>2091</v>
      </c>
      <c r="Y98" s="483">
        <v>51255</v>
      </c>
      <c r="Z98" s="485">
        <v>1.18</v>
      </c>
      <c r="AA98" s="483">
        <v>51255</v>
      </c>
      <c r="AB98" s="488">
        <v>1.18</v>
      </c>
      <c r="AC98" s="483">
        <v>31650</v>
      </c>
      <c r="AD98" s="483">
        <v>1139400</v>
      </c>
      <c r="AE98" s="487">
        <v>0.61750073163593799</v>
      </c>
      <c r="AF98" s="489">
        <v>198.30508474576271</v>
      </c>
      <c r="AG98" s="490">
        <v>7974650</v>
      </c>
      <c r="AH98" s="490">
        <v>15118</v>
      </c>
      <c r="AI98" s="490">
        <v>700.31029999999998</v>
      </c>
      <c r="AJ98" s="481" t="s">
        <v>1002</v>
      </c>
      <c r="AK98" s="481" t="s">
        <v>674</v>
      </c>
      <c r="AL98" s="481" t="s">
        <v>834</v>
      </c>
      <c r="AM98" s="481" t="s">
        <v>1003</v>
      </c>
      <c r="AN98" s="481" t="s">
        <v>594</v>
      </c>
      <c r="AO98" s="481" t="s">
        <v>2110</v>
      </c>
      <c r="AP98" s="481" t="s">
        <v>1004</v>
      </c>
      <c r="AQ98" s="481" t="s">
        <v>2048</v>
      </c>
      <c r="AR98" s="481" t="s">
        <v>2221</v>
      </c>
      <c r="AS98" s="481" t="s">
        <v>2222</v>
      </c>
      <c r="AT98" s="491">
        <v>31659</v>
      </c>
      <c r="AU98" s="481" t="s">
        <v>2026</v>
      </c>
      <c r="AV98" s="481" t="s">
        <v>2026</v>
      </c>
      <c r="AW98" s="481" t="s">
        <v>622</v>
      </c>
      <c r="AX98" s="492" t="s">
        <v>2026</v>
      </c>
    </row>
    <row r="99" spans="1:50" ht="23.25">
      <c r="A99" s="480" t="s">
        <v>1007</v>
      </c>
      <c r="B99" s="481" t="s">
        <v>1008</v>
      </c>
      <c r="C99" s="481" t="s">
        <v>2276</v>
      </c>
      <c r="D99" s="481" t="s">
        <v>2276</v>
      </c>
      <c r="E99" s="481" t="s">
        <v>2277</v>
      </c>
      <c r="F99" s="481" t="s">
        <v>2277</v>
      </c>
      <c r="G99" s="481" t="s">
        <v>1009</v>
      </c>
      <c r="H99" s="481" t="s">
        <v>578</v>
      </c>
      <c r="I99" s="481" t="s">
        <v>579</v>
      </c>
      <c r="J99" s="481" t="s">
        <v>580</v>
      </c>
      <c r="K99" s="482"/>
      <c r="L99" s="483">
        <v>1440</v>
      </c>
      <c r="M99" s="483">
        <v>1444</v>
      </c>
      <c r="N99" s="484">
        <v>6593</v>
      </c>
      <c r="O99" s="485">
        <v>4.5784722222222225</v>
      </c>
      <c r="P99" s="486">
        <v>0</v>
      </c>
      <c r="Q99" s="483">
        <v>3071</v>
      </c>
      <c r="R99" s="483">
        <v>3071</v>
      </c>
      <c r="S99" s="483">
        <v>548</v>
      </c>
      <c r="T99" s="487">
        <v>0.3878273177636235</v>
      </c>
      <c r="U99" s="486">
        <v>15</v>
      </c>
      <c r="V99" s="486">
        <v>0</v>
      </c>
      <c r="W99" s="486">
        <v>30</v>
      </c>
      <c r="X99" s="481" t="s">
        <v>2049</v>
      </c>
      <c r="Y99" s="483">
        <v>1264130</v>
      </c>
      <c r="Z99" s="485">
        <v>29.02</v>
      </c>
      <c r="AA99" s="483">
        <v>1264130</v>
      </c>
      <c r="AB99" s="488">
        <v>29.02</v>
      </c>
      <c r="AC99" s="483">
        <v>223364</v>
      </c>
      <c r="AD99" s="483">
        <v>12338237</v>
      </c>
      <c r="AE99" s="487">
        <v>0.17669385268920126</v>
      </c>
      <c r="AF99" s="489">
        <v>105.82356995175741</v>
      </c>
      <c r="AG99" s="490">
        <v>14773000</v>
      </c>
      <c r="AH99" s="490">
        <v>2247</v>
      </c>
      <c r="AI99" s="490">
        <v>514.15060000000005</v>
      </c>
      <c r="AJ99" s="481" t="s">
        <v>592</v>
      </c>
      <c r="AK99" s="481" t="s">
        <v>1010</v>
      </c>
      <c r="AL99" s="481" t="s">
        <v>807</v>
      </c>
      <c r="AM99" s="481" t="s">
        <v>1011</v>
      </c>
      <c r="AN99" s="481" t="s">
        <v>594</v>
      </c>
      <c r="AO99" s="481" t="s">
        <v>2094</v>
      </c>
      <c r="AP99" s="481" t="s">
        <v>2110</v>
      </c>
      <c r="AQ99" s="481" t="s">
        <v>2239</v>
      </c>
      <c r="AR99" s="481" t="s">
        <v>2278</v>
      </c>
      <c r="AS99" s="481" t="s">
        <v>2250</v>
      </c>
      <c r="AT99" s="491">
        <v>20234</v>
      </c>
      <c r="AU99" s="481" t="s">
        <v>681</v>
      </c>
      <c r="AV99" s="481" t="s">
        <v>2026</v>
      </c>
      <c r="AW99" s="481" t="s">
        <v>2026</v>
      </c>
      <c r="AX99" s="492" t="s">
        <v>2026</v>
      </c>
    </row>
    <row r="100" spans="1:50" ht="23.25">
      <c r="A100" s="480" t="s">
        <v>1073</v>
      </c>
      <c r="B100" s="481" t="s">
        <v>1008</v>
      </c>
      <c r="C100" s="481" t="s">
        <v>2279</v>
      </c>
      <c r="D100" s="481" t="s">
        <v>2276</v>
      </c>
      <c r="E100" s="481" t="s">
        <v>2280</v>
      </c>
      <c r="F100" s="481" t="s">
        <v>2280</v>
      </c>
      <c r="G100" s="481" t="s">
        <v>1074</v>
      </c>
      <c r="H100" s="481" t="s">
        <v>578</v>
      </c>
      <c r="I100" s="481" t="s">
        <v>589</v>
      </c>
      <c r="J100" s="481" t="s">
        <v>580</v>
      </c>
      <c r="K100" s="482"/>
      <c r="L100" s="483">
        <v>66</v>
      </c>
      <c r="M100" s="483">
        <v>66</v>
      </c>
      <c r="N100" s="484">
        <v>409</v>
      </c>
      <c r="O100" s="485">
        <v>6.1969696969696972</v>
      </c>
      <c r="P100" s="486">
        <v>0</v>
      </c>
      <c r="Q100" s="483">
        <v>248</v>
      </c>
      <c r="R100" s="483">
        <v>248</v>
      </c>
      <c r="S100" s="483">
        <v>20</v>
      </c>
      <c r="T100" s="487">
        <v>0.3125</v>
      </c>
      <c r="U100" s="486">
        <v>33</v>
      </c>
      <c r="V100" s="486">
        <v>0</v>
      </c>
      <c r="W100" s="486">
        <v>33</v>
      </c>
      <c r="X100" s="481" t="s">
        <v>2031</v>
      </c>
      <c r="Y100" s="483">
        <v>84400</v>
      </c>
      <c r="Z100" s="485">
        <v>1.94</v>
      </c>
      <c r="AA100" s="483">
        <v>84400</v>
      </c>
      <c r="AB100" s="488">
        <v>1.94</v>
      </c>
      <c r="AC100" s="483">
        <v>26943</v>
      </c>
      <c r="AD100" s="483">
        <v>719300</v>
      </c>
      <c r="AE100" s="487">
        <v>0.31922985781990521</v>
      </c>
      <c r="AF100" s="489">
        <v>127.83505154639175</v>
      </c>
      <c r="AG100" s="490">
        <v>2774644</v>
      </c>
      <c r="AH100" s="490">
        <v>6784</v>
      </c>
      <c r="AI100" s="490">
        <v>595.44439999999997</v>
      </c>
      <c r="AJ100" s="481" t="s">
        <v>1011</v>
      </c>
      <c r="AK100" s="481" t="s">
        <v>1075</v>
      </c>
      <c r="AL100" s="481" t="s">
        <v>1076</v>
      </c>
      <c r="AM100" s="481" t="s">
        <v>2026</v>
      </c>
      <c r="AN100" s="481" t="s">
        <v>594</v>
      </c>
      <c r="AO100" s="481" t="s">
        <v>2094</v>
      </c>
      <c r="AP100" s="481" t="s">
        <v>2110</v>
      </c>
      <c r="AQ100" s="481" t="s">
        <v>2239</v>
      </c>
      <c r="AR100" s="481" t="s">
        <v>2278</v>
      </c>
      <c r="AS100" s="481" t="s">
        <v>2250</v>
      </c>
      <c r="AT100" s="491">
        <v>27850</v>
      </c>
      <c r="AU100" s="481" t="s">
        <v>2026</v>
      </c>
      <c r="AV100" s="481" t="s">
        <v>2026</v>
      </c>
      <c r="AW100" s="481" t="s">
        <v>2026</v>
      </c>
      <c r="AX100" s="492" t="s">
        <v>2026</v>
      </c>
    </row>
    <row r="101" spans="1:50" ht="23.25">
      <c r="A101" s="480" t="s">
        <v>440</v>
      </c>
      <c r="B101" s="481" t="s">
        <v>1095</v>
      </c>
      <c r="C101" s="481" t="s">
        <v>2281</v>
      </c>
      <c r="D101" s="481" t="s">
        <v>2281</v>
      </c>
      <c r="E101" s="481" t="s">
        <v>2282</v>
      </c>
      <c r="F101" s="481" t="s">
        <v>2282</v>
      </c>
      <c r="G101" s="481" t="s">
        <v>1096</v>
      </c>
      <c r="H101" s="481" t="s">
        <v>578</v>
      </c>
      <c r="I101" s="481" t="s">
        <v>579</v>
      </c>
      <c r="J101" s="481" t="s">
        <v>580</v>
      </c>
      <c r="K101" s="482"/>
      <c r="L101" s="483">
        <v>1388</v>
      </c>
      <c r="M101" s="483">
        <v>1390</v>
      </c>
      <c r="N101" s="484">
        <v>6509</v>
      </c>
      <c r="O101" s="485">
        <v>4.6894812680115274</v>
      </c>
      <c r="P101" s="486">
        <v>0</v>
      </c>
      <c r="Q101" s="483">
        <v>3070</v>
      </c>
      <c r="R101" s="483">
        <v>3070</v>
      </c>
      <c r="S101" s="483">
        <v>565</v>
      </c>
      <c r="T101" s="487">
        <v>0.41061046511627908</v>
      </c>
      <c r="U101" s="486">
        <v>10</v>
      </c>
      <c r="V101" s="486">
        <v>0</v>
      </c>
      <c r="W101" s="486">
        <v>10</v>
      </c>
      <c r="X101" s="481" t="s">
        <v>2022</v>
      </c>
      <c r="Y101" s="483">
        <v>723570</v>
      </c>
      <c r="Z101" s="485">
        <v>16.61</v>
      </c>
      <c r="AA101" s="483">
        <v>723570</v>
      </c>
      <c r="AB101" s="488">
        <v>16.61</v>
      </c>
      <c r="AC101" s="483">
        <v>100746</v>
      </c>
      <c r="AD101" s="483">
        <v>11639930</v>
      </c>
      <c r="AE101" s="487">
        <v>0.1392346283013392</v>
      </c>
      <c r="AF101" s="489">
        <v>184.8284166164961</v>
      </c>
      <c r="AG101" s="490">
        <v>15187000</v>
      </c>
      <c r="AH101" s="490">
        <v>2324</v>
      </c>
      <c r="AI101" s="490">
        <v>545.86670000000004</v>
      </c>
      <c r="AJ101" s="481" t="s">
        <v>1097</v>
      </c>
      <c r="AK101" s="481" t="s">
        <v>1098</v>
      </c>
      <c r="AL101" s="481" t="s">
        <v>1099</v>
      </c>
      <c r="AM101" s="481" t="s">
        <v>1100</v>
      </c>
      <c r="AN101" s="481" t="s">
        <v>594</v>
      </c>
      <c r="AO101" s="481" t="s">
        <v>2105</v>
      </c>
      <c r="AP101" s="481" t="s">
        <v>2049</v>
      </c>
      <c r="AQ101" s="481" t="s">
        <v>2226</v>
      </c>
      <c r="AR101" s="481" t="s">
        <v>2236</v>
      </c>
      <c r="AS101" s="481" t="s">
        <v>2051</v>
      </c>
      <c r="AT101" s="491">
        <v>19121</v>
      </c>
      <c r="AU101" s="481" t="s">
        <v>681</v>
      </c>
      <c r="AV101" s="481" t="s">
        <v>2026</v>
      </c>
      <c r="AW101" s="481" t="s">
        <v>2026</v>
      </c>
      <c r="AX101" s="492" t="s">
        <v>2026</v>
      </c>
    </row>
    <row r="102" spans="1:50" ht="23.25">
      <c r="A102" s="480" t="s">
        <v>1101</v>
      </c>
      <c r="B102" s="481" t="s">
        <v>587</v>
      </c>
      <c r="C102" s="481" t="s">
        <v>2283</v>
      </c>
      <c r="D102" s="481" t="s">
        <v>2218</v>
      </c>
      <c r="E102" s="481" t="s">
        <v>2284</v>
      </c>
      <c r="F102" s="481" t="s">
        <v>2220</v>
      </c>
      <c r="G102" s="481" t="s">
        <v>1102</v>
      </c>
      <c r="H102" s="481" t="s">
        <v>578</v>
      </c>
      <c r="I102" s="481" t="s">
        <v>589</v>
      </c>
      <c r="J102" s="481" t="s">
        <v>580</v>
      </c>
      <c r="K102" s="482"/>
      <c r="L102" s="483">
        <v>35</v>
      </c>
      <c r="M102" s="483">
        <v>36</v>
      </c>
      <c r="N102" s="484">
        <v>175.5</v>
      </c>
      <c r="O102" s="485">
        <v>5.0142857142857142</v>
      </c>
      <c r="P102" s="486">
        <v>0</v>
      </c>
      <c r="Q102" s="483">
        <v>86</v>
      </c>
      <c r="R102" s="483">
        <v>86</v>
      </c>
      <c r="S102" s="483">
        <v>15</v>
      </c>
      <c r="T102" s="487">
        <v>0.42857142857142855</v>
      </c>
      <c r="U102" s="486">
        <v>18</v>
      </c>
      <c r="V102" s="486">
        <v>0</v>
      </c>
      <c r="W102" s="486">
        <v>18</v>
      </c>
      <c r="X102" s="481" t="s">
        <v>2105</v>
      </c>
      <c r="Y102" s="483">
        <v>33705</v>
      </c>
      <c r="Z102" s="485">
        <v>0.77</v>
      </c>
      <c r="AA102" s="483">
        <v>33705</v>
      </c>
      <c r="AB102" s="488">
        <v>0.77</v>
      </c>
      <c r="AC102" s="483">
        <v>20339</v>
      </c>
      <c r="AD102" s="483">
        <v>564300</v>
      </c>
      <c r="AE102" s="487">
        <v>0.60344162587153238</v>
      </c>
      <c r="AF102" s="489">
        <v>111.68831168831169</v>
      </c>
      <c r="AG102" s="490">
        <v>633673</v>
      </c>
      <c r="AH102" s="490">
        <v>3520</v>
      </c>
      <c r="AI102" s="490">
        <v>759.17139999999995</v>
      </c>
      <c r="AJ102" s="481" t="s">
        <v>1103</v>
      </c>
      <c r="AK102" s="481" t="s">
        <v>670</v>
      </c>
      <c r="AL102" s="481" t="s">
        <v>1104</v>
      </c>
      <c r="AM102" s="481" t="s">
        <v>1105</v>
      </c>
      <c r="AN102" s="481" t="s">
        <v>594</v>
      </c>
      <c r="AO102" s="481" t="s">
        <v>2038</v>
      </c>
      <c r="AP102" s="481" t="s">
        <v>2038</v>
      </c>
      <c r="AQ102" s="481" t="s">
        <v>2048</v>
      </c>
      <c r="AR102" s="481" t="s">
        <v>2230</v>
      </c>
      <c r="AS102" s="481" t="s">
        <v>1106</v>
      </c>
      <c r="AT102" s="491">
        <v>25476</v>
      </c>
      <c r="AU102" s="481" t="s">
        <v>2026</v>
      </c>
      <c r="AV102" s="481" t="s">
        <v>2026</v>
      </c>
      <c r="AW102" s="481" t="s">
        <v>622</v>
      </c>
      <c r="AX102" s="492" t="s">
        <v>2026</v>
      </c>
    </row>
    <row r="103" spans="1:50" ht="23.25">
      <c r="A103" s="480" t="s">
        <v>1171</v>
      </c>
      <c r="B103" s="481" t="s">
        <v>844</v>
      </c>
      <c r="C103" s="481" t="s">
        <v>2254</v>
      </c>
      <c r="D103" s="481" t="s">
        <v>2254</v>
      </c>
      <c r="E103" s="481" t="s">
        <v>2285</v>
      </c>
      <c r="F103" s="481" t="s">
        <v>2285</v>
      </c>
      <c r="G103" s="481" t="s">
        <v>1172</v>
      </c>
      <c r="H103" s="481" t="s">
        <v>578</v>
      </c>
      <c r="I103" s="481" t="s">
        <v>579</v>
      </c>
      <c r="J103" s="481" t="s">
        <v>580</v>
      </c>
      <c r="K103" s="482"/>
      <c r="L103" s="483">
        <v>320</v>
      </c>
      <c r="M103" s="483">
        <v>321</v>
      </c>
      <c r="N103" s="484">
        <v>1525</v>
      </c>
      <c r="O103" s="485">
        <v>4.765625</v>
      </c>
      <c r="P103" s="486">
        <v>0</v>
      </c>
      <c r="Q103" s="483">
        <v>831</v>
      </c>
      <c r="R103" s="483">
        <v>831</v>
      </c>
      <c r="S103" s="483">
        <v>124</v>
      </c>
      <c r="T103" s="487">
        <v>0.40259740259740262</v>
      </c>
      <c r="U103" s="486">
        <v>3</v>
      </c>
      <c r="V103" s="486">
        <v>1</v>
      </c>
      <c r="W103" s="486">
        <v>5</v>
      </c>
      <c r="X103" s="481" t="s">
        <v>1173</v>
      </c>
      <c r="Y103" s="483">
        <v>142730</v>
      </c>
      <c r="Z103" s="485">
        <v>3.2800000000000002</v>
      </c>
      <c r="AA103" s="483">
        <v>142730</v>
      </c>
      <c r="AB103" s="488">
        <v>3.2800000000000002</v>
      </c>
      <c r="AC103" s="483">
        <v>40745</v>
      </c>
      <c r="AD103" s="483">
        <v>3257257</v>
      </c>
      <c r="AE103" s="487">
        <v>0.28546906747004835</v>
      </c>
      <c r="AF103" s="489">
        <v>253.35365853658536</v>
      </c>
      <c r="AG103" s="490">
        <v>12599489</v>
      </c>
      <c r="AH103" s="490">
        <v>8168</v>
      </c>
      <c r="AI103" s="490">
        <v>624.36599999999999</v>
      </c>
      <c r="AJ103" s="481" t="s">
        <v>1174</v>
      </c>
      <c r="AK103" s="481" t="s">
        <v>1175</v>
      </c>
      <c r="AL103" s="481" t="s">
        <v>1147</v>
      </c>
      <c r="AM103" s="481" t="s">
        <v>2026</v>
      </c>
      <c r="AN103" s="481" t="s">
        <v>594</v>
      </c>
      <c r="AO103" s="481" t="s">
        <v>2033</v>
      </c>
      <c r="AP103" s="481" t="s">
        <v>2038</v>
      </c>
      <c r="AQ103" s="481" t="s">
        <v>2048</v>
      </c>
      <c r="AR103" s="481" t="s">
        <v>2221</v>
      </c>
      <c r="AS103" s="481" t="s">
        <v>2222</v>
      </c>
      <c r="AT103" s="491">
        <v>27453</v>
      </c>
      <c r="AU103" s="481" t="s">
        <v>2026</v>
      </c>
      <c r="AV103" s="481" t="s">
        <v>2086</v>
      </c>
      <c r="AW103" s="481" t="s">
        <v>2026</v>
      </c>
      <c r="AX103" s="492" t="s">
        <v>2026</v>
      </c>
    </row>
    <row r="104" spans="1:50" ht="23.25">
      <c r="A104" s="480" t="s">
        <v>1181</v>
      </c>
      <c r="B104" s="481" t="s">
        <v>1182</v>
      </c>
      <c r="C104" s="481" t="s">
        <v>2286</v>
      </c>
      <c r="D104" s="481" t="s">
        <v>2287</v>
      </c>
      <c r="E104" s="481" t="s">
        <v>2288</v>
      </c>
      <c r="F104" s="481" t="s">
        <v>2288</v>
      </c>
      <c r="G104" s="481" t="s">
        <v>1183</v>
      </c>
      <c r="H104" s="481" t="s">
        <v>578</v>
      </c>
      <c r="I104" s="481" t="s">
        <v>579</v>
      </c>
      <c r="J104" s="481" t="s">
        <v>580</v>
      </c>
      <c r="K104" s="482"/>
      <c r="L104" s="483">
        <v>440</v>
      </c>
      <c r="M104" s="483">
        <v>440</v>
      </c>
      <c r="N104" s="484">
        <v>1704</v>
      </c>
      <c r="O104" s="485">
        <v>3.8727272727272726</v>
      </c>
      <c r="P104" s="486">
        <v>0</v>
      </c>
      <c r="Q104" s="483">
        <v>799</v>
      </c>
      <c r="R104" s="483">
        <v>799</v>
      </c>
      <c r="S104" s="483">
        <v>207</v>
      </c>
      <c r="T104" s="487">
        <v>0.48705882352941177</v>
      </c>
      <c r="U104" s="486">
        <v>4</v>
      </c>
      <c r="V104" s="486">
        <v>0</v>
      </c>
      <c r="W104" s="486">
        <v>4</v>
      </c>
      <c r="X104" s="481" t="s">
        <v>2289</v>
      </c>
      <c r="Y104" s="483">
        <v>186180</v>
      </c>
      <c r="Z104" s="485">
        <v>4.2699999999999996</v>
      </c>
      <c r="AA104" s="483">
        <v>186180</v>
      </c>
      <c r="AB104" s="488">
        <v>4.2699999999999996</v>
      </c>
      <c r="AC104" s="483">
        <v>24838</v>
      </c>
      <c r="AD104" s="483">
        <v>4024811</v>
      </c>
      <c r="AE104" s="487">
        <v>0.13340852938016973</v>
      </c>
      <c r="AF104" s="489">
        <v>187.1194379391101</v>
      </c>
      <c r="AG104" s="490">
        <v>10600000</v>
      </c>
      <c r="AH104" s="490">
        <v>6221</v>
      </c>
      <c r="AI104" s="490">
        <v>515.90250000000003</v>
      </c>
      <c r="AJ104" s="481" t="s">
        <v>1147</v>
      </c>
      <c r="AK104" s="481" t="s">
        <v>1145</v>
      </c>
      <c r="AL104" s="481" t="s">
        <v>1184</v>
      </c>
      <c r="AM104" s="481" t="s">
        <v>1185</v>
      </c>
      <c r="AN104" s="481" t="s">
        <v>594</v>
      </c>
      <c r="AO104" s="481" t="s">
        <v>2033</v>
      </c>
      <c r="AP104" s="481" t="s">
        <v>2110</v>
      </c>
      <c r="AQ104" s="481" t="s">
        <v>2226</v>
      </c>
      <c r="AR104" s="481" t="s">
        <v>2221</v>
      </c>
      <c r="AS104" s="481" t="s">
        <v>2290</v>
      </c>
      <c r="AT104" s="491">
        <v>24958</v>
      </c>
      <c r="AU104" s="481" t="s">
        <v>1186</v>
      </c>
      <c r="AV104" s="481" t="s">
        <v>2026</v>
      </c>
      <c r="AW104" s="481" t="s">
        <v>2026</v>
      </c>
      <c r="AX104" s="492" t="s">
        <v>2026</v>
      </c>
    </row>
    <row r="105" spans="1:50" ht="23.25">
      <c r="A105" s="480" t="s">
        <v>484</v>
      </c>
      <c r="B105" s="481" t="s">
        <v>1187</v>
      </c>
      <c r="C105" s="481" t="s">
        <v>2291</v>
      </c>
      <c r="D105" s="481" t="s">
        <v>2291</v>
      </c>
      <c r="E105" s="481" t="s">
        <v>2292</v>
      </c>
      <c r="F105" s="481" t="s">
        <v>2292</v>
      </c>
      <c r="G105" s="481" t="s">
        <v>1188</v>
      </c>
      <c r="H105" s="481" t="s">
        <v>578</v>
      </c>
      <c r="I105" s="481" t="s">
        <v>579</v>
      </c>
      <c r="J105" s="481" t="s">
        <v>580</v>
      </c>
      <c r="K105" s="482"/>
      <c r="L105" s="483">
        <v>1187</v>
      </c>
      <c r="M105" s="483">
        <v>1188</v>
      </c>
      <c r="N105" s="484">
        <v>5210.5</v>
      </c>
      <c r="O105" s="485">
        <v>4.3896377422072455</v>
      </c>
      <c r="P105" s="486">
        <v>0</v>
      </c>
      <c r="Q105" s="483">
        <v>2422</v>
      </c>
      <c r="R105" s="483">
        <v>2422</v>
      </c>
      <c r="S105" s="483">
        <v>461</v>
      </c>
      <c r="T105" s="487">
        <v>0.39134125636672323</v>
      </c>
      <c r="U105" s="486">
        <v>20</v>
      </c>
      <c r="V105" s="486">
        <v>0</v>
      </c>
      <c r="W105" s="486">
        <v>40</v>
      </c>
      <c r="X105" s="481" t="s">
        <v>2021</v>
      </c>
      <c r="Y105" s="483">
        <v>975095</v>
      </c>
      <c r="Z105" s="485">
        <v>22.39</v>
      </c>
      <c r="AA105" s="483">
        <v>915230</v>
      </c>
      <c r="AB105" s="488">
        <v>21.01</v>
      </c>
      <c r="AC105" s="483">
        <v>183856</v>
      </c>
      <c r="AD105" s="483">
        <v>10242805</v>
      </c>
      <c r="AE105" s="487">
        <v>0.18855188468815859</v>
      </c>
      <c r="AF105" s="489">
        <v>108.17329164805716</v>
      </c>
      <c r="AG105" s="490">
        <v>12907133</v>
      </c>
      <c r="AH105" s="490">
        <v>2475</v>
      </c>
      <c r="AI105" s="490">
        <v>559.42909999999995</v>
      </c>
      <c r="AJ105" s="481" t="s">
        <v>1189</v>
      </c>
      <c r="AK105" s="481" t="s">
        <v>1190</v>
      </c>
      <c r="AL105" s="481" t="s">
        <v>834</v>
      </c>
      <c r="AM105" s="481" t="s">
        <v>1191</v>
      </c>
      <c r="AN105" s="481" t="s">
        <v>594</v>
      </c>
      <c r="AO105" s="481" t="s">
        <v>2069</v>
      </c>
      <c r="AP105" s="481" t="s">
        <v>2110</v>
      </c>
      <c r="AQ105" s="481" t="s">
        <v>2020</v>
      </c>
      <c r="AR105" s="481" t="s">
        <v>2240</v>
      </c>
      <c r="AS105" s="481" t="s">
        <v>2293</v>
      </c>
      <c r="AT105" s="491">
        <v>18458</v>
      </c>
      <c r="AU105" s="481" t="s">
        <v>1192</v>
      </c>
      <c r="AV105" s="481" t="s">
        <v>2026</v>
      </c>
      <c r="AW105" s="481" t="s">
        <v>2026</v>
      </c>
      <c r="AX105" s="492" t="s">
        <v>2026</v>
      </c>
    </row>
    <row r="106" spans="1:50" ht="23.25">
      <c r="A106" s="480" t="s">
        <v>465</v>
      </c>
      <c r="B106" s="481" t="s">
        <v>1197</v>
      </c>
      <c r="C106" s="481" t="s">
        <v>2294</v>
      </c>
      <c r="D106" s="481" t="s">
        <v>2294</v>
      </c>
      <c r="E106" s="481" t="s">
        <v>2295</v>
      </c>
      <c r="F106" s="481" t="s">
        <v>2295</v>
      </c>
      <c r="G106" s="481" t="s">
        <v>1198</v>
      </c>
      <c r="H106" s="481" t="s">
        <v>578</v>
      </c>
      <c r="I106" s="481" t="s">
        <v>579</v>
      </c>
      <c r="J106" s="481" t="s">
        <v>580</v>
      </c>
      <c r="K106" s="482"/>
      <c r="L106" s="483">
        <v>1128</v>
      </c>
      <c r="M106" s="483">
        <v>1139</v>
      </c>
      <c r="N106" s="484">
        <v>5395</v>
      </c>
      <c r="O106" s="485">
        <v>4.7828014184397167</v>
      </c>
      <c r="P106" s="486">
        <v>0</v>
      </c>
      <c r="Q106" s="483">
        <v>2549</v>
      </c>
      <c r="R106" s="483">
        <v>2549</v>
      </c>
      <c r="S106" s="483">
        <v>450</v>
      </c>
      <c r="T106" s="487">
        <v>0.40286481647269473</v>
      </c>
      <c r="U106" s="486">
        <v>15</v>
      </c>
      <c r="V106" s="486">
        <v>1</v>
      </c>
      <c r="W106" s="486">
        <v>24</v>
      </c>
      <c r="X106" s="481" t="s">
        <v>1199</v>
      </c>
      <c r="Y106" s="483">
        <v>547663</v>
      </c>
      <c r="Z106" s="485">
        <v>12.57</v>
      </c>
      <c r="AA106" s="483">
        <v>502216</v>
      </c>
      <c r="AB106" s="488">
        <v>11.53</v>
      </c>
      <c r="AC106" s="483">
        <v>105659</v>
      </c>
      <c r="AD106" s="483">
        <v>9028680</v>
      </c>
      <c r="AE106" s="487">
        <v>0.19292703724735832</v>
      </c>
      <c r="AF106" s="489">
        <v>202.78440731901352</v>
      </c>
      <c r="AG106" s="490">
        <v>11928000</v>
      </c>
      <c r="AH106" s="490">
        <v>2203</v>
      </c>
      <c r="AI106" s="490">
        <v>572.6508</v>
      </c>
      <c r="AJ106" s="481" t="s">
        <v>1200</v>
      </c>
      <c r="AK106" s="481" t="s">
        <v>1201</v>
      </c>
      <c r="AL106" s="481" t="s">
        <v>1202</v>
      </c>
      <c r="AM106" s="481" t="s">
        <v>1203</v>
      </c>
      <c r="AN106" s="481" t="s">
        <v>594</v>
      </c>
      <c r="AO106" s="481" t="s">
        <v>2021</v>
      </c>
      <c r="AP106" s="481" t="s">
        <v>2056</v>
      </c>
      <c r="AQ106" s="481" t="s">
        <v>2296</v>
      </c>
      <c r="AR106" s="481" t="s">
        <v>2297</v>
      </c>
      <c r="AS106" s="481" t="s">
        <v>2298</v>
      </c>
      <c r="AT106" s="491">
        <v>18073</v>
      </c>
      <c r="AU106" s="481" t="s">
        <v>705</v>
      </c>
      <c r="AV106" s="481" t="s">
        <v>2026</v>
      </c>
      <c r="AW106" s="481" t="s">
        <v>2026</v>
      </c>
      <c r="AX106" s="492" t="s">
        <v>2026</v>
      </c>
    </row>
    <row r="107" spans="1:50" ht="23.25">
      <c r="A107" s="480" t="s">
        <v>1214</v>
      </c>
      <c r="B107" s="481" t="s">
        <v>975</v>
      </c>
      <c r="C107" s="481" t="s">
        <v>2299</v>
      </c>
      <c r="D107" s="481" t="s">
        <v>2268</v>
      </c>
      <c r="E107" s="481" t="s">
        <v>2133</v>
      </c>
      <c r="F107" s="481" t="s">
        <v>2133</v>
      </c>
      <c r="G107" s="481" t="s">
        <v>1215</v>
      </c>
      <c r="H107" s="481" t="s">
        <v>578</v>
      </c>
      <c r="I107" s="481" t="s">
        <v>579</v>
      </c>
      <c r="J107" s="481" t="s">
        <v>580</v>
      </c>
      <c r="K107" s="482"/>
      <c r="L107" s="483">
        <v>629</v>
      </c>
      <c r="M107" s="483">
        <v>634</v>
      </c>
      <c r="N107" s="484">
        <v>2926.5</v>
      </c>
      <c r="O107" s="485">
        <v>4.6526232114467412</v>
      </c>
      <c r="P107" s="486">
        <v>0</v>
      </c>
      <c r="Q107" s="483">
        <v>1412</v>
      </c>
      <c r="R107" s="483">
        <v>1412</v>
      </c>
      <c r="S107" s="483">
        <v>235</v>
      </c>
      <c r="T107" s="487">
        <v>0.38398692810457519</v>
      </c>
      <c r="U107" s="486">
        <v>15</v>
      </c>
      <c r="V107" s="486">
        <v>0</v>
      </c>
      <c r="W107" s="486">
        <v>15</v>
      </c>
      <c r="X107" s="481" t="s">
        <v>2049</v>
      </c>
      <c r="Y107" s="483">
        <v>540725</v>
      </c>
      <c r="Z107" s="485">
        <v>12.41</v>
      </c>
      <c r="AA107" s="483">
        <v>540725</v>
      </c>
      <c r="AB107" s="488">
        <v>12.41</v>
      </c>
      <c r="AC107" s="483">
        <v>92855</v>
      </c>
      <c r="AD107" s="483">
        <v>5356500</v>
      </c>
      <c r="AE107" s="487">
        <v>0.17172314947524159</v>
      </c>
      <c r="AF107" s="489">
        <v>113.77921031426268</v>
      </c>
      <c r="AG107" s="490">
        <v>7927996</v>
      </c>
      <c r="AH107" s="490">
        <v>2687</v>
      </c>
      <c r="AI107" s="490">
        <v>517.1748</v>
      </c>
      <c r="AJ107" s="481" t="s">
        <v>897</v>
      </c>
      <c r="AK107" s="481" t="s">
        <v>1216</v>
      </c>
      <c r="AL107" s="481" t="s">
        <v>1217</v>
      </c>
      <c r="AM107" s="481" t="s">
        <v>2026</v>
      </c>
      <c r="AN107" s="481" t="s">
        <v>594</v>
      </c>
      <c r="AO107" s="481" t="s">
        <v>2050</v>
      </c>
      <c r="AP107" s="481" t="s">
        <v>2110</v>
      </c>
      <c r="AQ107" s="481" t="s">
        <v>2262</v>
      </c>
      <c r="AR107" s="481" t="s">
        <v>2241</v>
      </c>
      <c r="AS107" s="481" t="s">
        <v>2263</v>
      </c>
      <c r="AT107" s="491">
        <v>19903</v>
      </c>
      <c r="AU107" s="481" t="s">
        <v>2026</v>
      </c>
      <c r="AV107" s="481" t="s">
        <v>2026</v>
      </c>
      <c r="AW107" s="481" t="s">
        <v>2026</v>
      </c>
      <c r="AX107" s="492" t="s">
        <v>2026</v>
      </c>
    </row>
    <row r="108" spans="1:50" ht="34.5">
      <c r="A108" s="480" t="s">
        <v>1223</v>
      </c>
      <c r="B108" s="481" t="s">
        <v>893</v>
      </c>
      <c r="C108" s="481" t="s">
        <v>2300</v>
      </c>
      <c r="D108" s="481" t="s">
        <v>2260</v>
      </c>
      <c r="E108" s="481" t="s">
        <v>2301</v>
      </c>
      <c r="F108" s="481" t="s">
        <v>2301</v>
      </c>
      <c r="G108" s="481" t="s">
        <v>1224</v>
      </c>
      <c r="H108" s="481" t="s">
        <v>578</v>
      </c>
      <c r="I108" s="481" t="s">
        <v>579</v>
      </c>
      <c r="J108" s="481" t="s">
        <v>736</v>
      </c>
      <c r="K108" s="482"/>
      <c r="L108" s="483">
        <v>380</v>
      </c>
      <c r="M108" s="483">
        <v>380</v>
      </c>
      <c r="N108" s="484">
        <v>1327</v>
      </c>
      <c r="O108" s="485">
        <v>3.4921052631578946</v>
      </c>
      <c r="P108" s="486">
        <v>0</v>
      </c>
      <c r="Q108" s="483">
        <v>430</v>
      </c>
      <c r="R108" s="483">
        <v>430</v>
      </c>
      <c r="S108" s="483">
        <v>340</v>
      </c>
      <c r="T108" s="487">
        <v>0.93150684931506844</v>
      </c>
      <c r="U108" s="486">
        <v>3</v>
      </c>
      <c r="V108" s="486">
        <v>0</v>
      </c>
      <c r="W108" s="486">
        <v>3</v>
      </c>
      <c r="X108" s="481" t="s">
        <v>2022</v>
      </c>
      <c r="Y108" s="483">
        <v>134432</v>
      </c>
      <c r="Z108" s="485">
        <v>3.09</v>
      </c>
      <c r="AA108" s="483">
        <v>134432</v>
      </c>
      <c r="AB108" s="488">
        <v>3.09</v>
      </c>
      <c r="AC108" s="483">
        <v>23903</v>
      </c>
      <c r="AD108" s="483">
        <v>2547605</v>
      </c>
      <c r="AE108" s="487">
        <v>0.17780736729350155</v>
      </c>
      <c r="AF108" s="489">
        <v>139.15857605177993</v>
      </c>
      <c r="AG108" s="490">
        <v>7494000</v>
      </c>
      <c r="AH108" s="490">
        <v>5647</v>
      </c>
      <c r="AI108" s="490">
        <v>306.23840000000001</v>
      </c>
      <c r="AJ108" s="481" t="s">
        <v>896</v>
      </c>
      <c r="AK108" s="481" t="s">
        <v>899</v>
      </c>
      <c r="AL108" s="481" t="s">
        <v>1225</v>
      </c>
      <c r="AM108" s="481" t="s">
        <v>922</v>
      </c>
      <c r="AN108" s="481" t="s">
        <v>594</v>
      </c>
      <c r="AO108" s="481" t="s">
        <v>2050</v>
      </c>
      <c r="AP108" s="481" t="s">
        <v>2110</v>
      </c>
      <c r="AQ108" s="481" t="s">
        <v>2262</v>
      </c>
      <c r="AR108" s="481" t="s">
        <v>2241</v>
      </c>
      <c r="AS108" s="481" t="s">
        <v>2263</v>
      </c>
      <c r="AT108" s="491">
        <v>23923</v>
      </c>
      <c r="AU108" s="481" t="s">
        <v>767</v>
      </c>
      <c r="AV108" s="481" t="s">
        <v>737</v>
      </c>
      <c r="AW108" s="481" t="s">
        <v>2026</v>
      </c>
      <c r="AX108" s="492" t="s">
        <v>2026</v>
      </c>
    </row>
    <row r="109" spans="1:50" ht="34.5">
      <c r="A109" s="480" t="s">
        <v>490</v>
      </c>
      <c r="B109" s="481" t="s">
        <v>1271</v>
      </c>
      <c r="C109" s="481" t="s">
        <v>2302</v>
      </c>
      <c r="D109" s="481" t="s">
        <v>2302</v>
      </c>
      <c r="E109" s="481" t="s">
        <v>2303</v>
      </c>
      <c r="F109" s="481" t="s">
        <v>2303</v>
      </c>
      <c r="G109" s="481" t="s">
        <v>1272</v>
      </c>
      <c r="H109" s="481" t="s">
        <v>578</v>
      </c>
      <c r="I109" s="481" t="s">
        <v>579</v>
      </c>
      <c r="J109" s="481" t="s">
        <v>580</v>
      </c>
      <c r="K109" s="482"/>
      <c r="L109" s="483">
        <v>810</v>
      </c>
      <c r="M109" s="483">
        <v>815</v>
      </c>
      <c r="N109" s="484">
        <v>3686</v>
      </c>
      <c r="O109" s="485">
        <v>4.5506172839506176</v>
      </c>
      <c r="P109" s="486">
        <v>0</v>
      </c>
      <c r="Q109" s="483">
        <v>1782</v>
      </c>
      <c r="R109" s="483">
        <v>1782</v>
      </c>
      <c r="S109" s="483">
        <v>309</v>
      </c>
      <c r="T109" s="487">
        <v>0.39163498098859317</v>
      </c>
      <c r="U109" s="486">
        <v>10</v>
      </c>
      <c r="V109" s="486">
        <v>0</v>
      </c>
      <c r="W109" s="486">
        <v>16</v>
      </c>
      <c r="X109" s="481" t="s">
        <v>2304</v>
      </c>
      <c r="Y109" s="483">
        <v>664735</v>
      </c>
      <c r="Z109" s="485">
        <v>15.26</v>
      </c>
      <c r="AA109" s="483">
        <v>621176</v>
      </c>
      <c r="AB109" s="488">
        <v>14.26</v>
      </c>
      <c r="AC109" s="483">
        <v>87500</v>
      </c>
      <c r="AD109" s="483">
        <v>6943700</v>
      </c>
      <c r="AE109" s="487">
        <v>0.13163140198725809</v>
      </c>
      <c r="AF109" s="489">
        <v>116.77588466579293</v>
      </c>
      <c r="AG109" s="490">
        <v>11359000</v>
      </c>
      <c r="AH109" s="490">
        <v>3079</v>
      </c>
      <c r="AI109" s="490">
        <v>488.16980000000001</v>
      </c>
      <c r="AJ109" s="481" t="s">
        <v>1174</v>
      </c>
      <c r="AK109" s="481" t="s">
        <v>852</v>
      </c>
      <c r="AL109" s="481" t="s">
        <v>1147</v>
      </c>
      <c r="AM109" s="481" t="s">
        <v>853</v>
      </c>
      <c r="AN109" s="481" t="s">
        <v>594</v>
      </c>
      <c r="AO109" s="481" t="s">
        <v>2033</v>
      </c>
      <c r="AP109" s="481" t="s">
        <v>2110</v>
      </c>
      <c r="AQ109" s="481" t="s">
        <v>2226</v>
      </c>
      <c r="AR109" s="481" t="s">
        <v>2221</v>
      </c>
      <c r="AS109" s="481" t="s">
        <v>2222</v>
      </c>
      <c r="AT109" s="491">
        <v>20453</v>
      </c>
      <c r="AU109" s="481" t="s">
        <v>1027</v>
      </c>
      <c r="AV109" s="481" t="s">
        <v>2026</v>
      </c>
      <c r="AW109" s="481" t="s">
        <v>2026</v>
      </c>
      <c r="AX109" s="492" t="s">
        <v>2026</v>
      </c>
    </row>
    <row r="110" spans="1:50" ht="23.25">
      <c r="A110" s="480" t="s">
        <v>1273</v>
      </c>
      <c r="B110" s="481" t="s">
        <v>1000</v>
      </c>
      <c r="C110" s="481" t="s">
        <v>2305</v>
      </c>
      <c r="D110" s="481" t="s">
        <v>2107</v>
      </c>
      <c r="E110" s="481" t="s">
        <v>2306</v>
      </c>
      <c r="F110" s="481" t="s">
        <v>2275</v>
      </c>
      <c r="G110" s="481" t="s">
        <v>1274</v>
      </c>
      <c r="H110" s="481" t="s">
        <v>578</v>
      </c>
      <c r="I110" s="481" t="s">
        <v>589</v>
      </c>
      <c r="J110" s="481" t="s">
        <v>580</v>
      </c>
      <c r="K110" s="482"/>
      <c r="L110" s="483">
        <v>145</v>
      </c>
      <c r="M110" s="483">
        <v>150</v>
      </c>
      <c r="N110" s="484">
        <v>658.5</v>
      </c>
      <c r="O110" s="485">
        <v>4.5413793103448272</v>
      </c>
      <c r="P110" s="486">
        <v>0</v>
      </c>
      <c r="Q110" s="483">
        <v>343</v>
      </c>
      <c r="R110" s="483">
        <v>343</v>
      </c>
      <c r="S110" s="483">
        <v>49</v>
      </c>
      <c r="T110" s="487">
        <v>0.34027777777777779</v>
      </c>
      <c r="U110" s="486">
        <v>5</v>
      </c>
      <c r="V110" s="486">
        <v>1</v>
      </c>
      <c r="W110" s="486">
        <v>25</v>
      </c>
      <c r="X110" s="481" t="s">
        <v>2031</v>
      </c>
      <c r="Y110" s="483">
        <v>132915</v>
      </c>
      <c r="Z110" s="485">
        <v>3.0500000000000003</v>
      </c>
      <c r="AA110" s="483">
        <v>132915</v>
      </c>
      <c r="AB110" s="488">
        <v>3.0500000000000003</v>
      </c>
      <c r="AC110" s="483">
        <v>50568</v>
      </c>
      <c r="AD110" s="483">
        <v>1536736</v>
      </c>
      <c r="AE110" s="487">
        <v>0.3804536734002934</v>
      </c>
      <c r="AF110" s="489">
        <v>112.45901639344261</v>
      </c>
      <c r="AG110" s="490">
        <v>11464557</v>
      </c>
      <c r="AH110" s="490">
        <v>15641</v>
      </c>
      <c r="AI110" s="490">
        <v>693.10490000000004</v>
      </c>
      <c r="AJ110" s="481" t="s">
        <v>1174</v>
      </c>
      <c r="AK110" s="481" t="s">
        <v>1275</v>
      </c>
      <c r="AL110" s="481" t="s">
        <v>592</v>
      </c>
      <c r="AM110" s="481" t="s">
        <v>590</v>
      </c>
      <c r="AN110" s="481" t="s">
        <v>594</v>
      </c>
      <c r="AO110" s="481" t="s">
        <v>2033</v>
      </c>
      <c r="AP110" s="481" t="s">
        <v>2038</v>
      </c>
      <c r="AQ110" s="481" t="s">
        <v>2048</v>
      </c>
      <c r="AR110" s="481" t="s">
        <v>2221</v>
      </c>
      <c r="AS110" s="481" t="s">
        <v>2222</v>
      </c>
      <c r="AT110" s="491">
        <v>32356</v>
      </c>
      <c r="AU110" s="481" t="s">
        <v>2026</v>
      </c>
      <c r="AV110" s="481" t="s">
        <v>2026</v>
      </c>
      <c r="AW110" s="481" t="s">
        <v>622</v>
      </c>
      <c r="AX110" s="492" t="s">
        <v>2026</v>
      </c>
    </row>
    <row r="111" spans="1:50" ht="23.25">
      <c r="A111" s="480" t="s">
        <v>1276</v>
      </c>
      <c r="B111" s="481" t="s">
        <v>1000</v>
      </c>
      <c r="C111" s="481" t="s">
        <v>2216</v>
      </c>
      <c r="D111" s="481" t="s">
        <v>2107</v>
      </c>
      <c r="E111" s="481" t="s">
        <v>2307</v>
      </c>
      <c r="F111" s="481" t="s">
        <v>2307</v>
      </c>
      <c r="G111" s="481" t="s">
        <v>1277</v>
      </c>
      <c r="H111" s="481" t="s">
        <v>578</v>
      </c>
      <c r="I111" s="481" t="s">
        <v>589</v>
      </c>
      <c r="J111" s="481" t="s">
        <v>580</v>
      </c>
      <c r="K111" s="482"/>
      <c r="L111" s="483">
        <v>152</v>
      </c>
      <c r="M111" s="483">
        <v>156</v>
      </c>
      <c r="N111" s="484">
        <v>761</v>
      </c>
      <c r="O111" s="485">
        <v>5.0065789473684212</v>
      </c>
      <c r="P111" s="486">
        <v>0</v>
      </c>
      <c r="Q111" s="483">
        <v>409</v>
      </c>
      <c r="R111" s="483">
        <v>409</v>
      </c>
      <c r="S111" s="483">
        <v>41</v>
      </c>
      <c r="T111" s="487">
        <v>0.27333333333333332</v>
      </c>
      <c r="U111" s="486">
        <v>8</v>
      </c>
      <c r="V111" s="486">
        <v>0</v>
      </c>
      <c r="W111" s="486">
        <v>156</v>
      </c>
      <c r="X111" s="481" t="s">
        <v>2031</v>
      </c>
      <c r="Y111" s="483">
        <v>197563</v>
      </c>
      <c r="Z111" s="485">
        <v>4.54</v>
      </c>
      <c r="AA111" s="483">
        <v>197563</v>
      </c>
      <c r="AB111" s="488">
        <v>4.54</v>
      </c>
      <c r="AC111" s="483">
        <v>54978</v>
      </c>
      <c r="AD111" s="483">
        <v>1657275</v>
      </c>
      <c r="AE111" s="487">
        <v>0.27828085218386034</v>
      </c>
      <c r="AF111" s="489">
        <v>90.088105726872243</v>
      </c>
      <c r="AG111" s="490">
        <v>15843706</v>
      </c>
      <c r="AH111" s="490">
        <v>20286</v>
      </c>
      <c r="AI111" s="490">
        <v>649.18669999999997</v>
      </c>
      <c r="AJ111" s="481" t="s">
        <v>1278</v>
      </c>
      <c r="AK111" s="481" t="s">
        <v>1279</v>
      </c>
      <c r="AL111" s="481" t="s">
        <v>846</v>
      </c>
      <c r="AM111" s="481" t="s">
        <v>1003</v>
      </c>
      <c r="AN111" s="481" t="s">
        <v>594</v>
      </c>
      <c r="AO111" s="481" t="s">
        <v>2033</v>
      </c>
      <c r="AP111" s="481" t="s">
        <v>2038</v>
      </c>
      <c r="AQ111" s="481" t="s">
        <v>2048</v>
      </c>
      <c r="AR111" s="481" t="s">
        <v>2221</v>
      </c>
      <c r="AS111" s="481" t="s">
        <v>2222</v>
      </c>
      <c r="AT111" s="491">
        <v>34577</v>
      </c>
      <c r="AU111" s="481" t="s">
        <v>2026</v>
      </c>
      <c r="AV111" s="481" t="s">
        <v>2026</v>
      </c>
      <c r="AW111" s="481" t="s">
        <v>622</v>
      </c>
      <c r="AX111" s="492" t="s">
        <v>2026</v>
      </c>
    </row>
    <row r="112" spans="1:50" ht="34.5">
      <c r="A112" s="480" t="s">
        <v>1280</v>
      </c>
      <c r="B112" s="481" t="s">
        <v>1281</v>
      </c>
      <c r="C112" s="481" t="s">
        <v>2308</v>
      </c>
      <c r="D112" s="481" t="s">
        <v>2308</v>
      </c>
      <c r="E112" s="481" t="s">
        <v>2309</v>
      </c>
      <c r="F112" s="481" t="s">
        <v>2309</v>
      </c>
      <c r="G112" s="481" t="s">
        <v>1282</v>
      </c>
      <c r="H112" s="481" t="s">
        <v>578</v>
      </c>
      <c r="I112" s="481" t="s">
        <v>579</v>
      </c>
      <c r="J112" s="481" t="s">
        <v>580</v>
      </c>
      <c r="K112" s="482"/>
      <c r="L112" s="483">
        <v>504</v>
      </c>
      <c r="M112" s="483">
        <v>513</v>
      </c>
      <c r="N112" s="484">
        <v>2404</v>
      </c>
      <c r="O112" s="485">
        <v>4.7698412698412698</v>
      </c>
      <c r="P112" s="486">
        <v>0</v>
      </c>
      <c r="Q112" s="483">
        <v>1293</v>
      </c>
      <c r="R112" s="483">
        <v>1293</v>
      </c>
      <c r="S112" s="483">
        <v>134</v>
      </c>
      <c r="T112" s="487">
        <v>0.27125506072874495</v>
      </c>
      <c r="U112" s="486">
        <v>3</v>
      </c>
      <c r="V112" s="486">
        <v>1</v>
      </c>
      <c r="W112" s="486">
        <v>3</v>
      </c>
      <c r="X112" s="481" t="s">
        <v>2296</v>
      </c>
      <c r="Y112" s="483">
        <v>241990</v>
      </c>
      <c r="Z112" s="485">
        <v>5.5600000000000005</v>
      </c>
      <c r="AA112" s="483">
        <v>241990</v>
      </c>
      <c r="AB112" s="488">
        <v>5.5600000000000005</v>
      </c>
      <c r="AC112" s="483">
        <v>23502</v>
      </c>
      <c r="AD112" s="483">
        <v>4599540</v>
      </c>
      <c r="AE112" s="487">
        <v>9.7119715690731023E-2</v>
      </c>
      <c r="AF112" s="489">
        <v>232.55395683453236</v>
      </c>
      <c r="AG112" s="490">
        <v>10288064</v>
      </c>
      <c r="AH112" s="490">
        <v>4201</v>
      </c>
      <c r="AI112" s="490">
        <v>606.18219999999997</v>
      </c>
      <c r="AJ112" s="481" t="s">
        <v>853</v>
      </c>
      <c r="AK112" s="481" t="s">
        <v>852</v>
      </c>
      <c r="AL112" s="481" t="s">
        <v>592</v>
      </c>
      <c r="AM112" s="481" t="s">
        <v>757</v>
      </c>
      <c r="AN112" s="481" t="s">
        <v>594</v>
      </c>
      <c r="AO112" s="481" t="s">
        <v>2033</v>
      </c>
      <c r="AP112" s="481" t="s">
        <v>2038</v>
      </c>
      <c r="AQ112" s="481" t="s">
        <v>2226</v>
      </c>
      <c r="AR112" s="481" t="s">
        <v>2221</v>
      </c>
      <c r="AS112" s="481" t="s">
        <v>2222</v>
      </c>
      <c r="AT112" s="491">
        <v>25019</v>
      </c>
      <c r="AU112" s="481" t="s">
        <v>2026</v>
      </c>
      <c r="AV112" s="481" t="s">
        <v>2026</v>
      </c>
      <c r="AW112" s="481" t="s">
        <v>2026</v>
      </c>
      <c r="AX112" s="492" t="s">
        <v>2026</v>
      </c>
    </row>
    <row r="113" spans="1:50" ht="23.25">
      <c r="A113" s="480" t="s">
        <v>1289</v>
      </c>
      <c r="B113" s="481" t="s">
        <v>1290</v>
      </c>
      <c r="C113" s="481" t="s">
        <v>2310</v>
      </c>
      <c r="D113" s="481" t="s">
        <v>2258</v>
      </c>
      <c r="E113" s="481" t="s">
        <v>2311</v>
      </c>
      <c r="F113" s="481" t="s">
        <v>2311</v>
      </c>
      <c r="G113" s="481" t="s">
        <v>1291</v>
      </c>
      <c r="H113" s="481" t="s">
        <v>578</v>
      </c>
      <c r="I113" s="481" t="s">
        <v>579</v>
      </c>
      <c r="J113" s="481" t="s">
        <v>580</v>
      </c>
      <c r="K113" s="482"/>
      <c r="L113" s="483">
        <v>209</v>
      </c>
      <c r="M113" s="483">
        <v>209</v>
      </c>
      <c r="N113" s="484">
        <v>933.5</v>
      </c>
      <c r="O113" s="485">
        <v>4.4665071770334928</v>
      </c>
      <c r="P113" s="486">
        <v>0</v>
      </c>
      <c r="Q113" s="483">
        <v>434</v>
      </c>
      <c r="R113" s="483">
        <v>434</v>
      </c>
      <c r="S113" s="483">
        <v>90</v>
      </c>
      <c r="T113" s="487">
        <v>0.43902439024390244</v>
      </c>
      <c r="U113" s="486">
        <v>1</v>
      </c>
      <c r="V113" s="486">
        <v>0</v>
      </c>
      <c r="W113" s="486">
        <v>1</v>
      </c>
      <c r="X113" s="481" t="s">
        <v>2239</v>
      </c>
      <c r="Y113" s="483">
        <v>77658</v>
      </c>
      <c r="Z113" s="485">
        <v>1.78</v>
      </c>
      <c r="AA113" s="483">
        <v>77658</v>
      </c>
      <c r="AB113" s="488">
        <v>1.78</v>
      </c>
      <c r="AC113" s="483">
        <v>11403</v>
      </c>
      <c r="AD113" s="483">
        <v>1878400</v>
      </c>
      <c r="AE113" s="487">
        <v>0.14683612763656032</v>
      </c>
      <c r="AF113" s="489">
        <v>243.82022471910113</v>
      </c>
      <c r="AG113" s="490">
        <v>3945608</v>
      </c>
      <c r="AH113" s="490">
        <v>4240</v>
      </c>
      <c r="AI113" s="490">
        <v>583.15689999999995</v>
      </c>
      <c r="AJ113" s="481" t="s">
        <v>863</v>
      </c>
      <c r="AK113" s="481" t="s">
        <v>791</v>
      </c>
      <c r="AL113" s="481" t="s">
        <v>792</v>
      </c>
      <c r="AM113" s="481" t="s">
        <v>787</v>
      </c>
      <c r="AN113" s="481" t="s">
        <v>594</v>
      </c>
      <c r="AO113" s="481" t="s">
        <v>2043</v>
      </c>
      <c r="AP113" s="481" t="s">
        <v>2049</v>
      </c>
      <c r="AQ113" s="481" t="s">
        <v>2069</v>
      </c>
      <c r="AR113" s="481" t="s">
        <v>2244</v>
      </c>
      <c r="AS113" s="481" t="s">
        <v>2023</v>
      </c>
      <c r="AT113" s="491">
        <v>22097</v>
      </c>
      <c r="AU113" s="481" t="s">
        <v>716</v>
      </c>
      <c r="AV113" s="481" t="s">
        <v>2026</v>
      </c>
      <c r="AW113" s="481" t="s">
        <v>2026</v>
      </c>
      <c r="AX113" s="492" t="s">
        <v>2026</v>
      </c>
    </row>
    <row r="114" spans="1:50" ht="34.5">
      <c r="A114" s="480" t="s">
        <v>441</v>
      </c>
      <c r="B114" s="481" t="s">
        <v>1297</v>
      </c>
      <c r="C114" s="481" t="s">
        <v>2312</v>
      </c>
      <c r="D114" s="481" t="s">
        <v>2312</v>
      </c>
      <c r="E114" s="481" t="s">
        <v>2313</v>
      </c>
      <c r="F114" s="481" t="s">
        <v>2313</v>
      </c>
      <c r="G114" s="481" t="s">
        <v>1298</v>
      </c>
      <c r="H114" s="481" t="s">
        <v>578</v>
      </c>
      <c r="I114" s="481" t="s">
        <v>579</v>
      </c>
      <c r="J114" s="481" t="s">
        <v>580</v>
      </c>
      <c r="K114" s="482"/>
      <c r="L114" s="483">
        <v>1708</v>
      </c>
      <c r="M114" s="483">
        <v>1840</v>
      </c>
      <c r="N114" s="484">
        <v>8200</v>
      </c>
      <c r="O114" s="485">
        <v>4.8009367681498825</v>
      </c>
      <c r="P114" s="486">
        <v>0</v>
      </c>
      <c r="Q114" s="483">
        <v>3936</v>
      </c>
      <c r="R114" s="483">
        <v>3936</v>
      </c>
      <c r="S114" s="483">
        <v>534</v>
      </c>
      <c r="T114" s="487">
        <v>0.32363636363636361</v>
      </c>
      <c r="U114" s="486">
        <v>20</v>
      </c>
      <c r="V114" s="486">
        <v>1</v>
      </c>
      <c r="W114" s="486">
        <v>45</v>
      </c>
      <c r="X114" s="481" t="s">
        <v>2314</v>
      </c>
      <c r="Y114" s="483">
        <v>884521</v>
      </c>
      <c r="Z114" s="485">
        <v>20.305807999999999</v>
      </c>
      <c r="AA114" s="483">
        <v>812641</v>
      </c>
      <c r="AB114" s="488">
        <v>18.655670000000001</v>
      </c>
      <c r="AC114" s="483">
        <v>175748</v>
      </c>
      <c r="AD114" s="483">
        <v>10226288</v>
      </c>
      <c r="AE114" s="487">
        <v>0.17618476202506012</v>
      </c>
      <c r="AF114" s="489">
        <v>193.83616746499328</v>
      </c>
      <c r="AG114" s="490">
        <v>12236672</v>
      </c>
      <c r="AH114" s="490">
        <v>1681</v>
      </c>
      <c r="AI114" s="490">
        <v>595.11400000000003</v>
      </c>
      <c r="AJ114" s="481" t="s">
        <v>888</v>
      </c>
      <c r="AK114" s="481" t="s">
        <v>1299</v>
      </c>
      <c r="AL114" s="481" t="s">
        <v>628</v>
      </c>
      <c r="AM114" s="481" t="s">
        <v>780</v>
      </c>
      <c r="AN114" s="481" t="s">
        <v>594</v>
      </c>
      <c r="AO114" s="481" t="s">
        <v>2105</v>
      </c>
      <c r="AP114" s="481" t="s">
        <v>2049</v>
      </c>
      <c r="AQ114" s="481" t="s">
        <v>2226</v>
      </c>
      <c r="AR114" s="481" t="s">
        <v>2315</v>
      </c>
      <c r="AS114" s="481" t="s">
        <v>2051</v>
      </c>
      <c r="AT114" s="491">
        <v>16126</v>
      </c>
      <c r="AU114" s="481" t="s">
        <v>705</v>
      </c>
      <c r="AV114" s="481" t="s">
        <v>2026</v>
      </c>
      <c r="AW114" s="481" t="s">
        <v>2026</v>
      </c>
      <c r="AX114" s="492" t="s">
        <v>2026</v>
      </c>
    </row>
    <row r="115" spans="1:50" ht="23.25">
      <c r="A115" s="480" t="s">
        <v>1319</v>
      </c>
      <c r="B115" s="481" t="s">
        <v>1320</v>
      </c>
      <c r="C115" s="481" t="s">
        <v>2316</v>
      </c>
      <c r="D115" s="481" t="s">
        <v>2316</v>
      </c>
      <c r="E115" s="481" t="s">
        <v>2283</v>
      </c>
      <c r="F115" s="481" t="s">
        <v>2283</v>
      </c>
      <c r="G115" s="481" t="s">
        <v>1321</v>
      </c>
      <c r="H115" s="481" t="s">
        <v>578</v>
      </c>
      <c r="I115" s="481" t="s">
        <v>579</v>
      </c>
      <c r="J115" s="481" t="s">
        <v>580</v>
      </c>
      <c r="K115" s="482"/>
      <c r="L115" s="483">
        <v>1153</v>
      </c>
      <c r="M115" s="483">
        <v>1165</v>
      </c>
      <c r="N115" s="484">
        <v>4704.5</v>
      </c>
      <c r="O115" s="485">
        <v>4.080225498699046</v>
      </c>
      <c r="P115" s="486">
        <v>0</v>
      </c>
      <c r="Q115" s="483">
        <v>2408</v>
      </c>
      <c r="R115" s="483">
        <v>2408</v>
      </c>
      <c r="S115" s="483">
        <v>453</v>
      </c>
      <c r="T115" s="487">
        <v>0.39876760563380281</v>
      </c>
      <c r="U115" s="486">
        <v>16</v>
      </c>
      <c r="V115" s="486">
        <v>0</v>
      </c>
      <c r="W115" s="486">
        <v>35</v>
      </c>
      <c r="X115" s="481" t="s">
        <v>2021</v>
      </c>
      <c r="Y115" s="483">
        <v>695544</v>
      </c>
      <c r="Z115" s="485">
        <v>15.97</v>
      </c>
      <c r="AA115" s="483">
        <v>665526</v>
      </c>
      <c r="AB115" s="488">
        <v>15.280000000000001</v>
      </c>
      <c r="AC115" s="483">
        <v>129189</v>
      </c>
      <c r="AD115" s="483">
        <v>8037853</v>
      </c>
      <c r="AE115" s="487">
        <v>0.18573806976984922</v>
      </c>
      <c r="AF115" s="489">
        <v>150.78271759549153</v>
      </c>
      <c r="AG115" s="490">
        <v>5175100</v>
      </c>
      <c r="AH115" s="490">
        <v>1107</v>
      </c>
      <c r="AI115" s="490">
        <v>527.5634</v>
      </c>
      <c r="AJ115" s="481" t="s">
        <v>834</v>
      </c>
      <c r="AK115" s="481" t="s">
        <v>1322</v>
      </c>
      <c r="AL115" s="481" t="s">
        <v>674</v>
      </c>
      <c r="AM115" s="481" t="s">
        <v>1323</v>
      </c>
      <c r="AN115" s="481" t="s">
        <v>594</v>
      </c>
      <c r="AO115" s="481" t="s">
        <v>1324</v>
      </c>
      <c r="AP115" s="481" t="s">
        <v>2110</v>
      </c>
      <c r="AQ115" s="481" t="s">
        <v>2048</v>
      </c>
      <c r="AR115" s="481" t="s">
        <v>1006</v>
      </c>
      <c r="AS115" s="481" t="s">
        <v>2222</v>
      </c>
      <c r="AT115" s="491">
        <v>15280</v>
      </c>
      <c r="AU115" s="481" t="s">
        <v>2026</v>
      </c>
      <c r="AV115" s="481" t="s">
        <v>2026</v>
      </c>
      <c r="AW115" s="481" t="s">
        <v>2026</v>
      </c>
      <c r="AX115" s="492" t="s">
        <v>2026</v>
      </c>
    </row>
    <row r="116" spans="1:50" ht="34.5">
      <c r="A116" s="480" t="s">
        <v>1325</v>
      </c>
      <c r="B116" s="481" t="s">
        <v>1320</v>
      </c>
      <c r="C116" s="481" t="s">
        <v>2317</v>
      </c>
      <c r="D116" s="481" t="s">
        <v>2316</v>
      </c>
      <c r="E116" s="481" t="s">
        <v>2318</v>
      </c>
      <c r="F116" s="481" t="s">
        <v>2283</v>
      </c>
      <c r="G116" s="481" t="s">
        <v>1326</v>
      </c>
      <c r="H116" s="481" t="s">
        <v>578</v>
      </c>
      <c r="I116" s="481" t="s">
        <v>579</v>
      </c>
      <c r="J116" s="481" t="s">
        <v>736</v>
      </c>
      <c r="K116" s="482"/>
      <c r="L116" s="483">
        <v>183</v>
      </c>
      <c r="M116" s="483">
        <v>184</v>
      </c>
      <c r="N116" s="484">
        <v>640.5</v>
      </c>
      <c r="O116" s="485">
        <v>3.5</v>
      </c>
      <c r="P116" s="486">
        <v>0</v>
      </c>
      <c r="Q116" s="483">
        <v>214</v>
      </c>
      <c r="R116" s="483">
        <v>214</v>
      </c>
      <c r="S116" s="483">
        <v>157</v>
      </c>
      <c r="T116" s="487">
        <v>0.86263736263736268</v>
      </c>
      <c r="U116" s="486">
        <v>1</v>
      </c>
      <c r="V116" s="486">
        <v>0</v>
      </c>
      <c r="W116" s="486">
        <v>1</v>
      </c>
      <c r="X116" s="481" t="s">
        <v>2226</v>
      </c>
      <c r="Y116" s="483">
        <v>63254</v>
      </c>
      <c r="Z116" s="485">
        <v>1.45</v>
      </c>
      <c r="AA116" s="483">
        <v>63254</v>
      </c>
      <c r="AB116" s="488">
        <v>1.45</v>
      </c>
      <c r="AC116" s="483">
        <v>7110</v>
      </c>
      <c r="AD116" s="483">
        <v>1224082</v>
      </c>
      <c r="AE116" s="487">
        <v>0.11240395864293168</v>
      </c>
      <c r="AF116" s="489">
        <v>147.58620689655172</v>
      </c>
      <c r="AG116" s="490">
        <v>2986383</v>
      </c>
      <c r="AH116" s="490">
        <v>4637</v>
      </c>
      <c r="AI116" s="490">
        <v>364.62220000000002</v>
      </c>
      <c r="AJ116" s="481" t="s">
        <v>674</v>
      </c>
      <c r="AK116" s="481" t="s">
        <v>1322</v>
      </c>
      <c r="AL116" s="481" t="s">
        <v>1323</v>
      </c>
      <c r="AM116" s="481" t="s">
        <v>834</v>
      </c>
      <c r="AN116" s="481" t="s">
        <v>594</v>
      </c>
      <c r="AO116" s="481" t="s">
        <v>2110</v>
      </c>
      <c r="AP116" s="481" t="s">
        <v>2110</v>
      </c>
      <c r="AQ116" s="481" t="s">
        <v>2048</v>
      </c>
      <c r="AR116" s="481" t="s">
        <v>2227</v>
      </c>
      <c r="AS116" s="481" t="s">
        <v>2222</v>
      </c>
      <c r="AT116" s="491">
        <v>24258</v>
      </c>
      <c r="AU116" s="481" t="s">
        <v>2026</v>
      </c>
      <c r="AV116" s="481" t="s">
        <v>737</v>
      </c>
      <c r="AW116" s="481" t="s">
        <v>2026</v>
      </c>
      <c r="AX116" s="492" t="s">
        <v>2026</v>
      </c>
    </row>
    <row r="117" spans="1:50" ht="23.25">
      <c r="A117" s="480" t="s">
        <v>446</v>
      </c>
      <c r="B117" s="481" t="s">
        <v>1334</v>
      </c>
      <c r="C117" s="481" t="s">
        <v>2319</v>
      </c>
      <c r="D117" s="481" t="s">
        <v>2319</v>
      </c>
      <c r="E117" s="481" t="s">
        <v>2320</v>
      </c>
      <c r="F117" s="481" t="s">
        <v>2320</v>
      </c>
      <c r="G117" s="481" t="s">
        <v>1335</v>
      </c>
      <c r="H117" s="481" t="s">
        <v>578</v>
      </c>
      <c r="I117" s="481" t="s">
        <v>579</v>
      </c>
      <c r="J117" s="481" t="s">
        <v>580</v>
      </c>
      <c r="K117" s="482"/>
      <c r="L117" s="483">
        <v>880</v>
      </c>
      <c r="M117" s="483">
        <v>882</v>
      </c>
      <c r="N117" s="484">
        <v>4372</v>
      </c>
      <c r="O117" s="485">
        <v>4.9681818181818178</v>
      </c>
      <c r="P117" s="486">
        <v>0</v>
      </c>
      <c r="Q117" s="483">
        <v>2285</v>
      </c>
      <c r="R117" s="483">
        <v>2285</v>
      </c>
      <c r="S117" s="483">
        <v>321</v>
      </c>
      <c r="T117" s="487">
        <v>0.37195828505214368</v>
      </c>
      <c r="U117" s="486">
        <v>7</v>
      </c>
      <c r="V117" s="486">
        <v>0</v>
      </c>
      <c r="W117" s="486">
        <v>7</v>
      </c>
      <c r="X117" s="481" t="s">
        <v>1336</v>
      </c>
      <c r="Y117" s="483">
        <v>334323</v>
      </c>
      <c r="Z117" s="485">
        <v>7.68</v>
      </c>
      <c r="AA117" s="483">
        <v>304776</v>
      </c>
      <c r="AB117" s="488">
        <v>7</v>
      </c>
      <c r="AC117" s="483">
        <v>58504</v>
      </c>
      <c r="AD117" s="483">
        <v>8369220</v>
      </c>
      <c r="AE117" s="487">
        <v>0.17499244742359935</v>
      </c>
      <c r="AF117" s="489">
        <v>297.52604166666669</v>
      </c>
      <c r="AG117" s="490">
        <v>14689766</v>
      </c>
      <c r="AH117" s="490">
        <v>3350</v>
      </c>
      <c r="AI117" s="490">
        <v>635.71119999999996</v>
      </c>
      <c r="AJ117" s="481" t="s">
        <v>912</v>
      </c>
      <c r="AK117" s="481" t="s">
        <v>1337</v>
      </c>
      <c r="AL117" s="481" t="s">
        <v>1338</v>
      </c>
      <c r="AM117" s="481" t="s">
        <v>1339</v>
      </c>
      <c r="AN117" s="481" t="s">
        <v>594</v>
      </c>
      <c r="AO117" s="481" t="s">
        <v>2031</v>
      </c>
      <c r="AP117" s="481" t="s">
        <v>2110</v>
      </c>
      <c r="AQ117" s="481" t="s">
        <v>2226</v>
      </c>
      <c r="AR117" s="481" t="s">
        <v>2236</v>
      </c>
      <c r="AS117" s="481" t="s">
        <v>2051</v>
      </c>
      <c r="AT117" s="491">
        <v>22858</v>
      </c>
      <c r="AU117" s="481" t="s">
        <v>2026</v>
      </c>
      <c r="AV117" s="481" t="s">
        <v>2026</v>
      </c>
      <c r="AW117" s="481" t="s">
        <v>2026</v>
      </c>
      <c r="AX117" s="492" t="s">
        <v>2026</v>
      </c>
    </row>
    <row r="118" spans="1:50" ht="23.25">
      <c r="A118" s="480" t="s">
        <v>1357</v>
      </c>
      <c r="B118" s="481" t="s">
        <v>587</v>
      </c>
      <c r="C118" s="481" t="s">
        <v>2321</v>
      </c>
      <c r="D118" s="481" t="s">
        <v>2218</v>
      </c>
      <c r="E118" s="481" t="s">
        <v>2322</v>
      </c>
      <c r="F118" s="481" t="s">
        <v>2322</v>
      </c>
      <c r="G118" s="481" t="s">
        <v>1358</v>
      </c>
      <c r="H118" s="481" t="s">
        <v>578</v>
      </c>
      <c r="I118" s="481" t="s">
        <v>589</v>
      </c>
      <c r="J118" s="481" t="s">
        <v>598</v>
      </c>
      <c r="K118" s="482"/>
      <c r="L118" s="483">
        <v>73</v>
      </c>
      <c r="M118" s="483">
        <v>74</v>
      </c>
      <c r="N118" s="484">
        <v>323.5</v>
      </c>
      <c r="O118" s="485">
        <v>4.4315068493150687</v>
      </c>
      <c r="P118" s="486">
        <v>0</v>
      </c>
      <c r="Q118" s="483">
        <v>157</v>
      </c>
      <c r="R118" s="483">
        <v>157</v>
      </c>
      <c r="S118" s="483">
        <v>26</v>
      </c>
      <c r="T118" s="487">
        <v>0.35616438356164382</v>
      </c>
      <c r="U118" s="486">
        <v>3</v>
      </c>
      <c r="V118" s="486">
        <v>0</v>
      </c>
      <c r="W118" s="486">
        <v>3</v>
      </c>
      <c r="X118" s="481" t="s">
        <v>2091</v>
      </c>
      <c r="Y118" s="483">
        <v>24000</v>
      </c>
      <c r="Z118" s="485">
        <v>0.55000000000000004</v>
      </c>
      <c r="AA118" s="483">
        <v>24000</v>
      </c>
      <c r="AB118" s="488">
        <v>0.55000000000000004</v>
      </c>
      <c r="AC118" s="483">
        <v>18791</v>
      </c>
      <c r="AD118" s="483">
        <v>943450</v>
      </c>
      <c r="AE118" s="487">
        <v>0.78295833333333331</v>
      </c>
      <c r="AF118" s="489">
        <v>285.45454545454544</v>
      </c>
      <c r="AG118" s="490">
        <v>4669919</v>
      </c>
      <c r="AH118" s="490">
        <v>14281</v>
      </c>
      <c r="AI118" s="490">
        <v>572.71230000000003</v>
      </c>
      <c r="AJ118" s="481" t="s">
        <v>1359</v>
      </c>
      <c r="AK118" s="481" t="s">
        <v>1360</v>
      </c>
      <c r="AL118" s="481" t="s">
        <v>1361</v>
      </c>
      <c r="AM118" s="481" t="s">
        <v>1362</v>
      </c>
      <c r="AN118" s="481" t="s">
        <v>594</v>
      </c>
      <c r="AO118" s="481" t="s">
        <v>2040</v>
      </c>
      <c r="AP118" s="481" t="s">
        <v>2038</v>
      </c>
      <c r="AQ118" s="481" t="s">
        <v>2020</v>
      </c>
      <c r="AR118" s="481" t="s">
        <v>1363</v>
      </c>
      <c r="AS118" s="481" t="s">
        <v>2222</v>
      </c>
      <c r="AT118" s="491">
        <v>31291</v>
      </c>
      <c r="AU118" s="481" t="s">
        <v>2026</v>
      </c>
      <c r="AV118" s="481" t="s">
        <v>2026</v>
      </c>
      <c r="AW118" s="481" t="s">
        <v>622</v>
      </c>
      <c r="AX118" s="492" t="s">
        <v>2026</v>
      </c>
    </row>
    <row r="119" spans="1:50" ht="23.25">
      <c r="A119" s="480" t="s">
        <v>1375</v>
      </c>
      <c r="B119" s="481" t="s">
        <v>1143</v>
      </c>
      <c r="C119" s="481" t="s">
        <v>2323</v>
      </c>
      <c r="D119" s="481" t="s">
        <v>2324</v>
      </c>
      <c r="E119" s="481" t="s">
        <v>2175</v>
      </c>
      <c r="F119" s="481" t="s">
        <v>2325</v>
      </c>
      <c r="G119" s="481" t="s">
        <v>1376</v>
      </c>
      <c r="H119" s="481" t="s">
        <v>578</v>
      </c>
      <c r="I119" s="481" t="s">
        <v>579</v>
      </c>
      <c r="J119" s="481" t="s">
        <v>598</v>
      </c>
      <c r="K119" s="482"/>
      <c r="L119" s="483">
        <v>224</v>
      </c>
      <c r="M119" s="483">
        <v>232</v>
      </c>
      <c r="N119" s="484">
        <v>1014</v>
      </c>
      <c r="O119" s="485">
        <v>4.5267857142857144</v>
      </c>
      <c r="P119" s="486">
        <v>0</v>
      </c>
      <c r="Q119" s="483">
        <v>489</v>
      </c>
      <c r="R119" s="483">
        <v>489</v>
      </c>
      <c r="S119" s="483">
        <v>56</v>
      </c>
      <c r="T119" s="487">
        <v>0.26168224299065418</v>
      </c>
      <c r="U119" s="486">
        <v>4</v>
      </c>
      <c r="V119" s="486">
        <v>0</v>
      </c>
      <c r="W119" s="486">
        <v>4</v>
      </c>
      <c r="X119" s="481" t="s">
        <v>2021</v>
      </c>
      <c r="Y119" s="483">
        <v>78700</v>
      </c>
      <c r="Z119" s="485">
        <v>1.81</v>
      </c>
      <c r="AA119" s="483">
        <v>78700</v>
      </c>
      <c r="AB119" s="488">
        <v>1.81</v>
      </c>
      <c r="AC119" s="483">
        <v>37700</v>
      </c>
      <c r="AD119" s="483">
        <v>2490500</v>
      </c>
      <c r="AE119" s="487">
        <v>0.47903430749682335</v>
      </c>
      <c r="AF119" s="489">
        <v>270.16574585635357</v>
      </c>
      <c r="AG119" s="490">
        <v>11627063</v>
      </c>
      <c r="AH119" s="490">
        <v>11010</v>
      </c>
      <c r="AI119" s="490">
        <v>629.27570000000003</v>
      </c>
      <c r="AJ119" s="481" t="s">
        <v>592</v>
      </c>
      <c r="AK119" s="481" t="s">
        <v>1377</v>
      </c>
      <c r="AL119" s="481" t="s">
        <v>851</v>
      </c>
      <c r="AM119" s="481" t="s">
        <v>1378</v>
      </c>
      <c r="AN119" s="481" t="s">
        <v>594</v>
      </c>
      <c r="AO119" s="481" t="s">
        <v>2094</v>
      </c>
      <c r="AP119" s="481" t="s">
        <v>2110</v>
      </c>
      <c r="AQ119" s="481" t="s">
        <v>2326</v>
      </c>
      <c r="AR119" s="481" t="s">
        <v>2278</v>
      </c>
      <c r="AS119" s="481" t="s">
        <v>2250</v>
      </c>
      <c r="AT119" s="491">
        <v>29767</v>
      </c>
      <c r="AU119" s="481" t="s">
        <v>2026</v>
      </c>
      <c r="AV119" s="481" t="s">
        <v>2026</v>
      </c>
      <c r="AW119" s="481" t="s">
        <v>622</v>
      </c>
      <c r="AX119" s="492" t="s">
        <v>2026</v>
      </c>
    </row>
    <row r="120" spans="1:50" ht="23.25">
      <c r="A120" s="480" t="s">
        <v>1382</v>
      </c>
      <c r="B120" s="481" t="s">
        <v>1182</v>
      </c>
      <c r="C120" s="481" t="s">
        <v>2287</v>
      </c>
      <c r="D120" s="481" t="s">
        <v>2287</v>
      </c>
      <c r="E120" s="481" t="s">
        <v>2323</v>
      </c>
      <c r="F120" s="481" t="s">
        <v>2323</v>
      </c>
      <c r="G120" s="481" t="s">
        <v>1383</v>
      </c>
      <c r="H120" s="481" t="s">
        <v>578</v>
      </c>
      <c r="I120" s="481" t="s">
        <v>579</v>
      </c>
      <c r="J120" s="481" t="s">
        <v>580</v>
      </c>
      <c r="K120" s="482"/>
      <c r="L120" s="483">
        <v>534</v>
      </c>
      <c r="M120" s="483">
        <v>536</v>
      </c>
      <c r="N120" s="484">
        <v>2543</v>
      </c>
      <c r="O120" s="485">
        <v>4.762172284644195</v>
      </c>
      <c r="P120" s="486">
        <v>0</v>
      </c>
      <c r="Q120" s="483">
        <v>1279</v>
      </c>
      <c r="R120" s="483">
        <v>1279</v>
      </c>
      <c r="S120" s="483">
        <v>166</v>
      </c>
      <c r="T120" s="487">
        <v>0.31923076923076921</v>
      </c>
      <c r="U120" s="486">
        <v>4</v>
      </c>
      <c r="V120" s="486">
        <v>0</v>
      </c>
      <c r="W120" s="486">
        <v>4</v>
      </c>
      <c r="X120" s="481" t="s">
        <v>1384</v>
      </c>
      <c r="Y120" s="483">
        <v>256459</v>
      </c>
      <c r="Z120" s="485">
        <v>5.89</v>
      </c>
      <c r="AA120" s="483">
        <v>256459</v>
      </c>
      <c r="AB120" s="488">
        <v>5.89</v>
      </c>
      <c r="AC120" s="483">
        <v>45163</v>
      </c>
      <c r="AD120" s="483">
        <v>4802466</v>
      </c>
      <c r="AE120" s="487">
        <v>0.1761022229674139</v>
      </c>
      <c r="AF120" s="489">
        <v>217.14770797962649</v>
      </c>
      <c r="AG120" s="490">
        <v>10312262</v>
      </c>
      <c r="AH120" s="490">
        <v>4052</v>
      </c>
      <c r="AI120" s="490">
        <v>517.28769999999997</v>
      </c>
      <c r="AJ120" s="481" t="s">
        <v>1385</v>
      </c>
      <c r="AK120" s="481" t="s">
        <v>1185</v>
      </c>
      <c r="AL120" s="481" t="s">
        <v>1386</v>
      </c>
      <c r="AM120" s="481" t="s">
        <v>1147</v>
      </c>
      <c r="AN120" s="481" t="s">
        <v>594</v>
      </c>
      <c r="AO120" s="481" t="s">
        <v>2033</v>
      </c>
      <c r="AP120" s="481" t="s">
        <v>2110</v>
      </c>
      <c r="AQ120" s="481" t="s">
        <v>2226</v>
      </c>
      <c r="AR120" s="481" t="s">
        <v>2221</v>
      </c>
      <c r="AS120" s="481" t="s">
        <v>2222</v>
      </c>
      <c r="AT120" s="491">
        <v>24837</v>
      </c>
      <c r="AU120" s="481" t="s">
        <v>2026</v>
      </c>
      <c r="AV120" s="481" t="s">
        <v>2026</v>
      </c>
      <c r="AW120" s="481" t="s">
        <v>2026</v>
      </c>
      <c r="AX120" s="492" t="s">
        <v>2026</v>
      </c>
    </row>
    <row r="121" spans="1:50" ht="23.25">
      <c r="A121" s="480" t="s">
        <v>447</v>
      </c>
      <c r="B121" s="481" t="s">
        <v>1423</v>
      </c>
      <c r="C121" s="481" t="s">
        <v>2327</v>
      </c>
      <c r="D121" s="481" t="s">
        <v>2327</v>
      </c>
      <c r="E121" s="481" t="s">
        <v>2328</v>
      </c>
      <c r="F121" s="481" t="s">
        <v>2328</v>
      </c>
      <c r="G121" s="481" t="s">
        <v>1424</v>
      </c>
      <c r="H121" s="481" t="s">
        <v>578</v>
      </c>
      <c r="I121" s="481" t="s">
        <v>579</v>
      </c>
      <c r="J121" s="481" t="s">
        <v>580</v>
      </c>
      <c r="K121" s="482"/>
      <c r="L121" s="483">
        <v>1706</v>
      </c>
      <c r="M121" s="483">
        <v>1717</v>
      </c>
      <c r="N121" s="484">
        <v>8222</v>
      </c>
      <c r="O121" s="485">
        <v>4.8194607268464242</v>
      </c>
      <c r="P121" s="486">
        <v>0</v>
      </c>
      <c r="Q121" s="483">
        <v>3968</v>
      </c>
      <c r="R121" s="483">
        <v>3968</v>
      </c>
      <c r="S121" s="483">
        <v>608</v>
      </c>
      <c r="T121" s="487">
        <v>0.36018957345971564</v>
      </c>
      <c r="U121" s="486">
        <v>27</v>
      </c>
      <c r="V121" s="486">
        <v>1</v>
      </c>
      <c r="W121" s="486">
        <v>70</v>
      </c>
      <c r="X121" s="481" t="s">
        <v>2021</v>
      </c>
      <c r="Y121" s="483">
        <v>1241000</v>
      </c>
      <c r="Z121" s="485">
        <v>28.490000000000002</v>
      </c>
      <c r="AA121" s="483">
        <v>1101547</v>
      </c>
      <c r="AB121" s="488">
        <v>25.29</v>
      </c>
      <c r="AC121" s="483">
        <v>240198</v>
      </c>
      <c r="AD121" s="483">
        <v>13741160</v>
      </c>
      <c r="AE121" s="487">
        <v>0.19355197421434328</v>
      </c>
      <c r="AF121" s="489">
        <v>139.27693927693926</v>
      </c>
      <c r="AG121" s="490">
        <v>19420000</v>
      </c>
      <c r="AH121" s="490">
        <v>2347</v>
      </c>
      <c r="AI121" s="490">
        <v>571.42750000000001</v>
      </c>
      <c r="AJ121" s="481" t="s">
        <v>864</v>
      </c>
      <c r="AK121" s="481" t="s">
        <v>690</v>
      </c>
      <c r="AL121" s="481" t="s">
        <v>1105</v>
      </c>
      <c r="AM121" s="481" t="s">
        <v>628</v>
      </c>
      <c r="AN121" s="481" t="s">
        <v>594</v>
      </c>
      <c r="AO121" s="481" t="s">
        <v>2031</v>
      </c>
      <c r="AP121" s="481" t="s">
        <v>2049</v>
      </c>
      <c r="AQ121" s="481" t="s">
        <v>2069</v>
      </c>
      <c r="AR121" s="481" t="s">
        <v>2227</v>
      </c>
      <c r="AS121" s="481" t="s">
        <v>2057</v>
      </c>
      <c r="AT121" s="491">
        <v>17917</v>
      </c>
      <c r="AU121" s="481" t="s">
        <v>705</v>
      </c>
      <c r="AV121" s="481" t="s">
        <v>2026</v>
      </c>
      <c r="AW121" s="481" t="s">
        <v>2026</v>
      </c>
      <c r="AX121" s="492" t="s">
        <v>2026</v>
      </c>
    </row>
    <row r="122" spans="1:50" ht="34.5">
      <c r="A122" s="480" t="s">
        <v>476</v>
      </c>
      <c r="B122" s="481" t="s">
        <v>1436</v>
      </c>
      <c r="C122" s="481" t="s">
        <v>2329</v>
      </c>
      <c r="D122" s="481" t="s">
        <v>2329</v>
      </c>
      <c r="E122" s="481" t="s">
        <v>2330</v>
      </c>
      <c r="F122" s="481" t="s">
        <v>2330</v>
      </c>
      <c r="G122" s="481" t="s">
        <v>1437</v>
      </c>
      <c r="H122" s="481" t="s">
        <v>684</v>
      </c>
      <c r="I122" s="481" t="s">
        <v>579</v>
      </c>
      <c r="J122" s="481" t="s">
        <v>580</v>
      </c>
      <c r="K122" s="486">
        <v>357</v>
      </c>
      <c r="L122" s="483">
        <v>1763</v>
      </c>
      <c r="M122" s="483">
        <v>1765</v>
      </c>
      <c r="N122" s="484">
        <v>8245.5</v>
      </c>
      <c r="O122" s="485">
        <v>4.6769710720363014</v>
      </c>
      <c r="P122" s="486">
        <v>798</v>
      </c>
      <c r="Q122" s="483">
        <v>3018</v>
      </c>
      <c r="R122" s="483">
        <v>3816</v>
      </c>
      <c r="S122" s="483">
        <v>706</v>
      </c>
      <c r="T122" s="487">
        <v>0.41553855208946439</v>
      </c>
      <c r="U122" s="486">
        <v>28</v>
      </c>
      <c r="V122" s="486">
        <v>2</v>
      </c>
      <c r="W122" s="486">
        <v>28</v>
      </c>
      <c r="X122" s="481" t="s">
        <v>2331</v>
      </c>
      <c r="Y122" s="483">
        <v>1518505</v>
      </c>
      <c r="Z122" s="485">
        <v>34.86</v>
      </c>
      <c r="AA122" s="483">
        <v>1471805</v>
      </c>
      <c r="AB122" s="488">
        <v>33.79</v>
      </c>
      <c r="AC122" s="483">
        <v>202426</v>
      </c>
      <c r="AD122" s="483">
        <v>15183887</v>
      </c>
      <c r="AE122" s="487">
        <v>0.133306113578816</v>
      </c>
      <c r="AF122" s="489">
        <v>109.46643717728055</v>
      </c>
      <c r="AG122" s="490">
        <v>22429000</v>
      </c>
      <c r="AH122" s="490">
        <v>2783</v>
      </c>
      <c r="AI122" s="490">
        <v>557.12369999999999</v>
      </c>
      <c r="AJ122" s="481" t="s">
        <v>1438</v>
      </c>
      <c r="AK122" s="481" t="s">
        <v>1439</v>
      </c>
      <c r="AL122" s="481" t="s">
        <v>1440</v>
      </c>
      <c r="AM122" s="481" t="s">
        <v>1441</v>
      </c>
      <c r="AN122" s="481" t="s">
        <v>594</v>
      </c>
      <c r="AO122" s="481" t="s">
        <v>2050</v>
      </c>
      <c r="AP122" s="481" t="s">
        <v>2110</v>
      </c>
      <c r="AQ122" s="481" t="s">
        <v>2332</v>
      </c>
      <c r="AR122" s="481" t="s">
        <v>1442</v>
      </c>
      <c r="AS122" s="481" t="s">
        <v>2263</v>
      </c>
      <c r="AT122" s="491">
        <v>21243</v>
      </c>
      <c r="AU122" s="481" t="s">
        <v>2026</v>
      </c>
      <c r="AV122" s="481" t="s">
        <v>2026</v>
      </c>
      <c r="AW122" s="481" t="s">
        <v>2026</v>
      </c>
      <c r="AX122" s="492" t="s">
        <v>2026</v>
      </c>
    </row>
    <row r="123" spans="1:50" ht="23.25">
      <c r="A123" s="480" t="s">
        <v>478</v>
      </c>
      <c r="B123" s="481" t="s">
        <v>1511</v>
      </c>
      <c r="C123" s="481" t="s">
        <v>2333</v>
      </c>
      <c r="D123" s="481" t="s">
        <v>2334</v>
      </c>
      <c r="E123" s="481" t="s">
        <v>2335</v>
      </c>
      <c r="F123" s="481" t="s">
        <v>2335</v>
      </c>
      <c r="G123" s="481" t="s">
        <v>1512</v>
      </c>
      <c r="H123" s="481" t="s">
        <v>578</v>
      </c>
      <c r="I123" s="481" t="s">
        <v>579</v>
      </c>
      <c r="J123" s="481" t="s">
        <v>580</v>
      </c>
      <c r="K123" s="482"/>
      <c r="L123" s="483">
        <v>1147</v>
      </c>
      <c r="M123" s="483">
        <v>1148</v>
      </c>
      <c r="N123" s="484">
        <v>4970.5</v>
      </c>
      <c r="O123" s="485">
        <v>4.3334786399302532</v>
      </c>
      <c r="P123" s="486">
        <v>0</v>
      </c>
      <c r="Q123" s="483">
        <v>2271</v>
      </c>
      <c r="R123" s="483">
        <v>2271</v>
      </c>
      <c r="S123" s="483">
        <v>478</v>
      </c>
      <c r="T123" s="487">
        <v>0.42564559216384684</v>
      </c>
      <c r="U123" s="486">
        <v>16</v>
      </c>
      <c r="V123" s="486">
        <v>1</v>
      </c>
      <c r="W123" s="486">
        <v>32</v>
      </c>
      <c r="X123" s="481" t="s">
        <v>2021</v>
      </c>
      <c r="Y123" s="483">
        <v>1036600</v>
      </c>
      <c r="Z123" s="485">
        <v>23.8</v>
      </c>
      <c r="AA123" s="483">
        <v>1036600</v>
      </c>
      <c r="AB123" s="488">
        <v>23.8</v>
      </c>
      <c r="AC123" s="483">
        <v>177223</v>
      </c>
      <c r="AD123" s="483">
        <v>9377365</v>
      </c>
      <c r="AE123" s="487">
        <v>0.17096565695543123</v>
      </c>
      <c r="AF123" s="489">
        <v>95.420168067226882</v>
      </c>
      <c r="AG123" s="490">
        <v>13817794</v>
      </c>
      <c r="AH123" s="490">
        <v>2779</v>
      </c>
      <c r="AI123" s="490">
        <v>548.6857</v>
      </c>
      <c r="AJ123" s="481" t="s">
        <v>1439</v>
      </c>
      <c r="AK123" s="481" t="s">
        <v>1513</v>
      </c>
      <c r="AL123" s="481" t="s">
        <v>1441</v>
      </c>
      <c r="AM123" s="481" t="s">
        <v>1514</v>
      </c>
      <c r="AN123" s="481" t="s">
        <v>594</v>
      </c>
      <c r="AO123" s="481" t="s">
        <v>2025</v>
      </c>
      <c r="AP123" s="481" t="s">
        <v>2110</v>
      </c>
      <c r="AQ123" s="481" t="s">
        <v>2239</v>
      </c>
      <c r="AR123" s="481" t="s">
        <v>2222</v>
      </c>
      <c r="AS123" s="481" t="s">
        <v>2241</v>
      </c>
      <c r="AT123" s="491">
        <v>18611</v>
      </c>
      <c r="AU123" s="481" t="s">
        <v>1192</v>
      </c>
      <c r="AV123" s="481" t="s">
        <v>2026</v>
      </c>
      <c r="AW123" s="481" t="s">
        <v>2026</v>
      </c>
      <c r="AX123" s="492" t="s">
        <v>2026</v>
      </c>
    </row>
    <row r="124" spans="1:50" ht="34.5">
      <c r="A124" s="480" t="s">
        <v>1521</v>
      </c>
      <c r="B124" s="481" t="s">
        <v>1522</v>
      </c>
      <c r="C124" s="481" t="s">
        <v>2336</v>
      </c>
      <c r="D124" s="481" t="s">
        <v>2336</v>
      </c>
      <c r="E124" s="481" t="s">
        <v>2337</v>
      </c>
      <c r="F124" s="481" t="s">
        <v>2337</v>
      </c>
      <c r="G124" s="481" t="s">
        <v>1523</v>
      </c>
      <c r="H124" s="481" t="s">
        <v>578</v>
      </c>
      <c r="I124" s="481" t="s">
        <v>579</v>
      </c>
      <c r="J124" s="481" t="s">
        <v>580</v>
      </c>
      <c r="K124" s="482"/>
      <c r="L124" s="483">
        <v>231</v>
      </c>
      <c r="M124" s="483">
        <v>238</v>
      </c>
      <c r="N124" s="484">
        <v>1048.5</v>
      </c>
      <c r="O124" s="485">
        <v>4.5389610389610393</v>
      </c>
      <c r="P124" s="486">
        <v>0</v>
      </c>
      <c r="Q124" s="483">
        <v>602</v>
      </c>
      <c r="R124" s="483">
        <v>602</v>
      </c>
      <c r="S124" s="483">
        <v>60</v>
      </c>
      <c r="T124" s="487">
        <v>0.25974025974025972</v>
      </c>
      <c r="U124" s="486">
        <v>3</v>
      </c>
      <c r="V124" s="486">
        <v>1</v>
      </c>
      <c r="W124" s="486">
        <v>3</v>
      </c>
      <c r="X124" s="481" t="s">
        <v>2022</v>
      </c>
      <c r="Y124" s="483">
        <v>112916</v>
      </c>
      <c r="Z124" s="485">
        <v>2.59</v>
      </c>
      <c r="AA124" s="483">
        <v>112916</v>
      </c>
      <c r="AB124" s="488">
        <v>2.59</v>
      </c>
      <c r="AC124" s="483">
        <v>16412</v>
      </c>
      <c r="AD124" s="483">
        <v>2178743</v>
      </c>
      <c r="AE124" s="487">
        <v>0.14534698359842715</v>
      </c>
      <c r="AF124" s="489">
        <v>232.43243243243245</v>
      </c>
      <c r="AG124" s="490">
        <v>4875929</v>
      </c>
      <c r="AH124" s="490">
        <v>4527</v>
      </c>
      <c r="AI124" s="490">
        <v>696.31600000000003</v>
      </c>
      <c r="AJ124" s="481" t="s">
        <v>1021</v>
      </c>
      <c r="AK124" s="481" t="s">
        <v>1524</v>
      </c>
      <c r="AL124" s="481" t="s">
        <v>852</v>
      </c>
      <c r="AM124" s="481" t="s">
        <v>1332</v>
      </c>
      <c r="AN124" s="481" t="s">
        <v>594</v>
      </c>
      <c r="AO124" s="481" t="s">
        <v>2033</v>
      </c>
      <c r="AP124" s="481" t="s">
        <v>2110</v>
      </c>
      <c r="AQ124" s="481" t="s">
        <v>2226</v>
      </c>
      <c r="AR124" s="481" t="s">
        <v>2221</v>
      </c>
      <c r="AS124" s="481" t="s">
        <v>2290</v>
      </c>
      <c r="AT124" s="491">
        <v>24928</v>
      </c>
      <c r="AU124" s="481" t="s">
        <v>2026</v>
      </c>
      <c r="AV124" s="481" t="s">
        <v>2026</v>
      </c>
      <c r="AW124" s="481" t="s">
        <v>2026</v>
      </c>
      <c r="AX124" s="492" t="s">
        <v>2026</v>
      </c>
    </row>
    <row r="125" spans="1:50" ht="23.25">
      <c r="A125" s="480" t="s">
        <v>1525</v>
      </c>
      <c r="B125" s="481" t="s">
        <v>1000</v>
      </c>
      <c r="C125" s="481" t="s">
        <v>2126</v>
      </c>
      <c r="D125" s="481" t="s">
        <v>2107</v>
      </c>
      <c r="E125" s="481" t="s">
        <v>2207</v>
      </c>
      <c r="F125" s="481" t="s">
        <v>2275</v>
      </c>
      <c r="G125" s="481" t="s">
        <v>1526</v>
      </c>
      <c r="H125" s="481" t="s">
        <v>578</v>
      </c>
      <c r="I125" s="481" t="s">
        <v>589</v>
      </c>
      <c r="J125" s="481" t="s">
        <v>598</v>
      </c>
      <c r="K125" s="482"/>
      <c r="L125" s="483">
        <v>122</v>
      </c>
      <c r="M125" s="483">
        <v>125</v>
      </c>
      <c r="N125" s="484">
        <v>529</v>
      </c>
      <c r="O125" s="485">
        <v>4.3360655737704921</v>
      </c>
      <c r="P125" s="486">
        <v>0</v>
      </c>
      <c r="Q125" s="483">
        <v>285</v>
      </c>
      <c r="R125" s="483">
        <v>285</v>
      </c>
      <c r="S125" s="483">
        <v>23</v>
      </c>
      <c r="T125" s="487">
        <v>0.19491525423728814</v>
      </c>
      <c r="U125" s="486">
        <v>5</v>
      </c>
      <c r="V125" s="486">
        <v>0</v>
      </c>
      <c r="W125" s="486">
        <v>5</v>
      </c>
      <c r="X125" s="481" t="s">
        <v>2091</v>
      </c>
      <c r="Y125" s="483">
        <v>242141</v>
      </c>
      <c r="Z125" s="485">
        <v>5.5600000000000005</v>
      </c>
      <c r="AA125" s="483">
        <v>242141</v>
      </c>
      <c r="AB125" s="488">
        <v>5.5600000000000005</v>
      </c>
      <c r="AC125" s="483">
        <v>78188</v>
      </c>
      <c r="AD125" s="483">
        <v>2000000</v>
      </c>
      <c r="AE125" s="487">
        <v>0.32290277152568131</v>
      </c>
      <c r="AF125" s="489">
        <v>51.258992805755391</v>
      </c>
      <c r="AG125" s="490">
        <v>8068686</v>
      </c>
      <c r="AH125" s="490">
        <v>14942</v>
      </c>
      <c r="AI125" s="490">
        <v>601.05219999999997</v>
      </c>
      <c r="AJ125" s="481" t="s">
        <v>834</v>
      </c>
      <c r="AK125" s="481" t="s">
        <v>709</v>
      </c>
      <c r="AL125" s="481" t="s">
        <v>1527</v>
      </c>
      <c r="AM125" s="481" t="s">
        <v>1528</v>
      </c>
      <c r="AN125" s="481" t="s">
        <v>594</v>
      </c>
      <c r="AO125" s="481" t="s">
        <v>2033</v>
      </c>
      <c r="AP125" s="481" t="s">
        <v>2110</v>
      </c>
      <c r="AQ125" s="481" t="s">
        <v>2048</v>
      </c>
      <c r="AR125" s="481" t="s">
        <v>2221</v>
      </c>
      <c r="AS125" s="481" t="s">
        <v>2222</v>
      </c>
      <c r="AT125" s="491">
        <v>31726</v>
      </c>
      <c r="AU125" s="481" t="s">
        <v>2026</v>
      </c>
      <c r="AV125" s="481" t="s">
        <v>2026</v>
      </c>
      <c r="AW125" s="481" t="s">
        <v>622</v>
      </c>
      <c r="AX125" s="492" t="s">
        <v>2026</v>
      </c>
    </row>
    <row r="126" spans="1:50" ht="23.25">
      <c r="A126" s="480" t="s">
        <v>1529</v>
      </c>
      <c r="B126" s="481" t="s">
        <v>975</v>
      </c>
      <c r="C126" s="481" t="s">
        <v>2268</v>
      </c>
      <c r="D126" s="481" t="s">
        <v>2268</v>
      </c>
      <c r="E126" s="481" t="s">
        <v>2338</v>
      </c>
      <c r="F126" s="481" t="s">
        <v>2338</v>
      </c>
      <c r="G126" s="481" t="s">
        <v>1530</v>
      </c>
      <c r="H126" s="481" t="s">
        <v>578</v>
      </c>
      <c r="I126" s="481" t="s">
        <v>579</v>
      </c>
      <c r="J126" s="481" t="s">
        <v>580</v>
      </c>
      <c r="K126" s="482"/>
      <c r="L126" s="483">
        <v>560</v>
      </c>
      <c r="M126" s="483">
        <v>573</v>
      </c>
      <c r="N126" s="484">
        <v>2167</v>
      </c>
      <c r="O126" s="485">
        <v>3.8696428571428569</v>
      </c>
      <c r="P126" s="486">
        <v>0</v>
      </c>
      <c r="Q126" s="483">
        <v>906</v>
      </c>
      <c r="R126" s="483">
        <v>906</v>
      </c>
      <c r="S126" s="483">
        <v>301</v>
      </c>
      <c r="T126" s="487">
        <v>0.55128205128205132</v>
      </c>
      <c r="U126" s="486">
        <v>6</v>
      </c>
      <c r="V126" s="486">
        <v>1</v>
      </c>
      <c r="W126" s="486">
        <v>6</v>
      </c>
      <c r="X126" s="481" t="s">
        <v>1531</v>
      </c>
      <c r="Y126" s="483">
        <v>276010</v>
      </c>
      <c r="Z126" s="485">
        <v>6.34</v>
      </c>
      <c r="AA126" s="483">
        <v>276010</v>
      </c>
      <c r="AB126" s="488">
        <v>6.34</v>
      </c>
      <c r="AC126" s="483">
        <v>34501</v>
      </c>
      <c r="AD126" s="483">
        <v>5421328</v>
      </c>
      <c r="AE126" s="487">
        <v>0.12499909423571609</v>
      </c>
      <c r="AF126" s="489">
        <v>142.90220820189273</v>
      </c>
      <c r="AG126" s="490">
        <v>15000000</v>
      </c>
      <c r="AH126" s="490">
        <v>6649</v>
      </c>
      <c r="AI126" s="490">
        <v>516.03300000000002</v>
      </c>
      <c r="AJ126" s="481" t="s">
        <v>966</v>
      </c>
      <c r="AK126" s="481" t="s">
        <v>899</v>
      </c>
      <c r="AL126" s="481" t="s">
        <v>977</v>
      </c>
      <c r="AM126" s="481" t="s">
        <v>973</v>
      </c>
      <c r="AN126" s="481" t="s">
        <v>594</v>
      </c>
      <c r="AO126" s="481" t="s">
        <v>2050</v>
      </c>
      <c r="AP126" s="481" t="s">
        <v>2110</v>
      </c>
      <c r="AQ126" s="481" t="s">
        <v>2262</v>
      </c>
      <c r="AR126" s="481" t="s">
        <v>2241</v>
      </c>
      <c r="AS126" s="481" t="s">
        <v>2263</v>
      </c>
      <c r="AT126" s="491">
        <v>25568</v>
      </c>
      <c r="AU126" s="481" t="s">
        <v>1186</v>
      </c>
      <c r="AV126" s="481" t="s">
        <v>2026</v>
      </c>
      <c r="AW126" s="481" t="s">
        <v>2026</v>
      </c>
      <c r="AX126" s="492" t="s">
        <v>2026</v>
      </c>
    </row>
    <row r="127" spans="1:50" ht="23.25">
      <c r="A127" s="480" t="s">
        <v>1539</v>
      </c>
      <c r="B127" s="481" t="s">
        <v>1000</v>
      </c>
      <c r="C127" s="481" t="s">
        <v>2107</v>
      </c>
      <c r="D127" s="481" t="s">
        <v>2107</v>
      </c>
      <c r="E127" s="481" t="s">
        <v>2275</v>
      </c>
      <c r="F127" s="481" t="s">
        <v>2275</v>
      </c>
      <c r="G127" s="481" t="s">
        <v>1540</v>
      </c>
      <c r="H127" s="481" t="s">
        <v>578</v>
      </c>
      <c r="I127" s="481" t="s">
        <v>589</v>
      </c>
      <c r="J127" s="481" t="s">
        <v>598</v>
      </c>
      <c r="K127" s="482"/>
      <c r="L127" s="483">
        <v>132</v>
      </c>
      <c r="M127" s="483">
        <v>134</v>
      </c>
      <c r="N127" s="484">
        <v>573</v>
      </c>
      <c r="O127" s="485">
        <v>4.3409090909090908</v>
      </c>
      <c r="P127" s="486">
        <v>0</v>
      </c>
      <c r="Q127" s="483">
        <v>303</v>
      </c>
      <c r="R127" s="483">
        <v>303</v>
      </c>
      <c r="S127" s="483">
        <v>35</v>
      </c>
      <c r="T127" s="487">
        <v>0.26717557251908397</v>
      </c>
      <c r="U127" s="486">
        <v>9</v>
      </c>
      <c r="V127" s="486">
        <v>0</v>
      </c>
      <c r="W127" s="486">
        <v>9</v>
      </c>
      <c r="X127" s="481" t="s">
        <v>2091</v>
      </c>
      <c r="Y127" s="483">
        <v>53914</v>
      </c>
      <c r="Z127" s="485">
        <v>1.24</v>
      </c>
      <c r="AA127" s="483">
        <v>53914</v>
      </c>
      <c r="AB127" s="488">
        <v>1.24</v>
      </c>
      <c r="AC127" s="483">
        <v>33105</v>
      </c>
      <c r="AD127" s="483">
        <v>166531</v>
      </c>
      <c r="AE127" s="487">
        <v>0.61403346069666509</v>
      </c>
      <c r="AF127" s="489">
        <v>244.35483870967741</v>
      </c>
      <c r="AG127" s="490">
        <v>10500000</v>
      </c>
      <c r="AH127" s="490">
        <v>18041</v>
      </c>
      <c r="AI127" s="490">
        <v>686.20609999999999</v>
      </c>
      <c r="AJ127" s="481" t="s">
        <v>757</v>
      </c>
      <c r="AK127" s="481" t="s">
        <v>758</v>
      </c>
      <c r="AL127" s="481" t="s">
        <v>592</v>
      </c>
      <c r="AM127" s="481" t="s">
        <v>759</v>
      </c>
      <c r="AN127" s="481" t="s">
        <v>594</v>
      </c>
      <c r="AO127" s="481" t="s">
        <v>2110</v>
      </c>
      <c r="AP127" s="481" t="s">
        <v>2038</v>
      </c>
      <c r="AQ127" s="481" t="s">
        <v>2048</v>
      </c>
      <c r="AR127" s="481" t="s">
        <v>2221</v>
      </c>
      <c r="AS127" s="481" t="s">
        <v>2057</v>
      </c>
      <c r="AT127" s="491">
        <v>31656</v>
      </c>
      <c r="AU127" s="481" t="s">
        <v>2026</v>
      </c>
      <c r="AV127" s="481" t="s">
        <v>2026</v>
      </c>
      <c r="AW127" s="481" t="s">
        <v>622</v>
      </c>
      <c r="AX127" s="492" t="s">
        <v>2026</v>
      </c>
    </row>
    <row r="128" spans="1:50" ht="23.25">
      <c r="A128" s="480" t="s">
        <v>461</v>
      </c>
      <c r="B128" s="481" t="s">
        <v>1556</v>
      </c>
      <c r="C128" s="481" t="s">
        <v>2339</v>
      </c>
      <c r="D128" s="481" t="s">
        <v>2339</v>
      </c>
      <c r="E128" s="481" t="s">
        <v>2072</v>
      </c>
      <c r="F128" s="481" t="s">
        <v>2072</v>
      </c>
      <c r="G128" s="481" t="s">
        <v>1557</v>
      </c>
      <c r="H128" s="481" t="s">
        <v>578</v>
      </c>
      <c r="I128" s="481" t="s">
        <v>579</v>
      </c>
      <c r="J128" s="481" t="s">
        <v>580</v>
      </c>
      <c r="K128" s="482"/>
      <c r="L128" s="483">
        <v>1499</v>
      </c>
      <c r="M128" s="483">
        <v>1500</v>
      </c>
      <c r="N128" s="484">
        <v>7094.5</v>
      </c>
      <c r="O128" s="485">
        <v>4.7328218812541696</v>
      </c>
      <c r="P128" s="486">
        <v>0</v>
      </c>
      <c r="Q128" s="483">
        <v>3492</v>
      </c>
      <c r="R128" s="483">
        <v>3492</v>
      </c>
      <c r="S128" s="483">
        <v>530</v>
      </c>
      <c r="T128" s="487">
        <v>0.35762483130904182</v>
      </c>
      <c r="U128" s="486">
        <v>22</v>
      </c>
      <c r="V128" s="486">
        <v>2</v>
      </c>
      <c r="W128" s="486">
        <v>22</v>
      </c>
      <c r="X128" s="481" t="s">
        <v>2110</v>
      </c>
      <c r="Y128" s="483">
        <v>1354844</v>
      </c>
      <c r="Z128" s="485">
        <v>31.1</v>
      </c>
      <c r="AA128" s="483">
        <v>1311306</v>
      </c>
      <c r="AB128" s="488">
        <v>30.1</v>
      </c>
      <c r="AC128" s="483">
        <v>193511</v>
      </c>
      <c r="AD128" s="483">
        <v>13316063</v>
      </c>
      <c r="AE128" s="487">
        <v>0.14282898990584894</v>
      </c>
      <c r="AF128" s="489">
        <v>112.28295819935691</v>
      </c>
      <c r="AG128" s="490">
        <v>20134047</v>
      </c>
      <c r="AH128" s="490">
        <v>2835</v>
      </c>
      <c r="AI128" s="490">
        <v>526.30179999999996</v>
      </c>
      <c r="AJ128" s="481" t="s">
        <v>1558</v>
      </c>
      <c r="AK128" s="481" t="s">
        <v>807</v>
      </c>
      <c r="AL128" s="481" t="s">
        <v>1559</v>
      </c>
      <c r="AM128" s="481" t="s">
        <v>826</v>
      </c>
      <c r="AN128" s="481" t="s">
        <v>594</v>
      </c>
      <c r="AO128" s="481" t="s">
        <v>2094</v>
      </c>
      <c r="AP128" s="481" t="s">
        <v>2110</v>
      </c>
      <c r="AQ128" s="481" t="s">
        <v>2239</v>
      </c>
      <c r="AR128" s="481" t="s">
        <v>2278</v>
      </c>
      <c r="AS128" s="481" t="s">
        <v>2250</v>
      </c>
      <c r="AT128" s="491">
        <v>21823</v>
      </c>
      <c r="AU128" s="481" t="s">
        <v>2026</v>
      </c>
      <c r="AV128" s="481" t="s">
        <v>2026</v>
      </c>
      <c r="AW128" s="481" t="s">
        <v>2026</v>
      </c>
      <c r="AX128" s="492" t="s">
        <v>2026</v>
      </c>
    </row>
    <row r="129" spans="1:50" ht="23.25">
      <c r="A129" s="480" t="s">
        <v>1590</v>
      </c>
      <c r="B129" s="481" t="s">
        <v>587</v>
      </c>
      <c r="C129" s="481" t="s">
        <v>2074</v>
      </c>
      <c r="D129" s="481" t="s">
        <v>2218</v>
      </c>
      <c r="E129" s="481" t="s">
        <v>2340</v>
      </c>
      <c r="F129" s="481" t="s">
        <v>2322</v>
      </c>
      <c r="G129" s="481" t="s">
        <v>1591</v>
      </c>
      <c r="H129" s="481" t="s">
        <v>578</v>
      </c>
      <c r="I129" s="481" t="s">
        <v>589</v>
      </c>
      <c r="J129" s="481" t="s">
        <v>598</v>
      </c>
      <c r="K129" s="482"/>
      <c r="L129" s="483">
        <v>115</v>
      </c>
      <c r="M129" s="483">
        <v>118</v>
      </c>
      <c r="N129" s="484">
        <v>517.5</v>
      </c>
      <c r="O129" s="485">
        <v>4.5</v>
      </c>
      <c r="P129" s="486">
        <v>0</v>
      </c>
      <c r="Q129" s="483">
        <v>264</v>
      </c>
      <c r="R129" s="483">
        <v>264</v>
      </c>
      <c r="S129" s="483">
        <v>31</v>
      </c>
      <c r="T129" s="487">
        <v>0.27433628318584069</v>
      </c>
      <c r="U129" s="486">
        <v>5</v>
      </c>
      <c r="V129" s="486">
        <v>0</v>
      </c>
      <c r="W129" s="486">
        <v>5</v>
      </c>
      <c r="X129" s="481" t="s">
        <v>2091</v>
      </c>
      <c r="Y129" s="483">
        <v>70486</v>
      </c>
      <c r="Z129" s="485">
        <v>1.62</v>
      </c>
      <c r="AA129" s="483">
        <v>70486</v>
      </c>
      <c r="AB129" s="488">
        <v>1.62</v>
      </c>
      <c r="AC129" s="483">
        <v>27982</v>
      </c>
      <c r="AD129" s="483">
        <v>3052668</v>
      </c>
      <c r="AE129" s="487">
        <v>0.39698663564395764</v>
      </c>
      <c r="AF129" s="489">
        <v>162.96296296296296</v>
      </c>
      <c r="AG129" s="490">
        <v>6714551</v>
      </c>
      <c r="AH129" s="490">
        <v>12693</v>
      </c>
      <c r="AI129" s="490">
        <v>658.02650000000006</v>
      </c>
      <c r="AJ129" s="481" t="s">
        <v>1174</v>
      </c>
      <c r="AK129" s="481" t="s">
        <v>834</v>
      </c>
      <c r="AL129" s="481" t="s">
        <v>592</v>
      </c>
      <c r="AM129" s="481" t="s">
        <v>1360</v>
      </c>
      <c r="AN129" s="481" t="s">
        <v>594</v>
      </c>
      <c r="AO129" s="481" t="s">
        <v>2033</v>
      </c>
      <c r="AP129" s="481" t="s">
        <v>2038</v>
      </c>
      <c r="AQ129" s="481" t="s">
        <v>2048</v>
      </c>
      <c r="AR129" s="481" t="s">
        <v>2221</v>
      </c>
      <c r="AS129" s="481" t="s">
        <v>2222</v>
      </c>
      <c r="AT129" s="491">
        <v>31769</v>
      </c>
      <c r="AU129" s="481" t="s">
        <v>2026</v>
      </c>
      <c r="AV129" s="481" t="s">
        <v>2026</v>
      </c>
      <c r="AW129" s="481" t="s">
        <v>622</v>
      </c>
      <c r="AX129" s="492" t="s">
        <v>2026</v>
      </c>
    </row>
    <row r="130" spans="1:50" ht="23.25">
      <c r="A130" s="480" t="s">
        <v>470</v>
      </c>
      <c r="B130" s="481" t="s">
        <v>1614</v>
      </c>
      <c r="C130" s="481" t="s">
        <v>2341</v>
      </c>
      <c r="D130" s="481" t="s">
        <v>2341</v>
      </c>
      <c r="E130" s="481" t="s">
        <v>2045</v>
      </c>
      <c r="F130" s="481" t="s">
        <v>2045</v>
      </c>
      <c r="G130" s="481" t="s">
        <v>1615</v>
      </c>
      <c r="H130" s="481" t="s">
        <v>578</v>
      </c>
      <c r="I130" s="481" t="s">
        <v>579</v>
      </c>
      <c r="J130" s="481" t="s">
        <v>580</v>
      </c>
      <c r="K130" s="482"/>
      <c r="L130" s="483">
        <v>1398</v>
      </c>
      <c r="M130" s="483">
        <v>1411</v>
      </c>
      <c r="N130" s="484">
        <v>5863</v>
      </c>
      <c r="O130" s="485">
        <v>4.1938483547925607</v>
      </c>
      <c r="P130" s="486">
        <v>0</v>
      </c>
      <c r="Q130" s="483">
        <v>2678</v>
      </c>
      <c r="R130" s="483">
        <v>2678</v>
      </c>
      <c r="S130" s="483">
        <v>570</v>
      </c>
      <c r="T130" s="487">
        <v>0.4263275991024682</v>
      </c>
      <c r="U130" s="486">
        <v>16</v>
      </c>
      <c r="V130" s="486">
        <v>3</v>
      </c>
      <c r="W130" s="486">
        <v>49</v>
      </c>
      <c r="X130" s="481" t="s">
        <v>2342</v>
      </c>
      <c r="Y130" s="483">
        <v>856003</v>
      </c>
      <c r="Z130" s="485">
        <v>19.650000000000002</v>
      </c>
      <c r="AA130" s="483">
        <v>856003</v>
      </c>
      <c r="AB130" s="488">
        <v>19.650000000000002</v>
      </c>
      <c r="AC130" s="483">
        <v>192198</v>
      </c>
      <c r="AD130" s="483">
        <v>10734477</v>
      </c>
      <c r="AE130" s="487">
        <v>0.22452958692901778</v>
      </c>
      <c r="AF130" s="489">
        <v>136.28498727735368</v>
      </c>
      <c r="AG130" s="493"/>
      <c r="AH130" s="493"/>
      <c r="AI130" s="490">
        <v>516.66840000000002</v>
      </c>
      <c r="AJ130" s="481" t="s">
        <v>1616</v>
      </c>
      <c r="AK130" s="481" t="s">
        <v>1617</v>
      </c>
      <c r="AL130" s="481" t="s">
        <v>734</v>
      </c>
      <c r="AM130" s="481" t="s">
        <v>1618</v>
      </c>
      <c r="AN130" s="481" t="s">
        <v>594</v>
      </c>
      <c r="AO130" s="481" t="s">
        <v>2021</v>
      </c>
      <c r="AP130" s="481" t="s">
        <v>2049</v>
      </c>
      <c r="AQ130" s="481" t="s">
        <v>2262</v>
      </c>
      <c r="AR130" s="481" t="s">
        <v>2343</v>
      </c>
      <c r="AS130" s="481" t="s">
        <v>2062</v>
      </c>
      <c r="AT130" s="491">
        <v>14569</v>
      </c>
      <c r="AU130" s="481" t="s">
        <v>2026</v>
      </c>
      <c r="AV130" s="481" t="s">
        <v>2026</v>
      </c>
      <c r="AW130" s="481" t="s">
        <v>2026</v>
      </c>
      <c r="AX130" s="492" t="s">
        <v>2026</v>
      </c>
    </row>
    <row r="131" spans="1:50" ht="34.5">
      <c r="A131" s="480" t="s">
        <v>471</v>
      </c>
      <c r="B131" s="481" t="s">
        <v>1624</v>
      </c>
      <c r="C131" s="481" t="s">
        <v>2344</v>
      </c>
      <c r="D131" s="481" t="s">
        <v>2344</v>
      </c>
      <c r="E131" s="481" t="s">
        <v>1630</v>
      </c>
      <c r="F131" s="481" t="s">
        <v>2345</v>
      </c>
      <c r="G131" s="481" t="s">
        <v>1631</v>
      </c>
      <c r="H131" s="481" t="s">
        <v>578</v>
      </c>
      <c r="I131" s="481" t="s">
        <v>579</v>
      </c>
      <c r="J131" s="481" t="s">
        <v>580</v>
      </c>
      <c r="K131" s="482"/>
      <c r="L131" s="483">
        <v>1458</v>
      </c>
      <c r="M131" s="483">
        <v>1480</v>
      </c>
      <c r="N131" s="484">
        <v>6260</v>
      </c>
      <c r="O131" s="485">
        <v>4.2935528120713302</v>
      </c>
      <c r="P131" s="486">
        <v>0</v>
      </c>
      <c r="Q131" s="483">
        <v>2992</v>
      </c>
      <c r="R131" s="483">
        <v>2992</v>
      </c>
      <c r="S131" s="483">
        <v>514</v>
      </c>
      <c r="T131" s="487">
        <v>0.3692528735632184</v>
      </c>
      <c r="U131" s="486">
        <v>14</v>
      </c>
      <c r="V131" s="486">
        <v>1</v>
      </c>
      <c r="W131" s="486">
        <v>49</v>
      </c>
      <c r="X131" s="481" t="s">
        <v>2346</v>
      </c>
      <c r="Y131" s="483">
        <v>841727</v>
      </c>
      <c r="Z131" s="485">
        <v>19.32</v>
      </c>
      <c r="AA131" s="483">
        <v>841727</v>
      </c>
      <c r="AB131" s="488">
        <v>19.32</v>
      </c>
      <c r="AC131" s="483">
        <v>169260</v>
      </c>
      <c r="AD131" s="483">
        <v>11454257</v>
      </c>
      <c r="AE131" s="487">
        <v>0.20108657557616663</v>
      </c>
      <c r="AF131" s="489">
        <v>154.86542443064181</v>
      </c>
      <c r="AG131" s="493"/>
      <c r="AH131" s="493"/>
      <c r="AI131" s="490">
        <v>565.92700000000002</v>
      </c>
      <c r="AJ131" s="481" t="s">
        <v>1627</v>
      </c>
      <c r="AK131" s="481" t="s">
        <v>1617</v>
      </c>
      <c r="AL131" s="481" t="s">
        <v>1632</v>
      </c>
      <c r="AM131" s="481" t="s">
        <v>1618</v>
      </c>
      <c r="AN131" s="481" t="s">
        <v>594</v>
      </c>
      <c r="AO131" s="481" t="s">
        <v>2021</v>
      </c>
      <c r="AP131" s="481" t="s">
        <v>2049</v>
      </c>
      <c r="AQ131" s="481" t="s">
        <v>2262</v>
      </c>
      <c r="AR131" s="481" t="s">
        <v>2343</v>
      </c>
      <c r="AS131" s="481" t="s">
        <v>2062</v>
      </c>
      <c r="AT131" s="491">
        <v>20240</v>
      </c>
      <c r="AU131" s="481" t="s">
        <v>2026</v>
      </c>
      <c r="AV131" s="481" t="s">
        <v>2026</v>
      </c>
      <c r="AW131" s="481" t="s">
        <v>2026</v>
      </c>
      <c r="AX131" s="492" t="s">
        <v>2026</v>
      </c>
    </row>
    <row r="132" spans="1:50" ht="34.5">
      <c r="A132" s="480" t="s">
        <v>1653</v>
      </c>
      <c r="B132" s="481" t="s">
        <v>587</v>
      </c>
      <c r="C132" s="481" t="s">
        <v>2218</v>
      </c>
      <c r="D132" s="481" t="s">
        <v>2218</v>
      </c>
      <c r="E132" s="481" t="s">
        <v>2220</v>
      </c>
      <c r="F132" s="481" t="s">
        <v>2220</v>
      </c>
      <c r="G132" s="481" t="s">
        <v>1654</v>
      </c>
      <c r="H132" s="481" t="s">
        <v>578</v>
      </c>
      <c r="I132" s="481" t="s">
        <v>579</v>
      </c>
      <c r="J132" s="481" t="s">
        <v>736</v>
      </c>
      <c r="K132" s="482"/>
      <c r="L132" s="483">
        <v>224</v>
      </c>
      <c r="M132" s="483">
        <v>230</v>
      </c>
      <c r="N132" s="484">
        <v>673</v>
      </c>
      <c r="O132" s="485">
        <v>3.0044642857142856</v>
      </c>
      <c r="P132" s="486">
        <v>0</v>
      </c>
      <c r="Q132" s="483">
        <v>235</v>
      </c>
      <c r="R132" s="483">
        <v>235</v>
      </c>
      <c r="S132" s="483">
        <v>200</v>
      </c>
      <c r="T132" s="487">
        <v>0.91743119266055051</v>
      </c>
      <c r="U132" s="486">
        <v>1</v>
      </c>
      <c r="V132" s="486">
        <v>0</v>
      </c>
      <c r="W132" s="486">
        <v>1</v>
      </c>
      <c r="X132" s="481" t="s">
        <v>2048</v>
      </c>
      <c r="Y132" s="483">
        <v>68762</v>
      </c>
      <c r="Z132" s="485">
        <v>1.58</v>
      </c>
      <c r="AA132" s="483">
        <v>68762</v>
      </c>
      <c r="AB132" s="488">
        <v>1.58</v>
      </c>
      <c r="AC132" s="483">
        <v>13285</v>
      </c>
      <c r="AD132" s="483">
        <v>1397832</v>
      </c>
      <c r="AE132" s="487">
        <v>0.19320264099357204</v>
      </c>
      <c r="AF132" s="489">
        <v>148.73417721518987</v>
      </c>
      <c r="AG132" s="490">
        <v>3910160</v>
      </c>
      <c r="AH132" s="490">
        <v>5227</v>
      </c>
      <c r="AI132" s="490">
        <v>343.5917</v>
      </c>
      <c r="AJ132" s="481" t="s">
        <v>670</v>
      </c>
      <c r="AK132" s="481" t="s">
        <v>668</v>
      </c>
      <c r="AL132" s="481" t="s">
        <v>1174</v>
      </c>
      <c r="AM132" s="481" t="s">
        <v>1655</v>
      </c>
      <c r="AN132" s="481" t="s">
        <v>594</v>
      </c>
      <c r="AO132" s="481" t="s">
        <v>2038</v>
      </c>
      <c r="AP132" s="481" t="s">
        <v>2038</v>
      </c>
      <c r="AQ132" s="481" t="s">
        <v>2048</v>
      </c>
      <c r="AR132" s="481" t="s">
        <v>2230</v>
      </c>
      <c r="AS132" s="481" t="s">
        <v>2222</v>
      </c>
      <c r="AT132" s="491">
        <v>25537</v>
      </c>
      <c r="AU132" s="481" t="s">
        <v>2026</v>
      </c>
      <c r="AV132" s="481" t="s">
        <v>737</v>
      </c>
      <c r="AW132" s="481" t="s">
        <v>2026</v>
      </c>
      <c r="AX132" s="492" t="s">
        <v>2026</v>
      </c>
    </row>
    <row r="133" spans="1:50" ht="34.5">
      <c r="A133" s="480" t="s">
        <v>448</v>
      </c>
      <c r="B133" s="481" t="s">
        <v>1673</v>
      </c>
      <c r="C133" s="481" t="s">
        <v>2347</v>
      </c>
      <c r="D133" s="481" t="s">
        <v>2347</v>
      </c>
      <c r="E133" s="481" t="s">
        <v>2348</v>
      </c>
      <c r="F133" s="481" t="s">
        <v>2348</v>
      </c>
      <c r="G133" s="481" t="s">
        <v>1674</v>
      </c>
      <c r="H133" s="481" t="s">
        <v>578</v>
      </c>
      <c r="I133" s="481" t="s">
        <v>579</v>
      </c>
      <c r="J133" s="481" t="s">
        <v>580</v>
      </c>
      <c r="K133" s="482"/>
      <c r="L133" s="483">
        <v>760</v>
      </c>
      <c r="M133" s="483">
        <v>763</v>
      </c>
      <c r="N133" s="484">
        <v>3570</v>
      </c>
      <c r="O133" s="485">
        <v>4.6973684210526319</v>
      </c>
      <c r="P133" s="486">
        <v>0</v>
      </c>
      <c r="Q133" s="483">
        <v>1742</v>
      </c>
      <c r="R133" s="483">
        <v>1742</v>
      </c>
      <c r="S133" s="483">
        <v>340</v>
      </c>
      <c r="T133" s="487">
        <v>0.45698924731182794</v>
      </c>
      <c r="U133" s="486">
        <v>6</v>
      </c>
      <c r="V133" s="486">
        <v>0</v>
      </c>
      <c r="W133" s="486">
        <v>6</v>
      </c>
      <c r="X133" s="481" t="s">
        <v>1675</v>
      </c>
      <c r="Y133" s="483">
        <v>340000</v>
      </c>
      <c r="Z133" s="485">
        <v>7.8100000000000005</v>
      </c>
      <c r="AA133" s="483">
        <v>340000</v>
      </c>
      <c r="AB133" s="488">
        <v>7.8100000000000005</v>
      </c>
      <c r="AC133" s="483">
        <v>52168</v>
      </c>
      <c r="AD133" s="483">
        <v>6754320</v>
      </c>
      <c r="AE133" s="487">
        <v>0.15343529411764706</v>
      </c>
      <c r="AF133" s="489">
        <v>223.04737516005119</v>
      </c>
      <c r="AG133" s="490">
        <v>14017427</v>
      </c>
      <c r="AH133" s="490">
        <v>3914</v>
      </c>
      <c r="AI133" s="490">
        <v>531.09739999999999</v>
      </c>
      <c r="AJ133" s="481" t="s">
        <v>1676</v>
      </c>
      <c r="AK133" s="481" t="s">
        <v>1677</v>
      </c>
      <c r="AL133" s="481" t="s">
        <v>627</v>
      </c>
      <c r="AM133" s="481" t="s">
        <v>1678</v>
      </c>
      <c r="AN133" s="481" t="s">
        <v>594</v>
      </c>
      <c r="AO133" s="481" t="s">
        <v>2031</v>
      </c>
      <c r="AP133" s="481" t="s">
        <v>2110</v>
      </c>
      <c r="AQ133" s="481" t="s">
        <v>2226</v>
      </c>
      <c r="AR133" s="481" t="s">
        <v>2227</v>
      </c>
      <c r="AS133" s="481" t="s">
        <v>2057</v>
      </c>
      <c r="AT133" s="491">
        <v>23650</v>
      </c>
      <c r="AU133" s="481" t="s">
        <v>2026</v>
      </c>
      <c r="AV133" s="481" t="s">
        <v>2086</v>
      </c>
      <c r="AW133" s="481" t="s">
        <v>2026</v>
      </c>
      <c r="AX133" s="492" t="s">
        <v>2026</v>
      </c>
    </row>
    <row r="134" spans="1:50" ht="23.25">
      <c r="A134" s="480" t="s">
        <v>1680</v>
      </c>
      <c r="B134" s="481" t="s">
        <v>1673</v>
      </c>
      <c r="C134" s="481" t="s">
        <v>2349</v>
      </c>
      <c r="D134" s="481" t="s">
        <v>2347</v>
      </c>
      <c r="E134" s="481" t="s">
        <v>2350</v>
      </c>
      <c r="F134" s="481" t="s">
        <v>2348</v>
      </c>
      <c r="G134" s="481" t="s">
        <v>1681</v>
      </c>
      <c r="H134" s="481" t="s">
        <v>578</v>
      </c>
      <c r="I134" s="481" t="s">
        <v>579</v>
      </c>
      <c r="J134" s="481" t="s">
        <v>580</v>
      </c>
      <c r="K134" s="482"/>
      <c r="L134" s="483">
        <v>342</v>
      </c>
      <c r="M134" s="483">
        <v>342</v>
      </c>
      <c r="N134" s="484">
        <v>1496</v>
      </c>
      <c r="O134" s="485">
        <v>4.3742690058479532</v>
      </c>
      <c r="P134" s="486">
        <v>0</v>
      </c>
      <c r="Q134" s="483">
        <v>694</v>
      </c>
      <c r="R134" s="483">
        <v>694</v>
      </c>
      <c r="S134" s="483">
        <v>135</v>
      </c>
      <c r="T134" s="487">
        <v>0.40298507462686567</v>
      </c>
      <c r="U134" s="486">
        <v>3</v>
      </c>
      <c r="V134" s="486">
        <v>0</v>
      </c>
      <c r="W134" s="486">
        <v>3</v>
      </c>
      <c r="X134" s="481" t="s">
        <v>1232</v>
      </c>
      <c r="Y134" s="483">
        <v>146506</v>
      </c>
      <c r="Z134" s="485">
        <v>3.36</v>
      </c>
      <c r="AA134" s="483">
        <v>146506</v>
      </c>
      <c r="AB134" s="488">
        <v>3.36</v>
      </c>
      <c r="AC134" s="483">
        <v>24067</v>
      </c>
      <c r="AD134" s="483">
        <v>2801874</v>
      </c>
      <c r="AE134" s="487">
        <v>0.1642731355712394</v>
      </c>
      <c r="AF134" s="489">
        <v>206.54761904761907</v>
      </c>
      <c r="AG134" s="490">
        <v>6450218</v>
      </c>
      <c r="AH134" s="490">
        <v>4312</v>
      </c>
      <c r="AI134" s="490">
        <v>514.17370000000005</v>
      </c>
      <c r="AJ134" s="481" t="s">
        <v>1682</v>
      </c>
      <c r="AK134" s="481" t="s">
        <v>1678</v>
      </c>
      <c r="AL134" s="481" t="s">
        <v>753</v>
      </c>
      <c r="AM134" s="481" t="s">
        <v>1677</v>
      </c>
      <c r="AN134" s="481" t="s">
        <v>594</v>
      </c>
      <c r="AO134" s="481" t="s">
        <v>2031</v>
      </c>
      <c r="AP134" s="481" t="s">
        <v>2110</v>
      </c>
      <c r="AQ134" s="481" t="s">
        <v>2226</v>
      </c>
      <c r="AR134" s="481" t="s">
        <v>2227</v>
      </c>
      <c r="AS134" s="481" t="s">
        <v>2057</v>
      </c>
      <c r="AT134" s="491">
        <v>24472</v>
      </c>
      <c r="AU134" s="481" t="s">
        <v>2026</v>
      </c>
      <c r="AV134" s="481" t="s">
        <v>2026</v>
      </c>
      <c r="AW134" s="481" t="s">
        <v>2026</v>
      </c>
      <c r="AX134" s="492" t="s">
        <v>2026</v>
      </c>
    </row>
    <row r="135" spans="1:50" ht="23.25">
      <c r="A135" s="480" t="s">
        <v>1686</v>
      </c>
      <c r="B135" s="481" t="s">
        <v>587</v>
      </c>
      <c r="C135" s="481" t="s">
        <v>2351</v>
      </c>
      <c r="D135" s="481" t="s">
        <v>2218</v>
      </c>
      <c r="E135" s="481" t="s">
        <v>2352</v>
      </c>
      <c r="F135" s="481" t="s">
        <v>2220</v>
      </c>
      <c r="G135" s="481" t="s">
        <v>1687</v>
      </c>
      <c r="H135" s="481" t="s">
        <v>578</v>
      </c>
      <c r="I135" s="481" t="s">
        <v>579</v>
      </c>
      <c r="J135" s="481" t="s">
        <v>598</v>
      </c>
      <c r="K135" s="482"/>
      <c r="L135" s="483">
        <v>60</v>
      </c>
      <c r="M135" s="483">
        <v>61</v>
      </c>
      <c r="N135" s="484">
        <v>218</v>
      </c>
      <c r="O135" s="485">
        <v>3.6333333333333333</v>
      </c>
      <c r="P135" s="486">
        <v>0</v>
      </c>
      <c r="Q135" s="483">
        <v>100</v>
      </c>
      <c r="R135" s="483">
        <v>100</v>
      </c>
      <c r="S135" s="483">
        <v>33</v>
      </c>
      <c r="T135" s="487">
        <v>0.55000000000000004</v>
      </c>
      <c r="U135" s="486">
        <v>1</v>
      </c>
      <c r="V135" s="486">
        <v>0</v>
      </c>
      <c r="W135" s="486">
        <v>1</v>
      </c>
      <c r="X135" s="481" t="s">
        <v>2021</v>
      </c>
      <c r="Y135" s="483">
        <v>19400</v>
      </c>
      <c r="Z135" s="485">
        <v>0.45</v>
      </c>
      <c r="AA135" s="483">
        <v>19400</v>
      </c>
      <c r="AB135" s="488">
        <v>0.45</v>
      </c>
      <c r="AC135" s="483">
        <v>13470</v>
      </c>
      <c r="AD135" s="483">
        <v>642963</v>
      </c>
      <c r="AE135" s="487">
        <v>0.69432989690721647</v>
      </c>
      <c r="AF135" s="489">
        <v>222.22222222222223</v>
      </c>
      <c r="AG135" s="490">
        <v>1594181</v>
      </c>
      <c r="AH135" s="490">
        <v>6727</v>
      </c>
      <c r="AI135" s="490">
        <v>587.98329999999999</v>
      </c>
      <c r="AJ135" s="481" t="s">
        <v>1174</v>
      </c>
      <c r="AK135" s="481" t="s">
        <v>1688</v>
      </c>
      <c r="AL135" s="481" t="s">
        <v>1267</v>
      </c>
      <c r="AM135" s="481" t="s">
        <v>1689</v>
      </c>
      <c r="AN135" s="481" t="s">
        <v>594</v>
      </c>
      <c r="AO135" s="481" t="s">
        <v>2040</v>
      </c>
      <c r="AP135" s="481" t="s">
        <v>2038</v>
      </c>
      <c r="AQ135" s="481" t="s">
        <v>2048</v>
      </c>
      <c r="AR135" s="481" t="s">
        <v>2353</v>
      </c>
      <c r="AS135" s="481" t="s">
        <v>2222</v>
      </c>
      <c r="AT135" s="491">
        <v>28262</v>
      </c>
      <c r="AU135" s="481" t="s">
        <v>2026</v>
      </c>
      <c r="AV135" s="481" t="s">
        <v>2026</v>
      </c>
      <c r="AW135" s="481" t="s">
        <v>2026</v>
      </c>
      <c r="AX135" s="492" t="s">
        <v>2026</v>
      </c>
    </row>
    <row r="136" spans="1:50" ht="23.25">
      <c r="A136" s="480" t="s">
        <v>1717</v>
      </c>
      <c r="B136" s="481" t="s">
        <v>1522</v>
      </c>
      <c r="C136" s="481" t="s">
        <v>2354</v>
      </c>
      <c r="D136" s="481" t="s">
        <v>2336</v>
      </c>
      <c r="E136" s="481" t="s">
        <v>2355</v>
      </c>
      <c r="F136" s="481" t="s">
        <v>2337</v>
      </c>
      <c r="G136" s="481" t="s">
        <v>1718</v>
      </c>
      <c r="H136" s="481" t="s">
        <v>578</v>
      </c>
      <c r="I136" s="481" t="s">
        <v>579</v>
      </c>
      <c r="J136" s="481" t="s">
        <v>580</v>
      </c>
      <c r="K136" s="482"/>
      <c r="L136" s="483">
        <v>124</v>
      </c>
      <c r="M136" s="483">
        <v>125</v>
      </c>
      <c r="N136" s="484">
        <v>559</v>
      </c>
      <c r="O136" s="485">
        <v>4.508064516129032</v>
      </c>
      <c r="P136" s="486">
        <v>0</v>
      </c>
      <c r="Q136" s="483">
        <v>287</v>
      </c>
      <c r="R136" s="483">
        <v>287</v>
      </c>
      <c r="S136" s="483">
        <v>39</v>
      </c>
      <c r="T136" s="487">
        <v>0.31451612903225806</v>
      </c>
      <c r="U136" s="486">
        <v>1</v>
      </c>
      <c r="V136" s="486">
        <v>0</v>
      </c>
      <c r="W136" s="486">
        <v>1</v>
      </c>
      <c r="X136" s="481" t="s">
        <v>2033</v>
      </c>
      <c r="Y136" s="483">
        <v>54935</v>
      </c>
      <c r="Z136" s="485">
        <v>1.26</v>
      </c>
      <c r="AA136" s="483">
        <v>54935</v>
      </c>
      <c r="AB136" s="488">
        <v>1.26</v>
      </c>
      <c r="AC136" s="483">
        <v>6911</v>
      </c>
      <c r="AD136" s="483">
        <v>1037975</v>
      </c>
      <c r="AE136" s="487">
        <v>0.1258032219896241</v>
      </c>
      <c r="AF136" s="489">
        <v>227.77777777777777</v>
      </c>
      <c r="AG136" s="490">
        <v>2334676</v>
      </c>
      <c r="AH136" s="490">
        <v>4147</v>
      </c>
      <c r="AI136" s="490">
        <v>684.00810000000001</v>
      </c>
      <c r="AJ136" s="481" t="s">
        <v>1527</v>
      </c>
      <c r="AK136" s="481" t="s">
        <v>1719</v>
      </c>
      <c r="AL136" s="481" t="s">
        <v>871</v>
      </c>
      <c r="AM136" s="481" t="s">
        <v>2026</v>
      </c>
      <c r="AN136" s="481" t="s">
        <v>594</v>
      </c>
      <c r="AO136" s="481" t="s">
        <v>2033</v>
      </c>
      <c r="AP136" s="481" t="s">
        <v>2110</v>
      </c>
      <c r="AQ136" s="481" t="s">
        <v>2226</v>
      </c>
      <c r="AR136" s="481" t="s">
        <v>2221</v>
      </c>
      <c r="AS136" s="481" t="s">
        <v>2222</v>
      </c>
      <c r="AT136" s="491">
        <v>24472</v>
      </c>
      <c r="AU136" s="481" t="s">
        <v>2026</v>
      </c>
      <c r="AV136" s="481" t="s">
        <v>2026</v>
      </c>
      <c r="AW136" s="481" t="s">
        <v>2026</v>
      </c>
      <c r="AX136" s="492" t="s">
        <v>2026</v>
      </c>
    </row>
    <row r="137" spans="1:50" ht="23.25">
      <c r="A137" s="480" t="s">
        <v>480</v>
      </c>
      <c r="B137" s="481" t="s">
        <v>1511</v>
      </c>
      <c r="C137" s="481" t="s">
        <v>2334</v>
      </c>
      <c r="D137" s="481" t="s">
        <v>2334</v>
      </c>
      <c r="E137" s="481" t="s">
        <v>2356</v>
      </c>
      <c r="F137" s="481" t="s">
        <v>2356</v>
      </c>
      <c r="G137" s="481" t="s">
        <v>1728</v>
      </c>
      <c r="H137" s="481" t="s">
        <v>578</v>
      </c>
      <c r="I137" s="481" t="s">
        <v>579</v>
      </c>
      <c r="J137" s="481" t="s">
        <v>580</v>
      </c>
      <c r="K137" s="482"/>
      <c r="L137" s="483">
        <v>1055</v>
      </c>
      <c r="M137" s="483">
        <v>1056</v>
      </c>
      <c r="N137" s="484">
        <v>4915.5</v>
      </c>
      <c r="O137" s="485">
        <v>4.6592417061611373</v>
      </c>
      <c r="P137" s="486">
        <v>0</v>
      </c>
      <c r="Q137" s="483">
        <v>2279</v>
      </c>
      <c r="R137" s="483">
        <v>2279</v>
      </c>
      <c r="S137" s="483">
        <v>413</v>
      </c>
      <c r="T137" s="487">
        <v>0.39749759384023098</v>
      </c>
      <c r="U137" s="486">
        <v>18</v>
      </c>
      <c r="V137" s="486">
        <v>0</v>
      </c>
      <c r="W137" s="486">
        <v>36</v>
      </c>
      <c r="X137" s="481" t="s">
        <v>2021</v>
      </c>
      <c r="Y137" s="483">
        <v>1036600</v>
      </c>
      <c r="Z137" s="485">
        <v>23.8</v>
      </c>
      <c r="AA137" s="483">
        <v>953637</v>
      </c>
      <c r="AB137" s="488">
        <v>21.89</v>
      </c>
      <c r="AC137" s="483">
        <v>159727</v>
      </c>
      <c r="AD137" s="483">
        <v>10080777</v>
      </c>
      <c r="AE137" s="487">
        <v>0.15408740111904304</v>
      </c>
      <c r="AF137" s="489">
        <v>95.756302521008394</v>
      </c>
      <c r="AG137" s="490">
        <v>12596000</v>
      </c>
      <c r="AH137" s="490">
        <v>2573</v>
      </c>
      <c r="AI137" s="490">
        <v>560.90179999999998</v>
      </c>
      <c r="AJ137" s="481" t="s">
        <v>1441</v>
      </c>
      <c r="AK137" s="481" t="s">
        <v>1514</v>
      </c>
      <c r="AL137" s="481" t="s">
        <v>1439</v>
      </c>
      <c r="AM137" s="481" t="s">
        <v>1105</v>
      </c>
      <c r="AN137" s="481" t="s">
        <v>594</v>
      </c>
      <c r="AO137" s="481" t="s">
        <v>2025</v>
      </c>
      <c r="AP137" s="481" t="s">
        <v>2110</v>
      </c>
      <c r="AQ137" s="481" t="s">
        <v>2239</v>
      </c>
      <c r="AR137" s="481" t="s">
        <v>2222</v>
      </c>
      <c r="AS137" s="481" t="s">
        <v>2241</v>
      </c>
      <c r="AT137" s="491">
        <v>18483</v>
      </c>
      <c r="AU137" s="481" t="s">
        <v>1086</v>
      </c>
      <c r="AV137" s="481" t="s">
        <v>2026</v>
      </c>
      <c r="AW137" s="481" t="s">
        <v>2026</v>
      </c>
      <c r="AX137" s="492" t="s">
        <v>2026</v>
      </c>
    </row>
    <row r="138" spans="1:50" ht="34.5">
      <c r="A138" s="480" t="s">
        <v>1776</v>
      </c>
      <c r="B138" s="481" t="s">
        <v>1000</v>
      </c>
      <c r="C138" s="481" t="s">
        <v>2357</v>
      </c>
      <c r="D138" s="481" t="s">
        <v>2107</v>
      </c>
      <c r="E138" s="481" t="s">
        <v>2358</v>
      </c>
      <c r="F138" s="481" t="s">
        <v>2275</v>
      </c>
      <c r="G138" s="481" t="s">
        <v>1777</v>
      </c>
      <c r="H138" s="481" t="s">
        <v>578</v>
      </c>
      <c r="I138" s="481" t="s">
        <v>589</v>
      </c>
      <c r="J138" s="481" t="s">
        <v>598</v>
      </c>
      <c r="K138" s="482"/>
      <c r="L138" s="483">
        <v>82</v>
      </c>
      <c r="M138" s="483">
        <v>83</v>
      </c>
      <c r="N138" s="484">
        <v>435</v>
      </c>
      <c r="O138" s="485">
        <v>5.3048780487804876</v>
      </c>
      <c r="P138" s="486">
        <v>0</v>
      </c>
      <c r="Q138" s="483">
        <v>250</v>
      </c>
      <c r="R138" s="483">
        <v>250</v>
      </c>
      <c r="S138" s="483">
        <v>17</v>
      </c>
      <c r="T138" s="487">
        <v>0.2073170731707317</v>
      </c>
      <c r="U138" s="486">
        <v>5</v>
      </c>
      <c r="V138" s="486">
        <v>0</v>
      </c>
      <c r="W138" s="486">
        <v>5</v>
      </c>
      <c r="X138" s="481" t="s">
        <v>2091</v>
      </c>
      <c r="Y138" s="483">
        <v>49149</v>
      </c>
      <c r="Z138" s="485">
        <v>1.1300000000000001</v>
      </c>
      <c r="AA138" s="483">
        <v>49149</v>
      </c>
      <c r="AB138" s="488">
        <v>1.1300000000000001</v>
      </c>
      <c r="AC138" s="483">
        <v>28039</v>
      </c>
      <c r="AD138" s="483">
        <v>1312849</v>
      </c>
      <c r="AE138" s="487">
        <v>0.57048973529471603</v>
      </c>
      <c r="AF138" s="489">
        <v>221.23893805309731</v>
      </c>
      <c r="AG138" s="490">
        <v>9091865</v>
      </c>
      <c r="AH138" s="490">
        <v>20640</v>
      </c>
      <c r="AI138" s="490">
        <v>683.74390000000005</v>
      </c>
      <c r="AJ138" s="481" t="s">
        <v>1778</v>
      </c>
      <c r="AK138" s="481" t="s">
        <v>1279</v>
      </c>
      <c r="AL138" s="481" t="s">
        <v>1779</v>
      </c>
      <c r="AM138" s="481" t="s">
        <v>834</v>
      </c>
      <c r="AN138" s="481" t="s">
        <v>594</v>
      </c>
      <c r="AO138" s="481" t="s">
        <v>2110</v>
      </c>
      <c r="AP138" s="481" t="s">
        <v>2038</v>
      </c>
      <c r="AQ138" s="481" t="s">
        <v>2048</v>
      </c>
      <c r="AR138" s="481" t="s">
        <v>2221</v>
      </c>
      <c r="AS138" s="481" t="s">
        <v>1780</v>
      </c>
      <c r="AT138" s="491">
        <v>33369</v>
      </c>
      <c r="AU138" s="481" t="s">
        <v>2026</v>
      </c>
      <c r="AV138" s="481" t="s">
        <v>2026</v>
      </c>
      <c r="AW138" s="481" t="s">
        <v>622</v>
      </c>
      <c r="AX138" s="492" t="s">
        <v>2026</v>
      </c>
    </row>
    <row r="139" spans="1:50" ht="34.5">
      <c r="A139" s="480" t="s">
        <v>1781</v>
      </c>
      <c r="B139" s="481" t="s">
        <v>1000</v>
      </c>
      <c r="C139" s="481" t="s">
        <v>2196</v>
      </c>
      <c r="D139" s="481" t="s">
        <v>2107</v>
      </c>
      <c r="E139" s="481" t="s">
        <v>2359</v>
      </c>
      <c r="F139" s="481" t="s">
        <v>2275</v>
      </c>
      <c r="G139" s="481" t="s">
        <v>1782</v>
      </c>
      <c r="H139" s="481" t="s">
        <v>578</v>
      </c>
      <c r="I139" s="481" t="s">
        <v>589</v>
      </c>
      <c r="J139" s="481" t="s">
        <v>598</v>
      </c>
      <c r="K139" s="482"/>
      <c r="L139" s="483">
        <v>124</v>
      </c>
      <c r="M139" s="483">
        <v>125</v>
      </c>
      <c r="N139" s="484">
        <v>589</v>
      </c>
      <c r="O139" s="485">
        <v>4.75</v>
      </c>
      <c r="P139" s="486">
        <v>0</v>
      </c>
      <c r="Q139" s="483">
        <v>316</v>
      </c>
      <c r="R139" s="483">
        <v>316</v>
      </c>
      <c r="S139" s="483">
        <v>31</v>
      </c>
      <c r="T139" s="487">
        <v>0.25203252032520324</v>
      </c>
      <c r="U139" s="486">
        <v>7</v>
      </c>
      <c r="V139" s="486">
        <v>0</v>
      </c>
      <c r="W139" s="486">
        <v>7</v>
      </c>
      <c r="X139" s="481" t="s">
        <v>2091</v>
      </c>
      <c r="Y139" s="483">
        <v>48928</v>
      </c>
      <c r="Z139" s="485">
        <v>1.1200000000000001</v>
      </c>
      <c r="AA139" s="483">
        <v>48928</v>
      </c>
      <c r="AB139" s="488">
        <v>1.1200000000000001</v>
      </c>
      <c r="AC139" s="483">
        <v>36119</v>
      </c>
      <c r="AD139" s="483">
        <v>1656285</v>
      </c>
      <c r="AE139" s="487">
        <v>0.73820716154349253</v>
      </c>
      <c r="AF139" s="489">
        <v>282.14285714285711</v>
      </c>
      <c r="AG139" s="490">
        <v>12235716</v>
      </c>
      <c r="AH139" s="490">
        <v>20616</v>
      </c>
      <c r="AI139" s="490">
        <v>642.77239999999995</v>
      </c>
      <c r="AJ139" s="481" t="s">
        <v>1778</v>
      </c>
      <c r="AK139" s="481" t="s">
        <v>1279</v>
      </c>
      <c r="AL139" s="481" t="s">
        <v>1779</v>
      </c>
      <c r="AM139" s="481" t="s">
        <v>834</v>
      </c>
      <c r="AN139" s="481" t="s">
        <v>594</v>
      </c>
      <c r="AO139" s="481" t="s">
        <v>2110</v>
      </c>
      <c r="AP139" s="481" t="s">
        <v>2038</v>
      </c>
      <c r="AQ139" s="481" t="s">
        <v>2048</v>
      </c>
      <c r="AR139" s="481" t="s">
        <v>2221</v>
      </c>
      <c r="AS139" s="481" t="s">
        <v>1780</v>
      </c>
      <c r="AT139" s="491">
        <v>33369</v>
      </c>
      <c r="AU139" s="481" t="s">
        <v>2026</v>
      </c>
      <c r="AV139" s="481" t="s">
        <v>2026</v>
      </c>
      <c r="AW139" s="481" t="s">
        <v>622</v>
      </c>
      <c r="AX139" s="492" t="s">
        <v>2026</v>
      </c>
    </row>
    <row r="140" spans="1:50" ht="23.25">
      <c r="A140" s="480" t="s">
        <v>450</v>
      </c>
      <c r="B140" s="481" t="s">
        <v>1787</v>
      </c>
      <c r="C140" s="481" t="s">
        <v>2360</v>
      </c>
      <c r="D140" s="481" t="s">
        <v>2360</v>
      </c>
      <c r="E140" s="481" t="s">
        <v>2361</v>
      </c>
      <c r="F140" s="481" t="s">
        <v>2361</v>
      </c>
      <c r="G140" s="481" t="s">
        <v>1788</v>
      </c>
      <c r="H140" s="481" t="s">
        <v>578</v>
      </c>
      <c r="I140" s="481" t="s">
        <v>589</v>
      </c>
      <c r="J140" s="481" t="s">
        <v>580</v>
      </c>
      <c r="K140" s="482"/>
      <c r="L140" s="483">
        <v>327</v>
      </c>
      <c r="M140" s="483">
        <v>331</v>
      </c>
      <c r="N140" s="484">
        <v>1605.5</v>
      </c>
      <c r="O140" s="485">
        <v>4.9097859327217126</v>
      </c>
      <c r="P140" s="486">
        <v>0</v>
      </c>
      <c r="Q140" s="483">
        <v>804</v>
      </c>
      <c r="R140" s="483">
        <v>804</v>
      </c>
      <c r="S140" s="483">
        <v>114</v>
      </c>
      <c r="T140" s="487">
        <v>0.34862385321100919</v>
      </c>
      <c r="U140" s="486">
        <v>5</v>
      </c>
      <c r="V140" s="486">
        <v>0</v>
      </c>
      <c r="W140" s="486">
        <v>25</v>
      </c>
      <c r="X140" s="481" t="s">
        <v>2091</v>
      </c>
      <c r="Y140" s="483">
        <v>202058</v>
      </c>
      <c r="Z140" s="485">
        <v>4.6399999999999997</v>
      </c>
      <c r="AA140" s="483">
        <v>202058</v>
      </c>
      <c r="AB140" s="488">
        <v>4.6399999999999997</v>
      </c>
      <c r="AC140" s="483">
        <v>92431</v>
      </c>
      <c r="AD140" s="483">
        <v>3341149</v>
      </c>
      <c r="AE140" s="487">
        <v>0.45744786150511241</v>
      </c>
      <c r="AF140" s="489">
        <v>173.27586206896552</v>
      </c>
      <c r="AG140" s="490">
        <v>10070462</v>
      </c>
      <c r="AH140" s="490">
        <v>6212</v>
      </c>
      <c r="AI140" s="490">
        <v>635.07429999999999</v>
      </c>
      <c r="AJ140" s="481" t="s">
        <v>1789</v>
      </c>
      <c r="AK140" s="481" t="s">
        <v>1790</v>
      </c>
      <c r="AL140" s="481" t="s">
        <v>1791</v>
      </c>
      <c r="AM140" s="481" t="s">
        <v>1682</v>
      </c>
      <c r="AN140" s="481" t="s">
        <v>594</v>
      </c>
      <c r="AO140" s="481" t="s">
        <v>2031</v>
      </c>
      <c r="AP140" s="481" t="s">
        <v>2110</v>
      </c>
      <c r="AQ140" s="481" t="s">
        <v>2226</v>
      </c>
      <c r="AR140" s="481" t="s">
        <v>2227</v>
      </c>
      <c r="AS140" s="481" t="s">
        <v>2057</v>
      </c>
      <c r="AT140" s="491">
        <v>26542</v>
      </c>
      <c r="AU140" s="481" t="s">
        <v>2026</v>
      </c>
      <c r="AV140" s="481" t="s">
        <v>2026</v>
      </c>
      <c r="AW140" s="481" t="s">
        <v>2026</v>
      </c>
      <c r="AX140" s="492" t="s">
        <v>2026</v>
      </c>
    </row>
    <row r="141" spans="1:50" ht="34.5">
      <c r="A141" s="480" t="s">
        <v>1792</v>
      </c>
      <c r="B141" s="481" t="s">
        <v>1787</v>
      </c>
      <c r="C141" s="481" t="s">
        <v>2145</v>
      </c>
      <c r="D141" s="481" t="s">
        <v>2360</v>
      </c>
      <c r="E141" s="481" t="s">
        <v>2362</v>
      </c>
      <c r="F141" s="481" t="s">
        <v>2362</v>
      </c>
      <c r="G141" s="481" t="s">
        <v>1793</v>
      </c>
      <c r="H141" s="481" t="s">
        <v>578</v>
      </c>
      <c r="I141" s="481" t="s">
        <v>589</v>
      </c>
      <c r="J141" s="481" t="s">
        <v>736</v>
      </c>
      <c r="K141" s="482"/>
      <c r="L141" s="483">
        <v>147</v>
      </c>
      <c r="M141" s="483">
        <v>150</v>
      </c>
      <c r="N141" s="484">
        <v>514.5</v>
      </c>
      <c r="O141" s="485">
        <v>3.5</v>
      </c>
      <c r="P141" s="486">
        <v>0</v>
      </c>
      <c r="Q141" s="483">
        <v>166</v>
      </c>
      <c r="R141" s="483">
        <v>166</v>
      </c>
      <c r="S141" s="483">
        <v>132</v>
      </c>
      <c r="T141" s="487">
        <v>0.89795918367346939</v>
      </c>
      <c r="U141" s="486">
        <v>1</v>
      </c>
      <c r="V141" s="486">
        <v>0</v>
      </c>
      <c r="W141" s="486">
        <v>1</v>
      </c>
      <c r="X141" s="481" t="s">
        <v>2049</v>
      </c>
      <c r="Y141" s="483">
        <v>70050</v>
      </c>
      <c r="Z141" s="485">
        <v>1.61</v>
      </c>
      <c r="AA141" s="483">
        <v>70050</v>
      </c>
      <c r="AB141" s="488">
        <v>1.61</v>
      </c>
      <c r="AC141" s="483">
        <v>16458</v>
      </c>
      <c r="AD141" s="483">
        <v>1044874</v>
      </c>
      <c r="AE141" s="487">
        <v>0.23494646680942183</v>
      </c>
      <c r="AF141" s="489">
        <v>103.1055900621118</v>
      </c>
      <c r="AG141" s="490">
        <v>9991893</v>
      </c>
      <c r="AH141" s="490">
        <v>19032</v>
      </c>
      <c r="AI141" s="490">
        <v>415.23129999999998</v>
      </c>
      <c r="AJ141" s="481" t="s">
        <v>1789</v>
      </c>
      <c r="AK141" s="481" t="s">
        <v>1790</v>
      </c>
      <c r="AL141" s="481" t="s">
        <v>1791</v>
      </c>
      <c r="AM141" s="481" t="s">
        <v>1678</v>
      </c>
      <c r="AN141" s="481" t="s">
        <v>594</v>
      </c>
      <c r="AO141" s="481" t="s">
        <v>2031</v>
      </c>
      <c r="AP141" s="481" t="s">
        <v>2110</v>
      </c>
      <c r="AQ141" s="481" t="s">
        <v>2226</v>
      </c>
      <c r="AR141" s="481" t="s">
        <v>2227</v>
      </c>
      <c r="AS141" s="481" t="s">
        <v>2057</v>
      </c>
      <c r="AT141" s="491">
        <v>31471</v>
      </c>
      <c r="AU141" s="481" t="s">
        <v>2026</v>
      </c>
      <c r="AV141" s="481" t="s">
        <v>737</v>
      </c>
      <c r="AW141" s="481" t="s">
        <v>622</v>
      </c>
      <c r="AX141" s="492" t="s">
        <v>2026</v>
      </c>
    </row>
    <row r="142" spans="1:50" ht="23.25">
      <c r="A142" s="480" t="s">
        <v>451</v>
      </c>
      <c r="B142" s="481" t="s">
        <v>624</v>
      </c>
      <c r="C142" s="481" t="s">
        <v>2224</v>
      </c>
      <c r="D142" s="481" t="s">
        <v>2224</v>
      </c>
      <c r="E142" s="481" t="s">
        <v>2243</v>
      </c>
      <c r="F142" s="481" t="s">
        <v>2243</v>
      </c>
      <c r="G142" s="481" t="s">
        <v>1794</v>
      </c>
      <c r="H142" s="481" t="s">
        <v>578</v>
      </c>
      <c r="I142" s="481" t="s">
        <v>579</v>
      </c>
      <c r="J142" s="481" t="s">
        <v>580</v>
      </c>
      <c r="K142" s="482"/>
      <c r="L142" s="483">
        <v>1097</v>
      </c>
      <c r="M142" s="483">
        <v>1099</v>
      </c>
      <c r="N142" s="484">
        <v>5004.5</v>
      </c>
      <c r="O142" s="485">
        <v>4.5619872379216044</v>
      </c>
      <c r="P142" s="486">
        <v>0</v>
      </c>
      <c r="Q142" s="483">
        <v>2187</v>
      </c>
      <c r="R142" s="483">
        <v>2187</v>
      </c>
      <c r="S142" s="483">
        <v>480</v>
      </c>
      <c r="T142" s="487">
        <v>0.44651162790697674</v>
      </c>
      <c r="U142" s="486">
        <v>13</v>
      </c>
      <c r="V142" s="486">
        <v>0</v>
      </c>
      <c r="W142" s="486">
        <v>24</v>
      </c>
      <c r="X142" s="481" t="s">
        <v>2363</v>
      </c>
      <c r="Y142" s="483">
        <v>963265</v>
      </c>
      <c r="Z142" s="485">
        <v>22.11</v>
      </c>
      <c r="AA142" s="483">
        <v>905577</v>
      </c>
      <c r="AB142" s="488">
        <v>20.79</v>
      </c>
      <c r="AC142" s="483">
        <v>131812</v>
      </c>
      <c r="AD142" s="483">
        <v>8881677</v>
      </c>
      <c r="AE142" s="487">
        <v>0.1368387723004573</v>
      </c>
      <c r="AF142" s="489">
        <v>98.914518317503394</v>
      </c>
      <c r="AG142" s="490">
        <v>18007000</v>
      </c>
      <c r="AH142" s="490">
        <v>3608</v>
      </c>
      <c r="AI142" s="490">
        <v>539.23090000000002</v>
      </c>
      <c r="AJ142" s="481" t="s">
        <v>888</v>
      </c>
      <c r="AK142" s="481" t="s">
        <v>1682</v>
      </c>
      <c r="AL142" s="481" t="s">
        <v>628</v>
      </c>
      <c r="AM142" s="481" t="s">
        <v>752</v>
      </c>
      <c r="AN142" s="481" t="s">
        <v>594</v>
      </c>
      <c r="AO142" s="481" t="s">
        <v>2031</v>
      </c>
      <c r="AP142" s="481" t="s">
        <v>2110</v>
      </c>
      <c r="AQ142" s="481" t="s">
        <v>2069</v>
      </c>
      <c r="AR142" s="481" t="s">
        <v>2227</v>
      </c>
      <c r="AS142" s="481" t="s">
        <v>2057</v>
      </c>
      <c r="AT142" s="491">
        <v>21319</v>
      </c>
      <c r="AU142" s="481" t="s">
        <v>681</v>
      </c>
      <c r="AV142" s="481" t="s">
        <v>2026</v>
      </c>
      <c r="AW142" s="481" t="s">
        <v>2026</v>
      </c>
      <c r="AX142" s="492" t="s">
        <v>2026</v>
      </c>
    </row>
    <row r="143" spans="1:50" ht="23.25">
      <c r="A143" s="480" t="s">
        <v>477</v>
      </c>
      <c r="B143" s="481" t="s">
        <v>964</v>
      </c>
      <c r="C143" s="481" t="s">
        <v>2265</v>
      </c>
      <c r="D143" s="481" t="s">
        <v>2265</v>
      </c>
      <c r="E143" s="481" t="s">
        <v>2271</v>
      </c>
      <c r="F143" s="481" t="s">
        <v>2271</v>
      </c>
      <c r="G143" s="481" t="s">
        <v>1795</v>
      </c>
      <c r="H143" s="481" t="s">
        <v>578</v>
      </c>
      <c r="I143" s="481" t="s">
        <v>579</v>
      </c>
      <c r="J143" s="481" t="s">
        <v>580</v>
      </c>
      <c r="K143" s="482"/>
      <c r="L143" s="483">
        <v>589</v>
      </c>
      <c r="M143" s="483">
        <v>600</v>
      </c>
      <c r="N143" s="484">
        <v>2520.5</v>
      </c>
      <c r="O143" s="485">
        <v>4.2792869269949065</v>
      </c>
      <c r="P143" s="486">
        <v>0</v>
      </c>
      <c r="Q143" s="483">
        <v>1081</v>
      </c>
      <c r="R143" s="483">
        <v>1081</v>
      </c>
      <c r="S143" s="483">
        <v>347</v>
      </c>
      <c r="T143" s="487">
        <v>0.6098418277680141</v>
      </c>
      <c r="U143" s="486">
        <v>5</v>
      </c>
      <c r="V143" s="486">
        <v>0</v>
      </c>
      <c r="W143" s="486">
        <v>5</v>
      </c>
      <c r="X143" s="481" t="s">
        <v>1232</v>
      </c>
      <c r="Y143" s="483">
        <v>323050</v>
      </c>
      <c r="Z143" s="485">
        <v>7.42</v>
      </c>
      <c r="AA143" s="483">
        <v>323050</v>
      </c>
      <c r="AB143" s="488">
        <v>7.42</v>
      </c>
      <c r="AC143" s="483">
        <v>36810</v>
      </c>
      <c r="AD143" s="483">
        <v>5005316</v>
      </c>
      <c r="AE143" s="487">
        <v>0.11394520971985761</v>
      </c>
      <c r="AF143" s="489">
        <v>145.68733153638814</v>
      </c>
      <c r="AG143" s="490">
        <v>13577964</v>
      </c>
      <c r="AH143" s="490">
        <v>5261</v>
      </c>
      <c r="AI143" s="490">
        <v>459.61020000000002</v>
      </c>
      <c r="AJ143" s="481" t="s">
        <v>1796</v>
      </c>
      <c r="AK143" s="481" t="s">
        <v>897</v>
      </c>
      <c r="AL143" s="481" t="s">
        <v>1217</v>
      </c>
      <c r="AM143" s="481" t="s">
        <v>899</v>
      </c>
      <c r="AN143" s="481" t="s">
        <v>594</v>
      </c>
      <c r="AO143" s="481" t="s">
        <v>2050</v>
      </c>
      <c r="AP143" s="481" t="s">
        <v>2110</v>
      </c>
      <c r="AQ143" s="481" t="s">
        <v>2262</v>
      </c>
      <c r="AR143" s="481" t="s">
        <v>2241</v>
      </c>
      <c r="AS143" s="481" t="s">
        <v>2263</v>
      </c>
      <c r="AT143" s="491">
        <v>25384</v>
      </c>
      <c r="AU143" s="481" t="s">
        <v>2026</v>
      </c>
      <c r="AV143" s="481" t="s">
        <v>2245</v>
      </c>
      <c r="AW143" s="481" t="s">
        <v>2026</v>
      </c>
      <c r="AX143" s="492" t="s">
        <v>2026</v>
      </c>
    </row>
    <row r="144" spans="1:50" ht="23.25">
      <c r="A144" s="480" t="s">
        <v>1797</v>
      </c>
      <c r="B144" s="481" t="s">
        <v>587</v>
      </c>
      <c r="C144" s="481" t="s">
        <v>2364</v>
      </c>
      <c r="D144" s="481" t="s">
        <v>2218</v>
      </c>
      <c r="E144" s="481" t="s">
        <v>2365</v>
      </c>
      <c r="F144" s="481" t="s">
        <v>2366</v>
      </c>
      <c r="G144" s="481" t="s">
        <v>1798</v>
      </c>
      <c r="H144" s="481" t="s">
        <v>578</v>
      </c>
      <c r="I144" s="481" t="s">
        <v>589</v>
      </c>
      <c r="J144" s="481" t="s">
        <v>598</v>
      </c>
      <c r="K144" s="482"/>
      <c r="L144" s="483">
        <v>99</v>
      </c>
      <c r="M144" s="483">
        <v>100</v>
      </c>
      <c r="N144" s="484">
        <v>461.5</v>
      </c>
      <c r="O144" s="485">
        <v>4.6616161616161618</v>
      </c>
      <c r="P144" s="486">
        <v>0</v>
      </c>
      <c r="Q144" s="483">
        <v>238</v>
      </c>
      <c r="R144" s="483">
        <v>238</v>
      </c>
      <c r="S144" s="483">
        <v>26</v>
      </c>
      <c r="T144" s="487">
        <v>0.26262626262626265</v>
      </c>
      <c r="U144" s="486">
        <v>3</v>
      </c>
      <c r="V144" s="486">
        <v>0</v>
      </c>
      <c r="W144" s="486">
        <v>3</v>
      </c>
      <c r="X144" s="481" t="s">
        <v>2068</v>
      </c>
      <c r="Y144" s="483">
        <v>37500</v>
      </c>
      <c r="Z144" s="485">
        <v>0.86</v>
      </c>
      <c r="AA144" s="483">
        <v>37500</v>
      </c>
      <c r="AB144" s="488">
        <v>0.86</v>
      </c>
      <c r="AC144" s="483">
        <v>21424</v>
      </c>
      <c r="AD144" s="483">
        <v>1011839</v>
      </c>
      <c r="AE144" s="487">
        <v>0.57130666666666663</v>
      </c>
      <c r="AF144" s="489">
        <v>276.74418604651163</v>
      </c>
      <c r="AG144" s="490">
        <v>9370007</v>
      </c>
      <c r="AH144" s="490">
        <v>20064</v>
      </c>
      <c r="AI144" s="490">
        <v>712.84540000000004</v>
      </c>
      <c r="AJ144" s="481" t="s">
        <v>592</v>
      </c>
      <c r="AK144" s="481" t="s">
        <v>1799</v>
      </c>
      <c r="AL144" s="481" t="s">
        <v>1174</v>
      </c>
      <c r="AM144" s="481" t="s">
        <v>2026</v>
      </c>
      <c r="AN144" s="481" t="s">
        <v>594</v>
      </c>
      <c r="AO144" s="481" t="s">
        <v>2033</v>
      </c>
      <c r="AP144" s="481" t="s">
        <v>2038</v>
      </c>
      <c r="AQ144" s="481" t="s">
        <v>2048</v>
      </c>
      <c r="AR144" s="481" t="s">
        <v>2221</v>
      </c>
      <c r="AS144" s="481" t="s">
        <v>2222</v>
      </c>
      <c r="AT144" s="491">
        <v>34942</v>
      </c>
      <c r="AU144" s="481" t="s">
        <v>2026</v>
      </c>
      <c r="AV144" s="481" t="s">
        <v>2026</v>
      </c>
      <c r="AW144" s="481" t="s">
        <v>622</v>
      </c>
      <c r="AX144" s="492" t="s">
        <v>2026</v>
      </c>
    </row>
    <row r="145" spans="1:50" ht="23.25">
      <c r="A145" s="480" t="s">
        <v>1802</v>
      </c>
      <c r="B145" s="481" t="s">
        <v>587</v>
      </c>
      <c r="C145" s="481" t="s">
        <v>2029</v>
      </c>
      <c r="D145" s="481" t="s">
        <v>2218</v>
      </c>
      <c r="E145" s="481" t="s">
        <v>2367</v>
      </c>
      <c r="F145" s="481" t="s">
        <v>2322</v>
      </c>
      <c r="G145" s="481" t="s">
        <v>1803</v>
      </c>
      <c r="H145" s="481" t="s">
        <v>578</v>
      </c>
      <c r="I145" s="481" t="s">
        <v>589</v>
      </c>
      <c r="J145" s="481" t="s">
        <v>598</v>
      </c>
      <c r="K145" s="482"/>
      <c r="L145" s="483">
        <v>154</v>
      </c>
      <c r="M145" s="483">
        <v>155</v>
      </c>
      <c r="N145" s="484">
        <v>683</v>
      </c>
      <c r="O145" s="485">
        <v>4.4350649350649354</v>
      </c>
      <c r="P145" s="486">
        <v>0</v>
      </c>
      <c r="Q145" s="483">
        <v>332</v>
      </c>
      <c r="R145" s="483">
        <v>332</v>
      </c>
      <c r="S145" s="483">
        <v>37</v>
      </c>
      <c r="T145" s="487">
        <v>0.24183006535947713</v>
      </c>
      <c r="U145" s="486">
        <v>8</v>
      </c>
      <c r="V145" s="486">
        <v>0</v>
      </c>
      <c r="W145" s="486">
        <v>8</v>
      </c>
      <c r="X145" s="481" t="s">
        <v>2091</v>
      </c>
      <c r="Y145" s="483">
        <v>64755</v>
      </c>
      <c r="Z145" s="485">
        <v>1.49</v>
      </c>
      <c r="AA145" s="483">
        <v>64755</v>
      </c>
      <c r="AB145" s="488">
        <v>1.49</v>
      </c>
      <c r="AC145" s="483">
        <v>37312</v>
      </c>
      <c r="AD145" s="483">
        <v>1679040</v>
      </c>
      <c r="AE145" s="487">
        <v>0.57620260983707827</v>
      </c>
      <c r="AF145" s="489">
        <v>222.81879194630872</v>
      </c>
      <c r="AG145" s="490">
        <v>10106270</v>
      </c>
      <c r="AH145" s="490">
        <v>14721</v>
      </c>
      <c r="AI145" s="490">
        <v>602.84870000000001</v>
      </c>
      <c r="AJ145" s="481" t="s">
        <v>592</v>
      </c>
      <c r="AK145" s="481" t="s">
        <v>1275</v>
      </c>
      <c r="AL145" s="481" t="s">
        <v>851</v>
      </c>
      <c r="AM145" s="481" t="s">
        <v>591</v>
      </c>
      <c r="AN145" s="481" t="s">
        <v>594</v>
      </c>
      <c r="AO145" s="481" t="s">
        <v>2033</v>
      </c>
      <c r="AP145" s="481" t="s">
        <v>2038</v>
      </c>
      <c r="AQ145" s="481" t="s">
        <v>2048</v>
      </c>
      <c r="AR145" s="481" t="s">
        <v>2221</v>
      </c>
      <c r="AS145" s="481" t="s">
        <v>2222</v>
      </c>
      <c r="AT145" s="491">
        <v>31436</v>
      </c>
      <c r="AU145" s="481" t="s">
        <v>2026</v>
      </c>
      <c r="AV145" s="481" t="s">
        <v>2026</v>
      </c>
      <c r="AW145" s="481" t="s">
        <v>622</v>
      </c>
      <c r="AX145" s="492" t="s">
        <v>2026</v>
      </c>
    </row>
    <row r="146" spans="1:50" ht="23.25">
      <c r="A146" s="480" t="s">
        <v>1804</v>
      </c>
      <c r="B146" s="481" t="s">
        <v>1805</v>
      </c>
      <c r="C146" s="481" t="s">
        <v>2168</v>
      </c>
      <c r="D146" s="481" t="s">
        <v>2168</v>
      </c>
      <c r="E146" s="481" t="s">
        <v>2368</v>
      </c>
      <c r="F146" s="481" t="s">
        <v>2368</v>
      </c>
      <c r="G146" s="481" t="s">
        <v>1806</v>
      </c>
      <c r="H146" s="481" t="s">
        <v>578</v>
      </c>
      <c r="I146" s="481" t="s">
        <v>589</v>
      </c>
      <c r="J146" s="481" t="s">
        <v>580</v>
      </c>
      <c r="K146" s="482"/>
      <c r="L146" s="483">
        <v>525</v>
      </c>
      <c r="M146" s="483">
        <v>525</v>
      </c>
      <c r="N146" s="484">
        <v>2464.5</v>
      </c>
      <c r="O146" s="485">
        <v>4.694285714285714</v>
      </c>
      <c r="P146" s="486">
        <v>0</v>
      </c>
      <c r="Q146" s="483">
        <v>1164</v>
      </c>
      <c r="R146" s="483">
        <v>1164</v>
      </c>
      <c r="S146" s="483">
        <v>235</v>
      </c>
      <c r="T146" s="487">
        <v>0.45105566218809978</v>
      </c>
      <c r="U146" s="486">
        <v>5</v>
      </c>
      <c r="V146" s="486">
        <v>1</v>
      </c>
      <c r="W146" s="486">
        <v>5</v>
      </c>
      <c r="X146" s="481" t="s">
        <v>1807</v>
      </c>
      <c r="Y146" s="483">
        <v>183100</v>
      </c>
      <c r="Z146" s="485">
        <v>4.2</v>
      </c>
      <c r="AA146" s="483">
        <v>183100</v>
      </c>
      <c r="AB146" s="488">
        <v>4.2</v>
      </c>
      <c r="AC146" s="483">
        <v>57205</v>
      </c>
      <c r="AD146" s="483">
        <v>5051383</v>
      </c>
      <c r="AE146" s="487">
        <v>0.3124249044238121</v>
      </c>
      <c r="AF146" s="489">
        <v>277.14285714285711</v>
      </c>
      <c r="AG146" s="490">
        <v>20178024</v>
      </c>
      <c r="AH146" s="490">
        <v>8118</v>
      </c>
      <c r="AI146" s="490">
        <v>521.72119999999995</v>
      </c>
      <c r="AJ146" s="481" t="s">
        <v>773</v>
      </c>
      <c r="AK146" s="481" t="s">
        <v>1295</v>
      </c>
      <c r="AL146" s="481" t="s">
        <v>1808</v>
      </c>
      <c r="AM146" s="481" t="s">
        <v>2026</v>
      </c>
      <c r="AN146" s="481" t="s">
        <v>594</v>
      </c>
      <c r="AO146" s="481" t="s">
        <v>2043</v>
      </c>
      <c r="AP146" s="481" t="s">
        <v>2049</v>
      </c>
      <c r="AQ146" s="481" t="s">
        <v>2069</v>
      </c>
      <c r="AR146" s="481" t="s">
        <v>2369</v>
      </c>
      <c r="AS146" s="481" t="s">
        <v>2298</v>
      </c>
      <c r="AT146" s="491">
        <v>27210</v>
      </c>
      <c r="AU146" s="481" t="s">
        <v>2026</v>
      </c>
      <c r="AV146" s="481" t="s">
        <v>2026</v>
      </c>
      <c r="AW146" s="481" t="s">
        <v>2026</v>
      </c>
      <c r="AX146" s="492" t="s">
        <v>2026</v>
      </c>
    </row>
    <row r="147" spans="1:50" ht="34.5">
      <c r="A147" s="480" t="s">
        <v>488</v>
      </c>
      <c r="B147" s="481" t="s">
        <v>1271</v>
      </c>
      <c r="C147" s="481" t="s">
        <v>2370</v>
      </c>
      <c r="D147" s="481" t="s">
        <v>2370</v>
      </c>
      <c r="E147" s="481" t="s">
        <v>2027</v>
      </c>
      <c r="F147" s="481" t="s">
        <v>2027</v>
      </c>
      <c r="G147" s="481" t="s">
        <v>1823</v>
      </c>
      <c r="H147" s="481" t="s">
        <v>578</v>
      </c>
      <c r="I147" s="481" t="s">
        <v>579</v>
      </c>
      <c r="J147" s="481" t="s">
        <v>580</v>
      </c>
      <c r="K147" s="482"/>
      <c r="L147" s="483">
        <v>997</v>
      </c>
      <c r="M147" s="483">
        <v>998</v>
      </c>
      <c r="N147" s="484">
        <v>4745.5</v>
      </c>
      <c r="O147" s="485">
        <v>4.7597793380140425</v>
      </c>
      <c r="P147" s="486">
        <v>0</v>
      </c>
      <c r="Q147" s="483">
        <v>2421</v>
      </c>
      <c r="R147" s="483">
        <v>2421</v>
      </c>
      <c r="S147" s="483">
        <v>359</v>
      </c>
      <c r="T147" s="487">
        <v>0.36670071501532175</v>
      </c>
      <c r="U147" s="486">
        <v>8</v>
      </c>
      <c r="V147" s="486">
        <v>1</v>
      </c>
      <c r="W147" s="486">
        <v>8</v>
      </c>
      <c r="X147" s="481" t="s">
        <v>2033</v>
      </c>
      <c r="Y147" s="483">
        <v>465764</v>
      </c>
      <c r="Z147" s="485">
        <v>10.69</v>
      </c>
      <c r="AA147" s="483">
        <v>465764</v>
      </c>
      <c r="AB147" s="488">
        <v>10.69</v>
      </c>
      <c r="AC147" s="483">
        <v>66416</v>
      </c>
      <c r="AD147" s="483">
        <v>8888637</v>
      </c>
      <c r="AE147" s="487">
        <v>0.1425958210595924</v>
      </c>
      <c r="AF147" s="489">
        <v>226.47333956969132</v>
      </c>
      <c r="AG147" s="490">
        <v>14827430</v>
      </c>
      <c r="AH147" s="490">
        <v>3122</v>
      </c>
      <c r="AI147" s="490">
        <v>549.35130000000004</v>
      </c>
      <c r="AJ147" s="481" t="s">
        <v>851</v>
      </c>
      <c r="AK147" s="481" t="s">
        <v>852</v>
      </c>
      <c r="AL147" s="481" t="s">
        <v>1824</v>
      </c>
      <c r="AM147" s="481" t="s">
        <v>853</v>
      </c>
      <c r="AN147" s="481" t="s">
        <v>594</v>
      </c>
      <c r="AO147" s="481" t="s">
        <v>2033</v>
      </c>
      <c r="AP147" s="481" t="s">
        <v>2038</v>
      </c>
      <c r="AQ147" s="481" t="s">
        <v>2048</v>
      </c>
      <c r="AR147" s="481" t="s">
        <v>2221</v>
      </c>
      <c r="AS147" s="481" t="s">
        <v>2222</v>
      </c>
      <c r="AT147" s="491">
        <v>22462</v>
      </c>
      <c r="AU147" s="481" t="s">
        <v>2026</v>
      </c>
      <c r="AV147" s="481" t="s">
        <v>2026</v>
      </c>
      <c r="AW147" s="481" t="s">
        <v>2026</v>
      </c>
      <c r="AX147" s="492" t="s">
        <v>2026</v>
      </c>
    </row>
    <row r="148" spans="1:50" ht="23.25">
      <c r="A148" s="480" t="s">
        <v>452</v>
      </c>
      <c r="B148" s="481" t="s">
        <v>768</v>
      </c>
      <c r="C148" s="481" t="s">
        <v>2371</v>
      </c>
      <c r="D148" s="481" t="s">
        <v>2371</v>
      </c>
      <c r="E148" s="481" t="s">
        <v>2215</v>
      </c>
      <c r="F148" s="481" t="s">
        <v>2215</v>
      </c>
      <c r="G148" s="481" t="s">
        <v>1831</v>
      </c>
      <c r="H148" s="481" t="s">
        <v>578</v>
      </c>
      <c r="I148" s="481" t="s">
        <v>579</v>
      </c>
      <c r="J148" s="481" t="s">
        <v>580</v>
      </c>
      <c r="K148" s="482"/>
      <c r="L148" s="483">
        <v>1043</v>
      </c>
      <c r="M148" s="483">
        <v>1046</v>
      </c>
      <c r="N148" s="484">
        <v>5209.5</v>
      </c>
      <c r="O148" s="485">
        <v>4.9947267497603072</v>
      </c>
      <c r="P148" s="486">
        <v>0</v>
      </c>
      <c r="Q148" s="483">
        <v>2725</v>
      </c>
      <c r="R148" s="483">
        <v>2725</v>
      </c>
      <c r="S148" s="483">
        <v>365</v>
      </c>
      <c r="T148" s="487">
        <v>0.35471331389698735</v>
      </c>
      <c r="U148" s="486">
        <v>8</v>
      </c>
      <c r="V148" s="486">
        <v>1</v>
      </c>
      <c r="W148" s="486">
        <v>12</v>
      </c>
      <c r="X148" s="481" t="s">
        <v>2372</v>
      </c>
      <c r="Y148" s="483">
        <v>521950</v>
      </c>
      <c r="Z148" s="485">
        <v>11.98</v>
      </c>
      <c r="AA148" s="483">
        <v>521950</v>
      </c>
      <c r="AB148" s="488">
        <v>11.98</v>
      </c>
      <c r="AC148" s="483">
        <v>94386</v>
      </c>
      <c r="AD148" s="483">
        <v>9894217</v>
      </c>
      <c r="AE148" s="487">
        <v>0.1808334131621803</v>
      </c>
      <c r="AF148" s="489">
        <v>227.46243739565944</v>
      </c>
      <c r="AG148" s="490">
        <v>18445969</v>
      </c>
      <c r="AH148" s="490">
        <v>3532</v>
      </c>
      <c r="AI148" s="490">
        <v>571.57299999999998</v>
      </c>
      <c r="AJ148" s="481" t="s">
        <v>888</v>
      </c>
      <c r="AK148" s="481" t="s">
        <v>752</v>
      </c>
      <c r="AL148" s="481" t="s">
        <v>628</v>
      </c>
      <c r="AM148" s="481" t="s">
        <v>698</v>
      </c>
      <c r="AN148" s="481" t="s">
        <v>594</v>
      </c>
      <c r="AO148" s="481" t="s">
        <v>2031</v>
      </c>
      <c r="AP148" s="481" t="s">
        <v>2110</v>
      </c>
      <c r="AQ148" s="481" t="s">
        <v>2069</v>
      </c>
      <c r="AR148" s="481" t="s">
        <v>2227</v>
      </c>
      <c r="AS148" s="481" t="s">
        <v>2057</v>
      </c>
      <c r="AT148" s="491">
        <v>23589</v>
      </c>
      <c r="AU148" s="481" t="s">
        <v>2026</v>
      </c>
      <c r="AV148" s="481" t="s">
        <v>2026</v>
      </c>
      <c r="AW148" s="481" t="s">
        <v>2026</v>
      </c>
      <c r="AX148" s="492" t="s">
        <v>2026</v>
      </c>
    </row>
    <row r="149" spans="1:50" ht="23.25">
      <c r="A149" s="480" t="s">
        <v>1841</v>
      </c>
      <c r="B149" s="481" t="s">
        <v>1143</v>
      </c>
      <c r="C149" s="481" t="s">
        <v>2373</v>
      </c>
      <c r="D149" s="481" t="s">
        <v>2324</v>
      </c>
      <c r="E149" s="481" t="s">
        <v>2321</v>
      </c>
      <c r="F149" s="481" t="s">
        <v>2325</v>
      </c>
      <c r="G149" s="481" t="s">
        <v>1842</v>
      </c>
      <c r="H149" s="481" t="s">
        <v>578</v>
      </c>
      <c r="I149" s="481" t="s">
        <v>589</v>
      </c>
      <c r="J149" s="481" t="s">
        <v>580</v>
      </c>
      <c r="K149" s="482"/>
      <c r="L149" s="483">
        <v>166</v>
      </c>
      <c r="M149" s="483">
        <v>167</v>
      </c>
      <c r="N149" s="484">
        <v>765</v>
      </c>
      <c r="O149" s="485">
        <v>4.6084337349397586</v>
      </c>
      <c r="P149" s="486">
        <v>0</v>
      </c>
      <c r="Q149" s="483">
        <v>435</v>
      </c>
      <c r="R149" s="483">
        <v>435</v>
      </c>
      <c r="S149" s="483">
        <v>47</v>
      </c>
      <c r="T149" s="487">
        <v>0.29375000000000001</v>
      </c>
      <c r="U149" s="486">
        <v>3</v>
      </c>
      <c r="V149" s="486">
        <v>0</v>
      </c>
      <c r="W149" s="486">
        <v>3</v>
      </c>
      <c r="X149" s="481" t="s">
        <v>2021</v>
      </c>
      <c r="Y149" s="483">
        <v>80525</v>
      </c>
      <c r="Z149" s="485">
        <v>1.85</v>
      </c>
      <c r="AA149" s="483">
        <v>80525</v>
      </c>
      <c r="AB149" s="488">
        <v>1.85</v>
      </c>
      <c r="AC149" s="483">
        <v>27159</v>
      </c>
      <c r="AD149" s="483">
        <v>2001480</v>
      </c>
      <c r="AE149" s="487">
        <v>0.33727413846631482</v>
      </c>
      <c r="AF149" s="489">
        <v>235.13513513513513</v>
      </c>
      <c r="AG149" s="490">
        <v>5191821</v>
      </c>
      <c r="AH149" s="490">
        <v>6699</v>
      </c>
      <c r="AI149" s="490">
        <v>652.57500000000005</v>
      </c>
      <c r="AJ149" s="481" t="s">
        <v>592</v>
      </c>
      <c r="AK149" s="481" t="s">
        <v>593</v>
      </c>
      <c r="AL149" s="481" t="s">
        <v>1377</v>
      </c>
      <c r="AM149" s="481" t="s">
        <v>1843</v>
      </c>
      <c r="AN149" s="481" t="s">
        <v>594</v>
      </c>
      <c r="AO149" s="481" t="s">
        <v>2094</v>
      </c>
      <c r="AP149" s="481" t="s">
        <v>2110</v>
      </c>
      <c r="AQ149" s="481" t="s">
        <v>2226</v>
      </c>
      <c r="AR149" s="481" t="s">
        <v>2278</v>
      </c>
      <c r="AS149" s="481" t="s">
        <v>2250</v>
      </c>
      <c r="AT149" s="491">
        <v>26998</v>
      </c>
      <c r="AU149" s="481" t="s">
        <v>2026</v>
      </c>
      <c r="AV149" s="481" t="s">
        <v>2026</v>
      </c>
      <c r="AW149" s="481" t="s">
        <v>2026</v>
      </c>
      <c r="AX149" s="492" t="s">
        <v>2026</v>
      </c>
    </row>
    <row r="150" spans="1:50" ht="23.25">
      <c r="A150" s="480" t="s">
        <v>1844</v>
      </c>
      <c r="B150" s="481" t="s">
        <v>1143</v>
      </c>
      <c r="C150" s="481" t="s">
        <v>2324</v>
      </c>
      <c r="D150" s="481" t="s">
        <v>2324</v>
      </c>
      <c r="E150" s="481" t="s">
        <v>2374</v>
      </c>
      <c r="F150" s="481" t="s">
        <v>2325</v>
      </c>
      <c r="G150" s="481" t="s">
        <v>1845</v>
      </c>
      <c r="H150" s="481" t="s">
        <v>578</v>
      </c>
      <c r="I150" s="481" t="s">
        <v>579</v>
      </c>
      <c r="J150" s="481" t="s">
        <v>580</v>
      </c>
      <c r="K150" s="482"/>
      <c r="L150" s="483">
        <v>459</v>
      </c>
      <c r="M150" s="483">
        <v>462</v>
      </c>
      <c r="N150" s="484">
        <v>2137.5</v>
      </c>
      <c r="O150" s="485">
        <v>4.6568627450980395</v>
      </c>
      <c r="P150" s="486">
        <v>0</v>
      </c>
      <c r="Q150" s="483">
        <v>1077</v>
      </c>
      <c r="R150" s="483">
        <v>1077</v>
      </c>
      <c r="S150" s="483">
        <v>146</v>
      </c>
      <c r="T150" s="487">
        <v>0.32808988764044944</v>
      </c>
      <c r="U150" s="486">
        <v>5</v>
      </c>
      <c r="V150" s="486">
        <v>0</v>
      </c>
      <c r="W150" s="486">
        <v>13</v>
      </c>
      <c r="X150" s="481" t="s">
        <v>2021</v>
      </c>
      <c r="Y150" s="483">
        <v>249250</v>
      </c>
      <c r="Z150" s="485">
        <v>5.72</v>
      </c>
      <c r="AA150" s="483">
        <v>249250</v>
      </c>
      <c r="AB150" s="488">
        <v>5.72</v>
      </c>
      <c r="AC150" s="483">
        <v>89543</v>
      </c>
      <c r="AD150" s="483">
        <v>5304133</v>
      </c>
      <c r="AE150" s="487">
        <v>0.35924974924774322</v>
      </c>
      <c r="AF150" s="489">
        <v>188.28671328671331</v>
      </c>
      <c r="AG150" s="490">
        <v>16798483</v>
      </c>
      <c r="AH150" s="490">
        <v>7813</v>
      </c>
      <c r="AI150" s="490">
        <v>659.65840000000003</v>
      </c>
      <c r="AJ150" s="481" t="s">
        <v>1846</v>
      </c>
      <c r="AK150" s="481" t="s">
        <v>1377</v>
      </c>
      <c r="AL150" s="481" t="s">
        <v>851</v>
      </c>
      <c r="AM150" s="481" t="s">
        <v>1378</v>
      </c>
      <c r="AN150" s="481" t="s">
        <v>594</v>
      </c>
      <c r="AO150" s="481" t="s">
        <v>2094</v>
      </c>
      <c r="AP150" s="481" t="s">
        <v>2110</v>
      </c>
      <c r="AQ150" s="481" t="s">
        <v>2239</v>
      </c>
      <c r="AR150" s="481" t="s">
        <v>2278</v>
      </c>
      <c r="AS150" s="481" t="s">
        <v>2250</v>
      </c>
      <c r="AT150" s="491">
        <v>26937</v>
      </c>
      <c r="AU150" s="481" t="s">
        <v>2026</v>
      </c>
      <c r="AV150" s="481" t="s">
        <v>2026</v>
      </c>
      <c r="AW150" s="481" t="s">
        <v>2026</v>
      </c>
      <c r="AX150" s="492" t="s">
        <v>2026</v>
      </c>
    </row>
    <row r="151" spans="1:50" ht="34.5">
      <c r="A151" s="480" t="s">
        <v>489</v>
      </c>
      <c r="B151" s="481" t="s">
        <v>1856</v>
      </c>
      <c r="C151" s="481" t="s">
        <v>2375</v>
      </c>
      <c r="D151" s="481" t="s">
        <v>2375</v>
      </c>
      <c r="E151" s="481" t="s">
        <v>2269</v>
      </c>
      <c r="F151" s="481" t="s">
        <v>2269</v>
      </c>
      <c r="G151" s="481" t="s">
        <v>1857</v>
      </c>
      <c r="H151" s="481" t="s">
        <v>578</v>
      </c>
      <c r="I151" s="481" t="s">
        <v>579</v>
      </c>
      <c r="J151" s="481" t="s">
        <v>580</v>
      </c>
      <c r="K151" s="482"/>
      <c r="L151" s="483">
        <v>1593</v>
      </c>
      <c r="M151" s="483">
        <v>1603</v>
      </c>
      <c r="N151" s="484">
        <v>7353.5</v>
      </c>
      <c r="O151" s="485">
        <v>4.6161330822347768</v>
      </c>
      <c r="P151" s="486">
        <v>0</v>
      </c>
      <c r="Q151" s="483">
        <v>3586</v>
      </c>
      <c r="R151" s="483">
        <v>3586</v>
      </c>
      <c r="S151" s="483">
        <v>527</v>
      </c>
      <c r="T151" s="487">
        <v>0.33695652173913043</v>
      </c>
      <c r="U151" s="486">
        <v>22</v>
      </c>
      <c r="V151" s="486">
        <v>1</v>
      </c>
      <c r="W151" s="486">
        <v>31</v>
      </c>
      <c r="X151" s="481" t="s">
        <v>2129</v>
      </c>
      <c r="Y151" s="483">
        <v>906484</v>
      </c>
      <c r="Z151" s="485">
        <v>20.81</v>
      </c>
      <c r="AA151" s="483">
        <v>844628</v>
      </c>
      <c r="AB151" s="488">
        <v>19.39</v>
      </c>
      <c r="AC151" s="483">
        <v>161168</v>
      </c>
      <c r="AD151" s="483">
        <v>13652083</v>
      </c>
      <c r="AE151" s="487">
        <v>0.16556694824800114</v>
      </c>
      <c r="AF151" s="489">
        <v>172.32099951946182</v>
      </c>
      <c r="AG151" s="490">
        <v>21351730</v>
      </c>
      <c r="AH151" s="490">
        <v>2884</v>
      </c>
      <c r="AI151" s="490">
        <v>557.61149999999998</v>
      </c>
      <c r="AJ151" s="481" t="s">
        <v>592</v>
      </c>
      <c r="AK151" s="481" t="s">
        <v>1185</v>
      </c>
      <c r="AL151" s="481" t="s">
        <v>1824</v>
      </c>
      <c r="AM151" s="481" t="s">
        <v>852</v>
      </c>
      <c r="AN151" s="481" t="s">
        <v>594</v>
      </c>
      <c r="AO151" s="481" t="s">
        <v>2033</v>
      </c>
      <c r="AP151" s="481" t="s">
        <v>2038</v>
      </c>
      <c r="AQ151" s="481" t="s">
        <v>2226</v>
      </c>
      <c r="AR151" s="481" t="s">
        <v>2221</v>
      </c>
      <c r="AS151" s="481" t="s">
        <v>2222</v>
      </c>
      <c r="AT151" s="491">
        <v>20236</v>
      </c>
      <c r="AU151" s="481" t="s">
        <v>2026</v>
      </c>
      <c r="AV151" s="481" t="s">
        <v>2026</v>
      </c>
      <c r="AW151" s="481" t="s">
        <v>2026</v>
      </c>
      <c r="AX151" s="492" t="s">
        <v>2026</v>
      </c>
    </row>
    <row r="152" spans="1:50" ht="34.5">
      <c r="A152" s="480" t="s">
        <v>1858</v>
      </c>
      <c r="B152" s="481" t="s">
        <v>1281</v>
      </c>
      <c r="C152" s="481" t="s">
        <v>2376</v>
      </c>
      <c r="D152" s="481" t="s">
        <v>2377</v>
      </c>
      <c r="E152" s="481" t="s">
        <v>2378</v>
      </c>
      <c r="F152" s="481" t="s">
        <v>2378</v>
      </c>
      <c r="G152" s="481" t="s">
        <v>1859</v>
      </c>
      <c r="H152" s="481" t="s">
        <v>578</v>
      </c>
      <c r="I152" s="481" t="s">
        <v>579</v>
      </c>
      <c r="J152" s="481" t="s">
        <v>736</v>
      </c>
      <c r="K152" s="482"/>
      <c r="L152" s="483">
        <v>111</v>
      </c>
      <c r="M152" s="483">
        <v>112</v>
      </c>
      <c r="N152" s="484">
        <v>413.5</v>
      </c>
      <c r="O152" s="485">
        <v>3.7252252252252251</v>
      </c>
      <c r="P152" s="486">
        <v>0</v>
      </c>
      <c r="Q152" s="483">
        <v>127</v>
      </c>
      <c r="R152" s="483">
        <v>127</v>
      </c>
      <c r="S152" s="483">
        <v>97</v>
      </c>
      <c r="T152" s="487">
        <v>0.89814814814814814</v>
      </c>
      <c r="U152" s="486">
        <v>1</v>
      </c>
      <c r="V152" s="486">
        <v>0</v>
      </c>
      <c r="W152" s="486">
        <v>1</v>
      </c>
      <c r="X152" s="481" t="s">
        <v>2022</v>
      </c>
      <c r="Y152" s="483">
        <v>40574</v>
      </c>
      <c r="Z152" s="485">
        <v>0.93</v>
      </c>
      <c r="AA152" s="483">
        <v>40574</v>
      </c>
      <c r="AB152" s="488">
        <v>0.93</v>
      </c>
      <c r="AC152" s="483">
        <v>9017</v>
      </c>
      <c r="AD152" s="483">
        <v>845622</v>
      </c>
      <c r="AE152" s="487">
        <v>0.2222359146251294</v>
      </c>
      <c r="AF152" s="489">
        <v>136.55913978494624</v>
      </c>
      <c r="AG152" s="490">
        <v>2318317</v>
      </c>
      <c r="AH152" s="490">
        <v>5546</v>
      </c>
      <c r="AI152" s="490">
        <v>354.70370000000003</v>
      </c>
      <c r="AJ152" s="481" t="s">
        <v>851</v>
      </c>
      <c r="AK152" s="481" t="s">
        <v>1185</v>
      </c>
      <c r="AL152" s="481" t="s">
        <v>2026</v>
      </c>
      <c r="AM152" s="481" t="s">
        <v>2026</v>
      </c>
      <c r="AN152" s="481" t="s">
        <v>594</v>
      </c>
      <c r="AO152" s="481" t="s">
        <v>2033</v>
      </c>
      <c r="AP152" s="481" t="s">
        <v>2038</v>
      </c>
      <c r="AQ152" s="481" t="s">
        <v>2226</v>
      </c>
      <c r="AR152" s="481" t="s">
        <v>2221</v>
      </c>
      <c r="AS152" s="481" t="s">
        <v>2222</v>
      </c>
      <c r="AT152" s="491">
        <v>23497</v>
      </c>
      <c r="AU152" s="481" t="s">
        <v>2026</v>
      </c>
      <c r="AV152" s="481" t="s">
        <v>737</v>
      </c>
      <c r="AW152" s="481" t="s">
        <v>2026</v>
      </c>
      <c r="AX152" s="492" t="s">
        <v>2026</v>
      </c>
    </row>
    <row r="153" spans="1:50" ht="34.5">
      <c r="A153" s="480" t="s">
        <v>1860</v>
      </c>
      <c r="B153" s="481" t="s">
        <v>1553</v>
      </c>
      <c r="C153" s="481" t="s">
        <v>2379</v>
      </c>
      <c r="D153" s="481" t="s">
        <v>2379</v>
      </c>
      <c r="E153" s="481" t="s">
        <v>2380</v>
      </c>
      <c r="F153" s="481" t="s">
        <v>2380</v>
      </c>
      <c r="G153" s="481" t="s">
        <v>1861</v>
      </c>
      <c r="H153" s="481" t="s">
        <v>578</v>
      </c>
      <c r="I153" s="481" t="s">
        <v>589</v>
      </c>
      <c r="J153" s="481" t="s">
        <v>736</v>
      </c>
      <c r="K153" s="482"/>
      <c r="L153" s="483">
        <v>287</v>
      </c>
      <c r="M153" s="483">
        <v>293</v>
      </c>
      <c r="N153" s="484">
        <v>1032.5</v>
      </c>
      <c r="O153" s="485">
        <v>3.5975609756097562</v>
      </c>
      <c r="P153" s="486">
        <v>0</v>
      </c>
      <c r="Q153" s="483">
        <v>313</v>
      </c>
      <c r="R153" s="483">
        <v>313</v>
      </c>
      <c r="S153" s="483">
        <v>257</v>
      </c>
      <c r="T153" s="487">
        <v>0.92114695340501795</v>
      </c>
      <c r="U153" s="486">
        <v>2</v>
      </c>
      <c r="V153" s="486">
        <v>1</v>
      </c>
      <c r="W153" s="486">
        <v>2</v>
      </c>
      <c r="X153" s="481" t="s">
        <v>2124</v>
      </c>
      <c r="Y153" s="483">
        <v>256217</v>
      </c>
      <c r="Z153" s="485">
        <v>5.88</v>
      </c>
      <c r="AA153" s="483">
        <v>256217</v>
      </c>
      <c r="AB153" s="488">
        <v>5.88</v>
      </c>
      <c r="AC153" s="483">
        <v>33868</v>
      </c>
      <c r="AD153" s="483">
        <v>2315113</v>
      </c>
      <c r="AE153" s="487">
        <v>0.13218482770464099</v>
      </c>
      <c r="AF153" s="489">
        <v>53.231292517006807</v>
      </c>
      <c r="AG153" s="490">
        <v>20511981</v>
      </c>
      <c r="AH153" s="490">
        <v>19480</v>
      </c>
      <c r="AI153" s="490">
        <v>363.41219999999998</v>
      </c>
      <c r="AJ153" s="481" t="s">
        <v>1862</v>
      </c>
      <c r="AK153" s="481" t="s">
        <v>1863</v>
      </c>
      <c r="AL153" s="481" t="s">
        <v>1864</v>
      </c>
      <c r="AM153" s="481" t="s">
        <v>827</v>
      </c>
      <c r="AN153" s="481" t="s">
        <v>594</v>
      </c>
      <c r="AO153" s="481" t="s">
        <v>2094</v>
      </c>
      <c r="AP153" s="481" t="s">
        <v>2110</v>
      </c>
      <c r="AQ153" s="481" t="s">
        <v>2239</v>
      </c>
      <c r="AR153" s="481" t="s">
        <v>2278</v>
      </c>
      <c r="AS153" s="481" t="s">
        <v>2250</v>
      </c>
      <c r="AT153" s="491">
        <v>30467</v>
      </c>
      <c r="AU153" s="481" t="s">
        <v>2026</v>
      </c>
      <c r="AV153" s="481" t="s">
        <v>737</v>
      </c>
      <c r="AW153" s="481" t="s">
        <v>622</v>
      </c>
      <c r="AX153" s="492" t="s">
        <v>2026</v>
      </c>
    </row>
    <row r="154" spans="1:50" ht="34.5">
      <c r="A154" s="480" t="s">
        <v>442</v>
      </c>
      <c r="B154" s="481" t="s">
        <v>1927</v>
      </c>
      <c r="C154" s="481" t="s">
        <v>2328</v>
      </c>
      <c r="D154" s="481" t="s">
        <v>2328</v>
      </c>
      <c r="E154" s="481" t="s">
        <v>2381</v>
      </c>
      <c r="F154" s="481" t="s">
        <v>2381</v>
      </c>
      <c r="G154" s="481" t="s">
        <v>1928</v>
      </c>
      <c r="H154" s="481" t="s">
        <v>578</v>
      </c>
      <c r="I154" s="481" t="s">
        <v>579</v>
      </c>
      <c r="J154" s="481" t="s">
        <v>580</v>
      </c>
      <c r="K154" s="482"/>
      <c r="L154" s="483">
        <v>1631</v>
      </c>
      <c r="M154" s="483">
        <v>1659</v>
      </c>
      <c r="N154" s="484">
        <v>7767.5</v>
      </c>
      <c r="O154" s="485">
        <v>4.7624156958920905</v>
      </c>
      <c r="P154" s="486">
        <v>0</v>
      </c>
      <c r="Q154" s="483">
        <v>3576</v>
      </c>
      <c r="R154" s="483">
        <v>3576</v>
      </c>
      <c r="S154" s="483">
        <v>576</v>
      </c>
      <c r="T154" s="487">
        <v>0.36022514071294559</v>
      </c>
      <c r="U154" s="486">
        <v>15</v>
      </c>
      <c r="V154" s="486">
        <v>3</v>
      </c>
      <c r="W154" s="486">
        <v>32</v>
      </c>
      <c r="X154" s="481" t="s">
        <v>2187</v>
      </c>
      <c r="Y154" s="483">
        <v>803058</v>
      </c>
      <c r="Z154" s="485">
        <v>18.440000000000001</v>
      </c>
      <c r="AA154" s="483">
        <v>744421</v>
      </c>
      <c r="AB154" s="488">
        <v>17.09</v>
      </c>
      <c r="AC154" s="483">
        <v>156524</v>
      </c>
      <c r="AD154" s="483">
        <v>9769048</v>
      </c>
      <c r="AE154" s="487">
        <v>0.19490995669055036</v>
      </c>
      <c r="AF154" s="489">
        <v>193.92624728850325</v>
      </c>
      <c r="AG154" s="490">
        <v>10341328</v>
      </c>
      <c r="AH154" s="490">
        <v>1655</v>
      </c>
      <c r="AI154" s="490">
        <v>561.84100000000001</v>
      </c>
      <c r="AJ154" s="481" t="s">
        <v>888</v>
      </c>
      <c r="AK154" s="481" t="s">
        <v>710</v>
      </c>
      <c r="AL154" s="481" t="s">
        <v>628</v>
      </c>
      <c r="AM154" s="481" t="s">
        <v>1299</v>
      </c>
      <c r="AN154" s="481" t="s">
        <v>594</v>
      </c>
      <c r="AO154" s="481" t="s">
        <v>2105</v>
      </c>
      <c r="AP154" s="481" t="s">
        <v>2049</v>
      </c>
      <c r="AQ154" s="481" t="s">
        <v>2226</v>
      </c>
      <c r="AR154" s="481" t="s">
        <v>2236</v>
      </c>
      <c r="AS154" s="481" t="s">
        <v>2051</v>
      </c>
      <c r="AT154" s="491">
        <v>16126</v>
      </c>
      <c r="AU154" s="481" t="s">
        <v>705</v>
      </c>
      <c r="AV154" s="481" t="s">
        <v>2026</v>
      </c>
      <c r="AW154" s="481" t="s">
        <v>2026</v>
      </c>
      <c r="AX154" s="492" t="s">
        <v>2026</v>
      </c>
    </row>
    <row r="155" spans="1:50" ht="34.5">
      <c r="A155" s="480" t="s">
        <v>1950</v>
      </c>
      <c r="B155" s="481" t="s">
        <v>1281</v>
      </c>
      <c r="C155" s="481" t="s">
        <v>2377</v>
      </c>
      <c r="D155" s="481" t="s">
        <v>2377</v>
      </c>
      <c r="E155" s="481" t="s">
        <v>2382</v>
      </c>
      <c r="F155" s="481" t="s">
        <v>2378</v>
      </c>
      <c r="G155" s="481" t="s">
        <v>1951</v>
      </c>
      <c r="H155" s="481" t="s">
        <v>578</v>
      </c>
      <c r="I155" s="481" t="s">
        <v>579</v>
      </c>
      <c r="J155" s="481" t="s">
        <v>736</v>
      </c>
      <c r="K155" s="482"/>
      <c r="L155" s="483">
        <v>406</v>
      </c>
      <c r="M155" s="483">
        <v>407</v>
      </c>
      <c r="N155" s="484">
        <v>1416</v>
      </c>
      <c r="O155" s="485">
        <v>3.4876847290640396</v>
      </c>
      <c r="P155" s="486">
        <v>0</v>
      </c>
      <c r="Q155" s="483">
        <v>456</v>
      </c>
      <c r="R155" s="483">
        <v>456</v>
      </c>
      <c r="S155" s="483">
        <v>347</v>
      </c>
      <c r="T155" s="487">
        <v>0.87185929648241201</v>
      </c>
      <c r="U155" s="486">
        <v>2</v>
      </c>
      <c r="V155" s="486">
        <v>0</v>
      </c>
      <c r="W155" s="486">
        <v>2</v>
      </c>
      <c r="X155" s="481" t="s">
        <v>2383</v>
      </c>
      <c r="Y155" s="483">
        <v>140000</v>
      </c>
      <c r="Z155" s="485">
        <v>3.21</v>
      </c>
      <c r="AA155" s="483">
        <v>100000</v>
      </c>
      <c r="AB155" s="488">
        <v>2.3000000000000003</v>
      </c>
      <c r="AC155" s="483">
        <v>24456</v>
      </c>
      <c r="AD155" s="483">
        <v>2792393</v>
      </c>
      <c r="AE155" s="487">
        <v>0.17468571428571428</v>
      </c>
      <c r="AF155" s="489">
        <v>142.05607476635515</v>
      </c>
      <c r="AG155" s="490">
        <v>8225987</v>
      </c>
      <c r="AH155" s="490">
        <v>5785</v>
      </c>
      <c r="AI155" s="490">
        <v>345.47489999999999</v>
      </c>
      <c r="AJ155" s="481" t="s">
        <v>593</v>
      </c>
      <c r="AK155" s="481" t="s">
        <v>1824</v>
      </c>
      <c r="AL155" s="481" t="s">
        <v>1185</v>
      </c>
      <c r="AM155" s="481" t="s">
        <v>1952</v>
      </c>
      <c r="AN155" s="481" t="s">
        <v>594</v>
      </c>
      <c r="AO155" s="481" t="s">
        <v>2033</v>
      </c>
      <c r="AP155" s="481" t="s">
        <v>2110</v>
      </c>
      <c r="AQ155" s="481" t="s">
        <v>2239</v>
      </c>
      <c r="AR155" s="481" t="s">
        <v>2221</v>
      </c>
      <c r="AS155" s="481" t="s">
        <v>2250</v>
      </c>
      <c r="AT155" s="491">
        <v>25811</v>
      </c>
      <c r="AU155" s="481" t="s">
        <v>2026</v>
      </c>
      <c r="AV155" s="481" t="s">
        <v>737</v>
      </c>
      <c r="AW155" s="481" t="s">
        <v>2026</v>
      </c>
      <c r="AX155" s="492" t="s">
        <v>2026</v>
      </c>
    </row>
    <row r="156" spans="1:50" ht="23.25">
      <c r="A156" s="480" t="s">
        <v>473</v>
      </c>
      <c r="B156" s="481" t="s">
        <v>650</v>
      </c>
      <c r="C156" s="481" t="s">
        <v>2233</v>
      </c>
      <c r="D156" s="481" t="s">
        <v>2233</v>
      </c>
      <c r="E156" s="481" t="s">
        <v>2235</v>
      </c>
      <c r="F156" s="481" t="s">
        <v>2235</v>
      </c>
      <c r="G156" s="481" t="s">
        <v>1966</v>
      </c>
      <c r="H156" s="481" t="s">
        <v>578</v>
      </c>
      <c r="I156" s="481" t="s">
        <v>579</v>
      </c>
      <c r="J156" s="481" t="s">
        <v>580</v>
      </c>
      <c r="K156" s="482"/>
      <c r="L156" s="483">
        <v>527</v>
      </c>
      <c r="M156" s="483">
        <v>529</v>
      </c>
      <c r="N156" s="484">
        <v>2429.5</v>
      </c>
      <c r="O156" s="485">
        <v>4.6100569259962052</v>
      </c>
      <c r="P156" s="486">
        <v>0</v>
      </c>
      <c r="Q156" s="483">
        <v>1088</v>
      </c>
      <c r="R156" s="483">
        <v>1088</v>
      </c>
      <c r="S156" s="483">
        <v>234</v>
      </c>
      <c r="T156" s="487">
        <v>0.44913627639155468</v>
      </c>
      <c r="U156" s="486">
        <v>3</v>
      </c>
      <c r="V156" s="486">
        <v>0</v>
      </c>
      <c r="W156" s="486">
        <v>3</v>
      </c>
      <c r="X156" s="481" t="s">
        <v>2020</v>
      </c>
      <c r="Y156" s="483">
        <v>253000</v>
      </c>
      <c r="Z156" s="485">
        <v>5.8100000000000005</v>
      </c>
      <c r="AA156" s="483">
        <v>253000</v>
      </c>
      <c r="AB156" s="488">
        <v>5.8100000000000005</v>
      </c>
      <c r="AC156" s="483">
        <v>31158</v>
      </c>
      <c r="AD156" s="483">
        <v>4724612</v>
      </c>
      <c r="AE156" s="487">
        <v>0.12315415019762846</v>
      </c>
      <c r="AF156" s="489">
        <v>187.26333907056798</v>
      </c>
      <c r="AG156" s="490">
        <v>10130155</v>
      </c>
      <c r="AH156" s="490">
        <v>4149</v>
      </c>
      <c r="AI156" s="490">
        <v>596.39649999999995</v>
      </c>
      <c r="AJ156" s="481" t="s">
        <v>601</v>
      </c>
      <c r="AK156" s="481" t="s">
        <v>1967</v>
      </c>
      <c r="AL156" s="481" t="s">
        <v>1200</v>
      </c>
      <c r="AM156" s="481" t="s">
        <v>653</v>
      </c>
      <c r="AN156" s="481" t="s">
        <v>594</v>
      </c>
      <c r="AO156" s="481" t="s">
        <v>2021</v>
      </c>
      <c r="AP156" s="481" t="s">
        <v>2056</v>
      </c>
      <c r="AQ156" s="481" t="s">
        <v>2296</v>
      </c>
      <c r="AR156" s="481" t="s">
        <v>2297</v>
      </c>
      <c r="AS156" s="481" t="s">
        <v>2298</v>
      </c>
      <c r="AT156" s="491">
        <v>24472</v>
      </c>
      <c r="AU156" s="481" t="s">
        <v>2026</v>
      </c>
      <c r="AV156" s="481" t="s">
        <v>2026</v>
      </c>
      <c r="AW156" s="481" t="s">
        <v>2026</v>
      </c>
      <c r="AX156" s="492" t="s">
        <v>2026</v>
      </c>
    </row>
    <row r="157" spans="1:50" ht="34.5">
      <c r="A157" s="480" t="s">
        <v>603</v>
      </c>
      <c r="B157" s="481" t="s">
        <v>604</v>
      </c>
      <c r="C157" s="481" t="s">
        <v>2384</v>
      </c>
      <c r="D157" s="481" t="s">
        <v>2385</v>
      </c>
      <c r="E157" s="481" t="s">
        <v>2386</v>
      </c>
      <c r="F157" s="481" t="s">
        <v>2324</v>
      </c>
      <c r="G157" s="481" t="s">
        <v>605</v>
      </c>
      <c r="H157" s="481" t="s">
        <v>578</v>
      </c>
      <c r="I157" s="481" t="s">
        <v>579</v>
      </c>
      <c r="J157" s="481" t="s">
        <v>580</v>
      </c>
      <c r="K157" s="482"/>
      <c r="L157" s="483">
        <v>98</v>
      </c>
      <c r="M157" s="483">
        <v>100</v>
      </c>
      <c r="N157" s="484">
        <v>386</v>
      </c>
      <c r="O157" s="485">
        <v>3.9387755102040818</v>
      </c>
      <c r="P157" s="486">
        <v>0</v>
      </c>
      <c r="Q157" s="483">
        <v>169</v>
      </c>
      <c r="R157" s="483">
        <v>169</v>
      </c>
      <c r="S157" s="483">
        <v>49</v>
      </c>
      <c r="T157" s="487">
        <v>0.50515463917525771</v>
      </c>
      <c r="U157" s="486">
        <v>1</v>
      </c>
      <c r="V157" s="486">
        <v>0</v>
      </c>
      <c r="W157" s="486">
        <v>1</v>
      </c>
      <c r="X157" s="481" t="s">
        <v>2040</v>
      </c>
      <c r="Y157" s="483">
        <v>29359</v>
      </c>
      <c r="Z157" s="485">
        <v>0.67</v>
      </c>
      <c r="AA157" s="483">
        <v>29359</v>
      </c>
      <c r="AB157" s="488">
        <v>0.67</v>
      </c>
      <c r="AC157" s="483">
        <v>5759</v>
      </c>
      <c r="AD157" s="483">
        <v>771591</v>
      </c>
      <c r="AE157" s="487">
        <v>0.19615790728567048</v>
      </c>
      <c r="AF157" s="489">
        <v>252.23880597014923</v>
      </c>
      <c r="AG157" s="490">
        <v>1880013</v>
      </c>
      <c r="AH157" s="490">
        <v>4694</v>
      </c>
      <c r="AI157" s="490">
        <v>493.5532</v>
      </c>
      <c r="AJ157" s="481" t="s">
        <v>606</v>
      </c>
      <c r="AK157" s="481" t="s">
        <v>607</v>
      </c>
      <c r="AL157" s="481" t="s">
        <v>608</v>
      </c>
      <c r="AM157" s="481" t="s">
        <v>2026</v>
      </c>
      <c r="AN157" s="481" t="s">
        <v>609</v>
      </c>
      <c r="AO157" s="481" t="s">
        <v>2124</v>
      </c>
      <c r="AP157" s="481" t="s">
        <v>2050</v>
      </c>
      <c r="AQ157" s="481" t="s">
        <v>2387</v>
      </c>
      <c r="AR157" s="481" t="s">
        <v>2388</v>
      </c>
      <c r="AS157" s="481" t="s">
        <v>2389</v>
      </c>
      <c r="AT157" s="491">
        <v>23832</v>
      </c>
      <c r="AU157" s="481" t="s">
        <v>2026</v>
      </c>
      <c r="AV157" s="481" t="s">
        <v>2026</v>
      </c>
      <c r="AW157" s="481" t="s">
        <v>2026</v>
      </c>
      <c r="AX157" s="492" t="s">
        <v>2026</v>
      </c>
    </row>
    <row r="158" spans="1:50" ht="23.25">
      <c r="A158" s="480" t="s">
        <v>616</v>
      </c>
      <c r="B158" s="481" t="s">
        <v>617</v>
      </c>
      <c r="C158" s="481" t="s">
        <v>2390</v>
      </c>
      <c r="D158" s="481" t="s">
        <v>2390</v>
      </c>
      <c r="E158" s="481" t="s">
        <v>2391</v>
      </c>
      <c r="F158" s="481" t="s">
        <v>2391</v>
      </c>
      <c r="G158" s="481" t="s">
        <v>618</v>
      </c>
      <c r="H158" s="481" t="s">
        <v>578</v>
      </c>
      <c r="I158" s="481" t="s">
        <v>589</v>
      </c>
      <c r="J158" s="481" t="s">
        <v>580</v>
      </c>
      <c r="K158" s="482"/>
      <c r="L158" s="483">
        <v>35</v>
      </c>
      <c r="M158" s="483">
        <v>35</v>
      </c>
      <c r="N158" s="484">
        <v>157.5</v>
      </c>
      <c r="O158" s="485">
        <v>4.5</v>
      </c>
      <c r="P158" s="486">
        <v>0</v>
      </c>
      <c r="Q158" s="483">
        <v>68</v>
      </c>
      <c r="R158" s="483">
        <v>68</v>
      </c>
      <c r="S158" s="483">
        <v>12</v>
      </c>
      <c r="T158" s="487">
        <v>0.34285714285714286</v>
      </c>
      <c r="U158" s="486">
        <v>1</v>
      </c>
      <c r="V158" s="486">
        <v>0</v>
      </c>
      <c r="W158" s="486">
        <v>1</v>
      </c>
      <c r="X158" s="481" t="s">
        <v>2049</v>
      </c>
      <c r="Y158" s="483">
        <v>9621</v>
      </c>
      <c r="Z158" s="485">
        <v>0.22</v>
      </c>
      <c r="AA158" s="483">
        <v>9621</v>
      </c>
      <c r="AB158" s="488">
        <v>0.22</v>
      </c>
      <c r="AC158" s="483">
        <v>5774</v>
      </c>
      <c r="AD158" s="483">
        <v>361857</v>
      </c>
      <c r="AE158" s="487">
        <v>0.60014551501922875</v>
      </c>
      <c r="AF158" s="489">
        <v>309.09090909090907</v>
      </c>
      <c r="AG158" s="490">
        <v>4503296</v>
      </c>
      <c r="AH158" s="490">
        <v>28412</v>
      </c>
      <c r="AI158" s="490">
        <v>663.08820000000003</v>
      </c>
      <c r="AJ158" s="481" t="s">
        <v>619</v>
      </c>
      <c r="AK158" s="481" t="s">
        <v>620</v>
      </c>
      <c r="AL158" s="481" t="s">
        <v>621</v>
      </c>
      <c r="AM158" s="481" t="s">
        <v>2026</v>
      </c>
      <c r="AN158" s="481" t="s">
        <v>609</v>
      </c>
      <c r="AO158" s="481" t="s">
        <v>2049</v>
      </c>
      <c r="AP158" s="481" t="s">
        <v>2124</v>
      </c>
      <c r="AQ158" s="481" t="s">
        <v>2298</v>
      </c>
      <c r="AR158" s="481" t="s">
        <v>2392</v>
      </c>
      <c r="AS158" s="481" t="s">
        <v>2393</v>
      </c>
      <c r="AT158" s="491">
        <v>35155</v>
      </c>
      <c r="AU158" s="481" t="s">
        <v>2026</v>
      </c>
      <c r="AV158" s="481" t="s">
        <v>2026</v>
      </c>
      <c r="AW158" s="481" t="s">
        <v>622</v>
      </c>
      <c r="AX158" s="492" t="s">
        <v>622</v>
      </c>
    </row>
    <row r="159" spans="1:50" ht="23.25">
      <c r="A159" s="480" t="s">
        <v>326</v>
      </c>
      <c r="B159" s="481" t="s">
        <v>643</v>
      </c>
      <c r="C159" s="481" t="s">
        <v>2394</v>
      </c>
      <c r="D159" s="481" t="s">
        <v>2395</v>
      </c>
      <c r="E159" s="481" t="s">
        <v>2396</v>
      </c>
      <c r="F159" s="481" t="s">
        <v>2273</v>
      </c>
      <c r="G159" s="481" t="s">
        <v>644</v>
      </c>
      <c r="H159" s="481" t="s">
        <v>578</v>
      </c>
      <c r="I159" s="481" t="s">
        <v>589</v>
      </c>
      <c r="J159" s="481" t="s">
        <v>580</v>
      </c>
      <c r="K159" s="482"/>
      <c r="L159" s="483">
        <v>106</v>
      </c>
      <c r="M159" s="483">
        <v>107</v>
      </c>
      <c r="N159" s="484">
        <v>530</v>
      </c>
      <c r="O159" s="485">
        <v>5</v>
      </c>
      <c r="P159" s="486">
        <v>0</v>
      </c>
      <c r="Q159" s="483">
        <v>218</v>
      </c>
      <c r="R159" s="483">
        <v>218</v>
      </c>
      <c r="S159" s="483">
        <v>47</v>
      </c>
      <c r="T159" s="487">
        <v>0.4563106796116505</v>
      </c>
      <c r="U159" s="486">
        <v>1</v>
      </c>
      <c r="V159" s="486">
        <v>1</v>
      </c>
      <c r="W159" s="486">
        <v>1</v>
      </c>
      <c r="X159" s="481" t="s">
        <v>2022</v>
      </c>
      <c r="Y159" s="483">
        <v>39609</v>
      </c>
      <c r="Z159" s="485">
        <v>0.91</v>
      </c>
      <c r="AA159" s="483">
        <v>39609</v>
      </c>
      <c r="AB159" s="488">
        <v>0.91</v>
      </c>
      <c r="AC159" s="483">
        <v>8031</v>
      </c>
      <c r="AD159" s="483">
        <v>950162</v>
      </c>
      <c r="AE159" s="487">
        <v>0.20275694917821707</v>
      </c>
      <c r="AF159" s="489">
        <v>239.56043956043956</v>
      </c>
      <c r="AG159" s="490">
        <v>4290021</v>
      </c>
      <c r="AH159" s="490">
        <v>7981</v>
      </c>
      <c r="AI159" s="490">
        <v>661.24270000000001</v>
      </c>
      <c r="AJ159" s="481" t="s">
        <v>645</v>
      </c>
      <c r="AK159" s="481" t="s">
        <v>646</v>
      </c>
      <c r="AL159" s="481" t="s">
        <v>647</v>
      </c>
      <c r="AM159" s="481" t="s">
        <v>648</v>
      </c>
      <c r="AN159" s="481" t="s">
        <v>609</v>
      </c>
      <c r="AO159" s="481" t="s">
        <v>2031</v>
      </c>
      <c r="AP159" s="481" t="s">
        <v>2124</v>
      </c>
      <c r="AQ159" s="481" t="s">
        <v>2397</v>
      </c>
      <c r="AR159" s="481" t="s">
        <v>2398</v>
      </c>
      <c r="AS159" s="481" t="s">
        <v>2399</v>
      </c>
      <c r="AT159" s="491">
        <v>27241</v>
      </c>
      <c r="AU159" s="481" t="s">
        <v>2026</v>
      </c>
      <c r="AV159" s="481" t="s">
        <v>2026</v>
      </c>
      <c r="AW159" s="481" t="s">
        <v>2026</v>
      </c>
      <c r="AX159" s="492" t="s">
        <v>2026</v>
      </c>
    </row>
    <row r="160" spans="1:50" ht="23.25">
      <c r="A160" s="480" t="s">
        <v>655</v>
      </c>
      <c r="B160" s="481" t="s">
        <v>656</v>
      </c>
      <c r="C160" s="481" t="s">
        <v>2400</v>
      </c>
      <c r="D160" s="481" t="s">
        <v>2401</v>
      </c>
      <c r="E160" s="481" t="s">
        <v>2402</v>
      </c>
      <c r="F160" s="481" t="s">
        <v>2402</v>
      </c>
      <c r="G160" s="481" t="s">
        <v>657</v>
      </c>
      <c r="H160" s="481" t="s">
        <v>578</v>
      </c>
      <c r="I160" s="481" t="s">
        <v>579</v>
      </c>
      <c r="J160" s="481" t="s">
        <v>580</v>
      </c>
      <c r="K160" s="482"/>
      <c r="L160" s="483">
        <v>159</v>
      </c>
      <c r="M160" s="483">
        <v>159</v>
      </c>
      <c r="N160" s="484">
        <v>725.5</v>
      </c>
      <c r="O160" s="485">
        <v>4.5628930817610067</v>
      </c>
      <c r="P160" s="486">
        <v>0</v>
      </c>
      <c r="Q160" s="483">
        <v>337</v>
      </c>
      <c r="R160" s="483">
        <v>337</v>
      </c>
      <c r="S160" s="483">
        <v>60</v>
      </c>
      <c r="T160" s="487">
        <v>0.38961038961038963</v>
      </c>
      <c r="U160" s="486">
        <v>1</v>
      </c>
      <c r="V160" s="486">
        <v>0</v>
      </c>
      <c r="W160" s="486">
        <v>1</v>
      </c>
      <c r="X160" s="481" t="s">
        <v>2048</v>
      </c>
      <c r="Y160" s="483">
        <v>28690</v>
      </c>
      <c r="Z160" s="485">
        <v>0.66</v>
      </c>
      <c r="AA160" s="483">
        <v>28690</v>
      </c>
      <c r="AB160" s="488">
        <v>0.66</v>
      </c>
      <c r="AC160" s="483">
        <v>7750</v>
      </c>
      <c r="AD160" s="483">
        <v>1375740</v>
      </c>
      <c r="AE160" s="487">
        <v>0.27012896479609622</v>
      </c>
      <c r="AF160" s="489">
        <v>510.60606060606057</v>
      </c>
      <c r="AG160" s="490">
        <v>3631814</v>
      </c>
      <c r="AH160" s="490">
        <v>4992</v>
      </c>
      <c r="AI160" s="490">
        <v>581.5779</v>
      </c>
      <c r="AJ160" s="481" t="s">
        <v>658</v>
      </c>
      <c r="AK160" s="481" t="s">
        <v>619</v>
      </c>
      <c r="AL160" s="481" t="s">
        <v>659</v>
      </c>
      <c r="AM160" s="481" t="s">
        <v>2026</v>
      </c>
      <c r="AN160" s="481" t="s">
        <v>609</v>
      </c>
      <c r="AO160" s="481" t="s">
        <v>2049</v>
      </c>
      <c r="AP160" s="481" t="s">
        <v>2124</v>
      </c>
      <c r="AQ160" s="481" t="s">
        <v>2298</v>
      </c>
      <c r="AR160" s="481" t="s">
        <v>2392</v>
      </c>
      <c r="AS160" s="481" t="s">
        <v>2403</v>
      </c>
      <c r="AT160" s="491">
        <v>23985</v>
      </c>
      <c r="AU160" s="481" t="s">
        <v>2026</v>
      </c>
      <c r="AV160" s="481" t="s">
        <v>2026</v>
      </c>
      <c r="AW160" s="481" t="s">
        <v>2026</v>
      </c>
      <c r="AX160" s="492" t="s">
        <v>2026</v>
      </c>
    </row>
    <row r="161" spans="1:50" ht="23.25">
      <c r="A161" s="480" t="s">
        <v>344</v>
      </c>
      <c r="B161" s="481" t="s">
        <v>676</v>
      </c>
      <c r="C161" s="481" t="s">
        <v>2404</v>
      </c>
      <c r="D161" s="481" t="s">
        <v>2404</v>
      </c>
      <c r="E161" s="481" t="s">
        <v>2073</v>
      </c>
      <c r="F161" s="481" t="s">
        <v>2073</v>
      </c>
      <c r="G161" s="481" t="s">
        <v>677</v>
      </c>
      <c r="H161" s="481" t="s">
        <v>578</v>
      </c>
      <c r="I161" s="481" t="s">
        <v>579</v>
      </c>
      <c r="J161" s="481" t="s">
        <v>580</v>
      </c>
      <c r="K161" s="482"/>
      <c r="L161" s="483">
        <v>1082</v>
      </c>
      <c r="M161" s="483">
        <v>1084</v>
      </c>
      <c r="N161" s="484">
        <v>5120</v>
      </c>
      <c r="O161" s="485">
        <v>4.7319778188539745</v>
      </c>
      <c r="P161" s="486">
        <v>0</v>
      </c>
      <c r="Q161" s="483">
        <v>2173</v>
      </c>
      <c r="R161" s="483">
        <v>2173</v>
      </c>
      <c r="S161" s="483">
        <v>442</v>
      </c>
      <c r="T161" s="487">
        <v>0.41580432737535278</v>
      </c>
      <c r="U161" s="486">
        <v>13</v>
      </c>
      <c r="V161" s="486">
        <v>0</v>
      </c>
      <c r="W161" s="486">
        <v>24</v>
      </c>
      <c r="X161" s="481" t="s">
        <v>2187</v>
      </c>
      <c r="Y161" s="483">
        <v>446172</v>
      </c>
      <c r="Z161" s="485">
        <v>10.24</v>
      </c>
      <c r="AA161" s="483">
        <v>413534</v>
      </c>
      <c r="AB161" s="488">
        <v>9.49</v>
      </c>
      <c r="AC161" s="483">
        <v>100358</v>
      </c>
      <c r="AD161" s="483">
        <v>8233310</v>
      </c>
      <c r="AE161" s="487">
        <v>0.22493119245492771</v>
      </c>
      <c r="AF161" s="489">
        <v>212.20703125</v>
      </c>
      <c r="AG161" s="490">
        <v>12262000</v>
      </c>
      <c r="AH161" s="490">
        <v>2391</v>
      </c>
      <c r="AI161" s="490">
        <v>581.54939999999999</v>
      </c>
      <c r="AJ161" s="481" t="s">
        <v>678</v>
      </c>
      <c r="AK161" s="481" t="s">
        <v>679</v>
      </c>
      <c r="AL161" s="481" t="s">
        <v>680</v>
      </c>
      <c r="AM161" s="481" t="s">
        <v>619</v>
      </c>
      <c r="AN161" s="481" t="s">
        <v>609</v>
      </c>
      <c r="AO161" s="481" t="s">
        <v>2049</v>
      </c>
      <c r="AP161" s="481" t="s">
        <v>2124</v>
      </c>
      <c r="AQ161" s="481" t="s">
        <v>2405</v>
      </c>
      <c r="AR161" s="481" t="s">
        <v>2406</v>
      </c>
      <c r="AS161" s="481" t="s">
        <v>2393</v>
      </c>
      <c r="AT161" s="491">
        <v>17884</v>
      </c>
      <c r="AU161" s="481" t="s">
        <v>681</v>
      </c>
      <c r="AV161" s="481" t="s">
        <v>2026</v>
      </c>
      <c r="AW161" s="481" t="s">
        <v>2026</v>
      </c>
      <c r="AX161" s="492" t="s">
        <v>2026</v>
      </c>
    </row>
    <row r="162" spans="1:50" ht="34.5">
      <c r="A162" s="480" t="s">
        <v>345</v>
      </c>
      <c r="B162" s="481" t="s">
        <v>682</v>
      </c>
      <c r="C162" s="481" t="s">
        <v>2407</v>
      </c>
      <c r="D162" s="481" t="s">
        <v>2404</v>
      </c>
      <c r="E162" s="481" t="s">
        <v>2408</v>
      </c>
      <c r="F162" s="481" t="s">
        <v>2408</v>
      </c>
      <c r="G162" s="481" t="s">
        <v>683</v>
      </c>
      <c r="H162" s="481" t="s">
        <v>684</v>
      </c>
      <c r="I162" s="481" t="s">
        <v>579</v>
      </c>
      <c r="J162" s="481" t="s">
        <v>580</v>
      </c>
      <c r="K162" s="486">
        <v>26</v>
      </c>
      <c r="L162" s="483">
        <v>175</v>
      </c>
      <c r="M162" s="483">
        <v>175</v>
      </c>
      <c r="N162" s="484">
        <v>762.5</v>
      </c>
      <c r="O162" s="485">
        <v>4.3571428571428568</v>
      </c>
      <c r="P162" s="486">
        <v>66</v>
      </c>
      <c r="Q162" s="483">
        <v>285</v>
      </c>
      <c r="R162" s="483">
        <v>351</v>
      </c>
      <c r="S162" s="483">
        <v>92</v>
      </c>
      <c r="T162" s="487">
        <v>0.53179190751445082</v>
      </c>
      <c r="U162" s="486">
        <v>1</v>
      </c>
      <c r="V162" s="486">
        <v>0</v>
      </c>
      <c r="W162" s="486">
        <v>1</v>
      </c>
      <c r="X162" s="481" t="s">
        <v>2332</v>
      </c>
      <c r="Y162" s="483">
        <v>36154</v>
      </c>
      <c r="Z162" s="485">
        <v>0.83</v>
      </c>
      <c r="AA162" s="483">
        <v>36154</v>
      </c>
      <c r="AB162" s="488">
        <v>0.83</v>
      </c>
      <c r="AC162" s="483">
        <v>17562</v>
      </c>
      <c r="AD162" s="483">
        <v>1825587</v>
      </c>
      <c r="AE162" s="487">
        <v>0.48575537976434141</v>
      </c>
      <c r="AF162" s="489">
        <v>422.89156626506025</v>
      </c>
      <c r="AG162" s="490">
        <v>7053000</v>
      </c>
      <c r="AH162" s="490">
        <v>9250</v>
      </c>
      <c r="AI162" s="490">
        <v>535.22540000000004</v>
      </c>
      <c r="AJ162" s="481" t="s">
        <v>679</v>
      </c>
      <c r="AK162" s="481" t="s">
        <v>685</v>
      </c>
      <c r="AL162" s="481" t="s">
        <v>619</v>
      </c>
      <c r="AM162" s="481" t="s">
        <v>680</v>
      </c>
      <c r="AN162" s="481" t="s">
        <v>609</v>
      </c>
      <c r="AO162" s="481" t="s">
        <v>2049</v>
      </c>
      <c r="AP162" s="481" t="s">
        <v>2124</v>
      </c>
      <c r="AQ162" s="481" t="s">
        <v>2405</v>
      </c>
      <c r="AR162" s="481" t="s">
        <v>2406</v>
      </c>
      <c r="AS162" s="481" t="s">
        <v>2393</v>
      </c>
      <c r="AT162" s="491">
        <v>27060</v>
      </c>
      <c r="AU162" s="481" t="s">
        <v>2026</v>
      </c>
      <c r="AV162" s="481" t="s">
        <v>2026</v>
      </c>
      <c r="AW162" s="481" t="s">
        <v>2026</v>
      </c>
      <c r="AX162" s="492" t="s">
        <v>2026</v>
      </c>
    </row>
    <row r="163" spans="1:50" ht="23.25">
      <c r="A163" s="480" t="s">
        <v>348</v>
      </c>
      <c r="B163" s="481" t="s">
        <v>712</v>
      </c>
      <c r="C163" s="481" t="s">
        <v>2409</v>
      </c>
      <c r="D163" s="481" t="s">
        <v>2409</v>
      </c>
      <c r="E163" s="481" t="s">
        <v>2410</v>
      </c>
      <c r="F163" s="481" t="s">
        <v>2410</v>
      </c>
      <c r="G163" s="481" t="s">
        <v>713</v>
      </c>
      <c r="H163" s="481" t="s">
        <v>578</v>
      </c>
      <c r="I163" s="481" t="s">
        <v>579</v>
      </c>
      <c r="J163" s="481" t="s">
        <v>580</v>
      </c>
      <c r="K163" s="482"/>
      <c r="L163" s="483">
        <v>163</v>
      </c>
      <c r="M163" s="483">
        <v>168</v>
      </c>
      <c r="N163" s="484">
        <v>807.5</v>
      </c>
      <c r="O163" s="485">
        <v>4.9539877300613497</v>
      </c>
      <c r="P163" s="486">
        <v>0</v>
      </c>
      <c r="Q163" s="483">
        <v>441</v>
      </c>
      <c r="R163" s="483">
        <v>441</v>
      </c>
      <c r="S163" s="483">
        <v>63</v>
      </c>
      <c r="T163" s="487">
        <v>0.38650306748466257</v>
      </c>
      <c r="U163" s="486">
        <v>1</v>
      </c>
      <c r="V163" s="486">
        <v>0</v>
      </c>
      <c r="W163" s="486">
        <v>1</v>
      </c>
      <c r="X163" s="481" t="s">
        <v>2048</v>
      </c>
      <c r="Y163" s="483">
        <v>27477</v>
      </c>
      <c r="Z163" s="485">
        <v>0.63</v>
      </c>
      <c r="AA163" s="483">
        <v>27477</v>
      </c>
      <c r="AB163" s="488">
        <v>0.63</v>
      </c>
      <c r="AC163" s="483">
        <v>9043</v>
      </c>
      <c r="AD163" s="483">
        <v>1585892</v>
      </c>
      <c r="AE163" s="487">
        <v>0.32911162062816174</v>
      </c>
      <c r="AF163" s="489">
        <v>700</v>
      </c>
      <c r="AG163" s="490">
        <v>2817000</v>
      </c>
      <c r="AH163" s="490">
        <v>3382</v>
      </c>
      <c r="AI163" s="490">
        <v>580.35580000000004</v>
      </c>
      <c r="AJ163" s="481" t="s">
        <v>714</v>
      </c>
      <c r="AK163" s="481" t="s">
        <v>715</v>
      </c>
      <c r="AL163" s="481" t="s">
        <v>619</v>
      </c>
      <c r="AM163" s="481" t="s">
        <v>2026</v>
      </c>
      <c r="AN163" s="481" t="s">
        <v>609</v>
      </c>
      <c r="AO163" s="481" t="s">
        <v>2038</v>
      </c>
      <c r="AP163" s="481" t="s">
        <v>2050</v>
      </c>
      <c r="AQ163" s="481" t="s">
        <v>2387</v>
      </c>
      <c r="AR163" s="481" t="s">
        <v>2411</v>
      </c>
      <c r="AS163" s="481" t="s">
        <v>2403</v>
      </c>
      <c r="AT163" s="491">
        <v>22766</v>
      </c>
      <c r="AU163" s="481" t="s">
        <v>716</v>
      </c>
      <c r="AV163" s="481" t="s">
        <v>2026</v>
      </c>
      <c r="AW163" s="481" t="s">
        <v>2026</v>
      </c>
      <c r="AX163" s="492" t="s">
        <v>2026</v>
      </c>
    </row>
    <row r="164" spans="1:50" ht="23.25">
      <c r="A164" s="480" t="s">
        <v>319</v>
      </c>
      <c r="B164" s="481" t="s">
        <v>729</v>
      </c>
      <c r="C164" s="481" t="s">
        <v>2412</v>
      </c>
      <c r="D164" s="481" t="s">
        <v>2412</v>
      </c>
      <c r="E164" s="481" t="s">
        <v>2144</v>
      </c>
      <c r="F164" s="481" t="s">
        <v>2144</v>
      </c>
      <c r="G164" s="481" t="s">
        <v>730</v>
      </c>
      <c r="H164" s="481" t="s">
        <v>578</v>
      </c>
      <c r="I164" s="481" t="s">
        <v>579</v>
      </c>
      <c r="J164" s="481" t="s">
        <v>580</v>
      </c>
      <c r="K164" s="482"/>
      <c r="L164" s="483">
        <v>2187</v>
      </c>
      <c r="M164" s="483">
        <v>2194</v>
      </c>
      <c r="N164" s="484">
        <v>10209.5</v>
      </c>
      <c r="O164" s="485">
        <v>4.6682670324645636</v>
      </c>
      <c r="P164" s="486">
        <v>0</v>
      </c>
      <c r="Q164" s="483">
        <v>4553</v>
      </c>
      <c r="R164" s="483">
        <v>4553</v>
      </c>
      <c r="S164" s="483">
        <v>999</v>
      </c>
      <c r="T164" s="487">
        <v>0.46813495782567949</v>
      </c>
      <c r="U164" s="486">
        <v>17</v>
      </c>
      <c r="V164" s="486">
        <v>1</v>
      </c>
      <c r="W164" s="486">
        <v>34</v>
      </c>
      <c r="X164" s="481" t="s">
        <v>2413</v>
      </c>
      <c r="Y164" s="483">
        <v>1196115</v>
      </c>
      <c r="Z164" s="485">
        <v>27.46</v>
      </c>
      <c r="AA164" s="483">
        <v>1101503</v>
      </c>
      <c r="AB164" s="488">
        <v>25.29</v>
      </c>
      <c r="AC164" s="483">
        <v>160098</v>
      </c>
      <c r="AD164" s="483">
        <v>17784205</v>
      </c>
      <c r="AE164" s="487">
        <v>0.13384833398126433</v>
      </c>
      <c r="AF164" s="489">
        <v>165.80480699198833</v>
      </c>
      <c r="AG164" s="490">
        <v>36411155</v>
      </c>
      <c r="AH164" s="490">
        <v>3553</v>
      </c>
      <c r="AI164" s="490">
        <v>532.54100000000005</v>
      </c>
      <c r="AJ164" s="481" t="s">
        <v>731</v>
      </c>
      <c r="AK164" s="481" t="s">
        <v>732</v>
      </c>
      <c r="AL164" s="481" t="s">
        <v>733</v>
      </c>
      <c r="AM164" s="481" t="s">
        <v>734</v>
      </c>
      <c r="AN164" s="481" t="s">
        <v>609</v>
      </c>
      <c r="AO164" s="481" t="s">
        <v>2031</v>
      </c>
      <c r="AP164" s="481" t="s">
        <v>2049</v>
      </c>
      <c r="AQ164" s="481" t="s">
        <v>2397</v>
      </c>
      <c r="AR164" s="481" t="s">
        <v>2414</v>
      </c>
      <c r="AS164" s="481" t="s">
        <v>2415</v>
      </c>
      <c r="AT164" s="491">
        <v>21768</v>
      </c>
      <c r="AU164" s="481" t="s">
        <v>2026</v>
      </c>
      <c r="AV164" s="481" t="s">
        <v>2026</v>
      </c>
      <c r="AW164" s="481" t="s">
        <v>2026</v>
      </c>
      <c r="AX164" s="492" t="s">
        <v>2026</v>
      </c>
    </row>
    <row r="165" spans="1:50" ht="34.5">
      <c r="A165" s="480" t="s">
        <v>322</v>
      </c>
      <c r="B165" s="481" t="s">
        <v>729</v>
      </c>
      <c r="C165" s="481" t="s">
        <v>2416</v>
      </c>
      <c r="D165" s="481" t="s">
        <v>2412</v>
      </c>
      <c r="E165" s="481" t="s">
        <v>2417</v>
      </c>
      <c r="F165" s="481" t="s">
        <v>2144</v>
      </c>
      <c r="G165" s="481" t="s">
        <v>735</v>
      </c>
      <c r="H165" s="481" t="s">
        <v>578</v>
      </c>
      <c r="I165" s="481" t="s">
        <v>579</v>
      </c>
      <c r="J165" s="481" t="s">
        <v>736</v>
      </c>
      <c r="K165" s="482"/>
      <c r="L165" s="483">
        <v>196</v>
      </c>
      <c r="M165" s="483">
        <v>197</v>
      </c>
      <c r="N165" s="484">
        <v>643</v>
      </c>
      <c r="O165" s="485">
        <v>3.2806122448979593</v>
      </c>
      <c r="P165" s="486">
        <v>0</v>
      </c>
      <c r="Q165" s="483">
        <v>237</v>
      </c>
      <c r="R165" s="483">
        <v>237</v>
      </c>
      <c r="S165" s="483">
        <v>174</v>
      </c>
      <c r="T165" s="487">
        <v>0.92553191489361697</v>
      </c>
      <c r="U165" s="486">
        <v>1</v>
      </c>
      <c r="V165" s="486">
        <v>0</v>
      </c>
      <c r="W165" s="486">
        <v>1</v>
      </c>
      <c r="X165" s="481" t="s">
        <v>2262</v>
      </c>
      <c r="Y165" s="483">
        <v>47204</v>
      </c>
      <c r="Z165" s="485">
        <v>1.08</v>
      </c>
      <c r="AA165" s="483">
        <v>47204</v>
      </c>
      <c r="AB165" s="488">
        <v>1.08</v>
      </c>
      <c r="AC165" s="483">
        <v>6149</v>
      </c>
      <c r="AD165" s="483">
        <v>1268931</v>
      </c>
      <c r="AE165" s="487">
        <v>0.13026438437420557</v>
      </c>
      <c r="AF165" s="489">
        <v>219.44444444444443</v>
      </c>
      <c r="AG165" s="490">
        <v>6622549</v>
      </c>
      <c r="AH165" s="490">
        <v>9907</v>
      </c>
      <c r="AI165" s="490">
        <v>308.19150000000002</v>
      </c>
      <c r="AJ165" s="481" t="s">
        <v>734</v>
      </c>
      <c r="AK165" s="481" t="s">
        <v>733</v>
      </c>
      <c r="AL165" s="481" t="s">
        <v>731</v>
      </c>
      <c r="AM165" s="481" t="s">
        <v>732</v>
      </c>
      <c r="AN165" s="481" t="s">
        <v>609</v>
      </c>
      <c r="AO165" s="481" t="s">
        <v>2031</v>
      </c>
      <c r="AP165" s="481" t="s">
        <v>2049</v>
      </c>
      <c r="AQ165" s="481" t="s">
        <v>2397</v>
      </c>
      <c r="AR165" s="481" t="s">
        <v>2414</v>
      </c>
      <c r="AS165" s="481" t="s">
        <v>2415</v>
      </c>
      <c r="AT165" s="491">
        <v>28245</v>
      </c>
      <c r="AU165" s="481" t="s">
        <v>2026</v>
      </c>
      <c r="AV165" s="481" t="s">
        <v>737</v>
      </c>
      <c r="AW165" s="481" t="s">
        <v>2026</v>
      </c>
      <c r="AX165" s="492" t="s">
        <v>2026</v>
      </c>
    </row>
    <row r="166" spans="1:50" ht="34.5">
      <c r="A166" s="480" t="s">
        <v>377</v>
      </c>
      <c r="B166" s="481" t="s">
        <v>712</v>
      </c>
      <c r="C166" s="481" t="s">
        <v>2418</v>
      </c>
      <c r="D166" s="481" t="s">
        <v>2409</v>
      </c>
      <c r="E166" s="481" t="s">
        <v>2246</v>
      </c>
      <c r="F166" s="481" t="s">
        <v>2246</v>
      </c>
      <c r="G166" s="481" t="s">
        <v>774</v>
      </c>
      <c r="H166" s="481" t="s">
        <v>578</v>
      </c>
      <c r="I166" s="481" t="s">
        <v>579</v>
      </c>
      <c r="J166" s="481" t="s">
        <v>736</v>
      </c>
      <c r="K166" s="482"/>
      <c r="L166" s="483">
        <v>197</v>
      </c>
      <c r="M166" s="483">
        <v>210</v>
      </c>
      <c r="N166" s="484">
        <v>693.5</v>
      </c>
      <c r="O166" s="485">
        <v>3.5203045685279188</v>
      </c>
      <c r="P166" s="486">
        <v>0</v>
      </c>
      <c r="Q166" s="483">
        <v>238</v>
      </c>
      <c r="R166" s="483">
        <v>238</v>
      </c>
      <c r="S166" s="483">
        <v>169</v>
      </c>
      <c r="T166" s="487">
        <v>0.85786802030456855</v>
      </c>
      <c r="U166" s="486">
        <v>1</v>
      </c>
      <c r="V166" s="486">
        <v>0</v>
      </c>
      <c r="W166" s="486">
        <v>1</v>
      </c>
      <c r="X166" s="481" t="s">
        <v>2296</v>
      </c>
      <c r="Y166" s="483">
        <v>63546</v>
      </c>
      <c r="Z166" s="485">
        <v>1.46</v>
      </c>
      <c r="AA166" s="483">
        <v>63546</v>
      </c>
      <c r="AB166" s="488">
        <v>1.46</v>
      </c>
      <c r="AC166" s="483">
        <v>7751</v>
      </c>
      <c r="AD166" s="483">
        <v>1393115</v>
      </c>
      <c r="AE166" s="487">
        <v>0.12197463254964908</v>
      </c>
      <c r="AF166" s="489">
        <v>163.01369863013699</v>
      </c>
      <c r="AG166" s="490">
        <v>3785397</v>
      </c>
      <c r="AH166" s="490">
        <v>5007</v>
      </c>
      <c r="AI166" s="490">
        <v>334.6345</v>
      </c>
      <c r="AJ166" s="481" t="s">
        <v>775</v>
      </c>
      <c r="AK166" s="481" t="s">
        <v>606</v>
      </c>
      <c r="AL166" s="481" t="s">
        <v>619</v>
      </c>
      <c r="AM166" s="481" t="s">
        <v>2026</v>
      </c>
      <c r="AN166" s="481" t="s">
        <v>609</v>
      </c>
      <c r="AO166" s="481" t="s">
        <v>2061</v>
      </c>
      <c r="AP166" s="481" t="s">
        <v>2050</v>
      </c>
      <c r="AQ166" s="481" t="s">
        <v>2387</v>
      </c>
      <c r="AR166" s="481" t="s">
        <v>2411</v>
      </c>
      <c r="AS166" s="481" t="s">
        <v>2403</v>
      </c>
      <c r="AT166" s="491">
        <v>24562</v>
      </c>
      <c r="AU166" s="481" t="s">
        <v>2026</v>
      </c>
      <c r="AV166" s="481" t="s">
        <v>737</v>
      </c>
      <c r="AW166" s="481" t="s">
        <v>2026</v>
      </c>
      <c r="AX166" s="492" t="s">
        <v>2026</v>
      </c>
    </row>
    <row r="167" spans="1:50" ht="23.25">
      <c r="A167" s="480" t="s">
        <v>817</v>
      </c>
      <c r="B167" s="481" t="s">
        <v>818</v>
      </c>
      <c r="C167" s="481" t="s">
        <v>2386</v>
      </c>
      <c r="D167" s="481" t="s">
        <v>2361</v>
      </c>
      <c r="E167" s="481" t="s">
        <v>2419</v>
      </c>
      <c r="F167" s="481" t="s">
        <v>2420</v>
      </c>
      <c r="G167" s="481" t="s">
        <v>819</v>
      </c>
      <c r="H167" s="481" t="s">
        <v>578</v>
      </c>
      <c r="I167" s="481" t="s">
        <v>589</v>
      </c>
      <c r="J167" s="481" t="s">
        <v>580</v>
      </c>
      <c r="K167" s="482"/>
      <c r="L167" s="483">
        <v>107</v>
      </c>
      <c r="M167" s="483">
        <v>108</v>
      </c>
      <c r="N167" s="484">
        <v>534.5</v>
      </c>
      <c r="O167" s="485">
        <v>4.9953271028037385</v>
      </c>
      <c r="P167" s="486">
        <v>0</v>
      </c>
      <c r="Q167" s="483">
        <v>238</v>
      </c>
      <c r="R167" s="483">
        <v>238</v>
      </c>
      <c r="S167" s="483">
        <v>57</v>
      </c>
      <c r="T167" s="487">
        <v>0.53773584905660377</v>
      </c>
      <c r="U167" s="486">
        <v>1</v>
      </c>
      <c r="V167" s="486">
        <v>0</v>
      </c>
      <c r="W167" s="486">
        <v>2</v>
      </c>
      <c r="X167" s="481" t="s">
        <v>2049</v>
      </c>
      <c r="Y167" s="483">
        <v>44353</v>
      </c>
      <c r="Z167" s="485">
        <v>1.02</v>
      </c>
      <c r="AA167" s="483">
        <v>44353</v>
      </c>
      <c r="AB167" s="488">
        <v>1.02</v>
      </c>
      <c r="AC167" s="483">
        <v>18790</v>
      </c>
      <c r="AD167" s="483">
        <v>1216072</v>
      </c>
      <c r="AE167" s="487">
        <v>0.42364665298852389</v>
      </c>
      <c r="AF167" s="489">
        <v>233.33333333333334</v>
      </c>
      <c r="AG167" s="490">
        <v>4364419</v>
      </c>
      <c r="AH167" s="490">
        <v>8008</v>
      </c>
      <c r="AI167" s="490">
        <v>492.54289999999997</v>
      </c>
      <c r="AJ167" s="481" t="s">
        <v>820</v>
      </c>
      <c r="AK167" s="481" t="s">
        <v>821</v>
      </c>
      <c r="AL167" s="481" t="s">
        <v>822</v>
      </c>
      <c r="AM167" s="481" t="s">
        <v>823</v>
      </c>
      <c r="AN167" s="481" t="s">
        <v>609</v>
      </c>
      <c r="AO167" s="481" t="s">
        <v>2031</v>
      </c>
      <c r="AP167" s="481" t="s">
        <v>2049</v>
      </c>
      <c r="AQ167" s="481" t="s">
        <v>2397</v>
      </c>
      <c r="AR167" s="481" t="s">
        <v>2398</v>
      </c>
      <c r="AS167" s="481" t="s">
        <v>2415</v>
      </c>
      <c r="AT167" s="491">
        <v>27180</v>
      </c>
      <c r="AU167" s="481" t="s">
        <v>2026</v>
      </c>
      <c r="AV167" s="481" t="s">
        <v>2026</v>
      </c>
      <c r="AW167" s="481" t="s">
        <v>2026</v>
      </c>
      <c r="AX167" s="492" t="s">
        <v>2026</v>
      </c>
    </row>
    <row r="168" spans="1:50" ht="23.25">
      <c r="A168" s="480" t="s">
        <v>324</v>
      </c>
      <c r="B168" s="481" t="s">
        <v>889</v>
      </c>
      <c r="C168" s="481" t="s">
        <v>2421</v>
      </c>
      <c r="D168" s="481" t="s">
        <v>2361</v>
      </c>
      <c r="E168" s="481" t="s">
        <v>2422</v>
      </c>
      <c r="F168" s="481" t="s">
        <v>2422</v>
      </c>
      <c r="G168" s="481" t="s">
        <v>890</v>
      </c>
      <c r="H168" s="481" t="s">
        <v>578</v>
      </c>
      <c r="I168" s="481" t="s">
        <v>579</v>
      </c>
      <c r="J168" s="481" t="s">
        <v>580</v>
      </c>
      <c r="K168" s="482"/>
      <c r="L168" s="483">
        <v>224</v>
      </c>
      <c r="M168" s="483">
        <v>224</v>
      </c>
      <c r="N168" s="484">
        <v>1088</v>
      </c>
      <c r="O168" s="485">
        <v>4.8571428571428568</v>
      </c>
      <c r="P168" s="486">
        <v>0</v>
      </c>
      <c r="Q168" s="483">
        <v>493</v>
      </c>
      <c r="R168" s="483">
        <v>493</v>
      </c>
      <c r="S168" s="483">
        <v>103</v>
      </c>
      <c r="T168" s="487">
        <v>0.46396396396396394</v>
      </c>
      <c r="U168" s="486">
        <v>2</v>
      </c>
      <c r="V168" s="486">
        <v>0</v>
      </c>
      <c r="W168" s="486">
        <v>3</v>
      </c>
      <c r="X168" s="481" t="s">
        <v>2423</v>
      </c>
      <c r="Y168" s="483">
        <v>93155</v>
      </c>
      <c r="Z168" s="485">
        <v>2.14</v>
      </c>
      <c r="AA168" s="483">
        <v>93155</v>
      </c>
      <c r="AB168" s="488">
        <v>2.14</v>
      </c>
      <c r="AC168" s="483">
        <v>29149</v>
      </c>
      <c r="AD168" s="483">
        <v>2470285</v>
      </c>
      <c r="AE168" s="487">
        <v>0.31290859320487358</v>
      </c>
      <c r="AF168" s="489">
        <v>230.37383177570092</v>
      </c>
      <c r="AG168" s="490">
        <v>17601547</v>
      </c>
      <c r="AH168" s="490">
        <v>16193</v>
      </c>
      <c r="AI168" s="490">
        <v>682.96400000000006</v>
      </c>
      <c r="AJ168" s="481" t="s">
        <v>823</v>
      </c>
      <c r="AK168" s="481" t="s">
        <v>891</v>
      </c>
      <c r="AL168" s="481" t="s">
        <v>821</v>
      </c>
      <c r="AM168" s="481" t="s">
        <v>892</v>
      </c>
      <c r="AN168" s="481" t="s">
        <v>609</v>
      </c>
      <c r="AO168" s="481" t="s">
        <v>2031</v>
      </c>
      <c r="AP168" s="481" t="s">
        <v>2049</v>
      </c>
      <c r="AQ168" s="481" t="s">
        <v>2397</v>
      </c>
      <c r="AR168" s="481" t="s">
        <v>2414</v>
      </c>
      <c r="AS168" s="481" t="s">
        <v>2415</v>
      </c>
      <c r="AT168" s="491">
        <v>30436</v>
      </c>
      <c r="AU168" s="481" t="s">
        <v>2026</v>
      </c>
      <c r="AV168" s="481" t="s">
        <v>2026</v>
      </c>
      <c r="AW168" s="481" t="s">
        <v>622</v>
      </c>
      <c r="AX168" s="492" t="s">
        <v>2026</v>
      </c>
    </row>
    <row r="169" spans="1:50" ht="23.25">
      <c r="A169" s="480" t="s">
        <v>362</v>
      </c>
      <c r="B169" s="481" t="s">
        <v>904</v>
      </c>
      <c r="C169" s="481" t="s">
        <v>2424</v>
      </c>
      <c r="D169" s="481" t="s">
        <v>2424</v>
      </c>
      <c r="E169" s="481" t="s">
        <v>2425</v>
      </c>
      <c r="F169" s="481" t="s">
        <v>2425</v>
      </c>
      <c r="G169" s="481" t="s">
        <v>905</v>
      </c>
      <c r="H169" s="481" t="s">
        <v>578</v>
      </c>
      <c r="I169" s="481" t="s">
        <v>579</v>
      </c>
      <c r="J169" s="481" t="s">
        <v>580</v>
      </c>
      <c r="K169" s="482"/>
      <c r="L169" s="483">
        <v>1244</v>
      </c>
      <c r="M169" s="483">
        <v>1246</v>
      </c>
      <c r="N169" s="484">
        <v>5762</v>
      </c>
      <c r="O169" s="485">
        <v>4.631832797427653</v>
      </c>
      <c r="P169" s="486">
        <v>0</v>
      </c>
      <c r="Q169" s="483">
        <v>2553</v>
      </c>
      <c r="R169" s="483">
        <v>2553</v>
      </c>
      <c r="S169" s="483">
        <v>530</v>
      </c>
      <c r="T169" s="487">
        <v>0.42984590429845904</v>
      </c>
      <c r="U169" s="486">
        <v>13</v>
      </c>
      <c r="V169" s="486">
        <v>0</v>
      </c>
      <c r="W169" s="486">
        <v>13</v>
      </c>
      <c r="X169" s="481" t="s">
        <v>2426</v>
      </c>
      <c r="Y169" s="483">
        <v>637132</v>
      </c>
      <c r="Z169" s="485">
        <v>14.63</v>
      </c>
      <c r="AA169" s="483">
        <v>594887</v>
      </c>
      <c r="AB169" s="488">
        <v>13.66</v>
      </c>
      <c r="AC169" s="483">
        <v>97568</v>
      </c>
      <c r="AD169" s="483">
        <v>10275141</v>
      </c>
      <c r="AE169" s="487">
        <v>0.15313624178349228</v>
      </c>
      <c r="AF169" s="489">
        <v>174.50444292549554</v>
      </c>
      <c r="AG169" s="490">
        <v>24155000</v>
      </c>
      <c r="AH169" s="490">
        <v>4145</v>
      </c>
      <c r="AI169" s="490">
        <v>575.77499999999998</v>
      </c>
      <c r="AJ169" s="481" t="s">
        <v>906</v>
      </c>
      <c r="AK169" s="481" t="s">
        <v>888</v>
      </c>
      <c r="AL169" s="481" t="s">
        <v>878</v>
      </c>
      <c r="AM169" s="481" t="s">
        <v>907</v>
      </c>
      <c r="AN169" s="481" t="s">
        <v>609</v>
      </c>
      <c r="AO169" s="481" t="s">
        <v>2056</v>
      </c>
      <c r="AP169" s="481" t="s">
        <v>2050</v>
      </c>
      <c r="AQ169" s="481" t="s">
        <v>2427</v>
      </c>
      <c r="AR169" s="481" t="s">
        <v>2428</v>
      </c>
      <c r="AS169" s="481" t="s">
        <v>2163</v>
      </c>
      <c r="AT169" s="491">
        <v>21230</v>
      </c>
      <c r="AU169" s="481" t="s">
        <v>681</v>
      </c>
      <c r="AV169" s="481" t="s">
        <v>2026</v>
      </c>
      <c r="AW169" s="481" t="s">
        <v>2026</v>
      </c>
      <c r="AX169" s="492" t="s">
        <v>2026</v>
      </c>
    </row>
    <row r="170" spans="1:50" ht="34.5">
      <c r="A170" s="480" t="s">
        <v>335</v>
      </c>
      <c r="B170" s="481" t="s">
        <v>920</v>
      </c>
      <c r="C170" s="481" t="s">
        <v>2429</v>
      </c>
      <c r="D170" s="481" t="s">
        <v>2429</v>
      </c>
      <c r="E170" s="481" t="s">
        <v>2430</v>
      </c>
      <c r="F170" s="481" t="s">
        <v>2430</v>
      </c>
      <c r="G170" s="481" t="s">
        <v>921</v>
      </c>
      <c r="H170" s="481" t="s">
        <v>684</v>
      </c>
      <c r="I170" s="481" t="s">
        <v>579</v>
      </c>
      <c r="J170" s="481" t="s">
        <v>580</v>
      </c>
      <c r="K170" s="486">
        <v>68</v>
      </c>
      <c r="L170" s="483">
        <v>411</v>
      </c>
      <c r="M170" s="483">
        <v>425</v>
      </c>
      <c r="N170" s="484">
        <v>1858.5</v>
      </c>
      <c r="O170" s="485">
        <v>4.5218978102189782</v>
      </c>
      <c r="P170" s="486">
        <v>158</v>
      </c>
      <c r="Q170" s="483">
        <v>727</v>
      </c>
      <c r="R170" s="483">
        <v>885</v>
      </c>
      <c r="S170" s="483">
        <v>167</v>
      </c>
      <c r="T170" s="487">
        <v>0.40831295843520782</v>
      </c>
      <c r="U170" s="486">
        <v>2</v>
      </c>
      <c r="V170" s="486">
        <v>0</v>
      </c>
      <c r="W170" s="486">
        <v>4</v>
      </c>
      <c r="X170" s="481" t="s">
        <v>2020</v>
      </c>
      <c r="Y170" s="483">
        <v>74488</v>
      </c>
      <c r="Z170" s="485">
        <v>1.71</v>
      </c>
      <c r="AA170" s="483">
        <v>74488</v>
      </c>
      <c r="AB170" s="488">
        <v>1.71</v>
      </c>
      <c r="AC170" s="483">
        <v>18557</v>
      </c>
      <c r="AD170" s="483">
        <v>3689065</v>
      </c>
      <c r="AE170" s="487">
        <v>0.2491273</v>
      </c>
      <c r="AF170" s="489">
        <v>517.54385964912285</v>
      </c>
      <c r="AG170" s="490">
        <v>8776000</v>
      </c>
      <c r="AH170" s="490">
        <v>4584</v>
      </c>
      <c r="AI170" s="490">
        <v>583.2088</v>
      </c>
      <c r="AJ170" s="481" t="s">
        <v>922</v>
      </c>
      <c r="AK170" s="481" t="s">
        <v>923</v>
      </c>
      <c r="AL170" s="481" t="s">
        <v>924</v>
      </c>
      <c r="AM170" s="481" t="s">
        <v>2026</v>
      </c>
      <c r="AN170" s="481" t="s">
        <v>609</v>
      </c>
      <c r="AO170" s="481" t="s">
        <v>2091</v>
      </c>
      <c r="AP170" s="481" t="s">
        <v>2124</v>
      </c>
      <c r="AQ170" s="481" t="s">
        <v>2405</v>
      </c>
      <c r="AR170" s="481" t="s">
        <v>2431</v>
      </c>
      <c r="AS170" s="481" t="s">
        <v>2432</v>
      </c>
      <c r="AT170" s="491">
        <v>23528</v>
      </c>
      <c r="AU170" s="481" t="s">
        <v>2026</v>
      </c>
      <c r="AV170" s="481" t="s">
        <v>2026</v>
      </c>
      <c r="AW170" s="481" t="s">
        <v>2026</v>
      </c>
      <c r="AX170" s="492" t="s">
        <v>2026</v>
      </c>
    </row>
    <row r="171" spans="1:50" ht="34.5">
      <c r="A171" s="480" t="s">
        <v>337</v>
      </c>
      <c r="B171" s="481" t="s">
        <v>925</v>
      </c>
      <c r="C171" s="481" t="s">
        <v>2433</v>
      </c>
      <c r="D171" s="481" t="s">
        <v>2429</v>
      </c>
      <c r="E171" s="481" t="s">
        <v>2434</v>
      </c>
      <c r="F171" s="481" t="s">
        <v>2434</v>
      </c>
      <c r="G171" s="481" t="s">
        <v>926</v>
      </c>
      <c r="H171" s="481" t="s">
        <v>578</v>
      </c>
      <c r="I171" s="481" t="s">
        <v>579</v>
      </c>
      <c r="J171" s="481" t="s">
        <v>736</v>
      </c>
      <c r="K171" s="482"/>
      <c r="L171" s="483">
        <v>91</v>
      </c>
      <c r="M171" s="483">
        <v>96</v>
      </c>
      <c r="N171" s="484">
        <v>318.5</v>
      </c>
      <c r="O171" s="485">
        <v>3.5</v>
      </c>
      <c r="P171" s="486">
        <v>0</v>
      </c>
      <c r="Q171" s="483">
        <v>113</v>
      </c>
      <c r="R171" s="483">
        <v>113</v>
      </c>
      <c r="S171" s="483">
        <v>87</v>
      </c>
      <c r="T171" s="487">
        <v>0.95604395604395609</v>
      </c>
      <c r="U171" s="486">
        <v>1</v>
      </c>
      <c r="V171" s="486">
        <v>0</v>
      </c>
      <c r="W171" s="486">
        <v>1</v>
      </c>
      <c r="X171" s="481" t="s">
        <v>2022</v>
      </c>
      <c r="Y171" s="483">
        <v>44921</v>
      </c>
      <c r="Z171" s="485">
        <v>1.03</v>
      </c>
      <c r="AA171" s="483">
        <v>44921</v>
      </c>
      <c r="AB171" s="488">
        <v>1.03</v>
      </c>
      <c r="AC171" s="483">
        <v>14475</v>
      </c>
      <c r="AD171" s="483">
        <v>1021739</v>
      </c>
      <c r="AE171" s="487">
        <v>0.32223236348255829</v>
      </c>
      <c r="AF171" s="489">
        <v>109.70873786407766</v>
      </c>
      <c r="AG171" s="490">
        <v>2402000</v>
      </c>
      <c r="AH171" s="490">
        <v>7149</v>
      </c>
      <c r="AI171" s="490">
        <v>336.7473</v>
      </c>
      <c r="AJ171" s="481" t="s">
        <v>927</v>
      </c>
      <c r="AK171" s="481" t="s">
        <v>923</v>
      </c>
      <c r="AL171" s="481" t="s">
        <v>928</v>
      </c>
      <c r="AM171" s="481" t="s">
        <v>2026</v>
      </c>
      <c r="AN171" s="481" t="s">
        <v>609</v>
      </c>
      <c r="AO171" s="481" t="s">
        <v>2091</v>
      </c>
      <c r="AP171" s="481" t="s">
        <v>2124</v>
      </c>
      <c r="AQ171" s="481" t="s">
        <v>2405</v>
      </c>
      <c r="AR171" s="481" t="s">
        <v>2431</v>
      </c>
      <c r="AS171" s="481" t="s">
        <v>2432</v>
      </c>
      <c r="AT171" s="491">
        <v>24958</v>
      </c>
      <c r="AU171" s="481" t="s">
        <v>716</v>
      </c>
      <c r="AV171" s="481" t="s">
        <v>737</v>
      </c>
      <c r="AW171" s="481" t="s">
        <v>2026</v>
      </c>
      <c r="AX171" s="492" t="s">
        <v>2026</v>
      </c>
    </row>
    <row r="172" spans="1:50" ht="34.5">
      <c r="A172" s="480" t="s">
        <v>364</v>
      </c>
      <c r="B172" s="481" t="s">
        <v>955</v>
      </c>
      <c r="C172" s="481" t="s">
        <v>2435</v>
      </c>
      <c r="D172" s="481" t="s">
        <v>2435</v>
      </c>
      <c r="E172" s="481" t="s">
        <v>2189</v>
      </c>
      <c r="F172" s="481" t="s">
        <v>2189</v>
      </c>
      <c r="G172" s="481" t="s">
        <v>956</v>
      </c>
      <c r="H172" s="481" t="s">
        <v>578</v>
      </c>
      <c r="I172" s="481" t="s">
        <v>579</v>
      </c>
      <c r="J172" s="481" t="s">
        <v>580</v>
      </c>
      <c r="K172" s="482"/>
      <c r="L172" s="483">
        <v>743</v>
      </c>
      <c r="M172" s="483">
        <v>749</v>
      </c>
      <c r="N172" s="484">
        <v>3500.5</v>
      </c>
      <c r="O172" s="485">
        <v>4.7113055181695831</v>
      </c>
      <c r="P172" s="486">
        <v>0</v>
      </c>
      <c r="Q172" s="483">
        <v>1654</v>
      </c>
      <c r="R172" s="483">
        <v>1654</v>
      </c>
      <c r="S172" s="483">
        <v>331</v>
      </c>
      <c r="T172" s="487">
        <v>0.45095367847411444</v>
      </c>
      <c r="U172" s="486">
        <v>6</v>
      </c>
      <c r="V172" s="486">
        <v>2</v>
      </c>
      <c r="W172" s="486">
        <v>6</v>
      </c>
      <c r="X172" s="481" t="s">
        <v>2436</v>
      </c>
      <c r="Y172" s="483">
        <v>243770</v>
      </c>
      <c r="Z172" s="485">
        <v>5.6000000000000005</v>
      </c>
      <c r="AA172" s="483">
        <v>232673</v>
      </c>
      <c r="AB172" s="488">
        <v>5.34</v>
      </c>
      <c r="AC172" s="483">
        <v>51879</v>
      </c>
      <c r="AD172" s="483">
        <v>6740935</v>
      </c>
      <c r="AE172" s="487">
        <v>0.21281946096730525</v>
      </c>
      <c r="AF172" s="489">
        <v>295.35714285714283</v>
      </c>
      <c r="AG172" s="490">
        <v>16774779</v>
      </c>
      <c r="AH172" s="490">
        <v>4756</v>
      </c>
      <c r="AI172" s="490">
        <v>551.73159999999996</v>
      </c>
      <c r="AJ172" s="481" t="s">
        <v>957</v>
      </c>
      <c r="AK172" s="481" t="s">
        <v>958</v>
      </c>
      <c r="AL172" s="481" t="s">
        <v>959</v>
      </c>
      <c r="AM172" s="481" t="s">
        <v>960</v>
      </c>
      <c r="AN172" s="481" t="s">
        <v>609</v>
      </c>
      <c r="AO172" s="481" t="s">
        <v>2056</v>
      </c>
      <c r="AP172" s="481" t="s">
        <v>2050</v>
      </c>
      <c r="AQ172" s="481" t="s">
        <v>2437</v>
      </c>
      <c r="AR172" s="481" t="s">
        <v>2428</v>
      </c>
      <c r="AS172" s="481" t="s">
        <v>2163</v>
      </c>
      <c r="AT172" s="491">
        <v>24046</v>
      </c>
      <c r="AU172" s="481" t="s">
        <v>2026</v>
      </c>
      <c r="AV172" s="481" t="s">
        <v>2026</v>
      </c>
      <c r="AW172" s="481" t="s">
        <v>2026</v>
      </c>
      <c r="AX172" s="492" t="s">
        <v>2026</v>
      </c>
    </row>
    <row r="173" spans="1:50" ht="34.5">
      <c r="A173" s="480" t="s">
        <v>995</v>
      </c>
      <c r="B173" s="481" t="s">
        <v>630</v>
      </c>
      <c r="C173" s="481" t="s">
        <v>2438</v>
      </c>
      <c r="D173" s="481" t="s">
        <v>2439</v>
      </c>
      <c r="E173" s="481" t="s">
        <v>2390</v>
      </c>
      <c r="F173" s="481" t="s">
        <v>2440</v>
      </c>
      <c r="G173" s="481" t="s">
        <v>996</v>
      </c>
      <c r="H173" s="481" t="s">
        <v>578</v>
      </c>
      <c r="I173" s="481" t="s">
        <v>579</v>
      </c>
      <c r="J173" s="481" t="s">
        <v>736</v>
      </c>
      <c r="K173" s="482"/>
      <c r="L173" s="483">
        <v>171</v>
      </c>
      <c r="M173" s="483">
        <v>171</v>
      </c>
      <c r="N173" s="484">
        <v>512.5</v>
      </c>
      <c r="O173" s="485">
        <v>2.9970760233918128</v>
      </c>
      <c r="P173" s="486">
        <v>0</v>
      </c>
      <c r="Q173" s="483">
        <v>186</v>
      </c>
      <c r="R173" s="483">
        <v>186</v>
      </c>
      <c r="S173" s="483">
        <v>140</v>
      </c>
      <c r="T173" s="487">
        <v>0.85365853658536583</v>
      </c>
      <c r="U173" s="486">
        <v>1</v>
      </c>
      <c r="V173" s="486">
        <v>0</v>
      </c>
      <c r="W173" s="486">
        <v>1</v>
      </c>
      <c r="X173" s="481" t="s">
        <v>2033</v>
      </c>
      <c r="Y173" s="483">
        <v>32004</v>
      </c>
      <c r="Z173" s="485">
        <v>0.73</v>
      </c>
      <c r="AA173" s="483">
        <v>32004</v>
      </c>
      <c r="AB173" s="488">
        <v>0.73</v>
      </c>
      <c r="AC173" s="483">
        <v>20446</v>
      </c>
      <c r="AD173" s="483">
        <v>1361650</v>
      </c>
      <c r="AE173" s="487">
        <v>0.63885764279465063</v>
      </c>
      <c r="AF173" s="489">
        <v>254.79452054794521</v>
      </c>
      <c r="AG173" s="490">
        <v>6600521</v>
      </c>
      <c r="AH173" s="490">
        <v>11882</v>
      </c>
      <c r="AI173" s="490">
        <v>308.25</v>
      </c>
      <c r="AJ173" s="481" t="s">
        <v>997</v>
      </c>
      <c r="AK173" s="481" t="s">
        <v>998</v>
      </c>
      <c r="AL173" s="481" t="s">
        <v>634</v>
      </c>
      <c r="AM173" s="481" t="s">
        <v>632</v>
      </c>
      <c r="AN173" s="481" t="s">
        <v>609</v>
      </c>
      <c r="AO173" s="481" t="s">
        <v>2056</v>
      </c>
      <c r="AP173" s="481" t="s">
        <v>2050</v>
      </c>
      <c r="AQ173" s="481" t="s">
        <v>2095</v>
      </c>
      <c r="AR173" s="481" t="s">
        <v>2428</v>
      </c>
      <c r="AS173" s="481" t="s">
        <v>2163</v>
      </c>
      <c r="AT173" s="491">
        <v>26998</v>
      </c>
      <c r="AU173" s="481" t="s">
        <v>2026</v>
      </c>
      <c r="AV173" s="481" t="s">
        <v>737</v>
      </c>
      <c r="AW173" s="481" t="s">
        <v>2026</v>
      </c>
      <c r="AX173" s="492" t="s">
        <v>2026</v>
      </c>
    </row>
    <row r="174" spans="1:50" ht="23.25">
      <c r="A174" s="480" t="s">
        <v>1017</v>
      </c>
      <c r="B174" s="481" t="s">
        <v>1018</v>
      </c>
      <c r="C174" s="481" t="s">
        <v>2441</v>
      </c>
      <c r="D174" s="481" t="s">
        <v>2441</v>
      </c>
      <c r="E174" s="481" t="s">
        <v>2394</v>
      </c>
      <c r="F174" s="481" t="s">
        <v>2442</v>
      </c>
      <c r="G174" s="481" t="s">
        <v>1019</v>
      </c>
      <c r="H174" s="481" t="s">
        <v>578</v>
      </c>
      <c r="I174" s="481" t="s">
        <v>579</v>
      </c>
      <c r="J174" s="481" t="s">
        <v>580</v>
      </c>
      <c r="K174" s="482"/>
      <c r="L174" s="483">
        <v>219</v>
      </c>
      <c r="M174" s="483">
        <v>223</v>
      </c>
      <c r="N174" s="484">
        <v>953.5</v>
      </c>
      <c r="O174" s="485">
        <v>4.3538812785388128</v>
      </c>
      <c r="P174" s="486">
        <v>0</v>
      </c>
      <c r="Q174" s="483">
        <v>446</v>
      </c>
      <c r="R174" s="483">
        <v>446</v>
      </c>
      <c r="S174" s="483">
        <v>89</v>
      </c>
      <c r="T174" s="487">
        <v>0.419811320754717</v>
      </c>
      <c r="U174" s="486">
        <v>1</v>
      </c>
      <c r="V174" s="486">
        <v>0</v>
      </c>
      <c r="W174" s="486">
        <v>1</v>
      </c>
      <c r="X174" s="481" t="s">
        <v>2296</v>
      </c>
      <c r="Y174" s="483">
        <v>32690</v>
      </c>
      <c r="Z174" s="485">
        <v>0.75</v>
      </c>
      <c r="AA174" s="483">
        <v>32690</v>
      </c>
      <c r="AB174" s="488">
        <v>0.75</v>
      </c>
      <c r="AC174" s="483">
        <v>10319</v>
      </c>
      <c r="AD174" s="483">
        <v>1794597</v>
      </c>
      <c r="AE174" s="487">
        <v>0.31566228204343838</v>
      </c>
      <c r="AF174" s="489">
        <v>594.66666666666663</v>
      </c>
      <c r="AG174" s="490">
        <v>4044899</v>
      </c>
      <c r="AH174" s="490">
        <v>4130</v>
      </c>
      <c r="AI174" s="490">
        <v>547.21050000000002</v>
      </c>
      <c r="AJ174" s="481" t="s">
        <v>619</v>
      </c>
      <c r="AK174" s="481" t="s">
        <v>1020</v>
      </c>
      <c r="AL174" s="481" t="s">
        <v>1021</v>
      </c>
      <c r="AM174" s="481" t="s">
        <v>1022</v>
      </c>
      <c r="AN174" s="481" t="s">
        <v>609</v>
      </c>
      <c r="AO174" s="481" t="s">
        <v>2049</v>
      </c>
      <c r="AP174" s="481" t="s">
        <v>2124</v>
      </c>
      <c r="AQ174" s="481" t="s">
        <v>2298</v>
      </c>
      <c r="AR174" s="481" t="s">
        <v>2392</v>
      </c>
      <c r="AS174" s="481" t="s">
        <v>2393</v>
      </c>
      <c r="AT174" s="491">
        <v>25290</v>
      </c>
      <c r="AU174" s="481" t="s">
        <v>2026</v>
      </c>
      <c r="AV174" s="481" t="s">
        <v>2026</v>
      </c>
      <c r="AW174" s="481" t="s">
        <v>2026</v>
      </c>
      <c r="AX174" s="492" t="s">
        <v>2026</v>
      </c>
    </row>
    <row r="175" spans="1:50" ht="23.25">
      <c r="A175" s="480" t="s">
        <v>343</v>
      </c>
      <c r="B175" s="481" t="s">
        <v>656</v>
      </c>
      <c r="C175" s="481" t="s">
        <v>2443</v>
      </c>
      <c r="D175" s="481" t="s">
        <v>2401</v>
      </c>
      <c r="E175" s="481" t="s">
        <v>2444</v>
      </c>
      <c r="F175" s="481" t="s">
        <v>2444</v>
      </c>
      <c r="G175" s="481" t="s">
        <v>1024</v>
      </c>
      <c r="H175" s="481" t="s">
        <v>578</v>
      </c>
      <c r="I175" s="481" t="s">
        <v>579</v>
      </c>
      <c r="J175" s="481" t="s">
        <v>580</v>
      </c>
      <c r="K175" s="482"/>
      <c r="L175" s="483">
        <v>135</v>
      </c>
      <c r="M175" s="483">
        <v>135</v>
      </c>
      <c r="N175" s="484">
        <v>667.5</v>
      </c>
      <c r="O175" s="485">
        <v>4.9444444444444446</v>
      </c>
      <c r="P175" s="486">
        <v>0</v>
      </c>
      <c r="Q175" s="483">
        <v>318</v>
      </c>
      <c r="R175" s="483">
        <v>318</v>
      </c>
      <c r="S175" s="483">
        <v>51</v>
      </c>
      <c r="T175" s="487">
        <v>0.3984375</v>
      </c>
      <c r="U175" s="486">
        <v>1</v>
      </c>
      <c r="V175" s="486">
        <v>0</v>
      </c>
      <c r="W175" s="486">
        <v>1</v>
      </c>
      <c r="X175" s="481" t="s">
        <v>2033</v>
      </c>
      <c r="Y175" s="483">
        <v>23957</v>
      </c>
      <c r="Z175" s="485">
        <v>0.55000000000000004</v>
      </c>
      <c r="AA175" s="483">
        <v>23957</v>
      </c>
      <c r="AB175" s="488">
        <v>0.55000000000000004</v>
      </c>
      <c r="AC175" s="483">
        <v>8884</v>
      </c>
      <c r="AD175" s="483">
        <v>1289500</v>
      </c>
      <c r="AE175" s="487">
        <v>0.37083107233793883</v>
      </c>
      <c r="AF175" s="489">
        <v>578.18181818181813</v>
      </c>
      <c r="AG175" s="490">
        <v>3783000</v>
      </c>
      <c r="AH175" s="490">
        <v>5667</v>
      </c>
      <c r="AI175" s="490">
        <v>633.8125</v>
      </c>
      <c r="AJ175" s="481" t="s">
        <v>1028</v>
      </c>
      <c r="AK175" s="481" t="s">
        <v>1029</v>
      </c>
      <c r="AL175" s="481" t="s">
        <v>619</v>
      </c>
      <c r="AM175" s="481" t="s">
        <v>2026</v>
      </c>
      <c r="AN175" s="481" t="s">
        <v>609</v>
      </c>
      <c r="AO175" s="481" t="s">
        <v>2049</v>
      </c>
      <c r="AP175" s="481" t="s">
        <v>2124</v>
      </c>
      <c r="AQ175" s="481" t="s">
        <v>2298</v>
      </c>
      <c r="AR175" s="481" t="s">
        <v>2392</v>
      </c>
      <c r="AS175" s="481" t="s">
        <v>2403</v>
      </c>
      <c r="AT175" s="491">
        <v>23923</v>
      </c>
      <c r="AU175" s="481" t="s">
        <v>1027</v>
      </c>
      <c r="AV175" s="481" t="s">
        <v>2026</v>
      </c>
      <c r="AW175" s="481" t="s">
        <v>2026</v>
      </c>
      <c r="AX175" s="492" t="s">
        <v>2026</v>
      </c>
    </row>
    <row r="176" spans="1:50" ht="23.25">
      <c r="A176" s="480" t="s">
        <v>1030</v>
      </c>
      <c r="B176" s="481" t="s">
        <v>656</v>
      </c>
      <c r="C176" s="481" t="s">
        <v>2401</v>
      </c>
      <c r="D176" s="481" t="s">
        <v>2401</v>
      </c>
      <c r="E176" s="481" t="s">
        <v>2444</v>
      </c>
      <c r="F176" s="481" t="s">
        <v>2444</v>
      </c>
      <c r="G176" s="481" t="s">
        <v>1024</v>
      </c>
      <c r="H176" s="481" t="s">
        <v>578</v>
      </c>
      <c r="I176" s="481" t="s">
        <v>579</v>
      </c>
      <c r="J176" s="481" t="s">
        <v>580</v>
      </c>
      <c r="K176" s="482"/>
      <c r="L176" s="483">
        <v>1302</v>
      </c>
      <c r="M176" s="483">
        <v>1305</v>
      </c>
      <c r="N176" s="484">
        <v>5805</v>
      </c>
      <c r="O176" s="485">
        <v>4.4585253456221201</v>
      </c>
      <c r="P176" s="486">
        <v>0</v>
      </c>
      <c r="Q176" s="483">
        <v>2505</v>
      </c>
      <c r="R176" s="483">
        <v>2505</v>
      </c>
      <c r="S176" s="483">
        <v>538</v>
      </c>
      <c r="T176" s="487">
        <v>0.42328874901652241</v>
      </c>
      <c r="U176" s="486">
        <v>11</v>
      </c>
      <c r="V176" s="486">
        <v>0</v>
      </c>
      <c r="W176" s="486">
        <v>11</v>
      </c>
      <c r="X176" s="481" t="s">
        <v>1031</v>
      </c>
      <c r="Y176" s="483">
        <v>533018</v>
      </c>
      <c r="Z176" s="485">
        <v>12.24</v>
      </c>
      <c r="AA176" s="483">
        <v>533018</v>
      </c>
      <c r="AB176" s="488">
        <v>12.24</v>
      </c>
      <c r="AC176" s="483">
        <v>94508</v>
      </c>
      <c r="AD176" s="483">
        <v>10999163</v>
      </c>
      <c r="AE176" s="487">
        <v>0.17730733296061296</v>
      </c>
      <c r="AF176" s="489">
        <v>204.65686274509804</v>
      </c>
      <c r="AG176" s="490">
        <v>22701754</v>
      </c>
      <c r="AH176" s="490">
        <v>3933</v>
      </c>
      <c r="AI176" s="490">
        <v>553.93780000000004</v>
      </c>
      <c r="AJ176" s="481" t="s">
        <v>1026</v>
      </c>
      <c r="AK176" s="481" t="s">
        <v>785</v>
      </c>
      <c r="AL176" s="481" t="s">
        <v>659</v>
      </c>
      <c r="AM176" s="481" t="s">
        <v>621</v>
      </c>
      <c r="AN176" s="481" t="s">
        <v>609</v>
      </c>
      <c r="AO176" s="481" t="s">
        <v>2049</v>
      </c>
      <c r="AP176" s="481" t="s">
        <v>2050</v>
      </c>
      <c r="AQ176" s="481" t="s">
        <v>2387</v>
      </c>
      <c r="AR176" s="481" t="s">
        <v>2392</v>
      </c>
      <c r="AS176" s="481" t="s">
        <v>2403</v>
      </c>
      <c r="AT176" s="491">
        <v>21453</v>
      </c>
      <c r="AU176" s="481" t="s">
        <v>1027</v>
      </c>
      <c r="AV176" s="481" t="s">
        <v>2026</v>
      </c>
      <c r="AW176" s="481" t="s">
        <v>2026</v>
      </c>
      <c r="AX176" s="492" t="s">
        <v>2026</v>
      </c>
    </row>
    <row r="177" spans="1:50" ht="23.25">
      <c r="A177" s="480" t="s">
        <v>1032</v>
      </c>
      <c r="B177" s="481" t="s">
        <v>656</v>
      </c>
      <c r="C177" s="481" t="s">
        <v>2338</v>
      </c>
      <c r="D177" s="481" t="s">
        <v>2401</v>
      </c>
      <c r="E177" s="481" t="s">
        <v>2444</v>
      </c>
      <c r="F177" s="481" t="s">
        <v>2444</v>
      </c>
      <c r="G177" s="481" t="s">
        <v>1024</v>
      </c>
      <c r="H177" s="481" t="s">
        <v>578</v>
      </c>
      <c r="I177" s="481" t="s">
        <v>579</v>
      </c>
      <c r="J177" s="481" t="s">
        <v>580</v>
      </c>
      <c r="K177" s="482"/>
      <c r="L177" s="483">
        <v>753</v>
      </c>
      <c r="M177" s="483">
        <v>753</v>
      </c>
      <c r="N177" s="484">
        <v>3466.5</v>
      </c>
      <c r="O177" s="485">
        <v>4.6035856573705178</v>
      </c>
      <c r="P177" s="486">
        <v>0</v>
      </c>
      <c r="Q177" s="483">
        <v>1533</v>
      </c>
      <c r="R177" s="483">
        <v>1533</v>
      </c>
      <c r="S177" s="483">
        <v>315</v>
      </c>
      <c r="T177" s="487">
        <v>0.4251012145748988</v>
      </c>
      <c r="U177" s="486">
        <v>6</v>
      </c>
      <c r="V177" s="486">
        <v>0</v>
      </c>
      <c r="W177" s="486">
        <v>6</v>
      </c>
      <c r="X177" s="481" t="s">
        <v>1033</v>
      </c>
      <c r="Y177" s="483">
        <v>414973</v>
      </c>
      <c r="Z177" s="485">
        <v>9.5299999999999994</v>
      </c>
      <c r="AA177" s="483">
        <v>330232</v>
      </c>
      <c r="AB177" s="488">
        <v>7.58</v>
      </c>
      <c r="AC177" s="483">
        <v>44044</v>
      </c>
      <c r="AD177" s="483">
        <v>6568578</v>
      </c>
      <c r="AE177" s="487">
        <v>0.10613702578240031</v>
      </c>
      <c r="AF177" s="489">
        <v>160.86044071353621</v>
      </c>
      <c r="AG177" s="490">
        <v>14739246</v>
      </c>
      <c r="AH177" s="490">
        <v>4277</v>
      </c>
      <c r="AI177" s="490">
        <v>597.92139999999995</v>
      </c>
      <c r="AJ177" s="481" t="s">
        <v>1026</v>
      </c>
      <c r="AK177" s="481" t="s">
        <v>621</v>
      </c>
      <c r="AL177" s="481" t="s">
        <v>659</v>
      </c>
      <c r="AM177" s="481" t="s">
        <v>619</v>
      </c>
      <c r="AN177" s="481" t="s">
        <v>609</v>
      </c>
      <c r="AO177" s="481" t="s">
        <v>2049</v>
      </c>
      <c r="AP177" s="481" t="s">
        <v>2050</v>
      </c>
      <c r="AQ177" s="481" t="s">
        <v>2387</v>
      </c>
      <c r="AR177" s="481" t="s">
        <v>2392</v>
      </c>
      <c r="AS177" s="481" t="s">
        <v>2403</v>
      </c>
      <c r="AT177" s="491">
        <v>21453</v>
      </c>
      <c r="AU177" s="481" t="s">
        <v>1027</v>
      </c>
      <c r="AV177" s="481" t="s">
        <v>2026</v>
      </c>
      <c r="AW177" s="481" t="s">
        <v>2026</v>
      </c>
      <c r="AX177" s="492" t="s">
        <v>2026</v>
      </c>
    </row>
    <row r="178" spans="1:50" ht="34.5">
      <c r="A178" s="480" t="s">
        <v>354</v>
      </c>
      <c r="B178" s="481" t="s">
        <v>1034</v>
      </c>
      <c r="C178" s="481" t="s">
        <v>2445</v>
      </c>
      <c r="D178" s="481" t="s">
        <v>2445</v>
      </c>
      <c r="E178" s="481" t="s">
        <v>2446</v>
      </c>
      <c r="F178" s="481" t="s">
        <v>2446</v>
      </c>
      <c r="G178" s="481" t="s">
        <v>1035</v>
      </c>
      <c r="H178" s="481" t="s">
        <v>684</v>
      </c>
      <c r="I178" s="481" t="s">
        <v>579</v>
      </c>
      <c r="J178" s="481" t="s">
        <v>580</v>
      </c>
      <c r="K178" s="486">
        <v>278</v>
      </c>
      <c r="L178" s="483">
        <v>1208</v>
      </c>
      <c r="M178" s="483">
        <v>1217</v>
      </c>
      <c r="N178" s="484">
        <v>5331</v>
      </c>
      <c r="O178" s="485">
        <v>4.4130794701986753</v>
      </c>
      <c r="P178" s="486">
        <v>566</v>
      </c>
      <c r="Q178" s="483">
        <v>2026</v>
      </c>
      <c r="R178" s="483">
        <v>2592</v>
      </c>
      <c r="S178" s="483">
        <v>454</v>
      </c>
      <c r="T178" s="487">
        <v>0.39036973344797937</v>
      </c>
      <c r="U178" s="486">
        <v>5</v>
      </c>
      <c r="V178" s="486">
        <v>0</v>
      </c>
      <c r="W178" s="486">
        <v>5</v>
      </c>
      <c r="X178" s="481" t="s">
        <v>2020</v>
      </c>
      <c r="Y178" s="483">
        <v>312188</v>
      </c>
      <c r="Z178" s="485">
        <v>7.17</v>
      </c>
      <c r="AA178" s="483">
        <v>292159</v>
      </c>
      <c r="AB178" s="488">
        <v>6.71</v>
      </c>
      <c r="AC178" s="483">
        <v>74433</v>
      </c>
      <c r="AD178" s="483">
        <v>9889060</v>
      </c>
      <c r="AE178" s="487">
        <v>0.23842364216433687</v>
      </c>
      <c r="AF178" s="489">
        <v>361.50627615062763</v>
      </c>
      <c r="AG178" s="490">
        <v>25146000</v>
      </c>
      <c r="AH178" s="490">
        <v>4687</v>
      </c>
      <c r="AI178" s="490">
        <v>495.58390000000003</v>
      </c>
      <c r="AJ178" s="481" t="s">
        <v>1036</v>
      </c>
      <c r="AK178" s="481" t="s">
        <v>1037</v>
      </c>
      <c r="AL178" s="481" t="s">
        <v>1038</v>
      </c>
      <c r="AM178" s="481" t="s">
        <v>1039</v>
      </c>
      <c r="AN178" s="481" t="s">
        <v>609</v>
      </c>
      <c r="AO178" s="481" t="s">
        <v>2124</v>
      </c>
      <c r="AP178" s="481" t="s">
        <v>2050</v>
      </c>
      <c r="AQ178" s="481" t="s">
        <v>2387</v>
      </c>
      <c r="AR178" s="481" t="s">
        <v>2388</v>
      </c>
      <c r="AS178" s="481" t="s">
        <v>2389</v>
      </c>
      <c r="AT178" s="491">
        <v>24015</v>
      </c>
      <c r="AU178" s="481" t="s">
        <v>2026</v>
      </c>
      <c r="AV178" s="481" t="s">
        <v>2026</v>
      </c>
      <c r="AW178" s="481" t="s">
        <v>2026</v>
      </c>
      <c r="AX178" s="492" t="s">
        <v>2026</v>
      </c>
    </row>
    <row r="179" spans="1:50" ht="23.25">
      <c r="A179" s="480" t="s">
        <v>379</v>
      </c>
      <c r="B179" s="481" t="s">
        <v>1040</v>
      </c>
      <c r="C179" s="481" t="s">
        <v>2447</v>
      </c>
      <c r="D179" s="481" t="s">
        <v>2447</v>
      </c>
      <c r="E179" s="481" t="s">
        <v>2448</v>
      </c>
      <c r="F179" s="481" t="s">
        <v>2448</v>
      </c>
      <c r="G179" s="481" t="s">
        <v>1041</v>
      </c>
      <c r="H179" s="481" t="s">
        <v>578</v>
      </c>
      <c r="I179" s="481" t="s">
        <v>579</v>
      </c>
      <c r="J179" s="481" t="s">
        <v>580</v>
      </c>
      <c r="K179" s="482"/>
      <c r="L179" s="483">
        <v>1166</v>
      </c>
      <c r="M179" s="483">
        <v>1167</v>
      </c>
      <c r="N179" s="484">
        <v>5051</v>
      </c>
      <c r="O179" s="485">
        <v>4.3319039451114927</v>
      </c>
      <c r="P179" s="486">
        <v>0</v>
      </c>
      <c r="Q179" s="483">
        <v>2125</v>
      </c>
      <c r="R179" s="483">
        <v>2125</v>
      </c>
      <c r="S179" s="483">
        <v>562</v>
      </c>
      <c r="T179" s="487">
        <v>0.48997384481255452</v>
      </c>
      <c r="U179" s="486">
        <v>7</v>
      </c>
      <c r="V179" s="486">
        <v>1</v>
      </c>
      <c r="W179" s="486">
        <v>7</v>
      </c>
      <c r="X179" s="481" t="s">
        <v>2022</v>
      </c>
      <c r="Y179" s="483">
        <v>613884</v>
      </c>
      <c r="Z179" s="485">
        <v>14.09</v>
      </c>
      <c r="AA179" s="483">
        <v>570318</v>
      </c>
      <c r="AB179" s="488">
        <v>13.09</v>
      </c>
      <c r="AC179" s="483">
        <v>80457</v>
      </c>
      <c r="AD179" s="483">
        <v>9780114</v>
      </c>
      <c r="AE179" s="487">
        <v>0.13106222022401626</v>
      </c>
      <c r="AF179" s="489">
        <v>150.81618168914125</v>
      </c>
      <c r="AG179" s="490">
        <v>14202915</v>
      </c>
      <c r="AH179" s="490">
        <v>2812</v>
      </c>
      <c r="AI179" s="490">
        <v>576.69219999999996</v>
      </c>
      <c r="AJ179" s="481" t="s">
        <v>1042</v>
      </c>
      <c r="AK179" s="481" t="s">
        <v>1043</v>
      </c>
      <c r="AL179" s="481" t="s">
        <v>1044</v>
      </c>
      <c r="AM179" s="481" t="s">
        <v>928</v>
      </c>
      <c r="AN179" s="481" t="s">
        <v>609</v>
      </c>
      <c r="AO179" s="481" t="s">
        <v>2061</v>
      </c>
      <c r="AP179" s="481" t="s">
        <v>2050</v>
      </c>
      <c r="AQ179" s="481" t="s">
        <v>2298</v>
      </c>
      <c r="AR179" s="481" t="s">
        <v>2449</v>
      </c>
      <c r="AS179" s="481" t="s">
        <v>2124</v>
      </c>
      <c r="AT179" s="491">
        <v>18743</v>
      </c>
      <c r="AU179" s="481" t="s">
        <v>1045</v>
      </c>
      <c r="AV179" s="481" t="s">
        <v>2026</v>
      </c>
      <c r="AW179" s="481" t="s">
        <v>2026</v>
      </c>
      <c r="AX179" s="492" t="s">
        <v>2026</v>
      </c>
    </row>
    <row r="180" spans="1:50" ht="23.25">
      <c r="A180" s="480" t="s">
        <v>365</v>
      </c>
      <c r="B180" s="481" t="s">
        <v>1077</v>
      </c>
      <c r="C180" s="481" t="s">
        <v>2450</v>
      </c>
      <c r="D180" s="481" t="s">
        <v>2450</v>
      </c>
      <c r="E180" s="481" t="s">
        <v>2451</v>
      </c>
      <c r="F180" s="481" t="s">
        <v>2451</v>
      </c>
      <c r="G180" s="481" t="s">
        <v>1078</v>
      </c>
      <c r="H180" s="481" t="s">
        <v>578</v>
      </c>
      <c r="I180" s="481" t="s">
        <v>579</v>
      </c>
      <c r="J180" s="481" t="s">
        <v>580</v>
      </c>
      <c r="K180" s="482"/>
      <c r="L180" s="483">
        <v>1151</v>
      </c>
      <c r="M180" s="483">
        <v>1170</v>
      </c>
      <c r="N180" s="484">
        <v>4828.5</v>
      </c>
      <c r="O180" s="485">
        <v>4.1950477845351868</v>
      </c>
      <c r="P180" s="486">
        <v>0</v>
      </c>
      <c r="Q180" s="483">
        <v>2204</v>
      </c>
      <c r="R180" s="483">
        <v>2204</v>
      </c>
      <c r="S180" s="483">
        <v>452</v>
      </c>
      <c r="T180" s="487">
        <v>0.4097914777878513</v>
      </c>
      <c r="U180" s="486">
        <v>10</v>
      </c>
      <c r="V180" s="486">
        <v>1</v>
      </c>
      <c r="W180" s="486">
        <v>29</v>
      </c>
      <c r="X180" s="481" t="s">
        <v>2452</v>
      </c>
      <c r="Y180" s="483">
        <v>512822</v>
      </c>
      <c r="Z180" s="485">
        <v>11.77</v>
      </c>
      <c r="AA180" s="483">
        <v>466607</v>
      </c>
      <c r="AB180" s="488">
        <v>10.71</v>
      </c>
      <c r="AC180" s="483">
        <v>112140</v>
      </c>
      <c r="AD180" s="483">
        <v>7963515</v>
      </c>
      <c r="AE180" s="487">
        <v>0.21867236585013902</v>
      </c>
      <c r="AF180" s="489">
        <v>187.25573491928634</v>
      </c>
      <c r="AG180" s="490">
        <v>5304700</v>
      </c>
      <c r="AH180" s="490">
        <v>1086</v>
      </c>
      <c r="AI180" s="490">
        <v>472.95530000000002</v>
      </c>
      <c r="AJ180" s="481" t="s">
        <v>634</v>
      </c>
      <c r="AK180" s="481" t="s">
        <v>732</v>
      </c>
      <c r="AL180" s="481" t="s">
        <v>741</v>
      </c>
      <c r="AM180" s="481" t="s">
        <v>1079</v>
      </c>
      <c r="AN180" s="481" t="s">
        <v>609</v>
      </c>
      <c r="AO180" s="481" t="s">
        <v>2056</v>
      </c>
      <c r="AP180" s="481" t="s">
        <v>2050</v>
      </c>
      <c r="AQ180" s="481" t="s">
        <v>2387</v>
      </c>
      <c r="AR180" s="481" t="s">
        <v>2428</v>
      </c>
      <c r="AS180" s="481" t="s">
        <v>2163</v>
      </c>
      <c r="AT180" s="491">
        <v>15116</v>
      </c>
      <c r="AU180" s="481" t="s">
        <v>2026</v>
      </c>
      <c r="AV180" s="481" t="s">
        <v>2026</v>
      </c>
      <c r="AW180" s="481" t="s">
        <v>2026</v>
      </c>
      <c r="AX180" s="492" t="s">
        <v>2026</v>
      </c>
    </row>
    <row r="181" spans="1:50" ht="23.25">
      <c r="A181" s="480" t="s">
        <v>340</v>
      </c>
      <c r="B181" s="481" t="s">
        <v>925</v>
      </c>
      <c r="C181" s="481" t="s">
        <v>2453</v>
      </c>
      <c r="D181" s="481" t="s">
        <v>2429</v>
      </c>
      <c r="E181" s="481" t="s">
        <v>2146</v>
      </c>
      <c r="F181" s="481" t="s">
        <v>2146</v>
      </c>
      <c r="G181" s="481" t="s">
        <v>1093</v>
      </c>
      <c r="H181" s="481" t="s">
        <v>578</v>
      </c>
      <c r="I181" s="481" t="s">
        <v>579</v>
      </c>
      <c r="J181" s="481" t="s">
        <v>580</v>
      </c>
      <c r="K181" s="482"/>
      <c r="L181" s="483">
        <v>573</v>
      </c>
      <c r="M181" s="483">
        <v>608</v>
      </c>
      <c r="N181" s="484">
        <v>2730.5</v>
      </c>
      <c r="O181" s="485">
        <v>4.7652705061082026</v>
      </c>
      <c r="P181" s="486">
        <v>0</v>
      </c>
      <c r="Q181" s="483">
        <v>1272</v>
      </c>
      <c r="R181" s="483">
        <v>1272</v>
      </c>
      <c r="S181" s="483">
        <v>224</v>
      </c>
      <c r="T181" s="487">
        <v>0.39367311072056238</v>
      </c>
      <c r="U181" s="486">
        <v>4</v>
      </c>
      <c r="V181" s="486">
        <v>0</v>
      </c>
      <c r="W181" s="486">
        <v>8</v>
      </c>
      <c r="X181" s="481" t="s">
        <v>2454</v>
      </c>
      <c r="Y181" s="483">
        <v>204530</v>
      </c>
      <c r="Z181" s="485">
        <v>4.7</v>
      </c>
      <c r="AA181" s="483">
        <v>204530</v>
      </c>
      <c r="AB181" s="488">
        <v>4.7</v>
      </c>
      <c r="AC181" s="483">
        <v>45023</v>
      </c>
      <c r="AD181" s="483">
        <v>4301454</v>
      </c>
      <c r="AE181" s="487">
        <v>0.22012907641910723</v>
      </c>
      <c r="AF181" s="489">
        <v>270.63829787234039</v>
      </c>
      <c r="AG181" s="490">
        <v>5042342</v>
      </c>
      <c r="AH181" s="490">
        <v>1808</v>
      </c>
      <c r="AI181" s="490">
        <v>567.43920000000003</v>
      </c>
      <c r="AJ181" s="481" t="s">
        <v>922</v>
      </c>
      <c r="AK181" s="481" t="s">
        <v>927</v>
      </c>
      <c r="AL181" s="481" t="s">
        <v>924</v>
      </c>
      <c r="AM181" s="481" t="s">
        <v>928</v>
      </c>
      <c r="AN181" s="481" t="s">
        <v>609</v>
      </c>
      <c r="AO181" s="481" t="s">
        <v>2091</v>
      </c>
      <c r="AP181" s="481" t="s">
        <v>2124</v>
      </c>
      <c r="AQ181" s="481" t="s">
        <v>2405</v>
      </c>
      <c r="AR181" s="481" t="s">
        <v>2431</v>
      </c>
      <c r="AS181" s="481" t="s">
        <v>2432</v>
      </c>
      <c r="AT181" s="491">
        <v>17363</v>
      </c>
      <c r="AU181" s="481" t="s">
        <v>1045</v>
      </c>
      <c r="AV181" s="481" t="s">
        <v>2026</v>
      </c>
      <c r="AW181" s="481" t="s">
        <v>2026</v>
      </c>
      <c r="AX181" s="492" t="s">
        <v>2026</v>
      </c>
    </row>
    <row r="182" spans="1:50" ht="23.25">
      <c r="A182" s="480" t="s">
        <v>1149</v>
      </c>
      <c r="B182" s="481" t="s">
        <v>818</v>
      </c>
      <c r="C182" s="481" t="s">
        <v>2455</v>
      </c>
      <c r="D182" s="481" t="s">
        <v>2361</v>
      </c>
      <c r="E182" s="481" t="s">
        <v>2420</v>
      </c>
      <c r="F182" s="481" t="s">
        <v>2420</v>
      </c>
      <c r="G182" s="481" t="s">
        <v>1150</v>
      </c>
      <c r="H182" s="481" t="s">
        <v>578</v>
      </c>
      <c r="I182" s="481" t="s">
        <v>579</v>
      </c>
      <c r="J182" s="481" t="s">
        <v>580</v>
      </c>
      <c r="K182" s="482"/>
      <c r="L182" s="483">
        <v>126</v>
      </c>
      <c r="M182" s="483">
        <v>126</v>
      </c>
      <c r="N182" s="484">
        <v>448</v>
      </c>
      <c r="O182" s="485">
        <v>3.5555555555555554</v>
      </c>
      <c r="P182" s="486">
        <v>0</v>
      </c>
      <c r="Q182" s="483">
        <v>183</v>
      </c>
      <c r="R182" s="483">
        <v>183</v>
      </c>
      <c r="S182" s="483">
        <v>52</v>
      </c>
      <c r="T182" s="487">
        <v>0.42276422764227645</v>
      </c>
      <c r="U182" s="486">
        <v>8</v>
      </c>
      <c r="V182" s="486">
        <v>0</v>
      </c>
      <c r="W182" s="486">
        <v>8</v>
      </c>
      <c r="X182" s="481" t="s">
        <v>2098</v>
      </c>
      <c r="Y182" s="483">
        <v>53532</v>
      </c>
      <c r="Z182" s="485">
        <v>1.23</v>
      </c>
      <c r="AA182" s="483">
        <v>53532</v>
      </c>
      <c r="AB182" s="488">
        <v>1.23</v>
      </c>
      <c r="AC182" s="483">
        <v>24540</v>
      </c>
      <c r="AD182" s="483">
        <v>1411795</v>
      </c>
      <c r="AE182" s="487">
        <v>0.45841739520286934</v>
      </c>
      <c r="AF182" s="489">
        <v>148.78048780487805</v>
      </c>
      <c r="AG182" s="490">
        <v>1384643</v>
      </c>
      <c r="AH182" s="490">
        <v>3653</v>
      </c>
      <c r="AI182" s="490">
        <v>503.34960000000001</v>
      </c>
      <c r="AJ182" s="481" t="s">
        <v>1151</v>
      </c>
      <c r="AK182" s="481" t="s">
        <v>820</v>
      </c>
      <c r="AL182" s="481" t="s">
        <v>1152</v>
      </c>
      <c r="AM182" s="481" t="s">
        <v>634</v>
      </c>
      <c r="AN182" s="481" t="s">
        <v>609</v>
      </c>
      <c r="AO182" s="481" t="s">
        <v>2031</v>
      </c>
      <c r="AP182" s="481" t="s">
        <v>2061</v>
      </c>
      <c r="AQ182" s="481" t="s">
        <v>2397</v>
      </c>
      <c r="AR182" s="481" t="s">
        <v>2414</v>
      </c>
      <c r="AS182" s="481" t="s">
        <v>2415</v>
      </c>
      <c r="AT182" s="491">
        <v>13301</v>
      </c>
      <c r="AU182" s="481" t="s">
        <v>1045</v>
      </c>
      <c r="AV182" s="481" t="s">
        <v>2026</v>
      </c>
      <c r="AW182" s="481" t="s">
        <v>622</v>
      </c>
      <c r="AX182" s="492" t="s">
        <v>2026</v>
      </c>
    </row>
    <row r="183" spans="1:50" ht="23.25">
      <c r="A183" s="480" t="s">
        <v>338</v>
      </c>
      <c r="B183" s="481" t="s">
        <v>1167</v>
      </c>
      <c r="C183" s="481" t="s">
        <v>2456</v>
      </c>
      <c r="D183" s="481" t="s">
        <v>2456</v>
      </c>
      <c r="E183" s="481" t="s">
        <v>2254</v>
      </c>
      <c r="F183" s="481" t="s">
        <v>2254</v>
      </c>
      <c r="G183" s="481" t="s">
        <v>1168</v>
      </c>
      <c r="H183" s="481" t="s">
        <v>578</v>
      </c>
      <c r="I183" s="481" t="s">
        <v>579</v>
      </c>
      <c r="J183" s="481" t="s">
        <v>580</v>
      </c>
      <c r="K183" s="482"/>
      <c r="L183" s="483">
        <v>933</v>
      </c>
      <c r="M183" s="483">
        <v>944</v>
      </c>
      <c r="N183" s="484">
        <v>4176.5</v>
      </c>
      <c r="O183" s="485">
        <v>4.476420150053591</v>
      </c>
      <c r="P183" s="486">
        <v>0</v>
      </c>
      <c r="Q183" s="483">
        <v>2016</v>
      </c>
      <c r="R183" s="483">
        <v>2016</v>
      </c>
      <c r="S183" s="483">
        <v>425</v>
      </c>
      <c r="T183" s="487">
        <v>0.45748116254036597</v>
      </c>
      <c r="U183" s="486">
        <v>11</v>
      </c>
      <c r="V183" s="486">
        <v>1</v>
      </c>
      <c r="W183" s="486">
        <v>11</v>
      </c>
      <c r="X183" s="481" t="s">
        <v>2457</v>
      </c>
      <c r="Y183" s="483">
        <v>214139</v>
      </c>
      <c r="Z183" s="485">
        <v>4.92</v>
      </c>
      <c r="AA183" s="483">
        <v>214139</v>
      </c>
      <c r="AB183" s="488">
        <v>4.92</v>
      </c>
      <c r="AC183" s="483">
        <v>70645</v>
      </c>
      <c r="AD183" s="483">
        <v>8097991</v>
      </c>
      <c r="AE183" s="487">
        <v>0.25878332093967155</v>
      </c>
      <c r="AF183" s="489">
        <v>409.7560975609756</v>
      </c>
      <c r="AG183" s="490">
        <v>20727847</v>
      </c>
      <c r="AH183" s="490">
        <v>4866</v>
      </c>
      <c r="AI183" s="490">
        <v>669.96619999999996</v>
      </c>
      <c r="AJ183" s="481" t="s">
        <v>1169</v>
      </c>
      <c r="AK183" s="481" t="s">
        <v>1170</v>
      </c>
      <c r="AL183" s="481" t="s">
        <v>924</v>
      </c>
      <c r="AM183" s="481" t="s">
        <v>2026</v>
      </c>
      <c r="AN183" s="481" t="s">
        <v>609</v>
      </c>
      <c r="AO183" s="481" t="s">
        <v>2091</v>
      </c>
      <c r="AP183" s="481" t="s">
        <v>2124</v>
      </c>
      <c r="AQ183" s="481" t="s">
        <v>2405</v>
      </c>
      <c r="AR183" s="481" t="s">
        <v>2431</v>
      </c>
      <c r="AS183" s="481" t="s">
        <v>2432</v>
      </c>
      <c r="AT183" s="491">
        <v>23832</v>
      </c>
      <c r="AU183" s="481" t="s">
        <v>2026</v>
      </c>
      <c r="AV183" s="481" t="s">
        <v>2026</v>
      </c>
      <c r="AW183" s="481" t="s">
        <v>2026</v>
      </c>
      <c r="AX183" s="492" t="s">
        <v>2026</v>
      </c>
    </row>
    <row r="184" spans="1:50" ht="23.25">
      <c r="A184" s="480" t="s">
        <v>325</v>
      </c>
      <c r="B184" s="481" t="s">
        <v>643</v>
      </c>
      <c r="C184" s="481" t="s">
        <v>2395</v>
      </c>
      <c r="D184" s="481" t="s">
        <v>2395</v>
      </c>
      <c r="E184" s="481" t="s">
        <v>2115</v>
      </c>
      <c r="F184" s="481" t="s">
        <v>2115</v>
      </c>
      <c r="G184" s="481" t="s">
        <v>1193</v>
      </c>
      <c r="H184" s="481" t="s">
        <v>578</v>
      </c>
      <c r="I184" s="481" t="s">
        <v>579</v>
      </c>
      <c r="J184" s="481" t="s">
        <v>580</v>
      </c>
      <c r="K184" s="482"/>
      <c r="L184" s="483">
        <v>471</v>
      </c>
      <c r="M184" s="483">
        <v>474</v>
      </c>
      <c r="N184" s="484">
        <v>2189.5</v>
      </c>
      <c r="O184" s="485">
        <v>4.6486199575371554</v>
      </c>
      <c r="P184" s="486">
        <v>0</v>
      </c>
      <c r="Q184" s="483">
        <v>1015</v>
      </c>
      <c r="R184" s="483">
        <v>1015</v>
      </c>
      <c r="S184" s="483">
        <v>223</v>
      </c>
      <c r="T184" s="487">
        <v>0.48060344827586204</v>
      </c>
      <c r="U184" s="486">
        <v>2</v>
      </c>
      <c r="V184" s="486">
        <v>2</v>
      </c>
      <c r="W184" s="486">
        <v>4</v>
      </c>
      <c r="X184" s="481" t="s">
        <v>2048</v>
      </c>
      <c r="Y184" s="483">
        <v>161016</v>
      </c>
      <c r="Z184" s="485">
        <v>3.7</v>
      </c>
      <c r="AA184" s="483">
        <v>161016</v>
      </c>
      <c r="AB184" s="488">
        <v>3.7</v>
      </c>
      <c r="AC184" s="483">
        <v>24555</v>
      </c>
      <c r="AD184" s="483">
        <v>4083496</v>
      </c>
      <c r="AE184" s="487">
        <v>0.15250037263377553</v>
      </c>
      <c r="AF184" s="489">
        <v>274.32432432432432</v>
      </c>
      <c r="AG184" s="490">
        <v>9322807</v>
      </c>
      <c r="AH184" s="490">
        <v>4240</v>
      </c>
      <c r="AI184" s="490">
        <v>544.79830000000004</v>
      </c>
      <c r="AJ184" s="481" t="s">
        <v>1194</v>
      </c>
      <c r="AK184" s="481" t="s">
        <v>1195</v>
      </c>
      <c r="AL184" s="481" t="s">
        <v>1196</v>
      </c>
      <c r="AM184" s="481" t="s">
        <v>2026</v>
      </c>
      <c r="AN184" s="481" t="s">
        <v>609</v>
      </c>
      <c r="AO184" s="481" t="s">
        <v>2031</v>
      </c>
      <c r="AP184" s="481" t="s">
        <v>2049</v>
      </c>
      <c r="AQ184" s="481" t="s">
        <v>2397</v>
      </c>
      <c r="AR184" s="481" t="s">
        <v>2398</v>
      </c>
      <c r="AS184" s="481" t="s">
        <v>2415</v>
      </c>
      <c r="AT184" s="491">
        <v>23497</v>
      </c>
      <c r="AU184" s="481" t="s">
        <v>2026</v>
      </c>
      <c r="AV184" s="481" t="s">
        <v>2026</v>
      </c>
      <c r="AW184" s="481" t="s">
        <v>2026</v>
      </c>
      <c r="AX184" s="492" t="s">
        <v>2026</v>
      </c>
    </row>
    <row r="185" spans="1:50" ht="23.25">
      <c r="A185" s="480" t="s">
        <v>350</v>
      </c>
      <c r="B185" s="481" t="s">
        <v>1208</v>
      </c>
      <c r="C185" s="481" t="s">
        <v>2458</v>
      </c>
      <c r="D185" s="481" t="s">
        <v>2458</v>
      </c>
      <c r="E185" s="481" t="s">
        <v>2459</v>
      </c>
      <c r="F185" s="481" t="s">
        <v>2459</v>
      </c>
      <c r="G185" s="481" t="s">
        <v>1209</v>
      </c>
      <c r="H185" s="481" t="s">
        <v>578</v>
      </c>
      <c r="I185" s="481" t="s">
        <v>579</v>
      </c>
      <c r="J185" s="481" t="s">
        <v>580</v>
      </c>
      <c r="K185" s="482"/>
      <c r="L185" s="483">
        <v>1930</v>
      </c>
      <c r="M185" s="483">
        <v>1940</v>
      </c>
      <c r="N185" s="484">
        <v>9093</v>
      </c>
      <c r="O185" s="485">
        <v>4.71139896373057</v>
      </c>
      <c r="P185" s="486">
        <v>0</v>
      </c>
      <c r="Q185" s="483">
        <v>4191</v>
      </c>
      <c r="R185" s="483">
        <v>4191</v>
      </c>
      <c r="S185" s="483">
        <v>721</v>
      </c>
      <c r="T185" s="487">
        <v>0.3778825995807128</v>
      </c>
      <c r="U185" s="486">
        <v>9</v>
      </c>
      <c r="V185" s="486">
        <v>1</v>
      </c>
      <c r="W185" s="486">
        <v>9</v>
      </c>
      <c r="X185" s="481" t="s">
        <v>1210</v>
      </c>
      <c r="Y185" s="483">
        <v>655681</v>
      </c>
      <c r="Z185" s="485">
        <v>15.05</v>
      </c>
      <c r="AA185" s="483">
        <v>655681</v>
      </c>
      <c r="AB185" s="488">
        <v>15.05</v>
      </c>
      <c r="AC185" s="483">
        <v>101477</v>
      </c>
      <c r="AD185" s="483">
        <v>16701596</v>
      </c>
      <c r="AE185" s="487">
        <v>0.15476580837327908</v>
      </c>
      <c r="AF185" s="489">
        <v>278.4717607973422</v>
      </c>
      <c r="AG185" s="490">
        <v>28783425</v>
      </c>
      <c r="AH185" s="490">
        <v>3150</v>
      </c>
      <c r="AI185" s="490">
        <v>579.65909999999997</v>
      </c>
      <c r="AJ185" s="481" t="s">
        <v>1211</v>
      </c>
      <c r="AK185" s="481" t="s">
        <v>1212</v>
      </c>
      <c r="AL185" s="481" t="s">
        <v>1213</v>
      </c>
      <c r="AM185" s="481" t="s">
        <v>1021</v>
      </c>
      <c r="AN185" s="481" t="s">
        <v>609</v>
      </c>
      <c r="AO185" s="481" t="s">
        <v>2038</v>
      </c>
      <c r="AP185" s="481" t="s">
        <v>2050</v>
      </c>
      <c r="AQ185" s="481" t="s">
        <v>2460</v>
      </c>
      <c r="AR185" s="481" t="s">
        <v>2392</v>
      </c>
      <c r="AS185" s="481" t="s">
        <v>2403</v>
      </c>
      <c r="AT185" s="491">
        <v>21124</v>
      </c>
      <c r="AU185" s="481" t="s">
        <v>2026</v>
      </c>
      <c r="AV185" s="481" t="s">
        <v>2026</v>
      </c>
      <c r="AW185" s="481" t="s">
        <v>2026</v>
      </c>
      <c r="AX185" s="492" t="s">
        <v>2026</v>
      </c>
    </row>
    <row r="186" spans="1:50" ht="23.25">
      <c r="A186" s="480" t="s">
        <v>339</v>
      </c>
      <c r="B186" s="481" t="s">
        <v>676</v>
      </c>
      <c r="C186" s="481" t="s">
        <v>2461</v>
      </c>
      <c r="D186" s="481" t="s">
        <v>2404</v>
      </c>
      <c r="E186" s="481" t="s">
        <v>2462</v>
      </c>
      <c r="F186" s="481" t="s">
        <v>2462</v>
      </c>
      <c r="G186" s="481" t="s">
        <v>1231</v>
      </c>
      <c r="H186" s="481" t="s">
        <v>578</v>
      </c>
      <c r="I186" s="481" t="s">
        <v>589</v>
      </c>
      <c r="J186" s="481" t="s">
        <v>580</v>
      </c>
      <c r="K186" s="482"/>
      <c r="L186" s="483">
        <v>377</v>
      </c>
      <c r="M186" s="483">
        <v>377</v>
      </c>
      <c r="N186" s="484">
        <v>1493.5</v>
      </c>
      <c r="O186" s="485">
        <v>3.9615384615384617</v>
      </c>
      <c r="P186" s="486">
        <v>0</v>
      </c>
      <c r="Q186" s="483">
        <v>627</v>
      </c>
      <c r="R186" s="483">
        <v>627</v>
      </c>
      <c r="S186" s="483">
        <v>249</v>
      </c>
      <c r="T186" s="487">
        <v>0.66577540106951871</v>
      </c>
      <c r="U186" s="486">
        <v>2</v>
      </c>
      <c r="V186" s="486">
        <v>0</v>
      </c>
      <c r="W186" s="486">
        <v>2</v>
      </c>
      <c r="X186" s="481" t="s">
        <v>1232</v>
      </c>
      <c r="Y186" s="483">
        <v>120497</v>
      </c>
      <c r="Z186" s="485">
        <v>2.77</v>
      </c>
      <c r="AA186" s="483">
        <v>120497</v>
      </c>
      <c r="AB186" s="488">
        <v>2.77</v>
      </c>
      <c r="AC186" s="483">
        <v>22666</v>
      </c>
      <c r="AD186" s="483">
        <v>3139759</v>
      </c>
      <c r="AE186" s="487">
        <v>0.18810426815605369</v>
      </c>
      <c r="AF186" s="489">
        <v>226.35379061371842</v>
      </c>
      <c r="AG186" s="490">
        <v>16721224</v>
      </c>
      <c r="AH186" s="490">
        <v>10911</v>
      </c>
      <c r="AI186" s="490">
        <v>519.19569999999999</v>
      </c>
      <c r="AJ186" s="481" t="s">
        <v>1233</v>
      </c>
      <c r="AK186" s="481" t="s">
        <v>1234</v>
      </c>
      <c r="AL186" s="481" t="s">
        <v>928</v>
      </c>
      <c r="AM186" s="481" t="s">
        <v>1235</v>
      </c>
      <c r="AN186" s="481" t="s">
        <v>609</v>
      </c>
      <c r="AO186" s="481" t="s">
        <v>2091</v>
      </c>
      <c r="AP186" s="481" t="s">
        <v>2124</v>
      </c>
      <c r="AQ186" s="481" t="s">
        <v>2405</v>
      </c>
      <c r="AR186" s="481" t="s">
        <v>2406</v>
      </c>
      <c r="AS186" s="481" t="s">
        <v>2393</v>
      </c>
      <c r="AT186" s="491">
        <v>28306</v>
      </c>
      <c r="AU186" s="481" t="s">
        <v>2026</v>
      </c>
      <c r="AV186" s="481" t="s">
        <v>2086</v>
      </c>
      <c r="AW186" s="481" t="s">
        <v>2026</v>
      </c>
      <c r="AX186" s="492" t="s">
        <v>2026</v>
      </c>
    </row>
    <row r="187" spans="1:50" ht="23.25">
      <c r="A187" s="480" t="s">
        <v>1253</v>
      </c>
      <c r="B187" s="481" t="s">
        <v>643</v>
      </c>
      <c r="C187" s="481" t="s">
        <v>2463</v>
      </c>
      <c r="D187" s="481" t="s">
        <v>2395</v>
      </c>
      <c r="E187" s="481" t="s">
        <v>2421</v>
      </c>
      <c r="F187" s="481" t="s">
        <v>2115</v>
      </c>
      <c r="G187" s="481" t="s">
        <v>1254</v>
      </c>
      <c r="H187" s="481" t="s">
        <v>578</v>
      </c>
      <c r="I187" s="481" t="s">
        <v>579</v>
      </c>
      <c r="J187" s="481" t="s">
        <v>580</v>
      </c>
      <c r="K187" s="482"/>
      <c r="L187" s="483">
        <v>148</v>
      </c>
      <c r="M187" s="483">
        <v>149</v>
      </c>
      <c r="N187" s="484">
        <v>597</v>
      </c>
      <c r="O187" s="485">
        <v>4.0337837837837842</v>
      </c>
      <c r="P187" s="486">
        <v>0</v>
      </c>
      <c r="Q187" s="483">
        <v>236</v>
      </c>
      <c r="R187" s="483">
        <v>236</v>
      </c>
      <c r="S187" s="483">
        <v>78</v>
      </c>
      <c r="T187" s="487">
        <v>0.54166666666666663</v>
      </c>
      <c r="U187" s="486">
        <v>1</v>
      </c>
      <c r="V187" s="486">
        <v>0</v>
      </c>
      <c r="W187" s="486">
        <v>1</v>
      </c>
      <c r="X187" s="481" t="s">
        <v>2040</v>
      </c>
      <c r="Y187" s="483">
        <v>44689</v>
      </c>
      <c r="Z187" s="485">
        <v>1.03</v>
      </c>
      <c r="AA187" s="483">
        <v>44689</v>
      </c>
      <c r="AB187" s="488">
        <v>1.03</v>
      </c>
      <c r="AC187" s="483">
        <v>13167</v>
      </c>
      <c r="AD187" s="483">
        <v>1293680</v>
      </c>
      <c r="AE187" s="487">
        <v>0.29463626395757347</v>
      </c>
      <c r="AF187" s="489">
        <v>229.126213592233</v>
      </c>
      <c r="AG187" s="490">
        <v>3731491</v>
      </c>
      <c r="AH187" s="490">
        <v>6077</v>
      </c>
      <c r="AI187" s="490">
        <v>533.88729999999998</v>
      </c>
      <c r="AJ187" s="481" t="s">
        <v>646</v>
      </c>
      <c r="AK187" s="481" t="s">
        <v>1196</v>
      </c>
      <c r="AL187" s="481" t="s">
        <v>648</v>
      </c>
      <c r="AM187" s="481" t="s">
        <v>731</v>
      </c>
      <c r="AN187" s="481" t="s">
        <v>609</v>
      </c>
      <c r="AO187" s="481" t="s">
        <v>2031</v>
      </c>
      <c r="AP187" s="481" t="s">
        <v>2049</v>
      </c>
      <c r="AQ187" s="481" t="s">
        <v>2397</v>
      </c>
      <c r="AR187" s="481" t="s">
        <v>2398</v>
      </c>
      <c r="AS187" s="481" t="s">
        <v>2399</v>
      </c>
      <c r="AT187" s="491">
        <v>26176</v>
      </c>
      <c r="AU187" s="481" t="s">
        <v>2026</v>
      </c>
      <c r="AV187" s="481" t="s">
        <v>2026</v>
      </c>
      <c r="AW187" s="481" t="s">
        <v>2026</v>
      </c>
      <c r="AX187" s="492" t="s">
        <v>2026</v>
      </c>
    </row>
    <row r="188" spans="1:50" ht="23.25">
      <c r="A188" s="480" t="s">
        <v>1263</v>
      </c>
      <c r="B188" s="481" t="s">
        <v>1264</v>
      </c>
      <c r="C188" s="481" t="s">
        <v>2464</v>
      </c>
      <c r="D188" s="481" t="s">
        <v>2465</v>
      </c>
      <c r="E188" s="481" t="s">
        <v>2466</v>
      </c>
      <c r="F188" s="481" t="s">
        <v>2467</v>
      </c>
      <c r="G188" s="481" t="s">
        <v>1265</v>
      </c>
      <c r="H188" s="481" t="s">
        <v>578</v>
      </c>
      <c r="I188" s="481" t="s">
        <v>579</v>
      </c>
      <c r="J188" s="481" t="s">
        <v>580</v>
      </c>
      <c r="K188" s="482"/>
      <c r="L188" s="483">
        <v>536</v>
      </c>
      <c r="M188" s="483">
        <v>537</v>
      </c>
      <c r="N188" s="484">
        <v>2070</v>
      </c>
      <c r="O188" s="485">
        <v>3.8619402985074629</v>
      </c>
      <c r="P188" s="486">
        <v>0</v>
      </c>
      <c r="Q188" s="483">
        <v>912</v>
      </c>
      <c r="R188" s="483">
        <v>912</v>
      </c>
      <c r="S188" s="483">
        <v>260</v>
      </c>
      <c r="T188" s="487">
        <v>0.49335863377609107</v>
      </c>
      <c r="U188" s="486">
        <v>2</v>
      </c>
      <c r="V188" s="486">
        <v>0</v>
      </c>
      <c r="W188" s="486">
        <v>2</v>
      </c>
      <c r="X188" s="481" t="s">
        <v>2226</v>
      </c>
      <c r="Y188" s="483">
        <v>122341</v>
      </c>
      <c r="Z188" s="485">
        <v>2.81</v>
      </c>
      <c r="AA188" s="483">
        <v>122341</v>
      </c>
      <c r="AB188" s="488">
        <v>2.81</v>
      </c>
      <c r="AC188" s="483">
        <v>19872</v>
      </c>
      <c r="AD188" s="483">
        <v>3893920</v>
      </c>
      <c r="AE188" s="487">
        <v>0.16243123727940756</v>
      </c>
      <c r="AF188" s="489">
        <v>324.55516014234877</v>
      </c>
      <c r="AG188" s="490">
        <v>10435545</v>
      </c>
      <c r="AH188" s="490">
        <v>4952</v>
      </c>
      <c r="AI188" s="490">
        <v>543.09680000000003</v>
      </c>
      <c r="AJ188" s="481" t="s">
        <v>634</v>
      </c>
      <c r="AK188" s="481" t="s">
        <v>1266</v>
      </c>
      <c r="AL188" s="481" t="s">
        <v>732</v>
      </c>
      <c r="AM188" s="481" t="s">
        <v>1267</v>
      </c>
      <c r="AN188" s="481" t="s">
        <v>609</v>
      </c>
      <c r="AO188" s="481" t="s">
        <v>2110</v>
      </c>
      <c r="AP188" s="481" t="s">
        <v>2061</v>
      </c>
      <c r="AQ188" s="481" t="s">
        <v>2061</v>
      </c>
      <c r="AR188" s="481" t="s">
        <v>2428</v>
      </c>
      <c r="AS188" s="481" t="s">
        <v>2468</v>
      </c>
      <c r="AT188" s="491">
        <v>25323</v>
      </c>
      <c r="AU188" s="481" t="s">
        <v>2026</v>
      </c>
      <c r="AV188" s="481" t="s">
        <v>2026</v>
      </c>
      <c r="AW188" s="481" t="s">
        <v>2026</v>
      </c>
      <c r="AX188" s="492" t="s">
        <v>2026</v>
      </c>
    </row>
    <row r="189" spans="1:50" ht="23.25">
      <c r="A189" s="480" t="s">
        <v>346</v>
      </c>
      <c r="B189" s="481" t="s">
        <v>1264</v>
      </c>
      <c r="C189" s="481" t="s">
        <v>2465</v>
      </c>
      <c r="D189" s="481" t="s">
        <v>2465</v>
      </c>
      <c r="E189" s="481" t="s">
        <v>2467</v>
      </c>
      <c r="F189" s="481" t="s">
        <v>2467</v>
      </c>
      <c r="G189" s="481" t="s">
        <v>1304</v>
      </c>
      <c r="H189" s="481" t="s">
        <v>578</v>
      </c>
      <c r="I189" s="481" t="s">
        <v>579</v>
      </c>
      <c r="J189" s="481" t="s">
        <v>580</v>
      </c>
      <c r="K189" s="482"/>
      <c r="L189" s="483">
        <v>632</v>
      </c>
      <c r="M189" s="483">
        <v>636</v>
      </c>
      <c r="N189" s="484">
        <v>2629</v>
      </c>
      <c r="O189" s="485">
        <v>4.1598101265822782</v>
      </c>
      <c r="P189" s="486">
        <v>0</v>
      </c>
      <c r="Q189" s="483">
        <v>1195</v>
      </c>
      <c r="R189" s="483">
        <v>1195</v>
      </c>
      <c r="S189" s="483">
        <v>297</v>
      </c>
      <c r="T189" s="487">
        <v>0.4744408945686901</v>
      </c>
      <c r="U189" s="486">
        <v>3</v>
      </c>
      <c r="V189" s="486">
        <v>1</v>
      </c>
      <c r="W189" s="486">
        <v>3</v>
      </c>
      <c r="X189" s="481" t="s">
        <v>2225</v>
      </c>
      <c r="Y189" s="483">
        <v>152173</v>
      </c>
      <c r="Z189" s="485">
        <v>3.49</v>
      </c>
      <c r="AA189" s="483">
        <v>152173</v>
      </c>
      <c r="AB189" s="488">
        <v>3.49</v>
      </c>
      <c r="AC189" s="483">
        <v>32645</v>
      </c>
      <c r="AD189" s="483">
        <v>4857894</v>
      </c>
      <c r="AE189" s="487">
        <v>0.21452557286772292</v>
      </c>
      <c r="AF189" s="489">
        <v>342.40687679083095</v>
      </c>
      <c r="AG189" s="490">
        <v>13251410</v>
      </c>
      <c r="AH189" s="490">
        <v>5009</v>
      </c>
      <c r="AI189" s="490">
        <v>545.13499999999999</v>
      </c>
      <c r="AJ189" s="481" t="s">
        <v>1305</v>
      </c>
      <c r="AK189" s="481" t="s">
        <v>634</v>
      </c>
      <c r="AL189" s="481" t="s">
        <v>732</v>
      </c>
      <c r="AM189" s="481" t="s">
        <v>2026</v>
      </c>
      <c r="AN189" s="481" t="s">
        <v>609</v>
      </c>
      <c r="AO189" s="481" t="s">
        <v>2110</v>
      </c>
      <c r="AP189" s="481" t="s">
        <v>2061</v>
      </c>
      <c r="AQ189" s="481" t="s">
        <v>2061</v>
      </c>
      <c r="AR189" s="481" t="s">
        <v>2428</v>
      </c>
      <c r="AS189" s="481" t="s">
        <v>2468</v>
      </c>
      <c r="AT189" s="491">
        <v>23954</v>
      </c>
      <c r="AU189" s="481" t="s">
        <v>2026</v>
      </c>
      <c r="AV189" s="481" t="s">
        <v>2026</v>
      </c>
      <c r="AW189" s="481" t="s">
        <v>2026</v>
      </c>
      <c r="AX189" s="492" t="s">
        <v>2026</v>
      </c>
    </row>
    <row r="190" spans="1:50" ht="23.25">
      <c r="A190" s="480" t="s">
        <v>366</v>
      </c>
      <c r="B190" s="481" t="s">
        <v>630</v>
      </c>
      <c r="C190" s="481" t="s">
        <v>2439</v>
      </c>
      <c r="D190" s="481" t="s">
        <v>2439</v>
      </c>
      <c r="E190" s="481" t="s">
        <v>2440</v>
      </c>
      <c r="F190" s="481" t="s">
        <v>2440</v>
      </c>
      <c r="G190" s="481" t="s">
        <v>1310</v>
      </c>
      <c r="H190" s="481" t="s">
        <v>578</v>
      </c>
      <c r="I190" s="481" t="s">
        <v>579</v>
      </c>
      <c r="J190" s="481" t="s">
        <v>580</v>
      </c>
      <c r="K190" s="482"/>
      <c r="L190" s="483">
        <v>1481</v>
      </c>
      <c r="M190" s="483">
        <v>1493</v>
      </c>
      <c r="N190" s="484">
        <v>6922.5</v>
      </c>
      <c r="O190" s="485">
        <v>4.6742066171505741</v>
      </c>
      <c r="P190" s="486">
        <v>0</v>
      </c>
      <c r="Q190" s="483">
        <v>3126</v>
      </c>
      <c r="R190" s="483">
        <v>3126</v>
      </c>
      <c r="S190" s="483">
        <v>604</v>
      </c>
      <c r="T190" s="487">
        <v>0.41712707182320441</v>
      </c>
      <c r="U190" s="486">
        <v>18</v>
      </c>
      <c r="V190" s="486">
        <v>1</v>
      </c>
      <c r="W190" s="486">
        <v>34</v>
      </c>
      <c r="X190" s="481" t="s">
        <v>2413</v>
      </c>
      <c r="Y190" s="483">
        <v>757179</v>
      </c>
      <c r="Z190" s="485">
        <v>17.38</v>
      </c>
      <c r="AA190" s="483">
        <v>757179</v>
      </c>
      <c r="AB190" s="488">
        <v>17.38</v>
      </c>
      <c r="AC190" s="483">
        <v>149778</v>
      </c>
      <c r="AD190" s="483">
        <v>13032612</v>
      </c>
      <c r="AE190" s="487">
        <v>0.19781055734509279</v>
      </c>
      <c r="AF190" s="489">
        <v>179.86191024165709</v>
      </c>
      <c r="AG190" s="490">
        <v>26894981</v>
      </c>
      <c r="AH190" s="490">
        <v>3854</v>
      </c>
      <c r="AI190" s="490">
        <v>581.73109999999997</v>
      </c>
      <c r="AJ190" s="481" t="s">
        <v>635</v>
      </c>
      <c r="AK190" s="481" t="s">
        <v>601</v>
      </c>
      <c r="AL190" s="481" t="s">
        <v>1311</v>
      </c>
      <c r="AM190" s="481" t="s">
        <v>634</v>
      </c>
      <c r="AN190" s="481" t="s">
        <v>609</v>
      </c>
      <c r="AO190" s="481" t="s">
        <v>2056</v>
      </c>
      <c r="AP190" s="481" t="s">
        <v>2050</v>
      </c>
      <c r="AQ190" s="481" t="s">
        <v>2095</v>
      </c>
      <c r="AR190" s="481" t="s">
        <v>2428</v>
      </c>
      <c r="AS190" s="481" t="s">
        <v>2163</v>
      </c>
      <c r="AT190" s="491">
        <v>21790</v>
      </c>
      <c r="AU190" s="481" t="s">
        <v>2026</v>
      </c>
      <c r="AV190" s="481" t="s">
        <v>2026</v>
      </c>
      <c r="AW190" s="481" t="s">
        <v>2026</v>
      </c>
      <c r="AX190" s="492" t="s">
        <v>2026</v>
      </c>
    </row>
    <row r="191" spans="1:50" ht="23.25">
      <c r="A191" s="480" t="s">
        <v>367</v>
      </c>
      <c r="B191" s="481" t="s">
        <v>1312</v>
      </c>
      <c r="C191" s="481" t="s">
        <v>2469</v>
      </c>
      <c r="D191" s="481" t="s">
        <v>2469</v>
      </c>
      <c r="E191" s="481" t="s">
        <v>2470</v>
      </c>
      <c r="F191" s="481" t="s">
        <v>2470</v>
      </c>
      <c r="G191" s="481" t="s">
        <v>1313</v>
      </c>
      <c r="H191" s="481" t="s">
        <v>578</v>
      </c>
      <c r="I191" s="481" t="s">
        <v>579</v>
      </c>
      <c r="J191" s="481" t="s">
        <v>580</v>
      </c>
      <c r="K191" s="482"/>
      <c r="L191" s="483">
        <v>1290</v>
      </c>
      <c r="M191" s="483">
        <v>1310</v>
      </c>
      <c r="N191" s="484">
        <v>6093</v>
      </c>
      <c r="O191" s="485">
        <v>4.7232558139534886</v>
      </c>
      <c r="P191" s="486">
        <v>0</v>
      </c>
      <c r="Q191" s="483">
        <v>2949</v>
      </c>
      <c r="R191" s="483">
        <v>2949</v>
      </c>
      <c r="S191" s="483">
        <v>537</v>
      </c>
      <c r="T191" s="487">
        <v>0.42216981132075471</v>
      </c>
      <c r="U191" s="486">
        <v>10</v>
      </c>
      <c r="V191" s="486">
        <v>0</v>
      </c>
      <c r="W191" s="486">
        <v>17</v>
      </c>
      <c r="X191" s="481" t="s">
        <v>2022</v>
      </c>
      <c r="Y191" s="483">
        <v>517632</v>
      </c>
      <c r="Z191" s="485">
        <v>11.88</v>
      </c>
      <c r="AA191" s="483">
        <v>456630</v>
      </c>
      <c r="AB191" s="488">
        <v>10.48</v>
      </c>
      <c r="AC191" s="483">
        <v>97804</v>
      </c>
      <c r="AD191" s="483">
        <v>10582024</v>
      </c>
      <c r="AE191" s="487">
        <v>0.18894504203758655</v>
      </c>
      <c r="AF191" s="489">
        <v>248.23232323232321</v>
      </c>
      <c r="AG191" s="490">
        <v>14348000</v>
      </c>
      <c r="AH191" s="490">
        <v>2337</v>
      </c>
      <c r="AI191" s="490">
        <v>547.27049999999997</v>
      </c>
      <c r="AJ191" s="481" t="s">
        <v>635</v>
      </c>
      <c r="AK191" s="481" t="s">
        <v>1311</v>
      </c>
      <c r="AL191" s="481" t="s">
        <v>601</v>
      </c>
      <c r="AM191" s="481" t="s">
        <v>888</v>
      </c>
      <c r="AN191" s="481" t="s">
        <v>609</v>
      </c>
      <c r="AO191" s="481" t="s">
        <v>2056</v>
      </c>
      <c r="AP191" s="481" t="s">
        <v>2050</v>
      </c>
      <c r="AQ191" s="481" t="s">
        <v>2095</v>
      </c>
      <c r="AR191" s="481" t="s">
        <v>2428</v>
      </c>
      <c r="AS191" s="481" t="s">
        <v>2163</v>
      </c>
      <c r="AT191" s="491">
        <v>17894</v>
      </c>
      <c r="AU191" s="481" t="s">
        <v>705</v>
      </c>
      <c r="AV191" s="481" t="s">
        <v>2026</v>
      </c>
      <c r="AW191" s="481" t="s">
        <v>2026</v>
      </c>
      <c r="AX191" s="492" t="s">
        <v>2026</v>
      </c>
    </row>
    <row r="192" spans="1:50" ht="23.25">
      <c r="A192" s="480" t="s">
        <v>358</v>
      </c>
      <c r="B192" s="481" t="s">
        <v>1205</v>
      </c>
      <c r="C192" s="481" t="s">
        <v>2471</v>
      </c>
      <c r="D192" s="481" t="s">
        <v>2471</v>
      </c>
      <c r="E192" s="481" t="s">
        <v>2472</v>
      </c>
      <c r="F192" s="481" t="s">
        <v>2472</v>
      </c>
      <c r="G192" s="481" t="s">
        <v>1314</v>
      </c>
      <c r="H192" s="481" t="s">
        <v>578</v>
      </c>
      <c r="I192" s="481" t="s">
        <v>579</v>
      </c>
      <c r="J192" s="481" t="s">
        <v>580</v>
      </c>
      <c r="K192" s="482"/>
      <c r="L192" s="483">
        <v>1371</v>
      </c>
      <c r="M192" s="483">
        <v>1379</v>
      </c>
      <c r="N192" s="484">
        <v>6319.5</v>
      </c>
      <c r="O192" s="485">
        <v>4.6094091903719914</v>
      </c>
      <c r="P192" s="486">
        <v>0</v>
      </c>
      <c r="Q192" s="483">
        <v>2916</v>
      </c>
      <c r="R192" s="483">
        <v>2916</v>
      </c>
      <c r="S192" s="483">
        <v>575</v>
      </c>
      <c r="T192" s="487">
        <v>0.42341678939617083</v>
      </c>
      <c r="U192" s="486">
        <v>10</v>
      </c>
      <c r="V192" s="486">
        <v>0</v>
      </c>
      <c r="W192" s="486">
        <v>10</v>
      </c>
      <c r="X192" s="481" t="s">
        <v>673</v>
      </c>
      <c r="Y192" s="483">
        <v>599120</v>
      </c>
      <c r="Z192" s="485">
        <v>13.75</v>
      </c>
      <c r="AA192" s="483">
        <v>555560</v>
      </c>
      <c r="AB192" s="488">
        <v>12.75</v>
      </c>
      <c r="AC192" s="483">
        <v>98822</v>
      </c>
      <c r="AD192" s="483">
        <v>11745000</v>
      </c>
      <c r="AE192" s="487">
        <v>0.16494525303778876</v>
      </c>
      <c r="AF192" s="489">
        <v>212.07272727272726</v>
      </c>
      <c r="AG192" s="490">
        <v>19859000</v>
      </c>
      <c r="AH192" s="490">
        <v>3135</v>
      </c>
      <c r="AI192" s="490">
        <v>524.65940000000001</v>
      </c>
      <c r="AJ192" s="481" t="s">
        <v>1315</v>
      </c>
      <c r="AK192" s="481" t="s">
        <v>1316</v>
      </c>
      <c r="AL192" s="481" t="s">
        <v>1317</v>
      </c>
      <c r="AM192" s="481" t="s">
        <v>1318</v>
      </c>
      <c r="AN192" s="481" t="s">
        <v>609</v>
      </c>
      <c r="AO192" s="481" t="s">
        <v>2124</v>
      </c>
      <c r="AP192" s="481" t="s">
        <v>2050</v>
      </c>
      <c r="AQ192" s="481" t="s">
        <v>2387</v>
      </c>
      <c r="AR192" s="481" t="s">
        <v>2388</v>
      </c>
      <c r="AS192" s="481" t="s">
        <v>2389</v>
      </c>
      <c r="AT192" s="491">
        <v>20029</v>
      </c>
      <c r="AU192" s="481" t="s">
        <v>705</v>
      </c>
      <c r="AV192" s="481" t="s">
        <v>2026</v>
      </c>
      <c r="AW192" s="481" t="s">
        <v>2026</v>
      </c>
      <c r="AX192" s="492" t="s">
        <v>2026</v>
      </c>
    </row>
    <row r="193" spans="1:50" ht="23.25">
      <c r="A193" s="480" t="s">
        <v>327</v>
      </c>
      <c r="B193" s="481" t="s">
        <v>1327</v>
      </c>
      <c r="C193" s="481" t="s">
        <v>2473</v>
      </c>
      <c r="D193" s="481" t="s">
        <v>2473</v>
      </c>
      <c r="E193" s="481" t="s">
        <v>2360</v>
      </c>
      <c r="F193" s="481" t="s">
        <v>2360</v>
      </c>
      <c r="G193" s="481" t="s">
        <v>1328</v>
      </c>
      <c r="H193" s="481" t="s">
        <v>578</v>
      </c>
      <c r="I193" s="481" t="s">
        <v>579</v>
      </c>
      <c r="J193" s="481" t="s">
        <v>580</v>
      </c>
      <c r="K193" s="482"/>
      <c r="L193" s="483">
        <v>1091</v>
      </c>
      <c r="M193" s="483">
        <v>1094</v>
      </c>
      <c r="N193" s="484">
        <v>5098.5</v>
      </c>
      <c r="O193" s="485">
        <v>4.6732355637030247</v>
      </c>
      <c r="P193" s="486">
        <v>0</v>
      </c>
      <c r="Q193" s="483">
        <v>2324</v>
      </c>
      <c r="R193" s="483">
        <v>2324</v>
      </c>
      <c r="S193" s="483">
        <v>490</v>
      </c>
      <c r="T193" s="487">
        <v>0.45751633986928103</v>
      </c>
      <c r="U193" s="486">
        <v>9</v>
      </c>
      <c r="V193" s="486">
        <v>1</v>
      </c>
      <c r="W193" s="486">
        <v>9</v>
      </c>
      <c r="X193" s="481" t="s">
        <v>2033</v>
      </c>
      <c r="Y193" s="483">
        <v>469672</v>
      </c>
      <c r="Z193" s="485">
        <v>10.78</v>
      </c>
      <c r="AA193" s="483">
        <v>415455</v>
      </c>
      <c r="AB193" s="488">
        <v>9.5400000000000009</v>
      </c>
      <c r="AC193" s="483">
        <v>63621</v>
      </c>
      <c r="AD193" s="483">
        <v>8909852</v>
      </c>
      <c r="AE193" s="487">
        <v>0.13545836243165443</v>
      </c>
      <c r="AF193" s="489">
        <v>215.58441558441561</v>
      </c>
      <c r="AG193" s="490">
        <v>17157591</v>
      </c>
      <c r="AH193" s="490">
        <v>3356</v>
      </c>
      <c r="AI193" s="490">
        <v>601.98680000000002</v>
      </c>
      <c r="AJ193" s="481" t="s">
        <v>1329</v>
      </c>
      <c r="AK193" s="481" t="s">
        <v>1330</v>
      </c>
      <c r="AL193" s="481" t="s">
        <v>1331</v>
      </c>
      <c r="AM193" s="481" t="s">
        <v>1332</v>
      </c>
      <c r="AN193" s="481" t="s">
        <v>609</v>
      </c>
      <c r="AO193" s="481" t="s">
        <v>2031</v>
      </c>
      <c r="AP193" s="481" t="s">
        <v>2049</v>
      </c>
      <c r="AQ193" s="481" t="s">
        <v>2397</v>
      </c>
      <c r="AR193" s="481" t="s">
        <v>2398</v>
      </c>
      <c r="AS193" s="481" t="s">
        <v>2399</v>
      </c>
      <c r="AT193" s="491">
        <v>21040</v>
      </c>
      <c r="AU193" s="481" t="s">
        <v>2026</v>
      </c>
      <c r="AV193" s="481" t="s">
        <v>2026</v>
      </c>
      <c r="AW193" s="481" t="s">
        <v>2026</v>
      </c>
      <c r="AX193" s="492" t="s">
        <v>2026</v>
      </c>
    </row>
    <row r="194" spans="1:50" ht="34.5">
      <c r="A194" s="480" t="s">
        <v>328</v>
      </c>
      <c r="B194" s="481" t="s">
        <v>1327</v>
      </c>
      <c r="C194" s="481" t="s">
        <v>2474</v>
      </c>
      <c r="D194" s="481" t="s">
        <v>2473</v>
      </c>
      <c r="E194" s="481" t="s">
        <v>2461</v>
      </c>
      <c r="F194" s="481" t="s">
        <v>2360</v>
      </c>
      <c r="G194" s="481" t="s">
        <v>1333</v>
      </c>
      <c r="H194" s="481" t="s">
        <v>578</v>
      </c>
      <c r="I194" s="481" t="s">
        <v>579</v>
      </c>
      <c r="J194" s="481" t="s">
        <v>736</v>
      </c>
      <c r="K194" s="482"/>
      <c r="L194" s="483">
        <v>149</v>
      </c>
      <c r="M194" s="483">
        <v>150</v>
      </c>
      <c r="N194" s="484">
        <v>491.5</v>
      </c>
      <c r="O194" s="485">
        <v>3.2986577181208054</v>
      </c>
      <c r="P194" s="486">
        <v>0</v>
      </c>
      <c r="Q194" s="483">
        <v>185</v>
      </c>
      <c r="R194" s="483">
        <v>185</v>
      </c>
      <c r="S194" s="483">
        <v>129</v>
      </c>
      <c r="T194" s="487">
        <v>0.91489361702127658</v>
      </c>
      <c r="U194" s="486">
        <v>1</v>
      </c>
      <c r="V194" s="486">
        <v>0</v>
      </c>
      <c r="W194" s="486">
        <v>1</v>
      </c>
      <c r="X194" s="481" t="s">
        <v>2033</v>
      </c>
      <c r="Y194" s="483">
        <v>26052</v>
      </c>
      <c r="Z194" s="485">
        <v>0.6</v>
      </c>
      <c r="AA194" s="483">
        <v>26052</v>
      </c>
      <c r="AB194" s="488">
        <v>0.6</v>
      </c>
      <c r="AC194" s="483">
        <v>5618</v>
      </c>
      <c r="AD194" s="483">
        <v>914382</v>
      </c>
      <c r="AE194" s="487">
        <v>0.21564563181329649</v>
      </c>
      <c r="AF194" s="489">
        <v>308.33333333333337</v>
      </c>
      <c r="AG194" s="490">
        <v>2876132</v>
      </c>
      <c r="AH194" s="490">
        <v>5645</v>
      </c>
      <c r="AI194" s="490">
        <v>313.02839999999998</v>
      </c>
      <c r="AJ194" s="481" t="s">
        <v>1332</v>
      </c>
      <c r="AK194" s="481" t="s">
        <v>1330</v>
      </c>
      <c r="AL194" s="481" t="s">
        <v>1329</v>
      </c>
      <c r="AM194" s="481" t="s">
        <v>1331</v>
      </c>
      <c r="AN194" s="481" t="s">
        <v>609</v>
      </c>
      <c r="AO194" s="481" t="s">
        <v>2031</v>
      </c>
      <c r="AP194" s="481" t="s">
        <v>2049</v>
      </c>
      <c r="AQ194" s="481" t="s">
        <v>2397</v>
      </c>
      <c r="AR194" s="481" t="s">
        <v>2398</v>
      </c>
      <c r="AS194" s="481" t="s">
        <v>2399</v>
      </c>
      <c r="AT194" s="491">
        <v>23985</v>
      </c>
      <c r="AU194" s="481" t="s">
        <v>2026</v>
      </c>
      <c r="AV194" s="481" t="s">
        <v>737</v>
      </c>
      <c r="AW194" s="481" t="s">
        <v>2026</v>
      </c>
      <c r="AX194" s="492" t="s">
        <v>2026</v>
      </c>
    </row>
    <row r="195" spans="1:50" ht="23.25">
      <c r="A195" s="480" t="s">
        <v>368</v>
      </c>
      <c r="B195" s="481" t="s">
        <v>1355</v>
      </c>
      <c r="C195" s="481" t="s">
        <v>2475</v>
      </c>
      <c r="D195" s="481" t="s">
        <v>2475</v>
      </c>
      <c r="E195" s="481" t="s">
        <v>2267</v>
      </c>
      <c r="F195" s="481" t="s">
        <v>2267</v>
      </c>
      <c r="G195" s="481" t="s">
        <v>1356</v>
      </c>
      <c r="H195" s="481" t="s">
        <v>578</v>
      </c>
      <c r="I195" s="481" t="s">
        <v>579</v>
      </c>
      <c r="J195" s="481" t="s">
        <v>580</v>
      </c>
      <c r="K195" s="482"/>
      <c r="L195" s="483">
        <v>617</v>
      </c>
      <c r="M195" s="483">
        <v>622</v>
      </c>
      <c r="N195" s="484">
        <v>2893.5</v>
      </c>
      <c r="O195" s="485">
        <v>4.6896272285251213</v>
      </c>
      <c r="P195" s="486">
        <v>0</v>
      </c>
      <c r="Q195" s="483">
        <v>1406</v>
      </c>
      <c r="R195" s="483">
        <v>1406</v>
      </c>
      <c r="S195" s="483">
        <v>248</v>
      </c>
      <c r="T195" s="487">
        <v>0.40589198036006546</v>
      </c>
      <c r="U195" s="486">
        <v>4</v>
      </c>
      <c r="V195" s="486">
        <v>1</v>
      </c>
      <c r="W195" s="486">
        <v>4</v>
      </c>
      <c r="X195" s="481" t="s">
        <v>2048</v>
      </c>
      <c r="Y195" s="483">
        <v>177426</v>
      </c>
      <c r="Z195" s="485">
        <v>4.07</v>
      </c>
      <c r="AA195" s="483">
        <v>177426</v>
      </c>
      <c r="AB195" s="488">
        <v>4.07</v>
      </c>
      <c r="AC195" s="483">
        <v>28904</v>
      </c>
      <c r="AD195" s="483">
        <v>5367611</v>
      </c>
      <c r="AE195" s="487">
        <v>0.16290735292459954</v>
      </c>
      <c r="AF195" s="489">
        <v>345.45454545454544</v>
      </c>
      <c r="AG195" s="490">
        <v>11549370</v>
      </c>
      <c r="AH195" s="490">
        <v>3959</v>
      </c>
      <c r="AI195" s="490">
        <v>562.83090000000004</v>
      </c>
      <c r="AJ195" s="481" t="s">
        <v>878</v>
      </c>
      <c r="AK195" s="481" t="s">
        <v>888</v>
      </c>
      <c r="AL195" s="481" t="s">
        <v>907</v>
      </c>
      <c r="AM195" s="481" t="s">
        <v>960</v>
      </c>
      <c r="AN195" s="481" t="s">
        <v>609</v>
      </c>
      <c r="AO195" s="481" t="s">
        <v>2056</v>
      </c>
      <c r="AP195" s="481" t="s">
        <v>2050</v>
      </c>
      <c r="AQ195" s="481" t="s">
        <v>2387</v>
      </c>
      <c r="AR195" s="481" t="s">
        <v>2428</v>
      </c>
      <c r="AS195" s="481" t="s">
        <v>2163</v>
      </c>
      <c r="AT195" s="491">
        <v>23345</v>
      </c>
      <c r="AU195" s="481" t="s">
        <v>2026</v>
      </c>
      <c r="AV195" s="481" t="s">
        <v>2026</v>
      </c>
      <c r="AW195" s="481" t="s">
        <v>2026</v>
      </c>
      <c r="AX195" s="492" t="s">
        <v>2026</v>
      </c>
    </row>
    <row r="196" spans="1:50" ht="23.25">
      <c r="A196" s="480" t="s">
        <v>1364</v>
      </c>
      <c r="B196" s="481" t="s">
        <v>1365</v>
      </c>
      <c r="C196" s="481" t="s">
        <v>2476</v>
      </c>
      <c r="D196" s="481" t="s">
        <v>2477</v>
      </c>
      <c r="E196" s="481" t="s">
        <v>2478</v>
      </c>
      <c r="F196" s="481" t="s">
        <v>2479</v>
      </c>
      <c r="G196" s="481" t="s">
        <v>1366</v>
      </c>
      <c r="H196" s="481" t="s">
        <v>578</v>
      </c>
      <c r="I196" s="481" t="s">
        <v>579</v>
      </c>
      <c r="J196" s="481" t="s">
        <v>580</v>
      </c>
      <c r="K196" s="482"/>
      <c r="L196" s="483">
        <v>447</v>
      </c>
      <c r="M196" s="483">
        <v>448</v>
      </c>
      <c r="N196" s="484">
        <v>1897.5</v>
      </c>
      <c r="O196" s="485">
        <v>4.2449664429530198</v>
      </c>
      <c r="P196" s="486">
        <v>0</v>
      </c>
      <c r="Q196" s="483">
        <v>813</v>
      </c>
      <c r="R196" s="483">
        <v>813</v>
      </c>
      <c r="S196" s="483">
        <v>205</v>
      </c>
      <c r="T196" s="487">
        <v>0.4680365296803653</v>
      </c>
      <c r="U196" s="486">
        <v>4</v>
      </c>
      <c r="V196" s="486">
        <v>0</v>
      </c>
      <c r="W196" s="486">
        <v>4</v>
      </c>
      <c r="X196" s="481" t="s">
        <v>2022</v>
      </c>
      <c r="Y196" s="483">
        <v>151467</v>
      </c>
      <c r="Z196" s="485">
        <v>3.48</v>
      </c>
      <c r="AA196" s="483">
        <v>151467</v>
      </c>
      <c r="AB196" s="488">
        <v>3.48</v>
      </c>
      <c r="AC196" s="483">
        <v>35222</v>
      </c>
      <c r="AD196" s="483">
        <v>3879000</v>
      </c>
      <c r="AE196" s="487">
        <v>0.23253910092627436</v>
      </c>
      <c r="AF196" s="489">
        <v>233.62068965517241</v>
      </c>
      <c r="AG196" s="490">
        <v>4780152</v>
      </c>
      <c r="AH196" s="490">
        <v>2515</v>
      </c>
      <c r="AI196" s="490">
        <v>588.01599999999996</v>
      </c>
      <c r="AJ196" s="481" t="s">
        <v>1360</v>
      </c>
      <c r="AK196" s="481" t="s">
        <v>601</v>
      </c>
      <c r="AL196" s="481" t="s">
        <v>906</v>
      </c>
      <c r="AM196" s="481" t="s">
        <v>888</v>
      </c>
      <c r="AN196" s="481" t="s">
        <v>609</v>
      </c>
      <c r="AO196" s="481" t="s">
        <v>2056</v>
      </c>
      <c r="AP196" s="481" t="s">
        <v>2061</v>
      </c>
      <c r="AQ196" s="481" t="s">
        <v>2387</v>
      </c>
      <c r="AR196" s="481" t="s">
        <v>2428</v>
      </c>
      <c r="AS196" s="481" t="s">
        <v>2468</v>
      </c>
      <c r="AT196" s="491">
        <v>18703</v>
      </c>
      <c r="AU196" s="481" t="s">
        <v>1045</v>
      </c>
      <c r="AV196" s="481" t="s">
        <v>2026</v>
      </c>
      <c r="AW196" s="481" t="s">
        <v>2026</v>
      </c>
      <c r="AX196" s="492" t="s">
        <v>2026</v>
      </c>
    </row>
    <row r="197" spans="1:50" ht="23.25">
      <c r="A197" s="480" t="s">
        <v>369</v>
      </c>
      <c r="B197" s="481" t="s">
        <v>1367</v>
      </c>
      <c r="C197" s="481" t="s">
        <v>2480</v>
      </c>
      <c r="D197" s="481" t="s">
        <v>2480</v>
      </c>
      <c r="E197" s="481" t="s">
        <v>2481</v>
      </c>
      <c r="F197" s="481" t="s">
        <v>2481</v>
      </c>
      <c r="G197" s="481" t="s">
        <v>1368</v>
      </c>
      <c r="H197" s="481" t="s">
        <v>578</v>
      </c>
      <c r="I197" s="481" t="s">
        <v>579</v>
      </c>
      <c r="J197" s="481" t="s">
        <v>580</v>
      </c>
      <c r="K197" s="482"/>
      <c r="L197" s="483">
        <v>1277</v>
      </c>
      <c r="M197" s="483">
        <v>1286</v>
      </c>
      <c r="N197" s="484">
        <v>6088.5</v>
      </c>
      <c r="O197" s="485">
        <v>4.7678151918559122</v>
      </c>
      <c r="P197" s="486">
        <v>0</v>
      </c>
      <c r="Q197" s="483">
        <v>2766</v>
      </c>
      <c r="R197" s="483">
        <v>2766</v>
      </c>
      <c r="S197" s="483">
        <v>479</v>
      </c>
      <c r="T197" s="487">
        <v>0.38535800482703136</v>
      </c>
      <c r="U197" s="486">
        <v>14</v>
      </c>
      <c r="V197" s="486">
        <v>0</v>
      </c>
      <c r="W197" s="486">
        <v>20</v>
      </c>
      <c r="X197" s="481" t="s">
        <v>2071</v>
      </c>
      <c r="Y197" s="483">
        <v>551740</v>
      </c>
      <c r="Z197" s="485">
        <v>12.67</v>
      </c>
      <c r="AA197" s="483">
        <v>508561</v>
      </c>
      <c r="AB197" s="488">
        <v>11.67</v>
      </c>
      <c r="AC197" s="483">
        <v>106738</v>
      </c>
      <c r="AD197" s="483">
        <v>10743035</v>
      </c>
      <c r="AE197" s="487">
        <v>0.19345706310943561</v>
      </c>
      <c r="AF197" s="489">
        <v>218.31097079715863</v>
      </c>
      <c r="AG197" s="490">
        <v>14324000</v>
      </c>
      <c r="AH197" s="490">
        <v>2358</v>
      </c>
      <c r="AI197" s="490">
        <v>529.54970000000003</v>
      </c>
      <c r="AJ197" s="481" t="s">
        <v>1369</v>
      </c>
      <c r="AK197" s="481" t="s">
        <v>1370</v>
      </c>
      <c r="AL197" s="481" t="s">
        <v>1318</v>
      </c>
      <c r="AM197" s="481" t="s">
        <v>888</v>
      </c>
      <c r="AN197" s="481" t="s">
        <v>609</v>
      </c>
      <c r="AO197" s="481" t="s">
        <v>2056</v>
      </c>
      <c r="AP197" s="481" t="s">
        <v>2050</v>
      </c>
      <c r="AQ197" s="481" t="s">
        <v>2387</v>
      </c>
      <c r="AR197" s="481" t="s">
        <v>2388</v>
      </c>
      <c r="AS197" s="481" t="s">
        <v>2389</v>
      </c>
      <c r="AT197" s="491">
        <v>17896</v>
      </c>
      <c r="AU197" s="481" t="s">
        <v>705</v>
      </c>
      <c r="AV197" s="481" t="s">
        <v>2026</v>
      </c>
      <c r="AW197" s="481" t="s">
        <v>2026</v>
      </c>
      <c r="AX197" s="492" t="s">
        <v>2026</v>
      </c>
    </row>
    <row r="198" spans="1:50" ht="23.25">
      <c r="A198" s="480" t="s">
        <v>1388</v>
      </c>
      <c r="B198" s="481" t="s">
        <v>643</v>
      </c>
      <c r="C198" s="481" t="s">
        <v>2482</v>
      </c>
      <c r="D198" s="481" t="s">
        <v>2395</v>
      </c>
      <c r="E198" s="481" t="s">
        <v>2483</v>
      </c>
      <c r="F198" s="481" t="s">
        <v>2483</v>
      </c>
      <c r="G198" s="481" t="s">
        <v>1389</v>
      </c>
      <c r="H198" s="481" t="s">
        <v>578</v>
      </c>
      <c r="I198" s="481" t="s">
        <v>589</v>
      </c>
      <c r="J198" s="481" t="s">
        <v>580</v>
      </c>
      <c r="K198" s="482"/>
      <c r="L198" s="483">
        <v>189</v>
      </c>
      <c r="M198" s="483">
        <v>189</v>
      </c>
      <c r="N198" s="484">
        <v>777.5</v>
      </c>
      <c r="O198" s="485">
        <v>4.1137566137566139</v>
      </c>
      <c r="P198" s="486">
        <v>0</v>
      </c>
      <c r="Q198" s="483">
        <v>339</v>
      </c>
      <c r="R198" s="483">
        <v>339</v>
      </c>
      <c r="S198" s="483">
        <v>113</v>
      </c>
      <c r="T198" s="487">
        <v>0.60752688172043012</v>
      </c>
      <c r="U198" s="486">
        <v>5</v>
      </c>
      <c r="V198" s="486">
        <v>0</v>
      </c>
      <c r="W198" s="486">
        <v>15</v>
      </c>
      <c r="X198" s="481" t="s">
        <v>2484</v>
      </c>
      <c r="Y198" s="483">
        <v>86078</v>
      </c>
      <c r="Z198" s="485">
        <v>1.98</v>
      </c>
      <c r="AA198" s="483">
        <v>86078</v>
      </c>
      <c r="AB198" s="488">
        <v>1.98</v>
      </c>
      <c r="AC198" s="483">
        <v>37227</v>
      </c>
      <c r="AD198" s="483">
        <v>1657278</v>
      </c>
      <c r="AE198" s="487">
        <v>0.43247984386254329</v>
      </c>
      <c r="AF198" s="489">
        <v>171.21212121212122</v>
      </c>
      <c r="AG198" s="490">
        <v>14369576</v>
      </c>
      <c r="AH198" s="490">
        <v>18482</v>
      </c>
      <c r="AI198" s="490">
        <v>560.15139999999997</v>
      </c>
      <c r="AJ198" s="481" t="s">
        <v>733</v>
      </c>
      <c r="AK198" s="481" t="s">
        <v>1390</v>
      </c>
      <c r="AL198" s="481" t="s">
        <v>1391</v>
      </c>
      <c r="AM198" s="481" t="s">
        <v>648</v>
      </c>
      <c r="AN198" s="481" t="s">
        <v>609</v>
      </c>
      <c r="AO198" s="481" t="s">
        <v>2031</v>
      </c>
      <c r="AP198" s="481" t="s">
        <v>2049</v>
      </c>
      <c r="AQ198" s="481" t="s">
        <v>2397</v>
      </c>
      <c r="AR198" s="481" t="s">
        <v>2398</v>
      </c>
      <c r="AS198" s="481" t="s">
        <v>2399</v>
      </c>
      <c r="AT198" s="491">
        <v>32295</v>
      </c>
      <c r="AU198" s="481" t="s">
        <v>2026</v>
      </c>
      <c r="AV198" s="481" t="s">
        <v>2086</v>
      </c>
      <c r="AW198" s="481" t="s">
        <v>622</v>
      </c>
      <c r="AX198" s="492" t="s">
        <v>2026</v>
      </c>
    </row>
    <row r="199" spans="1:50" ht="23.25">
      <c r="A199" s="480" t="s">
        <v>1392</v>
      </c>
      <c r="B199" s="481" t="s">
        <v>818</v>
      </c>
      <c r="C199" s="481" t="s">
        <v>2361</v>
      </c>
      <c r="D199" s="481" t="s">
        <v>2361</v>
      </c>
      <c r="E199" s="481" t="s">
        <v>2485</v>
      </c>
      <c r="F199" s="481" t="s">
        <v>2486</v>
      </c>
      <c r="G199" s="481" t="s">
        <v>1393</v>
      </c>
      <c r="H199" s="481" t="s">
        <v>578</v>
      </c>
      <c r="I199" s="481" t="s">
        <v>589</v>
      </c>
      <c r="J199" s="481" t="s">
        <v>580</v>
      </c>
      <c r="K199" s="482"/>
      <c r="L199" s="483">
        <v>188</v>
      </c>
      <c r="M199" s="483">
        <v>188</v>
      </c>
      <c r="N199" s="484">
        <v>848</v>
      </c>
      <c r="O199" s="485">
        <v>4.5106382978723403</v>
      </c>
      <c r="P199" s="486">
        <v>0</v>
      </c>
      <c r="Q199" s="483">
        <v>418</v>
      </c>
      <c r="R199" s="483">
        <v>418</v>
      </c>
      <c r="S199" s="483">
        <v>74</v>
      </c>
      <c r="T199" s="487">
        <v>0.39361702127659576</v>
      </c>
      <c r="U199" s="486">
        <v>4</v>
      </c>
      <c r="V199" s="486">
        <v>1</v>
      </c>
      <c r="W199" s="486">
        <v>31</v>
      </c>
      <c r="X199" s="481" t="s">
        <v>2031</v>
      </c>
      <c r="Y199" s="483">
        <v>167568</v>
      </c>
      <c r="Z199" s="485">
        <v>3.85</v>
      </c>
      <c r="AA199" s="483">
        <v>167568</v>
      </c>
      <c r="AB199" s="488">
        <v>3.85</v>
      </c>
      <c r="AC199" s="483">
        <v>59808</v>
      </c>
      <c r="AD199" s="483">
        <v>1622292</v>
      </c>
      <c r="AE199" s="487">
        <v>0.35691778859925521</v>
      </c>
      <c r="AF199" s="489">
        <v>108.57142857142857</v>
      </c>
      <c r="AG199" s="490">
        <v>14709271</v>
      </c>
      <c r="AH199" s="490">
        <v>17346</v>
      </c>
      <c r="AI199" s="490">
        <v>588.66669999999999</v>
      </c>
      <c r="AJ199" s="481" t="s">
        <v>1394</v>
      </c>
      <c r="AK199" s="481" t="s">
        <v>1395</v>
      </c>
      <c r="AL199" s="481" t="s">
        <v>1396</v>
      </c>
      <c r="AM199" s="481" t="s">
        <v>1397</v>
      </c>
      <c r="AN199" s="481" t="s">
        <v>609</v>
      </c>
      <c r="AO199" s="481" t="s">
        <v>2031</v>
      </c>
      <c r="AP199" s="481" t="s">
        <v>2049</v>
      </c>
      <c r="AQ199" s="481" t="s">
        <v>2397</v>
      </c>
      <c r="AR199" s="481" t="s">
        <v>2414</v>
      </c>
      <c r="AS199" s="481" t="s">
        <v>2415</v>
      </c>
      <c r="AT199" s="491">
        <v>32448</v>
      </c>
      <c r="AU199" s="481" t="s">
        <v>2026</v>
      </c>
      <c r="AV199" s="481" t="s">
        <v>2026</v>
      </c>
      <c r="AW199" s="481" t="s">
        <v>622</v>
      </c>
      <c r="AX199" s="492" t="s">
        <v>2026</v>
      </c>
    </row>
    <row r="200" spans="1:50" ht="23.25">
      <c r="A200" s="480" t="s">
        <v>1398</v>
      </c>
      <c r="B200" s="481" t="s">
        <v>617</v>
      </c>
      <c r="C200" s="481" t="s">
        <v>2191</v>
      </c>
      <c r="D200" s="481" t="s">
        <v>2390</v>
      </c>
      <c r="E200" s="481" t="s">
        <v>2487</v>
      </c>
      <c r="F200" s="481" t="s">
        <v>2391</v>
      </c>
      <c r="G200" s="481" t="s">
        <v>1399</v>
      </c>
      <c r="H200" s="481" t="s">
        <v>578</v>
      </c>
      <c r="I200" s="481" t="s">
        <v>589</v>
      </c>
      <c r="J200" s="481" t="s">
        <v>580</v>
      </c>
      <c r="K200" s="482"/>
      <c r="L200" s="483">
        <v>56</v>
      </c>
      <c r="M200" s="483">
        <v>56</v>
      </c>
      <c r="N200" s="484">
        <v>280</v>
      </c>
      <c r="O200" s="485">
        <v>5</v>
      </c>
      <c r="P200" s="486">
        <v>0</v>
      </c>
      <c r="Q200" s="483">
        <v>156</v>
      </c>
      <c r="R200" s="483">
        <v>156</v>
      </c>
      <c r="S200" s="483">
        <v>15</v>
      </c>
      <c r="T200" s="487">
        <v>0.26785714285714285</v>
      </c>
      <c r="U200" s="486">
        <v>2</v>
      </c>
      <c r="V200" s="486">
        <v>1</v>
      </c>
      <c r="W200" s="486">
        <v>2</v>
      </c>
      <c r="X200" s="481" t="s">
        <v>2091</v>
      </c>
      <c r="Y200" s="483">
        <v>42733</v>
      </c>
      <c r="Z200" s="485">
        <v>0.98</v>
      </c>
      <c r="AA200" s="483">
        <v>42733</v>
      </c>
      <c r="AB200" s="488">
        <v>0.98</v>
      </c>
      <c r="AC200" s="483">
        <v>22801</v>
      </c>
      <c r="AD200" s="483">
        <v>596573</v>
      </c>
      <c r="AE200" s="487">
        <v>0.53356890459363959</v>
      </c>
      <c r="AF200" s="489">
        <v>159.18367346938777</v>
      </c>
      <c r="AG200" s="490">
        <v>7324340</v>
      </c>
      <c r="AH200" s="490">
        <v>26158</v>
      </c>
      <c r="AI200" s="490">
        <v>702.49090000000001</v>
      </c>
      <c r="AJ200" s="481" t="s">
        <v>1400</v>
      </c>
      <c r="AK200" s="481" t="s">
        <v>1397</v>
      </c>
      <c r="AL200" s="481" t="s">
        <v>1401</v>
      </c>
      <c r="AM200" s="481" t="s">
        <v>821</v>
      </c>
      <c r="AN200" s="481" t="s">
        <v>609</v>
      </c>
      <c r="AO200" s="481" t="s">
        <v>2031</v>
      </c>
      <c r="AP200" s="481" t="s">
        <v>2049</v>
      </c>
      <c r="AQ200" s="481" t="s">
        <v>2397</v>
      </c>
      <c r="AR200" s="481" t="s">
        <v>2414</v>
      </c>
      <c r="AS200" s="481" t="s">
        <v>2415</v>
      </c>
      <c r="AT200" s="491">
        <v>35550</v>
      </c>
      <c r="AU200" s="481" t="s">
        <v>2026</v>
      </c>
      <c r="AV200" s="481" t="s">
        <v>2026</v>
      </c>
      <c r="AW200" s="481" t="s">
        <v>622</v>
      </c>
      <c r="AX200" s="492" t="s">
        <v>622</v>
      </c>
    </row>
    <row r="201" spans="1:50">
      <c r="A201" s="480" t="s">
        <v>1402</v>
      </c>
      <c r="B201" s="481" t="s">
        <v>818</v>
      </c>
      <c r="C201" s="481" t="s">
        <v>2488</v>
      </c>
      <c r="D201" s="481" t="s">
        <v>2361</v>
      </c>
      <c r="E201" s="481" t="s">
        <v>2486</v>
      </c>
      <c r="F201" s="481" t="s">
        <v>2486</v>
      </c>
      <c r="G201" s="481" t="s">
        <v>1403</v>
      </c>
      <c r="H201" s="481" t="s">
        <v>578</v>
      </c>
      <c r="I201" s="481" t="s">
        <v>589</v>
      </c>
      <c r="J201" s="481" t="s">
        <v>598</v>
      </c>
      <c r="K201" s="482"/>
      <c r="L201" s="483">
        <v>53</v>
      </c>
      <c r="M201" s="483">
        <v>55</v>
      </c>
      <c r="N201" s="484">
        <v>222.5</v>
      </c>
      <c r="O201" s="485">
        <v>4.1981132075471699</v>
      </c>
      <c r="P201" s="486">
        <v>0</v>
      </c>
      <c r="Q201" s="483">
        <v>109</v>
      </c>
      <c r="R201" s="483">
        <v>109</v>
      </c>
      <c r="S201" s="483">
        <v>16</v>
      </c>
      <c r="T201" s="487">
        <v>0.30769230769230771</v>
      </c>
      <c r="U201" s="486">
        <v>2</v>
      </c>
      <c r="V201" s="486">
        <v>0</v>
      </c>
      <c r="W201" s="486">
        <v>2</v>
      </c>
      <c r="X201" s="481" t="s">
        <v>2021</v>
      </c>
      <c r="Y201" s="483">
        <v>17872</v>
      </c>
      <c r="Z201" s="485">
        <v>0.41000000000000003</v>
      </c>
      <c r="AA201" s="483">
        <v>17872</v>
      </c>
      <c r="AB201" s="488">
        <v>0.41000000000000003</v>
      </c>
      <c r="AC201" s="483">
        <v>10275</v>
      </c>
      <c r="AD201" s="483">
        <v>490400</v>
      </c>
      <c r="AE201" s="487">
        <v>0.57492166517457477</v>
      </c>
      <c r="AF201" s="489">
        <v>265.85365853658533</v>
      </c>
      <c r="AG201" s="490">
        <v>4322735</v>
      </c>
      <c r="AH201" s="490">
        <v>18795</v>
      </c>
      <c r="AI201" s="490">
        <v>646.84619999999995</v>
      </c>
      <c r="AJ201" s="481" t="s">
        <v>821</v>
      </c>
      <c r="AK201" s="481" t="s">
        <v>1395</v>
      </c>
      <c r="AL201" s="481" t="s">
        <v>1404</v>
      </c>
      <c r="AM201" s="481" t="s">
        <v>2026</v>
      </c>
      <c r="AN201" s="481" t="s">
        <v>609</v>
      </c>
      <c r="AO201" s="481" t="s">
        <v>2031</v>
      </c>
      <c r="AP201" s="481" t="s">
        <v>2049</v>
      </c>
      <c r="AQ201" s="481" t="s">
        <v>2397</v>
      </c>
      <c r="AR201" s="481" t="s">
        <v>2414</v>
      </c>
      <c r="AS201" s="481" t="s">
        <v>2415</v>
      </c>
      <c r="AT201" s="491">
        <v>31747</v>
      </c>
      <c r="AU201" s="481" t="s">
        <v>2026</v>
      </c>
      <c r="AV201" s="481" t="s">
        <v>2026</v>
      </c>
      <c r="AW201" s="481" t="s">
        <v>622</v>
      </c>
      <c r="AX201" s="492" t="s">
        <v>2026</v>
      </c>
    </row>
    <row r="202" spans="1:50" ht="34.5">
      <c r="A202" s="480" t="s">
        <v>351</v>
      </c>
      <c r="B202" s="481" t="s">
        <v>1405</v>
      </c>
      <c r="C202" s="481" t="s">
        <v>2489</v>
      </c>
      <c r="D202" s="481" t="s">
        <v>2489</v>
      </c>
      <c r="E202" s="481" t="s">
        <v>2490</v>
      </c>
      <c r="F202" s="481" t="s">
        <v>2490</v>
      </c>
      <c r="G202" s="481" t="s">
        <v>1406</v>
      </c>
      <c r="H202" s="481" t="s">
        <v>684</v>
      </c>
      <c r="I202" s="481" t="s">
        <v>579</v>
      </c>
      <c r="J202" s="481" t="s">
        <v>580</v>
      </c>
      <c r="K202" s="486">
        <v>204</v>
      </c>
      <c r="L202" s="483">
        <v>1270</v>
      </c>
      <c r="M202" s="483">
        <v>1272</v>
      </c>
      <c r="N202" s="484">
        <v>5994</v>
      </c>
      <c r="O202" s="485">
        <v>4.7196850393700789</v>
      </c>
      <c r="P202" s="486">
        <v>504</v>
      </c>
      <c r="Q202" s="483">
        <v>2290</v>
      </c>
      <c r="R202" s="483">
        <v>2794</v>
      </c>
      <c r="S202" s="483">
        <v>488</v>
      </c>
      <c r="T202" s="487">
        <v>0.39642567018683994</v>
      </c>
      <c r="U202" s="486">
        <v>6</v>
      </c>
      <c r="V202" s="486">
        <v>0</v>
      </c>
      <c r="W202" s="486">
        <v>6</v>
      </c>
      <c r="X202" s="481" t="s">
        <v>2048</v>
      </c>
      <c r="Y202" s="483">
        <v>538367</v>
      </c>
      <c r="Z202" s="485">
        <v>12.36</v>
      </c>
      <c r="AA202" s="483">
        <v>538367</v>
      </c>
      <c r="AB202" s="488">
        <v>12.36</v>
      </c>
      <c r="AC202" s="483">
        <v>83754</v>
      </c>
      <c r="AD202" s="483">
        <v>11967873</v>
      </c>
      <c r="AE202" s="487">
        <v>0.1555704565844489</v>
      </c>
      <c r="AF202" s="489">
        <v>226.05177993527508</v>
      </c>
      <c r="AG202" s="490">
        <v>25774000</v>
      </c>
      <c r="AH202" s="490">
        <v>4306</v>
      </c>
      <c r="AI202" s="490">
        <v>546.92750000000001</v>
      </c>
      <c r="AJ202" s="481" t="s">
        <v>1407</v>
      </c>
      <c r="AK202" s="481" t="s">
        <v>1021</v>
      </c>
      <c r="AL202" s="481" t="s">
        <v>619</v>
      </c>
      <c r="AM202" s="481" t="s">
        <v>1408</v>
      </c>
      <c r="AN202" s="481" t="s">
        <v>609</v>
      </c>
      <c r="AO202" s="481" t="s">
        <v>2038</v>
      </c>
      <c r="AP202" s="481" t="s">
        <v>2050</v>
      </c>
      <c r="AQ202" s="481" t="s">
        <v>2298</v>
      </c>
      <c r="AR202" s="481" t="s">
        <v>2388</v>
      </c>
      <c r="AS202" s="481" t="s">
        <v>2403</v>
      </c>
      <c r="AT202" s="491">
        <v>22462</v>
      </c>
      <c r="AU202" s="481" t="s">
        <v>2026</v>
      </c>
      <c r="AV202" s="481" t="s">
        <v>2026</v>
      </c>
      <c r="AW202" s="481" t="s">
        <v>2026</v>
      </c>
      <c r="AX202" s="492" t="s">
        <v>2026</v>
      </c>
    </row>
    <row r="203" spans="1:50" ht="34.5">
      <c r="A203" s="480" t="s">
        <v>1443</v>
      </c>
      <c r="B203" s="481" t="s">
        <v>712</v>
      </c>
      <c r="C203" s="481" t="s">
        <v>2030</v>
      </c>
      <c r="D203" s="481" t="s">
        <v>2409</v>
      </c>
      <c r="E203" s="481" t="s">
        <v>2491</v>
      </c>
      <c r="F203" s="481" t="s">
        <v>2491</v>
      </c>
      <c r="G203" s="481" t="s">
        <v>1444</v>
      </c>
      <c r="H203" s="481" t="s">
        <v>578</v>
      </c>
      <c r="I203" s="481" t="s">
        <v>589</v>
      </c>
      <c r="J203" s="481" t="s">
        <v>736</v>
      </c>
      <c r="K203" s="482"/>
      <c r="L203" s="483">
        <v>154</v>
      </c>
      <c r="M203" s="483">
        <v>180</v>
      </c>
      <c r="N203" s="484">
        <v>539</v>
      </c>
      <c r="O203" s="485">
        <v>3.5</v>
      </c>
      <c r="P203" s="486">
        <v>0</v>
      </c>
      <c r="Q203" s="483">
        <v>183</v>
      </c>
      <c r="R203" s="483">
        <v>183</v>
      </c>
      <c r="S203" s="483">
        <v>140</v>
      </c>
      <c r="T203" s="487">
        <v>0.90909090909090906</v>
      </c>
      <c r="U203" s="486">
        <v>1</v>
      </c>
      <c r="V203" s="486">
        <v>0</v>
      </c>
      <c r="W203" s="486">
        <v>1</v>
      </c>
      <c r="X203" s="481" t="s">
        <v>2050</v>
      </c>
      <c r="Y203" s="483">
        <v>20083</v>
      </c>
      <c r="Z203" s="485">
        <v>0.46</v>
      </c>
      <c r="AA203" s="483">
        <v>20083</v>
      </c>
      <c r="AB203" s="488">
        <v>0.46</v>
      </c>
      <c r="AC203" s="483">
        <v>10354</v>
      </c>
      <c r="AD203" s="483">
        <v>1181481</v>
      </c>
      <c r="AE203" s="487">
        <v>0.51556042423940651</v>
      </c>
      <c r="AF203" s="489">
        <v>397.82608695652175</v>
      </c>
      <c r="AG203" s="490">
        <v>12233985</v>
      </c>
      <c r="AH203" s="490">
        <v>19419</v>
      </c>
      <c r="AI203" s="490">
        <v>304.82470000000001</v>
      </c>
      <c r="AJ203" s="481" t="s">
        <v>1021</v>
      </c>
      <c r="AK203" s="481" t="s">
        <v>1445</v>
      </c>
      <c r="AL203" s="481" t="s">
        <v>619</v>
      </c>
      <c r="AM203" s="481" t="s">
        <v>1446</v>
      </c>
      <c r="AN203" s="481" t="s">
        <v>609</v>
      </c>
      <c r="AO203" s="481" t="s">
        <v>2061</v>
      </c>
      <c r="AP203" s="481" t="s">
        <v>2050</v>
      </c>
      <c r="AQ203" s="481" t="s">
        <v>2298</v>
      </c>
      <c r="AR203" s="481" t="s">
        <v>2411</v>
      </c>
      <c r="AS203" s="481" t="s">
        <v>2403</v>
      </c>
      <c r="AT203" s="491">
        <v>31593</v>
      </c>
      <c r="AU203" s="481" t="s">
        <v>2026</v>
      </c>
      <c r="AV203" s="481" t="s">
        <v>737</v>
      </c>
      <c r="AW203" s="481" t="s">
        <v>622</v>
      </c>
      <c r="AX203" s="492" t="s">
        <v>2026</v>
      </c>
    </row>
    <row r="204" spans="1:50" ht="34.5">
      <c r="A204" s="480" t="s">
        <v>1451</v>
      </c>
      <c r="B204" s="481" t="s">
        <v>643</v>
      </c>
      <c r="C204" s="481" t="s">
        <v>2492</v>
      </c>
      <c r="D204" s="481" t="s">
        <v>2395</v>
      </c>
      <c r="E204" s="481" t="s">
        <v>2421</v>
      </c>
      <c r="F204" s="481" t="s">
        <v>2115</v>
      </c>
      <c r="G204" s="481" t="s">
        <v>1254</v>
      </c>
      <c r="H204" s="481" t="s">
        <v>578</v>
      </c>
      <c r="I204" s="481" t="s">
        <v>579</v>
      </c>
      <c r="J204" s="481" t="s">
        <v>736</v>
      </c>
      <c r="K204" s="482"/>
      <c r="L204" s="483">
        <v>228</v>
      </c>
      <c r="M204" s="483">
        <v>231</v>
      </c>
      <c r="N204" s="484">
        <v>684</v>
      </c>
      <c r="O204" s="485">
        <v>3</v>
      </c>
      <c r="P204" s="486">
        <v>0</v>
      </c>
      <c r="Q204" s="483">
        <v>241</v>
      </c>
      <c r="R204" s="483">
        <v>241</v>
      </c>
      <c r="S204" s="483">
        <v>202</v>
      </c>
      <c r="T204" s="487">
        <v>0.92237442922374424</v>
      </c>
      <c r="U204" s="486">
        <v>1</v>
      </c>
      <c r="V204" s="486">
        <v>0</v>
      </c>
      <c r="W204" s="486">
        <v>1</v>
      </c>
      <c r="X204" s="481" t="s">
        <v>2048</v>
      </c>
      <c r="Y204" s="483">
        <v>50180</v>
      </c>
      <c r="Z204" s="485">
        <v>1.1500000000000001</v>
      </c>
      <c r="AA204" s="483">
        <v>50180</v>
      </c>
      <c r="AB204" s="488">
        <v>1.1500000000000001</v>
      </c>
      <c r="AC204" s="483">
        <v>6910</v>
      </c>
      <c r="AD204" s="483">
        <v>1316253</v>
      </c>
      <c r="AE204" s="487">
        <v>0.13770426464726984</v>
      </c>
      <c r="AF204" s="489">
        <v>209.56521739130432</v>
      </c>
      <c r="AG204" s="490">
        <v>5622697</v>
      </c>
      <c r="AH204" s="490">
        <v>7487</v>
      </c>
      <c r="AI204" s="490">
        <v>291.39729999999997</v>
      </c>
      <c r="AJ204" s="481" t="s">
        <v>1452</v>
      </c>
      <c r="AK204" s="481" t="s">
        <v>634</v>
      </c>
      <c r="AL204" s="481" t="s">
        <v>1151</v>
      </c>
      <c r="AM204" s="481" t="s">
        <v>1152</v>
      </c>
      <c r="AN204" s="481" t="s">
        <v>609</v>
      </c>
      <c r="AO204" s="481" t="s">
        <v>2031</v>
      </c>
      <c r="AP204" s="481" t="s">
        <v>2061</v>
      </c>
      <c r="AQ204" s="481" t="s">
        <v>2397</v>
      </c>
      <c r="AR204" s="481" t="s">
        <v>2398</v>
      </c>
      <c r="AS204" s="481" t="s">
        <v>2415</v>
      </c>
      <c r="AT204" s="491">
        <v>26176</v>
      </c>
      <c r="AU204" s="481" t="s">
        <v>2026</v>
      </c>
      <c r="AV204" s="481" t="s">
        <v>737</v>
      </c>
      <c r="AW204" s="481" t="s">
        <v>2026</v>
      </c>
      <c r="AX204" s="492" t="s">
        <v>2026</v>
      </c>
    </row>
    <row r="205" spans="1:50" ht="23.25">
      <c r="A205" s="480" t="s">
        <v>1453</v>
      </c>
      <c r="B205" s="481" t="s">
        <v>1077</v>
      </c>
      <c r="C205" s="481" t="s">
        <v>2493</v>
      </c>
      <c r="D205" s="481" t="s">
        <v>2494</v>
      </c>
      <c r="E205" s="481" t="s">
        <v>2495</v>
      </c>
      <c r="F205" s="481" t="s">
        <v>2495</v>
      </c>
      <c r="G205" s="481" t="s">
        <v>1454</v>
      </c>
      <c r="H205" s="481" t="s">
        <v>578</v>
      </c>
      <c r="I205" s="481" t="s">
        <v>579</v>
      </c>
      <c r="J205" s="481" t="s">
        <v>580</v>
      </c>
      <c r="K205" s="482"/>
      <c r="L205" s="483">
        <v>271</v>
      </c>
      <c r="M205" s="483">
        <v>275</v>
      </c>
      <c r="N205" s="484">
        <v>1301.5</v>
      </c>
      <c r="O205" s="485">
        <v>4.8025830258302582</v>
      </c>
      <c r="P205" s="486">
        <v>0</v>
      </c>
      <c r="Q205" s="483">
        <v>581</v>
      </c>
      <c r="R205" s="483">
        <v>581</v>
      </c>
      <c r="S205" s="483">
        <v>119</v>
      </c>
      <c r="T205" s="487">
        <v>0.45247148288973382</v>
      </c>
      <c r="U205" s="486">
        <v>3</v>
      </c>
      <c r="V205" s="486">
        <v>0</v>
      </c>
      <c r="W205" s="486">
        <v>3</v>
      </c>
      <c r="X205" s="481" t="s">
        <v>2496</v>
      </c>
      <c r="Y205" s="483">
        <v>99827</v>
      </c>
      <c r="Z205" s="485">
        <v>2.29</v>
      </c>
      <c r="AA205" s="483">
        <v>99827</v>
      </c>
      <c r="AB205" s="488">
        <v>2.29</v>
      </c>
      <c r="AC205" s="483">
        <v>34752</v>
      </c>
      <c r="AD205" s="483">
        <v>2668090</v>
      </c>
      <c r="AE205" s="487">
        <v>0.34812225149508652</v>
      </c>
      <c r="AF205" s="489">
        <v>253.7117903930131</v>
      </c>
      <c r="AG205" s="490">
        <v>6733865</v>
      </c>
      <c r="AH205" s="490">
        <v>5105</v>
      </c>
      <c r="AI205" s="490">
        <v>541.95439999999996</v>
      </c>
      <c r="AJ205" s="481" t="s">
        <v>1455</v>
      </c>
      <c r="AK205" s="481" t="s">
        <v>634</v>
      </c>
      <c r="AL205" s="481" t="s">
        <v>741</v>
      </c>
      <c r="AM205" s="481" t="s">
        <v>632</v>
      </c>
      <c r="AN205" s="481" t="s">
        <v>609</v>
      </c>
      <c r="AO205" s="481" t="s">
        <v>2056</v>
      </c>
      <c r="AP205" s="481" t="s">
        <v>2061</v>
      </c>
      <c r="AQ205" s="481" t="s">
        <v>2387</v>
      </c>
      <c r="AR205" s="481" t="s">
        <v>2428</v>
      </c>
      <c r="AS205" s="481" t="s">
        <v>2163</v>
      </c>
      <c r="AT205" s="491">
        <v>26176</v>
      </c>
      <c r="AU205" s="481" t="s">
        <v>2026</v>
      </c>
      <c r="AV205" s="481" t="s">
        <v>2026</v>
      </c>
      <c r="AW205" s="481" t="s">
        <v>2026</v>
      </c>
      <c r="AX205" s="492" t="s">
        <v>2026</v>
      </c>
    </row>
    <row r="206" spans="1:50" ht="23.25">
      <c r="A206" s="480" t="s">
        <v>1489</v>
      </c>
      <c r="B206" s="481" t="s">
        <v>1490</v>
      </c>
      <c r="C206" s="481" t="s">
        <v>2466</v>
      </c>
      <c r="D206" s="481" t="s">
        <v>2497</v>
      </c>
      <c r="E206" s="481" t="s">
        <v>2498</v>
      </c>
      <c r="F206" s="481" t="s">
        <v>2064</v>
      </c>
      <c r="G206" s="481" t="s">
        <v>1491</v>
      </c>
      <c r="H206" s="481" t="s">
        <v>578</v>
      </c>
      <c r="I206" s="481" t="s">
        <v>579</v>
      </c>
      <c r="J206" s="481" t="s">
        <v>1162</v>
      </c>
      <c r="K206" s="482"/>
      <c r="L206" s="483">
        <v>97</v>
      </c>
      <c r="M206" s="483">
        <v>97</v>
      </c>
      <c r="N206" s="484">
        <v>296.5</v>
      </c>
      <c r="O206" s="485">
        <v>3.0567010309278349</v>
      </c>
      <c r="P206" s="486">
        <v>0</v>
      </c>
      <c r="Q206" s="483">
        <v>110</v>
      </c>
      <c r="R206" s="483">
        <v>110</v>
      </c>
      <c r="S206" s="483">
        <v>77</v>
      </c>
      <c r="T206" s="487">
        <v>0.82795698924731187</v>
      </c>
      <c r="U206" s="486">
        <v>1</v>
      </c>
      <c r="V206" s="486">
        <v>0</v>
      </c>
      <c r="W206" s="486">
        <v>1</v>
      </c>
      <c r="X206" s="481" t="s">
        <v>2038</v>
      </c>
      <c r="Y206" s="483">
        <v>10000</v>
      </c>
      <c r="Z206" s="485">
        <v>0.23</v>
      </c>
      <c r="AA206" s="483">
        <v>10000</v>
      </c>
      <c r="AB206" s="488">
        <v>0.23</v>
      </c>
      <c r="AC206" s="483">
        <v>6491</v>
      </c>
      <c r="AD206" s="483">
        <v>561310</v>
      </c>
      <c r="AE206" s="487">
        <v>0.64910000000000001</v>
      </c>
      <c r="AF206" s="489">
        <v>478.26086956521738</v>
      </c>
      <c r="AG206" s="490">
        <v>1989852</v>
      </c>
      <c r="AH206" s="490">
        <v>6337</v>
      </c>
      <c r="AI206" s="490">
        <v>344.76339999999999</v>
      </c>
      <c r="AJ206" s="481" t="s">
        <v>1492</v>
      </c>
      <c r="AK206" s="481" t="s">
        <v>878</v>
      </c>
      <c r="AL206" s="481" t="s">
        <v>1318</v>
      </c>
      <c r="AM206" s="481" t="s">
        <v>2026</v>
      </c>
      <c r="AN206" s="481" t="s">
        <v>609</v>
      </c>
      <c r="AO206" s="481" t="s">
        <v>2056</v>
      </c>
      <c r="AP206" s="481" t="s">
        <v>2050</v>
      </c>
      <c r="AQ206" s="481" t="s">
        <v>2387</v>
      </c>
      <c r="AR206" s="481" t="s">
        <v>2428</v>
      </c>
      <c r="AS206" s="481" t="s">
        <v>2389</v>
      </c>
      <c r="AT206" s="491">
        <v>28245</v>
      </c>
      <c r="AU206" s="481" t="s">
        <v>2026</v>
      </c>
      <c r="AV206" s="481" t="s">
        <v>737</v>
      </c>
      <c r="AW206" s="481" t="s">
        <v>622</v>
      </c>
      <c r="AX206" s="492" t="s">
        <v>2026</v>
      </c>
    </row>
    <row r="207" spans="1:50" ht="23.25">
      <c r="A207" s="480" t="s">
        <v>359</v>
      </c>
      <c r="B207" s="481" t="s">
        <v>1560</v>
      </c>
      <c r="C207" s="481" t="s">
        <v>2499</v>
      </c>
      <c r="D207" s="481" t="s">
        <v>2499</v>
      </c>
      <c r="E207" s="481" t="s">
        <v>2500</v>
      </c>
      <c r="F207" s="481" t="s">
        <v>2500</v>
      </c>
      <c r="G207" s="481" t="s">
        <v>1561</v>
      </c>
      <c r="H207" s="481" t="s">
        <v>578</v>
      </c>
      <c r="I207" s="481" t="s">
        <v>579</v>
      </c>
      <c r="J207" s="481" t="s">
        <v>580</v>
      </c>
      <c r="K207" s="482"/>
      <c r="L207" s="483">
        <v>1609</v>
      </c>
      <c r="M207" s="483">
        <v>1614</v>
      </c>
      <c r="N207" s="484">
        <v>7663.5</v>
      </c>
      <c r="O207" s="485">
        <v>4.7628962088253575</v>
      </c>
      <c r="P207" s="486">
        <v>0</v>
      </c>
      <c r="Q207" s="483">
        <v>3855</v>
      </c>
      <c r="R207" s="483">
        <v>3855</v>
      </c>
      <c r="S207" s="483">
        <v>596</v>
      </c>
      <c r="T207" s="487">
        <v>0.37697659709044906</v>
      </c>
      <c r="U207" s="486">
        <v>4</v>
      </c>
      <c r="V207" s="486">
        <v>4</v>
      </c>
      <c r="W207" s="486">
        <v>8</v>
      </c>
      <c r="X207" s="481" t="s">
        <v>2405</v>
      </c>
      <c r="Y207" s="483">
        <v>659780</v>
      </c>
      <c r="Z207" s="485">
        <v>15.15</v>
      </c>
      <c r="AA207" s="483">
        <v>659780</v>
      </c>
      <c r="AB207" s="488">
        <v>15.15</v>
      </c>
      <c r="AC207" s="483">
        <v>83689</v>
      </c>
      <c r="AD207" s="483">
        <v>14904498</v>
      </c>
      <c r="AE207" s="487">
        <v>0.12684379641698748</v>
      </c>
      <c r="AF207" s="489">
        <v>254.45544554455444</v>
      </c>
      <c r="AG207" s="490">
        <v>32292784</v>
      </c>
      <c r="AH207" s="490">
        <v>4190</v>
      </c>
      <c r="AI207" s="490">
        <v>530.92939999999999</v>
      </c>
      <c r="AJ207" s="481" t="s">
        <v>1039</v>
      </c>
      <c r="AK207" s="481" t="s">
        <v>715</v>
      </c>
      <c r="AL207" s="481" t="s">
        <v>1238</v>
      </c>
      <c r="AM207" s="481" t="s">
        <v>2026</v>
      </c>
      <c r="AN207" s="481" t="s">
        <v>609</v>
      </c>
      <c r="AO207" s="481" t="s">
        <v>2124</v>
      </c>
      <c r="AP207" s="481" t="s">
        <v>2050</v>
      </c>
      <c r="AQ207" s="481" t="s">
        <v>2387</v>
      </c>
      <c r="AR207" s="481" t="s">
        <v>2411</v>
      </c>
      <c r="AS207" s="481" t="s">
        <v>2389</v>
      </c>
      <c r="AT207" s="491">
        <v>25019</v>
      </c>
      <c r="AU207" s="481" t="s">
        <v>2026</v>
      </c>
      <c r="AV207" s="481" t="s">
        <v>2026</v>
      </c>
      <c r="AW207" s="481" t="s">
        <v>2026</v>
      </c>
      <c r="AX207" s="492" t="s">
        <v>2026</v>
      </c>
    </row>
    <row r="208" spans="1:50" ht="34.5">
      <c r="A208" s="480" t="s">
        <v>360</v>
      </c>
      <c r="B208" s="481" t="s">
        <v>1605</v>
      </c>
      <c r="C208" s="481" t="s">
        <v>2501</v>
      </c>
      <c r="D208" s="481" t="s">
        <v>2501</v>
      </c>
      <c r="E208" s="481" t="s">
        <v>2502</v>
      </c>
      <c r="F208" s="481" t="s">
        <v>2502</v>
      </c>
      <c r="G208" s="481" t="s">
        <v>1606</v>
      </c>
      <c r="H208" s="481" t="s">
        <v>578</v>
      </c>
      <c r="I208" s="481" t="s">
        <v>579</v>
      </c>
      <c r="J208" s="481" t="s">
        <v>580</v>
      </c>
      <c r="K208" s="482"/>
      <c r="L208" s="483">
        <v>982</v>
      </c>
      <c r="M208" s="483">
        <v>984</v>
      </c>
      <c r="N208" s="484">
        <v>4516</v>
      </c>
      <c r="O208" s="485">
        <v>4.5987780040733197</v>
      </c>
      <c r="P208" s="486">
        <v>0</v>
      </c>
      <c r="Q208" s="483">
        <v>2053</v>
      </c>
      <c r="R208" s="483">
        <v>2053</v>
      </c>
      <c r="S208" s="483">
        <v>354</v>
      </c>
      <c r="T208" s="487">
        <v>0.36951983298538621</v>
      </c>
      <c r="U208" s="486">
        <v>8</v>
      </c>
      <c r="V208" s="486">
        <v>0</v>
      </c>
      <c r="W208" s="486">
        <v>9</v>
      </c>
      <c r="X208" s="481" t="s">
        <v>2022</v>
      </c>
      <c r="Y208" s="483">
        <v>475672</v>
      </c>
      <c r="Z208" s="485">
        <v>10.92</v>
      </c>
      <c r="AA208" s="483">
        <v>475672</v>
      </c>
      <c r="AB208" s="488">
        <v>10.92</v>
      </c>
      <c r="AC208" s="483">
        <v>71671</v>
      </c>
      <c r="AD208" s="483">
        <v>7911809</v>
      </c>
      <c r="AE208" s="487">
        <v>0.15067315292890901</v>
      </c>
      <c r="AF208" s="489">
        <v>188.00366300366301</v>
      </c>
      <c r="AG208" s="490">
        <v>10613000</v>
      </c>
      <c r="AH208" s="490">
        <v>2373</v>
      </c>
      <c r="AI208" s="490">
        <v>581.54160000000002</v>
      </c>
      <c r="AJ208" s="481" t="s">
        <v>1238</v>
      </c>
      <c r="AK208" s="481" t="s">
        <v>359</v>
      </c>
      <c r="AL208" s="481" t="s">
        <v>1607</v>
      </c>
      <c r="AM208" s="481" t="s">
        <v>2026</v>
      </c>
      <c r="AN208" s="481" t="s">
        <v>609</v>
      </c>
      <c r="AO208" s="481" t="s">
        <v>2124</v>
      </c>
      <c r="AP208" s="481" t="s">
        <v>2050</v>
      </c>
      <c r="AQ208" s="481" t="s">
        <v>2387</v>
      </c>
      <c r="AR208" s="481" t="s">
        <v>2411</v>
      </c>
      <c r="AS208" s="481" t="s">
        <v>2389</v>
      </c>
      <c r="AT208" s="491">
        <v>18909</v>
      </c>
      <c r="AU208" s="481" t="s">
        <v>1086</v>
      </c>
      <c r="AV208" s="481" t="s">
        <v>2026</v>
      </c>
      <c r="AW208" s="481" t="s">
        <v>2026</v>
      </c>
      <c r="AX208" s="492" t="s">
        <v>2026</v>
      </c>
    </row>
    <row r="209" spans="1:50" ht="34.5">
      <c r="A209" s="480" t="s">
        <v>1643</v>
      </c>
      <c r="B209" s="481" t="s">
        <v>1644</v>
      </c>
      <c r="C209" s="481" t="s">
        <v>2295</v>
      </c>
      <c r="D209" s="481" t="s">
        <v>2390</v>
      </c>
      <c r="E209" s="481" t="s">
        <v>1645</v>
      </c>
      <c r="F209" s="481" t="s">
        <v>2503</v>
      </c>
      <c r="G209" s="481" t="s">
        <v>1646</v>
      </c>
      <c r="H209" s="481" t="s">
        <v>578</v>
      </c>
      <c r="I209" s="481" t="s">
        <v>579</v>
      </c>
      <c r="J209" s="481" t="s">
        <v>598</v>
      </c>
      <c r="K209" s="482"/>
      <c r="L209" s="483">
        <v>109</v>
      </c>
      <c r="M209" s="483">
        <v>112</v>
      </c>
      <c r="N209" s="484">
        <v>403.5</v>
      </c>
      <c r="O209" s="485">
        <v>3.7018348623853212</v>
      </c>
      <c r="P209" s="486">
        <v>0</v>
      </c>
      <c r="Q209" s="483">
        <v>168</v>
      </c>
      <c r="R209" s="483">
        <v>168</v>
      </c>
      <c r="S209" s="483">
        <v>46</v>
      </c>
      <c r="T209" s="487">
        <v>0.42592592592592593</v>
      </c>
      <c r="U209" s="486">
        <v>4</v>
      </c>
      <c r="V209" s="486">
        <v>0</v>
      </c>
      <c r="W209" s="486">
        <v>9</v>
      </c>
      <c r="X209" s="481" t="s">
        <v>2257</v>
      </c>
      <c r="Y209" s="483">
        <v>24462</v>
      </c>
      <c r="Z209" s="485">
        <v>0.56000000000000005</v>
      </c>
      <c r="AA209" s="483">
        <v>24462</v>
      </c>
      <c r="AB209" s="488">
        <v>0.56000000000000005</v>
      </c>
      <c r="AC209" s="483">
        <v>16326</v>
      </c>
      <c r="AD209" s="483">
        <v>1247684</v>
      </c>
      <c r="AE209" s="487">
        <v>0.66740250183958794</v>
      </c>
      <c r="AF209" s="489">
        <v>299.99999999999994</v>
      </c>
      <c r="AG209" s="493"/>
      <c r="AH209" s="493"/>
      <c r="AI209" s="490">
        <v>535.21299999999997</v>
      </c>
      <c r="AJ209" s="481" t="s">
        <v>1026</v>
      </c>
      <c r="AK209" s="481" t="s">
        <v>1021</v>
      </c>
      <c r="AL209" s="481" t="s">
        <v>658</v>
      </c>
      <c r="AM209" s="481" t="s">
        <v>680</v>
      </c>
      <c r="AN209" s="481" t="s">
        <v>609</v>
      </c>
      <c r="AO209" s="481" t="s">
        <v>2049</v>
      </c>
      <c r="AP209" s="481" t="s">
        <v>2124</v>
      </c>
      <c r="AQ209" s="481" t="s">
        <v>2298</v>
      </c>
      <c r="AR209" s="481" t="s">
        <v>2392</v>
      </c>
      <c r="AS209" s="481" t="s">
        <v>2393</v>
      </c>
      <c r="AT209" s="491">
        <v>23407</v>
      </c>
      <c r="AU209" s="481" t="s">
        <v>2026</v>
      </c>
      <c r="AV209" s="481" t="s">
        <v>2026</v>
      </c>
      <c r="AW209" s="481" t="s">
        <v>2026</v>
      </c>
      <c r="AX209" s="492" t="s">
        <v>622</v>
      </c>
    </row>
    <row r="210" spans="1:50" ht="45.75">
      <c r="A210" s="480" t="s">
        <v>1647</v>
      </c>
      <c r="B210" s="481" t="s">
        <v>1644</v>
      </c>
      <c r="C210" s="481" t="s">
        <v>2470</v>
      </c>
      <c r="D210" s="481" t="s">
        <v>2390</v>
      </c>
      <c r="E210" s="481" t="s">
        <v>1648</v>
      </c>
      <c r="F210" s="481" t="s">
        <v>2504</v>
      </c>
      <c r="G210" s="481" t="s">
        <v>1649</v>
      </c>
      <c r="H210" s="481" t="s">
        <v>578</v>
      </c>
      <c r="I210" s="481" t="s">
        <v>579</v>
      </c>
      <c r="J210" s="481" t="s">
        <v>598</v>
      </c>
      <c r="K210" s="482"/>
      <c r="L210" s="483">
        <v>154</v>
      </c>
      <c r="M210" s="483">
        <v>156</v>
      </c>
      <c r="N210" s="484">
        <v>595</v>
      </c>
      <c r="O210" s="485">
        <v>3.8636363636363638</v>
      </c>
      <c r="P210" s="486">
        <v>0</v>
      </c>
      <c r="Q210" s="483">
        <v>269</v>
      </c>
      <c r="R210" s="483">
        <v>269</v>
      </c>
      <c r="S210" s="483">
        <v>57</v>
      </c>
      <c r="T210" s="487">
        <v>0.37012987012987014</v>
      </c>
      <c r="U210" s="486">
        <v>4</v>
      </c>
      <c r="V210" s="486">
        <v>0</v>
      </c>
      <c r="W210" s="486">
        <v>4</v>
      </c>
      <c r="X210" s="481" t="s">
        <v>2049</v>
      </c>
      <c r="Y210" s="483">
        <v>27171</v>
      </c>
      <c r="Z210" s="485">
        <v>0.62</v>
      </c>
      <c r="AA210" s="483">
        <v>27171</v>
      </c>
      <c r="AB210" s="488">
        <v>0.62</v>
      </c>
      <c r="AC210" s="483">
        <v>22914</v>
      </c>
      <c r="AD210" s="483">
        <v>1809773</v>
      </c>
      <c r="AE210" s="487">
        <v>0.84332560450480287</v>
      </c>
      <c r="AF210" s="489">
        <v>433.87096774193549</v>
      </c>
      <c r="AG210" s="493"/>
      <c r="AH210" s="493"/>
      <c r="AI210" s="490">
        <v>526.94159999999999</v>
      </c>
      <c r="AJ210" s="481" t="s">
        <v>606</v>
      </c>
      <c r="AK210" s="481" t="s">
        <v>1207</v>
      </c>
      <c r="AL210" s="481" t="s">
        <v>1316</v>
      </c>
      <c r="AM210" s="481" t="s">
        <v>1315</v>
      </c>
      <c r="AN210" s="481" t="s">
        <v>609</v>
      </c>
      <c r="AO210" s="481" t="s">
        <v>2124</v>
      </c>
      <c r="AP210" s="481" t="s">
        <v>2050</v>
      </c>
      <c r="AQ210" s="481" t="s">
        <v>2387</v>
      </c>
      <c r="AR210" s="481" t="s">
        <v>2388</v>
      </c>
      <c r="AS210" s="481" t="s">
        <v>2389</v>
      </c>
      <c r="AT210" s="491">
        <v>23407</v>
      </c>
      <c r="AU210" s="481" t="s">
        <v>2026</v>
      </c>
      <c r="AV210" s="481" t="s">
        <v>2026</v>
      </c>
      <c r="AW210" s="481" t="s">
        <v>2026</v>
      </c>
      <c r="AX210" s="492" t="s">
        <v>622</v>
      </c>
    </row>
    <row r="211" spans="1:50" ht="23.25">
      <c r="A211" s="480" t="s">
        <v>1650</v>
      </c>
      <c r="B211" s="481" t="s">
        <v>1018</v>
      </c>
      <c r="C211" s="481" t="s">
        <v>2505</v>
      </c>
      <c r="D211" s="481" t="s">
        <v>2441</v>
      </c>
      <c r="E211" s="481" t="s">
        <v>2506</v>
      </c>
      <c r="F211" s="481" t="s">
        <v>2442</v>
      </c>
      <c r="G211" s="481" t="s">
        <v>1651</v>
      </c>
      <c r="H211" s="481" t="s">
        <v>578</v>
      </c>
      <c r="I211" s="481" t="s">
        <v>579</v>
      </c>
      <c r="J211" s="481" t="s">
        <v>598</v>
      </c>
      <c r="K211" s="482"/>
      <c r="L211" s="483">
        <v>40</v>
      </c>
      <c r="M211" s="483">
        <v>40</v>
      </c>
      <c r="N211" s="484">
        <v>159</v>
      </c>
      <c r="O211" s="485">
        <v>3.9750000000000001</v>
      </c>
      <c r="P211" s="486">
        <v>0</v>
      </c>
      <c r="Q211" s="483">
        <v>69</v>
      </c>
      <c r="R211" s="483">
        <v>69</v>
      </c>
      <c r="S211" s="483">
        <v>14</v>
      </c>
      <c r="T211" s="487">
        <v>0.35</v>
      </c>
      <c r="U211" s="486">
        <v>1</v>
      </c>
      <c r="V211" s="486">
        <v>0</v>
      </c>
      <c r="W211" s="486">
        <v>1</v>
      </c>
      <c r="X211" s="481" t="s">
        <v>2094</v>
      </c>
      <c r="Y211" s="483">
        <v>10071</v>
      </c>
      <c r="Z211" s="485">
        <v>0.23</v>
      </c>
      <c r="AA211" s="483">
        <v>10071</v>
      </c>
      <c r="AB211" s="488">
        <v>0.23</v>
      </c>
      <c r="AC211" s="483">
        <v>7367</v>
      </c>
      <c r="AD211" s="483">
        <v>472901</v>
      </c>
      <c r="AE211" s="487">
        <v>0.73150630523284677</v>
      </c>
      <c r="AF211" s="489">
        <v>300</v>
      </c>
      <c r="AG211" s="493"/>
      <c r="AH211" s="493"/>
      <c r="AI211" s="490">
        <v>591.35</v>
      </c>
      <c r="AJ211" s="481" t="s">
        <v>621</v>
      </c>
      <c r="AK211" s="481" t="s">
        <v>1022</v>
      </c>
      <c r="AL211" s="481" t="s">
        <v>1652</v>
      </c>
      <c r="AM211" s="481" t="s">
        <v>1020</v>
      </c>
      <c r="AN211" s="481" t="s">
        <v>609</v>
      </c>
      <c r="AO211" s="481" t="s">
        <v>2049</v>
      </c>
      <c r="AP211" s="481" t="s">
        <v>2124</v>
      </c>
      <c r="AQ211" s="481" t="s">
        <v>2387</v>
      </c>
      <c r="AR211" s="481" t="s">
        <v>2392</v>
      </c>
      <c r="AS211" s="481" t="s">
        <v>2393</v>
      </c>
      <c r="AT211" s="491">
        <v>23407</v>
      </c>
      <c r="AU211" s="481" t="s">
        <v>2026</v>
      </c>
      <c r="AV211" s="481" t="s">
        <v>2026</v>
      </c>
      <c r="AW211" s="481" t="s">
        <v>2026</v>
      </c>
      <c r="AX211" s="492" t="s">
        <v>2026</v>
      </c>
    </row>
    <row r="212" spans="1:50" ht="23.25">
      <c r="A212" s="480" t="s">
        <v>329</v>
      </c>
      <c r="B212" s="481" t="s">
        <v>1660</v>
      </c>
      <c r="C212" s="481" t="s">
        <v>2507</v>
      </c>
      <c r="D212" s="481" t="s">
        <v>2507</v>
      </c>
      <c r="E212" s="481" t="s">
        <v>2508</v>
      </c>
      <c r="F212" s="481" t="s">
        <v>2508</v>
      </c>
      <c r="G212" s="481" t="s">
        <v>1661</v>
      </c>
      <c r="H212" s="481" t="s">
        <v>578</v>
      </c>
      <c r="I212" s="481" t="s">
        <v>579</v>
      </c>
      <c r="J212" s="481" t="s">
        <v>580</v>
      </c>
      <c r="K212" s="482"/>
      <c r="L212" s="483">
        <v>1188</v>
      </c>
      <c r="M212" s="483">
        <v>1191</v>
      </c>
      <c r="N212" s="484">
        <v>5655</v>
      </c>
      <c r="O212" s="485">
        <v>4.7601010101010104</v>
      </c>
      <c r="P212" s="486">
        <v>0</v>
      </c>
      <c r="Q212" s="483">
        <v>2627</v>
      </c>
      <c r="R212" s="483">
        <v>2627</v>
      </c>
      <c r="S212" s="483">
        <v>478</v>
      </c>
      <c r="T212" s="487">
        <v>0.40784982935153585</v>
      </c>
      <c r="U212" s="486">
        <v>13</v>
      </c>
      <c r="V212" s="486">
        <v>0</v>
      </c>
      <c r="W212" s="486">
        <v>18</v>
      </c>
      <c r="X212" s="481" t="s">
        <v>2509</v>
      </c>
      <c r="Y212" s="483">
        <v>510926</v>
      </c>
      <c r="Z212" s="485">
        <v>11.73</v>
      </c>
      <c r="AA212" s="483">
        <v>510926</v>
      </c>
      <c r="AB212" s="488">
        <v>11.73</v>
      </c>
      <c r="AC212" s="483">
        <v>103446</v>
      </c>
      <c r="AD212" s="483">
        <v>9657260</v>
      </c>
      <c r="AE212" s="487">
        <v>0.20246767633669063</v>
      </c>
      <c r="AF212" s="489">
        <v>223.95566922421142</v>
      </c>
      <c r="AG212" s="490">
        <v>13510289</v>
      </c>
      <c r="AH212" s="490">
        <v>2411</v>
      </c>
      <c r="AI212" s="490">
        <v>618.33529999999996</v>
      </c>
      <c r="AJ212" s="481" t="s">
        <v>1662</v>
      </c>
      <c r="AK212" s="481" t="s">
        <v>1397</v>
      </c>
      <c r="AL212" s="481" t="s">
        <v>1401</v>
      </c>
      <c r="AM212" s="481" t="s">
        <v>892</v>
      </c>
      <c r="AN212" s="481" t="s">
        <v>609</v>
      </c>
      <c r="AO212" s="481" t="s">
        <v>2031</v>
      </c>
      <c r="AP212" s="481" t="s">
        <v>2049</v>
      </c>
      <c r="AQ212" s="481" t="s">
        <v>2397</v>
      </c>
      <c r="AR212" s="481" t="s">
        <v>2414</v>
      </c>
      <c r="AS212" s="481" t="s">
        <v>2415</v>
      </c>
      <c r="AT212" s="491">
        <v>17915</v>
      </c>
      <c r="AU212" s="481" t="s">
        <v>2026</v>
      </c>
      <c r="AV212" s="481" t="s">
        <v>2026</v>
      </c>
      <c r="AW212" s="481" t="s">
        <v>2026</v>
      </c>
      <c r="AX212" s="492" t="s">
        <v>2026</v>
      </c>
    </row>
    <row r="213" spans="1:50" ht="23.25">
      <c r="A213" s="480" t="s">
        <v>330</v>
      </c>
      <c r="B213" s="481" t="s">
        <v>1660</v>
      </c>
      <c r="C213" s="481" t="s">
        <v>2510</v>
      </c>
      <c r="D213" s="481" t="s">
        <v>2507</v>
      </c>
      <c r="E213" s="481" t="s">
        <v>2511</v>
      </c>
      <c r="F213" s="481" t="s">
        <v>2508</v>
      </c>
      <c r="G213" s="481" t="s">
        <v>1663</v>
      </c>
      <c r="H213" s="481" t="s">
        <v>578</v>
      </c>
      <c r="I213" s="481" t="s">
        <v>579</v>
      </c>
      <c r="J213" s="481" t="s">
        <v>580</v>
      </c>
      <c r="K213" s="482"/>
      <c r="L213" s="483">
        <v>575</v>
      </c>
      <c r="M213" s="483">
        <v>578</v>
      </c>
      <c r="N213" s="484">
        <v>2711.5</v>
      </c>
      <c r="O213" s="485">
        <v>4.7156521739130435</v>
      </c>
      <c r="P213" s="486">
        <v>0</v>
      </c>
      <c r="Q213" s="483">
        <v>1225</v>
      </c>
      <c r="R213" s="483">
        <v>1225</v>
      </c>
      <c r="S213" s="483">
        <v>225</v>
      </c>
      <c r="T213" s="487">
        <v>0.39543057996485059</v>
      </c>
      <c r="U213" s="486">
        <v>6</v>
      </c>
      <c r="V213" s="486">
        <v>0</v>
      </c>
      <c r="W213" s="486">
        <v>8</v>
      </c>
      <c r="X213" s="481" t="s">
        <v>2509</v>
      </c>
      <c r="Y213" s="483">
        <v>258562</v>
      </c>
      <c r="Z213" s="485">
        <v>5.94</v>
      </c>
      <c r="AA213" s="483">
        <v>258562</v>
      </c>
      <c r="AB213" s="488">
        <v>5.94</v>
      </c>
      <c r="AC213" s="483">
        <v>43916</v>
      </c>
      <c r="AD213" s="483">
        <v>4497120</v>
      </c>
      <c r="AE213" s="487">
        <v>0.1698470772967412</v>
      </c>
      <c r="AF213" s="489">
        <v>206.22895622895621</v>
      </c>
      <c r="AG213" s="490">
        <v>6339520</v>
      </c>
      <c r="AH213" s="490">
        <v>2344</v>
      </c>
      <c r="AI213" s="490">
        <v>629.09490000000005</v>
      </c>
      <c r="AJ213" s="481" t="s">
        <v>1662</v>
      </c>
      <c r="AK213" s="481" t="s">
        <v>1397</v>
      </c>
      <c r="AL213" s="481" t="s">
        <v>1664</v>
      </c>
      <c r="AM213" s="481" t="s">
        <v>1665</v>
      </c>
      <c r="AN213" s="481" t="s">
        <v>609</v>
      </c>
      <c r="AO213" s="481" t="s">
        <v>2031</v>
      </c>
      <c r="AP213" s="481" t="s">
        <v>2049</v>
      </c>
      <c r="AQ213" s="481" t="s">
        <v>2397</v>
      </c>
      <c r="AR213" s="481" t="s">
        <v>2414</v>
      </c>
      <c r="AS213" s="481" t="s">
        <v>2415</v>
      </c>
      <c r="AT213" s="491">
        <v>17929</v>
      </c>
      <c r="AU213" s="481" t="s">
        <v>1045</v>
      </c>
      <c r="AV213" s="481" t="s">
        <v>2026</v>
      </c>
      <c r="AW213" s="481" t="s">
        <v>2026</v>
      </c>
      <c r="AX213" s="492" t="s">
        <v>2026</v>
      </c>
    </row>
    <row r="214" spans="1:50" ht="34.5">
      <c r="A214" s="480" t="s">
        <v>1666</v>
      </c>
      <c r="B214" s="481" t="s">
        <v>1264</v>
      </c>
      <c r="C214" s="481" t="s">
        <v>2192</v>
      </c>
      <c r="D214" s="481" t="s">
        <v>2465</v>
      </c>
      <c r="E214" s="481" t="s">
        <v>2512</v>
      </c>
      <c r="F214" s="481" t="s">
        <v>2467</v>
      </c>
      <c r="G214" s="481" t="s">
        <v>1667</v>
      </c>
      <c r="H214" s="481" t="s">
        <v>578</v>
      </c>
      <c r="I214" s="481" t="s">
        <v>579</v>
      </c>
      <c r="J214" s="481" t="s">
        <v>736</v>
      </c>
      <c r="K214" s="482"/>
      <c r="L214" s="483">
        <v>150</v>
      </c>
      <c r="M214" s="483">
        <v>150</v>
      </c>
      <c r="N214" s="484">
        <v>470</v>
      </c>
      <c r="O214" s="485">
        <v>3.1333333333333333</v>
      </c>
      <c r="P214" s="486">
        <v>0</v>
      </c>
      <c r="Q214" s="483">
        <v>164</v>
      </c>
      <c r="R214" s="483">
        <v>164</v>
      </c>
      <c r="S214" s="483">
        <v>133</v>
      </c>
      <c r="T214" s="487">
        <v>0.90476190476190477</v>
      </c>
      <c r="U214" s="486">
        <v>1</v>
      </c>
      <c r="V214" s="486">
        <v>0</v>
      </c>
      <c r="W214" s="486">
        <v>1</v>
      </c>
      <c r="X214" s="481" t="s">
        <v>2048</v>
      </c>
      <c r="Y214" s="483">
        <v>12553</v>
      </c>
      <c r="Z214" s="485">
        <v>0.28999999999999998</v>
      </c>
      <c r="AA214" s="483">
        <v>12553</v>
      </c>
      <c r="AB214" s="488">
        <v>0.28999999999999998</v>
      </c>
      <c r="AC214" s="483">
        <v>6773</v>
      </c>
      <c r="AD214" s="483">
        <v>974866</v>
      </c>
      <c r="AE214" s="487">
        <v>0.53955229825539708</v>
      </c>
      <c r="AF214" s="489">
        <v>565.51724137931035</v>
      </c>
      <c r="AG214" s="490">
        <v>4855905</v>
      </c>
      <c r="AH214" s="490">
        <v>9568</v>
      </c>
      <c r="AI214" s="490">
        <v>353.29930000000002</v>
      </c>
      <c r="AJ214" s="481" t="s">
        <v>1668</v>
      </c>
      <c r="AK214" s="481" t="s">
        <v>634</v>
      </c>
      <c r="AL214" s="481" t="s">
        <v>1669</v>
      </c>
      <c r="AM214" s="481" t="s">
        <v>632</v>
      </c>
      <c r="AN214" s="481" t="s">
        <v>609</v>
      </c>
      <c r="AO214" s="481" t="s">
        <v>2110</v>
      </c>
      <c r="AP214" s="481" t="s">
        <v>2061</v>
      </c>
      <c r="AQ214" s="481" t="s">
        <v>2513</v>
      </c>
      <c r="AR214" s="481" t="s">
        <v>2514</v>
      </c>
      <c r="AS214" s="481" t="s">
        <v>2468</v>
      </c>
      <c r="AT214" s="491">
        <v>27453</v>
      </c>
      <c r="AU214" s="481" t="s">
        <v>2026</v>
      </c>
      <c r="AV214" s="481" t="s">
        <v>737</v>
      </c>
      <c r="AW214" s="481" t="s">
        <v>2026</v>
      </c>
      <c r="AX214" s="492" t="s">
        <v>2026</v>
      </c>
    </row>
    <row r="215" spans="1:50" ht="23.25">
      <c r="A215" s="480" t="s">
        <v>370</v>
      </c>
      <c r="B215" s="481" t="s">
        <v>1490</v>
      </c>
      <c r="C215" s="481" t="s">
        <v>2497</v>
      </c>
      <c r="D215" s="481" t="s">
        <v>2497</v>
      </c>
      <c r="E215" s="481" t="s">
        <v>2064</v>
      </c>
      <c r="F215" s="481" t="s">
        <v>2064</v>
      </c>
      <c r="G215" s="481" t="s">
        <v>1670</v>
      </c>
      <c r="H215" s="481" t="s">
        <v>578</v>
      </c>
      <c r="I215" s="481" t="s">
        <v>589</v>
      </c>
      <c r="J215" s="481" t="s">
        <v>580</v>
      </c>
      <c r="K215" s="482"/>
      <c r="L215" s="483">
        <v>187</v>
      </c>
      <c r="M215" s="483">
        <v>189</v>
      </c>
      <c r="N215" s="484">
        <v>830.5</v>
      </c>
      <c r="O215" s="485">
        <v>4.4411764705882355</v>
      </c>
      <c r="P215" s="486">
        <v>0</v>
      </c>
      <c r="Q215" s="483">
        <v>404</v>
      </c>
      <c r="R215" s="483">
        <v>404</v>
      </c>
      <c r="S215" s="483">
        <v>77</v>
      </c>
      <c r="T215" s="487">
        <v>0.41847826086956524</v>
      </c>
      <c r="U215" s="486">
        <v>1</v>
      </c>
      <c r="V215" s="486">
        <v>0</v>
      </c>
      <c r="W215" s="486">
        <v>2</v>
      </c>
      <c r="X215" s="481" t="s">
        <v>2110</v>
      </c>
      <c r="Y215" s="483">
        <v>64945</v>
      </c>
      <c r="Z215" s="485">
        <v>1.49</v>
      </c>
      <c r="AA215" s="483">
        <v>64945</v>
      </c>
      <c r="AB215" s="488">
        <v>1.49</v>
      </c>
      <c r="AC215" s="483">
        <v>22776</v>
      </c>
      <c r="AD215" s="483">
        <v>1802766</v>
      </c>
      <c r="AE215" s="487">
        <v>0.35069674339826007</v>
      </c>
      <c r="AF215" s="489">
        <v>271.14093959731542</v>
      </c>
      <c r="AG215" s="490">
        <v>5990000</v>
      </c>
      <c r="AH215" s="490">
        <v>7068</v>
      </c>
      <c r="AI215" s="490">
        <v>599.30560000000003</v>
      </c>
      <c r="AJ215" s="481" t="s">
        <v>1671</v>
      </c>
      <c r="AK215" s="481" t="s">
        <v>1672</v>
      </c>
      <c r="AL215" s="481" t="s">
        <v>1427</v>
      </c>
      <c r="AM215" s="481" t="s">
        <v>888</v>
      </c>
      <c r="AN215" s="481" t="s">
        <v>609</v>
      </c>
      <c r="AO215" s="481" t="s">
        <v>2056</v>
      </c>
      <c r="AP215" s="481" t="s">
        <v>2050</v>
      </c>
      <c r="AQ215" s="481" t="s">
        <v>2387</v>
      </c>
      <c r="AR215" s="481" t="s">
        <v>2428</v>
      </c>
      <c r="AS215" s="481" t="s">
        <v>2389</v>
      </c>
      <c r="AT215" s="491">
        <v>26815</v>
      </c>
      <c r="AU215" s="481" t="s">
        <v>2026</v>
      </c>
      <c r="AV215" s="481" t="s">
        <v>2026</v>
      </c>
      <c r="AW215" s="481" t="s">
        <v>2026</v>
      </c>
      <c r="AX215" s="492" t="s">
        <v>2026</v>
      </c>
    </row>
    <row r="216" spans="1:50" ht="34.5">
      <c r="A216" s="480" t="s">
        <v>331</v>
      </c>
      <c r="B216" s="481" t="s">
        <v>1683</v>
      </c>
      <c r="C216" s="481" t="s">
        <v>2515</v>
      </c>
      <c r="D216" s="481" t="s">
        <v>2515</v>
      </c>
      <c r="E216" s="481" t="s">
        <v>2516</v>
      </c>
      <c r="F216" s="481" t="s">
        <v>2516</v>
      </c>
      <c r="G216" s="481" t="s">
        <v>1684</v>
      </c>
      <c r="H216" s="481" t="s">
        <v>684</v>
      </c>
      <c r="I216" s="481" t="s">
        <v>579</v>
      </c>
      <c r="J216" s="481" t="s">
        <v>580</v>
      </c>
      <c r="K216" s="486">
        <v>102</v>
      </c>
      <c r="L216" s="483">
        <v>719</v>
      </c>
      <c r="M216" s="483">
        <v>721</v>
      </c>
      <c r="N216" s="484">
        <v>3349.5</v>
      </c>
      <c r="O216" s="485">
        <v>4.6585535465924899</v>
      </c>
      <c r="P216" s="486">
        <v>232</v>
      </c>
      <c r="Q216" s="483">
        <v>1289</v>
      </c>
      <c r="R216" s="483">
        <v>1521</v>
      </c>
      <c r="S216" s="483">
        <v>354</v>
      </c>
      <c r="T216" s="487">
        <v>0.50862068965517238</v>
      </c>
      <c r="U216" s="486">
        <v>5</v>
      </c>
      <c r="V216" s="486">
        <v>0</v>
      </c>
      <c r="W216" s="486">
        <v>5</v>
      </c>
      <c r="X216" s="481" t="s">
        <v>2048</v>
      </c>
      <c r="Y216" s="483">
        <v>227341</v>
      </c>
      <c r="Z216" s="485">
        <v>5.22</v>
      </c>
      <c r="AA216" s="483">
        <v>227341</v>
      </c>
      <c r="AB216" s="488">
        <v>5.22</v>
      </c>
      <c r="AC216" s="483">
        <v>39355</v>
      </c>
      <c r="AD216" s="483">
        <v>5936573</v>
      </c>
      <c r="AE216" s="487">
        <v>0.17310999775667391</v>
      </c>
      <c r="AF216" s="489">
        <v>291.37931034482762</v>
      </c>
      <c r="AG216" s="490">
        <v>14090000</v>
      </c>
      <c r="AH216" s="490">
        <v>4277</v>
      </c>
      <c r="AI216" s="490">
        <v>553.65840000000003</v>
      </c>
      <c r="AJ216" s="481" t="s">
        <v>1332</v>
      </c>
      <c r="AK216" s="481" t="s">
        <v>1685</v>
      </c>
      <c r="AL216" s="481" t="s">
        <v>1330</v>
      </c>
      <c r="AM216" s="481" t="s">
        <v>1329</v>
      </c>
      <c r="AN216" s="481" t="s">
        <v>609</v>
      </c>
      <c r="AO216" s="481" t="s">
        <v>2031</v>
      </c>
      <c r="AP216" s="481" t="s">
        <v>2124</v>
      </c>
      <c r="AQ216" s="481" t="s">
        <v>2397</v>
      </c>
      <c r="AR216" s="481" t="s">
        <v>2398</v>
      </c>
      <c r="AS216" s="481" t="s">
        <v>2399</v>
      </c>
      <c r="AT216" s="491">
        <v>23832</v>
      </c>
      <c r="AU216" s="481" t="s">
        <v>2026</v>
      </c>
      <c r="AV216" s="481" t="s">
        <v>2026</v>
      </c>
      <c r="AW216" s="481" t="s">
        <v>2026</v>
      </c>
      <c r="AX216" s="492" t="s">
        <v>2026</v>
      </c>
    </row>
    <row r="217" spans="1:50" ht="23.25">
      <c r="A217" s="480" t="s">
        <v>361</v>
      </c>
      <c r="B217" s="481" t="s">
        <v>1698</v>
      </c>
      <c r="C217" s="481" t="s">
        <v>2517</v>
      </c>
      <c r="D217" s="481" t="s">
        <v>2517</v>
      </c>
      <c r="E217" s="481" t="s">
        <v>2518</v>
      </c>
      <c r="F217" s="481" t="s">
        <v>2518</v>
      </c>
      <c r="G217" s="481" t="s">
        <v>1699</v>
      </c>
      <c r="H217" s="481" t="s">
        <v>578</v>
      </c>
      <c r="I217" s="481" t="s">
        <v>579</v>
      </c>
      <c r="J217" s="481" t="s">
        <v>580</v>
      </c>
      <c r="K217" s="482"/>
      <c r="L217" s="483">
        <v>1489</v>
      </c>
      <c r="M217" s="483">
        <v>1526</v>
      </c>
      <c r="N217" s="484">
        <v>6952.5</v>
      </c>
      <c r="O217" s="485">
        <v>4.6692411014103428</v>
      </c>
      <c r="P217" s="486">
        <v>0</v>
      </c>
      <c r="Q217" s="483">
        <v>3247</v>
      </c>
      <c r="R217" s="483">
        <v>3247</v>
      </c>
      <c r="S217" s="483">
        <v>559</v>
      </c>
      <c r="T217" s="487">
        <v>0.38053097345132741</v>
      </c>
      <c r="U217" s="486">
        <v>13</v>
      </c>
      <c r="V217" s="486">
        <v>0</v>
      </c>
      <c r="W217" s="486">
        <v>14</v>
      </c>
      <c r="X217" s="481" t="s">
        <v>2022</v>
      </c>
      <c r="Y217" s="483">
        <v>680670</v>
      </c>
      <c r="Z217" s="485">
        <v>15.63</v>
      </c>
      <c r="AA217" s="483">
        <v>625559</v>
      </c>
      <c r="AB217" s="488">
        <v>14.36</v>
      </c>
      <c r="AC217" s="483">
        <v>105458</v>
      </c>
      <c r="AD217" s="483">
        <v>13112212</v>
      </c>
      <c r="AE217" s="487">
        <v>0.15493263989892311</v>
      </c>
      <c r="AF217" s="489">
        <v>207.74152271273192</v>
      </c>
      <c r="AG217" s="490">
        <v>20560063</v>
      </c>
      <c r="AH217" s="490">
        <v>2891</v>
      </c>
      <c r="AI217" s="490">
        <v>551.50099999999998</v>
      </c>
      <c r="AJ217" s="481" t="s">
        <v>1700</v>
      </c>
      <c r="AK217" s="481" t="s">
        <v>1039</v>
      </c>
      <c r="AL217" s="481" t="s">
        <v>1038</v>
      </c>
      <c r="AM217" s="481" t="s">
        <v>1701</v>
      </c>
      <c r="AN217" s="481" t="s">
        <v>609</v>
      </c>
      <c r="AO217" s="481" t="s">
        <v>2124</v>
      </c>
      <c r="AP217" s="481" t="s">
        <v>2050</v>
      </c>
      <c r="AQ217" s="481" t="s">
        <v>2387</v>
      </c>
      <c r="AR217" s="481" t="s">
        <v>2388</v>
      </c>
      <c r="AS217" s="481" t="s">
        <v>2389</v>
      </c>
      <c r="AT217" s="491">
        <v>19997</v>
      </c>
      <c r="AU217" s="481" t="s">
        <v>2026</v>
      </c>
      <c r="AV217" s="481" t="s">
        <v>2026</v>
      </c>
      <c r="AW217" s="481" t="s">
        <v>2026</v>
      </c>
      <c r="AX217" s="492" t="s">
        <v>2026</v>
      </c>
    </row>
    <row r="218" spans="1:50" ht="34.5">
      <c r="A218" s="480" t="s">
        <v>1702</v>
      </c>
      <c r="B218" s="481" t="s">
        <v>1703</v>
      </c>
      <c r="C218" s="481" t="s">
        <v>2462</v>
      </c>
      <c r="D218" s="481" t="s">
        <v>2462</v>
      </c>
      <c r="E218" s="481" t="s">
        <v>2519</v>
      </c>
      <c r="F218" s="481" t="s">
        <v>2519</v>
      </c>
      <c r="G218" s="481" t="s">
        <v>1704</v>
      </c>
      <c r="H218" s="481" t="s">
        <v>684</v>
      </c>
      <c r="I218" s="481" t="s">
        <v>579</v>
      </c>
      <c r="J218" s="481" t="s">
        <v>598</v>
      </c>
      <c r="K218" s="486">
        <v>105</v>
      </c>
      <c r="L218" s="483">
        <v>658</v>
      </c>
      <c r="M218" s="483">
        <v>664</v>
      </c>
      <c r="N218" s="484">
        <v>2791</v>
      </c>
      <c r="O218" s="485">
        <v>4.2416413373860182</v>
      </c>
      <c r="P218" s="486">
        <v>214</v>
      </c>
      <c r="Q218" s="483">
        <v>1096</v>
      </c>
      <c r="R218" s="483">
        <v>1310</v>
      </c>
      <c r="S218" s="483">
        <v>192</v>
      </c>
      <c r="T218" s="487">
        <v>0.30427892234548337</v>
      </c>
      <c r="U218" s="486">
        <v>40</v>
      </c>
      <c r="V218" s="486">
        <v>2</v>
      </c>
      <c r="W218" s="486">
        <v>40</v>
      </c>
      <c r="X218" s="481" t="s">
        <v>2520</v>
      </c>
      <c r="Y218" s="483">
        <v>201872</v>
      </c>
      <c r="Z218" s="485">
        <v>4.63</v>
      </c>
      <c r="AA218" s="483">
        <v>201872</v>
      </c>
      <c r="AB218" s="488">
        <v>4.63</v>
      </c>
      <c r="AC218" s="483">
        <v>116528</v>
      </c>
      <c r="AD218" s="483">
        <v>7142241</v>
      </c>
      <c r="AE218" s="487">
        <v>0.57723706110802886</v>
      </c>
      <c r="AF218" s="489">
        <v>282.93736501079917</v>
      </c>
      <c r="AG218" s="490">
        <v>0</v>
      </c>
      <c r="AH218" s="493"/>
      <c r="AI218" s="490">
        <v>707.35900000000004</v>
      </c>
      <c r="AJ218" s="481" t="s">
        <v>1316</v>
      </c>
      <c r="AK218" s="481" t="s">
        <v>1705</v>
      </c>
      <c r="AL218" s="481" t="s">
        <v>1706</v>
      </c>
      <c r="AM218" s="481" t="s">
        <v>1707</v>
      </c>
      <c r="AN218" s="481" t="s">
        <v>609</v>
      </c>
      <c r="AO218" s="481" t="s">
        <v>2124</v>
      </c>
      <c r="AP218" s="481" t="s">
        <v>2050</v>
      </c>
      <c r="AQ218" s="481" t="s">
        <v>2387</v>
      </c>
      <c r="AR218" s="481" t="s">
        <v>1708</v>
      </c>
      <c r="AS218" s="481" t="s">
        <v>2389</v>
      </c>
      <c r="AT218" s="491">
        <v>34577</v>
      </c>
      <c r="AU218" s="481" t="s">
        <v>2026</v>
      </c>
      <c r="AV218" s="481" t="s">
        <v>2026</v>
      </c>
      <c r="AW218" s="481" t="s">
        <v>622</v>
      </c>
      <c r="AX218" s="492" t="s">
        <v>2026</v>
      </c>
    </row>
    <row r="219" spans="1:50" ht="23.25">
      <c r="A219" s="480" t="s">
        <v>332</v>
      </c>
      <c r="B219" s="481" t="s">
        <v>643</v>
      </c>
      <c r="C219" s="481" t="s">
        <v>2521</v>
      </c>
      <c r="D219" s="481" t="s">
        <v>2395</v>
      </c>
      <c r="E219" s="481" t="s">
        <v>2273</v>
      </c>
      <c r="F219" s="481" t="s">
        <v>2273</v>
      </c>
      <c r="G219" s="481" t="s">
        <v>1724</v>
      </c>
      <c r="H219" s="481" t="s">
        <v>578</v>
      </c>
      <c r="I219" s="481" t="s">
        <v>579</v>
      </c>
      <c r="J219" s="481" t="s">
        <v>580</v>
      </c>
      <c r="K219" s="482"/>
      <c r="L219" s="483">
        <v>360</v>
      </c>
      <c r="M219" s="483">
        <v>360</v>
      </c>
      <c r="N219" s="484">
        <v>1591</v>
      </c>
      <c r="O219" s="485">
        <v>4.4194444444444443</v>
      </c>
      <c r="P219" s="486">
        <v>0</v>
      </c>
      <c r="Q219" s="483">
        <v>740</v>
      </c>
      <c r="R219" s="483">
        <v>740</v>
      </c>
      <c r="S219" s="483">
        <v>159</v>
      </c>
      <c r="T219" s="487">
        <v>0.45558739255014324</v>
      </c>
      <c r="U219" s="486">
        <v>2</v>
      </c>
      <c r="V219" s="486">
        <v>2</v>
      </c>
      <c r="W219" s="486">
        <v>2</v>
      </c>
      <c r="X219" s="481" t="s">
        <v>2262</v>
      </c>
      <c r="Y219" s="483">
        <v>90637</v>
      </c>
      <c r="Z219" s="485">
        <v>2.08</v>
      </c>
      <c r="AA219" s="483">
        <v>90637</v>
      </c>
      <c r="AB219" s="488">
        <v>2.08</v>
      </c>
      <c r="AC219" s="483">
        <v>23922</v>
      </c>
      <c r="AD219" s="483">
        <v>3370430</v>
      </c>
      <c r="AE219" s="487">
        <v>0.26393194832132572</v>
      </c>
      <c r="AF219" s="489">
        <v>355.76923076923077</v>
      </c>
      <c r="AG219" s="490">
        <v>11871465</v>
      </c>
      <c r="AH219" s="490">
        <v>7394</v>
      </c>
      <c r="AI219" s="490">
        <v>555.78070000000002</v>
      </c>
      <c r="AJ219" s="481" t="s">
        <v>1725</v>
      </c>
      <c r="AK219" s="481" t="s">
        <v>1726</v>
      </c>
      <c r="AL219" s="481" t="s">
        <v>645</v>
      </c>
      <c r="AM219" s="481" t="s">
        <v>1727</v>
      </c>
      <c r="AN219" s="481" t="s">
        <v>609</v>
      </c>
      <c r="AO219" s="481" t="s">
        <v>2031</v>
      </c>
      <c r="AP219" s="481" t="s">
        <v>2049</v>
      </c>
      <c r="AQ219" s="481" t="s">
        <v>2397</v>
      </c>
      <c r="AR219" s="481" t="s">
        <v>2398</v>
      </c>
      <c r="AS219" s="481" t="s">
        <v>2399</v>
      </c>
      <c r="AT219" s="491">
        <v>26968</v>
      </c>
      <c r="AU219" s="481" t="s">
        <v>2026</v>
      </c>
      <c r="AV219" s="481" t="s">
        <v>2026</v>
      </c>
      <c r="AW219" s="481" t="s">
        <v>2026</v>
      </c>
      <c r="AX219" s="492" t="s">
        <v>2026</v>
      </c>
    </row>
    <row r="220" spans="1:50" ht="23.25">
      <c r="A220" s="480" t="s">
        <v>333</v>
      </c>
      <c r="B220" s="481" t="s">
        <v>1734</v>
      </c>
      <c r="C220" s="481" t="s">
        <v>2522</v>
      </c>
      <c r="D220" s="481" t="s">
        <v>2522</v>
      </c>
      <c r="E220" s="481" t="s">
        <v>2523</v>
      </c>
      <c r="F220" s="481" t="s">
        <v>2523</v>
      </c>
      <c r="G220" s="481" t="s">
        <v>1735</v>
      </c>
      <c r="H220" s="481" t="s">
        <v>578</v>
      </c>
      <c r="I220" s="481" t="s">
        <v>579</v>
      </c>
      <c r="J220" s="481" t="s">
        <v>580</v>
      </c>
      <c r="K220" s="482"/>
      <c r="L220" s="483">
        <v>1934</v>
      </c>
      <c r="M220" s="483">
        <v>1935</v>
      </c>
      <c r="N220" s="484">
        <v>8988</v>
      </c>
      <c r="O220" s="485">
        <v>4.6473629782833505</v>
      </c>
      <c r="P220" s="486">
        <v>0</v>
      </c>
      <c r="Q220" s="483">
        <v>3976</v>
      </c>
      <c r="R220" s="483">
        <v>3976</v>
      </c>
      <c r="S220" s="483">
        <v>962</v>
      </c>
      <c r="T220" s="487">
        <v>0.50578338590956884</v>
      </c>
      <c r="U220" s="486">
        <v>12</v>
      </c>
      <c r="V220" s="486">
        <v>0</v>
      </c>
      <c r="W220" s="486">
        <v>12</v>
      </c>
      <c r="X220" s="481" t="s">
        <v>2040</v>
      </c>
      <c r="Y220" s="483">
        <v>947493</v>
      </c>
      <c r="Z220" s="485">
        <v>21.75</v>
      </c>
      <c r="AA220" s="483">
        <v>806175</v>
      </c>
      <c r="AB220" s="488">
        <v>18.510000000000002</v>
      </c>
      <c r="AC220" s="483">
        <v>126462</v>
      </c>
      <c r="AD220" s="483">
        <v>15937490</v>
      </c>
      <c r="AE220" s="487">
        <v>0.13347011534649861</v>
      </c>
      <c r="AF220" s="489">
        <v>182.80459770114942</v>
      </c>
      <c r="AG220" s="490">
        <v>29083000</v>
      </c>
      <c r="AH220" s="490">
        <v>3270</v>
      </c>
      <c r="AI220" s="490">
        <v>541.70039999999995</v>
      </c>
      <c r="AJ220" s="481" t="s">
        <v>1330</v>
      </c>
      <c r="AK220" s="481" t="s">
        <v>1736</v>
      </c>
      <c r="AL220" s="481" t="s">
        <v>1737</v>
      </c>
      <c r="AM220" s="481" t="s">
        <v>1738</v>
      </c>
      <c r="AN220" s="481" t="s">
        <v>609</v>
      </c>
      <c r="AO220" s="481" t="s">
        <v>2031</v>
      </c>
      <c r="AP220" s="481" t="s">
        <v>2124</v>
      </c>
      <c r="AQ220" s="481" t="s">
        <v>2397</v>
      </c>
      <c r="AR220" s="481" t="s">
        <v>2398</v>
      </c>
      <c r="AS220" s="481" t="s">
        <v>2399</v>
      </c>
      <c r="AT220" s="491">
        <v>19476</v>
      </c>
      <c r="AU220" s="481" t="s">
        <v>681</v>
      </c>
      <c r="AV220" s="481" t="s">
        <v>2026</v>
      </c>
      <c r="AW220" s="481" t="s">
        <v>2026</v>
      </c>
      <c r="AX220" s="492" t="s">
        <v>2026</v>
      </c>
    </row>
    <row r="221" spans="1:50" ht="23.25">
      <c r="A221" s="480" t="s">
        <v>1762</v>
      </c>
      <c r="B221" s="481" t="s">
        <v>617</v>
      </c>
      <c r="C221" s="481" t="s">
        <v>2524</v>
      </c>
      <c r="D221" s="481" t="s">
        <v>2390</v>
      </c>
      <c r="E221" s="481" t="s">
        <v>2525</v>
      </c>
      <c r="F221" s="481" t="s">
        <v>2391</v>
      </c>
      <c r="G221" s="481" t="s">
        <v>1763</v>
      </c>
      <c r="H221" s="481" t="s">
        <v>578</v>
      </c>
      <c r="I221" s="481" t="s">
        <v>589</v>
      </c>
      <c r="J221" s="481" t="s">
        <v>580</v>
      </c>
      <c r="K221" s="482"/>
      <c r="L221" s="483">
        <v>13</v>
      </c>
      <c r="M221" s="483">
        <v>13</v>
      </c>
      <c r="N221" s="484">
        <v>66.5</v>
      </c>
      <c r="O221" s="485">
        <v>5.115384615384615</v>
      </c>
      <c r="P221" s="486">
        <v>0</v>
      </c>
      <c r="Q221" s="483">
        <v>34</v>
      </c>
      <c r="R221" s="483">
        <v>34</v>
      </c>
      <c r="S221" s="483">
        <v>3</v>
      </c>
      <c r="T221" s="487">
        <v>0.23076923076923078</v>
      </c>
      <c r="U221" s="486">
        <v>1</v>
      </c>
      <c r="V221" s="486">
        <v>0</v>
      </c>
      <c r="W221" s="486">
        <v>1</v>
      </c>
      <c r="X221" s="481" t="s">
        <v>2021</v>
      </c>
      <c r="Y221" s="483">
        <v>5000</v>
      </c>
      <c r="Z221" s="485">
        <v>0.11</v>
      </c>
      <c r="AA221" s="483">
        <v>5000</v>
      </c>
      <c r="AB221" s="488">
        <v>0.11</v>
      </c>
      <c r="AC221" s="483">
        <v>3600</v>
      </c>
      <c r="AD221" s="494"/>
      <c r="AE221" s="487">
        <v>0.72</v>
      </c>
      <c r="AF221" s="489">
        <v>309.09090909090907</v>
      </c>
      <c r="AG221" s="490">
        <v>4561538</v>
      </c>
      <c r="AH221" s="490">
        <v>68595</v>
      </c>
      <c r="AI221" s="490">
        <v>529.92309999999998</v>
      </c>
      <c r="AJ221" s="481" t="s">
        <v>1764</v>
      </c>
      <c r="AK221" s="481" t="s">
        <v>1196</v>
      </c>
      <c r="AL221" s="481" t="s">
        <v>1765</v>
      </c>
      <c r="AM221" s="481" t="s">
        <v>2026</v>
      </c>
      <c r="AN221" s="481" t="s">
        <v>609</v>
      </c>
      <c r="AO221" s="481" t="s">
        <v>2031</v>
      </c>
      <c r="AP221" s="481" t="s">
        <v>2049</v>
      </c>
      <c r="AQ221" s="481" t="s">
        <v>2397</v>
      </c>
      <c r="AR221" s="481" t="s">
        <v>2398</v>
      </c>
      <c r="AS221" s="481" t="s">
        <v>2399</v>
      </c>
      <c r="AT221" s="491">
        <v>37956</v>
      </c>
      <c r="AU221" s="481" t="s">
        <v>2026</v>
      </c>
      <c r="AV221" s="481" t="s">
        <v>2026</v>
      </c>
      <c r="AW221" s="481" t="s">
        <v>622</v>
      </c>
      <c r="AX221" s="492" t="s">
        <v>622</v>
      </c>
    </row>
    <row r="222" spans="1:50" ht="23.25">
      <c r="A222" s="480" t="s">
        <v>1783</v>
      </c>
      <c r="B222" s="481" t="s">
        <v>1784</v>
      </c>
      <c r="C222" s="481" t="s">
        <v>2526</v>
      </c>
      <c r="D222" s="481" t="s">
        <v>2526</v>
      </c>
      <c r="E222" s="481" t="s">
        <v>2279</v>
      </c>
      <c r="F222" s="481" t="s">
        <v>2279</v>
      </c>
      <c r="G222" s="481" t="s">
        <v>1785</v>
      </c>
      <c r="H222" s="481" t="s">
        <v>578</v>
      </c>
      <c r="I222" s="481" t="s">
        <v>579</v>
      </c>
      <c r="J222" s="481" t="s">
        <v>580</v>
      </c>
      <c r="K222" s="482"/>
      <c r="L222" s="483">
        <v>267</v>
      </c>
      <c r="M222" s="483">
        <v>267</v>
      </c>
      <c r="N222" s="484">
        <v>1162.5</v>
      </c>
      <c r="O222" s="485">
        <v>4.3539325842696632</v>
      </c>
      <c r="P222" s="486">
        <v>0</v>
      </c>
      <c r="Q222" s="483">
        <v>523</v>
      </c>
      <c r="R222" s="483">
        <v>523</v>
      </c>
      <c r="S222" s="483">
        <v>136</v>
      </c>
      <c r="T222" s="487">
        <v>0.52307692307692311</v>
      </c>
      <c r="U222" s="486">
        <v>2</v>
      </c>
      <c r="V222" s="486">
        <v>0</v>
      </c>
      <c r="W222" s="486">
        <v>2</v>
      </c>
      <c r="X222" s="481" t="s">
        <v>1786</v>
      </c>
      <c r="Y222" s="483">
        <v>46018</v>
      </c>
      <c r="Z222" s="485">
        <v>1.06</v>
      </c>
      <c r="AA222" s="483">
        <v>46018</v>
      </c>
      <c r="AB222" s="488">
        <v>1.06</v>
      </c>
      <c r="AC222" s="483">
        <v>12476</v>
      </c>
      <c r="AD222" s="483">
        <v>2133126</v>
      </c>
      <c r="AE222" s="487">
        <v>0.27111130427224128</v>
      </c>
      <c r="AF222" s="489">
        <v>493.3962264150943</v>
      </c>
      <c r="AG222" s="490">
        <v>5442401</v>
      </c>
      <c r="AH222" s="490">
        <v>4674</v>
      </c>
      <c r="AI222" s="490">
        <v>532.51160000000004</v>
      </c>
      <c r="AJ222" s="481" t="s">
        <v>601</v>
      </c>
      <c r="AK222" s="481" t="s">
        <v>642</v>
      </c>
      <c r="AL222" s="481" t="s">
        <v>632</v>
      </c>
      <c r="AM222" s="481" t="s">
        <v>640</v>
      </c>
      <c r="AN222" s="481" t="s">
        <v>609</v>
      </c>
      <c r="AO222" s="481" t="s">
        <v>2021</v>
      </c>
      <c r="AP222" s="481" t="s">
        <v>2061</v>
      </c>
      <c r="AQ222" s="481" t="s">
        <v>2513</v>
      </c>
      <c r="AR222" s="481" t="s">
        <v>2414</v>
      </c>
      <c r="AS222" s="481" t="s">
        <v>2415</v>
      </c>
      <c r="AT222" s="491">
        <v>23773</v>
      </c>
      <c r="AU222" s="481" t="s">
        <v>2026</v>
      </c>
      <c r="AV222" s="481" t="s">
        <v>2026</v>
      </c>
      <c r="AW222" s="481" t="s">
        <v>2026</v>
      </c>
      <c r="AX222" s="492" t="s">
        <v>2026</v>
      </c>
    </row>
    <row r="223" spans="1:50" ht="23.25">
      <c r="A223" s="480" t="s">
        <v>371</v>
      </c>
      <c r="B223" s="481" t="s">
        <v>604</v>
      </c>
      <c r="C223" s="481" t="s">
        <v>2385</v>
      </c>
      <c r="D223" s="481" t="s">
        <v>2385</v>
      </c>
      <c r="E223" s="481" t="s">
        <v>2324</v>
      </c>
      <c r="F223" s="481" t="s">
        <v>2324</v>
      </c>
      <c r="G223" s="481" t="s">
        <v>1800</v>
      </c>
      <c r="H223" s="481" t="s">
        <v>578</v>
      </c>
      <c r="I223" s="481" t="s">
        <v>579</v>
      </c>
      <c r="J223" s="481" t="s">
        <v>580</v>
      </c>
      <c r="K223" s="482"/>
      <c r="L223" s="483">
        <v>1463</v>
      </c>
      <c r="M223" s="483">
        <v>1470</v>
      </c>
      <c r="N223" s="484">
        <v>6597.5</v>
      </c>
      <c r="O223" s="485">
        <v>4.5095693779904309</v>
      </c>
      <c r="P223" s="486">
        <v>0</v>
      </c>
      <c r="Q223" s="483">
        <v>2908</v>
      </c>
      <c r="R223" s="483">
        <v>2908</v>
      </c>
      <c r="S223" s="483">
        <v>581</v>
      </c>
      <c r="T223" s="487">
        <v>0.40829234012649335</v>
      </c>
      <c r="U223" s="486">
        <v>9</v>
      </c>
      <c r="V223" s="486">
        <v>1</v>
      </c>
      <c r="W223" s="486">
        <v>9</v>
      </c>
      <c r="X223" s="481" t="s">
        <v>2239</v>
      </c>
      <c r="Y223" s="483">
        <v>537645</v>
      </c>
      <c r="Z223" s="485">
        <v>12.34</v>
      </c>
      <c r="AA223" s="483">
        <v>537645</v>
      </c>
      <c r="AB223" s="488">
        <v>12.34</v>
      </c>
      <c r="AC223" s="483">
        <v>105527</v>
      </c>
      <c r="AD223" s="483">
        <v>13161342</v>
      </c>
      <c r="AE223" s="487">
        <v>0.1962763533558389</v>
      </c>
      <c r="AF223" s="489">
        <v>235.65640194489467</v>
      </c>
      <c r="AG223" s="490">
        <v>28867029</v>
      </c>
      <c r="AH223" s="490">
        <v>4367</v>
      </c>
      <c r="AI223" s="490">
        <v>556.44090000000006</v>
      </c>
      <c r="AJ223" s="481" t="s">
        <v>635</v>
      </c>
      <c r="AK223" s="481" t="s">
        <v>1311</v>
      </c>
      <c r="AL223" s="481" t="s">
        <v>888</v>
      </c>
      <c r="AM223" s="481" t="s">
        <v>1318</v>
      </c>
      <c r="AN223" s="481" t="s">
        <v>609</v>
      </c>
      <c r="AO223" s="481" t="s">
        <v>2056</v>
      </c>
      <c r="AP223" s="481" t="s">
        <v>2050</v>
      </c>
      <c r="AQ223" s="481" t="s">
        <v>2387</v>
      </c>
      <c r="AR223" s="481" t="s">
        <v>2428</v>
      </c>
      <c r="AS223" s="481" t="s">
        <v>1801</v>
      </c>
      <c r="AT223" s="491">
        <v>23011</v>
      </c>
      <c r="AU223" s="481" t="s">
        <v>2026</v>
      </c>
      <c r="AV223" s="481" t="s">
        <v>2026</v>
      </c>
      <c r="AW223" s="481" t="s">
        <v>2026</v>
      </c>
      <c r="AX223" s="492" t="s">
        <v>2026</v>
      </c>
    </row>
    <row r="224" spans="1:50" ht="34.5">
      <c r="A224" s="480" t="s">
        <v>1811</v>
      </c>
      <c r="B224" s="481" t="s">
        <v>1018</v>
      </c>
      <c r="C224" s="481" t="s">
        <v>2318</v>
      </c>
      <c r="D224" s="481" t="s">
        <v>2441</v>
      </c>
      <c r="E224" s="481" t="s">
        <v>2527</v>
      </c>
      <c r="F224" s="481" t="s">
        <v>2442</v>
      </c>
      <c r="G224" s="481" t="s">
        <v>1812</v>
      </c>
      <c r="H224" s="481" t="s">
        <v>578</v>
      </c>
      <c r="I224" s="481" t="s">
        <v>589</v>
      </c>
      <c r="J224" s="481" t="s">
        <v>736</v>
      </c>
      <c r="K224" s="482"/>
      <c r="L224" s="483">
        <v>87</v>
      </c>
      <c r="M224" s="483">
        <v>87</v>
      </c>
      <c r="N224" s="484">
        <v>304.5</v>
      </c>
      <c r="O224" s="485">
        <v>3.5</v>
      </c>
      <c r="P224" s="486">
        <v>0</v>
      </c>
      <c r="Q224" s="483">
        <v>94</v>
      </c>
      <c r="R224" s="483">
        <v>94</v>
      </c>
      <c r="S224" s="483">
        <v>78</v>
      </c>
      <c r="T224" s="487">
        <v>0.95121951219512191</v>
      </c>
      <c r="U224" s="486">
        <v>1</v>
      </c>
      <c r="V224" s="486">
        <v>0</v>
      </c>
      <c r="W224" s="486">
        <v>1</v>
      </c>
      <c r="X224" s="481" t="s">
        <v>2056</v>
      </c>
      <c r="Y224" s="483">
        <v>9410</v>
      </c>
      <c r="Z224" s="485">
        <v>0.22</v>
      </c>
      <c r="AA224" s="483">
        <v>9410</v>
      </c>
      <c r="AB224" s="488">
        <v>0.22</v>
      </c>
      <c r="AC224" s="483">
        <v>6641</v>
      </c>
      <c r="AD224" s="483">
        <v>652000</v>
      </c>
      <c r="AE224" s="487">
        <v>0.70573857598299683</v>
      </c>
      <c r="AF224" s="489">
        <v>427.27272727272725</v>
      </c>
      <c r="AG224" s="490">
        <v>11188636</v>
      </c>
      <c r="AH224" s="490">
        <v>36744</v>
      </c>
      <c r="AI224" s="490">
        <v>408.89019999999999</v>
      </c>
      <c r="AJ224" s="481" t="s">
        <v>1813</v>
      </c>
      <c r="AK224" s="481" t="s">
        <v>619</v>
      </c>
      <c r="AL224" s="481" t="s">
        <v>1814</v>
      </c>
      <c r="AM224" s="481" t="s">
        <v>621</v>
      </c>
      <c r="AN224" s="481" t="s">
        <v>609</v>
      </c>
      <c r="AO224" s="481" t="s">
        <v>2049</v>
      </c>
      <c r="AP224" s="481" t="s">
        <v>2124</v>
      </c>
      <c r="AQ224" s="481" t="s">
        <v>2387</v>
      </c>
      <c r="AR224" s="481" t="s">
        <v>2392</v>
      </c>
      <c r="AS224" s="481" t="s">
        <v>2393</v>
      </c>
      <c r="AT224" s="491">
        <v>34577</v>
      </c>
      <c r="AU224" s="481" t="s">
        <v>2026</v>
      </c>
      <c r="AV224" s="481" t="s">
        <v>737</v>
      </c>
      <c r="AW224" s="481" t="s">
        <v>622</v>
      </c>
      <c r="AX224" s="492" t="s">
        <v>2026</v>
      </c>
    </row>
    <row r="225" spans="1:50" ht="23.25">
      <c r="A225" s="480" t="s">
        <v>1835</v>
      </c>
      <c r="B225" s="481" t="s">
        <v>1327</v>
      </c>
      <c r="C225" s="481" t="s">
        <v>2242</v>
      </c>
      <c r="D225" s="481" t="s">
        <v>2473</v>
      </c>
      <c r="E225" s="481" t="s">
        <v>2528</v>
      </c>
      <c r="F225" s="481" t="s">
        <v>2360</v>
      </c>
      <c r="G225" s="481" t="s">
        <v>1836</v>
      </c>
      <c r="H225" s="481" t="s">
        <v>578</v>
      </c>
      <c r="I225" s="481" t="s">
        <v>589</v>
      </c>
      <c r="J225" s="481" t="s">
        <v>580</v>
      </c>
      <c r="K225" s="482"/>
      <c r="L225" s="483">
        <v>250</v>
      </c>
      <c r="M225" s="483">
        <v>250</v>
      </c>
      <c r="N225" s="484">
        <v>1249</v>
      </c>
      <c r="O225" s="485">
        <v>4.9960000000000004</v>
      </c>
      <c r="P225" s="486">
        <v>0</v>
      </c>
      <c r="Q225" s="483">
        <v>581</v>
      </c>
      <c r="R225" s="483">
        <v>581</v>
      </c>
      <c r="S225" s="483">
        <v>100</v>
      </c>
      <c r="T225" s="487">
        <v>0.40322580645161288</v>
      </c>
      <c r="U225" s="486">
        <v>1</v>
      </c>
      <c r="V225" s="486">
        <v>0</v>
      </c>
      <c r="W225" s="486">
        <v>1</v>
      </c>
      <c r="X225" s="481" t="s">
        <v>2529</v>
      </c>
      <c r="Y225" s="483">
        <v>31735</v>
      </c>
      <c r="Z225" s="485">
        <v>0.73</v>
      </c>
      <c r="AA225" s="483">
        <v>31735</v>
      </c>
      <c r="AB225" s="488">
        <v>0.73</v>
      </c>
      <c r="AC225" s="483">
        <v>13314</v>
      </c>
      <c r="AD225" s="483">
        <v>2613000</v>
      </c>
      <c r="AE225" s="487">
        <v>0.41953678903418939</v>
      </c>
      <c r="AF225" s="489">
        <v>795.89041095890411</v>
      </c>
      <c r="AG225" s="490">
        <v>10508730</v>
      </c>
      <c r="AH225" s="490">
        <v>8414</v>
      </c>
      <c r="AI225" s="490">
        <v>667.875</v>
      </c>
      <c r="AJ225" s="481" t="s">
        <v>1616</v>
      </c>
      <c r="AK225" s="481" t="s">
        <v>1737</v>
      </c>
      <c r="AL225" s="481" t="s">
        <v>1332</v>
      </c>
      <c r="AM225" s="481" t="s">
        <v>1331</v>
      </c>
      <c r="AN225" s="481" t="s">
        <v>609</v>
      </c>
      <c r="AO225" s="481" t="s">
        <v>2031</v>
      </c>
      <c r="AP225" s="481" t="s">
        <v>2049</v>
      </c>
      <c r="AQ225" s="481" t="s">
        <v>2397</v>
      </c>
      <c r="AR225" s="481" t="s">
        <v>2398</v>
      </c>
      <c r="AS225" s="481" t="s">
        <v>2399</v>
      </c>
      <c r="AT225" s="491">
        <v>27514</v>
      </c>
      <c r="AU225" s="481" t="s">
        <v>2026</v>
      </c>
      <c r="AV225" s="481" t="s">
        <v>2026</v>
      </c>
      <c r="AW225" s="481" t="s">
        <v>2026</v>
      </c>
      <c r="AX225" s="492" t="s">
        <v>2026</v>
      </c>
    </row>
    <row r="226" spans="1:50" ht="34.5">
      <c r="A226" s="480" t="s">
        <v>372</v>
      </c>
      <c r="B226" s="481" t="s">
        <v>1490</v>
      </c>
      <c r="C226" s="481" t="s">
        <v>2114</v>
      </c>
      <c r="D226" s="481" t="s">
        <v>2497</v>
      </c>
      <c r="E226" s="481" t="s">
        <v>2530</v>
      </c>
      <c r="F226" s="481" t="s">
        <v>2531</v>
      </c>
      <c r="G226" s="481" t="s">
        <v>1851</v>
      </c>
      <c r="H226" s="481" t="s">
        <v>578</v>
      </c>
      <c r="I226" s="481" t="s">
        <v>589</v>
      </c>
      <c r="J226" s="481" t="s">
        <v>736</v>
      </c>
      <c r="K226" s="482"/>
      <c r="L226" s="483">
        <v>180</v>
      </c>
      <c r="M226" s="483">
        <v>200</v>
      </c>
      <c r="N226" s="484">
        <v>630</v>
      </c>
      <c r="O226" s="485">
        <v>3.5</v>
      </c>
      <c r="P226" s="486">
        <v>0</v>
      </c>
      <c r="Q226" s="483">
        <v>205</v>
      </c>
      <c r="R226" s="483">
        <v>205</v>
      </c>
      <c r="S226" s="483">
        <v>145</v>
      </c>
      <c r="T226" s="487">
        <v>0.85798816568047342</v>
      </c>
      <c r="U226" s="486">
        <v>1</v>
      </c>
      <c r="V226" s="486">
        <v>0</v>
      </c>
      <c r="W226" s="486">
        <v>1</v>
      </c>
      <c r="X226" s="481" t="s">
        <v>2056</v>
      </c>
      <c r="Y226" s="483">
        <v>63577</v>
      </c>
      <c r="Z226" s="485">
        <v>1.46</v>
      </c>
      <c r="AA226" s="483">
        <v>63577</v>
      </c>
      <c r="AB226" s="488">
        <v>1.46</v>
      </c>
      <c r="AC226" s="483">
        <v>14325</v>
      </c>
      <c r="AD226" s="483">
        <v>1434170</v>
      </c>
      <c r="AE226" s="487">
        <v>0.22531733173946553</v>
      </c>
      <c r="AF226" s="489">
        <v>140.41095890410961</v>
      </c>
      <c r="AG226" s="490">
        <v>13369245</v>
      </c>
      <c r="AH226" s="490">
        <v>19099</v>
      </c>
      <c r="AI226" s="490">
        <v>332.01179999999999</v>
      </c>
      <c r="AJ226" s="481" t="s">
        <v>1852</v>
      </c>
      <c r="AK226" s="481" t="s">
        <v>1427</v>
      </c>
      <c r="AL226" s="481" t="s">
        <v>1853</v>
      </c>
      <c r="AM226" s="481" t="s">
        <v>888</v>
      </c>
      <c r="AN226" s="481" t="s">
        <v>609</v>
      </c>
      <c r="AO226" s="481" t="s">
        <v>2056</v>
      </c>
      <c r="AP226" s="481" t="s">
        <v>2050</v>
      </c>
      <c r="AQ226" s="481" t="s">
        <v>2387</v>
      </c>
      <c r="AR226" s="481" t="s">
        <v>2428</v>
      </c>
      <c r="AS226" s="481" t="s">
        <v>2389</v>
      </c>
      <c r="AT226" s="491">
        <v>31596</v>
      </c>
      <c r="AU226" s="481" t="s">
        <v>2026</v>
      </c>
      <c r="AV226" s="481" t="s">
        <v>737</v>
      </c>
      <c r="AW226" s="481" t="s">
        <v>622</v>
      </c>
      <c r="AX226" s="492" t="s">
        <v>2026</v>
      </c>
    </row>
    <row r="227" spans="1:50" ht="34.5">
      <c r="A227" s="480" t="s">
        <v>373</v>
      </c>
      <c r="B227" s="481" t="s">
        <v>1490</v>
      </c>
      <c r="C227" s="481" t="s">
        <v>2532</v>
      </c>
      <c r="D227" s="481" t="s">
        <v>2497</v>
      </c>
      <c r="E227" s="481" t="s">
        <v>2531</v>
      </c>
      <c r="F227" s="481" t="s">
        <v>2531</v>
      </c>
      <c r="G227" s="481" t="s">
        <v>1854</v>
      </c>
      <c r="H227" s="481" t="s">
        <v>578</v>
      </c>
      <c r="I227" s="481" t="s">
        <v>589</v>
      </c>
      <c r="J227" s="481" t="s">
        <v>736</v>
      </c>
      <c r="K227" s="482"/>
      <c r="L227" s="483">
        <v>150</v>
      </c>
      <c r="M227" s="483">
        <v>150</v>
      </c>
      <c r="N227" s="484">
        <v>525</v>
      </c>
      <c r="O227" s="485">
        <v>3.5</v>
      </c>
      <c r="P227" s="486">
        <v>0</v>
      </c>
      <c r="Q227" s="483">
        <v>180</v>
      </c>
      <c r="R227" s="483">
        <v>180</v>
      </c>
      <c r="S227" s="483">
        <v>126</v>
      </c>
      <c r="T227" s="487">
        <v>0.86301369863013699</v>
      </c>
      <c r="U227" s="486">
        <v>1</v>
      </c>
      <c r="V227" s="486">
        <v>0</v>
      </c>
      <c r="W227" s="486">
        <v>1</v>
      </c>
      <c r="X227" s="481" t="s">
        <v>2061</v>
      </c>
      <c r="Y227" s="483">
        <v>45362</v>
      </c>
      <c r="Z227" s="485">
        <v>1.04</v>
      </c>
      <c r="AA227" s="483">
        <v>45362</v>
      </c>
      <c r="AB227" s="488">
        <v>1.04</v>
      </c>
      <c r="AC227" s="483">
        <v>10330</v>
      </c>
      <c r="AD227" s="483">
        <v>1041895</v>
      </c>
      <c r="AE227" s="487">
        <v>0.22772364534191614</v>
      </c>
      <c r="AF227" s="489">
        <v>173.07692307692307</v>
      </c>
      <c r="AG227" s="490">
        <v>10240710</v>
      </c>
      <c r="AH227" s="490">
        <v>19506</v>
      </c>
      <c r="AI227" s="490">
        <v>334.43150000000003</v>
      </c>
      <c r="AJ227" s="481" t="s">
        <v>1855</v>
      </c>
      <c r="AK227" s="481" t="s">
        <v>888</v>
      </c>
      <c r="AL227" s="481" t="s">
        <v>1537</v>
      </c>
      <c r="AM227" s="481" t="s">
        <v>1427</v>
      </c>
      <c r="AN227" s="481" t="s">
        <v>609</v>
      </c>
      <c r="AO227" s="481" t="s">
        <v>2056</v>
      </c>
      <c r="AP227" s="481" t="s">
        <v>2050</v>
      </c>
      <c r="AQ227" s="481" t="s">
        <v>2387</v>
      </c>
      <c r="AR227" s="481" t="s">
        <v>2428</v>
      </c>
      <c r="AS227" s="481" t="s">
        <v>2389</v>
      </c>
      <c r="AT227" s="491">
        <v>32111</v>
      </c>
      <c r="AU227" s="481" t="s">
        <v>2026</v>
      </c>
      <c r="AV227" s="481" t="s">
        <v>737</v>
      </c>
      <c r="AW227" s="481" t="s">
        <v>622</v>
      </c>
      <c r="AX227" s="492" t="s">
        <v>2026</v>
      </c>
    </row>
    <row r="228" spans="1:50" ht="23.25">
      <c r="A228" s="480" t="s">
        <v>1865</v>
      </c>
      <c r="B228" s="481" t="s">
        <v>1866</v>
      </c>
      <c r="C228" s="481" t="s">
        <v>2533</v>
      </c>
      <c r="D228" s="481" t="s">
        <v>2533</v>
      </c>
      <c r="E228" s="481" t="s">
        <v>2534</v>
      </c>
      <c r="F228" s="481" t="s">
        <v>2534</v>
      </c>
      <c r="G228" s="481" t="s">
        <v>1867</v>
      </c>
      <c r="H228" s="481" t="s">
        <v>578</v>
      </c>
      <c r="I228" s="481" t="s">
        <v>579</v>
      </c>
      <c r="J228" s="481" t="s">
        <v>580</v>
      </c>
      <c r="K228" s="482"/>
      <c r="L228" s="483">
        <v>1522</v>
      </c>
      <c r="M228" s="483">
        <v>1531</v>
      </c>
      <c r="N228" s="484">
        <v>6230</v>
      </c>
      <c r="O228" s="485">
        <v>4.0932982917214193</v>
      </c>
      <c r="P228" s="486">
        <v>0</v>
      </c>
      <c r="Q228" s="483">
        <v>2774</v>
      </c>
      <c r="R228" s="483">
        <v>2774</v>
      </c>
      <c r="S228" s="483">
        <v>718</v>
      </c>
      <c r="T228" s="487">
        <v>0.48382749326145552</v>
      </c>
      <c r="U228" s="486">
        <v>20</v>
      </c>
      <c r="V228" s="486">
        <v>0</v>
      </c>
      <c r="W228" s="486">
        <v>46</v>
      </c>
      <c r="X228" s="481" t="s">
        <v>2021</v>
      </c>
      <c r="Y228" s="483">
        <v>566414</v>
      </c>
      <c r="Z228" s="485">
        <v>13</v>
      </c>
      <c r="AA228" s="483">
        <v>519124</v>
      </c>
      <c r="AB228" s="488">
        <v>11.92</v>
      </c>
      <c r="AC228" s="483">
        <v>171144</v>
      </c>
      <c r="AD228" s="483">
        <v>10617265</v>
      </c>
      <c r="AE228" s="487">
        <v>0.30215354846455067</v>
      </c>
      <c r="AF228" s="489">
        <v>213.38461538461539</v>
      </c>
      <c r="AG228" s="490">
        <v>7994564</v>
      </c>
      <c r="AH228" s="490">
        <v>1276</v>
      </c>
      <c r="AI228" s="490">
        <v>532.85029999999995</v>
      </c>
      <c r="AJ228" s="481" t="s">
        <v>1868</v>
      </c>
      <c r="AK228" s="481" t="s">
        <v>1869</v>
      </c>
      <c r="AL228" s="481" t="s">
        <v>1870</v>
      </c>
      <c r="AM228" s="481" t="s">
        <v>1871</v>
      </c>
      <c r="AN228" s="481" t="s">
        <v>609</v>
      </c>
      <c r="AO228" s="481" t="s">
        <v>2031</v>
      </c>
      <c r="AP228" s="481" t="s">
        <v>2049</v>
      </c>
      <c r="AQ228" s="481" t="s">
        <v>2397</v>
      </c>
      <c r="AR228" s="481" t="s">
        <v>2398</v>
      </c>
      <c r="AS228" s="481" t="s">
        <v>2415</v>
      </c>
      <c r="AT228" s="491">
        <v>14940</v>
      </c>
      <c r="AU228" s="481" t="s">
        <v>2026</v>
      </c>
      <c r="AV228" s="481" t="s">
        <v>2026</v>
      </c>
      <c r="AW228" s="481" t="s">
        <v>2026</v>
      </c>
      <c r="AX228" s="492" t="s">
        <v>2026</v>
      </c>
    </row>
    <row r="229" spans="1:50" ht="23.25">
      <c r="A229" s="480" t="s">
        <v>1872</v>
      </c>
      <c r="B229" s="481" t="s">
        <v>1866</v>
      </c>
      <c r="C229" s="481" t="s">
        <v>2535</v>
      </c>
      <c r="D229" s="481" t="s">
        <v>2533</v>
      </c>
      <c r="E229" s="481" t="s">
        <v>2536</v>
      </c>
      <c r="F229" s="481" t="s">
        <v>2534</v>
      </c>
      <c r="G229" s="481" t="s">
        <v>1873</v>
      </c>
      <c r="H229" s="481" t="s">
        <v>578</v>
      </c>
      <c r="I229" s="481" t="s">
        <v>579</v>
      </c>
      <c r="J229" s="481" t="s">
        <v>580</v>
      </c>
      <c r="K229" s="482"/>
      <c r="L229" s="483">
        <v>237</v>
      </c>
      <c r="M229" s="483">
        <v>240</v>
      </c>
      <c r="N229" s="484">
        <v>1067.5</v>
      </c>
      <c r="O229" s="485">
        <v>4.5042194092827001</v>
      </c>
      <c r="P229" s="486">
        <v>0</v>
      </c>
      <c r="Q229" s="483">
        <v>508</v>
      </c>
      <c r="R229" s="483">
        <v>508</v>
      </c>
      <c r="S229" s="483">
        <v>90</v>
      </c>
      <c r="T229" s="487">
        <v>0.39130434782608697</v>
      </c>
      <c r="U229" s="486">
        <v>4</v>
      </c>
      <c r="V229" s="486">
        <v>0</v>
      </c>
      <c r="W229" s="486">
        <v>8</v>
      </c>
      <c r="X229" s="481" t="s">
        <v>2021</v>
      </c>
      <c r="Y229" s="483">
        <v>96933</v>
      </c>
      <c r="Z229" s="485">
        <v>2.23</v>
      </c>
      <c r="AA229" s="483">
        <v>96933</v>
      </c>
      <c r="AB229" s="488">
        <v>2.23</v>
      </c>
      <c r="AC229" s="483">
        <v>28827</v>
      </c>
      <c r="AD229" s="483">
        <v>1766160</v>
      </c>
      <c r="AE229" s="487">
        <v>0.29739098139952336</v>
      </c>
      <c r="AF229" s="489">
        <v>227.80269058295966</v>
      </c>
      <c r="AG229" s="490">
        <v>1269490</v>
      </c>
      <c r="AH229" s="490">
        <v>1175</v>
      </c>
      <c r="AI229" s="490">
        <v>572.93010000000004</v>
      </c>
      <c r="AJ229" s="481" t="s">
        <v>1330</v>
      </c>
      <c r="AK229" s="481" t="s">
        <v>1332</v>
      </c>
      <c r="AL229" s="481" t="s">
        <v>1871</v>
      </c>
      <c r="AM229" s="481" t="s">
        <v>2026</v>
      </c>
      <c r="AN229" s="481" t="s">
        <v>609</v>
      </c>
      <c r="AO229" s="481" t="s">
        <v>2031</v>
      </c>
      <c r="AP229" s="481" t="s">
        <v>2049</v>
      </c>
      <c r="AQ229" s="481" t="s">
        <v>2397</v>
      </c>
      <c r="AR229" s="481" t="s">
        <v>2398</v>
      </c>
      <c r="AS229" s="481" t="s">
        <v>2415</v>
      </c>
      <c r="AT229" s="491">
        <v>14909</v>
      </c>
      <c r="AU229" s="481" t="s">
        <v>1045</v>
      </c>
      <c r="AV229" s="481" t="s">
        <v>2026</v>
      </c>
      <c r="AW229" s="481" t="s">
        <v>2026</v>
      </c>
      <c r="AX229" s="492" t="s">
        <v>2026</v>
      </c>
    </row>
    <row r="230" spans="1:50" ht="23.25">
      <c r="A230" s="480" t="s">
        <v>374</v>
      </c>
      <c r="B230" s="481" t="s">
        <v>1874</v>
      </c>
      <c r="C230" s="481" t="s">
        <v>2537</v>
      </c>
      <c r="D230" s="481" t="s">
        <v>2537</v>
      </c>
      <c r="E230" s="481" t="s">
        <v>2112</v>
      </c>
      <c r="F230" s="481" t="s">
        <v>2112</v>
      </c>
      <c r="G230" s="481" t="s">
        <v>1875</v>
      </c>
      <c r="H230" s="481" t="s">
        <v>578</v>
      </c>
      <c r="I230" s="481" t="s">
        <v>579</v>
      </c>
      <c r="J230" s="481" t="s">
        <v>580</v>
      </c>
      <c r="K230" s="482"/>
      <c r="L230" s="483">
        <v>2151</v>
      </c>
      <c r="M230" s="483">
        <v>2162</v>
      </c>
      <c r="N230" s="484">
        <v>10065.5</v>
      </c>
      <c r="O230" s="485">
        <v>4.6794514179451419</v>
      </c>
      <c r="P230" s="486">
        <v>0</v>
      </c>
      <c r="Q230" s="483">
        <v>4512</v>
      </c>
      <c r="R230" s="483">
        <v>4512</v>
      </c>
      <c r="S230" s="483">
        <v>875</v>
      </c>
      <c r="T230" s="487">
        <v>0.41766109785202865</v>
      </c>
      <c r="U230" s="486">
        <v>22</v>
      </c>
      <c r="V230" s="486">
        <v>1</v>
      </c>
      <c r="W230" s="486">
        <v>22</v>
      </c>
      <c r="X230" s="481" t="s">
        <v>2331</v>
      </c>
      <c r="Y230" s="483">
        <v>1172233</v>
      </c>
      <c r="Z230" s="485">
        <v>26.91</v>
      </c>
      <c r="AA230" s="483">
        <v>1083783</v>
      </c>
      <c r="AB230" s="488">
        <v>24.88</v>
      </c>
      <c r="AC230" s="483">
        <v>150639</v>
      </c>
      <c r="AD230" s="483">
        <v>16837094</v>
      </c>
      <c r="AE230" s="487">
        <v>0.12850602226690427</v>
      </c>
      <c r="AF230" s="489">
        <v>167.67001114827201</v>
      </c>
      <c r="AG230" s="490">
        <v>32794423</v>
      </c>
      <c r="AH230" s="490">
        <v>3238</v>
      </c>
      <c r="AI230" s="490">
        <v>534.63890000000004</v>
      </c>
      <c r="AJ230" s="481" t="s">
        <v>1853</v>
      </c>
      <c r="AK230" s="481" t="s">
        <v>632</v>
      </c>
      <c r="AL230" s="481" t="s">
        <v>1492</v>
      </c>
      <c r="AM230" s="481" t="s">
        <v>732</v>
      </c>
      <c r="AN230" s="481" t="s">
        <v>609</v>
      </c>
      <c r="AO230" s="481" t="s">
        <v>2056</v>
      </c>
      <c r="AP230" s="481" t="s">
        <v>2050</v>
      </c>
      <c r="AQ230" s="481" t="s">
        <v>2437</v>
      </c>
      <c r="AR230" s="481" t="s">
        <v>2428</v>
      </c>
      <c r="AS230" s="481" t="s">
        <v>2163</v>
      </c>
      <c r="AT230" s="491">
        <v>21348</v>
      </c>
      <c r="AU230" s="481" t="s">
        <v>2026</v>
      </c>
      <c r="AV230" s="481" t="s">
        <v>2026</v>
      </c>
      <c r="AW230" s="481" t="s">
        <v>2026</v>
      </c>
      <c r="AX230" s="492" t="s">
        <v>2026</v>
      </c>
    </row>
    <row r="231" spans="1:50" ht="23.25">
      <c r="A231" s="480" t="s">
        <v>334</v>
      </c>
      <c r="B231" s="481" t="s">
        <v>1876</v>
      </c>
      <c r="C231" s="481" t="s">
        <v>2538</v>
      </c>
      <c r="D231" s="481" t="s">
        <v>2538</v>
      </c>
      <c r="E231" s="481" t="s">
        <v>2539</v>
      </c>
      <c r="F231" s="481" t="s">
        <v>2539</v>
      </c>
      <c r="G231" s="481" t="s">
        <v>1877</v>
      </c>
      <c r="H231" s="481" t="s">
        <v>578</v>
      </c>
      <c r="I231" s="481" t="s">
        <v>579</v>
      </c>
      <c r="J231" s="481" t="s">
        <v>580</v>
      </c>
      <c r="K231" s="482"/>
      <c r="L231" s="483">
        <v>1856</v>
      </c>
      <c r="M231" s="483">
        <v>1861</v>
      </c>
      <c r="N231" s="484">
        <v>8745</v>
      </c>
      <c r="O231" s="485">
        <v>4.7117456896551726</v>
      </c>
      <c r="P231" s="486">
        <v>0</v>
      </c>
      <c r="Q231" s="483">
        <v>3816</v>
      </c>
      <c r="R231" s="483">
        <v>3816</v>
      </c>
      <c r="S231" s="483">
        <v>840</v>
      </c>
      <c r="T231" s="487">
        <v>0.46052631578947367</v>
      </c>
      <c r="U231" s="486">
        <v>16</v>
      </c>
      <c r="V231" s="486">
        <v>2</v>
      </c>
      <c r="W231" s="486">
        <v>16</v>
      </c>
      <c r="X231" s="481" t="s">
        <v>2118</v>
      </c>
      <c r="Y231" s="483">
        <v>717071</v>
      </c>
      <c r="Z231" s="485">
        <v>16.46</v>
      </c>
      <c r="AA231" s="483">
        <v>694013</v>
      </c>
      <c r="AB231" s="488">
        <v>15.93</v>
      </c>
      <c r="AC231" s="483">
        <v>133117</v>
      </c>
      <c r="AD231" s="483">
        <v>14691881</v>
      </c>
      <c r="AE231" s="487">
        <v>0.18563991571267002</v>
      </c>
      <c r="AF231" s="489">
        <v>231.83475091130012</v>
      </c>
      <c r="AG231" s="490">
        <v>22094000</v>
      </c>
      <c r="AH231" s="490">
        <v>2561</v>
      </c>
      <c r="AI231" s="490">
        <v>532.77110000000005</v>
      </c>
      <c r="AJ231" s="481" t="s">
        <v>732</v>
      </c>
      <c r="AK231" s="481" t="s">
        <v>1397</v>
      </c>
      <c r="AL231" s="481" t="s">
        <v>1395</v>
      </c>
      <c r="AM231" s="481" t="s">
        <v>731</v>
      </c>
      <c r="AN231" s="481" t="s">
        <v>609</v>
      </c>
      <c r="AO231" s="481" t="s">
        <v>2031</v>
      </c>
      <c r="AP231" s="481" t="s">
        <v>2049</v>
      </c>
      <c r="AQ231" s="481" t="s">
        <v>2397</v>
      </c>
      <c r="AR231" s="481" t="s">
        <v>2540</v>
      </c>
      <c r="AS231" s="481" t="s">
        <v>2415</v>
      </c>
      <c r="AT231" s="491">
        <v>18185</v>
      </c>
      <c r="AU231" s="481" t="s">
        <v>705</v>
      </c>
      <c r="AV231" s="481" t="s">
        <v>2026</v>
      </c>
      <c r="AW231" s="481" t="s">
        <v>2026</v>
      </c>
      <c r="AX231" s="492" t="s">
        <v>2026</v>
      </c>
    </row>
    <row r="232" spans="1:50" ht="23.25">
      <c r="A232" s="480" t="s">
        <v>375</v>
      </c>
      <c r="B232" s="481" t="s">
        <v>1365</v>
      </c>
      <c r="C232" s="481" t="s">
        <v>2477</v>
      </c>
      <c r="D232" s="481" t="s">
        <v>2477</v>
      </c>
      <c r="E232" s="481" t="s">
        <v>2479</v>
      </c>
      <c r="F232" s="481" t="s">
        <v>2479</v>
      </c>
      <c r="G232" s="481" t="s">
        <v>1878</v>
      </c>
      <c r="H232" s="481" t="s">
        <v>578</v>
      </c>
      <c r="I232" s="481" t="s">
        <v>579</v>
      </c>
      <c r="J232" s="481" t="s">
        <v>580</v>
      </c>
      <c r="K232" s="482"/>
      <c r="L232" s="483">
        <v>1512</v>
      </c>
      <c r="M232" s="483">
        <v>1515</v>
      </c>
      <c r="N232" s="484">
        <v>7040</v>
      </c>
      <c r="O232" s="485">
        <v>4.6560846560846558</v>
      </c>
      <c r="P232" s="486">
        <v>0</v>
      </c>
      <c r="Q232" s="483">
        <v>3278</v>
      </c>
      <c r="R232" s="483">
        <v>3278</v>
      </c>
      <c r="S232" s="483">
        <v>613</v>
      </c>
      <c r="T232" s="487">
        <v>0.41279461279461277</v>
      </c>
      <c r="U232" s="486">
        <v>14</v>
      </c>
      <c r="V232" s="486">
        <v>1</v>
      </c>
      <c r="W232" s="486">
        <v>14</v>
      </c>
      <c r="X232" s="481" t="s">
        <v>1879</v>
      </c>
      <c r="Y232" s="483">
        <v>906988</v>
      </c>
      <c r="Z232" s="485">
        <v>20.82</v>
      </c>
      <c r="AA232" s="483">
        <v>822228</v>
      </c>
      <c r="AB232" s="488">
        <v>18.88</v>
      </c>
      <c r="AC232" s="483">
        <v>124916</v>
      </c>
      <c r="AD232" s="483">
        <v>12618161</v>
      </c>
      <c r="AE232" s="487">
        <v>0.13772618821858723</v>
      </c>
      <c r="AF232" s="489">
        <v>157.4447646493756</v>
      </c>
      <c r="AG232" s="490">
        <v>23677092</v>
      </c>
      <c r="AH232" s="490">
        <v>3357</v>
      </c>
      <c r="AI232" s="490">
        <v>585.88120000000004</v>
      </c>
      <c r="AJ232" s="481" t="s">
        <v>1880</v>
      </c>
      <c r="AK232" s="481" t="s">
        <v>632</v>
      </c>
      <c r="AL232" s="481" t="s">
        <v>1362</v>
      </c>
      <c r="AM232" s="481" t="s">
        <v>601</v>
      </c>
      <c r="AN232" s="481" t="s">
        <v>609</v>
      </c>
      <c r="AO232" s="481" t="s">
        <v>2056</v>
      </c>
      <c r="AP232" s="481" t="s">
        <v>2541</v>
      </c>
      <c r="AQ232" s="481" t="s">
        <v>2427</v>
      </c>
      <c r="AR232" s="481" t="s">
        <v>2428</v>
      </c>
      <c r="AS232" s="481" t="s">
        <v>2163</v>
      </c>
      <c r="AT232" s="491">
        <v>21083</v>
      </c>
      <c r="AU232" s="481" t="s">
        <v>2026</v>
      </c>
      <c r="AV232" s="481" t="s">
        <v>2026</v>
      </c>
      <c r="AW232" s="481" t="s">
        <v>2026</v>
      </c>
      <c r="AX232" s="492" t="s">
        <v>2026</v>
      </c>
    </row>
    <row r="233" spans="1:50" ht="34.5">
      <c r="A233" s="480" t="s">
        <v>1925</v>
      </c>
      <c r="B233" s="481" t="s">
        <v>1077</v>
      </c>
      <c r="C233" s="481" t="s">
        <v>2542</v>
      </c>
      <c r="D233" s="481" t="s">
        <v>2494</v>
      </c>
      <c r="E233" s="481" t="s">
        <v>2543</v>
      </c>
      <c r="F233" s="481" t="s">
        <v>2544</v>
      </c>
      <c r="G233" s="481" t="s">
        <v>1926</v>
      </c>
      <c r="H233" s="481" t="s">
        <v>578</v>
      </c>
      <c r="I233" s="481" t="s">
        <v>579</v>
      </c>
      <c r="J233" s="481" t="s">
        <v>736</v>
      </c>
      <c r="K233" s="482"/>
      <c r="L233" s="483">
        <v>241</v>
      </c>
      <c r="M233" s="483">
        <v>248</v>
      </c>
      <c r="N233" s="484">
        <v>719.5</v>
      </c>
      <c r="O233" s="485">
        <v>2.9854771784232366</v>
      </c>
      <c r="P233" s="486">
        <v>0</v>
      </c>
      <c r="Q233" s="483">
        <v>261</v>
      </c>
      <c r="R233" s="483">
        <v>261</v>
      </c>
      <c r="S233" s="483">
        <v>211</v>
      </c>
      <c r="T233" s="487">
        <v>0.90948275862068961</v>
      </c>
      <c r="U233" s="486">
        <v>1</v>
      </c>
      <c r="V233" s="486">
        <v>0</v>
      </c>
      <c r="W233" s="486">
        <v>1</v>
      </c>
      <c r="X233" s="481" t="s">
        <v>2048</v>
      </c>
      <c r="Y233" s="483">
        <v>35321</v>
      </c>
      <c r="Z233" s="485">
        <v>0.81</v>
      </c>
      <c r="AA233" s="483">
        <v>35321</v>
      </c>
      <c r="AB233" s="488">
        <v>0.81</v>
      </c>
      <c r="AC233" s="483">
        <v>23400</v>
      </c>
      <c r="AD233" s="483">
        <v>1778327</v>
      </c>
      <c r="AE233" s="487">
        <v>0.66249539933750456</v>
      </c>
      <c r="AF233" s="489">
        <v>322.22222222222223</v>
      </c>
      <c r="AG233" s="490">
        <v>4305000</v>
      </c>
      <c r="AH233" s="490">
        <v>5794</v>
      </c>
      <c r="AI233" s="490">
        <v>306.21120000000002</v>
      </c>
      <c r="AJ233" s="481" t="s">
        <v>1880</v>
      </c>
      <c r="AK233" s="481" t="s">
        <v>632</v>
      </c>
      <c r="AL233" s="481" t="s">
        <v>2026</v>
      </c>
      <c r="AM233" s="481" t="s">
        <v>2026</v>
      </c>
      <c r="AN233" s="481" t="s">
        <v>609</v>
      </c>
      <c r="AO233" s="481" t="s">
        <v>2056</v>
      </c>
      <c r="AP233" s="481" t="s">
        <v>2050</v>
      </c>
      <c r="AQ233" s="481" t="s">
        <v>2387</v>
      </c>
      <c r="AR233" s="481" t="s">
        <v>2428</v>
      </c>
      <c r="AS233" s="481" t="s">
        <v>2163</v>
      </c>
      <c r="AT233" s="491">
        <v>23650</v>
      </c>
      <c r="AU233" s="481" t="s">
        <v>1027</v>
      </c>
      <c r="AV233" s="481" t="s">
        <v>737</v>
      </c>
      <c r="AW233" s="481" t="s">
        <v>2026</v>
      </c>
      <c r="AX233" s="492" t="s">
        <v>2026</v>
      </c>
    </row>
    <row r="234" spans="1:50" ht="23.25">
      <c r="A234" s="480" t="s">
        <v>376</v>
      </c>
      <c r="B234" s="481" t="s">
        <v>1077</v>
      </c>
      <c r="C234" s="481" t="s">
        <v>2494</v>
      </c>
      <c r="D234" s="481" t="s">
        <v>2494</v>
      </c>
      <c r="E234" s="481" t="s">
        <v>2544</v>
      </c>
      <c r="F234" s="481" t="s">
        <v>2544</v>
      </c>
      <c r="G234" s="481" t="s">
        <v>1940</v>
      </c>
      <c r="H234" s="481" t="s">
        <v>578</v>
      </c>
      <c r="I234" s="481" t="s">
        <v>579</v>
      </c>
      <c r="J234" s="481" t="s">
        <v>580</v>
      </c>
      <c r="K234" s="482"/>
      <c r="L234" s="483">
        <v>394</v>
      </c>
      <c r="M234" s="483">
        <v>398</v>
      </c>
      <c r="N234" s="484">
        <v>2202</v>
      </c>
      <c r="O234" s="485">
        <v>5.5888324873096451</v>
      </c>
      <c r="P234" s="486">
        <v>0</v>
      </c>
      <c r="Q234" s="483">
        <v>1193</v>
      </c>
      <c r="R234" s="483">
        <v>1193</v>
      </c>
      <c r="S234" s="483">
        <v>123</v>
      </c>
      <c r="T234" s="487">
        <v>0.31457800511508949</v>
      </c>
      <c r="U234" s="486">
        <v>3</v>
      </c>
      <c r="V234" s="486">
        <v>0</v>
      </c>
      <c r="W234" s="486">
        <v>3</v>
      </c>
      <c r="X234" s="481" t="s">
        <v>2048</v>
      </c>
      <c r="Y234" s="483">
        <v>133188</v>
      </c>
      <c r="Z234" s="485">
        <v>3.06</v>
      </c>
      <c r="AA234" s="483">
        <v>133188</v>
      </c>
      <c r="AB234" s="488">
        <v>3.06</v>
      </c>
      <c r="AC234" s="483">
        <v>22499</v>
      </c>
      <c r="AD234" s="483">
        <v>3961200</v>
      </c>
      <c r="AE234" s="487">
        <v>0.16892663002672914</v>
      </c>
      <c r="AF234" s="489">
        <v>389.86928104575162</v>
      </c>
      <c r="AG234" s="490">
        <v>7162000</v>
      </c>
      <c r="AH234" s="490">
        <v>3219</v>
      </c>
      <c r="AI234" s="490">
        <v>671.91539999999998</v>
      </c>
      <c r="AJ234" s="481" t="s">
        <v>732</v>
      </c>
      <c r="AK234" s="481" t="s">
        <v>1079</v>
      </c>
      <c r="AL234" s="481" t="s">
        <v>634</v>
      </c>
      <c r="AM234" s="481" t="s">
        <v>907</v>
      </c>
      <c r="AN234" s="481" t="s">
        <v>609</v>
      </c>
      <c r="AO234" s="481" t="s">
        <v>2056</v>
      </c>
      <c r="AP234" s="481" t="s">
        <v>2050</v>
      </c>
      <c r="AQ234" s="481" t="s">
        <v>2387</v>
      </c>
      <c r="AR234" s="481" t="s">
        <v>2428</v>
      </c>
      <c r="AS234" s="481" t="s">
        <v>2163</v>
      </c>
      <c r="AT234" s="491">
        <v>22462</v>
      </c>
      <c r="AU234" s="481" t="s">
        <v>681</v>
      </c>
      <c r="AV234" s="481" t="s">
        <v>2026</v>
      </c>
      <c r="AW234" s="481" t="s">
        <v>2026</v>
      </c>
      <c r="AX234" s="492" t="s">
        <v>2026</v>
      </c>
    </row>
    <row r="235" spans="1:50" ht="23.25">
      <c r="A235" s="480" t="s">
        <v>1953</v>
      </c>
      <c r="B235" s="481" t="s">
        <v>1018</v>
      </c>
      <c r="C235" s="481" t="s">
        <v>2545</v>
      </c>
      <c r="D235" s="481" t="s">
        <v>2441</v>
      </c>
      <c r="E235" s="481" t="s">
        <v>2546</v>
      </c>
      <c r="F235" s="481" t="s">
        <v>2442</v>
      </c>
      <c r="G235" s="481" t="s">
        <v>1954</v>
      </c>
      <c r="H235" s="481" t="s">
        <v>578</v>
      </c>
      <c r="I235" s="481" t="s">
        <v>579</v>
      </c>
      <c r="J235" s="481" t="s">
        <v>598</v>
      </c>
      <c r="K235" s="482"/>
      <c r="L235" s="483">
        <v>233</v>
      </c>
      <c r="M235" s="483">
        <v>236</v>
      </c>
      <c r="N235" s="484">
        <v>774.5</v>
      </c>
      <c r="O235" s="485">
        <v>3.3240343347639487</v>
      </c>
      <c r="P235" s="486">
        <v>0</v>
      </c>
      <c r="Q235" s="483">
        <v>317</v>
      </c>
      <c r="R235" s="483">
        <v>317</v>
      </c>
      <c r="S235" s="483">
        <v>109</v>
      </c>
      <c r="T235" s="487">
        <v>0.49771689497716892</v>
      </c>
      <c r="U235" s="486">
        <v>36</v>
      </c>
      <c r="V235" s="486">
        <v>0</v>
      </c>
      <c r="W235" s="486">
        <v>36</v>
      </c>
      <c r="X235" s="481" t="s">
        <v>2547</v>
      </c>
      <c r="Y235" s="483">
        <v>67637</v>
      </c>
      <c r="Z235" s="485">
        <v>1.55</v>
      </c>
      <c r="AA235" s="483">
        <v>67637</v>
      </c>
      <c r="AB235" s="488">
        <v>1.55</v>
      </c>
      <c r="AC235" s="483">
        <v>41422</v>
      </c>
      <c r="AD235" s="483">
        <v>2308080</v>
      </c>
      <c r="AE235" s="487">
        <v>0.61241628102961398</v>
      </c>
      <c r="AF235" s="489">
        <v>204.51612903225805</v>
      </c>
      <c r="AG235" s="490">
        <v>4190975</v>
      </c>
      <c r="AH235" s="490">
        <v>4936</v>
      </c>
      <c r="AI235" s="490">
        <v>507.00920000000002</v>
      </c>
      <c r="AJ235" s="481" t="s">
        <v>1955</v>
      </c>
      <c r="AK235" s="481" t="s">
        <v>1956</v>
      </c>
      <c r="AL235" s="481" t="s">
        <v>621</v>
      </c>
      <c r="AM235" s="481" t="s">
        <v>1652</v>
      </c>
      <c r="AN235" s="481" t="s">
        <v>609</v>
      </c>
      <c r="AO235" s="481" t="s">
        <v>2049</v>
      </c>
      <c r="AP235" s="481" t="s">
        <v>2124</v>
      </c>
      <c r="AQ235" s="481" t="s">
        <v>2387</v>
      </c>
      <c r="AR235" s="481" t="s">
        <v>2392</v>
      </c>
      <c r="AS235" s="481" t="s">
        <v>2393</v>
      </c>
      <c r="AT235" s="491">
        <v>25019</v>
      </c>
      <c r="AU235" s="481" t="s">
        <v>2026</v>
      </c>
      <c r="AV235" s="481" t="s">
        <v>2026</v>
      </c>
      <c r="AW235" s="481" t="s">
        <v>2026</v>
      </c>
      <c r="AX235" s="492" t="s">
        <v>2026</v>
      </c>
    </row>
    <row r="236" spans="1:50" ht="23.25">
      <c r="A236" s="480" t="s">
        <v>1957</v>
      </c>
      <c r="B236" s="481" t="s">
        <v>1018</v>
      </c>
      <c r="C236" s="481" t="s">
        <v>2548</v>
      </c>
      <c r="D236" s="481" t="s">
        <v>2441</v>
      </c>
      <c r="E236" s="481" t="s">
        <v>2442</v>
      </c>
      <c r="F236" s="481" t="s">
        <v>2442</v>
      </c>
      <c r="G236" s="481" t="s">
        <v>1958</v>
      </c>
      <c r="H236" s="481" t="s">
        <v>578</v>
      </c>
      <c r="I236" s="481" t="s">
        <v>579</v>
      </c>
      <c r="J236" s="481" t="s">
        <v>580</v>
      </c>
      <c r="K236" s="482"/>
      <c r="L236" s="483">
        <v>69</v>
      </c>
      <c r="M236" s="483">
        <v>70</v>
      </c>
      <c r="N236" s="484">
        <v>300.5</v>
      </c>
      <c r="O236" s="485">
        <v>4.3550724637681162</v>
      </c>
      <c r="P236" s="486">
        <v>0</v>
      </c>
      <c r="Q236" s="483">
        <v>138</v>
      </c>
      <c r="R236" s="483">
        <v>138</v>
      </c>
      <c r="S236" s="483">
        <v>29</v>
      </c>
      <c r="T236" s="487">
        <v>0.4264705882352941</v>
      </c>
      <c r="U236" s="486">
        <v>1</v>
      </c>
      <c r="V236" s="486">
        <v>0</v>
      </c>
      <c r="W236" s="486">
        <v>1</v>
      </c>
      <c r="X236" s="481" t="s">
        <v>2038</v>
      </c>
      <c r="Y236" s="483">
        <v>22763</v>
      </c>
      <c r="Z236" s="485">
        <v>0.52</v>
      </c>
      <c r="AA236" s="483">
        <v>22763</v>
      </c>
      <c r="AB236" s="488">
        <v>0.52</v>
      </c>
      <c r="AC236" s="483">
        <v>6811</v>
      </c>
      <c r="AD236" s="483">
        <v>613400</v>
      </c>
      <c r="AE236" s="487">
        <v>0.29921363616395025</v>
      </c>
      <c r="AF236" s="489">
        <v>265.38461538461536</v>
      </c>
      <c r="AG236" s="493"/>
      <c r="AH236" s="493"/>
      <c r="AI236" s="490">
        <v>602.67160000000001</v>
      </c>
      <c r="AJ236" s="481" t="s">
        <v>1959</v>
      </c>
      <c r="AK236" s="481" t="s">
        <v>619</v>
      </c>
      <c r="AL236" s="481" t="s">
        <v>2026</v>
      </c>
      <c r="AM236" s="481" t="s">
        <v>2026</v>
      </c>
      <c r="AN236" s="481" t="s">
        <v>609</v>
      </c>
      <c r="AO236" s="481" t="s">
        <v>2049</v>
      </c>
      <c r="AP236" s="481" t="s">
        <v>2124</v>
      </c>
      <c r="AQ236" s="481" t="s">
        <v>2387</v>
      </c>
      <c r="AR236" s="481" t="s">
        <v>2392</v>
      </c>
      <c r="AS236" s="481" t="s">
        <v>2393</v>
      </c>
      <c r="AT236" s="491">
        <v>24015</v>
      </c>
      <c r="AU236" s="481" t="s">
        <v>2026</v>
      </c>
      <c r="AV236" s="481" t="s">
        <v>2026</v>
      </c>
      <c r="AW236" s="481" t="s">
        <v>2026</v>
      </c>
      <c r="AX236" s="492" t="s">
        <v>2026</v>
      </c>
    </row>
    <row r="237" spans="1:50" ht="23.25">
      <c r="A237" s="480" t="s">
        <v>1960</v>
      </c>
      <c r="B237" s="481" t="s">
        <v>1018</v>
      </c>
      <c r="C237" s="481" t="s">
        <v>2549</v>
      </c>
      <c r="D237" s="481" t="s">
        <v>2441</v>
      </c>
      <c r="E237" s="481" t="s">
        <v>2442</v>
      </c>
      <c r="F237" s="481" t="s">
        <v>2442</v>
      </c>
      <c r="G237" s="481" t="s">
        <v>1958</v>
      </c>
      <c r="H237" s="481" t="s">
        <v>578</v>
      </c>
      <c r="I237" s="481" t="s">
        <v>579</v>
      </c>
      <c r="J237" s="481" t="s">
        <v>580</v>
      </c>
      <c r="K237" s="482"/>
      <c r="L237" s="483">
        <v>167</v>
      </c>
      <c r="M237" s="483">
        <v>168</v>
      </c>
      <c r="N237" s="484">
        <v>731.5</v>
      </c>
      <c r="O237" s="485">
        <v>4.3802395209580842</v>
      </c>
      <c r="P237" s="486">
        <v>0</v>
      </c>
      <c r="Q237" s="483">
        <v>310</v>
      </c>
      <c r="R237" s="483">
        <v>310</v>
      </c>
      <c r="S237" s="483">
        <v>68</v>
      </c>
      <c r="T237" s="487">
        <v>0.41717791411042943</v>
      </c>
      <c r="U237" s="486">
        <v>1</v>
      </c>
      <c r="V237" s="486">
        <v>0</v>
      </c>
      <c r="W237" s="486">
        <v>1</v>
      </c>
      <c r="X237" s="481" t="s">
        <v>2296</v>
      </c>
      <c r="Y237" s="483">
        <v>25176</v>
      </c>
      <c r="Z237" s="485">
        <v>0.57999999999999996</v>
      </c>
      <c r="AA237" s="483">
        <v>25176</v>
      </c>
      <c r="AB237" s="488">
        <v>0.57999999999999996</v>
      </c>
      <c r="AC237" s="483">
        <v>13176</v>
      </c>
      <c r="AD237" s="483">
        <v>1575535</v>
      </c>
      <c r="AE237" s="487">
        <v>0.52335557673975219</v>
      </c>
      <c r="AF237" s="489">
        <v>534.48275862068965</v>
      </c>
      <c r="AG237" s="490">
        <v>7228361</v>
      </c>
      <c r="AH237" s="490">
        <v>4167</v>
      </c>
      <c r="AI237" s="490">
        <v>541.93079999999998</v>
      </c>
      <c r="AJ237" s="481" t="s">
        <v>1961</v>
      </c>
      <c r="AK237" s="481" t="s">
        <v>621</v>
      </c>
      <c r="AL237" s="481" t="s">
        <v>2026</v>
      </c>
      <c r="AM237" s="481" t="s">
        <v>2026</v>
      </c>
      <c r="AN237" s="481" t="s">
        <v>609</v>
      </c>
      <c r="AO237" s="481" t="s">
        <v>2049</v>
      </c>
      <c r="AP237" s="481" t="s">
        <v>2124</v>
      </c>
      <c r="AQ237" s="481" t="s">
        <v>2387</v>
      </c>
      <c r="AR237" s="481" t="s">
        <v>2392</v>
      </c>
      <c r="AS237" s="481" t="s">
        <v>2393</v>
      </c>
      <c r="AT237" s="491">
        <v>24015</v>
      </c>
      <c r="AU237" s="481" t="s">
        <v>2026</v>
      </c>
      <c r="AV237" s="481" t="s">
        <v>2026</v>
      </c>
      <c r="AW237" s="481" t="s">
        <v>2026</v>
      </c>
      <c r="AX237" s="492" t="s">
        <v>2026</v>
      </c>
    </row>
    <row r="238" spans="1:50" ht="34.5">
      <c r="A238" s="480" t="s">
        <v>1962</v>
      </c>
      <c r="B238" s="481" t="s">
        <v>1018</v>
      </c>
      <c r="C238" s="481" t="s">
        <v>2550</v>
      </c>
      <c r="D238" s="481" t="s">
        <v>2441</v>
      </c>
      <c r="E238" s="481" t="s">
        <v>2442</v>
      </c>
      <c r="F238" s="481" t="s">
        <v>2442</v>
      </c>
      <c r="G238" s="481" t="s">
        <v>1958</v>
      </c>
      <c r="H238" s="481" t="s">
        <v>578</v>
      </c>
      <c r="I238" s="481" t="s">
        <v>579</v>
      </c>
      <c r="J238" s="481" t="s">
        <v>580</v>
      </c>
      <c r="K238" s="482"/>
      <c r="L238" s="483">
        <v>158</v>
      </c>
      <c r="M238" s="483">
        <v>158</v>
      </c>
      <c r="N238" s="484">
        <v>690</v>
      </c>
      <c r="O238" s="485">
        <v>4.3670886075949369</v>
      </c>
      <c r="P238" s="486">
        <v>0</v>
      </c>
      <c r="Q238" s="483">
        <v>318</v>
      </c>
      <c r="R238" s="483">
        <v>318</v>
      </c>
      <c r="S238" s="483">
        <v>69</v>
      </c>
      <c r="T238" s="487">
        <v>0.44805194805194803</v>
      </c>
      <c r="U238" s="486">
        <v>1</v>
      </c>
      <c r="V238" s="486">
        <v>0</v>
      </c>
      <c r="W238" s="486">
        <v>1</v>
      </c>
      <c r="X238" s="481" t="s">
        <v>2069</v>
      </c>
      <c r="Y238" s="483">
        <v>25131</v>
      </c>
      <c r="Z238" s="485">
        <v>0.57999999999999996</v>
      </c>
      <c r="AA238" s="483">
        <v>25131</v>
      </c>
      <c r="AB238" s="488">
        <v>0.57999999999999996</v>
      </c>
      <c r="AC238" s="483">
        <v>7891</v>
      </c>
      <c r="AD238" s="483">
        <v>1363220</v>
      </c>
      <c r="AE238" s="487">
        <v>0.31399466793999442</v>
      </c>
      <c r="AF238" s="489">
        <v>548.27586206896558</v>
      </c>
      <c r="AG238" s="493"/>
      <c r="AH238" s="493"/>
      <c r="AI238" s="490">
        <v>545.66880000000003</v>
      </c>
      <c r="AJ238" s="481" t="s">
        <v>1963</v>
      </c>
      <c r="AK238" s="481" t="s">
        <v>1964</v>
      </c>
      <c r="AL238" s="481" t="s">
        <v>1965</v>
      </c>
      <c r="AM238" s="481" t="s">
        <v>2026</v>
      </c>
      <c r="AN238" s="481" t="s">
        <v>609</v>
      </c>
      <c r="AO238" s="481" t="s">
        <v>2049</v>
      </c>
      <c r="AP238" s="481" t="s">
        <v>2124</v>
      </c>
      <c r="AQ238" s="481" t="s">
        <v>2387</v>
      </c>
      <c r="AR238" s="481" t="s">
        <v>2392</v>
      </c>
      <c r="AS238" s="481" t="s">
        <v>2393</v>
      </c>
      <c r="AT238" s="491">
        <v>24015</v>
      </c>
      <c r="AU238" s="481" t="s">
        <v>2026</v>
      </c>
      <c r="AV238" s="481" t="s">
        <v>2026</v>
      </c>
      <c r="AW238" s="481" t="s">
        <v>2026</v>
      </c>
      <c r="AX238" s="492" t="s">
        <v>2026</v>
      </c>
    </row>
    <row r="239" spans="1:50" ht="23.25">
      <c r="A239" s="480" t="s">
        <v>496</v>
      </c>
      <c r="B239" s="481" t="s">
        <v>699</v>
      </c>
      <c r="C239" s="481" t="s">
        <v>2551</v>
      </c>
      <c r="D239" s="481" t="s">
        <v>2551</v>
      </c>
      <c r="E239" s="481" t="s">
        <v>2505</v>
      </c>
      <c r="F239" s="481" t="s">
        <v>2505</v>
      </c>
      <c r="G239" s="481" t="s">
        <v>700</v>
      </c>
      <c r="H239" s="481" t="s">
        <v>578</v>
      </c>
      <c r="I239" s="481" t="s">
        <v>579</v>
      </c>
      <c r="J239" s="481" t="s">
        <v>580</v>
      </c>
      <c r="K239" s="482"/>
      <c r="L239" s="483">
        <v>1099</v>
      </c>
      <c r="M239" s="483">
        <v>1104</v>
      </c>
      <c r="N239" s="484">
        <v>5583.5</v>
      </c>
      <c r="O239" s="485">
        <v>5.0805277525022747</v>
      </c>
      <c r="P239" s="486">
        <v>0</v>
      </c>
      <c r="Q239" s="483">
        <v>2816</v>
      </c>
      <c r="R239" s="483">
        <v>2816</v>
      </c>
      <c r="S239" s="483">
        <v>397</v>
      </c>
      <c r="T239" s="487">
        <v>0.36556169429097607</v>
      </c>
      <c r="U239" s="486">
        <v>22</v>
      </c>
      <c r="V239" s="486">
        <v>1</v>
      </c>
      <c r="W239" s="486">
        <v>22</v>
      </c>
      <c r="X239" s="481" t="s">
        <v>2552</v>
      </c>
      <c r="Y239" s="483">
        <v>1406832</v>
      </c>
      <c r="Z239" s="485">
        <v>32.299999999999997</v>
      </c>
      <c r="AA239" s="483">
        <v>1151484</v>
      </c>
      <c r="AB239" s="488">
        <v>26.43</v>
      </c>
      <c r="AC239" s="483">
        <v>173434</v>
      </c>
      <c r="AD239" s="483">
        <v>10826559</v>
      </c>
      <c r="AE239" s="487">
        <v>0.12327982303501768</v>
      </c>
      <c r="AF239" s="489">
        <v>87.182662538699702</v>
      </c>
      <c r="AG239" s="490">
        <v>14122000</v>
      </c>
      <c r="AH239" s="490">
        <v>2519</v>
      </c>
      <c r="AI239" s="490">
        <v>603.66300000000001</v>
      </c>
      <c r="AJ239" s="481" t="s">
        <v>701</v>
      </c>
      <c r="AK239" s="481" t="s">
        <v>702</v>
      </c>
      <c r="AL239" s="481" t="s">
        <v>703</v>
      </c>
      <c r="AM239" s="481" t="s">
        <v>365</v>
      </c>
      <c r="AN239" s="481" t="s">
        <v>704</v>
      </c>
      <c r="AO239" s="481" t="s">
        <v>2043</v>
      </c>
      <c r="AP239" s="481" t="s">
        <v>2061</v>
      </c>
      <c r="AQ239" s="481" t="s">
        <v>2061</v>
      </c>
      <c r="AR239" s="481" t="s">
        <v>2057</v>
      </c>
      <c r="AS239" s="481" t="s">
        <v>2296</v>
      </c>
      <c r="AT239" s="491">
        <v>18941</v>
      </c>
      <c r="AU239" s="481" t="s">
        <v>705</v>
      </c>
      <c r="AV239" s="481" t="s">
        <v>2026</v>
      </c>
      <c r="AW239" s="481" t="s">
        <v>2026</v>
      </c>
      <c r="AX239" s="492" t="s">
        <v>2026</v>
      </c>
    </row>
    <row r="240" spans="1:50" ht="34.5">
      <c r="A240" s="480" t="s">
        <v>506</v>
      </c>
      <c r="B240" s="481" t="s">
        <v>722</v>
      </c>
      <c r="C240" s="481" t="s">
        <v>2553</v>
      </c>
      <c r="D240" s="481" t="s">
        <v>2553</v>
      </c>
      <c r="E240" s="481" t="s">
        <v>2373</v>
      </c>
      <c r="F240" s="481" t="s">
        <v>2373</v>
      </c>
      <c r="G240" s="481" t="s">
        <v>723</v>
      </c>
      <c r="H240" s="481" t="s">
        <v>578</v>
      </c>
      <c r="I240" s="481" t="s">
        <v>579</v>
      </c>
      <c r="J240" s="481" t="s">
        <v>580</v>
      </c>
      <c r="K240" s="482"/>
      <c r="L240" s="483">
        <v>380</v>
      </c>
      <c r="M240" s="483">
        <v>386</v>
      </c>
      <c r="N240" s="484">
        <v>1775</v>
      </c>
      <c r="O240" s="485">
        <v>4.6710526315789478</v>
      </c>
      <c r="P240" s="486">
        <v>0</v>
      </c>
      <c r="Q240" s="483">
        <v>898</v>
      </c>
      <c r="R240" s="483">
        <v>898</v>
      </c>
      <c r="S240" s="483">
        <v>130</v>
      </c>
      <c r="T240" s="487">
        <v>0.35230352303523033</v>
      </c>
      <c r="U240" s="486">
        <v>5</v>
      </c>
      <c r="V240" s="486">
        <v>1</v>
      </c>
      <c r="W240" s="486">
        <v>5</v>
      </c>
      <c r="X240" s="481" t="s">
        <v>2110</v>
      </c>
      <c r="Y240" s="483">
        <v>325713</v>
      </c>
      <c r="Z240" s="485">
        <v>7.48</v>
      </c>
      <c r="AA240" s="483">
        <v>325713</v>
      </c>
      <c r="AB240" s="488">
        <v>7.48</v>
      </c>
      <c r="AC240" s="483">
        <v>54504</v>
      </c>
      <c r="AD240" s="483">
        <v>3529560</v>
      </c>
      <c r="AE240" s="487">
        <v>0.16733750264803676</v>
      </c>
      <c r="AF240" s="489">
        <v>120.05347593582887</v>
      </c>
      <c r="AG240" s="490">
        <v>5856304</v>
      </c>
      <c r="AH240" s="490">
        <v>3246</v>
      </c>
      <c r="AI240" s="490">
        <v>577.61680000000001</v>
      </c>
      <c r="AJ240" s="481" t="s">
        <v>724</v>
      </c>
      <c r="AK240" s="481" t="s">
        <v>725</v>
      </c>
      <c r="AL240" s="481" t="s">
        <v>726</v>
      </c>
      <c r="AM240" s="481" t="s">
        <v>727</v>
      </c>
      <c r="AN240" s="481" t="s">
        <v>704</v>
      </c>
      <c r="AO240" s="481" t="s">
        <v>2061</v>
      </c>
      <c r="AP240" s="481" t="s">
        <v>2094</v>
      </c>
      <c r="AQ240" s="481" t="s">
        <v>728</v>
      </c>
      <c r="AR240" s="481" t="s">
        <v>2387</v>
      </c>
      <c r="AS240" s="481" t="s">
        <v>2513</v>
      </c>
      <c r="AT240" s="491">
        <v>22401</v>
      </c>
      <c r="AU240" s="481" t="s">
        <v>2026</v>
      </c>
      <c r="AV240" s="481" t="s">
        <v>2026</v>
      </c>
      <c r="AW240" s="481" t="s">
        <v>2026</v>
      </c>
      <c r="AX240" s="492" t="s">
        <v>2026</v>
      </c>
    </row>
    <row r="241" spans="1:50" ht="23.25">
      <c r="A241" s="480" t="s">
        <v>491</v>
      </c>
      <c r="B241" s="481" t="s">
        <v>744</v>
      </c>
      <c r="C241" s="481" t="s">
        <v>2554</v>
      </c>
      <c r="D241" s="481" t="s">
        <v>2554</v>
      </c>
      <c r="E241" s="481" t="s">
        <v>2351</v>
      </c>
      <c r="F241" s="481" t="s">
        <v>2351</v>
      </c>
      <c r="G241" s="481" t="s">
        <v>745</v>
      </c>
      <c r="H241" s="481" t="s">
        <v>578</v>
      </c>
      <c r="I241" s="481" t="s">
        <v>579</v>
      </c>
      <c r="J241" s="481" t="s">
        <v>580</v>
      </c>
      <c r="K241" s="482"/>
      <c r="L241" s="483">
        <v>710</v>
      </c>
      <c r="M241" s="483">
        <v>712</v>
      </c>
      <c r="N241" s="484">
        <v>3099</v>
      </c>
      <c r="O241" s="485">
        <v>4.3647887323943664</v>
      </c>
      <c r="P241" s="486">
        <v>0</v>
      </c>
      <c r="Q241" s="483">
        <v>1546</v>
      </c>
      <c r="R241" s="483">
        <v>1546</v>
      </c>
      <c r="S241" s="483">
        <v>236</v>
      </c>
      <c r="T241" s="487">
        <v>0.34202898550724636</v>
      </c>
      <c r="U241" s="486">
        <v>4</v>
      </c>
      <c r="V241" s="486">
        <v>1</v>
      </c>
      <c r="W241" s="486">
        <v>6</v>
      </c>
      <c r="X241" s="481" t="s">
        <v>2050</v>
      </c>
      <c r="Y241" s="483">
        <v>580000</v>
      </c>
      <c r="Z241" s="485">
        <v>13.31</v>
      </c>
      <c r="AA241" s="483">
        <v>580000</v>
      </c>
      <c r="AB241" s="488">
        <v>13.31</v>
      </c>
      <c r="AC241" s="483">
        <v>66756</v>
      </c>
      <c r="AD241" s="483">
        <v>6385727</v>
      </c>
      <c r="AE241" s="487">
        <v>0.11509655172413794</v>
      </c>
      <c r="AF241" s="489">
        <v>116.15326821938392</v>
      </c>
      <c r="AG241" s="490">
        <v>24811000</v>
      </c>
      <c r="AH241" s="490">
        <v>7988</v>
      </c>
      <c r="AI241" s="490">
        <v>488.7518</v>
      </c>
      <c r="AJ241" s="481" t="s">
        <v>746</v>
      </c>
      <c r="AK241" s="481" t="s">
        <v>747</v>
      </c>
      <c r="AL241" s="481" t="s">
        <v>748</v>
      </c>
      <c r="AM241" s="481" t="s">
        <v>749</v>
      </c>
      <c r="AN241" s="481" t="s">
        <v>704</v>
      </c>
      <c r="AO241" s="481" t="s">
        <v>2022</v>
      </c>
      <c r="AP241" s="481" t="s">
        <v>2094</v>
      </c>
      <c r="AQ241" s="481" t="s">
        <v>2124</v>
      </c>
      <c r="AR241" s="481" t="s">
        <v>2095</v>
      </c>
      <c r="AS241" s="481" t="s">
        <v>2095</v>
      </c>
      <c r="AT241" s="491">
        <v>26998</v>
      </c>
      <c r="AU241" s="481" t="s">
        <v>2026</v>
      </c>
      <c r="AV241" s="481" t="s">
        <v>2026</v>
      </c>
      <c r="AW241" s="481" t="s">
        <v>2026</v>
      </c>
      <c r="AX241" s="492" t="s">
        <v>2026</v>
      </c>
    </row>
    <row r="242" spans="1:50" ht="34.5">
      <c r="A242" s="480" t="s">
        <v>776</v>
      </c>
      <c r="B242" s="481" t="s">
        <v>777</v>
      </c>
      <c r="C242" s="481" t="s">
        <v>2555</v>
      </c>
      <c r="D242" s="481" t="s">
        <v>2556</v>
      </c>
      <c r="E242" s="481" t="s">
        <v>2557</v>
      </c>
      <c r="F242" s="481" t="s">
        <v>2557</v>
      </c>
      <c r="G242" s="481" t="s">
        <v>778</v>
      </c>
      <c r="H242" s="481" t="s">
        <v>578</v>
      </c>
      <c r="I242" s="481" t="s">
        <v>579</v>
      </c>
      <c r="J242" s="481" t="s">
        <v>580</v>
      </c>
      <c r="K242" s="482"/>
      <c r="L242" s="483">
        <v>397</v>
      </c>
      <c r="M242" s="483">
        <v>400</v>
      </c>
      <c r="N242" s="484">
        <v>1841.5</v>
      </c>
      <c r="O242" s="485">
        <v>4.6385390428211588</v>
      </c>
      <c r="P242" s="486">
        <v>0</v>
      </c>
      <c r="Q242" s="483">
        <v>810</v>
      </c>
      <c r="R242" s="483">
        <v>810</v>
      </c>
      <c r="S242" s="483">
        <v>166</v>
      </c>
      <c r="T242" s="487">
        <v>0.42564102564102563</v>
      </c>
      <c r="U242" s="486">
        <v>5</v>
      </c>
      <c r="V242" s="486">
        <v>0</v>
      </c>
      <c r="W242" s="486">
        <v>5</v>
      </c>
      <c r="X242" s="481" t="s">
        <v>2124</v>
      </c>
      <c r="Y242" s="483">
        <v>269800</v>
      </c>
      <c r="Z242" s="485">
        <v>6.19</v>
      </c>
      <c r="AA242" s="483">
        <v>245785</v>
      </c>
      <c r="AB242" s="488">
        <v>5.64</v>
      </c>
      <c r="AC242" s="483">
        <v>43237</v>
      </c>
      <c r="AD242" s="483">
        <v>3668503</v>
      </c>
      <c r="AE242" s="487">
        <v>0.16025574499629355</v>
      </c>
      <c r="AF242" s="489">
        <v>130.8562197092084</v>
      </c>
      <c r="AG242" s="490">
        <v>5925000</v>
      </c>
      <c r="AH242" s="490">
        <v>3205</v>
      </c>
      <c r="AI242" s="490">
        <v>610.31539999999995</v>
      </c>
      <c r="AJ242" s="481" t="s">
        <v>779</v>
      </c>
      <c r="AK242" s="481" t="s">
        <v>780</v>
      </c>
      <c r="AL242" s="481" t="s">
        <v>781</v>
      </c>
      <c r="AM242" s="481" t="s">
        <v>724</v>
      </c>
      <c r="AN242" s="481" t="s">
        <v>704</v>
      </c>
      <c r="AO242" s="481" t="s">
        <v>2049</v>
      </c>
      <c r="AP242" s="481" t="s">
        <v>2021</v>
      </c>
      <c r="AQ242" s="481" t="s">
        <v>2056</v>
      </c>
      <c r="AR242" s="481" t="s">
        <v>2558</v>
      </c>
      <c r="AS242" s="481" t="s">
        <v>2048</v>
      </c>
      <c r="AT242" s="491">
        <v>19122</v>
      </c>
      <c r="AU242" s="481" t="s">
        <v>705</v>
      </c>
      <c r="AV242" s="481" t="s">
        <v>2026</v>
      </c>
      <c r="AW242" s="481" t="s">
        <v>2026</v>
      </c>
      <c r="AX242" s="492" t="s">
        <v>2026</v>
      </c>
    </row>
    <row r="243" spans="1:50" ht="34.5">
      <c r="A243" s="480" t="s">
        <v>493</v>
      </c>
      <c r="B243" s="481" t="s">
        <v>900</v>
      </c>
      <c r="C243" s="481" t="s">
        <v>2559</v>
      </c>
      <c r="D243" s="481" t="s">
        <v>2560</v>
      </c>
      <c r="E243" s="481" t="s">
        <v>2561</v>
      </c>
      <c r="F243" s="481" t="s">
        <v>2562</v>
      </c>
      <c r="G243" s="481" t="s">
        <v>901</v>
      </c>
      <c r="H243" s="481" t="s">
        <v>578</v>
      </c>
      <c r="I243" s="481" t="s">
        <v>579</v>
      </c>
      <c r="J243" s="481" t="s">
        <v>580</v>
      </c>
      <c r="K243" s="482"/>
      <c r="L243" s="483">
        <v>169</v>
      </c>
      <c r="M243" s="483">
        <v>174</v>
      </c>
      <c r="N243" s="484">
        <v>728.5</v>
      </c>
      <c r="O243" s="485">
        <v>4.3106508875739644</v>
      </c>
      <c r="P243" s="486">
        <v>0</v>
      </c>
      <c r="Q243" s="483">
        <v>330</v>
      </c>
      <c r="R243" s="483">
        <v>330</v>
      </c>
      <c r="S243" s="483">
        <v>58</v>
      </c>
      <c r="T243" s="487">
        <v>0.3493975903614458</v>
      </c>
      <c r="U243" s="486">
        <v>1</v>
      </c>
      <c r="V243" s="486">
        <v>0</v>
      </c>
      <c r="W243" s="486">
        <v>1</v>
      </c>
      <c r="X243" s="481" t="s">
        <v>2056</v>
      </c>
      <c r="Y243" s="483">
        <v>145011</v>
      </c>
      <c r="Z243" s="485">
        <v>3.33</v>
      </c>
      <c r="AA243" s="483">
        <v>145011</v>
      </c>
      <c r="AB243" s="488">
        <v>3.33</v>
      </c>
      <c r="AC243" s="483">
        <v>14051</v>
      </c>
      <c r="AD243" s="483">
        <v>1386194</v>
      </c>
      <c r="AE243" s="487">
        <v>9.68960975374282E-2</v>
      </c>
      <c r="AF243" s="489">
        <v>99.099099099099092</v>
      </c>
      <c r="AG243" s="490">
        <v>3373126</v>
      </c>
      <c r="AH243" s="490">
        <v>4498</v>
      </c>
      <c r="AI243" s="490">
        <v>492.8494</v>
      </c>
      <c r="AJ243" s="481" t="s">
        <v>902</v>
      </c>
      <c r="AK243" s="481" t="s">
        <v>903</v>
      </c>
      <c r="AL243" s="481" t="s">
        <v>2026</v>
      </c>
      <c r="AM243" s="481" t="s">
        <v>2026</v>
      </c>
      <c r="AN243" s="481" t="s">
        <v>704</v>
      </c>
      <c r="AO243" s="481" t="s">
        <v>2022</v>
      </c>
      <c r="AP243" s="481" t="s">
        <v>2094</v>
      </c>
      <c r="AQ243" s="481" t="s">
        <v>2124</v>
      </c>
      <c r="AR243" s="481" t="s">
        <v>2095</v>
      </c>
      <c r="AS243" s="481" t="s">
        <v>2095</v>
      </c>
      <c r="AT243" s="491">
        <v>24562</v>
      </c>
      <c r="AU243" s="481" t="s">
        <v>2026</v>
      </c>
      <c r="AV243" s="481" t="s">
        <v>2026</v>
      </c>
      <c r="AW243" s="481" t="s">
        <v>2026</v>
      </c>
      <c r="AX243" s="492" t="s">
        <v>2026</v>
      </c>
    </row>
    <row r="244" spans="1:50" ht="34.5">
      <c r="A244" s="480" t="s">
        <v>982</v>
      </c>
      <c r="B244" s="481" t="s">
        <v>722</v>
      </c>
      <c r="C244" s="481" t="s">
        <v>2459</v>
      </c>
      <c r="D244" s="481" t="s">
        <v>2553</v>
      </c>
      <c r="E244" s="481" t="s">
        <v>2136</v>
      </c>
      <c r="F244" s="481" t="s">
        <v>2373</v>
      </c>
      <c r="G244" s="481" t="s">
        <v>983</v>
      </c>
      <c r="H244" s="481" t="s">
        <v>578</v>
      </c>
      <c r="I244" s="481" t="s">
        <v>589</v>
      </c>
      <c r="J244" s="481" t="s">
        <v>736</v>
      </c>
      <c r="K244" s="482"/>
      <c r="L244" s="483">
        <v>214</v>
      </c>
      <c r="M244" s="483">
        <v>216</v>
      </c>
      <c r="N244" s="484">
        <v>701</v>
      </c>
      <c r="O244" s="485">
        <v>3.2757009345794392</v>
      </c>
      <c r="P244" s="486">
        <v>0</v>
      </c>
      <c r="Q244" s="483">
        <v>240</v>
      </c>
      <c r="R244" s="483">
        <v>240</v>
      </c>
      <c r="S244" s="483">
        <v>185</v>
      </c>
      <c r="T244" s="487">
        <v>0.88516746411483249</v>
      </c>
      <c r="U244" s="486">
        <v>1</v>
      </c>
      <c r="V244" s="486">
        <v>0</v>
      </c>
      <c r="W244" s="486">
        <v>1</v>
      </c>
      <c r="X244" s="481" t="s">
        <v>2050</v>
      </c>
      <c r="Y244" s="483">
        <v>51873</v>
      </c>
      <c r="Z244" s="485">
        <v>1.19</v>
      </c>
      <c r="AA244" s="483">
        <v>51873</v>
      </c>
      <c r="AB244" s="488">
        <v>1.19</v>
      </c>
      <c r="AC244" s="483">
        <v>11294</v>
      </c>
      <c r="AD244" s="483">
        <v>1325412</v>
      </c>
      <c r="AE244" s="487">
        <v>0.21772405683110674</v>
      </c>
      <c r="AF244" s="489">
        <v>201.68067226890759</v>
      </c>
      <c r="AG244" s="490">
        <v>5835896</v>
      </c>
      <c r="AH244" s="490">
        <v>7973</v>
      </c>
      <c r="AI244" s="490">
        <v>341.97129999999999</v>
      </c>
      <c r="AJ244" s="481" t="s">
        <v>984</v>
      </c>
      <c r="AK244" s="481" t="s">
        <v>985</v>
      </c>
      <c r="AL244" s="481" t="s">
        <v>986</v>
      </c>
      <c r="AM244" s="481" t="s">
        <v>987</v>
      </c>
      <c r="AN244" s="481" t="s">
        <v>704</v>
      </c>
      <c r="AO244" s="481" t="s">
        <v>2061</v>
      </c>
      <c r="AP244" s="481" t="s">
        <v>2094</v>
      </c>
      <c r="AQ244" s="481" t="s">
        <v>2022</v>
      </c>
      <c r="AR244" s="481" t="s">
        <v>2397</v>
      </c>
      <c r="AS244" s="481" t="s">
        <v>2332</v>
      </c>
      <c r="AT244" s="491">
        <v>26754</v>
      </c>
      <c r="AU244" s="481" t="s">
        <v>2026</v>
      </c>
      <c r="AV244" s="481" t="s">
        <v>737</v>
      </c>
      <c r="AW244" s="481" t="s">
        <v>2026</v>
      </c>
      <c r="AX244" s="492" t="s">
        <v>2026</v>
      </c>
    </row>
    <row r="245" spans="1:50" ht="23.25">
      <c r="A245" s="480" t="s">
        <v>494</v>
      </c>
      <c r="B245" s="481" t="s">
        <v>900</v>
      </c>
      <c r="C245" s="481" t="s">
        <v>2560</v>
      </c>
      <c r="D245" s="481" t="s">
        <v>2560</v>
      </c>
      <c r="E245" s="481" t="s">
        <v>2562</v>
      </c>
      <c r="F245" s="481" t="s">
        <v>2562</v>
      </c>
      <c r="G245" s="481" t="s">
        <v>1226</v>
      </c>
      <c r="H245" s="481" t="s">
        <v>578</v>
      </c>
      <c r="I245" s="481" t="s">
        <v>579</v>
      </c>
      <c r="J245" s="481" t="s">
        <v>580</v>
      </c>
      <c r="K245" s="482"/>
      <c r="L245" s="483">
        <v>704</v>
      </c>
      <c r="M245" s="483">
        <v>712</v>
      </c>
      <c r="N245" s="484">
        <v>3269</v>
      </c>
      <c r="O245" s="485">
        <v>4.6434659090909092</v>
      </c>
      <c r="P245" s="486">
        <v>0</v>
      </c>
      <c r="Q245" s="483">
        <v>1642</v>
      </c>
      <c r="R245" s="483">
        <v>1642</v>
      </c>
      <c r="S245" s="483">
        <v>228</v>
      </c>
      <c r="T245" s="487">
        <v>0.33284671532846716</v>
      </c>
      <c r="U245" s="486">
        <v>14</v>
      </c>
      <c r="V245" s="486">
        <v>0</v>
      </c>
      <c r="W245" s="486">
        <v>14</v>
      </c>
      <c r="X245" s="481" t="s">
        <v>2049</v>
      </c>
      <c r="Y245" s="483">
        <v>616678</v>
      </c>
      <c r="Z245" s="485">
        <v>14.16</v>
      </c>
      <c r="AA245" s="483">
        <v>572678</v>
      </c>
      <c r="AB245" s="488">
        <v>13.15</v>
      </c>
      <c r="AC245" s="483">
        <v>107706</v>
      </c>
      <c r="AD245" s="483">
        <v>5991153</v>
      </c>
      <c r="AE245" s="487">
        <v>0.17465516849960594</v>
      </c>
      <c r="AF245" s="489">
        <v>115.96045197740114</v>
      </c>
      <c r="AG245" s="490">
        <v>9618901</v>
      </c>
      <c r="AH245" s="490">
        <v>2909</v>
      </c>
      <c r="AI245" s="490">
        <v>476.00290000000001</v>
      </c>
      <c r="AJ245" s="481" t="s">
        <v>1227</v>
      </c>
      <c r="AK245" s="481" t="s">
        <v>1228</v>
      </c>
      <c r="AL245" s="481" t="s">
        <v>1229</v>
      </c>
      <c r="AM245" s="481" t="s">
        <v>1230</v>
      </c>
      <c r="AN245" s="481" t="s">
        <v>704</v>
      </c>
      <c r="AO245" s="481" t="s">
        <v>2022</v>
      </c>
      <c r="AP245" s="481" t="s">
        <v>2094</v>
      </c>
      <c r="AQ245" s="481" t="s">
        <v>2124</v>
      </c>
      <c r="AR245" s="481" t="s">
        <v>2095</v>
      </c>
      <c r="AS245" s="481" t="s">
        <v>2095</v>
      </c>
      <c r="AT245" s="491">
        <v>20199</v>
      </c>
      <c r="AU245" s="481" t="s">
        <v>2026</v>
      </c>
      <c r="AV245" s="481" t="s">
        <v>2026</v>
      </c>
      <c r="AW245" s="481" t="s">
        <v>2026</v>
      </c>
      <c r="AX245" s="492" t="s">
        <v>2026</v>
      </c>
    </row>
    <row r="246" spans="1:50" ht="34.5">
      <c r="A246" s="480" t="s">
        <v>1300</v>
      </c>
      <c r="B246" s="481" t="s">
        <v>722</v>
      </c>
      <c r="C246" s="481" t="s">
        <v>2563</v>
      </c>
      <c r="D246" s="481" t="s">
        <v>2553</v>
      </c>
      <c r="E246" s="481" t="s">
        <v>2564</v>
      </c>
      <c r="F246" s="481" t="s">
        <v>2564</v>
      </c>
      <c r="G246" s="481" t="s">
        <v>1301</v>
      </c>
      <c r="H246" s="481" t="s">
        <v>578</v>
      </c>
      <c r="I246" s="481" t="s">
        <v>589</v>
      </c>
      <c r="J246" s="481" t="s">
        <v>736</v>
      </c>
      <c r="K246" s="482"/>
      <c r="L246" s="483">
        <v>146</v>
      </c>
      <c r="M246" s="483">
        <v>159</v>
      </c>
      <c r="N246" s="484">
        <v>520</v>
      </c>
      <c r="O246" s="485">
        <v>3.5616438356164384</v>
      </c>
      <c r="P246" s="486">
        <v>0</v>
      </c>
      <c r="Q246" s="483">
        <v>170</v>
      </c>
      <c r="R246" s="483">
        <v>170</v>
      </c>
      <c r="S246" s="483">
        <v>119</v>
      </c>
      <c r="T246" s="487">
        <v>0.85</v>
      </c>
      <c r="U246" s="486">
        <v>1</v>
      </c>
      <c r="V246" s="486">
        <v>0</v>
      </c>
      <c r="W246" s="486">
        <v>1</v>
      </c>
      <c r="X246" s="481" t="s">
        <v>2124</v>
      </c>
      <c r="Y246" s="483">
        <v>42500</v>
      </c>
      <c r="Z246" s="485">
        <v>0.98</v>
      </c>
      <c r="AA246" s="483">
        <v>42500</v>
      </c>
      <c r="AB246" s="488">
        <v>0.98</v>
      </c>
      <c r="AC246" s="483">
        <v>12689</v>
      </c>
      <c r="AD246" s="483">
        <v>1126314</v>
      </c>
      <c r="AE246" s="487">
        <v>0.29856470588235295</v>
      </c>
      <c r="AF246" s="489">
        <v>173.46938775510205</v>
      </c>
      <c r="AG246" s="490">
        <v>10992764</v>
      </c>
      <c r="AH246" s="490">
        <v>19269</v>
      </c>
      <c r="AI246" s="490">
        <v>368.99290000000002</v>
      </c>
      <c r="AJ246" s="481" t="s">
        <v>984</v>
      </c>
      <c r="AK246" s="481" t="s">
        <v>1302</v>
      </c>
      <c r="AL246" s="481" t="s">
        <v>1303</v>
      </c>
      <c r="AM246" s="481" t="s">
        <v>986</v>
      </c>
      <c r="AN246" s="481" t="s">
        <v>704</v>
      </c>
      <c r="AO246" s="481" t="s">
        <v>2061</v>
      </c>
      <c r="AP246" s="481" t="s">
        <v>2094</v>
      </c>
      <c r="AQ246" s="481" t="s">
        <v>2022</v>
      </c>
      <c r="AR246" s="481" t="s">
        <v>2397</v>
      </c>
      <c r="AS246" s="481" t="s">
        <v>2332</v>
      </c>
      <c r="AT246" s="491">
        <v>30467</v>
      </c>
      <c r="AU246" s="481" t="s">
        <v>2026</v>
      </c>
      <c r="AV246" s="481" t="s">
        <v>737</v>
      </c>
      <c r="AW246" s="481" t="s">
        <v>622</v>
      </c>
      <c r="AX246" s="492" t="s">
        <v>2026</v>
      </c>
    </row>
    <row r="247" spans="1:50" ht="23.25">
      <c r="A247" s="480" t="s">
        <v>502</v>
      </c>
      <c r="B247" s="481" t="s">
        <v>777</v>
      </c>
      <c r="C247" s="481" t="s">
        <v>2556</v>
      </c>
      <c r="D247" s="481" t="s">
        <v>2556</v>
      </c>
      <c r="E247" s="481" t="s">
        <v>2565</v>
      </c>
      <c r="F247" s="481" t="s">
        <v>2565</v>
      </c>
      <c r="G247" s="481" t="s">
        <v>1340</v>
      </c>
      <c r="H247" s="481" t="s">
        <v>578</v>
      </c>
      <c r="I247" s="481" t="s">
        <v>579</v>
      </c>
      <c r="J247" s="481" t="s">
        <v>580</v>
      </c>
      <c r="K247" s="482"/>
      <c r="L247" s="483">
        <v>423</v>
      </c>
      <c r="M247" s="483">
        <v>423</v>
      </c>
      <c r="N247" s="484">
        <v>1708.5</v>
      </c>
      <c r="O247" s="485">
        <v>4.0390070921985819</v>
      </c>
      <c r="P247" s="486">
        <v>0</v>
      </c>
      <c r="Q247" s="483">
        <v>761</v>
      </c>
      <c r="R247" s="483">
        <v>761</v>
      </c>
      <c r="S247" s="483">
        <v>198</v>
      </c>
      <c r="T247" s="487">
        <v>0.48175182481751827</v>
      </c>
      <c r="U247" s="486">
        <v>4</v>
      </c>
      <c r="V247" s="486">
        <v>0</v>
      </c>
      <c r="W247" s="486">
        <v>4</v>
      </c>
      <c r="X247" s="481" t="s">
        <v>2124</v>
      </c>
      <c r="Y247" s="483">
        <v>167134</v>
      </c>
      <c r="Z247" s="485">
        <v>3.84</v>
      </c>
      <c r="AA247" s="483">
        <v>167134</v>
      </c>
      <c r="AB247" s="488">
        <v>3.84</v>
      </c>
      <c r="AC247" s="483">
        <v>40077</v>
      </c>
      <c r="AD247" s="483">
        <v>3430247</v>
      </c>
      <c r="AE247" s="487">
        <v>0.2397896298778226</v>
      </c>
      <c r="AF247" s="489">
        <v>198.17708333333334</v>
      </c>
      <c r="AG247" s="490">
        <v>9310959</v>
      </c>
      <c r="AH247" s="490">
        <v>5442</v>
      </c>
      <c r="AI247" s="490">
        <v>561.65210000000002</v>
      </c>
      <c r="AJ247" s="481" t="s">
        <v>1341</v>
      </c>
      <c r="AK247" s="481" t="s">
        <v>1342</v>
      </c>
      <c r="AL247" s="481" t="s">
        <v>1343</v>
      </c>
      <c r="AM247" s="481" t="s">
        <v>1344</v>
      </c>
      <c r="AN247" s="481" t="s">
        <v>704</v>
      </c>
      <c r="AO247" s="481" t="s">
        <v>2049</v>
      </c>
      <c r="AP247" s="481" t="s">
        <v>2021</v>
      </c>
      <c r="AQ247" s="481" t="s">
        <v>2056</v>
      </c>
      <c r="AR247" s="481" t="s">
        <v>2558</v>
      </c>
      <c r="AS247" s="481" t="s">
        <v>2048</v>
      </c>
      <c r="AT247" s="491">
        <v>25841</v>
      </c>
      <c r="AU247" s="481" t="s">
        <v>2026</v>
      </c>
      <c r="AV247" s="481" t="s">
        <v>2026</v>
      </c>
      <c r="AW247" s="481" t="s">
        <v>2026</v>
      </c>
      <c r="AX247" s="492" t="s">
        <v>2026</v>
      </c>
    </row>
    <row r="248" spans="1:50" ht="34.5">
      <c r="A248" s="480" t="s">
        <v>1351</v>
      </c>
      <c r="B248" s="481" t="s">
        <v>777</v>
      </c>
      <c r="C248" s="481" t="s">
        <v>2566</v>
      </c>
      <c r="D248" s="481" t="s">
        <v>2556</v>
      </c>
      <c r="E248" s="481" t="s">
        <v>2567</v>
      </c>
      <c r="F248" s="481" t="s">
        <v>2565</v>
      </c>
      <c r="G248" s="481" t="s">
        <v>1352</v>
      </c>
      <c r="H248" s="481" t="s">
        <v>578</v>
      </c>
      <c r="I248" s="481" t="s">
        <v>589</v>
      </c>
      <c r="J248" s="481" t="s">
        <v>736</v>
      </c>
      <c r="K248" s="482"/>
      <c r="L248" s="483">
        <v>83</v>
      </c>
      <c r="M248" s="483">
        <v>83</v>
      </c>
      <c r="N248" s="484">
        <v>272.5</v>
      </c>
      <c r="O248" s="485">
        <v>3.2831325301204819</v>
      </c>
      <c r="P248" s="486">
        <v>0</v>
      </c>
      <c r="Q248" s="483">
        <v>101</v>
      </c>
      <c r="R248" s="483">
        <v>101</v>
      </c>
      <c r="S248" s="483">
        <v>74</v>
      </c>
      <c r="T248" s="487">
        <v>0.90243902439024393</v>
      </c>
      <c r="U248" s="486">
        <v>1</v>
      </c>
      <c r="V248" s="486">
        <v>0</v>
      </c>
      <c r="W248" s="486">
        <v>1</v>
      </c>
      <c r="X248" s="481" t="s">
        <v>2021</v>
      </c>
      <c r="Y248" s="483">
        <v>20013</v>
      </c>
      <c r="Z248" s="485">
        <v>0.46</v>
      </c>
      <c r="AA248" s="483">
        <v>20013</v>
      </c>
      <c r="AB248" s="488">
        <v>0.46</v>
      </c>
      <c r="AC248" s="483">
        <v>8465</v>
      </c>
      <c r="AD248" s="483">
        <v>571608</v>
      </c>
      <c r="AE248" s="487">
        <v>0.42297506620696546</v>
      </c>
      <c r="AF248" s="489">
        <v>219.56521739130434</v>
      </c>
      <c r="AG248" s="490">
        <v>2606744</v>
      </c>
      <c r="AH248" s="490">
        <v>9244</v>
      </c>
      <c r="AI248" s="490">
        <v>306.78050000000002</v>
      </c>
      <c r="AJ248" s="481" t="s">
        <v>1343</v>
      </c>
      <c r="AK248" s="481" t="s">
        <v>591</v>
      </c>
      <c r="AL248" s="481" t="s">
        <v>1353</v>
      </c>
      <c r="AM248" s="481" t="s">
        <v>1354</v>
      </c>
      <c r="AN248" s="481" t="s">
        <v>704</v>
      </c>
      <c r="AO248" s="481" t="s">
        <v>2049</v>
      </c>
      <c r="AP248" s="481" t="s">
        <v>2021</v>
      </c>
      <c r="AQ248" s="481" t="s">
        <v>2056</v>
      </c>
      <c r="AR248" s="481" t="s">
        <v>2558</v>
      </c>
      <c r="AS248" s="481" t="s">
        <v>2048</v>
      </c>
      <c r="AT248" s="491">
        <v>27333</v>
      </c>
      <c r="AU248" s="481" t="s">
        <v>2026</v>
      </c>
      <c r="AV248" s="481" t="s">
        <v>737</v>
      </c>
      <c r="AW248" s="481" t="s">
        <v>2026</v>
      </c>
      <c r="AX248" s="492" t="s">
        <v>2026</v>
      </c>
    </row>
    <row r="249" spans="1:50" ht="34.5">
      <c r="A249" s="480" t="s">
        <v>1515</v>
      </c>
      <c r="B249" s="481" t="s">
        <v>1516</v>
      </c>
      <c r="C249" s="481" t="s">
        <v>2568</v>
      </c>
      <c r="D249" s="481" t="s">
        <v>2554</v>
      </c>
      <c r="E249" s="481" t="s">
        <v>2569</v>
      </c>
      <c r="F249" s="481" t="s">
        <v>2570</v>
      </c>
      <c r="G249" s="481" t="s">
        <v>1517</v>
      </c>
      <c r="H249" s="481" t="s">
        <v>578</v>
      </c>
      <c r="I249" s="481" t="s">
        <v>579</v>
      </c>
      <c r="J249" s="481" t="s">
        <v>580</v>
      </c>
      <c r="K249" s="482"/>
      <c r="L249" s="483">
        <v>417</v>
      </c>
      <c r="M249" s="483">
        <v>418</v>
      </c>
      <c r="N249" s="484">
        <v>1766.5</v>
      </c>
      <c r="O249" s="485">
        <v>4.2362110311750598</v>
      </c>
      <c r="P249" s="486">
        <v>0</v>
      </c>
      <c r="Q249" s="483">
        <v>801</v>
      </c>
      <c r="R249" s="483">
        <v>801</v>
      </c>
      <c r="S249" s="483">
        <v>155</v>
      </c>
      <c r="T249" s="487">
        <v>0.38271604938271603</v>
      </c>
      <c r="U249" s="486">
        <v>7</v>
      </c>
      <c r="V249" s="486">
        <v>0</v>
      </c>
      <c r="W249" s="486">
        <v>14</v>
      </c>
      <c r="X249" s="481" t="s">
        <v>2021</v>
      </c>
      <c r="Y249" s="483">
        <v>354220</v>
      </c>
      <c r="Z249" s="485">
        <v>8.1300000000000008</v>
      </c>
      <c r="AA249" s="483">
        <v>310500</v>
      </c>
      <c r="AB249" s="488">
        <v>7.13</v>
      </c>
      <c r="AC249" s="483">
        <v>66101</v>
      </c>
      <c r="AD249" s="483">
        <v>3931321</v>
      </c>
      <c r="AE249" s="487">
        <v>0.18661001637400484</v>
      </c>
      <c r="AF249" s="489">
        <v>98.523985239852394</v>
      </c>
      <c r="AG249" s="490">
        <v>5137275</v>
      </c>
      <c r="AH249" s="490">
        <v>2901</v>
      </c>
      <c r="AI249" s="490">
        <v>564.86350000000004</v>
      </c>
      <c r="AJ249" s="481" t="s">
        <v>1518</v>
      </c>
      <c r="AK249" s="481" t="s">
        <v>1519</v>
      </c>
      <c r="AL249" s="481" t="s">
        <v>903</v>
      </c>
      <c r="AM249" s="481" t="s">
        <v>1520</v>
      </c>
      <c r="AN249" s="481" t="s">
        <v>704</v>
      </c>
      <c r="AO249" s="481" t="s">
        <v>2022</v>
      </c>
      <c r="AP249" s="481" t="s">
        <v>2094</v>
      </c>
      <c r="AQ249" s="481" t="s">
        <v>2124</v>
      </c>
      <c r="AR249" s="481" t="s">
        <v>2095</v>
      </c>
      <c r="AS249" s="481" t="s">
        <v>2095</v>
      </c>
      <c r="AT249" s="491">
        <v>18687</v>
      </c>
      <c r="AU249" s="481" t="s">
        <v>1027</v>
      </c>
      <c r="AV249" s="481" t="s">
        <v>2026</v>
      </c>
      <c r="AW249" s="481" t="s">
        <v>2026</v>
      </c>
      <c r="AX249" s="492" t="s">
        <v>2026</v>
      </c>
    </row>
    <row r="250" spans="1:50" ht="23.25">
      <c r="A250" s="480" t="s">
        <v>504</v>
      </c>
      <c r="B250" s="481" t="s">
        <v>1562</v>
      </c>
      <c r="C250" s="481" t="s">
        <v>2571</v>
      </c>
      <c r="D250" s="481" t="s">
        <v>2571</v>
      </c>
      <c r="E250" s="481" t="s">
        <v>2572</v>
      </c>
      <c r="F250" s="481" t="s">
        <v>2572</v>
      </c>
      <c r="G250" s="481" t="s">
        <v>1563</v>
      </c>
      <c r="H250" s="481" t="s">
        <v>578</v>
      </c>
      <c r="I250" s="481" t="s">
        <v>579</v>
      </c>
      <c r="J250" s="481" t="s">
        <v>580</v>
      </c>
      <c r="K250" s="482"/>
      <c r="L250" s="483">
        <v>2069</v>
      </c>
      <c r="M250" s="483">
        <v>2071</v>
      </c>
      <c r="N250" s="484">
        <v>8839.5</v>
      </c>
      <c r="O250" s="485">
        <v>4.2723537941034317</v>
      </c>
      <c r="P250" s="486">
        <v>0</v>
      </c>
      <c r="Q250" s="483">
        <v>4108</v>
      </c>
      <c r="R250" s="483">
        <v>4108</v>
      </c>
      <c r="S250" s="483">
        <v>872</v>
      </c>
      <c r="T250" s="487">
        <v>0.42829076620825146</v>
      </c>
      <c r="U250" s="486">
        <v>35</v>
      </c>
      <c r="V250" s="486">
        <v>0</v>
      </c>
      <c r="W250" s="486">
        <v>121</v>
      </c>
      <c r="X250" s="481" t="s">
        <v>2573</v>
      </c>
      <c r="Y250" s="483">
        <v>2238984</v>
      </c>
      <c r="Z250" s="485">
        <v>51.4</v>
      </c>
      <c r="AA250" s="483">
        <v>2083475</v>
      </c>
      <c r="AB250" s="488">
        <v>47.83</v>
      </c>
      <c r="AC250" s="483">
        <v>369627</v>
      </c>
      <c r="AD250" s="483">
        <v>19315843</v>
      </c>
      <c r="AE250" s="487">
        <v>0.16508690000000001</v>
      </c>
      <c r="AF250" s="489">
        <v>79.922178988326849</v>
      </c>
      <c r="AG250" s="490">
        <v>21645342</v>
      </c>
      <c r="AH250" s="490">
        <v>2446</v>
      </c>
      <c r="AI250" s="490">
        <v>544.79690000000005</v>
      </c>
      <c r="AJ250" s="481" t="s">
        <v>1564</v>
      </c>
      <c r="AK250" s="481" t="s">
        <v>1565</v>
      </c>
      <c r="AL250" s="481" t="s">
        <v>1566</v>
      </c>
      <c r="AM250" s="481" t="s">
        <v>1567</v>
      </c>
      <c r="AN250" s="481" t="s">
        <v>704</v>
      </c>
      <c r="AO250" s="481" t="s">
        <v>2110</v>
      </c>
      <c r="AP250" s="481" t="s">
        <v>2021</v>
      </c>
      <c r="AQ250" s="481" t="s">
        <v>2033</v>
      </c>
      <c r="AR250" s="481" t="s">
        <v>2332</v>
      </c>
      <c r="AS250" s="481" t="s">
        <v>2225</v>
      </c>
      <c r="AT250" s="491">
        <v>19175</v>
      </c>
      <c r="AU250" s="481" t="s">
        <v>767</v>
      </c>
      <c r="AV250" s="481" t="s">
        <v>2026</v>
      </c>
      <c r="AW250" s="481" t="s">
        <v>2026</v>
      </c>
      <c r="AX250" s="492" t="s">
        <v>2026</v>
      </c>
    </row>
    <row r="251" spans="1:50" ht="23.25">
      <c r="A251" s="480" t="s">
        <v>1579</v>
      </c>
      <c r="B251" s="481" t="s">
        <v>1580</v>
      </c>
      <c r="C251" s="481" t="s">
        <v>2574</v>
      </c>
      <c r="D251" s="481" t="s">
        <v>2574</v>
      </c>
      <c r="E251" s="481" t="s">
        <v>2575</v>
      </c>
      <c r="F251" s="481" t="s">
        <v>2575</v>
      </c>
      <c r="G251" s="481" t="s">
        <v>1581</v>
      </c>
      <c r="H251" s="481" t="s">
        <v>578</v>
      </c>
      <c r="I251" s="481" t="s">
        <v>579</v>
      </c>
      <c r="J251" s="481" t="s">
        <v>580</v>
      </c>
      <c r="K251" s="482"/>
      <c r="L251" s="483">
        <v>1528</v>
      </c>
      <c r="M251" s="483">
        <v>1543</v>
      </c>
      <c r="N251" s="484">
        <v>6285</v>
      </c>
      <c r="O251" s="485">
        <v>4.1132198952879584</v>
      </c>
      <c r="P251" s="486">
        <v>0</v>
      </c>
      <c r="Q251" s="483">
        <v>2915</v>
      </c>
      <c r="R251" s="483">
        <v>2915</v>
      </c>
      <c r="S251" s="483">
        <v>656</v>
      </c>
      <c r="T251" s="487">
        <v>0.44354293441514536</v>
      </c>
      <c r="U251" s="486">
        <v>13</v>
      </c>
      <c r="V251" s="486">
        <v>1</v>
      </c>
      <c r="W251" s="486">
        <v>47</v>
      </c>
      <c r="X251" s="481" t="s">
        <v>2021</v>
      </c>
      <c r="Y251" s="483">
        <v>886643</v>
      </c>
      <c r="Z251" s="485">
        <v>20.350000000000001</v>
      </c>
      <c r="AA251" s="483">
        <v>689843</v>
      </c>
      <c r="AB251" s="488">
        <v>15.84</v>
      </c>
      <c r="AC251" s="483">
        <v>191356</v>
      </c>
      <c r="AD251" s="483">
        <v>11314111</v>
      </c>
      <c r="AE251" s="487">
        <v>0.21582079822431349</v>
      </c>
      <c r="AF251" s="489">
        <v>143.24324324324323</v>
      </c>
      <c r="AG251" s="490">
        <v>6466805</v>
      </c>
      <c r="AH251" s="490">
        <v>1010</v>
      </c>
      <c r="AI251" s="490">
        <v>513.97400000000005</v>
      </c>
      <c r="AJ251" s="481" t="s">
        <v>1582</v>
      </c>
      <c r="AK251" s="481" t="s">
        <v>1583</v>
      </c>
      <c r="AL251" s="481" t="s">
        <v>1584</v>
      </c>
      <c r="AM251" s="481" t="s">
        <v>1585</v>
      </c>
      <c r="AN251" s="481" t="s">
        <v>704</v>
      </c>
      <c r="AO251" s="481" t="s">
        <v>2043</v>
      </c>
      <c r="AP251" s="481" t="s">
        <v>2061</v>
      </c>
      <c r="AQ251" s="481" t="s">
        <v>2061</v>
      </c>
      <c r="AR251" s="481" t="s">
        <v>2057</v>
      </c>
      <c r="AS251" s="481" t="s">
        <v>2529</v>
      </c>
      <c r="AT251" s="491">
        <v>14685</v>
      </c>
      <c r="AU251" s="481" t="s">
        <v>2026</v>
      </c>
      <c r="AV251" s="481" t="s">
        <v>2026</v>
      </c>
      <c r="AW251" s="481" t="s">
        <v>2026</v>
      </c>
      <c r="AX251" s="492" t="s">
        <v>2026</v>
      </c>
    </row>
    <row r="252" spans="1:50" ht="23.25">
      <c r="A252" s="480" t="s">
        <v>1586</v>
      </c>
      <c r="B252" s="481" t="s">
        <v>1587</v>
      </c>
      <c r="C252" s="481" t="s">
        <v>2576</v>
      </c>
      <c r="D252" s="481" t="s">
        <v>2576</v>
      </c>
      <c r="E252" s="481" t="s">
        <v>2577</v>
      </c>
      <c r="F252" s="481" t="s">
        <v>2577</v>
      </c>
      <c r="G252" s="481" t="s">
        <v>1588</v>
      </c>
      <c r="H252" s="481" t="s">
        <v>578</v>
      </c>
      <c r="I252" s="481" t="s">
        <v>579</v>
      </c>
      <c r="J252" s="481" t="s">
        <v>580</v>
      </c>
      <c r="K252" s="482"/>
      <c r="L252" s="483">
        <v>1583</v>
      </c>
      <c r="M252" s="483">
        <v>1604</v>
      </c>
      <c r="N252" s="484">
        <v>6545.5</v>
      </c>
      <c r="O252" s="485">
        <v>4.1348704990524316</v>
      </c>
      <c r="P252" s="486">
        <v>0</v>
      </c>
      <c r="Q252" s="483">
        <v>3124</v>
      </c>
      <c r="R252" s="483">
        <v>3124</v>
      </c>
      <c r="S252" s="483">
        <v>647</v>
      </c>
      <c r="T252" s="487">
        <v>0.42232375979112269</v>
      </c>
      <c r="U252" s="486">
        <v>13</v>
      </c>
      <c r="V252" s="486">
        <v>2</v>
      </c>
      <c r="W252" s="486">
        <v>49</v>
      </c>
      <c r="X252" s="481" t="s">
        <v>2021</v>
      </c>
      <c r="Y252" s="483">
        <v>1268298</v>
      </c>
      <c r="Z252" s="485">
        <v>29.12</v>
      </c>
      <c r="AA252" s="483">
        <v>820525</v>
      </c>
      <c r="AB252" s="488">
        <v>18.84</v>
      </c>
      <c r="AC252" s="483">
        <v>198609</v>
      </c>
      <c r="AD252" s="483">
        <v>11742973</v>
      </c>
      <c r="AE252" s="487">
        <v>0.15659490119829883</v>
      </c>
      <c r="AF252" s="489">
        <v>107.28021978021978</v>
      </c>
      <c r="AG252" s="490">
        <v>7054601</v>
      </c>
      <c r="AH252" s="490">
        <v>1057</v>
      </c>
      <c r="AI252" s="490">
        <v>512.71199999999999</v>
      </c>
      <c r="AJ252" s="481" t="s">
        <v>1582</v>
      </c>
      <c r="AK252" s="481" t="s">
        <v>1583</v>
      </c>
      <c r="AL252" s="481" t="s">
        <v>1589</v>
      </c>
      <c r="AM252" s="481" t="s">
        <v>1585</v>
      </c>
      <c r="AN252" s="481" t="s">
        <v>704</v>
      </c>
      <c r="AO252" s="481" t="s">
        <v>2043</v>
      </c>
      <c r="AP252" s="481" t="s">
        <v>2061</v>
      </c>
      <c r="AQ252" s="481" t="s">
        <v>2061</v>
      </c>
      <c r="AR252" s="481" t="s">
        <v>2057</v>
      </c>
      <c r="AS252" s="481" t="s">
        <v>2529</v>
      </c>
      <c r="AT252" s="491">
        <v>14685</v>
      </c>
      <c r="AU252" s="481" t="s">
        <v>2026</v>
      </c>
      <c r="AV252" s="481" t="s">
        <v>2026</v>
      </c>
      <c r="AW252" s="481" t="s">
        <v>2026</v>
      </c>
      <c r="AX252" s="492" t="s">
        <v>2026</v>
      </c>
    </row>
    <row r="253" spans="1:50" ht="23.25">
      <c r="A253" s="480" t="s">
        <v>500</v>
      </c>
      <c r="B253" s="481" t="s">
        <v>1608</v>
      </c>
      <c r="C253" s="481" t="s">
        <v>2578</v>
      </c>
      <c r="D253" s="481" t="s">
        <v>2578</v>
      </c>
      <c r="E253" s="481" t="s">
        <v>2364</v>
      </c>
      <c r="F253" s="481" t="s">
        <v>2364</v>
      </c>
      <c r="G253" s="481" t="s">
        <v>1609</v>
      </c>
      <c r="H253" s="481" t="s">
        <v>578</v>
      </c>
      <c r="I253" s="481" t="s">
        <v>579</v>
      </c>
      <c r="J253" s="481" t="s">
        <v>580</v>
      </c>
      <c r="K253" s="482"/>
      <c r="L253" s="483">
        <v>2163</v>
      </c>
      <c r="M253" s="483">
        <v>2166</v>
      </c>
      <c r="N253" s="484">
        <v>9129.5</v>
      </c>
      <c r="O253" s="485">
        <v>4.2207582061950992</v>
      </c>
      <c r="P253" s="486">
        <v>0</v>
      </c>
      <c r="Q253" s="483">
        <v>4146</v>
      </c>
      <c r="R253" s="483">
        <v>4146</v>
      </c>
      <c r="S253" s="483">
        <v>901</v>
      </c>
      <c r="T253" s="487">
        <v>0.42320338186942225</v>
      </c>
      <c r="U253" s="486">
        <v>31</v>
      </c>
      <c r="V253" s="486">
        <v>0</v>
      </c>
      <c r="W253" s="486">
        <v>45</v>
      </c>
      <c r="X253" s="481" t="s">
        <v>2552</v>
      </c>
      <c r="Y253" s="483">
        <v>1667814</v>
      </c>
      <c r="Z253" s="485">
        <v>38.29</v>
      </c>
      <c r="AA253" s="483">
        <v>1537135</v>
      </c>
      <c r="AB253" s="488">
        <v>35.29</v>
      </c>
      <c r="AC253" s="483">
        <v>346053</v>
      </c>
      <c r="AD253" s="483">
        <v>18107100</v>
      </c>
      <c r="AE253" s="487">
        <v>0.20748896459677157</v>
      </c>
      <c r="AF253" s="489">
        <v>108.27892400104466</v>
      </c>
      <c r="AG253" s="490">
        <v>21403996</v>
      </c>
      <c r="AH253" s="490">
        <v>2342</v>
      </c>
      <c r="AI253" s="490">
        <v>605.47059999999999</v>
      </c>
      <c r="AJ253" s="481" t="s">
        <v>1610</v>
      </c>
      <c r="AK253" s="481" t="s">
        <v>1353</v>
      </c>
      <c r="AL253" s="481" t="s">
        <v>1611</v>
      </c>
      <c r="AM253" s="481" t="s">
        <v>1612</v>
      </c>
      <c r="AN253" s="481" t="s">
        <v>704</v>
      </c>
      <c r="AO253" s="481" t="s">
        <v>2043</v>
      </c>
      <c r="AP253" s="481" t="s">
        <v>2061</v>
      </c>
      <c r="AQ253" s="481" t="s">
        <v>2061</v>
      </c>
      <c r="AR253" s="481" t="s">
        <v>2057</v>
      </c>
      <c r="AS253" s="481" t="s">
        <v>2529</v>
      </c>
      <c r="AT253" s="491">
        <v>18828</v>
      </c>
      <c r="AU253" s="481" t="s">
        <v>1613</v>
      </c>
      <c r="AV253" s="481" t="s">
        <v>2026</v>
      </c>
      <c r="AW253" s="481" t="s">
        <v>2026</v>
      </c>
      <c r="AX253" s="492" t="s">
        <v>2026</v>
      </c>
    </row>
    <row r="254" spans="1:50" ht="34.5">
      <c r="A254" s="480" t="s">
        <v>511</v>
      </c>
      <c r="B254" s="481" t="s">
        <v>1633</v>
      </c>
      <c r="C254" s="481" t="s">
        <v>2579</v>
      </c>
      <c r="D254" s="481" t="s">
        <v>2579</v>
      </c>
      <c r="E254" s="481" t="s">
        <v>2580</v>
      </c>
      <c r="F254" s="481" t="s">
        <v>2580</v>
      </c>
      <c r="G254" s="481" t="s">
        <v>1634</v>
      </c>
      <c r="H254" s="481" t="s">
        <v>578</v>
      </c>
      <c r="I254" s="481" t="s">
        <v>579</v>
      </c>
      <c r="J254" s="481" t="s">
        <v>580</v>
      </c>
      <c r="K254" s="482"/>
      <c r="L254" s="483">
        <v>600</v>
      </c>
      <c r="M254" s="483">
        <v>604</v>
      </c>
      <c r="N254" s="484">
        <v>2912</v>
      </c>
      <c r="O254" s="485">
        <v>4.8533333333333335</v>
      </c>
      <c r="P254" s="486">
        <v>0</v>
      </c>
      <c r="Q254" s="483">
        <v>1537</v>
      </c>
      <c r="R254" s="483">
        <v>1537</v>
      </c>
      <c r="S254" s="483">
        <v>216</v>
      </c>
      <c r="T254" s="487">
        <v>0.36923076923076925</v>
      </c>
      <c r="U254" s="486">
        <v>9</v>
      </c>
      <c r="V254" s="486">
        <v>0</v>
      </c>
      <c r="W254" s="486">
        <v>16</v>
      </c>
      <c r="X254" s="481" t="s">
        <v>2552</v>
      </c>
      <c r="Y254" s="483">
        <v>817865</v>
      </c>
      <c r="Z254" s="485">
        <v>18.78</v>
      </c>
      <c r="AA254" s="483">
        <v>726038</v>
      </c>
      <c r="AB254" s="488">
        <v>16.670000000000002</v>
      </c>
      <c r="AC254" s="483">
        <v>95461</v>
      </c>
      <c r="AD254" s="483">
        <v>5602438</v>
      </c>
      <c r="AE254" s="487">
        <v>0.11671975203731667</v>
      </c>
      <c r="AF254" s="489">
        <v>81.842385516506923</v>
      </c>
      <c r="AG254" s="490">
        <v>9334000</v>
      </c>
      <c r="AH254" s="490">
        <v>3186</v>
      </c>
      <c r="AI254" s="490">
        <v>508.69799999999998</v>
      </c>
      <c r="AJ254" s="481" t="s">
        <v>1635</v>
      </c>
      <c r="AK254" s="481" t="s">
        <v>1636</v>
      </c>
      <c r="AL254" s="481" t="s">
        <v>903</v>
      </c>
      <c r="AM254" s="481" t="s">
        <v>1637</v>
      </c>
      <c r="AN254" s="481" t="s">
        <v>704</v>
      </c>
      <c r="AO254" s="481" t="s">
        <v>2022</v>
      </c>
      <c r="AP254" s="481" t="s">
        <v>2094</v>
      </c>
      <c r="AQ254" s="481" t="s">
        <v>2124</v>
      </c>
      <c r="AR254" s="481" t="s">
        <v>2095</v>
      </c>
      <c r="AS254" s="481" t="s">
        <v>2095</v>
      </c>
      <c r="AT254" s="491">
        <v>21790</v>
      </c>
      <c r="AU254" s="481" t="s">
        <v>672</v>
      </c>
      <c r="AV254" s="481" t="s">
        <v>2026</v>
      </c>
      <c r="AW254" s="481" t="s">
        <v>2026</v>
      </c>
      <c r="AX254" s="492" t="s">
        <v>2026</v>
      </c>
    </row>
    <row r="255" spans="1:50" ht="23.25">
      <c r="A255" s="480" t="s">
        <v>1638</v>
      </c>
      <c r="B255" s="481" t="s">
        <v>777</v>
      </c>
      <c r="C255" s="481" t="s">
        <v>2581</v>
      </c>
      <c r="D255" s="481" t="s">
        <v>2556</v>
      </c>
      <c r="E255" s="481" t="s">
        <v>2582</v>
      </c>
      <c r="F255" s="481" t="s">
        <v>2565</v>
      </c>
      <c r="G255" s="481" t="s">
        <v>1639</v>
      </c>
      <c r="H255" s="481" t="s">
        <v>578</v>
      </c>
      <c r="I255" s="481" t="s">
        <v>579</v>
      </c>
      <c r="J255" s="481" t="s">
        <v>1162</v>
      </c>
      <c r="K255" s="482"/>
      <c r="L255" s="483">
        <v>13</v>
      </c>
      <c r="M255" s="483">
        <v>13</v>
      </c>
      <c r="N255" s="484">
        <v>32.5</v>
      </c>
      <c r="O255" s="485">
        <v>2.5</v>
      </c>
      <c r="P255" s="486">
        <v>0</v>
      </c>
      <c r="Q255" s="483">
        <v>12</v>
      </c>
      <c r="R255" s="483">
        <v>12</v>
      </c>
      <c r="S255" s="483">
        <v>12</v>
      </c>
      <c r="T255" s="487">
        <v>1</v>
      </c>
      <c r="U255" s="486">
        <v>1</v>
      </c>
      <c r="V255" s="486">
        <v>0</v>
      </c>
      <c r="W255" s="486">
        <v>1</v>
      </c>
      <c r="X255" s="481" t="s">
        <v>2043</v>
      </c>
      <c r="Y255" s="483">
        <v>15000</v>
      </c>
      <c r="Z255" s="485">
        <v>0.34</v>
      </c>
      <c r="AA255" s="483">
        <v>15000</v>
      </c>
      <c r="AB255" s="488">
        <v>0.34</v>
      </c>
      <c r="AC255" s="483">
        <v>9320</v>
      </c>
      <c r="AD255" s="483">
        <v>115995</v>
      </c>
      <c r="AE255" s="487">
        <v>0.62133333333333329</v>
      </c>
      <c r="AF255" s="489">
        <v>35.294117647058819</v>
      </c>
      <c r="AG255" s="490">
        <v>5909934</v>
      </c>
      <c r="AH255" s="490">
        <v>4821</v>
      </c>
      <c r="AI255" s="490">
        <v>265.33330000000001</v>
      </c>
      <c r="AJ255" s="481" t="s">
        <v>1640</v>
      </c>
      <c r="AK255" s="481" t="s">
        <v>1641</v>
      </c>
      <c r="AL255" s="481" t="s">
        <v>1642</v>
      </c>
      <c r="AM255" s="481" t="s">
        <v>2026</v>
      </c>
      <c r="AN255" s="481" t="s">
        <v>704</v>
      </c>
      <c r="AO255" s="481" t="s">
        <v>2049</v>
      </c>
      <c r="AP255" s="481" t="s">
        <v>2022</v>
      </c>
      <c r="AQ255" s="481" t="s">
        <v>2033</v>
      </c>
      <c r="AR255" s="481" t="s">
        <v>2332</v>
      </c>
      <c r="AS255" s="481" t="s">
        <v>2239</v>
      </c>
      <c r="AT255" s="491">
        <v>23407</v>
      </c>
      <c r="AU255" s="481" t="s">
        <v>2026</v>
      </c>
      <c r="AV255" s="481" t="s">
        <v>737</v>
      </c>
      <c r="AW255" s="481" t="s">
        <v>2026</v>
      </c>
      <c r="AX255" s="492" t="s">
        <v>2026</v>
      </c>
    </row>
    <row r="256" spans="1:50" ht="23.25">
      <c r="A256" s="480" t="s">
        <v>1729</v>
      </c>
      <c r="B256" s="481" t="s">
        <v>722</v>
      </c>
      <c r="C256" s="481" t="s">
        <v>2546</v>
      </c>
      <c r="D256" s="481" t="s">
        <v>2553</v>
      </c>
      <c r="E256" s="481" t="s">
        <v>2574</v>
      </c>
      <c r="F256" s="481" t="s">
        <v>2373</v>
      </c>
      <c r="G256" s="481" t="s">
        <v>1730</v>
      </c>
      <c r="H256" s="481" t="s">
        <v>578</v>
      </c>
      <c r="I256" s="481" t="s">
        <v>579</v>
      </c>
      <c r="J256" s="481" t="s">
        <v>1162</v>
      </c>
      <c r="K256" s="482"/>
      <c r="L256" s="483">
        <v>152</v>
      </c>
      <c r="M256" s="483">
        <v>155</v>
      </c>
      <c r="N256" s="484">
        <v>472</v>
      </c>
      <c r="O256" s="485">
        <v>3.1052631578947367</v>
      </c>
      <c r="P256" s="486">
        <v>0</v>
      </c>
      <c r="Q256" s="483">
        <v>160</v>
      </c>
      <c r="R256" s="483">
        <v>160</v>
      </c>
      <c r="S256" s="483">
        <v>137</v>
      </c>
      <c r="T256" s="487">
        <v>0.93835616438356162</v>
      </c>
      <c r="U256" s="486">
        <v>1</v>
      </c>
      <c r="V256" s="486">
        <v>0</v>
      </c>
      <c r="W256" s="486">
        <v>1</v>
      </c>
      <c r="X256" s="481" t="s">
        <v>2061</v>
      </c>
      <c r="Y256" s="483">
        <v>21844</v>
      </c>
      <c r="Z256" s="485">
        <v>0.5</v>
      </c>
      <c r="AA256" s="483">
        <v>21844</v>
      </c>
      <c r="AB256" s="488">
        <v>0.5</v>
      </c>
      <c r="AC256" s="483">
        <v>14991</v>
      </c>
      <c r="AD256" s="483">
        <v>1287831</v>
      </c>
      <c r="AE256" s="487">
        <v>0.68627540743453574</v>
      </c>
      <c r="AF256" s="489">
        <v>320</v>
      </c>
      <c r="AG256" s="490">
        <v>3615000</v>
      </c>
      <c r="AH256" s="490">
        <v>7061</v>
      </c>
      <c r="AI256" s="490">
        <v>332.2534</v>
      </c>
      <c r="AJ256" s="481" t="s">
        <v>1731</v>
      </c>
      <c r="AK256" s="481" t="s">
        <v>1732</v>
      </c>
      <c r="AL256" s="481" t="s">
        <v>1733</v>
      </c>
      <c r="AM256" s="481" t="s">
        <v>986</v>
      </c>
      <c r="AN256" s="481" t="s">
        <v>704</v>
      </c>
      <c r="AO256" s="481" t="s">
        <v>2061</v>
      </c>
      <c r="AP256" s="481" t="s">
        <v>2094</v>
      </c>
      <c r="AQ256" s="481" t="s">
        <v>2022</v>
      </c>
      <c r="AR256" s="481" t="s">
        <v>2387</v>
      </c>
      <c r="AS256" s="481" t="s">
        <v>2225</v>
      </c>
      <c r="AT256" s="491">
        <v>28794</v>
      </c>
      <c r="AU256" s="481" t="s">
        <v>2026</v>
      </c>
      <c r="AV256" s="481" t="s">
        <v>737</v>
      </c>
      <c r="AW256" s="481" t="s">
        <v>622</v>
      </c>
      <c r="AX256" s="492" t="s">
        <v>2026</v>
      </c>
    </row>
    <row r="257" spans="1:50" ht="23.25">
      <c r="A257" s="480" t="s">
        <v>1752</v>
      </c>
      <c r="B257" s="481" t="s">
        <v>1753</v>
      </c>
      <c r="C257" s="481" t="s">
        <v>2583</v>
      </c>
      <c r="D257" s="481" t="s">
        <v>2583</v>
      </c>
      <c r="E257" s="481" t="s">
        <v>2584</v>
      </c>
      <c r="F257" s="481" t="s">
        <v>2584</v>
      </c>
      <c r="G257" s="481" t="s">
        <v>1754</v>
      </c>
      <c r="H257" s="481" t="s">
        <v>578</v>
      </c>
      <c r="I257" s="481" t="s">
        <v>579</v>
      </c>
      <c r="J257" s="481" t="s">
        <v>580</v>
      </c>
      <c r="K257" s="482"/>
      <c r="L257" s="483">
        <v>442</v>
      </c>
      <c r="M257" s="483">
        <v>448</v>
      </c>
      <c r="N257" s="484">
        <v>1778</v>
      </c>
      <c r="O257" s="485">
        <v>4.0226244343891402</v>
      </c>
      <c r="P257" s="486">
        <v>0</v>
      </c>
      <c r="Q257" s="483">
        <v>800</v>
      </c>
      <c r="R257" s="483">
        <v>800</v>
      </c>
      <c r="S257" s="483">
        <v>140</v>
      </c>
      <c r="T257" s="487">
        <v>0.330188679245283</v>
      </c>
      <c r="U257" s="486">
        <v>11</v>
      </c>
      <c r="V257" s="486">
        <v>1</v>
      </c>
      <c r="W257" s="486">
        <v>33</v>
      </c>
      <c r="X257" s="481" t="s">
        <v>2585</v>
      </c>
      <c r="Y257" s="483">
        <v>392989</v>
      </c>
      <c r="Z257" s="485">
        <v>9.02</v>
      </c>
      <c r="AA257" s="483">
        <v>392989</v>
      </c>
      <c r="AB257" s="488">
        <v>9.02</v>
      </c>
      <c r="AC257" s="483">
        <v>82310</v>
      </c>
      <c r="AD257" s="483">
        <v>2940659</v>
      </c>
      <c r="AE257" s="487">
        <v>0.20944606592042017</v>
      </c>
      <c r="AF257" s="489">
        <v>88.69179600886919</v>
      </c>
      <c r="AG257" s="490">
        <v>2117392</v>
      </c>
      <c r="AH257" s="490">
        <v>1182</v>
      </c>
      <c r="AI257" s="490">
        <v>516.28070000000002</v>
      </c>
      <c r="AJ257" s="481" t="s">
        <v>1755</v>
      </c>
      <c r="AK257" s="481" t="s">
        <v>1756</v>
      </c>
      <c r="AL257" s="481" t="s">
        <v>1757</v>
      </c>
      <c r="AM257" s="481" t="s">
        <v>1758</v>
      </c>
      <c r="AN257" s="481" t="s">
        <v>704</v>
      </c>
      <c r="AO257" s="481" t="s">
        <v>2061</v>
      </c>
      <c r="AP257" s="481" t="s">
        <v>2094</v>
      </c>
      <c r="AQ257" s="481" t="s">
        <v>2124</v>
      </c>
      <c r="AR257" s="481" t="s">
        <v>2387</v>
      </c>
      <c r="AS257" s="481" t="s">
        <v>2513</v>
      </c>
      <c r="AT257" s="491">
        <v>14824</v>
      </c>
      <c r="AU257" s="481" t="s">
        <v>2026</v>
      </c>
      <c r="AV257" s="481" t="s">
        <v>2026</v>
      </c>
      <c r="AW257" s="481" t="s">
        <v>2026</v>
      </c>
      <c r="AX257" s="492" t="s">
        <v>2026</v>
      </c>
    </row>
    <row r="258" spans="1:50" ht="23.25">
      <c r="A258" s="480" t="s">
        <v>1759</v>
      </c>
      <c r="B258" s="481" t="s">
        <v>1753</v>
      </c>
      <c r="C258" s="481" t="s">
        <v>2586</v>
      </c>
      <c r="D258" s="481" t="s">
        <v>2583</v>
      </c>
      <c r="E258" s="481" t="s">
        <v>2587</v>
      </c>
      <c r="F258" s="481" t="s">
        <v>2584</v>
      </c>
      <c r="G258" s="481" t="s">
        <v>1760</v>
      </c>
      <c r="H258" s="481" t="s">
        <v>578</v>
      </c>
      <c r="I258" s="481" t="s">
        <v>579</v>
      </c>
      <c r="J258" s="481" t="s">
        <v>580</v>
      </c>
      <c r="K258" s="482"/>
      <c r="L258" s="483">
        <v>597</v>
      </c>
      <c r="M258" s="483">
        <v>600</v>
      </c>
      <c r="N258" s="484">
        <v>2807.5</v>
      </c>
      <c r="O258" s="485">
        <v>4.7026800670016753</v>
      </c>
      <c r="P258" s="486">
        <v>0</v>
      </c>
      <c r="Q258" s="483">
        <v>1368</v>
      </c>
      <c r="R258" s="483">
        <v>1368</v>
      </c>
      <c r="S258" s="483">
        <v>198</v>
      </c>
      <c r="T258" s="487">
        <v>0.33904109589041098</v>
      </c>
      <c r="U258" s="486">
        <v>16</v>
      </c>
      <c r="V258" s="486">
        <v>0</v>
      </c>
      <c r="W258" s="486">
        <v>27</v>
      </c>
      <c r="X258" s="481" t="s">
        <v>2085</v>
      </c>
      <c r="Y258" s="483">
        <v>579217</v>
      </c>
      <c r="Z258" s="485">
        <v>13.3</v>
      </c>
      <c r="AA258" s="483">
        <v>579217</v>
      </c>
      <c r="AB258" s="488">
        <v>13.3</v>
      </c>
      <c r="AC258" s="483">
        <v>116506</v>
      </c>
      <c r="AD258" s="483">
        <v>5268542</v>
      </c>
      <c r="AE258" s="487">
        <v>0.20114395813658784</v>
      </c>
      <c r="AF258" s="489">
        <v>102.85714285714285</v>
      </c>
      <c r="AG258" s="490">
        <v>8541145</v>
      </c>
      <c r="AH258" s="490">
        <v>3030</v>
      </c>
      <c r="AI258" s="490">
        <v>576.10810000000004</v>
      </c>
      <c r="AJ258" s="481" t="s">
        <v>1756</v>
      </c>
      <c r="AK258" s="481" t="s">
        <v>1757</v>
      </c>
      <c r="AL258" s="481" t="s">
        <v>1761</v>
      </c>
      <c r="AM258" s="481" t="s">
        <v>1755</v>
      </c>
      <c r="AN258" s="481" t="s">
        <v>704</v>
      </c>
      <c r="AO258" s="481" t="s">
        <v>2061</v>
      </c>
      <c r="AP258" s="481" t="s">
        <v>2094</v>
      </c>
      <c r="AQ258" s="481" t="s">
        <v>2124</v>
      </c>
      <c r="AR258" s="481" t="s">
        <v>2387</v>
      </c>
      <c r="AS258" s="481" t="s">
        <v>2513</v>
      </c>
      <c r="AT258" s="491">
        <v>20022</v>
      </c>
      <c r="AU258" s="481" t="s">
        <v>2026</v>
      </c>
      <c r="AV258" s="481" t="s">
        <v>2026</v>
      </c>
      <c r="AW258" s="481" t="s">
        <v>2026</v>
      </c>
      <c r="AX258" s="492" t="s">
        <v>2026</v>
      </c>
    </row>
    <row r="259" spans="1:50" ht="23.25">
      <c r="A259" s="480" t="s">
        <v>501</v>
      </c>
      <c r="B259" s="481" t="s">
        <v>1944</v>
      </c>
      <c r="C259" s="481" t="s">
        <v>2588</v>
      </c>
      <c r="D259" s="481" t="s">
        <v>2588</v>
      </c>
      <c r="E259" s="481" t="s">
        <v>2563</v>
      </c>
      <c r="F259" s="481" t="s">
        <v>2563</v>
      </c>
      <c r="G259" s="481" t="s">
        <v>1945</v>
      </c>
      <c r="H259" s="481" t="s">
        <v>578</v>
      </c>
      <c r="I259" s="481" t="s">
        <v>579</v>
      </c>
      <c r="J259" s="481" t="s">
        <v>580</v>
      </c>
      <c r="K259" s="482"/>
      <c r="L259" s="483">
        <v>1353</v>
      </c>
      <c r="M259" s="483">
        <v>1357</v>
      </c>
      <c r="N259" s="484">
        <v>6312.5</v>
      </c>
      <c r="O259" s="485">
        <v>4.6655580192165562</v>
      </c>
      <c r="P259" s="486">
        <v>0</v>
      </c>
      <c r="Q259" s="483">
        <v>2773</v>
      </c>
      <c r="R259" s="483">
        <v>2773</v>
      </c>
      <c r="S259" s="483">
        <v>576</v>
      </c>
      <c r="T259" s="487">
        <v>0.43243243243243246</v>
      </c>
      <c r="U259" s="486">
        <v>20</v>
      </c>
      <c r="V259" s="486">
        <v>0</v>
      </c>
      <c r="W259" s="486">
        <v>55</v>
      </c>
      <c r="X259" s="481" t="s">
        <v>2021</v>
      </c>
      <c r="Y259" s="483">
        <v>971398</v>
      </c>
      <c r="Z259" s="485">
        <v>22.3</v>
      </c>
      <c r="AA259" s="483">
        <v>971398</v>
      </c>
      <c r="AB259" s="488">
        <v>22.3</v>
      </c>
      <c r="AC259" s="483">
        <v>186009</v>
      </c>
      <c r="AD259" s="483">
        <v>10715226</v>
      </c>
      <c r="AE259" s="487">
        <v>0.19148587911443096</v>
      </c>
      <c r="AF259" s="489">
        <v>124.34977578475336</v>
      </c>
      <c r="AG259" s="490">
        <v>13777000</v>
      </c>
      <c r="AH259" s="490">
        <v>2251</v>
      </c>
      <c r="AI259" s="490">
        <v>590.83979999999997</v>
      </c>
      <c r="AJ259" s="481" t="s">
        <v>1946</v>
      </c>
      <c r="AK259" s="481" t="s">
        <v>1947</v>
      </c>
      <c r="AL259" s="481" t="s">
        <v>1948</v>
      </c>
      <c r="AM259" s="481" t="s">
        <v>1949</v>
      </c>
      <c r="AN259" s="481" t="s">
        <v>704</v>
      </c>
      <c r="AO259" s="481" t="s">
        <v>2043</v>
      </c>
      <c r="AP259" s="481" t="s">
        <v>2022</v>
      </c>
      <c r="AQ259" s="481" t="s">
        <v>2050</v>
      </c>
      <c r="AR259" s="481" t="s">
        <v>2023</v>
      </c>
      <c r="AS259" s="481" t="s">
        <v>2529</v>
      </c>
      <c r="AT259" s="491">
        <v>18262</v>
      </c>
      <c r="AU259" s="481" t="s">
        <v>1086</v>
      </c>
      <c r="AV259" s="481" t="s">
        <v>2026</v>
      </c>
      <c r="AW259" s="481" t="s">
        <v>2026</v>
      </c>
      <c r="AX259" s="492" t="s">
        <v>2026</v>
      </c>
    </row>
    <row r="260" spans="1:50" ht="23.25">
      <c r="A260" s="480" t="s">
        <v>520</v>
      </c>
      <c r="B260" s="481" t="s">
        <v>760</v>
      </c>
      <c r="C260" s="481" t="s">
        <v>2589</v>
      </c>
      <c r="D260" s="481" t="s">
        <v>2589</v>
      </c>
      <c r="E260" s="481" t="s">
        <v>2590</v>
      </c>
      <c r="F260" s="481" t="s">
        <v>2590</v>
      </c>
      <c r="G260" s="481" t="s">
        <v>761</v>
      </c>
      <c r="H260" s="481" t="s">
        <v>578</v>
      </c>
      <c r="I260" s="481" t="s">
        <v>579</v>
      </c>
      <c r="J260" s="481" t="s">
        <v>580</v>
      </c>
      <c r="K260" s="482"/>
      <c r="L260" s="483">
        <v>506</v>
      </c>
      <c r="M260" s="483">
        <v>506</v>
      </c>
      <c r="N260" s="484">
        <v>2129</v>
      </c>
      <c r="O260" s="485">
        <v>4.2075098814229248</v>
      </c>
      <c r="P260" s="486">
        <v>0</v>
      </c>
      <c r="Q260" s="483">
        <v>917</v>
      </c>
      <c r="R260" s="483">
        <v>917</v>
      </c>
      <c r="S260" s="483">
        <v>213</v>
      </c>
      <c r="T260" s="487">
        <v>0.44467640918580376</v>
      </c>
      <c r="U260" s="486">
        <v>8</v>
      </c>
      <c r="V260" s="486">
        <v>1</v>
      </c>
      <c r="W260" s="486">
        <v>16</v>
      </c>
      <c r="X260" s="481" t="s">
        <v>2021</v>
      </c>
      <c r="Y260" s="483">
        <v>604913</v>
      </c>
      <c r="Z260" s="485">
        <v>13.89</v>
      </c>
      <c r="AA260" s="483">
        <v>511178</v>
      </c>
      <c r="AB260" s="488">
        <v>11.74</v>
      </c>
      <c r="AC260" s="483">
        <v>77152</v>
      </c>
      <c r="AD260" s="483">
        <v>4520277</v>
      </c>
      <c r="AE260" s="487">
        <v>0.12754230773681505</v>
      </c>
      <c r="AF260" s="489">
        <v>66.018718502519789</v>
      </c>
      <c r="AG260" s="490">
        <v>5929376</v>
      </c>
      <c r="AH260" s="490">
        <v>2785</v>
      </c>
      <c r="AI260" s="490">
        <v>514.99159999999995</v>
      </c>
      <c r="AJ260" s="481" t="s">
        <v>762</v>
      </c>
      <c r="AK260" s="481" t="s">
        <v>763</v>
      </c>
      <c r="AL260" s="481" t="s">
        <v>764</v>
      </c>
      <c r="AM260" s="481" t="s">
        <v>765</v>
      </c>
      <c r="AN260" s="481" t="s">
        <v>766</v>
      </c>
      <c r="AO260" s="481" t="s">
        <v>2105</v>
      </c>
      <c r="AP260" s="481" t="s">
        <v>2056</v>
      </c>
      <c r="AQ260" s="481" t="s">
        <v>2225</v>
      </c>
      <c r="AR260" s="481" t="s">
        <v>2591</v>
      </c>
      <c r="AS260" s="481" t="s">
        <v>2369</v>
      </c>
      <c r="AT260" s="491">
        <v>18563</v>
      </c>
      <c r="AU260" s="481" t="s">
        <v>767</v>
      </c>
      <c r="AV260" s="481" t="s">
        <v>2026</v>
      </c>
      <c r="AW260" s="481" t="s">
        <v>2026</v>
      </c>
      <c r="AX260" s="492" t="s">
        <v>2026</v>
      </c>
    </row>
    <row r="261" spans="1:50" ht="34.5">
      <c r="A261" s="480" t="s">
        <v>512</v>
      </c>
      <c r="B261" s="481" t="s">
        <v>908</v>
      </c>
      <c r="C261" s="481" t="s">
        <v>2584</v>
      </c>
      <c r="D261" s="481" t="s">
        <v>2592</v>
      </c>
      <c r="E261" s="481" t="s">
        <v>2593</v>
      </c>
      <c r="F261" s="481" t="s">
        <v>2497</v>
      </c>
      <c r="G261" s="481" t="s">
        <v>909</v>
      </c>
      <c r="H261" s="481" t="s">
        <v>578</v>
      </c>
      <c r="I261" s="481" t="s">
        <v>589</v>
      </c>
      <c r="J261" s="481" t="s">
        <v>736</v>
      </c>
      <c r="K261" s="482"/>
      <c r="L261" s="483">
        <v>375</v>
      </c>
      <c r="M261" s="483">
        <v>380</v>
      </c>
      <c r="N261" s="484">
        <v>1237.5</v>
      </c>
      <c r="O261" s="485">
        <v>3.3</v>
      </c>
      <c r="P261" s="486">
        <v>0</v>
      </c>
      <c r="Q261" s="483">
        <v>437</v>
      </c>
      <c r="R261" s="483">
        <v>437</v>
      </c>
      <c r="S261" s="483">
        <v>322</v>
      </c>
      <c r="T261" s="487">
        <v>0.87738419618528607</v>
      </c>
      <c r="U261" s="486">
        <v>4</v>
      </c>
      <c r="V261" s="486">
        <v>1</v>
      </c>
      <c r="W261" s="486">
        <v>4</v>
      </c>
      <c r="X261" s="481" t="s">
        <v>2021</v>
      </c>
      <c r="Y261" s="483">
        <v>224294</v>
      </c>
      <c r="Z261" s="485">
        <v>5.15</v>
      </c>
      <c r="AA261" s="483">
        <v>224294</v>
      </c>
      <c r="AB261" s="488">
        <v>5.15</v>
      </c>
      <c r="AC261" s="483">
        <v>54589</v>
      </c>
      <c r="AD261" s="483">
        <v>2858593</v>
      </c>
      <c r="AE261" s="487">
        <v>0.24338145469785194</v>
      </c>
      <c r="AF261" s="489">
        <v>84.854368932038824</v>
      </c>
      <c r="AG261" s="490">
        <v>6866904</v>
      </c>
      <c r="AH261" s="490">
        <v>5315</v>
      </c>
      <c r="AI261" s="490">
        <v>311.23430000000002</v>
      </c>
      <c r="AJ261" s="481" t="s">
        <v>910</v>
      </c>
      <c r="AK261" s="481" t="s">
        <v>911</v>
      </c>
      <c r="AL261" s="481" t="s">
        <v>912</v>
      </c>
      <c r="AM261" s="481" t="s">
        <v>913</v>
      </c>
      <c r="AN261" s="481" t="s">
        <v>766</v>
      </c>
      <c r="AO261" s="481" t="s">
        <v>2043</v>
      </c>
      <c r="AP261" s="481" t="s">
        <v>2056</v>
      </c>
      <c r="AQ261" s="481" t="s">
        <v>2262</v>
      </c>
      <c r="AR261" s="481" t="s">
        <v>2594</v>
      </c>
      <c r="AS261" s="481" t="s">
        <v>2595</v>
      </c>
      <c r="AT261" s="491">
        <v>26206</v>
      </c>
      <c r="AU261" s="481" t="s">
        <v>2026</v>
      </c>
      <c r="AV261" s="481" t="s">
        <v>737</v>
      </c>
      <c r="AW261" s="481" t="s">
        <v>2026</v>
      </c>
      <c r="AX261" s="492" t="s">
        <v>2026</v>
      </c>
    </row>
    <row r="262" spans="1:50" ht="23.25">
      <c r="A262" s="480" t="s">
        <v>515</v>
      </c>
      <c r="B262" s="481" t="s">
        <v>1430</v>
      </c>
      <c r="C262" s="481" t="s">
        <v>2596</v>
      </c>
      <c r="D262" s="481" t="s">
        <v>2596</v>
      </c>
      <c r="E262" s="481" t="s">
        <v>2597</v>
      </c>
      <c r="F262" s="481" t="s">
        <v>2597</v>
      </c>
      <c r="G262" s="481" t="s">
        <v>1431</v>
      </c>
      <c r="H262" s="481" t="s">
        <v>578</v>
      </c>
      <c r="I262" s="481" t="s">
        <v>579</v>
      </c>
      <c r="J262" s="481" t="s">
        <v>580</v>
      </c>
      <c r="K262" s="482"/>
      <c r="L262" s="483">
        <v>605</v>
      </c>
      <c r="M262" s="483">
        <v>607</v>
      </c>
      <c r="N262" s="484">
        <v>2848.5</v>
      </c>
      <c r="O262" s="485">
        <v>4.7082644628099173</v>
      </c>
      <c r="P262" s="486">
        <v>0</v>
      </c>
      <c r="Q262" s="483">
        <v>1387</v>
      </c>
      <c r="R262" s="483">
        <v>1387</v>
      </c>
      <c r="S262" s="483">
        <v>184</v>
      </c>
      <c r="T262" s="487">
        <v>0.31560891938250429</v>
      </c>
      <c r="U262" s="486">
        <v>22</v>
      </c>
      <c r="V262" s="486">
        <v>0</v>
      </c>
      <c r="W262" s="486">
        <v>32</v>
      </c>
      <c r="X262" s="481" t="s">
        <v>2598</v>
      </c>
      <c r="Y262" s="483">
        <v>947622</v>
      </c>
      <c r="Z262" s="485">
        <v>21.75</v>
      </c>
      <c r="AA262" s="483">
        <v>816256</v>
      </c>
      <c r="AB262" s="488">
        <v>18.740000000000002</v>
      </c>
      <c r="AC262" s="483">
        <v>124890</v>
      </c>
      <c r="AD262" s="483">
        <v>5691790</v>
      </c>
      <c r="AE262" s="487">
        <v>0.1317930567251499</v>
      </c>
      <c r="AF262" s="489">
        <v>63.770114942528735</v>
      </c>
      <c r="AG262" s="490">
        <v>8072855</v>
      </c>
      <c r="AH262" s="490">
        <v>2826</v>
      </c>
      <c r="AI262" s="490">
        <v>567.02099999999996</v>
      </c>
      <c r="AJ262" s="481" t="s">
        <v>1432</v>
      </c>
      <c r="AK262" s="481" t="s">
        <v>1433</v>
      </c>
      <c r="AL262" s="481" t="s">
        <v>1434</v>
      </c>
      <c r="AM262" s="481" t="s">
        <v>1435</v>
      </c>
      <c r="AN262" s="481" t="s">
        <v>766</v>
      </c>
      <c r="AO262" s="481" t="s">
        <v>2043</v>
      </c>
      <c r="AP262" s="481" t="s">
        <v>2056</v>
      </c>
      <c r="AQ262" s="481" t="s">
        <v>2262</v>
      </c>
      <c r="AR262" s="481" t="s">
        <v>2599</v>
      </c>
      <c r="AS262" s="481" t="s">
        <v>2595</v>
      </c>
      <c r="AT262" s="491">
        <v>19970</v>
      </c>
      <c r="AU262" s="481" t="s">
        <v>2026</v>
      </c>
      <c r="AV262" s="481" t="s">
        <v>2026</v>
      </c>
      <c r="AW262" s="481" t="s">
        <v>2026</v>
      </c>
      <c r="AX262" s="492" t="s">
        <v>2026</v>
      </c>
    </row>
    <row r="263" spans="1:50" ht="34.5">
      <c r="A263" s="480" t="s">
        <v>1506</v>
      </c>
      <c r="B263" s="481" t="s">
        <v>1507</v>
      </c>
      <c r="C263" s="481" t="s">
        <v>2356</v>
      </c>
      <c r="D263" s="481" t="s">
        <v>2600</v>
      </c>
      <c r="E263" s="481" t="s">
        <v>2601</v>
      </c>
      <c r="F263" s="481" t="s">
        <v>2601</v>
      </c>
      <c r="G263" s="481" t="s">
        <v>1508</v>
      </c>
      <c r="H263" s="481" t="s">
        <v>578</v>
      </c>
      <c r="I263" s="481" t="s">
        <v>589</v>
      </c>
      <c r="J263" s="481" t="s">
        <v>736</v>
      </c>
      <c r="K263" s="482"/>
      <c r="L263" s="483">
        <v>276</v>
      </c>
      <c r="M263" s="483">
        <v>277</v>
      </c>
      <c r="N263" s="484">
        <v>996</v>
      </c>
      <c r="O263" s="485">
        <v>3.6086956521739131</v>
      </c>
      <c r="P263" s="486">
        <v>0</v>
      </c>
      <c r="Q263" s="483">
        <v>330</v>
      </c>
      <c r="R263" s="483">
        <v>330</v>
      </c>
      <c r="S263" s="483">
        <v>239</v>
      </c>
      <c r="T263" s="487">
        <v>0.90188679245283021</v>
      </c>
      <c r="U263" s="486">
        <v>1</v>
      </c>
      <c r="V263" s="486">
        <v>0</v>
      </c>
      <c r="W263" s="486">
        <v>2</v>
      </c>
      <c r="X263" s="481" t="s">
        <v>2124</v>
      </c>
      <c r="Y263" s="483">
        <v>120879</v>
      </c>
      <c r="Z263" s="485">
        <v>2.7800000000000002</v>
      </c>
      <c r="AA263" s="483">
        <v>120879</v>
      </c>
      <c r="AB263" s="488">
        <v>2.7800000000000002</v>
      </c>
      <c r="AC263" s="483">
        <v>29107</v>
      </c>
      <c r="AD263" s="483">
        <v>2204124</v>
      </c>
      <c r="AE263" s="487">
        <v>0.24079451352178624</v>
      </c>
      <c r="AF263" s="489">
        <v>118.70503597122301</v>
      </c>
      <c r="AG263" s="490">
        <v>18511313</v>
      </c>
      <c r="AH263" s="490">
        <v>18493</v>
      </c>
      <c r="AI263" s="490">
        <v>351.13959999999997</v>
      </c>
      <c r="AJ263" s="481" t="s">
        <v>1342</v>
      </c>
      <c r="AK263" s="481" t="s">
        <v>1509</v>
      </c>
      <c r="AL263" s="481" t="s">
        <v>1510</v>
      </c>
      <c r="AM263" s="481" t="s">
        <v>2026</v>
      </c>
      <c r="AN263" s="481" t="s">
        <v>766</v>
      </c>
      <c r="AO263" s="481" t="s">
        <v>2043</v>
      </c>
      <c r="AP263" s="481" t="s">
        <v>2056</v>
      </c>
      <c r="AQ263" s="481" t="s">
        <v>2262</v>
      </c>
      <c r="AR263" s="481" t="s">
        <v>2599</v>
      </c>
      <c r="AS263" s="481" t="s">
        <v>2595</v>
      </c>
      <c r="AT263" s="491">
        <v>30875</v>
      </c>
      <c r="AU263" s="481" t="s">
        <v>2026</v>
      </c>
      <c r="AV263" s="481" t="s">
        <v>737</v>
      </c>
      <c r="AW263" s="481" t="s">
        <v>622</v>
      </c>
      <c r="AX263" s="492" t="s">
        <v>2026</v>
      </c>
    </row>
    <row r="264" spans="1:50" ht="23.25">
      <c r="A264" s="480" t="s">
        <v>516</v>
      </c>
      <c r="B264" s="481" t="s">
        <v>908</v>
      </c>
      <c r="C264" s="481" t="s">
        <v>2592</v>
      </c>
      <c r="D264" s="481" t="s">
        <v>2592</v>
      </c>
      <c r="E264" s="481" t="s">
        <v>2497</v>
      </c>
      <c r="F264" s="481" t="s">
        <v>2497</v>
      </c>
      <c r="G264" s="481" t="s">
        <v>1656</v>
      </c>
      <c r="H264" s="481" t="s">
        <v>578</v>
      </c>
      <c r="I264" s="481" t="s">
        <v>579</v>
      </c>
      <c r="J264" s="481" t="s">
        <v>580</v>
      </c>
      <c r="K264" s="482"/>
      <c r="L264" s="483">
        <v>442</v>
      </c>
      <c r="M264" s="483">
        <v>489</v>
      </c>
      <c r="N264" s="484">
        <v>2106</v>
      </c>
      <c r="O264" s="485">
        <v>4.7647058823529411</v>
      </c>
      <c r="P264" s="486">
        <v>0</v>
      </c>
      <c r="Q264" s="483">
        <v>1094</v>
      </c>
      <c r="R264" s="483">
        <v>1094</v>
      </c>
      <c r="S264" s="483">
        <v>152</v>
      </c>
      <c r="T264" s="487">
        <v>0.35514018691588783</v>
      </c>
      <c r="U264" s="486">
        <v>6</v>
      </c>
      <c r="V264" s="486">
        <v>1</v>
      </c>
      <c r="W264" s="486">
        <v>6</v>
      </c>
      <c r="X264" s="481" t="s">
        <v>2110</v>
      </c>
      <c r="Y264" s="483">
        <v>464184</v>
      </c>
      <c r="Z264" s="485">
        <v>10.66</v>
      </c>
      <c r="AA264" s="483">
        <v>440715</v>
      </c>
      <c r="AB264" s="488">
        <v>10.120000000000001</v>
      </c>
      <c r="AC264" s="483">
        <v>57285</v>
      </c>
      <c r="AD264" s="483">
        <v>4498022</v>
      </c>
      <c r="AE264" s="487">
        <v>0.12341011323096014</v>
      </c>
      <c r="AF264" s="489">
        <v>102.62664165103189</v>
      </c>
      <c r="AG264" s="490">
        <v>9551430</v>
      </c>
      <c r="AH264" s="490">
        <v>4129</v>
      </c>
      <c r="AI264" s="490">
        <v>522.54459999999995</v>
      </c>
      <c r="AJ264" s="481" t="s">
        <v>1657</v>
      </c>
      <c r="AK264" s="481" t="s">
        <v>1658</v>
      </c>
      <c r="AL264" s="481" t="s">
        <v>1659</v>
      </c>
      <c r="AM264" s="481" t="s">
        <v>2026</v>
      </c>
      <c r="AN264" s="481" t="s">
        <v>766</v>
      </c>
      <c r="AO264" s="481" t="s">
        <v>2043</v>
      </c>
      <c r="AP264" s="481" t="s">
        <v>2056</v>
      </c>
      <c r="AQ264" s="481" t="s">
        <v>2262</v>
      </c>
      <c r="AR264" s="481" t="s">
        <v>2594</v>
      </c>
      <c r="AS264" s="481" t="s">
        <v>2595</v>
      </c>
      <c r="AT264" s="491">
        <v>23497</v>
      </c>
      <c r="AU264" s="481" t="s">
        <v>2026</v>
      </c>
      <c r="AV264" s="481" t="s">
        <v>2026</v>
      </c>
      <c r="AW264" s="481" t="s">
        <v>2026</v>
      </c>
      <c r="AX264" s="492" t="s">
        <v>2026</v>
      </c>
    </row>
    <row r="265" spans="1:50" ht="23.25">
      <c r="A265" s="480" t="s">
        <v>522</v>
      </c>
      <c r="B265" s="481" t="s">
        <v>1507</v>
      </c>
      <c r="C265" s="481" t="s">
        <v>2600</v>
      </c>
      <c r="D265" s="481" t="s">
        <v>2600</v>
      </c>
      <c r="E265" s="481" t="s">
        <v>2379</v>
      </c>
      <c r="F265" s="481" t="s">
        <v>2379</v>
      </c>
      <c r="G265" s="481" t="s">
        <v>1745</v>
      </c>
      <c r="H265" s="481" t="s">
        <v>578</v>
      </c>
      <c r="I265" s="481" t="s">
        <v>579</v>
      </c>
      <c r="J265" s="481" t="s">
        <v>580</v>
      </c>
      <c r="K265" s="482"/>
      <c r="L265" s="483">
        <v>421</v>
      </c>
      <c r="M265" s="483">
        <v>422</v>
      </c>
      <c r="N265" s="484">
        <v>1936.5</v>
      </c>
      <c r="O265" s="485">
        <v>4.5997624703087885</v>
      </c>
      <c r="P265" s="486">
        <v>0</v>
      </c>
      <c r="Q265" s="483">
        <v>863</v>
      </c>
      <c r="R265" s="483">
        <v>863</v>
      </c>
      <c r="S265" s="483">
        <v>173</v>
      </c>
      <c r="T265" s="487">
        <v>0.42506142506142508</v>
      </c>
      <c r="U265" s="486">
        <v>8</v>
      </c>
      <c r="V265" s="486">
        <v>0</v>
      </c>
      <c r="W265" s="486">
        <v>15</v>
      </c>
      <c r="X265" s="481" t="s">
        <v>2021</v>
      </c>
      <c r="Y265" s="483">
        <v>708283</v>
      </c>
      <c r="Z265" s="485">
        <v>16.260000000000002</v>
      </c>
      <c r="AA265" s="483">
        <v>638737</v>
      </c>
      <c r="AB265" s="488">
        <v>14.66</v>
      </c>
      <c r="AC265" s="483">
        <v>68084</v>
      </c>
      <c r="AD265" s="483">
        <v>3921651</v>
      </c>
      <c r="AE265" s="487">
        <v>9.6125418794464929E-2</v>
      </c>
      <c r="AF265" s="489">
        <v>53.075030750307498</v>
      </c>
      <c r="AG265" s="490">
        <v>5377000</v>
      </c>
      <c r="AH265" s="490">
        <v>2795</v>
      </c>
      <c r="AI265" s="490">
        <v>529.51229999999998</v>
      </c>
      <c r="AJ265" s="481" t="s">
        <v>1746</v>
      </c>
      <c r="AK265" s="481" t="s">
        <v>1747</v>
      </c>
      <c r="AL265" s="481" t="s">
        <v>1748</v>
      </c>
      <c r="AM265" s="481" t="s">
        <v>1749</v>
      </c>
      <c r="AN265" s="481" t="s">
        <v>766</v>
      </c>
      <c r="AO265" s="481" t="s">
        <v>2105</v>
      </c>
      <c r="AP265" s="481" t="s">
        <v>2056</v>
      </c>
      <c r="AQ265" s="481" t="s">
        <v>2262</v>
      </c>
      <c r="AR265" s="481" t="s">
        <v>2591</v>
      </c>
      <c r="AS265" s="481" t="s">
        <v>2369</v>
      </c>
      <c r="AT265" s="491">
        <v>18342</v>
      </c>
      <c r="AU265" s="481" t="s">
        <v>1086</v>
      </c>
      <c r="AV265" s="481" t="s">
        <v>2026</v>
      </c>
      <c r="AW265" s="481" t="s">
        <v>2026</v>
      </c>
      <c r="AX265" s="492" t="s">
        <v>2026</v>
      </c>
    </row>
    <row r="266" spans="1:50" ht="34.5">
      <c r="A266" s="480" t="s">
        <v>517</v>
      </c>
      <c r="B266" s="481" t="s">
        <v>1766</v>
      </c>
      <c r="C266" s="481" t="s">
        <v>2602</v>
      </c>
      <c r="D266" s="481" t="s">
        <v>2602</v>
      </c>
      <c r="E266" s="481" t="s">
        <v>2603</v>
      </c>
      <c r="F266" s="481" t="s">
        <v>2603</v>
      </c>
      <c r="G266" s="481" t="s">
        <v>1767</v>
      </c>
      <c r="H266" s="481" t="s">
        <v>684</v>
      </c>
      <c r="I266" s="481" t="s">
        <v>579</v>
      </c>
      <c r="J266" s="481" t="s">
        <v>580</v>
      </c>
      <c r="K266" s="486">
        <v>131</v>
      </c>
      <c r="L266" s="483">
        <v>693</v>
      </c>
      <c r="M266" s="483">
        <v>693</v>
      </c>
      <c r="N266" s="484">
        <v>3358.5</v>
      </c>
      <c r="O266" s="485">
        <v>4.8463203463203461</v>
      </c>
      <c r="P266" s="486">
        <v>302</v>
      </c>
      <c r="Q266" s="483">
        <v>1625</v>
      </c>
      <c r="R266" s="483">
        <v>1927</v>
      </c>
      <c r="S266" s="483">
        <v>190</v>
      </c>
      <c r="T266" s="487">
        <v>0.3011093502377179</v>
      </c>
      <c r="U266" s="486">
        <v>6</v>
      </c>
      <c r="V266" s="486">
        <v>1</v>
      </c>
      <c r="W266" s="486">
        <v>12</v>
      </c>
      <c r="X266" s="481" t="s">
        <v>1768</v>
      </c>
      <c r="Y266" s="483">
        <v>734857</v>
      </c>
      <c r="Z266" s="485">
        <v>16.87</v>
      </c>
      <c r="AA266" s="483">
        <v>611147</v>
      </c>
      <c r="AB266" s="488">
        <v>14.03</v>
      </c>
      <c r="AC266" s="483">
        <v>76976</v>
      </c>
      <c r="AD266" s="483">
        <v>6441281</v>
      </c>
      <c r="AE266" s="487">
        <v>0.10474963156097036</v>
      </c>
      <c r="AF266" s="489">
        <v>114.22643746295198</v>
      </c>
      <c r="AG266" s="490">
        <v>12271000</v>
      </c>
      <c r="AH266" s="490">
        <v>3654</v>
      </c>
      <c r="AI266" s="490">
        <v>557.36929999999995</v>
      </c>
      <c r="AJ266" s="481" t="s">
        <v>1769</v>
      </c>
      <c r="AK266" s="481" t="s">
        <v>698</v>
      </c>
      <c r="AL266" s="481" t="s">
        <v>652</v>
      </c>
      <c r="AM266" s="481" t="s">
        <v>1770</v>
      </c>
      <c r="AN266" s="481" t="s">
        <v>766</v>
      </c>
      <c r="AO266" s="481" t="s">
        <v>2043</v>
      </c>
      <c r="AP266" s="481" t="s">
        <v>2056</v>
      </c>
      <c r="AQ266" s="481" t="s">
        <v>2262</v>
      </c>
      <c r="AR266" s="481" t="s">
        <v>2594</v>
      </c>
      <c r="AS266" s="481" t="s">
        <v>2595</v>
      </c>
      <c r="AT266" s="491">
        <v>22797</v>
      </c>
      <c r="AU266" s="481" t="s">
        <v>2026</v>
      </c>
      <c r="AV266" s="481" t="s">
        <v>2026</v>
      </c>
      <c r="AW266" s="481" t="s">
        <v>2026</v>
      </c>
      <c r="AX266" s="492" t="s">
        <v>2026</v>
      </c>
    </row>
    <row r="267" spans="1:50" ht="23.25">
      <c r="A267" s="480" t="s">
        <v>1825</v>
      </c>
      <c r="B267" s="481" t="s">
        <v>760</v>
      </c>
      <c r="C267" s="481" t="s">
        <v>2604</v>
      </c>
      <c r="D267" s="481" t="s">
        <v>2604</v>
      </c>
      <c r="E267" s="481" t="s">
        <v>2605</v>
      </c>
      <c r="F267" s="481" t="s">
        <v>2605</v>
      </c>
      <c r="G267" s="481" t="s">
        <v>1826</v>
      </c>
      <c r="H267" s="481" t="s">
        <v>578</v>
      </c>
      <c r="I267" s="481" t="s">
        <v>579</v>
      </c>
      <c r="J267" s="481" t="s">
        <v>580</v>
      </c>
      <c r="K267" s="482"/>
      <c r="L267" s="483">
        <v>490</v>
      </c>
      <c r="M267" s="483">
        <v>502</v>
      </c>
      <c r="N267" s="484">
        <v>2124</v>
      </c>
      <c r="O267" s="485">
        <v>4.33469387755102</v>
      </c>
      <c r="P267" s="486">
        <v>0</v>
      </c>
      <c r="Q267" s="483">
        <v>974</v>
      </c>
      <c r="R267" s="483">
        <v>974</v>
      </c>
      <c r="S267" s="483">
        <v>204</v>
      </c>
      <c r="T267" s="487">
        <v>0.42061855670103093</v>
      </c>
      <c r="U267" s="486">
        <v>7</v>
      </c>
      <c r="V267" s="486">
        <v>0</v>
      </c>
      <c r="W267" s="486">
        <v>14</v>
      </c>
      <c r="X267" s="481" t="s">
        <v>2021</v>
      </c>
      <c r="Y267" s="483">
        <v>581056</v>
      </c>
      <c r="Z267" s="485">
        <v>13.34</v>
      </c>
      <c r="AA267" s="483">
        <v>532084</v>
      </c>
      <c r="AB267" s="488">
        <v>12.21</v>
      </c>
      <c r="AC267" s="483">
        <v>79116</v>
      </c>
      <c r="AD267" s="483">
        <v>4454900</v>
      </c>
      <c r="AE267" s="487">
        <v>0.13615899328119838</v>
      </c>
      <c r="AF267" s="489">
        <v>73.013493253373312</v>
      </c>
      <c r="AG267" s="490">
        <v>6509155</v>
      </c>
      <c r="AH267" s="490">
        <v>2994</v>
      </c>
      <c r="AI267" s="490">
        <v>582.45529999999997</v>
      </c>
      <c r="AJ267" s="481" t="s">
        <v>1827</v>
      </c>
      <c r="AK267" s="481" t="s">
        <v>1828</v>
      </c>
      <c r="AL267" s="481" t="s">
        <v>1829</v>
      </c>
      <c r="AM267" s="481" t="s">
        <v>1830</v>
      </c>
      <c r="AN267" s="481" t="s">
        <v>766</v>
      </c>
      <c r="AO267" s="481" t="s">
        <v>2105</v>
      </c>
      <c r="AP267" s="481" t="s">
        <v>2056</v>
      </c>
      <c r="AQ267" s="481" t="s">
        <v>2225</v>
      </c>
      <c r="AR267" s="481" t="s">
        <v>2599</v>
      </c>
      <c r="AS267" s="481" t="s">
        <v>2595</v>
      </c>
      <c r="AT267" s="491">
        <v>18415</v>
      </c>
      <c r="AU267" s="481" t="s">
        <v>1192</v>
      </c>
      <c r="AV267" s="481" t="s">
        <v>2026</v>
      </c>
      <c r="AW267" s="481" t="s">
        <v>2026</v>
      </c>
      <c r="AX267" s="492" t="s">
        <v>2026</v>
      </c>
    </row>
    <row r="268" spans="1:50" ht="23.25">
      <c r="A268" s="480" t="s">
        <v>518</v>
      </c>
      <c r="B268" s="481" t="s">
        <v>1909</v>
      </c>
      <c r="C268" s="481" t="s">
        <v>2606</v>
      </c>
      <c r="D268" s="481" t="s">
        <v>2606</v>
      </c>
      <c r="E268" s="481" t="s">
        <v>2217</v>
      </c>
      <c r="F268" s="481" t="s">
        <v>2607</v>
      </c>
      <c r="G268" s="481" t="s">
        <v>1910</v>
      </c>
      <c r="H268" s="481" t="s">
        <v>578</v>
      </c>
      <c r="I268" s="481" t="s">
        <v>579</v>
      </c>
      <c r="J268" s="481" t="s">
        <v>580</v>
      </c>
      <c r="K268" s="482"/>
      <c r="L268" s="483">
        <v>489</v>
      </c>
      <c r="M268" s="483">
        <v>490</v>
      </c>
      <c r="N268" s="484">
        <v>2347.5</v>
      </c>
      <c r="O268" s="485">
        <v>4.8006134969325149</v>
      </c>
      <c r="P268" s="486">
        <v>0</v>
      </c>
      <c r="Q268" s="483">
        <v>1299</v>
      </c>
      <c r="R268" s="483">
        <v>1299</v>
      </c>
      <c r="S268" s="483">
        <v>132</v>
      </c>
      <c r="T268" s="487">
        <v>0.28025477707006369</v>
      </c>
      <c r="U268" s="486">
        <v>8</v>
      </c>
      <c r="V268" s="486">
        <v>1</v>
      </c>
      <c r="W268" s="486">
        <v>8</v>
      </c>
      <c r="X268" s="481" t="s">
        <v>2110</v>
      </c>
      <c r="Y268" s="483">
        <v>367961</v>
      </c>
      <c r="Z268" s="485">
        <v>8.4499999999999993</v>
      </c>
      <c r="AA268" s="483">
        <v>367961</v>
      </c>
      <c r="AB268" s="488">
        <v>8.4499999999999993</v>
      </c>
      <c r="AC268" s="483">
        <v>65839</v>
      </c>
      <c r="AD268" s="483">
        <v>4850947</v>
      </c>
      <c r="AE268" s="487">
        <v>0.17892928870179176</v>
      </c>
      <c r="AF268" s="489">
        <v>153.72781065088759</v>
      </c>
      <c r="AG268" s="490">
        <v>9893117</v>
      </c>
      <c r="AH268" s="490">
        <v>4204</v>
      </c>
      <c r="AI268" s="490">
        <v>593.95889999999997</v>
      </c>
      <c r="AJ268" s="481" t="s">
        <v>1911</v>
      </c>
      <c r="AK268" s="481" t="s">
        <v>1912</v>
      </c>
      <c r="AL268" s="481" t="s">
        <v>1913</v>
      </c>
      <c r="AM268" s="481" t="s">
        <v>1021</v>
      </c>
      <c r="AN268" s="481" t="s">
        <v>766</v>
      </c>
      <c r="AO268" s="481" t="s">
        <v>2043</v>
      </c>
      <c r="AP268" s="481" t="s">
        <v>2056</v>
      </c>
      <c r="AQ268" s="481" t="s">
        <v>2262</v>
      </c>
      <c r="AR268" s="481" t="s">
        <v>2594</v>
      </c>
      <c r="AS268" s="481" t="s">
        <v>2595</v>
      </c>
      <c r="AT268" s="491">
        <v>23011</v>
      </c>
      <c r="AU268" s="481" t="s">
        <v>2026</v>
      </c>
      <c r="AV268" s="481" t="s">
        <v>2026</v>
      </c>
      <c r="AW268" s="481" t="s">
        <v>2026</v>
      </c>
      <c r="AX268" s="492" t="s">
        <v>2026</v>
      </c>
    </row>
    <row r="269" spans="1:50" ht="34.5">
      <c r="A269" s="495" t="s">
        <v>519</v>
      </c>
      <c r="B269" s="496" t="s">
        <v>1909</v>
      </c>
      <c r="C269" s="496" t="s">
        <v>2608</v>
      </c>
      <c r="D269" s="496" t="s">
        <v>2606</v>
      </c>
      <c r="E269" s="496" t="s">
        <v>2217</v>
      </c>
      <c r="F269" s="496" t="s">
        <v>2607</v>
      </c>
      <c r="G269" s="496" t="s">
        <v>1910</v>
      </c>
      <c r="H269" s="496" t="s">
        <v>578</v>
      </c>
      <c r="I269" s="496" t="s">
        <v>579</v>
      </c>
      <c r="J269" s="496" t="s">
        <v>736</v>
      </c>
      <c r="K269" s="497"/>
      <c r="L269" s="498">
        <v>84</v>
      </c>
      <c r="M269" s="498">
        <v>144</v>
      </c>
      <c r="N269" s="499">
        <v>292</v>
      </c>
      <c r="O269" s="500">
        <v>3.4761904761904763</v>
      </c>
      <c r="P269" s="501">
        <v>0</v>
      </c>
      <c r="Q269" s="498">
        <v>94</v>
      </c>
      <c r="R269" s="498">
        <v>94</v>
      </c>
      <c r="S269" s="498">
        <v>73</v>
      </c>
      <c r="T269" s="502">
        <v>0.91249999999999998</v>
      </c>
      <c r="U269" s="501">
        <v>8</v>
      </c>
      <c r="V269" s="501">
        <v>0</v>
      </c>
      <c r="W269" s="501">
        <v>8</v>
      </c>
      <c r="X269" s="496" t="s">
        <v>2043</v>
      </c>
      <c r="Y269" s="498">
        <v>181770</v>
      </c>
      <c r="Z269" s="500">
        <v>4.17</v>
      </c>
      <c r="AA269" s="498">
        <v>181770</v>
      </c>
      <c r="AB269" s="503">
        <v>4.17</v>
      </c>
      <c r="AC269" s="498">
        <v>67228</v>
      </c>
      <c r="AD269" s="498">
        <v>758927</v>
      </c>
      <c r="AE269" s="502">
        <v>0.36985201078285745</v>
      </c>
      <c r="AF269" s="504">
        <v>22.541966426858515</v>
      </c>
      <c r="AG269" s="505">
        <v>2825000</v>
      </c>
      <c r="AH269" s="505">
        <v>6036</v>
      </c>
      <c r="AI269" s="505">
        <v>351.52499999999998</v>
      </c>
      <c r="AJ269" s="496" t="s">
        <v>1911</v>
      </c>
      <c r="AK269" s="496" t="s">
        <v>1913</v>
      </c>
      <c r="AL269" s="496" t="s">
        <v>1021</v>
      </c>
      <c r="AM269" s="496" t="s">
        <v>2026</v>
      </c>
      <c r="AN269" s="496" t="s">
        <v>766</v>
      </c>
      <c r="AO269" s="496" t="s">
        <v>2043</v>
      </c>
      <c r="AP269" s="496" t="s">
        <v>2056</v>
      </c>
      <c r="AQ269" s="496" t="s">
        <v>2262</v>
      </c>
      <c r="AR269" s="496" t="s">
        <v>2594</v>
      </c>
      <c r="AS269" s="496" t="s">
        <v>2595</v>
      </c>
      <c r="AT269" s="506">
        <v>24107</v>
      </c>
      <c r="AU269" s="496" t="s">
        <v>2026</v>
      </c>
      <c r="AV269" s="496" t="s">
        <v>737</v>
      </c>
      <c r="AW269" s="496" t="s">
        <v>2026</v>
      </c>
      <c r="AX269" s="507" t="s">
        <v>2026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CF08-47B6-BC41-95BB-BD5DFFA29944}">
  <sheetPr codeName="Sheet4">
    <tabColor rgb="FF64AEC0"/>
  </sheetPr>
  <dimension ref="A2:O51"/>
  <sheetViews>
    <sheetView tabSelected="1" zoomScale="130" zoomScaleNormal="130" workbookViewId="0">
      <selection activeCell="J10" sqref="J10"/>
    </sheetView>
  </sheetViews>
  <sheetFormatPr defaultColWidth="10.85546875" defaultRowHeight="15"/>
  <cols>
    <col min="1" max="1" width="10.85546875" style="21"/>
    <col min="2" max="2" width="10.85546875" style="524"/>
    <col min="3" max="4" width="20.42578125" style="524" customWidth="1"/>
    <col min="5" max="5" width="10.7109375" style="524" customWidth="1"/>
    <col min="6" max="6" width="14.28515625" style="524" customWidth="1"/>
    <col min="7" max="7" width="13.85546875" style="524" customWidth="1"/>
    <col min="8" max="11" width="10.85546875" style="524"/>
    <col min="12" max="16384" width="10.85546875" style="21"/>
  </cols>
  <sheetData>
    <row r="2" spans="2:15" ht="15.75" thickBot="1">
      <c r="I2" s="525"/>
      <c r="J2" s="525"/>
      <c r="K2" s="525"/>
      <c r="L2" s="26"/>
      <c r="M2" s="26"/>
      <c r="N2" s="26"/>
      <c r="O2" s="26"/>
    </row>
    <row r="3" spans="2:15">
      <c r="B3" s="526"/>
      <c r="C3" s="527"/>
      <c r="D3" s="527"/>
      <c r="E3" s="527"/>
      <c r="F3" s="527"/>
      <c r="G3" s="527"/>
      <c r="H3" s="528"/>
      <c r="I3" s="525"/>
      <c r="J3" s="525"/>
      <c r="K3" s="525"/>
      <c r="L3" s="26"/>
      <c r="M3" s="26"/>
      <c r="N3" s="26"/>
      <c r="O3" s="26"/>
    </row>
    <row r="4" spans="2:15" ht="23.25">
      <c r="B4" s="529"/>
      <c r="C4" s="530"/>
      <c r="D4" s="525"/>
      <c r="E4" s="525"/>
      <c r="F4" s="525"/>
      <c r="G4" s="525"/>
      <c r="H4" s="531"/>
      <c r="I4" s="525"/>
      <c r="J4" s="525"/>
      <c r="K4" s="525"/>
      <c r="L4" s="26"/>
      <c r="M4" s="26"/>
      <c r="N4" s="26"/>
      <c r="O4" s="26"/>
    </row>
    <row r="5" spans="2:15" ht="23.25">
      <c r="B5" s="529"/>
      <c r="C5" s="530" t="s">
        <v>2609</v>
      </c>
      <c r="D5" s="525"/>
      <c r="E5" s="525"/>
      <c r="F5" s="525"/>
      <c r="G5" s="525"/>
      <c r="H5" s="531"/>
      <c r="I5" s="525"/>
      <c r="J5" s="525"/>
      <c r="K5" s="525"/>
      <c r="L5" s="26"/>
      <c r="M5" s="26"/>
      <c r="N5" s="26"/>
      <c r="O5" s="26"/>
    </row>
    <row r="6" spans="2:15" ht="20.25">
      <c r="B6" s="529"/>
      <c r="C6" s="532" t="s">
        <v>2610</v>
      </c>
      <c r="D6" s="525"/>
      <c r="E6" s="525"/>
      <c r="F6" s="525"/>
      <c r="G6" s="525"/>
      <c r="H6" s="531"/>
      <c r="I6" s="525"/>
      <c r="J6" s="525"/>
      <c r="K6" s="525"/>
      <c r="L6" s="26"/>
      <c r="M6" s="26"/>
      <c r="N6" s="26"/>
      <c r="O6" s="26"/>
    </row>
    <row r="7" spans="2:15" ht="20.25">
      <c r="B7" s="529"/>
      <c r="C7" s="532" t="s">
        <v>2611</v>
      </c>
      <c r="D7" s="525"/>
      <c r="E7" s="525"/>
      <c r="F7" s="525"/>
      <c r="G7" s="525"/>
      <c r="H7" s="531"/>
      <c r="I7" s="525"/>
      <c r="J7" s="525"/>
      <c r="K7" s="525"/>
      <c r="L7" s="26"/>
      <c r="M7" s="26"/>
      <c r="N7" s="26"/>
      <c r="O7" s="26"/>
    </row>
    <row r="8" spans="2:15">
      <c r="B8" s="529"/>
      <c r="C8" s="525"/>
      <c r="D8" s="525"/>
      <c r="E8" s="525"/>
      <c r="F8" s="525"/>
      <c r="G8" s="525"/>
      <c r="H8" s="531"/>
      <c r="I8" s="525"/>
      <c r="J8" s="525"/>
      <c r="K8" s="525"/>
      <c r="L8" s="26"/>
      <c r="M8" s="26"/>
      <c r="N8" s="26"/>
      <c r="O8" s="26"/>
    </row>
    <row r="9" spans="2:15">
      <c r="B9" s="529"/>
      <c r="C9" s="525"/>
      <c r="D9" s="525"/>
      <c r="E9" s="525"/>
      <c r="F9" s="525"/>
      <c r="G9" s="525"/>
      <c r="H9" s="531"/>
      <c r="I9" s="525"/>
      <c r="J9" s="525"/>
      <c r="K9" s="525"/>
      <c r="L9" s="26"/>
      <c r="M9" s="26"/>
      <c r="N9" s="26"/>
      <c r="O9" s="26"/>
    </row>
    <row r="10" spans="2:15">
      <c r="B10" s="529"/>
      <c r="C10" s="525"/>
      <c r="D10" s="525"/>
      <c r="E10" s="525"/>
      <c r="F10" s="525"/>
      <c r="G10" s="525"/>
      <c r="H10" s="531"/>
      <c r="I10" s="525"/>
      <c r="J10" s="525"/>
      <c r="K10" s="525"/>
      <c r="L10" s="26"/>
      <c r="M10" s="26"/>
      <c r="N10" s="26"/>
      <c r="O10" s="26"/>
    </row>
    <row r="11" spans="2:15">
      <c r="B11" s="529"/>
      <c r="C11" s="525"/>
      <c r="D11" s="525"/>
      <c r="E11" s="525"/>
      <c r="F11" s="525"/>
      <c r="G11" s="525"/>
      <c r="H11" s="531"/>
      <c r="I11" s="525"/>
      <c r="J11" s="525"/>
      <c r="K11" s="525"/>
      <c r="L11" s="26"/>
      <c r="M11" s="26"/>
      <c r="N11" s="26"/>
      <c r="O11" s="26"/>
    </row>
    <row r="12" spans="2:15">
      <c r="B12" s="529"/>
      <c r="C12" s="525"/>
      <c r="D12" s="525"/>
      <c r="E12" s="525"/>
      <c r="F12" s="525"/>
      <c r="G12" s="525"/>
      <c r="H12" s="531"/>
      <c r="I12" s="525"/>
      <c r="J12" s="525"/>
      <c r="K12" s="525"/>
      <c r="L12" s="26"/>
      <c r="M12" s="26"/>
      <c r="N12" s="26"/>
      <c r="O12" s="26"/>
    </row>
    <row r="13" spans="2:15">
      <c r="B13" s="529"/>
      <c r="C13" s="525"/>
      <c r="D13" s="525"/>
      <c r="E13" s="525"/>
      <c r="F13" s="525"/>
      <c r="G13" s="525"/>
      <c r="H13" s="531"/>
      <c r="I13" s="525"/>
      <c r="J13" s="525"/>
      <c r="K13" s="525"/>
      <c r="L13" s="26"/>
      <c r="M13" s="26"/>
      <c r="N13" s="26"/>
      <c r="O13" s="26"/>
    </row>
    <row r="14" spans="2:15">
      <c r="B14" s="529"/>
      <c r="C14" s="525"/>
      <c r="D14" s="525"/>
      <c r="E14" s="525"/>
      <c r="F14" s="525"/>
      <c r="G14" s="525"/>
      <c r="H14" s="531"/>
      <c r="I14" s="525"/>
      <c r="J14" s="525"/>
      <c r="K14" s="525"/>
      <c r="L14" s="26"/>
      <c r="M14" s="26"/>
      <c r="N14" s="26"/>
      <c r="O14" s="26"/>
    </row>
    <row r="15" spans="2:15">
      <c r="B15" s="529"/>
      <c r="C15" s="525"/>
      <c r="D15" s="525"/>
      <c r="E15" s="525"/>
      <c r="F15" s="525"/>
      <c r="G15" s="525"/>
      <c r="H15" s="531"/>
      <c r="I15" s="525"/>
      <c r="J15" s="525"/>
      <c r="K15" s="525"/>
      <c r="L15" s="26"/>
      <c r="M15" s="26"/>
      <c r="N15" s="26"/>
      <c r="O15" s="26"/>
    </row>
    <row r="16" spans="2:15">
      <c r="B16" s="529"/>
      <c r="C16" s="525"/>
      <c r="D16" s="525"/>
      <c r="E16" s="525"/>
      <c r="F16" s="525"/>
      <c r="G16" s="525"/>
      <c r="H16" s="531"/>
      <c r="I16" s="525"/>
      <c r="J16" s="525"/>
      <c r="K16" s="525"/>
      <c r="L16" s="26"/>
      <c r="M16" s="26"/>
      <c r="N16" s="26"/>
      <c r="O16" s="26"/>
    </row>
    <row r="17" spans="1:15" ht="27.75">
      <c r="B17" s="529"/>
      <c r="C17" s="533" t="s">
        <v>2612</v>
      </c>
      <c r="D17" s="534"/>
      <c r="E17" s="534"/>
      <c r="F17" s="534"/>
      <c r="G17" s="525"/>
      <c r="H17" s="531"/>
      <c r="I17" s="525"/>
      <c r="J17" s="525"/>
      <c r="K17" s="525"/>
      <c r="L17" s="26"/>
      <c r="M17" s="26"/>
      <c r="N17" s="26"/>
      <c r="O17" s="26"/>
    </row>
    <row r="18" spans="1:15" ht="18">
      <c r="B18" s="529"/>
      <c r="C18" s="535" t="s">
        <v>2613</v>
      </c>
      <c r="D18" s="536">
        <v>2.5</v>
      </c>
      <c r="E18" s="525"/>
      <c r="F18" s="525"/>
      <c r="G18" s="525"/>
      <c r="H18" s="531"/>
      <c r="I18" s="525"/>
      <c r="J18" s="525"/>
      <c r="K18" s="525"/>
      <c r="L18" s="26"/>
      <c r="M18" s="26"/>
      <c r="N18" s="26"/>
      <c r="O18" s="26"/>
    </row>
    <row r="19" spans="1:15" ht="18">
      <c r="B19" s="529"/>
      <c r="C19" s="535" t="s">
        <v>2614</v>
      </c>
      <c r="D19" s="537">
        <v>44901</v>
      </c>
      <c r="E19" s="525"/>
      <c r="F19" s="525"/>
      <c r="G19" s="525"/>
      <c r="H19" s="531"/>
      <c r="I19" s="525"/>
      <c r="J19" s="525"/>
      <c r="K19" s="525"/>
      <c r="L19" s="26"/>
      <c r="M19" s="26"/>
      <c r="N19" s="26"/>
      <c r="O19" s="26"/>
    </row>
    <row r="20" spans="1:15">
      <c r="B20" s="529"/>
      <c r="C20" s="538"/>
      <c r="D20" s="525"/>
      <c r="E20" s="525"/>
      <c r="F20" s="525"/>
      <c r="G20" s="525"/>
      <c r="H20" s="531"/>
      <c r="I20" s="525"/>
      <c r="J20" s="525"/>
      <c r="K20" s="525"/>
      <c r="L20" s="26"/>
      <c r="M20" s="26"/>
      <c r="N20" s="26"/>
      <c r="O20" s="26"/>
    </row>
    <row r="21" spans="1:15" ht="15.75" thickBot="1">
      <c r="B21" s="539"/>
      <c r="C21" s="540"/>
      <c r="D21" s="540"/>
      <c r="E21" s="540"/>
      <c r="F21" s="540"/>
      <c r="G21" s="540"/>
      <c r="H21" s="541"/>
      <c r="I21" s="525"/>
      <c r="J21" s="525"/>
      <c r="K21" s="525"/>
      <c r="L21" s="26"/>
      <c r="M21" s="26"/>
      <c r="N21" s="26"/>
      <c r="O21" s="26"/>
    </row>
    <row r="22" spans="1:15" ht="15.75" thickBot="1">
      <c r="A22" s="26"/>
      <c r="B22" s="525"/>
      <c r="C22" s="525"/>
      <c r="D22" s="525"/>
      <c r="E22" s="525"/>
      <c r="F22" s="525"/>
      <c r="G22" s="525"/>
      <c r="H22" s="525"/>
      <c r="I22" s="525"/>
      <c r="J22" s="525"/>
      <c r="K22" s="525"/>
      <c r="L22" s="26"/>
      <c r="M22" s="26"/>
      <c r="N22" s="26"/>
      <c r="O22" s="26"/>
    </row>
    <row r="23" spans="1:15" ht="28.5" customHeight="1">
      <c r="A23" s="26"/>
      <c r="B23" s="763" t="s">
        <v>2615</v>
      </c>
      <c r="C23" s="764"/>
      <c r="D23" s="764"/>
      <c r="E23" s="764"/>
      <c r="F23" s="764"/>
      <c r="G23" s="764"/>
      <c r="H23" s="765"/>
      <c r="I23" s="525"/>
      <c r="J23" s="525"/>
      <c r="K23" s="525"/>
      <c r="L23" s="26"/>
      <c r="M23" s="26"/>
      <c r="N23" s="26"/>
      <c r="O23" s="26"/>
    </row>
    <row r="24" spans="1:15" ht="51" customHeight="1">
      <c r="A24" s="26"/>
      <c r="B24" s="543">
        <v>1</v>
      </c>
      <c r="C24" s="762" t="s">
        <v>2616</v>
      </c>
      <c r="D24" s="762"/>
      <c r="E24" s="762"/>
      <c r="F24" s="762"/>
      <c r="G24" s="762"/>
      <c r="H24" s="542"/>
      <c r="I24" s="525"/>
      <c r="J24" s="525"/>
      <c r="K24" s="525"/>
      <c r="L24" s="26"/>
      <c r="M24" s="26"/>
      <c r="N24" s="26"/>
      <c r="O24" s="26"/>
    </row>
    <row r="25" spans="1:15" ht="39.950000000000003" customHeight="1">
      <c r="A25" s="26"/>
      <c r="B25" s="543">
        <v>2</v>
      </c>
      <c r="C25" s="762" t="s">
        <v>2617</v>
      </c>
      <c r="D25" s="762"/>
      <c r="E25" s="762"/>
      <c r="F25" s="762"/>
      <c r="G25" s="544"/>
      <c r="H25" s="542"/>
      <c r="I25" s="525"/>
      <c r="J25" s="525"/>
      <c r="K25" s="525"/>
      <c r="L25" s="26"/>
      <c r="M25" s="26"/>
      <c r="N25" s="26"/>
      <c r="O25" s="26"/>
    </row>
    <row r="26" spans="1:15" ht="30" customHeight="1">
      <c r="A26" s="26"/>
      <c r="B26" s="543">
        <v>3</v>
      </c>
      <c r="C26" s="761" t="s">
        <v>2618</v>
      </c>
      <c r="D26" s="761"/>
      <c r="E26" s="761"/>
      <c r="F26" s="761"/>
      <c r="G26" s="544"/>
      <c r="H26" s="542"/>
      <c r="I26" s="525"/>
      <c r="J26" s="525"/>
      <c r="K26" s="525"/>
      <c r="L26" s="26"/>
      <c r="M26" s="26"/>
      <c r="N26" s="26"/>
      <c r="O26" s="26"/>
    </row>
    <row r="27" spans="1:15">
      <c r="A27" s="26"/>
      <c r="B27" s="545"/>
      <c r="C27" s="546"/>
      <c r="D27" s="547" t="s">
        <v>2619</v>
      </c>
      <c r="E27" s="525">
        <v>21.05</v>
      </c>
      <c r="F27" s="548"/>
      <c r="G27" s="548"/>
      <c r="H27" s="542"/>
      <c r="I27" s="525"/>
      <c r="J27" s="525"/>
      <c r="K27" s="525"/>
      <c r="L27" s="26"/>
      <c r="M27" s="26"/>
      <c r="N27" s="26"/>
      <c r="O27" s="26"/>
    </row>
    <row r="28" spans="1:15">
      <c r="A28" s="26"/>
      <c r="B28" s="549"/>
      <c r="C28" s="548"/>
      <c r="D28" s="547" t="s">
        <v>2620</v>
      </c>
      <c r="E28" s="525">
        <v>18.02</v>
      </c>
      <c r="F28" s="548"/>
      <c r="G28" s="548"/>
      <c r="H28" s="542"/>
      <c r="I28" s="525"/>
      <c r="J28" s="525"/>
      <c r="K28" s="525"/>
      <c r="L28" s="26"/>
      <c r="M28" s="26"/>
      <c r="N28" s="26"/>
      <c r="O28" s="26"/>
    </row>
    <row r="29" spans="1:15">
      <c r="A29" s="26"/>
      <c r="B29" s="549"/>
      <c r="C29" s="548"/>
      <c r="D29" s="547" t="s">
        <v>2621</v>
      </c>
      <c r="E29" s="525">
        <v>26.67</v>
      </c>
      <c r="F29" s="548"/>
      <c r="G29" s="548"/>
      <c r="H29" s="542"/>
      <c r="I29" s="525"/>
      <c r="J29" s="525"/>
      <c r="K29" s="525"/>
      <c r="L29" s="26"/>
      <c r="M29" s="26"/>
      <c r="N29" s="26"/>
      <c r="O29" s="26"/>
    </row>
    <row r="30" spans="1:15">
      <c r="A30" s="26"/>
      <c r="B30" s="529"/>
      <c r="C30" s="525"/>
      <c r="D30" s="547" t="s">
        <v>2622</v>
      </c>
      <c r="E30" s="525">
        <v>6.19</v>
      </c>
      <c r="F30" s="525"/>
      <c r="G30" s="525"/>
      <c r="H30" s="531"/>
      <c r="I30" s="525"/>
      <c r="J30" s="525"/>
      <c r="K30" s="525"/>
      <c r="L30" s="26"/>
      <c r="M30" s="26"/>
      <c r="N30" s="26"/>
      <c r="O30" s="26"/>
    </row>
    <row r="31" spans="1:15">
      <c r="A31" s="26"/>
      <c r="B31" s="529"/>
      <c r="C31" s="525"/>
      <c r="D31" s="547" t="s">
        <v>2623</v>
      </c>
      <c r="E31" s="525">
        <v>4.32</v>
      </c>
      <c r="F31" s="525"/>
      <c r="G31" s="525"/>
      <c r="H31" s="531"/>
      <c r="I31" s="525"/>
      <c r="J31" s="525"/>
      <c r="K31" s="525"/>
      <c r="L31" s="26"/>
      <c r="M31" s="26"/>
      <c r="N31" s="26"/>
      <c r="O31" s="26"/>
    </row>
    <row r="32" spans="1:15">
      <c r="A32" s="26"/>
      <c r="B32" s="529"/>
      <c r="C32" s="525"/>
      <c r="D32" s="547" t="s">
        <v>2624</v>
      </c>
      <c r="E32" s="525">
        <v>5.65</v>
      </c>
      <c r="F32" s="525"/>
      <c r="G32" s="525"/>
      <c r="H32" s="531"/>
      <c r="I32" s="525"/>
      <c r="J32" s="525"/>
      <c r="K32" s="525"/>
      <c r="L32" s="26"/>
      <c r="M32" s="26"/>
      <c r="N32" s="26"/>
      <c r="O32" s="26"/>
    </row>
    <row r="33" spans="2:15">
      <c r="B33" s="529"/>
      <c r="C33" s="525"/>
      <c r="D33" s="547" t="s">
        <v>2625</v>
      </c>
      <c r="E33" s="525">
        <v>13.33</v>
      </c>
      <c r="F33" s="525"/>
      <c r="G33" s="525"/>
      <c r="H33" s="531"/>
      <c r="I33" s="525"/>
      <c r="J33" s="525"/>
      <c r="K33" s="525"/>
      <c r="L33" s="26"/>
      <c r="M33" s="26"/>
      <c r="N33" s="26"/>
      <c r="O33" s="26"/>
    </row>
    <row r="34" spans="2:15" s="72" customFormat="1" ht="17.25" customHeight="1">
      <c r="B34" s="556"/>
      <c r="C34" s="558" t="s">
        <v>2626</v>
      </c>
      <c r="D34" s="554"/>
      <c r="E34" s="554"/>
      <c r="F34" s="554"/>
      <c r="G34" s="554"/>
      <c r="H34" s="555"/>
      <c r="I34" s="554"/>
      <c r="J34" s="554"/>
      <c r="K34" s="554"/>
      <c r="L34" s="96"/>
      <c r="M34" s="96"/>
      <c r="N34" s="96"/>
      <c r="O34" s="96"/>
    </row>
    <row r="35" spans="2:15">
      <c r="B35" s="543">
        <v>4</v>
      </c>
      <c r="C35" s="761" t="s">
        <v>2627</v>
      </c>
      <c r="D35" s="761"/>
      <c r="E35" s="761"/>
      <c r="F35" s="761"/>
      <c r="G35" s="525"/>
      <c r="H35" s="531"/>
      <c r="I35" s="525"/>
      <c r="J35" s="525"/>
      <c r="K35" s="525"/>
      <c r="L35" s="26"/>
      <c r="M35" s="26"/>
      <c r="N35" s="26"/>
      <c r="O35" s="26"/>
    </row>
    <row r="36" spans="2:15" ht="15.75" thickBot="1">
      <c r="B36" s="539"/>
      <c r="C36" s="540"/>
      <c r="D36" s="540"/>
      <c r="E36" s="540"/>
      <c r="F36" s="540"/>
      <c r="G36" s="540"/>
      <c r="H36" s="541"/>
      <c r="I36" s="525"/>
      <c r="J36" s="525"/>
      <c r="K36" s="525"/>
      <c r="L36" s="26"/>
      <c r="M36" s="26"/>
      <c r="N36" s="26"/>
      <c r="O36" s="26"/>
    </row>
    <row r="37" spans="2:15" ht="15.75" thickBot="1">
      <c r="I37" s="525"/>
      <c r="J37" s="525"/>
      <c r="K37" s="525"/>
      <c r="L37" s="26"/>
      <c r="M37" s="26"/>
      <c r="N37" s="26"/>
      <c r="O37" s="26"/>
    </row>
    <row r="38" spans="2:15" ht="23.25">
      <c r="B38" s="758" t="s">
        <v>2628</v>
      </c>
      <c r="C38" s="759"/>
      <c r="D38" s="759"/>
      <c r="E38" s="759"/>
      <c r="F38" s="759"/>
      <c r="G38" s="759"/>
      <c r="H38" s="760"/>
    </row>
    <row r="39" spans="2:15" ht="23.25">
      <c r="B39" s="557" t="s">
        <v>2629</v>
      </c>
      <c r="C39" s="552"/>
      <c r="D39" s="552"/>
      <c r="E39" s="552"/>
      <c r="F39" s="552"/>
      <c r="G39" s="552"/>
      <c r="H39" s="553"/>
    </row>
    <row r="40" spans="2:15" ht="23.25">
      <c r="B40" s="550">
        <v>1</v>
      </c>
      <c r="C40" s="766" t="s">
        <v>2630</v>
      </c>
      <c r="D40" s="766"/>
      <c r="E40" s="766"/>
      <c r="F40" s="551" t="s">
        <v>2631</v>
      </c>
      <c r="G40" s="552"/>
      <c r="H40" s="553"/>
    </row>
    <row r="41" spans="2:15" ht="14.45" customHeight="1">
      <c r="B41" s="550"/>
      <c r="C41" s="554"/>
      <c r="D41" s="554"/>
      <c r="E41" s="552"/>
      <c r="F41" s="552"/>
      <c r="G41" s="552"/>
      <c r="H41" s="553"/>
    </row>
    <row r="42" spans="2:15">
      <c r="B42" s="557" t="s">
        <v>523</v>
      </c>
      <c r="C42" s="554"/>
      <c r="D42" s="554"/>
      <c r="E42" s="554"/>
      <c r="F42" s="554"/>
      <c r="G42" s="554"/>
      <c r="H42" s="555"/>
    </row>
    <row r="43" spans="2:15">
      <c r="B43" s="550">
        <v>1</v>
      </c>
      <c r="C43" s="766" t="s">
        <v>2632</v>
      </c>
      <c r="D43" s="766"/>
      <c r="E43" s="766"/>
      <c r="F43" s="554"/>
      <c r="G43" s="554"/>
      <c r="H43" s="555"/>
    </row>
    <row r="44" spans="2:15">
      <c r="B44" s="550">
        <v>2</v>
      </c>
      <c r="C44" s="731" t="s">
        <v>2633</v>
      </c>
      <c r="D44" s="731"/>
      <c r="E44" s="731"/>
      <c r="F44" s="554"/>
      <c r="G44" s="554"/>
      <c r="H44" s="555"/>
    </row>
    <row r="45" spans="2:15">
      <c r="B45" s="556"/>
      <c r="C45" s="554"/>
      <c r="D45" s="554"/>
      <c r="E45" s="554"/>
      <c r="F45" s="554"/>
      <c r="G45" s="554"/>
      <c r="H45" s="555"/>
    </row>
    <row r="46" spans="2:15">
      <c r="B46" s="557" t="s">
        <v>2634</v>
      </c>
      <c r="C46" s="554"/>
      <c r="D46" s="554"/>
      <c r="E46" s="554"/>
      <c r="F46" s="554"/>
      <c r="G46" s="554"/>
      <c r="H46" s="555"/>
    </row>
    <row r="47" spans="2:15" ht="35.25" customHeight="1">
      <c r="B47" s="550">
        <v>1</v>
      </c>
      <c r="C47" s="761" t="s">
        <v>2635</v>
      </c>
      <c r="D47" s="761"/>
      <c r="E47" s="761"/>
      <c r="F47" s="761"/>
      <c r="G47" s="761"/>
      <c r="H47" s="555"/>
    </row>
    <row r="48" spans="2:15">
      <c r="B48" s="550">
        <v>2</v>
      </c>
      <c r="C48" s="766" t="s">
        <v>2632</v>
      </c>
      <c r="D48" s="766"/>
      <c r="E48" s="766"/>
      <c r="F48" s="554"/>
      <c r="G48" s="554"/>
      <c r="H48" s="555"/>
    </row>
    <row r="49" spans="2:8" ht="29.25" customHeight="1">
      <c r="B49" s="550">
        <v>3</v>
      </c>
      <c r="C49" s="761" t="s">
        <v>2636</v>
      </c>
      <c r="D49" s="761"/>
      <c r="E49" s="761"/>
      <c r="F49" s="761"/>
      <c r="G49" s="761"/>
      <c r="H49" s="555"/>
    </row>
    <row r="50" spans="2:8">
      <c r="B50" s="556"/>
      <c r="C50" s="554"/>
      <c r="D50" s="554"/>
      <c r="E50" s="554"/>
      <c r="F50" s="554"/>
      <c r="G50" s="554"/>
      <c r="H50" s="555"/>
    </row>
    <row r="51" spans="2:8" ht="15.75" thickBot="1">
      <c r="B51" s="539"/>
      <c r="C51" s="540"/>
      <c r="D51" s="540"/>
      <c r="E51" s="540"/>
      <c r="F51" s="540"/>
      <c r="G51" s="540"/>
      <c r="H51" s="541"/>
    </row>
  </sheetData>
  <sheetProtection algorithmName="SHA-512" hashValue="0h0Ic/yHe6/LlhAA214D6w+8pzGHqvJmifqhdpntVLzv6gZQGi1+pJ3205Vk95C3hynCQDWURHaAVtiI51sG5A==" saltValue="IZ+uqwY5kvUWoXOoFujTYA==" spinCount="100000" sheet="1" objects="1" scenarios="1"/>
  <mergeCells count="11">
    <mergeCell ref="B38:H38"/>
    <mergeCell ref="C49:G49"/>
    <mergeCell ref="C24:G24"/>
    <mergeCell ref="B23:H23"/>
    <mergeCell ref="C25:F25"/>
    <mergeCell ref="C26:F26"/>
    <mergeCell ref="C40:E40"/>
    <mergeCell ref="C43:E43"/>
    <mergeCell ref="C47:G47"/>
    <mergeCell ref="C48:E48"/>
    <mergeCell ref="C35:F35"/>
  </mergeCells>
  <hyperlinks>
    <hyperlink ref="C34" r:id="rId1" display="For more information, see the Zero Waste Design Guidelines reference - LINK" xr:uid="{B1BCDF25-41F1-E143-9101-F39C43AD81B2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B294E-157A-44A4-BD24-C4DD69D7CC92}">
  <sheetPr codeName="Sheet3"/>
  <dimension ref="A1:M1502"/>
  <sheetViews>
    <sheetView topLeftCell="A19" zoomScale="77" zoomScaleNormal="77" workbookViewId="0">
      <selection activeCell="G140" sqref="G2:G140"/>
    </sheetView>
  </sheetViews>
  <sheetFormatPr defaultColWidth="8.85546875" defaultRowHeight="15"/>
  <cols>
    <col min="1" max="1" width="33" bestFit="1" customWidth="1"/>
    <col min="2" max="2" width="9.42578125" bestFit="1" customWidth="1"/>
    <col min="3" max="3" width="17.42578125" bestFit="1" customWidth="1"/>
    <col min="7" max="7" width="33" bestFit="1" customWidth="1"/>
    <col min="8" max="8" width="21.85546875" bestFit="1" customWidth="1"/>
    <col min="9" max="9" width="10.42578125" bestFit="1" customWidth="1"/>
    <col min="12" max="12" width="13.140625" bestFit="1" customWidth="1"/>
    <col min="13" max="13" width="21.85546875" bestFit="1" customWidth="1"/>
  </cols>
  <sheetData>
    <row r="1" spans="1:13">
      <c r="A1" t="s">
        <v>2637</v>
      </c>
      <c r="B1" t="s">
        <v>2638</v>
      </c>
      <c r="C1" t="s">
        <v>2639</v>
      </c>
      <c r="G1" s="15" t="s">
        <v>2640</v>
      </c>
      <c r="H1" t="s">
        <v>2641</v>
      </c>
      <c r="I1" s="12" t="s">
        <v>2642</v>
      </c>
      <c r="L1" s="15" t="s">
        <v>2640</v>
      </c>
      <c r="M1" t="s">
        <v>2641</v>
      </c>
    </row>
    <row r="2" spans="1:13">
      <c r="A2" s="13" t="s">
        <v>384</v>
      </c>
      <c r="B2">
        <v>1</v>
      </c>
      <c r="C2">
        <v>5.55</v>
      </c>
      <c r="G2" s="16" t="s">
        <v>384</v>
      </c>
      <c r="H2" s="13">
        <v>48.61</v>
      </c>
      <c r="I2" s="4">
        <f>H2/4</f>
        <v>12.1525</v>
      </c>
      <c r="L2" s="16">
        <v>1</v>
      </c>
      <c r="M2" s="13">
        <v>2295.1</v>
      </c>
    </row>
    <row r="3" spans="1:13">
      <c r="A3" s="13" t="s">
        <v>384</v>
      </c>
      <c r="B3">
        <v>10</v>
      </c>
      <c r="C3">
        <v>3.3499999999999996</v>
      </c>
      <c r="G3" s="16" t="s">
        <v>2643</v>
      </c>
      <c r="H3" s="13">
        <v>232.92</v>
      </c>
      <c r="I3" s="4">
        <f t="shared" ref="I3:I66" si="0">H3/4</f>
        <v>58.23</v>
      </c>
      <c r="L3" s="16">
        <v>2</v>
      </c>
      <c r="M3" s="13">
        <v>2082.2900000000004</v>
      </c>
    </row>
    <row r="4" spans="1:13">
      <c r="A4" s="13" t="s">
        <v>384</v>
      </c>
      <c r="B4">
        <v>11</v>
      </c>
      <c r="C4">
        <v>6.4</v>
      </c>
      <c r="G4" s="16" t="s">
        <v>344</v>
      </c>
      <c r="H4" s="13">
        <v>199.37</v>
      </c>
      <c r="I4" s="4">
        <f t="shared" si="0"/>
        <v>49.842500000000001</v>
      </c>
      <c r="L4" s="16">
        <v>3</v>
      </c>
      <c r="M4" s="13">
        <v>2285.9100000000012</v>
      </c>
    </row>
    <row r="5" spans="1:13">
      <c r="A5" s="13" t="s">
        <v>384</v>
      </c>
      <c r="B5">
        <v>2</v>
      </c>
      <c r="C5">
        <v>4.5600000000000005</v>
      </c>
      <c r="G5" s="16" t="s">
        <v>2644</v>
      </c>
      <c r="H5" s="13">
        <v>75.83</v>
      </c>
      <c r="I5" s="4">
        <f t="shared" si="0"/>
        <v>18.9575</v>
      </c>
      <c r="L5" s="16">
        <v>4</v>
      </c>
      <c r="M5" s="13">
        <v>2271.1299999999992</v>
      </c>
    </row>
    <row r="6" spans="1:13">
      <c r="A6" s="13" t="s">
        <v>384</v>
      </c>
      <c r="B6">
        <v>3</v>
      </c>
      <c r="C6">
        <v>4.66</v>
      </c>
      <c r="G6" s="16" t="s">
        <v>496</v>
      </c>
      <c r="H6" s="13">
        <v>126.75999999999999</v>
      </c>
      <c r="I6" s="4">
        <f t="shared" si="0"/>
        <v>31.689999999999998</v>
      </c>
      <c r="L6" s="16">
        <v>5</v>
      </c>
      <c r="M6" s="13">
        <v>2280.6799999999989</v>
      </c>
    </row>
    <row r="7" spans="1:13">
      <c r="A7" s="13" t="s">
        <v>384</v>
      </c>
      <c r="B7">
        <v>4</v>
      </c>
      <c r="C7">
        <v>5.55</v>
      </c>
      <c r="G7" s="16" t="s">
        <v>348</v>
      </c>
      <c r="H7" s="13">
        <v>80.06</v>
      </c>
      <c r="I7" s="4">
        <f t="shared" si="0"/>
        <v>20.015000000000001</v>
      </c>
      <c r="L7" s="16">
        <v>6</v>
      </c>
      <c r="M7" s="13">
        <v>2106.8599999999988</v>
      </c>
    </row>
    <row r="8" spans="1:13">
      <c r="A8" s="13" t="s">
        <v>384</v>
      </c>
      <c r="B8">
        <v>5</v>
      </c>
      <c r="C8">
        <v>3.1</v>
      </c>
      <c r="G8" s="16" t="s">
        <v>506</v>
      </c>
      <c r="H8" s="13">
        <v>127.06</v>
      </c>
      <c r="I8" s="4">
        <f t="shared" si="0"/>
        <v>31.765000000000001</v>
      </c>
      <c r="L8" s="16">
        <v>7</v>
      </c>
      <c r="M8" s="13">
        <v>2195.4799999999996</v>
      </c>
    </row>
    <row r="9" spans="1:13">
      <c r="A9" s="13" t="s">
        <v>384</v>
      </c>
      <c r="B9">
        <v>6</v>
      </c>
      <c r="C9">
        <v>4.38</v>
      </c>
      <c r="G9" s="16" t="s">
        <v>319</v>
      </c>
      <c r="H9" s="13">
        <v>149.07999999999998</v>
      </c>
      <c r="I9" s="4">
        <f t="shared" si="0"/>
        <v>37.269999999999996</v>
      </c>
      <c r="L9" s="16">
        <v>8</v>
      </c>
      <c r="M9" s="13">
        <v>1985.33</v>
      </c>
    </row>
    <row r="10" spans="1:13">
      <c r="A10" s="13" t="s">
        <v>384</v>
      </c>
      <c r="B10">
        <v>7</v>
      </c>
      <c r="C10">
        <v>3.44</v>
      </c>
      <c r="G10" s="16" t="s">
        <v>430</v>
      </c>
      <c r="H10" s="13">
        <v>5.28</v>
      </c>
      <c r="I10" s="4">
        <f t="shared" si="0"/>
        <v>1.32</v>
      </c>
      <c r="L10" s="16">
        <v>9</v>
      </c>
      <c r="M10" s="13">
        <v>1982.3199999999993</v>
      </c>
    </row>
    <row r="11" spans="1:13">
      <c r="A11" s="13" t="s">
        <v>384</v>
      </c>
      <c r="B11">
        <v>8</v>
      </c>
      <c r="C11">
        <v>4.93</v>
      </c>
      <c r="G11" s="16" t="s">
        <v>2645</v>
      </c>
      <c r="H11" s="13">
        <v>220.93999999999997</v>
      </c>
      <c r="I11" s="4">
        <f t="shared" si="0"/>
        <v>55.234999999999992</v>
      </c>
      <c r="L11" s="16">
        <v>10</v>
      </c>
      <c r="M11" s="13">
        <v>2058.5600000000004</v>
      </c>
    </row>
    <row r="12" spans="1:13">
      <c r="A12" s="13" t="s">
        <v>384</v>
      </c>
      <c r="B12">
        <v>9</v>
      </c>
      <c r="C12">
        <v>2.69</v>
      </c>
      <c r="G12" s="16" t="s">
        <v>2646</v>
      </c>
      <c r="H12" s="13">
        <v>181.19</v>
      </c>
      <c r="I12" s="4">
        <f t="shared" si="0"/>
        <v>45.297499999999999</v>
      </c>
      <c r="L12" s="16">
        <v>11</v>
      </c>
      <c r="M12" s="13">
        <v>1861.1700000000017</v>
      </c>
    </row>
    <row r="13" spans="1:13">
      <c r="A13" s="13" t="s">
        <v>2643</v>
      </c>
      <c r="B13">
        <v>1</v>
      </c>
      <c r="C13">
        <v>19.86</v>
      </c>
      <c r="G13" s="16" t="s">
        <v>520</v>
      </c>
      <c r="H13" s="13">
        <v>67.37</v>
      </c>
      <c r="I13" s="4">
        <f t="shared" si="0"/>
        <v>16.842500000000001</v>
      </c>
      <c r="L13" s="16" t="s">
        <v>2647</v>
      </c>
      <c r="M13" s="13">
        <v>23404.83</v>
      </c>
    </row>
    <row r="14" spans="1:13">
      <c r="A14" s="13" t="s">
        <v>2643</v>
      </c>
      <c r="B14">
        <v>10</v>
      </c>
      <c r="C14">
        <v>20.91</v>
      </c>
      <c r="G14" s="16" t="s">
        <v>2648</v>
      </c>
      <c r="H14" s="13">
        <v>107.4</v>
      </c>
      <c r="I14" s="4">
        <f t="shared" si="0"/>
        <v>26.85</v>
      </c>
    </row>
    <row r="15" spans="1:13">
      <c r="A15" s="13" t="s">
        <v>2643</v>
      </c>
      <c r="B15">
        <v>11</v>
      </c>
      <c r="C15">
        <v>23.970000000000002</v>
      </c>
      <c r="G15" s="16" t="s">
        <v>431</v>
      </c>
      <c r="H15" s="13">
        <v>166.11999999999998</v>
      </c>
      <c r="I15" s="4">
        <f t="shared" si="0"/>
        <v>41.529999999999994</v>
      </c>
    </row>
    <row r="16" spans="1:13">
      <c r="A16" s="13" t="s">
        <v>2643</v>
      </c>
      <c r="B16">
        <v>2</v>
      </c>
      <c r="C16">
        <v>20.22</v>
      </c>
      <c r="G16" s="16" t="s">
        <v>2649</v>
      </c>
      <c r="H16" s="13">
        <v>222.12000000000003</v>
      </c>
      <c r="I16" s="4">
        <f t="shared" si="0"/>
        <v>55.530000000000008</v>
      </c>
    </row>
    <row r="17" spans="1:9">
      <c r="A17" s="13" t="s">
        <v>2643</v>
      </c>
      <c r="B17">
        <v>3</v>
      </c>
      <c r="C17">
        <v>24.919999999999998</v>
      </c>
      <c r="G17" s="16" t="s">
        <v>2650</v>
      </c>
      <c r="H17" s="13">
        <v>277.61</v>
      </c>
      <c r="I17" s="4">
        <f t="shared" si="0"/>
        <v>69.402500000000003</v>
      </c>
    </row>
    <row r="18" spans="1:9">
      <c r="A18" s="13" t="s">
        <v>2643</v>
      </c>
      <c r="B18">
        <v>4</v>
      </c>
      <c r="C18">
        <v>22.88</v>
      </c>
      <c r="G18" s="16" t="s">
        <v>443</v>
      </c>
      <c r="H18" s="13">
        <v>151.20000000000002</v>
      </c>
      <c r="I18" s="4">
        <f t="shared" si="0"/>
        <v>37.800000000000004</v>
      </c>
    </row>
    <row r="19" spans="1:9">
      <c r="A19" s="13" t="s">
        <v>2643</v>
      </c>
      <c r="B19">
        <v>5</v>
      </c>
      <c r="C19">
        <v>28.46</v>
      </c>
      <c r="G19" s="16" t="s">
        <v>418</v>
      </c>
      <c r="H19" s="13">
        <v>190.24</v>
      </c>
      <c r="I19" s="4">
        <f t="shared" si="0"/>
        <v>47.56</v>
      </c>
    </row>
    <row r="20" spans="1:9">
      <c r="A20" s="13" t="s">
        <v>2643</v>
      </c>
      <c r="B20">
        <v>6</v>
      </c>
      <c r="C20">
        <v>16.98</v>
      </c>
      <c r="G20" s="16" t="s">
        <v>485</v>
      </c>
      <c r="H20" s="13">
        <v>148.16999999999999</v>
      </c>
      <c r="I20" s="4">
        <f t="shared" si="0"/>
        <v>37.042499999999997</v>
      </c>
    </row>
    <row r="21" spans="1:9">
      <c r="A21" s="13" t="s">
        <v>2643</v>
      </c>
      <c r="B21">
        <v>7</v>
      </c>
      <c r="C21">
        <v>14.7</v>
      </c>
      <c r="G21" s="16" t="s">
        <v>859</v>
      </c>
      <c r="H21" s="13">
        <v>241.76999999999998</v>
      </c>
      <c r="I21" s="4">
        <f t="shared" si="0"/>
        <v>60.442499999999995</v>
      </c>
    </row>
    <row r="22" spans="1:9">
      <c r="A22" s="13" t="s">
        <v>2643</v>
      </c>
      <c r="B22">
        <v>8</v>
      </c>
      <c r="C22">
        <v>25.05</v>
      </c>
      <c r="G22" s="16" t="s">
        <v>400</v>
      </c>
      <c r="H22" s="13">
        <v>259.70999999999998</v>
      </c>
      <c r="I22" s="4">
        <f t="shared" si="0"/>
        <v>64.927499999999995</v>
      </c>
    </row>
    <row r="23" spans="1:9">
      <c r="A23" s="13" t="s">
        <v>2643</v>
      </c>
      <c r="B23">
        <v>9</v>
      </c>
      <c r="C23">
        <v>14.969999999999999</v>
      </c>
      <c r="G23" s="16" t="s">
        <v>2651</v>
      </c>
      <c r="H23" s="13">
        <v>210.51</v>
      </c>
      <c r="I23" s="4">
        <f t="shared" si="0"/>
        <v>52.627499999999998</v>
      </c>
    </row>
    <row r="24" spans="1:9">
      <c r="A24" s="13" t="s">
        <v>344</v>
      </c>
      <c r="B24">
        <v>1</v>
      </c>
      <c r="C24">
        <v>17.649999999999999</v>
      </c>
      <c r="G24" s="16" t="s">
        <v>362</v>
      </c>
      <c r="H24" s="13">
        <v>190.11</v>
      </c>
      <c r="I24" s="4">
        <f t="shared" si="0"/>
        <v>47.527500000000003</v>
      </c>
    </row>
    <row r="25" spans="1:9">
      <c r="A25" s="13" t="s">
        <v>344</v>
      </c>
      <c r="B25">
        <v>10</v>
      </c>
      <c r="C25">
        <v>20.310000000000002</v>
      </c>
      <c r="G25" s="16" t="s">
        <v>421</v>
      </c>
      <c r="H25" s="13">
        <v>275.24000000000007</v>
      </c>
      <c r="I25" s="4">
        <f t="shared" si="0"/>
        <v>68.810000000000016</v>
      </c>
    </row>
    <row r="26" spans="1:9">
      <c r="A26" s="13" t="s">
        <v>344</v>
      </c>
      <c r="B26">
        <v>11</v>
      </c>
      <c r="C26">
        <v>15.63</v>
      </c>
      <c r="G26" s="16" t="s">
        <v>335</v>
      </c>
      <c r="H26" s="13">
        <v>159.65</v>
      </c>
      <c r="I26" s="4">
        <f t="shared" si="0"/>
        <v>39.912500000000001</v>
      </c>
    </row>
    <row r="27" spans="1:9">
      <c r="A27" s="13" t="s">
        <v>344</v>
      </c>
      <c r="B27">
        <v>2</v>
      </c>
      <c r="C27">
        <v>16.560000000000002</v>
      </c>
      <c r="G27" s="16" t="s">
        <v>2652</v>
      </c>
      <c r="H27" s="13">
        <v>121.67</v>
      </c>
      <c r="I27" s="4">
        <f t="shared" si="0"/>
        <v>30.4175</v>
      </c>
    </row>
    <row r="28" spans="1:9">
      <c r="A28" s="13" t="s">
        <v>344</v>
      </c>
      <c r="B28">
        <v>3</v>
      </c>
      <c r="C28">
        <v>18.41</v>
      </c>
      <c r="G28" s="16" t="s">
        <v>364</v>
      </c>
      <c r="H28" s="13">
        <v>101.12</v>
      </c>
      <c r="I28" s="4">
        <f t="shared" si="0"/>
        <v>25.28</v>
      </c>
    </row>
    <row r="29" spans="1:9">
      <c r="A29" s="13" t="s">
        <v>344</v>
      </c>
      <c r="B29">
        <v>4</v>
      </c>
      <c r="C29">
        <v>10.34</v>
      </c>
      <c r="G29" s="16" t="s">
        <v>988</v>
      </c>
      <c r="H29" s="13">
        <v>82.03</v>
      </c>
      <c r="I29" s="4">
        <f t="shared" si="0"/>
        <v>20.5075</v>
      </c>
    </row>
    <row r="30" spans="1:9">
      <c r="A30" s="13" t="s">
        <v>344</v>
      </c>
      <c r="B30">
        <v>5</v>
      </c>
      <c r="C30">
        <v>21.18</v>
      </c>
      <c r="G30" s="16" t="s">
        <v>2653</v>
      </c>
      <c r="H30" s="13">
        <v>148.76999999999998</v>
      </c>
      <c r="I30" s="4">
        <f t="shared" si="0"/>
        <v>37.192499999999995</v>
      </c>
    </row>
    <row r="31" spans="1:9">
      <c r="A31" s="13" t="s">
        <v>344</v>
      </c>
      <c r="B31">
        <v>6</v>
      </c>
      <c r="C31">
        <v>21.35</v>
      </c>
      <c r="G31" s="16" t="s">
        <v>341</v>
      </c>
      <c r="H31" s="13">
        <v>254.21000000000004</v>
      </c>
      <c r="I31" s="4">
        <f t="shared" si="0"/>
        <v>63.552500000000009</v>
      </c>
    </row>
    <row r="32" spans="1:9">
      <c r="A32" s="13" t="s">
        <v>344</v>
      </c>
      <c r="B32">
        <v>7</v>
      </c>
      <c r="C32">
        <v>24.3</v>
      </c>
      <c r="G32" s="16" t="s">
        <v>2654</v>
      </c>
      <c r="H32" s="13">
        <v>243.28000000000003</v>
      </c>
      <c r="I32" s="4">
        <f t="shared" si="0"/>
        <v>60.820000000000007</v>
      </c>
    </row>
    <row r="33" spans="1:9">
      <c r="A33" s="13" t="s">
        <v>344</v>
      </c>
      <c r="B33">
        <v>8</v>
      </c>
      <c r="C33">
        <v>13.139999999999999</v>
      </c>
      <c r="G33" s="16" t="s">
        <v>379</v>
      </c>
      <c r="H33" s="13">
        <v>139.69</v>
      </c>
      <c r="I33" s="4">
        <f t="shared" si="0"/>
        <v>34.922499999999999</v>
      </c>
    </row>
    <row r="34" spans="1:9">
      <c r="A34" s="13" t="s">
        <v>344</v>
      </c>
      <c r="B34">
        <v>9</v>
      </c>
      <c r="C34">
        <v>20.5</v>
      </c>
      <c r="G34" s="16" t="s">
        <v>365</v>
      </c>
      <c r="H34" s="13">
        <v>167.96999999999997</v>
      </c>
      <c r="I34" s="4">
        <f t="shared" si="0"/>
        <v>41.992499999999993</v>
      </c>
    </row>
    <row r="35" spans="1:9">
      <c r="A35" s="13" t="s">
        <v>2644</v>
      </c>
      <c r="B35">
        <v>1</v>
      </c>
      <c r="C35">
        <v>9.51</v>
      </c>
      <c r="G35" s="16" t="s">
        <v>2655</v>
      </c>
      <c r="H35" s="13">
        <v>157.16</v>
      </c>
      <c r="I35" s="4">
        <f t="shared" si="0"/>
        <v>39.29</v>
      </c>
    </row>
    <row r="36" spans="1:9">
      <c r="A36" s="13" t="s">
        <v>2644</v>
      </c>
      <c r="B36">
        <v>10</v>
      </c>
      <c r="C36">
        <v>6.45</v>
      </c>
      <c r="G36" s="16" t="s">
        <v>433</v>
      </c>
      <c r="H36" s="13">
        <v>360.52</v>
      </c>
      <c r="I36" s="4">
        <f t="shared" si="0"/>
        <v>90.13</v>
      </c>
    </row>
    <row r="37" spans="1:9">
      <c r="A37" s="13" t="s">
        <v>2644</v>
      </c>
      <c r="B37">
        <v>11</v>
      </c>
      <c r="C37">
        <v>9.36</v>
      </c>
      <c r="G37" s="16" t="s">
        <v>440</v>
      </c>
      <c r="H37" s="13">
        <v>215.66999999999996</v>
      </c>
      <c r="I37" s="4">
        <f t="shared" si="0"/>
        <v>53.91749999999999</v>
      </c>
    </row>
    <row r="38" spans="1:9">
      <c r="A38" s="13" t="s">
        <v>2644</v>
      </c>
      <c r="B38">
        <v>2</v>
      </c>
      <c r="C38">
        <v>4.79</v>
      </c>
      <c r="G38" s="16" t="s">
        <v>398</v>
      </c>
      <c r="H38" s="13">
        <v>414.90999999999997</v>
      </c>
      <c r="I38" s="4">
        <f t="shared" si="0"/>
        <v>103.72749999999999</v>
      </c>
    </row>
    <row r="39" spans="1:9">
      <c r="A39" s="13" t="s">
        <v>2644</v>
      </c>
      <c r="B39">
        <v>3</v>
      </c>
      <c r="C39">
        <v>6.9</v>
      </c>
      <c r="G39" s="16" t="s">
        <v>2656</v>
      </c>
      <c r="H39" s="13">
        <v>97.79</v>
      </c>
      <c r="I39" s="4">
        <f t="shared" si="0"/>
        <v>24.447500000000002</v>
      </c>
    </row>
    <row r="40" spans="1:9">
      <c r="A40" s="13" t="s">
        <v>2644</v>
      </c>
      <c r="B40">
        <v>4</v>
      </c>
      <c r="C40">
        <v>7.6000000000000005</v>
      </c>
      <c r="G40" s="16" t="s">
        <v>2657</v>
      </c>
      <c r="H40" s="13">
        <v>115.25999999999999</v>
      </c>
      <c r="I40" s="4">
        <f t="shared" si="0"/>
        <v>28.814999999999998</v>
      </c>
    </row>
    <row r="41" spans="1:9">
      <c r="A41" s="13" t="s">
        <v>2644</v>
      </c>
      <c r="B41">
        <v>5</v>
      </c>
      <c r="C41">
        <v>5.6099999999999994</v>
      </c>
      <c r="G41" s="16" t="s">
        <v>338</v>
      </c>
      <c r="H41" s="13">
        <v>166.07999999999998</v>
      </c>
      <c r="I41" s="4">
        <f t="shared" si="0"/>
        <v>41.519999999999996</v>
      </c>
    </row>
    <row r="42" spans="1:9">
      <c r="A42" s="13" t="s">
        <v>2644</v>
      </c>
      <c r="B42">
        <v>6</v>
      </c>
      <c r="C42">
        <v>5.91</v>
      </c>
      <c r="G42" s="16" t="s">
        <v>2658</v>
      </c>
      <c r="H42" s="13">
        <v>172.37</v>
      </c>
      <c r="I42" s="4">
        <f t="shared" si="0"/>
        <v>43.092500000000001</v>
      </c>
    </row>
    <row r="43" spans="1:9">
      <c r="A43" s="13" t="s">
        <v>2644</v>
      </c>
      <c r="B43">
        <v>7</v>
      </c>
      <c r="C43">
        <v>6.42</v>
      </c>
      <c r="G43" s="16" t="s">
        <v>325</v>
      </c>
      <c r="H43" s="13">
        <v>55.440000000000005</v>
      </c>
      <c r="I43" s="4">
        <f t="shared" si="0"/>
        <v>13.860000000000001</v>
      </c>
    </row>
    <row r="44" spans="1:9">
      <c r="A44" s="13" t="s">
        <v>2644</v>
      </c>
      <c r="B44">
        <v>8</v>
      </c>
      <c r="C44">
        <v>6.55</v>
      </c>
      <c r="G44" s="16" t="s">
        <v>465</v>
      </c>
      <c r="H44" s="13">
        <v>173.67000000000002</v>
      </c>
      <c r="I44" s="4">
        <f t="shared" si="0"/>
        <v>43.417500000000004</v>
      </c>
    </row>
    <row r="45" spans="1:9">
      <c r="A45" s="13" t="s">
        <v>2644</v>
      </c>
      <c r="B45">
        <v>9</v>
      </c>
      <c r="C45">
        <v>6.73</v>
      </c>
      <c r="G45" s="16" t="s">
        <v>350</v>
      </c>
      <c r="H45" s="13">
        <v>356.99000000000007</v>
      </c>
      <c r="I45" s="4">
        <f t="shared" si="0"/>
        <v>89.247500000000016</v>
      </c>
    </row>
    <row r="46" spans="1:9">
      <c r="A46" s="13" t="s">
        <v>496</v>
      </c>
      <c r="B46">
        <v>1</v>
      </c>
      <c r="C46">
        <v>11.580000000000002</v>
      </c>
      <c r="G46" s="16" t="s">
        <v>2659</v>
      </c>
      <c r="H46" s="13">
        <v>60.89</v>
      </c>
      <c r="I46" s="4">
        <f t="shared" si="0"/>
        <v>15.2225</v>
      </c>
    </row>
    <row r="47" spans="1:9">
      <c r="A47" s="13" t="s">
        <v>496</v>
      </c>
      <c r="B47">
        <v>10</v>
      </c>
      <c r="C47">
        <v>12.079999999999998</v>
      </c>
      <c r="G47" s="16" t="s">
        <v>2660</v>
      </c>
      <c r="H47" s="13">
        <v>144.70000000000002</v>
      </c>
      <c r="I47" s="4">
        <f t="shared" si="0"/>
        <v>36.175000000000004</v>
      </c>
    </row>
    <row r="48" spans="1:9">
      <c r="A48" s="13" t="s">
        <v>496</v>
      </c>
      <c r="B48">
        <v>11</v>
      </c>
      <c r="C48">
        <v>10.89</v>
      </c>
      <c r="G48" s="16" t="s">
        <v>2661</v>
      </c>
      <c r="H48" s="13">
        <v>70.39</v>
      </c>
      <c r="I48" s="4">
        <f t="shared" si="0"/>
        <v>17.5975</v>
      </c>
    </row>
    <row r="49" spans="1:9">
      <c r="A49" s="13" t="s">
        <v>496</v>
      </c>
      <c r="B49">
        <v>2</v>
      </c>
      <c r="C49">
        <v>12.719999999999999</v>
      </c>
      <c r="G49" s="16" t="s">
        <v>356</v>
      </c>
      <c r="H49" s="13">
        <v>125.79999999999998</v>
      </c>
      <c r="I49" s="4">
        <f t="shared" si="0"/>
        <v>31.449999999999996</v>
      </c>
    </row>
    <row r="50" spans="1:9">
      <c r="A50" s="13" t="s">
        <v>496</v>
      </c>
      <c r="B50">
        <v>3</v>
      </c>
      <c r="C50">
        <v>10.68</v>
      </c>
      <c r="G50" s="16" t="s">
        <v>2662</v>
      </c>
      <c r="H50" s="13">
        <v>113.9</v>
      </c>
      <c r="I50" s="4">
        <f t="shared" si="0"/>
        <v>28.475000000000001</v>
      </c>
    </row>
    <row r="51" spans="1:9">
      <c r="A51" s="13" t="s">
        <v>496</v>
      </c>
      <c r="B51">
        <v>4</v>
      </c>
      <c r="C51">
        <v>11.82</v>
      </c>
      <c r="G51" s="16" t="s">
        <v>2663</v>
      </c>
      <c r="H51" s="13">
        <v>159.65</v>
      </c>
      <c r="I51" s="4">
        <f t="shared" si="0"/>
        <v>39.912500000000001</v>
      </c>
    </row>
    <row r="52" spans="1:9">
      <c r="A52" s="13" t="s">
        <v>496</v>
      </c>
      <c r="B52">
        <v>5</v>
      </c>
      <c r="C52">
        <v>7.84</v>
      </c>
      <c r="G52" s="16" t="s">
        <v>457</v>
      </c>
      <c r="H52" s="13">
        <v>122.89</v>
      </c>
      <c r="I52" s="4">
        <f t="shared" si="0"/>
        <v>30.7225</v>
      </c>
    </row>
    <row r="53" spans="1:9">
      <c r="A53" s="13" t="s">
        <v>496</v>
      </c>
      <c r="B53">
        <v>6</v>
      </c>
      <c r="C53">
        <v>10.72</v>
      </c>
      <c r="G53" s="16" t="s">
        <v>490</v>
      </c>
      <c r="H53" s="13">
        <v>147.56</v>
      </c>
      <c r="I53" s="4">
        <f t="shared" si="0"/>
        <v>36.89</v>
      </c>
    </row>
    <row r="54" spans="1:9">
      <c r="A54" s="13" t="s">
        <v>496</v>
      </c>
      <c r="B54">
        <v>7</v>
      </c>
      <c r="C54">
        <v>18.96</v>
      </c>
      <c r="G54" s="16" t="s">
        <v>441</v>
      </c>
      <c r="H54" s="13">
        <v>158.63</v>
      </c>
      <c r="I54" s="4">
        <f t="shared" si="0"/>
        <v>39.657499999999999</v>
      </c>
    </row>
    <row r="55" spans="1:9">
      <c r="A55" s="13" t="s">
        <v>496</v>
      </c>
      <c r="B55">
        <v>8</v>
      </c>
      <c r="C55">
        <v>9.26</v>
      </c>
      <c r="G55" s="16" t="s">
        <v>386</v>
      </c>
      <c r="H55" s="13">
        <v>89.11</v>
      </c>
      <c r="I55" s="4">
        <f t="shared" si="0"/>
        <v>22.2775</v>
      </c>
    </row>
    <row r="56" spans="1:9">
      <c r="A56" s="13" t="s">
        <v>496</v>
      </c>
      <c r="B56">
        <v>9</v>
      </c>
      <c r="C56">
        <v>10.210000000000001</v>
      </c>
      <c r="G56" s="16" t="s">
        <v>366</v>
      </c>
      <c r="H56" s="13">
        <v>295.70999999999998</v>
      </c>
      <c r="I56" s="4">
        <f t="shared" si="0"/>
        <v>73.927499999999995</v>
      </c>
    </row>
    <row r="57" spans="1:9">
      <c r="A57" s="13" t="s">
        <v>348</v>
      </c>
      <c r="B57">
        <v>1</v>
      </c>
      <c r="C57">
        <v>6.15</v>
      </c>
      <c r="G57" s="16" t="s">
        <v>367</v>
      </c>
      <c r="H57" s="13">
        <v>277.86</v>
      </c>
      <c r="I57" s="4">
        <f t="shared" si="0"/>
        <v>69.465000000000003</v>
      </c>
    </row>
    <row r="58" spans="1:9">
      <c r="A58" s="13" t="s">
        <v>348</v>
      </c>
      <c r="B58">
        <v>10</v>
      </c>
      <c r="C58">
        <v>3.76</v>
      </c>
      <c r="G58" s="16" t="s">
        <v>358</v>
      </c>
      <c r="H58" s="13">
        <v>215.44</v>
      </c>
      <c r="I58" s="4">
        <f t="shared" si="0"/>
        <v>53.86</v>
      </c>
    </row>
    <row r="59" spans="1:9">
      <c r="A59" s="13" t="s">
        <v>348</v>
      </c>
      <c r="B59">
        <v>11</v>
      </c>
      <c r="C59">
        <v>8.0599999999999987</v>
      </c>
      <c r="G59" s="16" t="s">
        <v>1319</v>
      </c>
      <c r="H59" s="13">
        <v>165.76999999999998</v>
      </c>
      <c r="I59" s="4">
        <f t="shared" si="0"/>
        <v>41.442499999999995</v>
      </c>
    </row>
    <row r="60" spans="1:9">
      <c r="A60" s="13" t="s">
        <v>348</v>
      </c>
      <c r="B60">
        <v>2</v>
      </c>
      <c r="C60">
        <v>10.56</v>
      </c>
      <c r="G60" s="16" t="s">
        <v>2664</v>
      </c>
      <c r="H60" s="13">
        <v>51.940000000000012</v>
      </c>
      <c r="I60" s="4">
        <f t="shared" si="0"/>
        <v>12.985000000000003</v>
      </c>
    </row>
    <row r="61" spans="1:9">
      <c r="A61" s="13" t="s">
        <v>348</v>
      </c>
      <c r="B61">
        <v>3</v>
      </c>
      <c r="C61">
        <v>6.21</v>
      </c>
      <c r="G61" s="16" t="s">
        <v>2665</v>
      </c>
      <c r="H61" s="13">
        <v>86.98</v>
      </c>
      <c r="I61" s="4">
        <f t="shared" si="0"/>
        <v>21.745000000000001</v>
      </c>
    </row>
    <row r="62" spans="1:9">
      <c r="A62" s="13" t="s">
        <v>348</v>
      </c>
      <c r="B62">
        <v>4</v>
      </c>
      <c r="C62">
        <v>5.0199999999999996</v>
      </c>
      <c r="G62" s="16" t="s">
        <v>2666</v>
      </c>
      <c r="H62" s="13">
        <v>86.32</v>
      </c>
      <c r="I62" s="4">
        <f t="shared" si="0"/>
        <v>21.58</v>
      </c>
    </row>
    <row r="63" spans="1:9">
      <c r="A63" s="13" t="s">
        <v>348</v>
      </c>
      <c r="B63">
        <v>5</v>
      </c>
      <c r="C63">
        <v>2.9</v>
      </c>
      <c r="G63" s="16" t="s">
        <v>2667</v>
      </c>
      <c r="H63" s="13">
        <v>121.98</v>
      </c>
      <c r="I63" s="4">
        <f t="shared" si="0"/>
        <v>30.495000000000001</v>
      </c>
    </row>
    <row r="64" spans="1:9">
      <c r="A64" s="13" t="s">
        <v>348</v>
      </c>
      <c r="B64">
        <v>6</v>
      </c>
      <c r="C64">
        <v>11.159999999999998</v>
      </c>
      <c r="G64" s="16" t="s">
        <v>368</v>
      </c>
      <c r="H64" s="13">
        <v>85.04</v>
      </c>
      <c r="I64" s="4">
        <f t="shared" si="0"/>
        <v>21.26</v>
      </c>
    </row>
    <row r="65" spans="1:9">
      <c r="A65" s="13" t="s">
        <v>348</v>
      </c>
      <c r="B65">
        <v>7</v>
      </c>
      <c r="C65">
        <v>9.4699999999999989</v>
      </c>
      <c r="G65" s="16" t="s">
        <v>369</v>
      </c>
      <c r="H65" s="13">
        <v>276.2</v>
      </c>
      <c r="I65" s="4">
        <f t="shared" si="0"/>
        <v>69.05</v>
      </c>
    </row>
    <row r="66" spans="1:9">
      <c r="A66" s="13" t="s">
        <v>348</v>
      </c>
      <c r="B66">
        <v>8</v>
      </c>
      <c r="C66">
        <v>11.379999999999999</v>
      </c>
      <c r="G66" s="16" t="s">
        <v>2668</v>
      </c>
      <c r="H66" s="13">
        <v>77.059999999999988</v>
      </c>
      <c r="I66" s="4">
        <f t="shared" si="0"/>
        <v>19.264999999999997</v>
      </c>
    </row>
    <row r="67" spans="1:9">
      <c r="A67" s="13" t="s">
        <v>348</v>
      </c>
      <c r="B67">
        <v>9</v>
      </c>
      <c r="C67">
        <v>5.3900000000000006</v>
      </c>
      <c r="G67" s="16" t="s">
        <v>351</v>
      </c>
      <c r="H67" s="13">
        <v>165.34</v>
      </c>
      <c r="I67" s="4">
        <f t="shared" ref="I67:I130" si="1">H67/4</f>
        <v>41.335000000000001</v>
      </c>
    </row>
    <row r="68" spans="1:9">
      <c r="A68" s="13" t="s">
        <v>506</v>
      </c>
      <c r="B68">
        <v>1</v>
      </c>
      <c r="C68">
        <v>10.119999999999999</v>
      </c>
      <c r="G68" s="16" t="s">
        <v>2669</v>
      </c>
      <c r="H68" s="13">
        <v>203.38000000000005</v>
      </c>
      <c r="I68" s="4">
        <f t="shared" si="1"/>
        <v>50.845000000000013</v>
      </c>
    </row>
    <row r="69" spans="1:9">
      <c r="A69" s="13" t="s">
        <v>506</v>
      </c>
      <c r="B69">
        <v>10</v>
      </c>
      <c r="C69">
        <v>8.629999999999999</v>
      </c>
      <c r="G69" s="16" t="s">
        <v>2670</v>
      </c>
      <c r="H69" s="13">
        <v>76.44</v>
      </c>
      <c r="I69" s="4">
        <f t="shared" si="1"/>
        <v>19.11</v>
      </c>
    </row>
    <row r="70" spans="1:9">
      <c r="A70" s="13" t="s">
        <v>506</v>
      </c>
      <c r="B70">
        <v>11</v>
      </c>
      <c r="C70">
        <v>6.57</v>
      </c>
      <c r="G70" s="16" t="s">
        <v>447</v>
      </c>
      <c r="H70" s="13">
        <v>214.07</v>
      </c>
      <c r="I70" s="4">
        <f t="shared" si="1"/>
        <v>53.517499999999998</v>
      </c>
    </row>
    <row r="71" spans="1:9">
      <c r="A71" s="13" t="s">
        <v>506</v>
      </c>
      <c r="B71">
        <v>2</v>
      </c>
      <c r="C71">
        <v>9.5500000000000007</v>
      </c>
      <c r="G71" s="16" t="s">
        <v>2671</v>
      </c>
      <c r="H71" s="13">
        <v>105.35</v>
      </c>
      <c r="I71" s="4">
        <f t="shared" si="1"/>
        <v>26.337499999999999</v>
      </c>
    </row>
    <row r="72" spans="1:9">
      <c r="A72" s="13" t="s">
        <v>506</v>
      </c>
      <c r="B72">
        <v>3</v>
      </c>
      <c r="C72">
        <v>11.82</v>
      </c>
      <c r="G72" s="16" t="s">
        <v>2672</v>
      </c>
      <c r="H72" s="13">
        <v>202.09</v>
      </c>
      <c r="I72" s="4">
        <f t="shared" si="1"/>
        <v>50.522500000000001</v>
      </c>
    </row>
    <row r="73" spans="1:9">
      <c r="A73" s="13" t="s">
        <v>506</v>
      </c>
      <c r="B73">
        <v>4</v>
      </c>
      <c r="C73">
        <v>15.25</v>
      </c>
      <c r="G73" s="16" t="s">
        <v>401</v>
      </c>
      <c r="H73" s="13">
        <v>99.86</v>
      </c>
      <c r="I73" s="4">
        <f t="shared" si="1"/>
        <v>24.965</v>
      </c>
    </row>
    <row r="74" spans="1:9">
      <c r="A74" s="13" t="s">
        <v>506</v>
      </c>
      <c r="B74">
        <v>5</v>
      </c>
      <c r="C74">
        <v>14.809999999999999</v>
      </c>
      <c r="G74" s="16" t="s">
        <v>394</v>
      </c>
      <c r="H74" s="13">
        <v>230.88</v>
      </c>
      <c r="I74" s="4">
        <f t="shared" si="1"/>
        <v>57.72</v>
      </c>
    </row>
    <row r="75" spans="1:9">
      <c r="A75" s="13" t="s">
        <v>506</v>
      </c>
      <c r="B75">
        <v>6</v>
      </c>
      <c r="C75">
        <v>13.89</v>
      </c>
      <c r="G75" s="16" t="s">
        <v>2673</v>
      </c>
      <c r="H75" s="13">
        <v>171.19</v>
      </c>
      <c r="I75" s="4">
        <f t="shared" si="1"/>
        <v>42.797499999999999</v>
      </c>
    </row>
    <row r="76" spans="1:9">
      <c r="A76" s="13" t="s">
        <v>506</v>
      </c>
      <c r="B76">
        <v>7</v>
      </c>
      <c r="C76">
        <v>14.419999999999998</v>
      </c>
      <c r="G76" s="16" t="s">
        <v>2674</v>
      </c>
      <c r="H76" s="13">
        <v>230.98999999999998</v>
      </c>
      <c r="I76" s="4">
        <f t="shared" si="1"/>
        <v>57.747499999999995</v>
      </c>
    </row>
    <row r="77" spans="1:9">
      <c r="A77" s="13" t="s">
        <v>506</v>
      </c>
      <c r="B77">
        <v>8</v>
      </c>
      <c r="C77">
        <v>11.08</v>
      </c>
      <c r="G77" s="16" t="s">
        <v>389</v>
      </c>
      <c r="H77" s="13">
        <v>261.97000000000003</v>
      </c>
      <c r="I77" s="4">
        <f t="shared" si="1"/>
        <v>65.492500000000007</v>
      </c>
    </row>
    <row r="78" spans="1:9">
      <c r="A78" s="13" t="s">
        <v>506</v>
      </c>
      <c r="B78">
        <v>9</v>
      </c>
      <c r="C78">
        <v>10.920000000000002</v>
      </c>
      <c r="G78" s="16" t="s">
        <v>422</v>
      </c>
      <c r="H78" s="13">
        <v>154.17000000000002</v>
      </c>
      <c r="I78" s="4">
        <f t="shared" si="1"/>
        <v>38.542500000000004</v>
      </c>
    </row>
    <row r="79" spans="1:9">
      <c r="A79" s="13" t="s">
        <v>319</v>
      </c>
      <c r="B79">
        <v>1</v>
      </c>
      <c r="C79">
        <v>14.820000000000002</v>
      </c>
      <c r="G79" s="16" t="s">
        <v>399</v>
      </c>
      <c r="H79" s="13">
        <v>248.59</v>
      </c>
      <c r="I79" s="4">
        <f t="shared" si="1"/>
        <v>62.147500000000001</v>
      </c>
    </row>
    <row r="80" spans="1:9">
      <c r="A80" s="13" t="s">
        <v>319</v>
      </c>
      <c r="B80">
        <v>10</v>
      </c>
      <c r="C80">
        <v>16.91</v>
      </c>
      <c r="G80" s="16" t="s">
        <v>403</v>
      </c>
      <c r="H80" s="13">
        <v>183.14000000000001</v>
      </c>
      <c r="I80" s="4">
        <f t="shared" si="1"/>
        <v>45.785000000000004</v>
      </c>
    </row>
    <row r="81" spans="1:9">
      <c r="A81" s="13" t="s">
        <v>319</v>
      </c>
      <c r="B81">
        <v>11</v>
      </c>
      <c r="C81">
        <v>11.49</v>
      </c>
      <c r="G81" s="16" t="s">
        <v>391</v>
      </c>
      <c r="H81" s="13">
        <v>157.86000000000001</v>
      </c>
      <c r="I81" s="4">
        <f t="shared" si="1"/>
        <v>39.465000000000003</v>
      </c>
    </row>
    <row r="82" spans="1:9">
      <c r="A82" s="13" t="s">
        <v>319</v>
      </c>
      <c r="B82">
        <v>2</v>
      </c>
      <c r="C82">
        <v>14.810000000000002</v>
      </c>
      <c r="G82" s="16" t="s">
        <v>2675</v>
      </c>
      <c r="H82" s="13">
        <v>115.89</v>
      </c>
      <c r="I82" s="4">
        <f t="shared" si="1"/>
        <v>28.9725</v>
      </c>
    </row>
    <row r="83" spans="1:9">
      <c r="A83" s="13" t="s">
        <v>319</v>
      </c>
      <c r="B83">
        <v>3</v>
      </c>
      <c r="C83">
        <v>14.82</v>
      </c>
      <c r="G83" s="16" t="s">
        <v>2676</v>
      </c>
      <c r="H83" s="13">
        <v>70.839999999999989</v>
      </c>
      <c r="I83" s="4">
        <f t="shared" si="1"/>
        <v>17.709999999999997</v>
      </c>
    </row>
    <row r="84" spans="1:9">
      <c r="A84" s="13" t="s">
        <v>319</v>
      </c>
      <c r="B84">
        <v>4</v>
      </c>
      <c r="C84">
        <v>12.939999999999998</v>
      </c>
      <c r="G84" s="16" t="s">
        <v>2677</v>
      </c>
      <c r="H84" s="13">
        <v>252.76</v>
      </c>
      <c r="I84" s="4">
        <f t="shared" si="1"/>
        <v>63.19</v>
      </c>
    </row>
    <row r="85" spans="1:9">
      <c r="A85" s="13" t="s">
        <v>319</v>
      </c>
      <c r="B85">
        <v>5</v>
      </c>
      <c r="C85">
        <v>15.18</v>
      </c>
      <c r="G85" s="16" t="s">
        <v>2678</v>
      </c>
      <c r="H85" s="13">
        <v>101.27999999999999</v>
      </c>
      <c r="I85" s="4">
        <f t="shared" si="1"/>
        <v>25.319999999999997</v>
      </c>
    </row>
    <row r="86" spans="1:9">
      <c r="A86" s="13" t="s">
        <v>319</v>
      </c>
      <c r="B86">
        <v>6</v>
      </c>
      <c r="C86">
        <v>10.48</v>
      </c>
      <c r="G86" s="16" t="s">
        <v>428</v>
      </c>
      <c r="H86" s="13">
        <v>120.00999999999999</v>
      </c>
      <c r="I86" s="4">
        <f t="shared" si="1"/>
        <v>30.002499999999998</v>
      </c>
    </row>
    <row r="87" spans="1:9">
      <c r="A87" s="13" t="s">
        <v>319</v>
      </c>
      <c r="B87">
        <v>7</v>
      </c>
      <c r="C87">
        <v>15.42</v>
      </c>
      <c r="G87" s="16" t="s">
        <v>392</v>
      </c>
      <c r="H87" s="13">
        <v>204.95999999999998</v>
      </c>
      <c r="I87" s="4">
        <f t="shared" si="1"/>
        <v>51.239999999999995</v>
      </c>
    </row>
    <row r="88" spans="1:9">
      <c r="A88" s="13" t="s">
        <v>319</v>
      </c>
      <c r="B88">
        <v>8</v>
      </c>
      <c r="C88">
        <v>10.42</v>
      </c>
      <c r="G88" s="16" t="s">
        <v>2679</v>
      </c>
      <c r="H88" s="13">
        <v>273.36</v>
      </c>
      <c r="I88" s="4">
        <f t="shared" si="1"/>
        <v>68.34</v>
      </c>
    </row>
    <row r="89" spans="1:9">
      <c r="A89" s="13" t="s">
        <v>319</v>
      </c>
      <c r="B89">
        <v>9</v>
      </c>
      <c r="C89">
        <v>11.79</v>
      </c>
      <c r="G89" s="16" t="s">
        <v>2680</v>
      </c>
      <c r="H89" s="13">
        <v>98.259999999999991</v>
      </c>
      <c r="I89" s="4">
        <f t="shared" si="1"/>
        <v>24.564999999999998</v>
      </c>
    </row>
    <row r="90" spans="1:9">
      <c r="A90" s="13" t="s">
        <v>430</v>
      </c>
      <c r="B90">
        <v>1</v>
      </c>
      <c r="C90">
        <v>5.28</v>
      </c>
      <c r="G90" s="16" t="s">
        <v>2681</v>
      </c>
      <c r="H90" s="13">
        <v>273.44000000000005</v>
      </c>
      <c r="I90" s="4">
        <f t="shared" si="1"/>
        <v>68.360000000000014</v>
      </c>
    </row>
    <row r="91" spans="1:9">
      <c r="A91" s="13" t="s">
        <v>2645</v>
      </c>
      <c r="B91">
        <v>1</v>
      </c>
      <c r="C91">
        <v>40.159999999999997</v>
      </c>
      <c r="G91" s="16" t="s">
        <v>2682</v>
      </c>
      <c r="H91" s="13">
        <v>306.14999999999998</v>
      </c>
      <c r="I91" s="4">
        <f t="shared" si="1"/>
        <v>76.537499999999994</v>
      </c>
    </row>
    <row r="92" spans="1:9">
      <c r="A92" s="13" t="s">
        <v>2645</v>
      </c>
      <c r="B92">
        <v>10</v>
      </c>
      <c r="C92">
        <v>16.98</v>
      </c>
      <c r="G92" s="16" t="s">
        <v>504</v>
      </c>
      <c r="H92" s="13">
        <v>276.77</v>
      </c>
      <c r="I92" s="4">
        <f t="shared" si="1"/>
        <v>69.192499999999995</v>
      </c>
    </row>
    <row r="93" spans="1:9">
      <c r="A93" s="13" t="s">
        <v>2645</v>
      </c>
      <c r="B93">
        <v>11</v>
      </c>
      <c r="C93">
        <v>14.33</v>
      </c>
      <c r="G93" s="16" t="s">
        <v>1579</v>
      </c>
      <c r="H93" s="13">
        <v>162.03</v>
      </c>
      <c r="I93" s="4">
        <f t="shared" si="1"/>
        <v>40.5075</v>
      </c>
    </row>
    <row r="94" spans="1:9">
      <c r="A94" s="13" t="s">
        <v>2645</v>
      </c>
      <c r="B94">
        <v>2</v>
      </c>
      <c r="C94">
        <v>13.32</v>
      </c>
      <c r="G94" s="16" t="s">
        <v>1586</v>
      </c>
      <c r="H94" s="13">
        <v>206.80999999999997</v>
      </c>
      <c r="I94" s="4">
        <f t="shared" si="1"/>
        <v>51.702499999999993</v>
      </c>
    </row>
    <row r="95" spans="1:9">
      <c r="A95" s="13" t="s">
        <v>2645</v>
      </c>
      <c r="B95">
        <v>3</v>
      </c>
      <c r="C95">
        <v>22.610000000000003</v>
      </c>
      <c r="G95" s="16" t="s">
        <v>360</v>
      </c>
      <c r="H95" s="13">
        <v>146.39000000000004</v>
      </c>
      <c r="I95" s="4">
        <f t="shared" si="1"/>
        <v>36.597500000000011</v>
      </c>
    </row>
    <row r="96" spans="1:9">
      <c r="A96" s="13" t="s">
        <v>2645</v>
      </c>
      <c r="B96">
        <v>4</v>
      </c>
      <c r="C96">
        <v>19.369999999999997</v>
      </c>
      <c r="G96" s="16" t="s">
        <v>500</v>
      </c>
      <c r="H96" s="13">
        <v>347.16</v>
      </c>
      <c r="I96" s="4">
        <f t="shared" si="1"/>
        <v>86.79</v>
      </c>
    </row>
    <row r="97" spans="1:9">
      <c r="A97" s="13" t="s">
        <v>2645</v>
      </c>
      <c r="B97">
        <v>5</v>
      </c>
      <c r="C97">
        <v>19.819999999999997</v>
      </c>
      <c r="G97" s="16" t="s">
        <v>470</v>
      </c>
      <c r="H97" s="13">
        <v>206.88000000000002</v>
      </c>
      <c r="I97" s="4">
        <f t="shared" si="1"/>
        <v>51.720000000000006</v>
      </c>
    </row>
    <row r="98" spans="1:9">
      <c r="A98" s="13" t="s">
        <v>2645</v>
      </c>
      <c r="B98">
        <v>6</v>
      </c>
      <c r="C98">
        <v>19.12</v>
      </c>
      <c r="G98" s="16" t="s">
        <v>471</v>
      </c>
      <c r="H98" s="13">
        <v>210.36</v>
      </c>
      <c r="I98" s="4">
        <f t="shared" si="1"/>
        <v>52.59</v>
      </c>
    </row>
    <row r="99" spans="1:9">
      <c r="A99" s="13" t="s">
        <v>2645</v>
      </c>
      <c r="B99">
        <v>7</v>
      </c>
      <c r="C99">
        <v>18.350000000000001</v>
      </c>
      <c r="G99" s="16" t="s">
        <v>511</v>
      </c>
      <c r="H99" s="13">
        <v>120.64</v>
      </c>
      <c r="I99" s="4">
        <f t="shared" si="1"/>
        <v>30.16</v>
      </c>
    </row>
    <row r="100" spans="1:9">
      <c r="A100" s="13" t="s">
        <v>2645</v>
      </c>
      <c r="B100">
        <v>8</v>
      </c>
      <c r="C100">
        <v>19.420000000000002</v>
      </c>
      <c r="G100" s="16" t="s">
        <v>2683</v>
      </c>
      <c r="H100" s="13">
        <v>173.03</v>
      </c>
      <c r="I100" s="4">
        <f t="shared" si="1"/>
        <v>43.2575</v>
      </c>
    </row>
    <row r="101" spans="1:9">
      <c r="A101" s="13" t="s">
        <v>2645</v>
      </c>
      <c r="B101">
        <v>9</v>
      </c>
      <c r="C101">
        <v>17.46</v>
      </c>
      <c r="G101" s="16" t="s">
        <v>516</v>
      </c>
      <c r="H101" s="13">
        <v>111.42</v>
      </c>
      <c r="I101" s="4">
        <f t="shared" si="1"/>
        <v>27.855</v>
      </c>
    </row>
    <row r="102" spans="1:9">
      <c r="A102" s="13" t="s">
        <v>2646</v>
      </c>
      <c r="B102">
        <v>1</v>
      </c>
      <c r="C102">
        <v>16.290000000000003</v>
      </c>
      <c r="G102" s="16" t="s">
        <v>329</v>
      </c>
      <c r="H102" s="13">
        <v>199.77000000000004</v>
      </c>
      <c r="I102" s="4">
        <f t="shared" si="1"/>
        <v>49.94250000000001</v>
      </c>
    </row>
    <row r="103" spans="1:9">
      <c r="A103" s="13" t="s">
        <v>2646</v>
      </c>
      <c r="B103">
        <v>10</v>
      </c>
      <c r="C103">
        <v>14.58</v>
      </c>
      <c r="G103" s="16" t="s">
        <v>2684</v>
      </c>
      <c r="H103" s="13">
        <v>108.37999999999998</v>
      </c>
      <c r="I103" s="4">
        <f t="shared" si="1"/>
        <v>27.094999999999995</v>
      </c>
    </row>
    <row r="104" spans="1:9">
      <c r="A104" s="13" t="s">
        <v>2646</v>
      </c>
      <c r="B104">
        <v>11</v>
      </c>
      <c r="C104">
        <v>16.32</v>
      </c>
      <c r="G104" s="16" t="s">
        <v>2685</v>
      </c>
      <c r="H104" s="13">
        <v>220.15</v>
      </c>
      <c r="I104" s="4">
        <f t="shared" si="1"/>
        <v>55.037500000000001</v>
      </c>
    </row>
    <row r="105" spans="1:9">
      <c r="A105" s="13" t="s">
        <v>2646</v>
      </c>
      <c r="B105">
        <v>2</v>
      </c>
      <c r="C105">
        <v>11.639999999999999</v>
      </c>
      <c r="G105" s="16" t="s">
        <v>331</v>
      </c>
      <c r="H105" s="13">
        <v>91.320000000000007</v>
      </c>
      <c r="I105" s="4">
        <f t="shared" si="1"/>
        <v>22.830000000000002</v>
      </c>
    </row>
    <row r="106" spans="1:9">
      <c r="A106" s="13" t="s">
        <v>2646</v>
      </c>
      <c r="B106">
        <v>3</v>
      </c>
      <c r="C106">
        <v>18.7</v>
      </c>
      <c r="G106" s="16" t="s">
        <v>2686</v>
      </c>
      <c r="H106" s="13">
        <v>186.75000000000006</v>
      </c>
      <c r="I106" s="4">
        <f t="shared" si="1"/>
        <v>46.687500000000014</v>
      </c>
    </row>
    <row r="107" spans="1:9">
      <c r="A107" s="13" t="s">
        <v>2646</v>
      </c>
      <c r="B107">
        <v>4</v>
      </c>
      <c r="C107">
        <v>18.04</v>
      </c>
      <c r="G107" s="16" t="s">
        <v>2687</v>
      </c>
      <c r="H107" s="13">
        <v>114.83999999999999</v>
      </c>
      <c r="I107" s="4">
        <f t="shared" si="1"/>
        <v>28.709999999999997</v>
      </c>
    </row>
    <row r="108" spans="1:9">
      <c r="A108" s="13" t="s">
        <v>2646</v>
      </c>
      <c r="B108">
        <v>5</v>
      </c>
      <c r="C108">
        <v>20.36</v>
      </c>
      <c r="G108" s="16" t="s">
        <v>2688</v>
      </c>
      <c r="H108" s="13">
        <v>64.08</v>
      </c>
      <c r="I108" s="4">
        <f t="shared" si="1"/>
        <v>16.02</v>
      </c>
    </row>
    <row r="109" spans="1:9">
      <c r="A109" s="13" t="s">
        <v>2646</v>
      </c>
      <c r="B109">
        <v>6</v>
      </c>
      <c r="C109">
        <v>13.73</v>
      </c>
      <c r="G109" s="16" t="s">
        <v>2689</v>
      </c>
      <c r="H109" s="13">
        <v>51.16</v>
      </c>
      <c r="I109" s="4">
        <f t="shared" si="1"/>
        <v>12.79</v>
      </c>
    </row>
    <row r="110" spans="1:9">
      <c r="A110" s="13" t="s">
        <v>2646</v>
      </c>
      <c r="B110">
        <v>7</v>
      </c>
      <c r="C110">
        <v>22.4</v>
      </c>
      <c r="G110" s="16" t="s">
        <v>333</v>
      </c>
      <c r="H110" s="13">
        <v>223.88000000000002</v>
      </c>
      <c r="I110" s="4">
        <f t="shared" si="1"/>
        <v>55.970000000000006</v>
      </c>
    </row>
    <row r="111" spans="1:9">
      <c r="A111" s="13" t="s">
        <v>2646</v>
      </c>
      <c r="B111">
        <v>8</v>
      </c>
      <c r="C111">
        <v>11.82</v>
      </c>
      <c r="G111" s="16" t="s">
        <v>2690</v>
      </c>
      <c r="H111" s="13">
        <v>231.08999999999997</v>
      </c>
      <c r="I111" s="4">
        <f t="shared" si="1"/>
        <v>57.772499999999994</v>
      </c>
    </row>
    <row r="112" spans="1:9">
      <c r="A112" s="13" t="s">
        <v>2646</v>
      </c>
      <c r="B112">
        <v>9</v>
      </c>
      <c r="C112">
        <v>17.309999999999999</v>
      </c>
      <c r="G112" s="16" t="s">
        <v>423</v>
      </c>
      <c r="H112" s="13">
        <v>149.07999999999998</v>
      </c>
      <c r="I112" s="4">
        <f t="shared" si="1"/>
        <v>37.269999999999996</v>
      </c>
    </row>
    <row r="113" spans="1:9">
      <c r="A113" s="13" t="s">
        <v>520</v>
      </c>
      <c r="B113">
        <v>1</v>
      </c>
      <c r="C113">
        <v>9.2600000000000016</v>
      </c>
      <c r="G113" s="16" t="s">
        <v>522</v>
      </c>
      <c r="H113" s="13">
        <v>99.710000000000022</v>
      </c>
      <c r="I113" s="4">
        <f t="shared" si="1"/>
        <v>24.927500000000006</v>
      </c>
    </row>
    <row r="114" spans="1:9">
      <c r="A114" s="13" t="s">
        <v>520</v>
      </c>
      <c r="B114">
        <v>10</v>
      </c>
      <c r="C114">
        <v>6.3699999999999992</v>
      </c>
      <c r="G114" s="16" t="s">
        <v>2691</v>
      </c>
      <c r="H114" s="13">
        <v>135.09</v>
      </c>
      <c r="I114" s="4">
        <f t="shared" si="1"/>
        <v>33.772500000000001</v>
      </c>
    </row>
    <row r="115" spans="1:9">
      <c r="A115" s="13" t="s">
        <v>520</v>
      </c>
      <c r="B115">
        <v>11</v>
      </c>
      <c r="C115">
        <v>6.0100000000000007</v>
      </c>
      <c r="G115" s="16" t="s">
        <v>2692</v>
      </c>
      <c r="H115" s="13">
        <v>260.12</v>
      </c>
      <c r="I115" s="4">
        <f t="shared" si="1"/>
        <v>65.03</v>
      </c>
    </row>
    <row r="116" spans="1:9">
      <c r="A116" s="13" t="s">
        <v>520</v>
      </c>
      <c r="B116">
        <v>2</v>
      </c>
      <c r="C116">
        <v>3.92</v>
      </c>
      <c r="G116" s="16" t="s">
        <v>2693</v>
      </c>
      <c r="H116" s="13">
        <v>208.95</v>
      </c>
      <c r="I116" s="4">
        <f t="shared" si="1"/>
        <v>52.237499999999997</v>
      </c>
    </row>
    <row r="117" spans="1:9">
      <c r="A117" s="13" t="s">
        <v>520</v>
      </c>
      <c r="B117">
        <v>3</v>
      </c>
      <c r="C117">
        <v>10.199999999999999</v>
      </c>
      <c r="G117" s="16" t="s">
        <v>517</v>
      </c>
      <c r="H117" s="13">
        <v>211.48</v>
      </c>
      <c r="I117" s="4">
        <f t="shared" si="1"/>
        <v>52.87</v>
      </c>
    </row>
    <row r="118" spans="1:9">
      <c r="A118" s="13" t="s">
        <v>520</v>
      </c>
      <c r="B118">
        <v>4</v>
      </c>
      <c r="C118">
        <v>8.5299999999999994</v>
      </c>
      <c r="G118" s="16" t="s">
        <v>2694</v>
      </c>
      <c r="H118" s="13">
        <v>90.44</v>
      </c>
      <c r="I118" s="4">
        <f t="shared" si="1"/>
        <v>22.61</v>
      </c>
    </row>
    <row r="119" spans="1:9">
      <c r="A119" s="13" t="s">
        <v>520</v>
      </c>
      <c r="B119">
        <v>5</v>
      </c>
      <c r="C119">
        <v>6.26</v>
      </c>
      <c r="G119" s="16" t="s">
        <v>2695</v>
      </c>
      <c r="H119" s="13">
        <v>189.76</v>
      </c>
      <c r="I119" s="4">
        <f t="shared" si="1"/>
        <v>47.44</v>
      </c>
    </row>
    <row r="120" spans="1:9">
      <c r="A120" s="13" t="s">
        <v>520</v>
      </c>
      <c r="B120">
        <v>6</v>
      </c>
      <c r="C120">
        <v>8.02</v>
      </c>
      <c r="G120" s="16" t="s">
        <v>2696</v>
      </c>
      <c r="H120" s="13">
        <v>161.68</v>
      </c>
      <c r="I120" s="4">
        <f t="shared" si="1"/>
        <v>40.42</v>
      </c>
    </row>
    <row r="121" spans="1:9">
      <c r="A121" s="13" t="s">
        <v>520</v>
      </c>
      <c r="B121">
        <v>8</v>
      </c>
      <c r="C121">
        <v>2.5299999999999998</v>
      </c>
      <c r="G121" s="16" t="s">
        <v>371</v>
      </c>
      <c r="H121" s="13">
        <v>308.2</v>
      </c>
      <c r="I121" s="4">
        <f t="shared" si="1"/>
        <v>77.05</v>
      </c>
    </row>
    <row r="122" spans="1:9">
      <c r="A122" s="13" t="s">
        <v>520</v>
      </c>
      <c r="B122">
        <v>9</v>
      </c>
      <c r="C122">
        <v>6.27</v>
      </c>
      <c r="G122" s="16" t="s">
        <v>2697</v>
      </c>
      <c r="H122" s="13">
        <v>97.049999999999983</v>
      </c>
      <c r="I122" s="4">
        <f t="shared" si="1"/>
        <v>24.262499999999996</v>
      </c>
    </row>
    <row r="123" spans="1:9">
      <c r="A123" s="13" t="s">
        <v>2648</v>
      </c>
      <c r="B123">
        <v>1</v>
      </c>
      <c r="C123">
        <v>10.16</v>
      </c>
      <c r="G123" s="16" t="s">
        <v>424</v>
      </c>
      <c r="H123" s="13">
        <v>246.37</v>
      </c>
      <c r="I123" s="4">
        <f t="shared" si="1"/>
        <v>61.592500000000001</v>
      </c>
    </row>
    <row r="124" spans="1:9">
      <c r="A124" s="13" t="s">
        <v>2648</v>
      </c>
      <c r="B124">
        <v>10</v>
      </c>
      <c r="C124">
        <v>11.78</v>
      </c>
      <c r="G124" s="16" t="s">
        <v>488</v>
      </c>
      <c r="H124" s="13">
        <v>140.89999999999998</v>
      </c>
      <c r="I124" s="4">
        <f t="shared" si="1"/>
        <v>35.224999999999994</v>
      </c>
    </row>
    <row r="125" spans="1:9">
      <c r="A125" s="13" t="s">
        <v>2648</v>
      </c>
      <c r="B125">
        <v>11</v>
      </c>
      <c r="C125">
        <v>12</v>
      </c>
      <c r="G125" s="16" t="s">
        <v>1825</v>
      </c>
      <c r="H125" s="13">
        <v>106.05000000000001</v>
      </c>
      <c r="I125" s="4">
        <f t="shared" si="1"/>
        <v>26.512500000000003</v>
      </c>
    </row>
    <row r="126" spans="1:9">
      <c r="A126" s="13" t="s">
        <v>2648</v>
      </c>
      <c r="B126">
        <v>2</v>
      </c>
      <c r="C126">
        <v>9.56</v>
      </c>
      <c r="G126" s="16" t="s">
        <v>452</v>
      </c>
      <c r="H126" s="13">
        <v>90.59</v>
      </c>
      <c r="I126" s="4">
        <f t="shared" si="1"/>
        <v>22.647500000000001</v>
      </c>
    </row>
    <row r="127" spans="1:9">
      <c r="A127" s="13" t="s">
        <v>2648</v>
      </c>
      <c r="B127">
        <v>3</v>
      </c>
      <c r="C127">
        <v>9.7100000000000009</v>
      </c>
      <c r="G127" s="16" t="s">
        <v>2698</v>
      </c>
      <c r="H127" s="13">
        <v>139.26999999999998</v>
      </c>
      <c r="I127" s="4">
        <f t="shared" si="1"/>
        <v>34.817499999999995</v>
      </c>
    </row>
    <row r="128" spans="1:9">
      <c r="A128" s="13" t="s">
        <v>2648</v>
      </c>
      <c r="B128">
        <v>4</v>
      </c>
      <c r="C128">
        <v>7.02</v>
      </c>
      <c r="G128" s="16" t="s">
        <v>2699</v>
      </c>
      <c r="H128" s="13">
        <v>193.2</v>
      </c>
      <c r="I128" s="4">
        <f t="shared" si="1"/>
        <v>48.3</v>
      </c>
    </row>
    <row r="129" spans="1:9">
      <c r="A129" s="13" t="s">
        <v>2648</v>
      </c>
      <c r="B129">
        <v>5</v>
      </c>
      <c r="C129">
        <v>8.3000000000000007</v>
      </c>
      <c r="G129" s="16" t="s">
        <v>2700</v>
      </c>
      <c r="H129" s="13">
        <v>121.3</v>
      </c>
      <c r="I129" s="4">
        <f t="shared" si="1"/>
        <v>30.324999999999999</v>
      </c>
    </row>
    <row r="130" spans="1:9">
      <c r="A130" s="13" t="s">
        <v>2648</v>
      </c>
      <c r="B130">
        <v>6</v>
      </c>
      <c r="C130">
        <v>9.3299999999999983</v>
      </c>
      <c r="G130" s="16" t="s">
        <v>1865</v>
      </c>
      <c r="H130" s="13">
        <v>285.94999999999993</v>
      </c>
      <c r="I130" s="4">
        <f t="shared" si="1"/>
        <v>71.487499999999983</v>
      </c>
    </row>
    <row r="131" spans="1:9">
      <c r="A131" s="13" t="s">
        <v>2648</v>
      </c>
      <c r="B131">
        <v>7</v>
      </c>
      <c r="C131">
        <v>9.4</v>
      </c>
      <c r="G131" s="16" t="s">
        <v>374</v>
      </c>
      <c r="H131" s="13">
        <v>377.71</v>
      </c>
      <c r="I131" s="4">
        <f t="shared" ref="I131:I140" si="2">H131/4</f>
        <v>94.427499999999995</v>
      </c>
    </row>
    <row r="132" spans="1:9">
      <c r="A132" s="13" t="s">
        <v>2648</v>
      </c>
      <c r="B132">
        <v>8</v>
      </c>
      <c r="C132">
        <v>10.49</v>
      </c>
      <c r="G132" s="16" t="s">
        <v>334</v>
      </c>
      <c r="H132" s="13">
        <v>216.28</v>
      </c>
      <c r="I132" s="4">
        <f t="shared" si="2"/>
        <v>54.07</v>
      </c>
    </row>
    <row r="133" spans="1:9">
      <c r="A133" s="13" t="s">
        <v>2648</v>
      </c>
      <c r="B133">
        <v>9</v>
      </c>
      <c r="C133">
        <v>9.65</v>
      </c>
      <c r="G133" s="16" t="s">
        <v>402</v>
      </c>
      <c r="H133" s="13">
        <v>171.51999999999998</v>
      </c>
      <c r="I133" s="4">
        <f t="shared" si="2"/>
        <v>42.879999999999995</v>
      </c>
    </row>
    <row r="134" spans="1:9">
      <c r="A134" s="13" t="s">
        <v>431</v>
      </c>
      <c r="B134">
        <v>1</v>
      </c>
      <c r="C134">
        <v>15.66</v>
      </c>
      <c r="G134" s="16" t="s">
        <v>2701</v>
      </c>
      <c r="H134" s="13">
        <v>132.12</v>
      </c>
      <c r="I134" s="4">
        <f t="shared" si="2"/>
        <v>33.03</v>
      </c>
    </row>
    <row r="135" spans="1:9">
      <c r="A135" s="13" t="s">
        <v>431</v>
      </c>
      <c r="B135">
        <v>10</v>
      </c>
      <c r="C135">
        <v>14.229999999999999</v>
      </c>
      <c r="G135" s="16" t="s">
        <v>442</v>
      </c>
      <c r="H135" s="13">
        <v>170.07000000000002</v>
      </c>
      <c r="I135" s="4">
        <f t="shared" si="2"/>
        <v>42.517500000000005</v>
      </c>
    </row>
    <row r="136" spans="1:9">
      <c r="A136" s="13" t="s">
        <v>431</v>
      </c>
      <c r="B136">
        <v>11</v>
      </c>
      <c r="C136">
        <v>13.379999999999999</v>
      </c>
      <c r="G136" s="16" t="s">
        <v>1934</v>
      </c>
      <c r="H136" s="13">
        <v>152.6</v>
      </c>
      <c r="I136" s="4">
        <f t="shared" si="2"/>
        <v>38.15</v>
      </c>
    </row>
    <row r="137" spans="1:9">
      <c r="A137" s="13" t="s">
        <v>431</v>
      </c>
      <c r="B137">
        <v>2</v>
      </c>
      <c r="C137">
        <v>15.52</v>
      </c>
      <c r="G137" s="16" t="s">
        <v>1941</v>
      </c>
      <c r="H137" s="13">
        <v>151.35000000000002</v>
      </c>
      <c r="I137" s="4">
        <f t="shared" si="2"/>
        <v>37.837500000000006</v>
      </c>
    </row>
    <row r="138" spans="1:9">
      <c r="A138" s="13" t="s">
        <v>431</v>
      </c>
      <c r="B138">
        <v>3</v>
      </c>
      <c r="C138">
        <v>14.17</v>
      </c>
      <c r="G138" s="16" t="s">
        <v>501</v>
      </c>
      <c r="H138" s="13">
        <v>129.6</v>
      </c>
      <c r="I138" s="4">
        <f t="shared" si="2"/>
        <v>32.4</v>
      </c>
    </row>
    <row r="139" spans="1:9">
      <c r="A139" s="13" t="s">
        <v>431</v>
      </c>
      <c r="B139">
        <v>4</v>
      </c>
      <c r="C139">
        <v>18.869999999999997</v>
      </c>
      <c r="G139" s="16" t="s">
        <v>1950</v>
      </c>
      <c r="H139" s="13">
        <v>18.16</v>
      </c>
      <c r="I139" s="4">
        <f t="shared" si="2"/>
        <v>4.54</v>
      </c>
    </row>
    <row r="140" spans="1:9">
      <c r="A140" s="13" t="s">
        <v>431</v>
      </c>
      <c r="B140">
        <v>5</v>
      </c>
      <c r="C140">
        <v>16.270000000000003</v>
      </c>
      <c r="G140" s="16" t="s">
        <v>2702</v>
      </c>
      <c r="H140" s="13">
        <v>82.31</v>
      </c>
      <c r="I140" s="4">
        <f t="shared" si="2"/>
        <v>20.577500000000001</v>
      </c>
    </row>
    <row r="141" spans="1:9">
      <c r="A141" s="13" t="s">
        <v>431</v>
      </c>
      <c r="B141">
        <v>6</v>
      </c>
      <c r="C141">
        <v>12.179999999999998</v>
      </c>
      <c r="G141" s="16" t="s">
        <v>2647</v>
      </c>
      <c r="H141" s="13">
        <v>23404.829999999994</v>
      </c>
    </row>
    <row r="142" spans="1:9">
      <c r="A142" s="13" t="s">
        <v>431</v>
      </c>
      <c r="B142">
        <v>7</v>
      </c>
      <c r="C142">
        <v>18.27</v>
      </c>
    </row>
    <row r="143" spans="1:9">
      <c r="A143" s="13" t="s">
        <v>431</v>
      </c>
      <c r="B143">
        <v>8</v>
      </c>
      <c r="C143">
        <v>13.040000000000001</v>
      </c>
    </row>
    <row r="144" spans="1:9">
      <c r="A144" s="13" t="s">
        <v>431</v>
      </c>
      <c r="B144">
        <v>9</v>
      </c>
      <c r="C144">
        <v>14.530000000000001</v>
      </c>
    </row>
    <row r="145" spans="1:3">
      <c r="A145" s="13" t="s">
        <v>2649</v>
      </c>
      <c r="B145">
        <v>1</v>
      </c>
      <c r="C145">
        <v>11.95</v>
      </c>
    </row>
    <row r="146" spans="1:3">
      <c r="A146" s="13" t="s">
        <v>2649</v>
      </c>
      <c r="B146">
        <v>10</v>
      </c>
      <c r="C146">
        <v>19.080000000000002</v>
      </c>
    </row>
    <row r="147" spans="1:3">
      <c r="A147" s="13" t="s">
        <v>2649</v>
      </c>
      <c r="B147">
        <v>11</v>
      </c>
      <c r="C147">
        <v>17.860000000000003</v>
      </c>
    </row>
    <row r="148" spans="1:3">
      <c r="A148" s="13" t="s">
        <v>2649</v>
      </c>
      <c r="B148">
        <v>2</v>
      </c>
      <c r="C148">
        <v>28.979999999999997</v>
      </c>
    </row>
    <row r="149" spans="1:3">
      <c r="A149" s="13" t="s">
        <v>2649</v>
      </c>
      <c r="B149">
        <v>3</v>
      </c>
      <c r="C149">
        <v>10.26</v>
      </c>
    </row>
    <row r="150" spans="1:3">
      <c r="A150" s="13" t="s">
        <v>2649</v>
      </c>
      <c r="B150">
        <v>4</v>
      </c>
      <c r="C150">
        <v>23</v>
      </c>
    </row>
    <row r="151" spans="1:3">
      <c r="A151" s="13" t="s">
        <v>2649</v>
      </c>
      <c r="B151">
        <v>5</v>
      </c>
      <c r="C151">
        <v>26.08</v>
      </c>
    </row>
    <row r="152" spans="1:3">
      <c r="A152" s="13" t="s">
        <v>2649</v>
      </c>
      <c r="B152">
        <v>6</v>
      </c>
      <c r="C152">
        <v>12.59</v>
      </c>
    </row>
    <row r="153" spans="1:3">
      <c r="A153" s="13" t="s">
        <v>2649</v>
      </c>
      <c r="B153">
        <v>7</v>
      </c>
      <c r="C153">
        <v>28.049999999999997</v>
      </c>
    </row>
    <row r="154" spans="1:3">
      <c r="A154" s="13" t="s">
        <v>2649</v>
      </c>
      <c r="B154">
        <v>8</v>
      </c>
      <c r="C154">
        <v>24.31</v>
      </c>
    </row>
    <row r="155" spans="1:3">
      <c r="A155" s="13" t="s">
        <v>2649</v>
      </c>
      <c r="B155">
        <v>9</v>
      </c>
      <c r="C155">
        <v>19.959999999999997</v>
      </c>
    </row>
    <row r="156" spans="1:3">
      <c r="A156" s="13" t="s">
        <v>2650</v>
      </c>
      <c r="B156">
        <v>1</v>
      </c>
      <c r="C156">
        <v>22.599999999999998</v>
      </c>
    </row>
    <row r="157" spans="1:3">
      <c r="A157" s="13" t="s">
        <v>2650</v>
      </c>
      <c r="B157">
        <v>10</v>
      </c>
      <c r="C157">
        <v>22.12</v>
      </c>
    </row>
    <row r="158" spans="1:3">
      <c r="A158" s="13" t="s">
        <v>2650</v>
      </c>
      <c r="B158">
        <v>11</v>
      </c>
      <c r="C158">
        <v>27.31</v>
      </c>
    </row>
    <row r="159" spans="1:3">
      <c r="A159" s="13" t="s">
        <v>2650</v>
      </c>
      <c r="B159">
        <v>2</v>
      </c>
      <c r="C159">
        <v>19.559999999999999</v>
      </c>
    </row>
    <row r="160" spans="1:3">
      <c r="A160" s="13" t="s">
        <v>2650</v>
      </c>
      <c r="B160">
        <v>3</v>
      </c>
      <c r="C160">
        <v>19.57</v>
      </c>
    </row>
    <row r="161" spans="1:3">
      <c r="A161" s="13" t="s">
        <v>2650</v>
      </c>
      <c r="B161">
        <v>4</v>
      </c>
      <c r="C161">
        <v>29.81</v>
      </c>
    </row>
    <row r="162" spans="1:3">
      <c r="A162" s="13" t="s">
        <v>2650</v>
      </c>
      <c r="B162">
        <v>5</v>
      </c>
      <c r="C162">
        <v>34.32</v>
      </c>
    </row>
    <row r="163" spans="1:3">
      <c r="A163" s="13" t="s">
        <v>2650</v>
      </c>
      <c r="B163">
        <v>6</v>
      </c>
      <c r="C163">
        <v>27.550000000000004</v>
      </c>
    </row>
    <row r="164" spans="1:3">
      <c r="A164" s="13" t="s">
        <v>2650</v>
      </c>
      <c r="B164">
        <v>7</v>
      </c>
      <c r="C164">
        <v>31.61</v>
      </c>
    </row>
    <row r="165" spans="1:3">
      <c r="A165" s="13" t="s">
        <v>2650</v>
      </c>
      <c r="B165">
        <v>8</v>
      </c>
      <c r="C165">
        <v>19.909999999999997</v>
      </c>
    </row>
    <row r="166" spans="1:3">
      <c r="A166" s="13" t="s">
        <v>2650</v>
      </c>
      <c r="B166">
        <v>9</v>
      </c>
      <c r="C166">
        <v>23.25</v>
      </c>
    </row>
    <row r="167" spans="1:3">
      <c r="A167" s="13" t="s">
        <v>443</v>
      </c>
      <c r="B167">
        <v>1</v>
      </c>
      <c r="C167">
        <v>14.669999999999998</v>
      </c>
    </row>
    <row r="168" spans="1:3">
      <c r="A168" s="13" t="s">
        <v>443</v>
      </c>
      <c r="B168">
        <v>10</v>
      </c>
      <c r="C168">
        <v>14.07</v>
      </c>
    </row>
    <row r="169" spans="1:3">
      <c r="A169" s="13" t="s">
        <v>443</v>
      </c>
      <c r="B169">
        <v>11</v>
      </c>
      <c r="C169">
        <v>10.119999999999999</v>
      </c>
    </row>
    <row r="170" spans="1:3">
      <c r="A170" s="13" t="s">
        <v>443</v>
      </c>
      <c r="B170">
        <v>2</v>
      </c>
      <c r="C170">
        <v>11.78</v>
      </c>
    </row>
    <row r="171" spans="1:3">
      <c r="A171" s="13" t="s">
        <v>443</v>
      </c>
      <c r="B171">
        <v>3</v>
      </c>
      <c r="C171">
        <v>12.629999999999999</v>
      </c>
    </row>
    <row r="172" spans="1:3">
      <c r="A172" s="13" t="s">
        <v>443</v>
      </c>
      <c r="B172">
        <v>4</v>
      </c>
      <c r="C172">
        <v>11.100000000000001</v>
      </c>
    </row>
    <row r="173" spans="1:3">
      <c r="A173" s="13" t="s">
        <v>443</v>
      </c>
      <c r="B173">
        <v>5</v>
      </c>
      <c r="C173">
        <v>17.059999999999999</v>
      </c>
    </row>
    <row r="174" spans="1:3">
      <c r="A174" s="13" t="s">
        <v>443</v>
      </c>
      <c r="B174">
        <v>6</v>
      </c>
      <c r="C174">
        <v>17.36</v>
      </c>
    </row>
    <row r="175" spans="1:3">
      <c r="A175" s="13" t="s">
        <v>443</v>
      </c>
      <c r="B175">
        <v>7</v>
      </c>
      <c r="C175">
        <v>11.070000000000002</v>
      </c>
    </row>
    <row r="176" spans="1:3">
      <c r="A176" s="13" t="s">
        <v>443</v>
      </c>
      <c r="B176">
        <v>8</v>
      </c>
      <c r="C176">
        <v>15.52</v>
      </c>
    </row>
    <row r="177" spans="1:3">
      <c r="A177" s="13" t="s">
        <v>443</v>
      </c>
      <c r="B177">
        <v>9</v>
      </c>
      <c r="C177">
        <v>15.82</v>
      </c>
    </row>
    <row r="178" spans="1:3">
      <c r="A178" s="13" t="s">
        <v>418</v>
      </c>
      <c r="B178">
        <v>1</v>
      </c>
      <c r="C178">
        <v>16.88</v>
      </c>
    </row>
    <row r="179" spans="1:3">
      <c r="A179" s="13" t="s">
        <v>418</v>
      </c>
      <c r="B179">
        <v>10</v>
      </c>
      <c r="C179">
        <v>16.259999999999998</v>
      </c>
    </row>
    <row r="180" spans="1:3">
      <c r="A180" s="13" t="s">
        <v>418</v>
      </c>
      <c r="B180">
        <v>11</v>
      </c>
      <c r="C180">
        <v>13.25</v>
      </c>
    </row>
    <row r="181" spans="1:3">
      <c r="A181" s="13" t="s">
        <v>418</v>
      </c>
      <c r="B181">
        <v>2</v>
      </c>
      <c r="C181">
        <v>14.779999999999998</v>
      </c>
    </row>
    <row r="182" spans="1:3">
      <c r="A182" s="13" t="s">
        <v>418</v>
      </c>
      <c r="B182">
        <v>3</v>
      </c>
      <c r="C182">
        <v>19.229999999999997</v>
      </c>
    </row>
    <row r="183" spans="1:3">
      <c r="A183" s="13" t="s">
        <v>418</v>
      </c>
      <c r="B183">
        <v>4</v>
      </c>
      <c r="C183">
        <v>20.64</v>
      </c>
    </row>
    <row r="184" spans="1:3">
      <c r="A184" s="13" t="s">
        <v>418</v>
      </c>
      <c r="B184">
        <v>5</v>
      </c>
      <c r="C184">
        <v>15.259999999999998</v>
      </c>
    </row>
    <row r="185" spans="1:3">
      <c r="A185" s="13" t="s">
        <v>418</v>
      </c>
      <c r="B185">
        <v>6</v>
      </c>
      <c r="C185">
        <v>16.02</v>
      </c>
    </row>
    <row r="186" spans="1:3">
      <c r="A186" s="13" t="s">
        <v>418</v>
      </c>
      <c r="B186">
        <v>7</v>
      </c>
      <c r="C186">
        <v>15.95</v>
      </c>
    </row>
    <row r="187" spans="1:3">
      <c r="A187" s="13" t="s">
        <v>418</v>
      </c>
      <c r="B187">
        <v>8</v>
      </c>
      <c r="C187">
        <v>25.179999999999996</v>
      </c>
    </row>
    <row r="188" spans="1:3">
      <c r="A188" s="13" t="s">
        <v>418</v>
      </c>
      <c r="B188">
        <v>9</v>
      </c>
      <c r="C188">
        <v>16.79</v>
      </c>
    </row>
    <row r="189" spans="1:3">
      <c r="A189" s="13" t="s">
        <v>485</v>
      </c>
      <c r="B189">
        <v>1</v>
      </c>
      <c r="C189">
        <v>16.36</v>
      </c>
    </row>
    <row r="190" spans="1:3">
      <c r="A190" s="13" t="s">
        <v>485</v>
      </c>
      <c r="B190">
        <v>10</v>
      </c>
      <c r="C190">
        <v>10.61</v>
      </c>
    </row>
    <row r="191" spans="1:3">
      <c r="A191" s="13" t="s">
        <v>485</v>
      </c>
      <c r="B191">
        <v>11</v>
      </c>
      <c r="C191">
        <v>12.69</v>
      </c>
    </row>
    <row r="192" spans="1:3">
      <c r="A192" s="13" t="s">
        <v>485</v>
      </c>
      <c r="B192">
        <v>2</v>
      </c>
      <c r="C192">
        <v>14.879999999999999</v>
      </c>
    </row>
    <row r="193" spans="1:3">
      <c r="A193" s="13" t="s">
        <v>485</v>
      </c>
      <c r="B193">
        <v>3</v>
      </c>
      <c r="C193">
        <v>10.42</v>
      </c>
    </row>
    <row r="194" spans="1:3">
      <c r="A194" s="13" t="s">
        <v>485</v>
      </c>
      <c r="B194">
        <v>4</v>
      </c>
      <c r="C194">
        <v>11.91</v>
      </c>
    </row>
    <row r="195" spans="1:3">
      <c r="A195" s="13" t="s">
        <v>485</v>
      </c>
      <c r="B195">
        <v>5</v>
      </c>
      <c r="C195">
        <v>21.14</v>
      </c>
    </row>
    <row r="196" spans="1:3">
      <c r="A196" s="13" t="s">
        <v>485</v>
      </c>
      <c r="B196">
        <v>6</v>
      </c>
      <c r="C196">
        <v>15</v>
      </c>
    </row>
    <row r="197" spans="1:3">
      <c r="A197" s="13" t="s">
        <v>485</v>
      </c>
      <c r="B197">
        <v>7</v>
      </c>
      <c r="C197">
        <v>15.9</v>
      </c>
    </row>
    <row r="198" spans="1:3">
      <c r="A198" s="13" t="s">
        <v>485</v>
      </c>
      <c r="B198">
        <v>8</v>
      </c>
      <c r="C198">
        <v>11.13</v>
      </c>
    </row>
    <row r="199" spans="1:3">
      <c r="A199" s="13" t="s">
        <v>485</v>
      </c>
      <c r="B199">
        <v>9</v>
      </c>
      <c r="C199">
        <v>8.129999999999999</v>
      </c>
    </row>
    <row r="200" spans="1:3">
      <c r="A200" s="13" t="s">
        <v>859</v>
      </c>
      <c r="B200">
        <v>1</v>
      </c>
      <c r="C200">
        <v>26.88</v>
      </c>
    </row>
    <row r="201" spans="1:3">
      <c r="A201" s="13" t="s">
        <v>859</v>
      </c>
      <c r="B201">
        <v>10</v>
      </c>
      <c r="C201">
        <v>17.91</v>
      </c>
    </row>
    <row r="202" spans="1:3">
      <c r="A202" s="13" t="s">
        <v>859</v>
      </c>
      <c r="B202">
        <v>11</v>
      </c>
      <c r="C202">
        <v>13.48</v>
      </c>
    </row>
    <row r="203" spans="1:3">
      <c r="A203" s="13" t="s">
        <v>859</v>
      </c>
      <c r="B203">
        <v>2</v>
      </c>
      <c r="C203">
        <v>27.689999999999994</v>
      </c>
    </row>
    <row r="204" spans="1:3">
      <c r="A204" s="13" t="s">
        <v>859</v>
      </c>
      <c r="B204">
        <v>3</v>
      </c>
      <c r="C204">
        <v>29.72</v>
      </c>
    </row>
    <row r="205" spans="1:3">
      <c r="A205" s="13" t="s">
        <v>859</v>
      </c>
      <c r="B205">
        <v>4</v>
      </c>
      <c r="C205">
        <v>20.72</v>
      </c>
    </row>
    <row r="206" spans="1:3">
      <c r="A206" s="13" t="s">
        <v>859</v>
      </c>
      <c r="B206">
        <v>5</v>
      </c>
      <c r="C206">
        <v>21.86</v>
      </c>
    </row>
    <row r="207" spans="1:3">
      <c r="A207" s="13" t="s">
        <v>859</v>
      </c>
      <c r="B207">
        <v>6</v>
      </c>
      <c r="C207">
        <v>22.34</v>
      </c>
    </row>
    <row r="208" spans="1:3">
      <c r="A208" s="13" t="s">
        <v>859</v>
      </c>
      <c r="B208">
        <v>7</v>
      </c>
      <c r="C208">
        <v>25.79</v>
      </c>
    </row>
    <row r="209" spans="1:3">
      <c r="A209" s="13" t="s">
        <v>859</v>
      </c>
      <c r="B209">
        <v>8</v>
      </c>
      <c r="C209">
        <v>19.84</v>
      </c>
    </row>
    <row r="210" spans="1:3">
      <c r="A210" s="13" t="s">
        <v>859</v>
      </c>
      <c r="B210">
        <v>9</v>
      </c>
      <c r="C210">
        <v>15.54</v>
      </c>
    </row>
    <row r="211" spans="1:3">
      <c r="A211" s="13" t="s">
        <v>400</v>
      </c>
      <c r="B211">
        <v>1</v>
      </c>
      <c r="C211">
        <v>24.32</v>
      </c>
    </row>
    <row r="212" spans="1:3">
      <c r="A212" s="13" t="s">
        <v>400</v>
      </c>
      <c r="B212">
        <v>10</v>
      </c>
      <c r="C212">
        <v>27</v>
      </c>
    </row>
    <row r="213" spans="1:3">
      <c r="A213" s="13" t="s">
        <v>400</v>
      </c>
      <c r="B213">
        <v>11</v>
      </c>
      <c r="C213">
        <v>3.56</v>
      </c>
    </row>
    <row r="214" spans="1:3">
      <c r="A214" s="13" t="s">
        <v>400</v>
      </c>
      <c r="B214">
        <v>2</v>
      </c>
      <c r="C214">
        <v>19.979999999999997</v>
      </c>
    </row>
    <row r="215" spans="1:3">
      <c r="A215" s="13" t="s">
        <v>400</v>
      </c>
      <c r="B215">
        <v>3</v>
      </c>
      <c r="C215">
        <v>27.4</v>
      </c>
    </row>
    <row r="216" spans="1:3">
      <c r="A216" s="13" t="s">
        <v>400</v>
      </c>
      <c r="B216">
        <v>4</v>
      </c>
      <c r="C216">
        <v>28.220000000000002</v>
      </c>
    </row>
    <row r="217" spans="1:3">
      <c r="A217" s="13" t="s">
        <v>400</v>
      </c>
      <c r="B217">
        <v>5</v>
      </c>
      <c r="C217">
        <v>25.6</v>
      </c>
    </row>
    <row r="218" spans="1:3">
      <c r="A218" s="13" t="s">
        <v>400</v>
      </c>
      <c r="B218">
        <v>6</v>
      </c>
      <c r="C218">
        <v>29.9</v>
      </c>
    </row>
    <row r="219" spans="1:3">
      <c r="A219" s="13" t="s">
        <v>400</v>
      </c>
      <c r="B219">
        <v>7</v>
      </c>
      <c r="C219">
        <v>30.990000000000002</v>
      </c>
    </row>
    <row r="220" spans="1:3">
      <c r="A220" s="13" t="s">
        <v>400</v>
      </c>
      <c r="B220">
        <v>8</v>
      </c>
      <c r="C220">
        <v>22.309999999999995</v>
      </c>
    </row>
    <row r="221" spans="1:3">
      <c r="A221" s="13" t="s">
        <v>400</v>
      </c>
      <c r="B221">
        <v>9</v>
      </c>
      <c r="C221">
        <v>20.43</v>
      </c>
    </row>
    <row r="222" spans="1:3">
      <c r="A222" s="13" t="s">
        <v>2651</v>
      </c>
      <c r="B222">
        <v>1</v>
      </c>
      <c r="C222">
        <v>20.339999999999996</v>
      </c>
    </row>
    <row r="223" spans="1:3">
      <c r="A223" s="13" t="s">
        <v>2651</v>
      </c>
      <c r="B223">
        <v>10</v>
      </c>
      <c r="C223">
        <v>19.36</v>
      </c>
    </row>
    <row r="224" spans="1:3">
      <c r="A224" s="13" t="s">
        <v>2651</v>
      </c>
      <c r="B224">
        <v>11</v>
      </c>
      <c r="C224">
        <v>17.559999999999999</v>
      </c>
    </row>
    <row r="225" spans="1:3">
      <c r="A225" s="13" t="s">
        <v>2651</v>
      </c>
      <c r="B225">
        <v>2</v>
      </c>
      <c r="C225">
        <v>18.940000000000001</v>
      </c>
    </row>
    <row r="226" spans="1:3">
      <c r="A226" s="13" t="s">
        <v>2651</v>
      </c>
      <c r="B226">
        <v>3</v>
      </c>
      <c r="C226">
        <v>22.929999999999996</v>
      </c>
    </row>
    <row r="227" spans="1:3">
      <c r="A227" s="13" t="s">
        <v>2651</v>
      </c>
      <c r="B227">
        <v>4</v>
      </c>
      <c r="C227">
        <v>17.16</v>
      </c>
    </row>
    <row r="228" spans="1:3">
      <c r="A228" s="13" t="s">
        <v>2651</v>
      </c>
      <c r="B228">
        <v>5</v>
      </c>
      <c r="C228">
        <v>17.490000000000002</v>
      </c>
    </row>
    <row r="229" spans="1:3">
      <c r="A229" s="13" t="s">
        <v>2651</v>
      </c>
      <c r="B229">
        <v>6</v>
      </c>
      <c r="C229">
        <v>22.270000000000003</v>
      </c>
    </row>
    <row r="230" spans="1:3">
      <c r="A230" s="13" t="s">
        <v>2651</v>
      </c>
      <c r="B230">
        <v>7</v>
      </c>
      <c r="C230">
        <v>19.32</v>
      </c>
    </row>
    <row r="231" spans="1:3">
      <c r="A231" s="13" t="s">
        <v>2651</v>
      </c>
      <c r="B231">
        <v>8</v>
      </c>
      <c r="C231">
        <v>17.020000000000003</v>
      </c>
    </row>
    <row r="232" spans="1:3">
      <c r="A232" s="13" t="s">
        <v>2651</v>
      </c>
      <c r="B232">
        <v>9</v>
      </c>
      <c r="C232">
        <v>18.12</v>
      </c>
    </row>
    <row r="233" spans="1:3">
      <c r="A233" s="13" t="s">
        <v>362</v>
      </c>
      <c r="B233">
        <v>1</v>
      </c>
      <c r="C233">
        <v>15.4</v>
      </c>
    </row>
    <row r="234" spans="1:3">
      <c r="A234" s="13" t="s">
        <v>362</v>
      </c>
      <c r="B234">
        <v>10</v>
      </c>
      <c r="C234">
        <v>13.84</v>
      </c>
    </row>
    <row r="235" spans="1:3">
      <c r="A235" s="13" t="s">
        <v>362</v>
      </c>
      <c r="B235">
        <v>11</v>
      </c>
      <c r="C235">
        <v>15.120000000000001</v>
      </c>
    </row>
    <row r="236" spans="1:3">
      <c r="A236" s="13" t="s">
        <v>362</v>
      </c>
      <c r="B236">
        <v>2</v>
      </c>
      <c r="C236">
        <v>16.260000000000002</v>
      </c>
    </row>
    <row r="237" spans="1:3">
      <c r="A237" s="13" t="s">
        <v>362</v>
      </c>
      <c r="B237">
        <v>3</v>
      </c>
      <c r="C237">
        <v>16.849999999999998</v>
      </c>
    </row>
    <row r="238" spans="1:3">
      <c r="A238" s="13" t="s">
        <v>362</v>
      </c>
      <c r="B238">
        <v>4</v>
      </c>
      <c r="C238">
        <v>15.870000000000001</v>
      </c>
    </row>
    <row r="239" spans="1:3">
      <c r="A239" s="13" t="s">
        <v>362</v>
      </c>
      <c r="B239">
        <v>5</v>
      </c>
      <c r="C239">
        <v>11.49</v>
      </c>
    </row>
    <row r="240" spans="1:3">
      <c r="A240" s="13" t="s">
        <v>362</v>
      </c>
      <c r="B240">
        <v>6</v>
      </c>
      <c r="C240">
        <v>24.409999999999997</v>
      </c>
    </row>
    <row r="241" spans="1:3">
      <c r="A241" s="13" t="s">
        <v>362</v>
      </c>
      <c r="B241">
        <v>7</v>
      </c>
      <c r="C241">
        <v>29.419999999999998</v>
      </c>
    </row>
    <row r="242" spans="1:3">
      <c r="A242" s="13" t="s">
        <v>362</v>
      </c>
      <c r="B242">
        <v>8</v>
      </c>
      <c r="C242">
        <v>14.52</v>
      </c>
    </row>
    <row r="243" spans="1:3">
      <c r="A243" s="13" t="s">
        <v>362</v>
      </c>
      <c r="B243">
        <v>9</v>
      </c>
      <c r="C243">
        <v>16.93</v>
      </c>
    </row>
    <row r="244" spans="1:3">
      <c r="A244" s="13" t="s">
        <v>421</v>
      </c>
      <c r="B244">
        <v>1</v>
      </c>
      <c r="C244">
        <v>33.07</v>
      </c>
    </row>
    <row r="245" spans="1:3">
      <c r="A245" s="13" t="s">
        <v>421</v>
      </c>
      <c r="B245">
        <v>10</v>
      </c>
      <c r="C245">
        <v>21.220000000000002</v>
      </c>
    </row>
    <row r="246" spans="1:3">
      <c r="A246" s="13" t="s">
        <v>421</v>
      </c>
      <c r="B246">
        <v>11</v>
      </c>
      <c r="C246">
        <v>19.22</v>
      </c>
    </row>
    <row r="247" spans="1:3">
      <c r="A247" s="13" t="s">
        <v>421</v>
      </c>
      <c r="B247">
        <v>2</v>
      </c>
      <c r="C247">
        <v>23.560000000000002</v>
      </c>
    </row>
    <row r="248" spans="1:3">
      <c r="A248" s="13" t="s">
        <v>421</v>
      </c>
      <c r="B248">
        <v>3</v>
      </c>
      <c r="C248">
        <v>27.750000000000004</v>
      </c>
    </row>
    <row r="249" spans="1:3">
      <c r="A249" s="13" t="s">
        <v>421</v>
      </c>
      <c r="B249">
        <v>4</v>
      </c>
      <c r="C249">
        <v>30.599999999999994</v>
      </c>
    </row>
    <row r="250" spans="1:3">
      <c r="A250" s="13" t="s">
        <v>421</v>
      </c>
      <c r="B250">
        <v>5</v>
      </c>
      <c r="C250">
        <v>29.480000000000004</v>
      </c>
    </row>
    <row r="251" spans="1:3">
      <c r="A251" s="13" t="s">
        <v>421</v>
      </c>
      <c r="B251">
        <v>6</v>
      </c>
      <c r="C251">
        <v>28.120000000000005</v>
      </c>
    </row>
    <row r="252" spans="1:3">
      <c r="A252" s="13" t="s">
        <v>421</v>
      </c>
      <c r="B252">
        <v>7</v>
      </c>
      <c r="C252">
        <v>20.730000000000004</v>
      </c>
    </row>
    <row r="253" spans="1:3">
      <c r="A253" s="13" t="s">
        <v>421</v>
      </c>
      <c r="B253">
        <v>8</v>
      </c>
      <c r="C253">
        <v>16.309999999999999</v>
      </c>
    </row>
    <row r="254" spans="1:3">
      <c r="A254" s="13" t="s">
        <v>421</v>
      </c>
      <c r="B254">
        <v>9</v>
      </c>
      <c r="C254">
        <v>25.179999999999996</v>
      </c>
    </row>
    <row r="255" spans="1:3">
      <c r="A255" s="13" t="s">
        <v>335</v>
      </c>
      <c r="B255">
        <v>1</v>
      </c>
      <c r="C255">
        <v>9.75</v>
      </c>
    </row>
    <row r="256" spans="1:3">
      <c r="A256" s="13" t="s">
        <v>335</v>
      </c>
      <c r="B256">
        <v>10</v>
      </c>
      <c r="C256">
        <v>12.37</v>
      </c>
    </row>
    <row r="257" spans="1:3">
      <c r="A257" s="13" t="s">
        <v>335</v>
      </c>
      <c r="B257">
        <v>11</v>
      </c>
      <c r="C257">
        <v>13.43</v>
      </c>
    </row>
    <row r="258" spans="1:3">
      <c r="A258" s="13" t="s">
        <v>335</v>
      </c>
      <c r="B258">
        <v>2</v>
      </c>
      <c r="C258">
        <v>11.2</v>
      </c>
    </row>
    <row r="259" spans="1:3">
      <c r="A259" s="13" t="s">
        <v>335</v>
      </c>
      <c r="B259">
        <v>3</v>
      </c>
      <c r="C259">
        <v>11.98</v>
      </c>
    </row>
    <row r="260" spans="1:3">
      <c r="A260" s="13" t="s">
        <v>335</v>
      </c>
      <c r="B260">
        <v>4</v>
      </c>
      <c r="C260">
        <v>13.61</v>
      </c>
    </row>
    <row r="261" spans="1:3">
      <c r="A261" s="13" t="s">
        <v>335</v>
      </c>
      <c r="B261">
        <v>5</v>
      </c>
      <c r="C261">
        <v>12.96</v>
      </c>
    </row>
    <row r="262" spans="1:3">
      <c r="A262" s="13" t="s">
        <v>335</v>
      </c>
      <c r="B262">
        <v>6</v>
      </c>
      <c r="C262">
        <v>14.509999999999998</v>
      </c>
    </row>
    <row r="263" spans="1:3">
      <c r="A263" s="13" t="s">
        <v>335</v>
      </c>
      <c r="B263">
        <v>7</v>
      </c>
      <c r="C263">
        <v>21.35</v>
      </c>
    </row>
    <row r="264" spans="1:3">
      <c r="A264" s="13" t="s">
        <v>335</v>
      </c>
      <c r="B264">
        <v>8</v>
      </c>
      <c r="C264">
        <v>16.079999999999998</v>
      </c>
    </row>
    <row r="265" spans="1:3">
      <c r="A265" s="13" t="s">
        <v>335</v>
      </c>
      <c r="B265">
        <v>9</v>
      </c>
      <c r="C265">
        <v>22.41</v>
      </c>
    </row>
    <row r="266" spans="1:3">
      <c r="A266" s="13" t="s">
        <v>2652</v>
      </c>
      <c r="B266">
        <v>1</v>
      </c>
      <c r="C266">
        <v>8.1300000000000008</v>
      </c>
    </row>
    <row r="267" spans="1:3">
      <c r="A267" s="13" t="s">
        <v>2652</v>
      </c>
      <c r="B267">
        <v>10</v>
      </c>
      <c r="C267">
        <v>10.65</v>
      </c>
    </row>
    <row r="268" spans="1:3">
      <c r="A268" s="13" t="s">
        <v>2652</v>
      </c>
      <c r="B268">
        <v>11</v>
      </c>
      <c r="C268">
        <v>10.790000000000001</v>
      </c>
    </row>
    <row r="269" spans="1:3">
      <c r="A269" s="13" t="s">
        <v>2652</v>
      </c>
      <c r="B269">
        <v>2</v>
      </c>
      <c r="C269">
        <v>17.78</v>
      </c>
    </row>
    <row r="270" spans="1:3">
      <c r="A270" s="13" t="s">
        <v>2652</v>
      </c>
      <c r="B270">
        <v>3</v>
      </c>
      <c r="C270">
        <v>12.500000000000002</v>
      </c>
    </row>
    <row r="271" spans="1:3">
      <c r="A271" s="13" t="s">
        <v>2652</v>
      </c>
      <c r="B271">
        <v>4</v>
      </c>
      <c r="C271">
        <v>14.810000000000002</v>
      </c>
    </row>
    <row r="272" spans="1:3">
      <c r="A272" s="13" t="s">
        <v>2652</v>
      </c>
      <c r="B272">
        <v>5</v>
      </c>
      <c r="C272">
        <v>12.260000000000002</v>
      </c>
    </row>
    <row r="273" spans="1:3">
      <c r="A273" s="13" t="s">
        <v>2652</v>
      </c>
      <c r="B273">
        <v>6</v>
      </c>
      <c r="C273">
        <v>9.4400000000000013</v>
      </c>
    </row>
    <row r="274" spans="1:3">
      <c r="A274" s="13" t="s">
        <v>2652</v>
      </c>
      <c r="B274">
        <v>7</v>
      </c>
      <c r="C274">
        <v>6.94</v>
      </c>
    </row>
    <row r="275" spans="1:3">
      <c r="A275" s="13" t="s">
        <v>2652</v>
      </c>
      <c r="B275">
        <v>8</v>
      </c>
      <c r="C275">
        <v>7.59</v>
      </c>
    </row>
    <row r="276" spans="1:3">
      <c r="A276" s="13" t="s">
        <v>2652</v>
      </c>
      <c r="B276">
        <v>9</v>
      </c>
      <c r="C276">
        <v>10.780000000000001</v>
      </c>
    </row>
    <row r="277" spans="1:3">
      <c r="A277" s="13" t="s">
        <v>364</v>
      </c>
      <c r="B277">
        <v>1</v>
      </c>
      <c r="C277">
        <v>8.66</v>
      </c>
    </row>
    <row r="278" spans="1:3">
      <c r="A278" s="13" t="s">
        <v>364</v>
      </c>
      <c r="B278">
        <v>10</v>
      </c>
      <c r="C278">
        <v>10.46</v>
      </c>
    </row>
    <row r="279" spans="1:3">
      <c r="A279" s="13" t="s">
        <v>364</v>
      </c>
      <c r="B279">
        <v>11</v>
      </c>
      <c r="C279">
        <v>10.669999999999998</v>
      </c>
    </row>
    <row r="280" spans="1:3">
      <c r="A280" s="13" t="s">
        <v>364</v>
      </c>
      <c r="B280">
        <v>2</v>
      </c>
      <c r="C280">
        <v>7.75</v>
      </c>
    </row>
    <row r="281" spans="1:3">
      <c r="A281" s="13" t="s">
        <v>364</v>
      </c>
      <c r="B281">
        <v>3</v>
      </c>
      <c r="C281">
        <v>8.11</v>
      </c>
    </row>
    <row r="282" spans="1:3">
      <c r="A282" s="13" t="s">
        <v>364</v>
      </c>
      <c r="B282">
        <v>4</v>
      </c>
      <c r="C282">
        <v>10.35</v>
      </c>
    </row>
    <row r="283" spans="1:3">
      <c r="A283" s="13" t="s">
        <v>364</v>
      </c>
      <c r="B283">
        <v>5</v>
      </c>
      <c r="C283">
        <v>8.8099999999999987</v>
      </c>
    </row>
    <row r="284" spans="1:3">
      <c r="A284" s="13" t="s">
        <v>364</v>
      </c>
      <c r="B284">
        <v>6</v>
      </c>
      <c r="C284">
        <v>7.12</v>
      </c>
    </row>
    <row r="285" spans="1:3">
      <c r="A285" s="13" t="s">
        <v>364</v>
      </c>
      <c r="B285">
        <v>7</v>
      </c>
      <c r="C285">
        <v>10.440000000000001</v>
      </c>
    </row>
    <row r="286" spans="1:3">
      <c r="A286" s="13" t="s">
        <v>364</v>
      </c>
      <c r="B286">
        <v>8</v>
      </c>
      <c r="C286">
        <v>10.379999999999999</v>
      </c>
    </row>
    <row r="287" spans="1:3">
      <c r="A287" s="13" t="s">
        <v>364</v>
      </c>
      <c r="B287">
        <v>9</v>
      </c>
      <c r="C287">
        <v>8.370000000000001</v>
      </c>
    </row>
    <row r="288" spans="1:3">
      <c r="A288" s="13" t="s">
        <v>988</v>
      </c>
      <c r="B288">
        <v>1</v>
      </c>
      <c r="C288">
        <v>7.83</v>
      </c>
    </row>
    <row r="289" spans="1:3">
      <c r="A289" s="13" t="s">
        <v>988</v>
      </c>
      <c r="B289">
        <v>10</v>
      </c>
      <c r="C289">
        <v>6.02</v>
      </c>
    </row>
    <row r="290" spans="1:3">
      <c r="A290" s="13" t="s">
        <v>988</v>
      </c>
      <c r="B290">
        <v>11</v>
      </c>
      <c r="C290">
        <v>7.9700000000000006</v>
      </c>
    </row>
    <row r="291" spans="1:3">
      <c r="A291" s="13" t="s">
        <v>988</v>
      </c>
      <c r="B291">
        <v>2</v>
      </c>
      <c r="C291">
        <v>6.8999999999999995</v>
      </c>
    </row>
    <row r="292" spans="1:3">
      <c r="A292" s="13" t="s">
        <v>988</v>
      </c>
      <c r="B292">
        <v>3</v>
      </c>
      <c r="C292">
        <v>8.59</v>
      </c>
    </row>
    <row r="293" spans="1:3">
      <c r="A293" s="13" t="s">
        <v>988</v>
      </c>
      <c r="B293">
        <v>4</v>
      </c>
      <c r="C293">
        <v>9.11</v>
      </c>
    </row>
    <row r="294" spans="1:3">
      <c r="A294" s="13" t="s">
        <v>988</v>
      </c>
      <c r="B294">
        <v>5</v>
      </c>
      <c r="C294">
        <v>5.91</v>
      </c>
    </row>
    <row r="295" spans="1:3">
      <c r="A295" s="13" t="s">
        <v>988</v>
      </c>
      <c r="B295">
        <v>6</v>
      </c>
      <c r="C295">
        <v>8.99</v>
      </c>
    </row>
    <row r="296" spans="1:3">
      <c r="A296" s="13" t="s">
        <v>988</v>
      </c>
      <c r="B296">
        <v>7</v>
      </c>
      <c r="C296">
        <v>7.98</v>
      </c>
    </row>
    <row r="297" spans="1:3">
      <c r="A297" s="13" t="s">
        <v>988</v>
      </c>
      <c r="B297">
        <v>8</v>
      </c>
      <c r="C297">
        <v>7.41</v>
      </c>
    </row>
    <row r="298" spans="1:3">
      <c r="A298" s="13" t="s">
        <v>988</v>
      </c>
      <c r="B298">
        <v>9</v>
      </c>
      <c r="C298">
        <v>5.32</v>
      </c>
    </row>
    <row r="299" spans="1:3">
      <c r="A299" s="13" t="s">
        <v>2653</v>
      </c>
      <c r="B299">
        <v>1</v>
      </c>
      <c r="C299">
        <v>10.799999999999999</v>
      </c>
    </row>
    <row r="300" spans="1:3">
      <c r="A300" s="13" t="s">
        <v>2653</v>
      </c>
      <c r="B300">
        <v>10</v>
      </c>
      <c r="C300">
        <v>9.2900000000000009</v>
      </c>
    </row>
    <row r="301" spans="1:3">
      <c r="A301" s="13" t="s">
        <v>2653</v>
      </c>
      <c r="B301">
        <v>11</v>
      </c>
      <c r="C301">
        <v>15.549999999999999</v>
      </c>
    </row>
    <row r="302" spans="1:3">
      <c r="A302" s="13" t="s">
        <v>2653</v>
      </c>
      <c r="B302">
        <v>2</v>
      </c>
      <c r="C302">
        <v>8.9700000000000006</v>
      </c>
    </row>
    <row r="303" spans="1:3">
      <c r="A303" s="13" t="s">
        <v>2653</v>
      </c>
      <c r="B303">
        <v>3</v>
      </c>
      <c r="C303">
        <v>23.66</v>
      </c>
    </row>
    <row r="304" spans="1:3">
      <c r="A304" s="13" t="s">
        <v>2653</v>
      </c>
      <c r="B304">
        <v>4</v>
      </c>
      <c r="C304">
        <v>18.96</v>
      </c>
    </row>
    <row r="305" spans="1:3">
      <c r="A305" s="13" t="s">
        <v>2653</v>
      </c>
      <c r="B305">
        <v>5</v>
      </c>
      <c r="C305">
        <v>14.669999999999998</v>
      </c>
    </row>
    <row r="306" spans="1:3">
      <c r="A306" s="13" t="s">
        <v>2653</v>
      </c>
      <c r="B306">
        <v>6</v>
      </c>
      <c r="C306">
        <v>14.330000000000002</v>
      </c>
    </row>
    <row r="307" spans="1:3">
      <c r="A307" s="13" t="s">
        <v>2653</v>
      </c>
      <c r="B307">
        <v>7</v>
      </c>
      <c r="C307">
        <v>8.83</v>
      </c>
    </row>
    <row r="308" spans="1:3">
      <c r="A308" s="13" t="s">
        <v>2653</v>
      </c>
      <c r="B308">
        <v>8</v>
      </c>
      <c r="C308">
        <v>9.870000000000001</v>
      </c>
    </row>
    <row r="309" spans="1:3">
      <c r="A309" s="13" t="s">
        <v>2653</v>
      </c>
      <c r="B309">
        <v>9</v>
      </c>
      <c r="C309">
        <v>13.84</v>
      </c>
    </row>
    <row r="310" spans="1:3">
      <c r="A310" s="13" t="s">
        <v>341</v>
      </c>
      <c r="B310">
        <v>1</v>
      </c>
      <c r="C310">
        <v>24.63</v>
      </c>
    </row>
    <row r="311" spans="1:3">
      <c r="A311" s="13" t="s">
        <v>341</v>
      </c>
      <c r="B311">
        <v>10</v>
      </c>
      <c r="C311">
        <v>25.520000000000003</v>
      </c>
    </row>
    <row r="312" spans="1:3">
      <c r="A312" s="13" t="s">
        <v>341</v>
      </c>
      <c r="B312">
        <v>11</v>
      </c>
      <c r="C312">
        <v>18.100000000000001</v>
      </c>
    </row>
    <row r="313" spans="1:3">
      <c r="A313" s="13" t="s">
        <v>341</v>
      </c>
      <c r="B313">
        <v>2</v>
      </c>
      <c r="C313">
        <v>23.650000000000002</v>
      </c>
    </row>
    <row r="314" spans="1:3">
      <c r="A314" s="13" t="s">
        <v>341</v>
      </c>
      <c r="B314">
        <v>3</v>
      </c>
      <c r="C314">
        <v>26.65</v>
      </c>
    </row>
    <row r="315" spans="1:3">
      <c r="A315" s="13" t="s">
        <v>341</v>
      </c>
      <c r="B315">
        <v>4</v>
      </c>
      <c r="C315">
        <v>19.86</v>
      </c>
    </row>
    <row r="316" spans="1:3">
      <c r="A316" s="13" t="s">
        <v>341</v>
      </c>
      <c r="B316">
        <v>5</v>
      </c>
      <c r="C316">
        <v>21.56</v>
      </c>
    </row>
    <row r="317" spans="1:3">
      <c r="A317" s="13" t="s">
        <v>341</v>
      </c>
      <c r="B317">
        <v>6</v>
      </c>
      <c r="C317">
        <v>20.930000000000003</v>
      </c>
    </row>
    <row r="318" spans="1:3">
      <c r="A318" s="13" t="s">
        <v>341</v>
      </c>
      <c r="B318">
        <v>7</v>
      </c>
      <c r="C318">
        <v>34.68</v>
      </c>
    </row>
    <row r="319" spans="1:3">
      <c r="A319" s="13" t="s">
        <v>341</v>
      </c>
      <c r="B319">
        <v>8</v>
      </c>
      <c r="C319">
        <v>23.58</v>
      </c>
    </row>
    <row r="320" spans="1:3">
      <c r="A320" s="13" t="s">
        <v>341</v>
      </c>
      <c r="B320">
        <v>9</v>
      </c>
      <c r="C320">
        <v>15.05</v>
      </c>
    </row>
    <row r="321" spans="1:3">
      <c r="A321" s="13" t="s">
        <v>2654</v>
      </c>
      <c r="B321">
        <v>1</v>
      </c>
      <c r="C321">
        <v>27.810000000000002</v>
      </c>
    </row>
    <row r="322" spans="1:3">
      <c r="A322" s="13" t="s">
        <v>2654</v>
      </c>
      <c r="B322">
        <v>10</v>
      </c>
      <c r="C322">
        <v>22.950000000000003</v>
      </c>
    </row>
    <row r="323" spans="1:3">
      <c r="A323" s="13" t="s">
        <v>2654</v>
      </c>
      <c r="B323">
        <v>11</v>
      </c>
      <c r="C323">
        <v>18.419999999999998</v>
      </c>
    </row>
    <row r="324" spans="1:3">
      <c r="A324" s="13" t="s">
        <v>2654</v>
      </c>
      <c r="B324">
        <v>2</v>
      </c>
      <c r="C324">
        <v>17.21</v>
      </c>
    </row>
    <row r="325" spans="1:3">
      <c r="A325" s="13" t="s">
        <v>2654</v>
      </c>
      <c r="B325">
        <v>3</v>
      </c>
      <c r="C325">
        <v>25.91</v>
      </c>
    </row>
    <row r="326" spans="1:3">
      <c r="A326" s="13" t="s">
        <v>2654</v>
      </c>
      <c r="B326">
        <v>4</v>
      </c>
      <c r="C326">
        <v>20.799999999999997</v>
      </c>
    </row>
    <row r="327" spans="1:3">
      <c r="A327" s="13" t="s">
        <v>2654</v>
      </c>
      <c r="B327">
        <v>5</v>
      </c>
      <c r="C327">
        <v>19.32</v>
      </c>
    </row>
    <row r="328" spans="1:3">
      <c r="A328" s="13" t="s">
        <v>2654</v>
      </c>
      <c r="B328">
        <v>6</v>
      </c>
      <c r="C328">
        <v>25.009999999999998</v>
      </c>
    </row>
    <row r="329" spans="1:3">
      <c r="A329" s="13" t="s">
        <v>2654</v>
      </c>
      <c r="B329">
        <v>7</v>
      </c>
      <c r="C329">
        <v>25.820000000000004</v>
      </c>
    </row>
    <row r="330" spans="1:3">
      <c r="A330" s="13" t="s">
        <v>2654</v>
      </c>
      <c r="B330">
        <v>8</v>
      </c>
      <c r="C330">
        <v>19.36</v>
      </c>
    </row>
    <row r="331" spans="1:3">
      <c r="A331" s="13" t="s">
        <v>2654</v>
      </c>
      <c r="B331">
        <v>9</v>
      </c>
      <c r="C331">
        <v>20.67</v>
      </c>
    </row>
    <row r="332" spans="1:3">
      <c r="A332" s="13" t="s">
        <v>379</v>
      </c>
      <c r="B332">
        <v>1</v>
      </c>
      <c r="C332">
        <v>11.55</v>
      </c>
    </row>
    <row r="333" spans="1:3">
      <c r="A333" s="13" t="s">
        <v>379</v>
      </c>
      <c r="B333">
        <v>10</v>
      </c>
      <c r="C333">
        <v>12.899999999999999</v>
      </c>
    </row>
    <row r="334" spans="1:3">
      <c r="A334" s="13" t="s">
        <v>379</v>
      </c>
      <c r="B334">
        <v>11</v>
      </c>
      <c r="C334">
        <v>12.65</v>
      </c>
    </row>
    <row r="335" spans="1:3">
      <c r="A335" s="13" t="s">
        <v>379</v>
      </c>
      <c r="B335">
        <v>2</v>
      </c>
      <c r="C335">
        <v>9.92</v>
      </c>
    </row>
    <row r="336" spans="1:3">
      <c r="A336" s="13" t="s">
        <v>379</v>
      </c>
      <c r="B336">
        <v>3</v>
      </c>
      <c r="C336">
        <v>10.46</v>
      </c>
    </row>
    <row r="337" spans="1:3">
      <c r="A337" s="13" t="s">
        <v>379</v>
      </c>
      <c r="B337">
        <v>4</v>
      </c>
      <c r="C337">
        <v>14.35</v>
      </c>
    </row>
    <row r="338" spans="1:3">
      <c r="A338" s="13" t="s">
        <v>379</v>
      </c>
      <c r="B338">
        <v>5</v>
      </c>
      <c r="C338">
        <v>14.060000000000002</v>
      </c>
    </row>
    <row r="339" spans="1:3">
      <c r="A339" s="13" t="s">
        <v>379</v>
      </c>
      <c r="B339">
        <v>6</v>
      </c>
      <c r="C339">
        <v>9.6300000000000008</v>
      </c>
    </row>
    <row r="340" spans="1:3">
      <c r="A340" s="13" t="s">
        <v>379</v>
      </c>
      <c r="B340">
        <v>7</v>
      </c>
      <c r="C340">
        <v>20.700000000000003</v>
      </c>
    </row>
    <row r="341" spans="1:3">
      <c r="A341" s="13" t="s">
        <v>379</v>
      </c>
      <c r="B341">
        <v>8</v>
      </c>
      <c r="C341">
        <v>12.53</v>
      </c>
    </row>
    <row r="342" spans="1:3">
      <c r="A342" s="13" t="s">
        <v>379</v>
      </c>
      <c r="B342">
        <v>9</v>
      </c>
      <c r="C342">
        <v>10.94</v>
      </c>
    </row>
    <row r="343" spans="1:3">
      <c r="A343" s="13" t="s">
        <v>365</v>
      </c>
      <c r="B343">
        <v>1</v>
      </c>
      <c r="C343">
        <v>14.54</v>
      </c>
    </row>
    <row r="344" spans="1:3">
      <c r="A344" s="13" t="s">
        <v>365</v>
      </c>
      <c r="B344">
        <v>10</v>
      </c>
      <c r="C344">
        <v>17.899999999999999</v>
      </c>
    </row>
    <row r="345" spans="1:3">
      <c r="A345" s="13" t="s">
        <v>365</v>
      </c>
      <c r="B345">
        <v>11</v>
      </c>
      <c r="C345">
        <v>16.599999999999998</v>
      </c>
    </row>
    <row r="346" spans="1:3">
      <c r="A346" s="13" t="s">
        <v>365</v>
      </c>
      <c r="B346">
        <v>2</v>
      </c>
      <c r="C346">
        <v>14.73</v>
      </c>
    </row>
    <row r="347" spans="1:3">
      <c r="A347" s="13" t="s">
        <v>365</v>
      </c>
      <c r="B347">
        <v>3</v>
      </c>
      <c r="C347">
        <v>12.78</v>
      </c>
    </row>
    <row r="348" spans="1:3">
      <c r="A348" s="13" t="s">
        <v>365</v>
      </c>
      <c r="B348">
        <v>4</v>
      </c>
      <c r="C348">
        <v>15.660000000000002</v>
      </c>
    </row>
    <row r="349" spans="1:3">
      <c r="A349" s="13" t="s">
        <v>365</v>
      </c>
      <c r="B349">
        <v>5</v>
      </c>
      <c r="C349">
        <v>12.68</v>
      </c>
    </row>
    <row r="350" spans="1:3">
      <c r="A350" s="13" t="s">
        <v>365</v>
      </c>
      <c r="B350">
        <v>6</v>
      </c>
      <c r="C350">
        <v>14.69</v>
      </c>
    </row>
    <row r="351" spans="1:3">
      <c r="A351" s="13" t="s">
        <v>365</v>
      </c>
      <c r="B351">
        <v>7</v>
      </c>
      <c r="C351">
        <v>15.29</v>
      </c>
    </row>
    <row r="352" spans="1:3">
      <c r="A352" s="13" t="s">
        <v>365</v>
      </c>
      <c r="B352">
        <v>8</v>
      </c>
      <c r="C352">
        <v>18.029999999999998</v>
      </c>
    </row>
    <row r="353" spans="1:3">
      <c r="A353" s="13" t="s">
        <v>365</v>
      </c>
      <c r="B353">
        <v>9</v>
      </c>
      <c r="C353">
        <v>15.07</v>
      </c>
    </row>
    <row r="354" spans="1:3">
      <c r="A354" s="13" t="s">
        <v>2655</v>
      </c>
      <c r="B354">
        <v>1</v>
      </c>
      <c r="C354">
        <v>10.02</v>
      </c>
    </row>
    <row r="355" spans="1:3">
      <c r="A355" s="13" t="s">
        <v>2655</v>
      </c>
      <c r="B355">
        <v>10</v>
      </c>
      <c r="C355">
        <v>17.149999999999999</v>
      </c>
    </row>
    <row r="356" spans="1:3">
      <c r="A356" s="13" t="s">
        <v>2655</v>
      </c>
      <c r="B356">
        <v>11</v>
      </c>
      <c r="C356">
        <v>14.600000000000001</v>
      </c>
    </row>
    <row r="357" spans="1:3">
      <c r="A357" s="13" t="s">
        <v>2655</v>
      </c>
      <c r="B357">
        <v>2</v>
      </c>
      <c r="C357">
        <v>12.379999999999999</v>
      </c>
    </row>
    <row r="358" spans="1:3">
      <c r="A358" s="13" t="s">
        <v>2655</v>
      </c>
      <c r="B358">
        <v>3</v>
      </c>
      <c r="C358">
        <v>11.969999999999999</v>
      </c>
    </row>
    <row r="359" spans="1:3">
      <c r="A359" s="13" t="s">
        <v>2655</v>
      </c>
      <c r="B359">
        <v>4</v>
      </c>
      <c r="C359">
        <v>12.219999999999999</v>
      </c>
    </row>
    <row r="360" spans="1:3">
      <c r="A360" s="13" t="s">
        <v>2655</v>
      </c>
      <c r="B360">
        <v>5</v>
      </c>
      <c r="C360">
        <v>13.19</v>
      </c>
    </row>
    <row r="361" spans="1:3">
      <c r="A361" s="13" t="s">
        <v>2655</v>
      </c>
      <c r="B361">
        <v>6</v>
      </c>
      <c r="C361">
        <v>16.740000000000002</v>
      </c>
    </row>
    <row r="362" spans="1:3">
      <c r="A362" s="13" t="s">
        <v>2655</v>
      </c>
      <c r="B362">
        <v>7</v>
      </c>
      <c r="C362">
        <v>19.47</v>
      </c>
    </row>
    <row r="363" spans="1:3">
      <c r="A363" s="13" t="s">
        <v>2655</v>
      </c>
      <c r="B363">
        <v>8</v>
      </c>
      <c r="C363">
        <v>13.900000000000002</v>
      </c>
    </row>
    <row r="364" spans="1:3">
      <c r="A364" s="13" t="s">
        <v>2655</v>
      </c>
      <c r="B364">
        <v>9</v>
      </c>
      <c r="C364">
        <v>15.52</v>
      </c>
    </row>
    <row r="365" spans="1:3">
      <c r="A365" s="13" t="s">
        <v>433</v>
      </c>
      <c r="B365">
        <v>1</v>
      </c>
      <c r="C365">
        <v>41.2</v>
      </c>
    </row>
    <row r="366" spans="1:3">
      <c r="A366" s="13" t="s">
        <v>433</v>
      </c>
      <c r="B366">
        <v>10</v>
      </c>
      <c r="C366">
        <v>30.740000000000002</v>
      </c>
    </row>
    <row r="367" spans="1:3">
      <c r="A367" s="13" t="s">
        <v>433</v>
      </c>
      <c r="B367">
        <v>11</v>
      </c>
      <c r="C367">
        <v>26.779999999999998</v>
      </c>
    </row>
    <row r="368" spans="1:3">
      <c r="A368" s="13" t="s">
        <v>433</v>
      </c>
      <c r="B368">
        <v>2</v>
      </c>
      <c r="C368">
        <v>29.93</v>
      </c>
    </row>
    <row r="369" spans="1:3">
      <c r="A369" s="13" t="s">
        <v>433</v>
      </c>
      <c r="B369">
        <v>3</v>
      </c>
      <c r="C369">
        <v>34.660000000000004</v>
      </c>
    </row>
    <row r="370" spans="1:3">
      <c r="A370" s="13" t="s">
        <v>433</v>
      </c>
      <c r="B370">
        <v>4</v>
      </c>
      <c r="C370">
        <v>39.28</v>
      </c>
    </row>
    <row r="371" spans="1:3">
      <c r="A371" s="13" t="s">
        <v>433</v>
      </c>
      <c r="B371">
        <v>5</v>
      </c>
      <c r="C371">
        <v>38.939999999999991</v>
      </c>
    </row>
    <row r="372" spans="1:3">
      <c r="A372" s="13" t="s">
        <v>433</v>
      </c>
      <c r="B372">
        <v>6</v>
      </c>
      <c r="C372">
        <v>32.19</v>
      </c>
    </row>
    <row r="373" spans="1:3">
      <c r="A373" s="13" t="s">
        <v>433</v>
      </c>
      <c r="B373">
        <v>7</v>
      </c>
      <c r="C373">
        <v>28.39</v>
      </c>
    </row>
    <row r="374" spans="1:3">
      <c r="A374" s="13" t="s">
        <v>433</v>
      </c>
      <c r="B374">
        <v>8</v>
      </c>
      <c r="C374">
        <v>32.880000000000003</v>
      </c>
    </row>
    <row r="375" spans="1:3">
      <c r="A375" s="13" t="s">
        <v>433</v>
      </c>
      <c r="B375">
        <v>9</v>
      </c>
      <c r="C375">
        <v>25.53</v>
      </c>
    </row>
    <row r="376" spans="1:3">
      <c r="A376" s="13" t="s">
        <v>440</v>
      </c>
      <c r="B376">
        <v>1</v>
      </c>
      <c r="C376">
        <v>19.02</v>
      </c>
    </row>
    <row r="377" spans="1:3">
      <c r="A377" s="13" t="s">
        <v>440</v>
      </c>
      <c r="B377">
        <v>10</v>
      </c>
      <c r="C377">
        <v>13.01</v>
      </c>
    </row>
    <row r="378" spans="1:3">
      <c r="A378" s="13" t="s">
        <v>440</v>
      </c>
      <c r="B378">
        <v>11</v>
      </c>
      <c r="C378">
        <v>12.37</v>
      </c>
    </row>
    <row r="379" spans="1:3">
      <c r="A379" s="13" t="s">
        <v>440</v>
      </c>
      <c r="B379">
        <v>2</v>
      </c>
      <c r="C379">
        <v>23.74</v>
      </c>
    </row>
    <row r="380" spans="1:3">
      <c r="A380" s="13" t="s">
        <v>440</v>
      </c>
      <c r="B380">
        <v>3</v>
      </c>
      <c r="C380">
        <v>24.56</v>
      </c>
    </row>
    <row r="381" spans="1:3">
      <c r="A381" s="13" t="s">
        <v>440</v>
      </c>
      <c r="B381">
        <v>4</v>
      </c>
      <c r="C381">
        <v>22.619999999999997</v>
      </c>
    </row>
    <row r="382" spans="1:3">
      <c r="A382" s="13" t="s">
        <v>440</v>
      </c>
      <c r="B382">
        <v>5</v>
      </c>
      <c r="C382">
        <v>22.9</v>
      </c>
    </row>
    <row r="383" spans="1:3">
      <c r="A383" s="13" t="s">
        <v>440</v>
      </c>
      <c r="B383">
        <v>6</v>
      </c>
      <c r="C383">
        <v>14.169999999999998</v>
      </c>
    </row>
    <row r="384" spans="1:3">
      <c r="A384" s="13" t="s">
        <v>440</v>
      </c>
      <c r="B384">
        <v>7</v>
      </c>
      <c r="C384">
        <v>23.569999999999997</v>
      </c>
    </row>
    <row r="385" spans="1:3">
      <c r="A385" s="13" t="s">
        <v>440</v>
      </c>
      <c r="B385">
        <v>8</v>
      </c>
      <c r="C385">
        <v>22.700000000000003</v>
      </c>
    </row>
    <row r="386" spans="1:3">
      <c r="A386" s="13" t="s">
        <v>440</v>
      </c>
      <c r="B386">
        <v>9</v>
      </c>
      <c r="C386">
        <v>17.009999999999998</v>
      </c>
    </row>
    <row r="387" spans="1:3">
      <c r="A387" s="13" t="s">
        <v>398</v>
      </c>
      <c r="B387">
        <v>1</v>
      </c>
      <c r="C387">
        <v>59.489999999999995</v>
      </c>
    </row>
    <row r="388" spans="1:3">
      <c r="A388" s="13" t="s">
        <v>398</v>
      </c>
      <c r="B388">
        <v>10</v>
      </c>
      <c r="C388">
        <v>35.17</v>
      </c>
    </row>
    <row r="389" spans="1:3">
      <c r="A389" s="13" t="s">
        <v>398</v>
      </c>
      <c r="B389">
        <v>11</v>
      </c>
      <c r="C389">
        <v>32.81</v>
      </c>
    </row>
    <row r="390" spans="1:3">
      <c r="A390" s="13" t="s">
        <v>398</v>
      </c>
      <c r="B390">
        <v>2</v>
      </c>
      <c r="C390">
        <v>46.449999999999989</v>
      </c>
    </row>
    <row r="391" spans="1:3">
      <c r="A391" s="13" t="s">
        <v>398</v>
      </c>
      <c r="B391">
        <v>3</v>
      </c>
      <c r="C391">
        <v>36.869999999999997</v>
      </c>
    </row>
    <row r="392" spans="1:3">
      <c r="A392" s="13" t="s">
        <v>398</v>
      </c>
      <c r="B392">
        <v>4</v>
      </c>
      <c r="C392">
        <v>32.35</v>
      </c>
    </row>
    <row r="393" spans="1:3">
      <c r="A393" s="13" t="s">
        <v>398</v>
      </c>
      <c r="B393">
        <v>5</v>
      </c>
      <c r="C393">
        <v>37.14</v>
      </c>
    </row>
    <row r="394" spans="1:3">
      <c r="A394" s="13" t="s">
        <v>398</v>
      </c>
      <c r="B394">
        <v>6</v>
      </c>
      <c r="C394">
        <v>26.86</v>
      </c>
    </row>
    <row r="395" spans="1:3">
      <c r="A395" s="13" t="s">
        <v>398</v>
      </c>
      <c r="B395">
        <v>7</v>
      </c>
      <c r="C395">
        <v>36.76</v>
      </c>
    </row>
    <row r="396" spans="1:3">
      <c r="A396" s="13" t="s">
        <v>398</v>
      </c>
      <c r="B396">
        <v>8</v>
      </c>
      <c r="C396">
        <v>38.68</v>
      </c>
    </row>
    <row r="397" spans="1:3">
      <c r="A397" s="13" t="s">
        <v>398</v>
      </c>
      <c r="B397">
        <v>9</v>
      </c>
      <c r="C397">
        <v>32.33</v>
      </c>
    </row>
    <row r="398" spans="1:3">
      <c r="A398" s="13" t="s">
        <v>2656</v>
      </c>
      <c r="B398">
        <v>1</v>
      </c>
      <c r="C398">
        <v>7.6700000000000008</v>
      </c>
    </row>
    <row r="399" spans="1:3">
      <c r="A399" s="13" t="s">
        <v>2656</v>
      </c>
      <c r="B399">
        <v>10</v>
      </c>
      <c r="C399">
        <v>11.280000000000001</v>
      </c>
    </row>
    <row r="400" spans="1:3">
      <c r="A400" s="13" t="s">
        <v>2656</v>
      </c>
      <c r="B400">
        <v>11</v>
      </c>
      <c r="C400">
        <v>8.8999999999999986</v>
      </c>
    </row>
    <row r="401" spans="1:3">
      <c r="A401" s="13" t="s">
        <v>2656</v>
      </c>
      <c r="B401">
        <v>2</v>
      </c>
      <c r="C401">
        <v>8.1999999999999993</v>
      </c>
    </row>
    <row r="402" spans="1:3">
      <c r="A402" s="13" t="s">
        <v>2656</v>
      </c>
      <c r="B402">
        <v>3</v>
      </c>
      <c r="C402">
        <v>10.15</v>
      </c>
    </row>
    <row r="403" spans="1:3">
      <c r="A403" s="13" t="s">
        <v>2656</v>
      </c>
      <c r="B403">
        <v>4</v>
      </c>
      <c r="C403">
        <v>6.45</v>
      </c>
    </row>
    <row r="404" spans="1:3">
      <c r="A404" s="13" t="s">
        <v>2656</v>
      </c>
      <c r="B404">
        <v>5</v>
      </c>
      <c r="C404">
        <v>9.8899999999999988</v>
      </c>
    </row>
    <row r="405" spans="1:3">
      <c r="A405" s="13" t="s">
        <v>2656</v>
      </c>
      <c r="B405">
        <v>6</v>
      </c>
      <c r="C405">
        <v>8.57</v>
      </c>
    </row>
    <row r="406" spans="1:3">
      <c r="A406" s="13" t="s">
        <v>2656</v>
      </c>
      <c r="B406">
        <v>7</v>
      </c>
      <c r="C406">
        <v>9.3099999999999987</v>
      </c>
    </row>
    <row r="407" spans="1:3">
      <c r="A407" s="13" t="s">
        <v>2656</v>
      </c>
      <c r="B407">
        <v>8</v>
      </c>
      <c r="C407">
        <v>4.72</v>
      </c>
    </row>
    <row r="408" spans="1:3">
      <c r="A408" s="13" t="s">
        <v>2656</v>
      </c>
      <c r="B408">
        <v>9</v>
      </c>
      <c r="C408">
        <v>12.65</v>
      </c>
    </row>
    <row r="409" spans="1:3">
      <c r="A409" s="13" t="s">
        <v>2657</v>
      </c>
      <c r="B409">
        <v>1</v>
      </c>
      <c r="C409">
        <v>10.77</v>
      </c>
    </row>
    <row r="410" spans="1:3">
      <c r="A410" s="13" t="s">
        <v>2657</v>
      </c>
      <c r="B410">
        <v>10</v>
      </c>
      <c r="C410">
        <v>9.09</v>
      </c>
    </row>
    <row r="411" spans="1:3">
      <c r="A411" s="13" t="s">
        <v>2657</v>
      </c>
      <c r="B411">
        <v>11</v>
      </c>
      <c r="C411">
        <v>10.74</v>
      </c>
    </row>
    <row r="412" spans="1:3">
      <c r="A412" s="13" t="s">
        <v>2657</v>
      </c>
      <c r="B412">
        <v>2</v>
      </c>
      <c r="C412">
        <v>6.06</v>
      </c>
    </row>
    <row r="413" spans="1:3">
      <c r="A413" s="13" t="s">
        <v>2657</v>
      </c>
      <c r="B413">
        <v>3</v>
      </c>
      <c r="C413">
        <v>12.64</v>
      </c>
    </row>
    <row r="414" spans="1:3">
      <c r="A414" s="13" t="s">
        <v>2657</v>
      </c>
      <c r="B414">
        <v>4</v>
      </c>
      <c r="C414">
        <v>14.44</v>
      </c>
    </row>
    <row r="415" spans="1:3">
      <c r="A415" s="13" t="s">
        <v>2657</v>
      </c>
      <c r="B415">
        <v>5</v>
      </c>
      <c r="C415">
        <v>13.67</v>
      </c>
    </row>
    <row r="416" spans="1:3">
      <c r="A416" s="13" t="s">
        <v>2657</v>
      </c>
      <c r="B416">
        <v>6</v>
      </c>
      <c r="C416">
        <v>12.91</v>
      </c>
    </row>
    <row r="417" spans="1:3">
      <c r="A417" s="13" t="s">
        <v>2657</v>
      </c>
      <c r="B417">
        <v>7</v>
      </c>
      <c r="C417">
        <v>9.6699999999999982</v>
      </c>
    </row>
    <row r="418" spans="1:3">
      <c r="A418" s="13" t="s">
        <v>2657</v>
      </c>
      <c r="B418">
        <v>8</v>
      </c>
      <c r="C418">
        <v>7.129999999999999</v>
      </c>
    </row>
    <row r="419" spans="1:3">
      <c r="A419" s="13" t="s">
        <v>2657</v>
      </c>
      <c r="B419">
        <v>9</v>
      </c>
      <c r="C419">
        <v>8.14</v>
      </c>
    </row>
    <row r="420" spans="1:3">
      <c r="A420" s="13" t="s">
        <v>338</v>
      </c>
      <c r="B420">
        <v>1</v>
      </c>
      <c r="C420">
        <v>14.649999999999999</v>
      </c>
    </row>
    <row r="421" spans="1:3">
      <c r="A421" s="13" t="s">
        <v>338</v>
      </c>
      <c r="B421">
        <v>10</v>
      </c>
      <c r="C421">
        <v>16.649999999999999</v>
      </c>
    </row>
    <row r="422" spans="1:3">
      <c r="A422" s="13" t="s">
        <v>338</v>
      </c>
      <c r="B422">
        <v>11</v>
      </c>
      <c r="C422">
        <v>14.84</v>
      </c>
    </row>
    <row r="423" spans="1:3">
      <c r="A423" s="13" t="s">
        <v>338</v>
      </c>
      <c r="B423">
        <v>2</v>
      </c>
      <c r="C423">
        <v>15.51</v>
      </c>
    </row>
    <row r="424" spans="1:3">
      <c r="A424" s="13" t="s">
        <v>338</v>
      </c>
      <c r="B424">
        <v>3</v>
      </c>
      <c r="C424">
        <v>17.57</v>
      </c>
    </row>
    <row r="425" spans="1:3">
      <c r="A425" s="13" t="s">
        <v>338</v>
      </c>
      <c r="B425">
        <v>4</v>
      </c>
      <c r="C425">
        <v>14.719999999999999</v>
      </c>
    </row>
    <row r="426" spans="1:3">
      <c r="A426" s="13" t="s">
        <v>338</v>
      </c>
      <c r="B426">
        <v>5</v>
      </c>
      <c r="C426">
        <v>13.7</v>
      </c>
    </row>
    <row r="427" spans="1:3">
      <c r="A427" s="13" t="s">
        <v>338</v>
      </c>
      <c r="B427">
        <v>6</v>
      </c>
      <c r="C427">
        <v>13.079999999999998</v>
      </c>
    </row>
    <row r="428" spans="1:3">
      <c r="A428" s="13" t="s">
        <v>338</v>
      </c>
      <c r="B428">
        <v>7</v>
      </c>
      <c r="C428">
        <v>17.100000000000001</v>
      </c>
    </row>
    <row r="429" spans="1:3">
      <c r="A429" s="13" t="s">
        <v>338</v>
      </c>
      <c r="B429">
        <v>8</v>
      </c>
      <c r="C429">
        <v>14.12</v>
      </c>
    </row>
    <row r="430" spans="1:3">
      <c r="A430" s="13" t="s">
        <v>338</v>
      </c>
      <c r="B430">
        <v>9</v>
      </c>
      <c r="C430">
        <v>14.14</v>
      </c>
    </row>
    <row r="431" spans="1:3">
      <c r="A431" s="13" t="s">
        <v>2658</v>
      </c>
      <c r="B431">
        <v>1</v>
      </c>
      <c r="C431">
        <v>19</v>
      </c>
    </row>
    <row r="432" spans="1:3">
      <c r="A432" s="13" t="s">
        <v>2658</v>
      </c>
      <c r="B432">
        <v>10</v>
      </c>
      <c r="C432">
        <v>15.089999999999998</v>
      </c>
    </row>
    <row r="433" spans="1:3">
      <c r="A433" s="13" t="s">
        <v>2658</v>
      </c>
      <c r="B433">
        <v>11</v>
      </c>
      <c r="C433">
        <v>10.71</v>
      </c>
    </row>
    <row r="434" spans="1:3">
      <c r="A434" s="13" t="s">
        <v>2658</v>
      </c>
      <c r="B434">
        <v>2</v>
      </c>
      <c r="C434">
        <v>18.190000000000001</v>
      </c>
    </row>
    <row r="435" spans="1:3">
      <c r="A435" s="13" t="s">
        <v>2658</v>
      </c>
      <c r="B435">
        <v>3</v>
      </c>
      <c r="C435">
        <v>12.850000000000001</v>
      </c>
    </row>
    <row r="436" spans="1:3">
      <c r="A436" s="13" t="s">
        <v>2658</v>
      </c>
      <c r="B436">
        <v>4</v>
      </c>
      <c r="C436">
        <v>10.049999999999999</v>
      </c>
    </row>
    <row r="437" spans="1:3">
      <c r="A437" s="13" t="s">
        <v>2658</v>
      </c>
      <c r="B437">
        <v>5</v>
      </c>
      <c r="C437">
        <v>17.71</v>
      </c>
    </row>
    <row r="438" spans="1:3">
      <c r="A438" s="13" t="s">
        <v>2658</v>
      </c>
      <c r="B438">
        <v>6</v>
      </c>
      <c r="C438">
        <v>17.689999999999998</v>
      </c>
    </row>
    <row r="439" spans="1:3">
      <c r="A439" s="13" t="s">
        <v>2658</v>
      </c>
      <c r="B439">
        <v>7</v>
      </c>
      <c r="C439">
        <v>20.149999999999999</v>
      </c>
    </row>
    <row r="440" spans="1:3">
      <c r="A440" s="13" t="s">
        <v>2658</v>
      </c>
      <c r="B440">
        <v>8</v>
      </c>
      <c r="C440">
        <v>16.16</v>
      </c>
    </row>
    <row r="441" spans="1:3">
      <c r="A441" s="13" t="s">
        <v>2658</v>
      </c>
      <c r="B441">
        <v>9</v>
      </c>
      <c r="C441">
        <v>14.77</v>
      </c>
    </row>
    <row r="442" spans="1:3">
      <c r="A442" s="13" t="s">
        <v>325</v>
      </c>
      <c r="B442">
        <v>1</v>
      </c>
      <c r="C442">
        <v>5.59</v>
      </c>
    </row>
    <row r="443" spans="1:3">
      <c r="A443" s="13" t="s">
        <v>325</v>
      </c>
      <c r="B443">
        <v>10</v>
      </c>
      <c r="C443">
        <v>7.74</v>
      </c>
    </row>
    <row r="444" spans="1:3">
      <c r="A444" s="13" t="s">
        <v>325</v>
      </c>
      <c r="B444">
        <v>11</v>
      </c>
      <c r="C444">
        <v>2.91</v>
      </c>
    </row>
    <row r="445" spans="1:3">
      <c r="A445" s="13" t="s">
        <v>325</v>
      </c>
      <c r="B445">
        <v>2</v>
      </c>
      <c r="C445">
        <v>5.34</v>
      </c>
    </row>
    <row r="446" spans="1:3">
      <c r="A446" s="13" t="s">
        <v>325</v>
      </c>
      <c r="B446">
        <v>3</v>
      </c>
      <c r="C446">
        <v>3.95</v>
      </c>
    </row>
    <row r="447" spans="1:3">
      <c r="A447" s="13" t="s">
        <v>325</v>
      </c>
      <c r="B447">
        <v>4</v>
      </c>
      <c r="C447">
        <v>5.07</v>
      </c>
    </row>
    <row r="448" spans="1:3">
      <c r="A448" s="13" t="s">
        <v>325</v>
      </c>
      <c r="B448">
        <v>5</v>
      </c>
      <c r="C448">
        <v>2.79</v>
      </c>
    </row>
    <row r="449" spans="1:3">
      <c r="A449" s="13" t="s">
        <v>325</v>
      </c>
      <c r="B449">
        <v>6</v>
      </c>
      <c r="C449">
        <v>5.63</v>
      </c>
    </row>
    <row r="450" spans="1:3">
      <c r="A450" s="13" t="s">
        <v>325</v>
      </c>
      <c r="B450">
        <v>7</v>
      </c>
      <c r="C450">
        <v>5.64</v>
      </c>
    </row>
    <row r="451" spans="1:3">
      <c r="A451" s="13" t="s">
        <v>325</v>
      </c>
      <c r="B451">
        <v>8</v>
      </c>
      <c r="C451">
        <v>3.88</v>
      </c>
    </row>
    <row r="452" spans="1:3">
      <c r="A452" s="13" t="s">
        <v>325</v>
      </c>
      <c r="B452">
        <v>9</v>
      </c>
      <c r="C452">
        <v>6.8999999999999995</v>
      </c>
    </row>
    <row r="453" spans="1:3">
      <c r="A453" s="13" t="s">
        <v>465</v>
      </c>
      <c r="B453">
        <v>1</v>
      </c>
      <c r="C453">
        <v>22.009999999999998</v>
      </c>
    </row>
    <row r="454" spans="1:3">
      <c r="A454" s="13" t="s">
        <v>465</v>
      </c>
      <c r="B454">
        <v>10</v>
      </c>
      <c r="C454">
        <v>14.329999999999998</v>
      </c>
    </row>
    <row r="455" spans="1:3">
      <c r="A455" s="13" t="s">
        <v>465</v>
      </c>
      <c r="B455">
        <v>11</v>
      </c>
      <c r="C455">
        <v>17.119999999999997</v>
      </c>
    </row>
    <row r="456" spans="1:3">
      <c r="A456" s="13" t="s">
        <v>465</v>
      </c>
      <c r="B456">
        <v>2</v>
      </c>
      <c r="C456">
        <v>12.31</v>
      </c>
    </row>
    <row r="457" spans="1:3">
      <c r="A457" s="13" t="s">
        <v>465</v>
      </c>
      <c r="B457">
        <v>3</v>
      </c>
      <c r="C457">
        <v>23.220000000000002</v>
      </c>
    </row>
    <row r="458" spans="1:3">
      <c r="A458" s="13" t="s">
        <v>465</v>
      </c>
      <c r="B458">
        <v>4</v>
      </c>
      <c r="C458">
        <v>14.379999999999999</v>
      </c>
    </row>
    <row r="459" spans="1:3">
      <c r="A459" s="13" t="s">
        <v>465</v>
      </c>
      <c r="B459">
        <v>5</v>
      </c>
      <c r="C459">
        <v>14.86</v>
      </c>
    </row>
    <row r="460" spans="1:3">
      <c r="A460" s="13" t="s">
        <v>465</v>
      </c>
      <c r="B460">
        <v>6</v>
      </c>
      <c r="C460">
        <v>10.14</v>
      </c>
    </row>
    <row r="461" spans="1:3">
      <c r="A461" s="13" t="s">
        <v>465</v>
      </c>
      <c r="B461">
        <v>7</v>
      </c>
      <c r="C461">
        <v>17.170000000000002</v>
      </c>
    </row>
    <row r="462" spans="1:3">
      <c r="A462" s="13" t="s">
        <v>465</v>
      </c>
      <c r="B462">
        <v>8</v>
      </c>
      <c r="C462">
        <v>12.39</v>
      </c>
    </row>
    <row r="463" spans="1:3">
      <c r="A463" s="13" t="s">
        <v>465</v>
      </c>
      <c r="B463">
        <v>9</v>
      </c>
      <c r="C463">
        <v>15.740000000000002</v>
      </c>
    </row>
    <row r="464" spans="1:3">
      <c r="A464" s="13" t="s">
        <v>350</v>
      </c>
      <c r="B464">
        <v>1</v>
      </c>
      <c r="C464">
        <v>41.930000000000007</v>
      </c>
    </row>
    <row r="465" spans="1:3">
      <c r="A465" s="13" t="s">
        <v>350</v>
      </c>
      <c r="B465">
        <v>10</v>
      </c>
      <c r="C465">
        <v>27.790000000000006</v>
      </c>
    </row>
    <row r="466" spans="1:3">
      <c r="A466" s="13" t="s">
        <v>350</v>
      </c>
      <c r="B466">
        <v>11</v>
      </c>
      <c r="C466">
        <v>25.759999999999998</v>
      </c>
    </row>
    <row r="467" spans="1:3">
      <c r="A467" s="13" t="s">
        <v>350</v>
      </c>
      <c r="B467">
        <v>2</v>
      </c>
      <c r="C467">
        <v>25.960000000000004</v>
      </c>
    </row>
    <row r="468" spans="1:3">
      <c r="A468" s="13" t="s">
        <v>350</v>
      </c>
      <c r="B468">
        <v>3</v>
      </c>
      <c r="C468">
        <v>39.560000000000009</v>
      </c>
    </row>
    <row r="469" spans="1:3">
      <c r="A469" s="13" t="s">
        <v>350</v>
      </c>
      <c r="B469">
        <v>4</v>
      </c>
      <c r="C469">
        <v>34.120000000000005</v>
      </c>
    </row>
    <row r="470" spans="1:3">
      <c r="A470" s="13" t="s">
        <v>350</v>
      </c>
      <c r="B470">
        <v>5</v>
      </c>
      <c r="C470">
        <v>37.659999999999997</v>
      </c>
    </row>
    <row r="471" spans="1:3">
      <c r="A471" s="13" t="s">
        <v>350</v>
      </c>
      <c r="B471">
        <v>6</v>
      </c>
      <c r="C471">
        <v>29.060000000000006</v>
      </c>
    </row>
    <row r="472" spans="1:3">
      <c r="A472" s="13" t="s">
        <v>350</v>
      </c>
      <c r="B472">
        <v>7</v>
      </c>
      <c r="C472">
        <v>29.419999999999998</v>
      </c>
    </row>
    <row r="473" spans="1:3">
      <c r="A473" s="13" t="s">
        <v>350</v>
      </c>
      <c r="B473">
        <v>8</v>
      </c>
      <c r="C473">
        <v>30.690000000000005</v>
      </c>
    </row>
    <row r="474" spans="1:3">
      <c r="A474" s="13" t="s">
        <v>350</v>
      </c>
      <c r="B474">
        <v>9</v>
      </c>
      <c r="C474">
        <v>35.04</v>
      </c>
    </row>
    <row r="475" spans="1:3">
      <c r="A475" s="13" t="s">
        <v>2659</v>
      </c>
      <c r="B475">
        <v>1</v>
      </c>
      <c r="C475">
        <v>5.26</v>
      </c>
    </row>
    <row r="476" spans="1:3">
      <c r="A476" s="13" t="s">
        <v>2659</v>
      </c>
      <c r="B476">
        <v>10</v>
      </c>
      <c r="C476">
        <v>5.1999999999999993</v>
      </c>
    </row>
    <row r="477" spans="1:3">
      <c r="A477" s="13" t="s">
        <v>2659</v>
      </c>
      <c r="B477">
        <v>11</v>
      </c>
      <c r="C477">
        <v>3.7</v>
      </c>
    </row>
    <row r="478" spans="1:3">
      <c r="A478" s="13" t="s">
        <v>2659</v>
      </c>
      <c r="B478">
        <v>2</v>
      </c>
      <c r="C478">
        <v>8.1100000000000012</v>
      </c>
    </row>
    <row r="479" spans="1:3">
      <c r="A479" s="13" t="s">
        <v>2659</v>
      </c>
      <c r="B479">
        <v>3</v>
      </c>
      <c r="C479">
        <v>6.04</v>
      </c>
    </row>
    <row r="480" spans="1:3">
      <c r="A480" s="13" t="s">
        <v>2659</v>
      </c>
      <c r="B480">
        <v>4</v>
      </c>
      <c r="C480">
        <v>8.7899999999999991</v>
      </c>
    </row>
    <row r="481" spans="1:3">
      <c r="A481" s="13" t="s">
        <v>2659</v>
      </c>
      <c r="B481">
        <v>5</v>
      </c>
      <c r="C481">
        <v>5.7299999999999995</v>
      </c>
    </row>
    <row r="482" spans="1:3">
      <c r="A482" s="13" t="s">
        <v>2659</v>
      </c>
      <c r="B482">
        <v>6</v>
      </c>
      <c r="C482">
        <v>5.4600000000000009</v>
      </c>
    </row>
    <row r="483" spans="1:3">
      <c r="A483" s="13" t="s">
        <v>2659</v>
      </c>
      <c r="B483">
        <v>7</v>
      </c>
      <c r="C483">
        <v>5.1899999999999995</v>
      </c>
    </row>
    <row r="484" spans="1:3">
      <c r="A484" s="13" t="s">
        <v>2659</v>
      </c>
      <c r="B484">
        <v>8</v>
      </c>
      <c r="C484">
        <v>3.63</v>
      </c>
    </row>
    <row r="485" spans="1:3">
      <c r="A485" s="13" t="s">
        <v>2659</v>
      </c>
      <c r="B485">
        <v>9</v>
      </c>
      <c r="C485">
        <v>3.7800000000000002</v>
      </c>
    </row>
    <row r="486" spans="1:3">
      <c r="A486" s="13" t="s">
        <v>2660</v>
      </c>
      <c r="B486">
        <v>1</v>
      </c>
      <c r="C486">
        <v>15.75</v>
      </c>
    </row>
    <row r="487" spans="1:3">
      <c r="A487" s="13" t="s">
        <v>2660</v>
      </c>
      <c r="B487">
        <v>10</v>
      </c>
      <c r="C487">
        <v>13.14</v>
      </c>
    </row>
    <row r="488" spans="1:3">
      <c r="A488" s="13" t="s">
        <v>2660</v>
      </c>
      <c r="B488">
        <v>11</v>
      </c>
      <c r="C488">
        <v>9.9400000000000013</v>
      </c>
    </row>
    <row r="489" spans="1:3">
      <c r="A489" s="13" t="s">
        <v>2660</v>
      </c>
      <c r="B489">
        <v>2</v>
      </c>
      <c r="C489">
        <v>16.12</v>
      </c>
    </row>
    <row r="490" spans="1:3">
      <c r="A490" s="13" t="s">
        <v>2660</v>
      </c>
      <c r="B490">
        <v>3</v>
      </c>
      <c r="C490">
        <v>15.349999999999998</v>
      </c>
    </row>
    <row r="491" spans="1:3">
      <c r="A491" s="13" t="s">
        <v>2660</v>
      </c>
      <c r="B491">
        <v>4</v>
      </c>
      <c r="C491">
        <v>12.030000000000001</v>
      </c>
    </row>
    <row r="492" spans="1:3">
      <c r="A492" s="13" t="s">
        <v>2660</v>
      </c>
      <c r="B492">
        <v>5</v>
      </c>
      <c r="C492">
        <v>13.2</v>
      </c>
    </row>
    <row r="493" spans="1:3">
      <c r="A493" s="13" t="s">
        <v>2660</v>
      </c>
      <c r="B493">
        <v>6</v>
      </c>
      <c r="C493">
        <v>12.12</v>
      </c>
    </row>
    <row r="494" spans="1:3">
      <c r="A494" s="13" t="s">
        <v>2660</v>
      </c>
      <c r="B494">
        <v>7</v>
      </c>
      <c r="C494">
        <v>12.97</v>
      </c>
    </row>
    <row r="495" spans="1:3">
      <c r="A495" s="13" t="s">
        <v>2660</v>
      </c>
      <c r="B495">
        <v>8</v>
      </c>
      <c r="C495">
        <v>8.8999999999999986</v>
      </c>
    </row>
    <row r="496" spans="1:3">
      <c r="A496" s="13" t="s">
        <v>2660</v>
      </c>
      <c r="B496">
        <v>9</v>
      </c>
      <c r="C496">
        <v>15.180000000000001</v>
      </c>
    </row>
    <row r="497" spans="1:3">
      <c r="A497" s="13" t="s">
        <v>2661</v>
      </c>
      <c r="B497">
        <v>1</v>
      </c>
      <c r="C497">
        <v>6.85</v>
      </c>
    </row>
    <row r="498" spans="1:3">
      <c r="A498" s="13" t="s">
        <v>2661</v>
      </c>
      <c r="B498">
        <v>10</v>
      </c>
      <c r="C498">
        <v>5.53</v>
      </c>
    </row>
    <row r="499" spans="1:3">
      <c r="A499" s="13" t="s">
        <v>2661</v>
      </c>
      <c r="B499">
        <v>11</v>
      </c>
      <c r="C499">
        <v>7.1999999999999993</v>
      </c>
    </row>
    <row r="500" spans="1:3">
      <c r="A500" s="13" t="s">
        <v>2661</v>
      </c>
      <c r="B500">
        <v>2</v>
      </c>
      <c r="C500">
        <v>9.33</v>
      </c>
    </row>
    <row r="501" spans="1:3">
      <c r="A501" s="13" t="s">
        <v>2661</v>
      </c>
      <c r="B501">
        <v>3</v>
      </c>
      <c r="C501">
        <v>10.030000000000001</v>
      </c>
    </row>
    <row r="502" spans="1:3">
      <c r="A502" s="13" t="s">
        <v>2661</v>
      </c>
      <c r="B502">
        <v>4</v>
      </c>
      <c r="C502">
        <v>4.9000000000000004</v>
      </c>
    </row>
    <row r="503" spans="1:3">
      <c r="A503" s="13" t="s">
        <v>2661</v>
      </c>
      <c r="B503">
        <v>5</v>
      </c>
      <c r="C503">
        <v>6.87</v>
      </c>
    </row>
    <row r="504" spans="1:3">
      <c r="A504" s="13" t="s">
        <v>2661</v>
      </c>
      <c r="B504">
        <v>6</v>
      </c>
      <c r="C504">
        <v>4.67</v>
      </c>
    </row>
    <row r="505" spans="1:3">
      <c r="A505" s="13" t="s">
        <v>2661</v>
      </c>
      <c r="B505">
        <v>7</v>
      </c>
      <c r="C505">
        <v>3.86</v>
      </c>
    </row>
    <row r="506" spans="1:3">
      <c r="A506" s="13" t="s">
        <v>2661</v>
      </c>
      <c r="B506">
        <v>8</v>
      </c>
      <c r="C506">
        <v>5.01</v>
      </c>
    </row>
    <row r="507" spans="1:3">
      <c r="A507" s="13" t="s">
        <v>2661</v>
      </c>
      <c r="B507">
        <v>9</v>
      </c>
      <c r="C507">
        <v>6.1400000000000006</v>
      </c>
    </row>
    <row r="508" spans="1:3">
      <c r="A508" s="13" t="s">
        <v>356</v>
      </c>
      <c r="B508">
        <v>1</v>
      </c>
      <c r="C508">
        <v>11.100000000000001</v>
      </c>
    </row>
    <row r="509" spans="1:3">
      <c r="A509" s="13" t="s">
        <v>356</v>
      </c>
      <c r="B509">
        <v>10</v>
      </c>
      <c r="C509">
        <v>12.629999999999999</v>
      </c>
    </row>
    <row r="510" spans="1:3">
      <c r="A510" s="13" t="s">
        <v>356</v>
      </c>
      <c r="B510">
        <v>11</v>
      </c>
      <c r="C510">
        <v>11.18</v>
      </c>
    </row>
    <row r="511" spans="1:3">
      <c r="A511" s="13" t="s">
        <v>356</v>
      </c>
      <c r="B511">
        <v>2</v>
      </c>
      <c r="C511">
        <v>12.36</v>
      </c>
    </row>
    <row r="512" spans="1:3">
      <c r="A512" s="13" t="s">
        <v>356</v>
      </c>
      <c r="B512">
        <v>3</v>
      </c>
      <c r="C512">
        <v>10.360000000000001</v>
      </c>
    </row>
    <row r="513" spans="1:3">
      <c r="A513" s="13" t="s">
        <v>356</v>
      </c>
      <c r="B513">
        <v>4</v>
      </c>
      <c r="C513">
        <v>11.15</v>
      </c>
    </row>
    <row r="514" spans="1:3">
      <c r="A514" s="13" t="s">
        <v>356</v>
      </c>
      <c r="B514">
        <v>5</v>
      </c>
      <c r="C514">
        <v>16.3</v>
      </c>
    </row>
    <row r="515" spans="1:3">
      <c r="A515" s="13" t="s">
        <v>356</v>
      </c>
      <c r="B515">
        <v>6</v>
      </c>
      <c r="C515">
        <v>10.5</v>
      </c>
    </row>
    <row r="516" spans="1:3">
      <c r="A516" s="13" t="s">
        <v>356</v>
      </c>
      <c r="B516">
        <v>7</v>
      </c>
      <c r="C516">
        <v>11.379999999999999</v>
      </c>
    </row>
    <row r="517" spans="1:3">
      <c r="A517" s="13" t="s">
        <v>356</v>
      </c>
      <c r="B517">
        <v>8</v>
      </c>
      <c r="C517">
        <v>9.66</v>
      </c>
    </row>
    <row r="518" spans="1:3">
      <c r="A518" s="13" t="s">
        <v>356</v>
      </c>
      <c r="B518">
        <v>9</v>
      </c>
      <c r="C518">
        <v>9.18</v>
      </c>
    </row>
    <row r="519" spans="1:3">
      <c r="A519" s="13" t="s">
        <v>2662</v>
      </c>
      <c r="B519">
        <v>1</v>
      </c>
      <c r="C519">
        <v>12.26</v>
      </c>
    </row>
    <row r="520" spans="1:3">
      <c r="A520" s="13" t="s">
        <v>2662</v>
      </c>
      <c r="B520">
        <v>10</v>
      </c>
      <c r="C520">
        <v>14.620000000000001</v>
      </c>
    </row>
    <row r="521" spans="1:3">
      <c r="A521" s="13" t="s">
        <v>2662</v>
      </c>
      <c r="B521">
        <v>11</v>
      </c>
      <c r="C521">
        <v>11.54</v>
      </c>
    </row>
    <row r="522" spans="1:3">
      <c r="A522" s="13" t="s">
        <v>2662</v>
      </c>
      <c r="B522">
        <v>2</v>
      </c>
      <c r="C522">
        <v>8.94</v>
      </c>
    </row>
    <row r="523" spans="1:3">
      <c r="A523" s="13" t="s">
        <v>2662</v>
      </c>
      <c r="B523">
        <v>3</v>
      </c>
      <c r="C523">
        <v>10.199999999999999</v>
      </c>
    </row>
    <row r="524" spans="1:3">
      <c r="A524" s="13" t="s">
        <v>2662</v>
      </c>
      <c r="B524">
        <v>4</v>
      </c>
      <c r="C524">
        <v>9.89</v>
      </c>
    </row>
    <row r="525" spans="1:3">
      <c r="A525" s="13" t="s">
        <v>2662</v>
      </c>
      <c r="B525">
        <v>5</v>
      </c>
      <c r="C525">
        <v>10.209999999999999</v>
      </c>
    </row>
    <row r="526" spans="1:3">
      <c r="A526" s="13" t="s">
        <v>2662</v>
      </c>
      <c r="B526">
        <v>6</v>
      </c>
      <c r="C526">
        <v>8.5400000000000009</v>
      </c>
    </row>
    <row r="527" spans="1:3">
      <c r="A527" s="13" t="s">
        <v>2662</v>
      </c>
      <c r="B527">
        <v>7</v>
      </c>
      <c r="C527">
        <v>8.9700000000000006</v>
      </c>
    </row>
    <row r="528" spans="1:3">
      <c r="A528" s="13" t="s">
        <v>2662</v>
      </c>
      <c r="B528">
        <v>8</v>
      </c>
      <c r="C528">
        <v>8.31</v>
      </c>
    </row>
    <row r="529" spans="1:3">
      <c r="A529" s="13" t="s">
        <v>2662</v>
      </c>
      <c r="B529">
        <v>9</v>
      </c>
      <c r="C529">
        <v>10.419999999999998</v>
      </c>
    </row>
    <row r="530" spans="1:3">
      <c r="A530" s="13" t="s">
        <v>2663</v>
      </c>
      <c r="B530">
        <v>1</v>
      </c>
      <c r="C530">
        <v>14.479999999999999</v>
      </c>
    </row>
    <row r="531" spans="1:3">
      <c r="A531" s="13" t="s">
        <v>2663</v>
      </c>
      <c r="B531">
        <v>10</v>
      </c>
      <c r="C531">
        <v>18.93</v>
      </c>
    </row>
    <row r="532" spans="1:3">
      <c r="A532" s="13" t="s">
        <v>2663</v>
      </c>
      <c r="B532">
        <v>11</v>
      </c>
      <c r="C532">
        <v>13.209999999999999</v>
      </c>
    </row>
    <row r="533" spans="1:3">
      <c r="A533" s="13" t="s">
        <v>2663</v>
      </c>
      <c r="B533">
        <v>2</v>
      </c>
      <c r="C533">
        <v>12.620000000000001</v>
      </c>
    </row>
    <row r="534" spans="1:3">
      <c r="A534" s="13" t="s">
        <v>2663</v>
      </c>
      <c r="B534">
        <v>3</v>
      </c>
      <c r="C534">
        <v>18.059999999999999</v>
      </c>
    </row>
    <row r="535" spans="1:3">
      <c r="A535" s="13" t="s">
        <v>2663</v>
      </c>
      <c r="B535">
        <v>4</v>
      </c>
      <c r="C535">
        <v>13.700000000000001</v>
      </c>
    </row>
    <row r="536" spans="1:3">
      <c r="A536" s="13" t="s">
        <v>2663</v>
      </c>
      <c r="B536">
        <v>5</v>
      </c>
      <c r="C536">
        <v>13.21</v>
      </c>
    </row>
    <row r="537" spans="1:3">
      <c r="A537" s="13" t="s">
        <v>2663</v>
      </c>
      <c r="B537">
        <v>6</v>
      </c>
      <c r="C537">
        <v>11.54</v>
      </c>
    </row>
    <row r="538" spans="1:3">
      <c r="A538" s="13" t="s">
        <v>2663</v>
      </c>
      <c r="B538">
        <v>7</v>
      </c>
      <c r="C538">
        <v>11.67</v>
      </c>
    </row>
    <row r="539" spans="1:3">
      <c r="A539" s="13" t="s">
        <v>2663</v>
      </c>
      <c r="B539">
        <v>8</v>
      </c>
      <c r="C539">
        <v>16.95</v>
      </c>
    </row>
    <row r="540" spans="1:3">
      <c r="A540" s="13" t="s">
        <v>2663</v>
      </c>
      <c r="B540">
        <v>9</v>
      </c>
      <c r="C540">
        <v>15.280000000000001</v>
      </c>
    </row>
    <row r="541" spans="1:3">
      <c r="A541" s="13" t="s">
        <v>457</v>
      </c>
      <c r="B541">
        <v>1</v>
      </c>
      <c r="C541">
        <v>20.77</v>
      </c>
    </row>
    <row r="542" spans="1:3">
      <c r="A542" s="13" t="s">
        <v>457</v>
      </c>
      <c r="B542">
        <v>2</v>
      </c>
      <c r="C542">
        <v>15.669999999999998</v>
      </c>
    </row>
    <row r="543" spans="1:3">
      <c r="A543" s="13" t="s">
        <v>457</v>
      </c>
      <c r="B543">
        <v>3</v>
      </c>
      <c r="C543">
        <v>14.59</v>
      </c>
    </row>
    <row r="544" spans="1:3">
      <c r="A544" s="13" t="s">
        <v>457</v>
      </c>
      <c r="B544">
        <v>4</v>
      </c>
      <c r="C544">
        <v>24.77</v>
      </c>
    </row>
    <row r="545" spans="1:3">
      <c r="A545" s="13" t="s">
        <v>457</v>
      </c>
      <c r="B545">
        <v>5</v>
      </c>
      <c r="C545">
        <v>14.13</v>
      </c>
    </row>
    <row r="546" spans="1:3">
      <c r="A546" s="13" t="s">
        <v>457</v>
      </c>
      <c r="B546">
        <v>6</v>
      </c>
      <c r="C546">
        <v>11.120000000000001</v>
      </c>
    </row>
    <row r="547" spans="1:3">
      <c r="A547" s="13" t="s">
        <v>457</v>
      </c>
      <c r="B547">
        <v>7</v>
      </c>
      <c r="C547">
        <v>14.799999999999999</v>
      </c>
    </row>
    <row r="548" spans="1:3">
      <c r="A548" s="13" t="s">
        <v>457</v>
      </c>
      <c r="B548">
        <v>9</v>
      </c>
      <c r="C548">
        <v>7.04</v>
      </c>
    </row>
    <row r="549" spans="1:3">
      <c r="A549" s="13" t="s">
        <v>490</v>
      </c>
      <c r="B549">
        <v>1</v>
      </c>
      <c r="C549">
        <v>17.200000000000003</v>
      </c>
    </row>
    <row r="550" spans="1:3">
      <c r="A550" s="13" t="s">
        <v>490</v>
      </c>
      <c r="B550">
        <v>10</v>
      </c>
      <c r="C550">
        <v>9.6999999999999993</v>
      </c>
    </row>
    <row r="551" spans="1:3">
      <c r="A551" s="13" t="s">
        <v>490</v>
      </c>
      <c r="B551">
        <v>11</v>
      </c>
      <c r="C551">
        <v>12.879999999999999</v>
      </c>
    </row>
    <row r="552" spans="1:3">
      <c r="A552" s="13" t="s">
        <v>490</v>
      </c>
      <c r="B552">
        <v>2</v>
      </c>
      <c r="C552">
        <v>12.58</v>
      </c>
    </row>
    <row r="553" spans="1:3">
      <c r="A553" s="13" t="s">
        <v>490</v>
      </c>
      <c r="B553">
        <v>3</v>
      </c>
      <c r="C553">
        <v>10.86</v>
      </c>
    </row>
    <row r="554" spans="1:3">
      <c r="A554" s="13" t="s">
        <v>490</v>
      </c>
      <c r="B554">
        <v>4</v>
      </c>
      <c r="C554">
        <v>13.37</v>
      </c>
    </row>
    <row r="555" spans="1:3">
      <c r="A555" s="13" t="s">
        <v>490</v>
      </c>
      <c r="B555">
        <v>5</v>
      </c>
      <c r="C555">
        <v>13.959999999999999</v>
      </c>
    </row>
    <row r="556" spans="1:3">
      <c r="A556" s="13" t="s">
        <v>490</v>
      </c>
      <c r="B556">
        <v>6</v>
      </c>
      <c r="C556">
        <v>12.02</v>
      </c>
    </row>
    <row r="557" spans="1:3">
      <c r="A557" s="13" t="s">
        <v>490</v>
      </c>
      <c r="B557">
        <v>7</v>
      </c>
      <c r="C557">
        <v>12.25</v>
      </c>
    </row>
    <row r="558" spans="1:3">
      <c r="A558" s="13" t="s">
        <v>490</v>
      </c>
      <c r="B558">
        <v>8</v>
      </c>
      <c r="C558">
        <v>16.899999999999999</v>
      </c>
    </row>
    <row r="559" spans="1:3">
      <c r="A559" s="13" t="s">
        <v>490</v>
      </c>
      <c r="B559">
        <v>9</v>
      </c>
      <c r="C559">
        <v>15.84</v>
      </c>
    </row>
    <row r="560" spans="1:3">
      <c r="A560" s="13" t="s">
        <v>441</v>
      </c>
      <c r="B560">
        <v>1</v>
      </c>
      <c r="C560">
        <v>10.23</v>
      </c>
    </row>
    <row r="561" spans="1:3">
      <c r="A561" s="13" t="s">
        <v>441</v>
      </c>
      <c r="B561">
        <v>10</v>
      </c>
      <c r="C561">
        <v>12.21</v>
      </c>
    </row>
    <row r="562" spans="1:3">
      <c r="A562" s="13" t="s">
        <v>441</v>
      </c>
      <c r="B562">
        <v>11</v>
      </c>
      <c r="C562">
        <v>13.63</v>
      </c>
    </row>
    <row r="563" spans="1:3">
      <c r="A563" s="13" t="s">
        <v>441</v>
      </c>
      <c r="B563">
        <v>2</v>
      </c>
      <c r="C563">
        <v>15.760000000000002</v>
      </c>
    </row>
    <row r="564" spans="1:3">
      <c r="A564" s="13" t="s">
        <v>441</v>
      </c>
      <c r="B564">
        <v>3</v>
      </c>
      <c r="C564">
        <v>14.239999999999998</v>
      </c>
    </row>
    <row r="565" spans="1:3">
      <c r="A565" s="13" t="s">
        <v>441</v>
      </c>
      <c r="B565">
        <v>4</v>
      </c>
      <c r="C565">
        <v>21.42</v>
      </c>
    </row>
    <row r="566" spans="1:3">
      <c r="A566" s="13" t="s">
        <v>441</v>
      </c>
      <c r="B566">
        <v>5</v>
      </c>
      <c r="C566">
        <v>16.029999999999998</v>
      </c>
    </row>
    <row r="567" spans="1:3">
      <c r="A567" s="13" t="s">
        <v>441</v>
      </c>
      <c r="B567">
        <v>6</v>
      </c>
      <c r="C567">
        <v>17.39</v>
      </c>
    </row>
    <row r="568" spans="1:3">
      <c r="A568" s="13" t="s">
        <v>441</v>
      </c>
      <c r="B568">
        <v>7</v>
      </c>
      <c r="C568">
        <v>10.130000000000001</v>
      </c>
    </row>
    <row r="569" spans="1:3">
      <c r="A569" s="13" t="s">
        <v>441</v>
      </c>
      <c r="B569">
        <v>8</v>
      </c>
      <c r="C569">
        <v>11.78</v>
      </c>
    </row>
    <row r="570" spans="1:3">
      <c r="A570" s="13" t="s">
        <v>441</v>
      </c>
      <c r="B570">
        <v>9</v>
      </c>
      <c r="C570">
        <v>15.81</v>
      </c>
    </row>
    <row r="571" spans="1:3">
      <c r="A571" s="13" t="s">
        <v>386</v>
      </c>
      <c r="B571">
        <v>1</v>
      </c>
      <c r="C571">
        <v>7.9799999999999995</v>
      </c>
    </row>
    <row r="572" spans="1:3">
      <c r="A572" s="13" t="s">
        <v>386</v>
      </c>
      <c r="B572">
        <v>10</v>
      </c>
      <c r="C572">
        <v>5.05</v>
      </c>
    </row>
    <row r="573" spans="1:3">
      <c r="A573" s="13" t="s">
        <v>386</v>
      </c>
      <c r="B573">
        <v>11</v>
      </c>
      <c r="C573">
        <v>6.9</v>
      </c>
    </row>
    <row r="574" spans="1:3">
      <c r="A574" s="13" t="s">
        <v>386</v>
      </c>
      <c r="B574">
        <v>2</v>
      </c>
      <c r="C574">
        <v>5.3900000000000006</v>
      </c>
    </row>
    <row r="575" spans="1:3">
      <c r="A575" s="13" t="s">
        <v>386</v>
      </c>
      <c r="B575">
        <v>3</v>
      </c>
      <c r="C575">
        <v>7.63</v>
      </c>
    </row>
    <row r="576" spans="1:3">
      <c r="A576" s="13" t="s">
        <v>386</v>
      </c>
      <c r="B576">
        <v>4</v>
      </c>
      <c r="C576">
        <v>9.9300000000000015</v>
      </c>
    </row>
    <row r="577" spans="1:3">
      <c r="A577" s="13" t="s">
        <v>386</v>
      </c>
      <c r="B577">
        <v>5</v>
      </c>
      <c r="C577">
        <v>8.98</v>
      </c>
    </row>
    <row r="578" spans="1:3">
      <c r="A578" s="13" t="s">
        <v>386</v>
      </c>
      <c r="B578">
        <v>6</v>
      </c>
      <c r="C578">
        <v>8.3099999999999987</v>
      </c>
    </row>
    <row r="579" spans="1:3">
      <c r="A579" s="13" t="s">
        <v>386</v>
      </c>
      <c r="B579">
        <v>7</v>
      </c>
      <c r="C579">
        <v>13.5</v>
      </c>
    </row>
    <row r="580" spans="1:3">
      <c r="A580" s="13" t="s">
        <v>386</v>
      </c>
      <c r="B580">
        <v>8</v>
      </c>
      <c r="C580">
        <v>7.72</v>
      </c>
    </row>
    <row r="581" spans="1:3">
      <c r="A581" s="13" t="s">
        <v>386</v>
      </c>
      <c r="B581">
        <v>9</v>
      </c>
      <c r="C581">
        <v>7.72</v>
      </c>
    </row>
    <row r="582" spans="1:3">
      <c r="A582" s="13" t="s">
        <v>366</v>
      </c>
      <c r="B582">
        <v>1</v>
      </c>
      <c r="C582">
        <v>20.420000000000002</v>
      </c>
    </row>
    <row r="583" spans="1:3">
      <c r="A583" s="13" t="s">
        <v>366</v>
      </c>
      <c r="B583">
        <v>10</v>
      </c>
      <c r="C583">
        <v>27.580000000000002</v>
      </c>
    </row>
    <row r="584" spans="1:3">
      <c r="A584" s="13" t="s">
        <v>366</v>
      </c>
      <c r="B584">
        <v>11</v>
      </c>
      <c r="C584">
        <v>30.89</v>
      </c>
    </row>
    <row r="585" spans="1:3">
      <c r="A585" s="13" t="s">
        <v>366</v>
      </c>
      <c r="B585">
        <v>2</v>
      </c>
      <c r="C585">
        <v>26.349999999999998</v>
      </c>
    </row>
    <row r="586" spans="1:3">
      <c r="A586" s="13" t="s">
        <v>366</v>
      </c>
      <c r="B586">
        <v>3</v>
      </c>
      <c r="C586">
        <v>27.790000000000003</v>
      </c>
    </row>
    <row r="587" spans="1:3">
      <c r="A587" s="13" t="s">
        <v>366</v>
      </c>
      <c r="B587">
        <v>4</v>
      </c>
      <c r="C587">
        <v>35.479999999999997</v>
      </c>
    </row>
    <row r="588" spans="1:3">
      <c r="A588" s="13" t="s">
        <v>366</v>
      </c>
      <c r="B588">
        <v>5</v>
      </c>
      <c r="C588">
        <v>21.57</v>
      </c>
    </row>
    <row r="589" spans="1:3">
      <c r="A589" s="13" t="s">
        <v>366</v>
      </c>
      <c r="B589">
        <v>6</v>
      </c>
      <c r="C589">
        <v>22.8</v>
      </c>
    </row>
    <row r="590" spans="1:3">
      <c r="A590" s="13" t="s">
        <v>366</v>
      </c>
      <c r="B590">
        <v>7</v>
      </c>
      <c r="C590">
        <v>26.83</v>
      </c>
    </row>
    <row r="591" spans="1:3">
      <c r="A591" s="13" t="s">
        <v>366</v>
      </c>
      <c r="B591">
        <v>8</v>
      </c>
      <c r="C591">
        <v>29.240000000000002</v>
      </c>
    </row>
    <row r="592" spans="1:3">
      <c r="A592" s="13" t="s">
        <v>366</v>
      </c>
      <c r="B592">
        <v>9</v>
      </c>
      <c r="C592">
        <v>26.76</v>
      </c>
    </row>
    <row r="593" spans="1:3">
      <c r="A593" s="13" t="s">
        <v>367</v>
      </c>
      <c r="B593">
        <v>1</v>
      </c>
      <c r="C593">
        <v>29.47</v>
      </c>
    </row>
    <row r="594" spans="1:3">
      <c r="A594" s="13" t="s">
        <v>367</v>
      </c>
      <c r="B594">
        <v>10</v>
      </c>
      <c r="C594">
        <v>24.37</v>
      </c>
    </row>
    <row r="595" spans="1:3">
      <c r="A595" s="13" t="s">
        <v>367</v>
      </c>
      <c r="B595">
        <v>11</v>
      </c>
      <c r="C595">
        <v>17.12</v>
      </c>
    </row>
    <row r="596" spans="1:3">
      <c r="A596" s="13" t="s">
        <v>367</v>
      </c>
      <c r="B596">
        <v>2</v>
      </c>
      <c r="C596">
        <v>22.979999999999997</v>
      </c>
    </row>
    <row r="597" spans="1:3">
      <c r="A597" s="13" t="s">
        <v>367</v>
      </c>
      <c r="B597">
        <v>3</v>
      </c>
      <c r="C597">
        <v>22.070000000000004</v>
      </c>
    </row>
    <row r="598" spans="1:3">
      <c r="A598" s="13" t="s">
        <v>367</v>
      </c>
      <c r="B598">
        <v>4</v>
      </c>
      <c r="C598">
        <v>37.340000000000003</v>
      </c>
    </row>
    <row r="599" spans="1:3">
      <c r="A599" s="13" t="s">
        <v>367</v>
      </c>
      <c r="B599">
        <v>5</v>
      </c>
      <c r="C599">
        <v>21.57</v>
      </c>
    </row>
    <row r="600" spans="1:3">
      <c r="A600" s="13" t="s">
        <v>367</v>
      </c>
      <c r="B600">
        <v>6</v>
      </c>
      <c r="C600">
        <v>26.17</v>
      </c>
    </row>
    <row r="601" spans="1:3">
      <c r="A601" s="13" t="s">
        <v>367</v>
      </c>
      <c r="B601">
        <v>7</v>
      </c>
      <c r="C601">
        <v>26.96</v>
      </c>
    </row>
    <row r="602" spans="1:3">
      <c r="A602" s="13" t="s">
        <v>367</v>
      </c>
      <c r="B602">
        <v>8</v>
      </c>
      <c r="C602">
        <v>22.04</v>
      </c>
    </row>
    <row r="603" spans="1:3">
      <c r="A603" s="13" t="s">
        <v>367</v>
      </c>
      <c r="B603">
        <v>9</v>
      </c>
      <c r="C603">
        <v>27.77</v>
      </c>
    </row>
    <row r="604" spans="1:3">
      <c r="A604" s="13" t="s">
        <v>358</v>
      </c>
      <c r="B604">
        <v>1</v>
      </c>
      <c r="C604">
        <v>17.02</v>
      </c>
    </row>
    <row r="605" spans="1:3">
      <c r="A605" s="13" t="s">
        <v>358</v>
      </c>
      <c r="B605">
        <v>10</v>
      </c>
      <c r="C605">
        <v>18.54</v>
      </c>
    </row>
    <row r="606" spans="1:3">
      <c r="A606" s="13" t="s">
        <v>358</v>
      </c>
      <c r="B606">
        <v>11</v>
      </c>
      <c r="C606">
        <v>19.489999999999998</v>
      </c>
    </row>
    <row r="607" spans="1:3">
      <c r="A607" s="13" t="s">
        <v>358</v>
      </c>
      <c r="B607">
        <v>2</v>
      </c>
      <c r="C607">
        <v>19.18</v>
      </c>
    </row>
    <row r="608" spans="1:3">
      <c r="A608" s="13" t="s">
        <v>358</v>
      </c>
      <c r="B608">
        <v>3</v>
      </c>
      <c r="C608">
        <v>19.46</v>
      </c>
    </row>
    <row r="609" spans="1:3">
      <c r="A609" s="13" t="s">
        <v>358</v>
      </c>
      <c r="B609">
        <v>4</v>
      </c>
      <c r="C609">
        <v>22.67</v>
      </c>
    </row>
    <row r="610" spans="1:3">
      <c r="A610" s="13" t="s">
        <v>358</v>
      </c>
      <c r="B610">
        <v>5</v>
      </c>
      <c r="C610">
        <v>26.950000000000003</v>
      </c>
    </row>
    <row r="611" spans="1:3">
      <c r="A611" s="13" t="s">
        <v>358</v>
      </c>
      <c r="B611">
        <v>6</v>
      </c>
      <c r="C611">
        <v>21.61</v>
      </c>
    </row>
    <row r="612" spans="1:3">
      <c r="A612" s="13" t="s">
        <v>358</v>
      </c>
      <c r="B612">
        <v>7</v>
      </c>
      <c r="C612">
        <v>17.419999999999998</v>
      </c>
    </row>
    <row r="613" spans="1:3">
      <c r="A613" s="13" t="s">
        <v>358</v>
      </c>
      <c r="B613">
        <v>8</v>
      </c>
      <c r="C613">
        <v>17.84</v>
      </c>
    </row>
    <row r="614" spans="1:3">
      <c r="A614" s="13" t="s">
        <v>358</v>
      </c>
      <c r="B614">
        <v>9</v>
      </c>
      <c r="C614">
        <v>15.259999999999998</v>
      </c>
    </row>
    <row r="615" spans="1:3">
      <c r="A615" s="13" t="s">
        <v>1319</v>
      </c>
      <c r="B615">
        <v>1</v>
      </c>
      <c r="C615">
        <v>11.909999999999998</v>
      </c>
    </row>
    <row r="616" spans="1:3">
      <c r="A616" s="13" t="s">
        <v>1319</v>
      </c>
      <c r="B616">
        <v>10</v>
      </c>
      <c r="C616">
        <v>21.75</v>
      </c>
    </row>
    <row r="617" spans="1:3">
      <c r="A617" s="13" t="s">
        <v>1319</v>
      </c>
      <c r="B617">
        <v>11</v>
      </c>
      <c r="C617">
        <v>15.84</v>
      </c>
    </row>
    <row r="618" spans="1:3">
      <c r="A618" s="13" t="s">
        <v>1319</v>
      </c>
      <c r="B618">
        <v>2</v>
      </c>
      <c r="C618">
        <v>13.82</v>
      </c>
    </row>
    <row r="619" spans="1:3">
      <c r="A619" s="13" t="s">
        <v>1319</v>
      </c>
      <c r="B619">
        <v>3</v>
      </c>
      <c r="C619">
        <v>18.260000000000002</v>
      </c>
    </row>
    <row r="620" spans="1:3">
      <c r="A620" s="13" t="s">
        <v>1319</v>
      </c>
      <c r="B620">
        <v>4</v>
      </c>
      <c r="C620">
        <v>13.06</v>
      </c>
    </row>
    <row r="621" spans="1:3">
      <c r="A621" s="13" t="s">
        <v>1319</v>
      </c>
      <c r="B621">
        <v>5</v>
      </c>
      <c r="C621">
        <v>14.61</v>
      </c>
    </row>
    <row r="622" spans="1:3">
      <c r="A622" s="13" t="s">
        <v>1319</v>
      </c>
      <c r="B622">
        <v>6</v>
      </c>
      <c r="C622">
        <v>14.440000000000001</v>
      </c>
    </row>
    <row r="623" spans="1:3">
      <c r="A623" s="13" t="s">
        <v>1319</v>
      </c>
      <c r="B623">
        <v>7</v>
      </c>
      <c r="C623">
        <v>12.56</v>
      </c>
    </row>
    <row r="624" spans="1:3">
      <c r="A624" s="13" t="s">
        <v>1319</v>
      </c>
      <c r="B624">
        <v>8</v>
      </c>
      <c r="C624">
        <v>14.35</v>
      </c>
    </row>
    <row r="625" spans="1:3">
      <c r="A625" s="13" t="s">
        <v>1319</v>
      </c>
      <c r="B625">
        <v>9</v>
      </c>
      <c r="C625">
        <v>15.17</v>
      </c>
    </row>
    <row r="626" spans="1:3">
      <c r="A626" s="13" t="s">
        <v>2664</v>
      </c>
      <c r="B626">
        <v>1</v>
      </c>
      <c r="C626">
        <v>14.29</v>
      </c>
    </row>
    <row r="627" spans="1:3">
      <c r="A627" s="13" t="s">
        <v>2664</v>
      </c>
      <c r="B627">
        <v>10</v>
      </c>
      <c r="C627">
        <v>5.17</v>
      </c>
    </row>
    <row r="628" spans="1:3">
      <c r="A628" s="13" t="s">
        <v>2664</v>
      </c>
      <c r="B628">
        <v>11</v>
      </c>
      <c r="C628">
        <v>6.1</v>
      </c>
    </row>
    <row r="629" spans="1:3">
      <c r="A629" s="13" t="s">
        <v>2664</v>
      </c>
      <c r="B629">
        <v>2</v>
      </c>
      <c r="C629">
        <v>5.7099999999999991</v>
      </c>
    </row>
    <row r="630" spans="1:3">
      <c r="A630" s="13" t="s">
        <v>2664</v>
      </c>
      <c r="B630">
        <v>3</v>
      </c>
      <c r="C630">
        <v>7.46</v>
      </c>
    </row>
    <row r="631" spans="1:3">
      <c r="A631" s="13" t="s">
        <v>2664</v>
      </c>
      <c r="B631">
        <v>4</v>
      </c>
      <c r="C631">
        <v>5.59</v>
      </c>
    </row>
    <row r="632" spans="1:3">
      <c r="A632" s="13" t="s">
        <v>2664</v>
      </c>
      <c r="B632">
        <v>5</v>
      </c>
      <c r="C632">
        <v>2.99</v>
      </c>
    </row>
    <row r="633" spans="1:3">
      <c r="A633" s="13" t="s">
        <v>2664</v>
      </c>
      <c r="B633">
        <v>9</v>
      </c>
      <c r="C633">
        <v>4.63</v>
      </c>
    </row>
    <row r="634" spans="1:3">
      <c r="A634" s="13" t="s">
        <v>2665</v>
      </c>
      <c r="B634">
        <v>1</v>
      </c>
      <c r="C634">
        <v>7.54</v>
      </c>
    </row>
    <row r="635" spans="1:3">
      <c r="A635" s="13" t="s">
        <v>2665</v>
      </c>
      <c r="B635">
        <v>10</v>
      </c>
      <c r="C635">
        <v>5.67</v>
      </c>
    </row>
    <row r="636" spans="1:3">
      <c r="A636" s="13" t="s">
        <v>2665</v>
      </c>
      <c r="B636">
        <v>11</v>
      </c>
      <c r="C636">
        <v>7.88</v>
      </c>
    </row>
    <row r="637" spans="1:3">
      <c r="A637" s="13" t="s">
        <v>2665</v>
      </c>
      <c r="B637">
        <v>2</v>
      </c>
      <c r="C637">
        <v>8.18</v>
      </c>
    </row>
    <row r="638" spans="1:3">
      <c r="A638" s="13" t="s">
        <v>2665</v>
      </c>
      <c r="B638">
        <v>3</v>
      </c>
      <c r="C638">
        <v>10.06</v>
      </c>
    </row>
    <row r="639" spans="1:3">
      <c r="A639" s="13" t="s">
        <v>2665</v>
      </c>
      <c r="B639">
        <v>4</v>
      </c>
      <c r="C639">
        <v>9.9699999999999989</v>
      </c>
    </row>
    <row r="640" spans="1:3">
      <c r="A640" s="13" t="s">
        <v>2665</v>
      </c>
      <c r="B640">
        <v>5</v>
      </c>
      <c r="C640">
        <v>7.79</v>
      </c>
    </row>
    <row r="641" spans="1:3">
      <c r="A641" s="13" t="s">
        <v>2665</v>
      </c>
      <c r="B641">
        <v>6</v>
      </c>
      <c r="C641">
        <v>7.2700000000000005</v>
      </c>
    </row>
    <row r="642" spans="1:3">
      <c r="A642" s="13" t="s">
        <v>2665</v>
      </c>
      <c r="B642">
        <v>7</v>
      </c>
      <c r="C642">
        <v>6.8599999999999994</v>
      </c>
    </row>
    <row r="643" spans="1:3">
      <c r="A643" s="13" t="s">
        <v>2665</v>
      </c>
      <c r="B643">
        <v>8</v>
      </c>
      <c r="C643">
        <v>8.6700000000000017</v>
      </c>
    </row>
    <row r="644" spans="1:3">
      <c r="A644" s="13" t="s">
        <v>2665</v>
      </c>
      <c r="B644">
        <v>9</v>
      </c>
      <c r="C644">
        <v>7.09</v>
      </c>
    </row>
    <row r="645" spans="1:3">
      <c r="A645" s="13" t="s">
        <v>2666</v>
      </c>
      <c r="B645">
        <v>1</v>
      </c>
      <c r="C645">
        <v>2.31</v>
      </c>
    </row>
    <row r="646" spans="1:3">
      <c r="A646" s="13" t="s">
        <v>2666</v>
      </c>
      <c r="B646">
        <v>10</v>
      </c>
      <c r="C646">
        <v>11.22</v>
      </c>
    </row>
    <row r="647" spans="1:3">
      <c r="A647" s="13" t="s">
        <v>2666</v>
      </c>
      <c r="B647">
        <v>11</v>
      </c>
      <c r="C647">
        <v>10.43</v>
      </c>
    </row>
    <row r="648" spans="1:3">
      <c r="A648" s="13" t="s">
        <v>2666</v>
      </c>
      <c r="B648">
        <v>2</v>
      </c>
      <c r="C648">
        <v>8</v>
      </c>
    </row>
    <row r="649" spans="1:3">
      <c r="A649" s="13" t="s">
        <v>2666</v>
      </c>
      <c r="B649">
        <v>3</v>
      </c>
      <c r="C649">
        <v>6.46</v>
      </c>
    </row>
    <row r="650" spans="1:3">
      <c r="A650" s="13" t="s">
        <v>2666</v>
      </c>
      <c r="B650">
        <v>4</v>
      </c>
      <c r="C650">
        <v>3.7199999999999998</v>
      </c>
    </row>
    <row r="651" spans="1:3">
      <c r="A651" s="13" t="s">
        <v>2666</v>
      </c>
      <c r="B651">
        <v>5</v>
      </c>
      <c r="C651">
        <v>7.4</v>
      </c>
    </row>
    <row r="652" spans="1:3">
      <c r="A652" s="13" t="s">
        <v>2666</v>
      </c>
      <c r="B652">
        <v>6</v>
      </c>
      <c r="C652">
        <v>7.83</v>
      </c>
    </row>
    <row r="653" spans="1:3">
      <c r="A653" s="13" t="s">
        <v>2666</v>
      </c>
      <c r="B653">
        <v>7</v>
      </c>
      <c r="C653">
        <v>7.28</v>
      </c>
    </row>
    <row r="654" spans="1:3">
      <c r="A654" s="13" t="s">
        <v>2666</v>
      </c>
      <c r="B654">
        <v>8</v>
      </c>
      <c r="C654">
        <v>9.7799999999999994</v>
      </c>
    </row>
    <row r="655" spans="1:3">
      <c r="A655" s="13" t="s">
        <v>2666</v>
      </c>
      <c r="B655">
        <v>9</v>
      </c>
      <c r="C655">
        <v>11.89</v>
      </c>
    </row>
    <row r="656" spans="1:3">
      <c r="A656" s="13" t="s">
        <v>2667</v>
      </c>
      <c r="B656">
        <v>1</v>
      </c>
      <c r="C656">
        <v>8.89</v>
      </c>
    </row>
    <row r="657" spans="1:3">
      <c r="A657" s="13" t="s">
        <v>2667</v>
      </c>
      <c r="B657">
        <v>10</v>
      </c>
      <c r="C657">
        <v>7.7299999999999995</v>
      </c>
    </row>
    <row r="658" spans="1:3">
      <c r="A658" s="13" t="s">
        <v>2667</v>
      </c>
      <c r="B658">
        <v>11</v>
      </c>
      <c r="C658">
        <v>10.280000000000001</v>
      </c>
    </row>
    <row r="659" spans="1:3">
      <c r="A659" s="13" t="s">
        <v>2667</v>
      </c>
      <c r="B659">
        <v>2</v>
      </c>
      <c r="C659">
        <v>10.87</v>
      </c>
    </row>
    <row r="660" spans="1:3">
      <c r="A660" s="13" t="s">
        <v>2667</v>
      </c>
      <c r="B660">
        <v>3</v>
      </c>
      <c r="C660">
        <v>13.479999999999999</v>
      </c>
    </row>
    <row r="661" spans="1:3">
      <c r="A661" s="13" t="s">
        <v>2667</v>
      </c>
      <c r="B661">
        <v>4</v>
      </c>
      <c r="C661">
        <v>11.59</v>
      </c>
    </row>
    <row r="662" spans="1:3">
      <c r="A662" s="13" t="s">
        <v>2667</v>
      </c>
      <c r="B662">
        <v>5</v>
      </c>
      <c r="C662">
        <v>14.2</v>
      </c>
    </row>
    <row r="663" spans="1:3">
      <c r="A663" s="13" t="s">
        <v>2667</v>
      </c>
      <c r="B663">
        <v>6</v>
      </c>
      <c r="C663">
        <v>16.14</v>
      </c>
    </row>
    <row r="664" spans="1:3">
      <c r="A664" s="13" t="s">
        <v>2667</v>
      </c>
      <c r="B664">
        <v>7</v>
      </c>
      <c r="C664">
        <v>11.600000000000001</v>
      </c>
    </row>
    <row r="665" spans="1:3">
      <c r="A665" s="13" t="s">
        <v>2667</v>
      </c>
      <c r="B665">
        <v>8</v>
      </c>
      <c r="C665">
        <v>9.44</v>
      </c>
    </row>
    <row r="666" spans="1:3">
      <c r="A666" s="13" t="s">
        <v>2667</v>
      </c>
      <c r="B666">
        <v>9</v>
      </c>
      <c r="C666">
        <v>7.76</v>
      </c>
    </row>
    <row r="667" spans="1:3">
      <c r="A667" s="13" t="s">
        <v>368</v>
      </c>
      <c r="B667">
        <v>1</v>
      </c>
      <c r="C667">
        <v>7.02</v>
      </c>
    </row>
    <row r="668" spans="1:3">
      <c r="A668" s="13" t="s">
        <v>368</v>
      </c>
      <c r="B668">
        <v>10</v>
      </c>
      <c r="C668">
        <v>7.25</v>
      </c>
    </row>
    <row r="669" spans="1:3">
      <c r="A669" s="13" t="s">
        <v>368</v>
      </c>
      <c r="B669">
        <v>11</v>
      </c>
      <c r="C669">
        <v>7.6199999999999992</v>
      </c>
    </row>
    <row r="670" spans="1:3">
      <c r="A670" s="13" t="s">
        <v>368</v>
      </c>
      <c r="B670">
        <v>2</v>
      </c>
      <c r="C670">
        <v>6.83</v>
      </c>
    </row>
    <row r="671" spans="1:3">
      <c r="A671" s="13" t="s">
        <v>368</v>
      </c>
      <c r="B671">
        <v>3</v>
      </c>
      <c r="C671">
        <v>7.39</v>
      </c>
    </row>
    <row r="672" spans="1:3">
      <c r="A672" s="13" t="s">
        <v>368</v>
      </c>
      <c r="B672">
        <v>4</v>
      </c>
      <c r="C672">
        <v>5.6999999999999993</v>
      </c>
    </row>
    <row r="673" spans="1:3">
      <c r="A673" s="13" t="s">
        <v>368</v>
      </c>
      <c r="B673">
        <v>5</v>
      </c>
      <c r="C673">
        <v>7.9999999999999991</v>
      </c>
    </row>
    <row r="674" spans="1:3">
      <c r="A674" s="13" t="s">
        <v>368</v>
      </c>
      <c r="B674">
        <v>6</v>
      </c>
      <c r="C674">
        <v>7.12</v>
      </c>
    </row>
    <row r="675" spans="1:3">
      <c r="A675" s="13" t="s">
        <v>368</v>
      </c>
      <c r="B675">
        <v>7</v>
      </c>
      <c r="C675">
        <v>13.350000000000001</v>
      </c>
    </row>
    <row r="676" spans="1:3">
      <c r="A676" s="13" t="s">
        <v>368</v>
      </c>
      <c r="B676">
        <v>8</v>
      </c>
      <c r="C676">
        <v>8.9699999999999989</v>
      </c>
    </row>
    <row r="677" spans="1:3">
      <c r="A677" s="13" t="s">
        <v>368</v>
      </c>
      <c r="B677">
        <v>9</v>
      </c>
      <c r="C677">
        <v>5.79</v>
      </c>
    </row>
    <row r="678" spans="1:3">
      <c r="A678" s="13" t="s">
        <v>369</v>
      </c>
      <c r="B678">
        <v>1</v>
      </c>
      <c r="C678">
        <v>20.980000000000004</v>
      </c>
    </row>
    <row r="679" spans="1:3">
      <c r="A679" s="13" t="s">
        <v>369</v>
      </c>
      <c r="B679">
        <v>10</v>
      </c>
      <c r="C679">
        <v>32.919999999999995</v>
      </c>
    </row>
    <row r="680" spans="1:3">
      <c r="A680" s="13" t="s">
        <v>369</v>
      </c>
      <c r="B680">
        <v>11</v>
      </c>
      <c r="C680">
        <v>12.04</v>
      </c>
    </row>
    <row r="681" spans="1:3">
      <c r="A681" s="13" t="s">
        <v>369</v>
      </c>
      <c r="B681">
        <v>2</v>
      </c>
      <c r="C681">
        <v>28.640000000000004</v>
      </c>
    </row>
    <row r="682" spans="1:3">
      <c r="A682" s="13" t="s">
        <v>369</v>
      </c>
      <c r="B682">
        <v>3</v>
      </c>
      <c r="C682">
        <v>22.900000000000002</v>
      </c>
    </row>
    <row r="683" spans="1:3">
      <c r="A683" s="13" t="s">
        <v>369</v>
      </c>
      <c r="B683">
        <v>4</v>
      </c>
      <c r="C683">
        <v>18.12</v>
      </c>
    </row>
    <row r="684" spans="1:3">
      <c r="A684" s="13" t="s">
        <v>369</v>
      </c>
      <c r="B684">
        <v>5</v>
      </c>
      <c r="C684">
        <v>23.87</v>
      </c>
    </row>
    <row r="685" spans="1:3">
      <c r="A685" s="13" t="s">
        <v>369</v>
      </c>
      <c r="B685">
        <v>6</v>
      </c>
      <c r="C685">
        <v>15.399999999999999</v>
      </c>
    </row>
    <row r="686" spans="1:3">
      <c r="A686" s="13" t="s">
        <v>369</v>
      </c>
      <c r="B686">
        <v>7</v>
      </c>
      <c r="C686">
        <v>32.36</v>
      </c>
    </row>
    <row r="687" spans="1:3">
      <c r="A687" s="13" t="s">
        <v>369</v>
      </c>
      <c r="B687">
        <v>8</v>
      </c>
      <c r="C687">
        <v>39.949999999999996</v>
      </c>
    </row>
    <row r="688" spans="1:3">
      <c r="A688" s="13" t="s">
        <v>369</v>
      </c>
      <c r="B688">
        <v>9</v>
      </c>
      <c r="C688">
        <v>29.020000000000003</v>
      </c>
    </row>
    <row r="689" spans="1:3">
      <c r="A689" s="13" t="s">
        <v>2668</v>
      </c>
      <c r="B689">
        <v>1</v>
      </c>
      <c r="C689">
        <v>10.129999999999999</v>
      </c>
    </row>
    <row r="690" spans="1:3">
      <c r="A690" s="13" t="s">
        <v>2668</v>
      </c>
      <c r="B690">
        <v>10</v>
      </c>
      <c r="C690">
        <v>8.31</v>
      </c>
    </row>
    <row r="691" spans="1:3">
      <c r="A691" s="13" t="s">
        <v>2668</v>
      </c>
      <c r="B691">
        <v>11</v>
      </c>
      <c r="C691">
        <v>5.6899999999999995</v>
      </c>
    </row>
    <row r="692" spans="1:3">
      <c r="A692" s="13" t="s">
        <v>2668</v>
      </c>
      <c r="B692">
        <v>2</v>
      </c>
      <c r="C692">
        <v>2.82</v>
      </c>
    </row>
    <row r="693" spans="1:3">
      <c r="A693" s="13" t="s">
        <v>2668</v>
      </c>
      <c r="B693">
        <v>3</v>
      </c>
      <c r="C693">
        <v>5.6199999999999992</v>
      </c>
    </row>
    <row r="694" spans="1:3">
      <c r="A694" s="13" t="s">
        <v>2668</v>
      </c>
      <c r="B694">
        <v>4</v>
      </c>
      <c r="C694">
        <v>6.32</v>
      </c>
    </row>
    <row r="695" spans="1:3">
      <c r="A695" s="13" t="s">
        <v>2668</v>
      </c>
      <c r="B695">
        <v>5</v>
      </c>
      <c r="C695">
        <v>6.16</v>
      </c>
    </row>
    <row r="696" spans="1:3">
      <c r="A696" s="13" t="s">
        <v>2668</v>
      </c>
      <c r="B696">
        <v>6</v>
      </c>
      <c r="C696">
        <v>8.1000000000000014</v>
      </c>
    </row>
    <row r="697" spans="1:3">
      <c r="A697" s="13" t="s">
        <v>2668</v>
      </c>
      <c r="B697">
        <v>7</v>
      </c>
      <c r="C697">
        <v>7.83</v>
      </c>
    </row>
    <row r="698" spans="1:3">
      <c r="A698" s="13" t="s">
        <v>2668</v>
      </c>
      <c r="B698">
        <v>8</v>
      </c>
      <c r="C698">
        <v>8.48</v>
      </c>
    </row>
    <row r="699" spans="1:3">
      <c r="A699" s="13" t="s">
        <v>2668</v>
      </c>
      <c r="B699">
        <v>9</v>
      </c>
      <c r="C699">
        <v>7.6</v>
      </c>
    </row>
    <row r="700" spans="1:3">
      <c r="A700" s="13" t="s">
        <v>351</v>
      </c>
      <c r="B700">
        <v>1</v>
      </c>
      <c r="C700">
        <v>20.449999999999996</v>
      </c>
    </row>
    <row r="701" spans="1:3">
      <c r="A701" s="13" t="s">
        <v>351</v>
      </c>
      <c r="B701">
        <v>10</v>
      </c>
      <c r="C701">
        <v>9.39</v>
      </c>
    </row>
    <row r="702" spans="1:3">
      <c r="A702" s="13" t="s">
        <v>351</v>
      </c>
      <c r="B702">
        <v>11</v>
      </c>
      <c r="C702">
        <v>15.270000000000001</v>
      </c>
    </row>
    <row r="703" spans="1:3">
      <c r="A703" s="13" t="s">
        <v>351</v>
      </c>
      <c r="B703">
        <v>2</v>
      </c>
      <c r="C703">
        <v>16.080000000000002</v>
      </c>
    </row>
    <row r="704" spans="1:3">
      <c r="A704" s="13" t="s">
        <v>351</v>
      </c>
      <c r="B704">
        <v>3</v>
      </c>
      <c r="C704">
        <v>15.94</v>
      </c>
    </row>
    <row r="705" spans="1:3">
      <c r="A705" s="13" t="s">
        <v>351</v>
      </c>
      <c r="B705">
        <v>4</v>
      </c>
      <c r="C705">
        <v>15.47</v>
      </c>
    </row>
    <row r="706" spans="1:3">
      <c r="A706" s="13" t="s">
        <v>351</v>
      </c>
      <c r="B706">
        <v>5</v>
      </c>
      <c r="C706">
        <v>16.399999999999999</v>
      </c>
    </row>
    <row r="707" spans="1:3">
      <c r="A707" s="13" t="s">
        <v>351</v>
      </c>
      <c r="B707">
        <v>6</v>
      </c>
      <c r="C707">
        <v>14.680000000000001</v>
      </c>
    </row>
    <row r="708" spans="1:3">
      <c r="A708" s="13" t="s">
        <v>351</v>
      </c>
      <c r="B708">
        <v>7</v>
      </c>
      <c r="C708">
        <v>15.649999999999999</v>
      </c>
    </row>
    <row r="709" spans="1:3">
      <c r="A709" s="13" t="s">
        <v>351</v>
      </c>
      <c r="B709">
        <v>8</v>
      </c>
      <c r="C709">
        <v>13.29</v>
      </c>
    </row>
    <row r="710" spans="1:3">
      <c r="A710" s="13" t="s">
        <v>351</v>
      </c>
      <c r="B710">
        <v>9</v>
      </c>
      <c r="C710">
        <v>12.72</v>
      </c>
    </row>
    <row r="711" spans="1:3">
      <c r="A711" s="13" t="s">
        <v>2669</v>
      </c>
      <c r="B711">
        <v>1</v>
      </c>
      <c r="C711">
        <v>26.980000000000004</v>
      </c>
    </row>
    <row r="712" spans="1:3">
      <c r="A712" s="13" t="s">
        <v>2669</v>
      </c>
      <c r="B712">
        <v>10</v>
      </c>
      <c r="C712">
        <v>18.57</v>
      </c>
    </row>
    <row r="713" spans="1:3">
      <c r="A713" s="13" t="s">
        <v>2669</v>
      </c>
      <c r="B713">
        <v>11</v>
      </c>
      <c r="C713">
        <v>19.11</v>
      </c>
    </row>
    <row r="714" spans="1:3">
      <c r="A714" s="13" t="s">
        <v>2669</v>
      </c>
      <c r="B714">
        <v>2</v>
      </c>
      <c r="C714">
        <v>19.050000000000004</v>
      </c>
    </row>
    <row r="715" spans="1:3">
      <c r="A715" s="13" t="s">
        <v>2669</v>
      </c>
      <c r="B715">
        <v>3</v>
      </c>
      <c r="C715">
        <v>25.499999999999996</v>
      </c>
    </row>
    <row r="716" spans="1:3">
      <c r="A716" s="13" t="s">
        <v>2669</v>
      </c>
      <c r="B716">
        <v>4</v>
      </c>
      <c r="C716">
        <v>18.23</v>
      </c>
    </row>
    <row r="717" spans="1:3">
      <c r="A717" s="13" t="s">
        <v>2669</v>
      </c>
      <c r="B717">
        <v>5</v>
      </c>
      <c r="C717">
        <v>16.91</v>
      </c>
    </row>
    <row r="718" spans="1:3">
      <c r="A718" s="13" t="s">
        <v>2669</v>
      </c>
      <c r="B718">
        <v>6</v>
      </c>
      <c r="C718">
        <v>21.68</v>
      </c>
    </row>
    <row r="719" spans="1:3">
      <c r="A719" s="13" t="s">
        <v>2669</v>
      </c>
      <c r="B719">
        <v>7</v>
      </c>
      <c r="C719">
        <v>13.170000000000002</v>
      </c>
    </row>
    <row r="720" spans="1:3">
      <c r="A720" s="13" t="s">
        <v>2669</v>
      </c>
      <c r="B720">
        <v>8</v>
      </c>
      <c r="C720">
        <v>12.549999999999999</v>
      </c>
    </row>
    <row r="721" spans="1:3">
      <c r="A721" s="13" t="s">
        <v>2669</v>
      </c>
      <c r="B721">
        <v>9</v>
      </c>
      <c r="C721">
        <v>11.630000000000003</v>
      </c>
    </row>
    <row r="722" spans="1:3">
      <c r="A722" s="13" t="s">
        <v>2670</v>
      </c>
      <c r="B722">
        <v>1</v>
      </c>
      <c r="C722">
        <v>5.78</v>
      </c>
    </row>
    <row r="723" spans="1:3">
      <c r="A723" s="13" t="s">
        <v>2670</v>
      </c>
      <c r="B723">
        <v>10</v>
      </c>
      <c r="C723">
        <v>7.0600000000000005</v>
      </c>
    </row>
    <row r="724" spans="1:3">
      <c r="A724" s="13" t="s">
        <v>2670</v>
      </c>
      <c r="B724">
        <v>11</v>
      </c>
      <c r="C724">
        <v>7.3000000000000007</v>
      </c>
    </row>
    <row r="725" spans="1:3">
      <c r="A725" s="13" t="s">
        <v>2670</v>
      </c>
      <c r="B725">
        <v>2</v>
      </c>
      <c r="C725">
        <v>8.36</v>
      </c>
    </row>
    <row r="726" spans="1:3">
      <c r="A726" s="13" t="s">
        <v>2670</v>
      </c>
      <c r="B726">
        <v>3</v>
      </c>
      <c r="C726">
        <v>7.2899999999999991</v>
      </c>
    </row>
    <row r="727" spans="1:3">
      <c r="A727" s="13" t="s">
        <v>2670</v>
      </c>
      <c r="B727">
        <v>4</v>
      </c>
      <c r="C727">
        <v>5.6999999999999993</v>
      </c>
    </row>
    <row r="728" spans="1:3">
      <c r="A728" s="13" t="s">
        <v>2670</v>
      </c>
      <c r="B728">
        <v>5</v>
      </c>
      <c r="C728">
        <v>7.2299999999999995</v>
      </c>
    </row>
    <row r="729" spans="1:3">
      <c r="A729" s="13" t="s">
        <v>2670</v>
      </c>
      <c r="B729">
        <v>6</v>
      </c>
      <c r="C729">
        <v>8.77</v>
      </c>
    </row>
    <row r="730" spans="1:3">
      <c r="A730" s="13" t="s">
        <v>2670</v>
      </c>
      <c r="B730">
        <v>7</v>
      </c>
      <c r="C730">
        <v>5.7</v>
      </c>
    </row>
    <row r="731" spans="1:3">
      <c r="A731" s="13" t="s">
        <v>2670</v>
      </c>
      <c r="B731">
        <v>8</v>
      </c>
      <c r="C731">
        <v>6.43</v>
      </c>
    </row>
    <row r="732" spans="1:3">
      <c r="A732" s="13" t="s">
        <v>2670</v>
      </c>
      <c r="B732">
        <v>9</v>
      </c>
      <c r="C732">
        <v>6.82</v>
      </c>
    </row>
    <row r="733" spans="1:3">
      <c r="A733" s="13" t="s">
        <v>447</v>
      </c>
      <c r="B733">
        <v>1</v>
      </c>
      <c r="C733">
        <v>17.100000000000001</v>
      </c>
    </row>
    <row r="734" spans="1:3">
      <c r="A734" s="13" t="s">
        <v>447</v>
      </c>
      <c r="B734">
        <v>10</v>
      </c>
      <c r="C734">
        <v>18.849999999999998</v>
      </c>
    </row>
    <row r="735" spans="1:3">
      <c r="A735" s="13" t="s">
        <v>447</v>
      </c>
      <c r="B735">
        <v>11</v>
      </c>
      <c r="C735">
        <v>17.830000000000002</v>
      </c>
    </row>
    <row r="736" spans="1:3">
      <c r="A736" s="13" t="s">
        <v>447</v>
      </c>
      <c r="B736">
        <v>2</v>
      </c>
      <c r="C736">
        <v>23.369999999999997</v>
      </c>
    </row>
    <row r="737" spans="1:3">
      <c r="A737" s="13" t="s">
        <v>447</v>
      </c>
      <c r="B737">
        <v>3</v>
      </c>
      <c r="C737">
        <v>32.75</v>
      </c>
    </row>
    <row r="738" spans="1:3">
      <c r="A738" s="13" t="s">
        <v>447</v>
      </c>
      <c r="B738">
        <v>4</v>
      </c>
      <c r="C738">
        <v>14.469999999999999</v>
      </c>
    </row>
    <row r="739" spans="1:3">
      <c r="A739" s="13" t="s">
        <v>447</v>
      </c>
      <c r="B739">
        <v>5</v>
      </c>
      <c r="C739">
        <v>20.459999999999997</v>
      </c>
    </row>
    <row r="740" spans="1:3">
      <c r="A740" s="13" t="s">
        <v>447</v>
      </c>
      <c r="B740">
        <v>6</v>
      </c>
      <c r="C740">
        <v>15.74</v>
      </c>
    </row>
    <row r="741" spans="1:3">
      <c r="A741" s="13" t="s">
        <v>447</v>
      </c>
      <c r="B741">
        <v>7</v>
      </c>
      <c r="C741">
        <v>17.86</v>
      </c>
    </row>
    <row r="742" spans="1:3">
      <c r="A742" s="13" t="s">
        <v>447</v>
      </c>
      <c r="B742">
        <v>8</v>
      </c>
      <c r="C742">
        <v>20.57</v>
      </c>
    </row>
    <row r="743" spans="1:3">
      <c r="A743" s="13" t="s">
        <v>447</v>
      </c>
      <c r="B743">
        <v>9</v>
      </c>
      <c r="C743">
        <v>15.07</v>
      </c>
    </row>
    <row r="744" spans="1:3">
      <c r="A744" s="13" t="s">
        <v>2671</v>
      </c>
      <c r="B744">
        <v>1</v>
      </c>
      <c r="C744">
        <v>12.309999999999999</v>
      </c>
    </row>
    <row r="745" spans="1:3">
      <c r="A745" s="13" t="s">
        <v>2671</v>
      </c>
      <c r="B745">
        <v>10</v>
      </c>
      <c r="C745">
        <v>8.23</v>
      </c>
    </row>
    <row r="746" spans="1:3">
      <c r="A746" s="13" t="s">
        <v>2671</v>
      </c>
      <c r="B746">
        <v>11</v>
      </c>
      <c r="C746">
        <v>12.33</v>
      </c>
    </row>
    <row r="747" spans="1:3">
      <c r="A747" s="13" t="s">
        <v>2671</v>
      </c>
      <c r="B747">
        <v>2</v>
      </c>
      <c r="C747">
        <v>13.61</v>
      </c>
    </row>
    <row r="748" spans="1:3">
      <c r="A748" s="13" t="s">
        <v>2671</v>
      </c>
      <c r="B748">
        <v>3</v>
      </c>
      <c r="C748">
        <v>9.65</v>
      </c>
    </row>
    <row r="749" spans="1:3">
      <c r="A749" s="13" t="s">
        <v>2671</v>
      </c>
      <c r="B749">
        <v>4</v>
      </c>
      <c r="C749">
        <v>9.92</v>
      </c>
    </row>
    <row r="750" spans="1:3">
      <c r="A750" s="13" t="s">
        <v>2671</v>
      </c>
      <c r="B750">
        <v>5</v>
      </c>
      <c r="C750">
        <v>10.19</v>
      </c>
    </row>
    <row r="751" spans="1:3">
      <c r="A751" s="13" t="s">
        <v>2671</v>
      </c>
      <c r="B751">
        <v>6</v>
      </c>
      <c r="C751">
        <v>7.74</v>
      </c>
    </row>
    <row r="752" spans="1:3">
      <c r="A752" s="13" t="s">
        <v>2671</v>
      </c>
      <c r="B752">
        <v>7</v>
      </c>
      <c r="C752">
        <v>9.1100000000000012</v>
      </c>
    </row>
    <row r="753" spans="1:3">
      <c r="A753" s="13" t="s">
        <v>2671</v>
      </c>
      <c r="B753">
        <v>8</v>
      </c>
      <c r="C753">
        <v>6.5</v>
      </c>
    </row>
    <row r="754" spans="1:3">
      <c r="A754" s="13" t="s">
        <v>2671</v>
      </c>
      <c r="B754">
        <v>9</v>
      </c>
      <c r="C754">
        <v>5.76</v>
      </c>
    </row>
    <row r="755" spans="1:3">
      <c r="A755" s="13" t="s">
        <v>2672</v>
      </c>
      <c r="B755">
        <v>1</v>
      </c>
      <c r="C755">
        <v>20.149999999999999</v>
      </c>
    </row>
    <row r="756" spans="1:3">
      <c r="A756" s="13" t="s">
        <v>2672</v>
      </c>
      <c r="B756">
        <v>10</v>
      </c>
      <c r="C756">
        <v>12.65</v>
      </c>
    </row>
    <row r="757" spans="1:3">
      <c r="A757" s="13" t="s">
        <v>2672</v>
      </c>
      <c r="B757">
        <v>11</v>
      </c>
      <c r="C757">
        <v>17.07</v>
      </c>
    </row>
    <row r="758" spans="1:3">
      <c r="A758" s="13" t="s">
        <v>2672</v>
      </c>
      <c r="B758">
        <v>2</v>
      </c>
      <c r="C758">
        <v>11.46</v>
      </c>
    </row>
    <row r="759" spans="1:3">
      <c r="A759" s="13" t="s">
        <v>2672</v>
      </c>
      <c r="B759">
        <v>3</v>
      </c>
      <c r="C759">
        <v>22.529999999999998</v>
      </c>
    </row>
    <row r="760" spans="1:3">
      <c r="A760" s="13" t="s">
        <v>2672</v>
      </c>
      <c r="B760">
        <v>4</v>
      </c>
      <c r="C760">
        <v>25.439999999999998</v>
      </c>
    </row>
    <row r="761" spans="1:3">
      <c r="A761" s="13" t="s">
        <v>2672</v>
      </c>
      <c r="B761">
        <v>5</v>
      </c>
      <c r="C761">
        <v>18.600000000000001</v>
      </c>
    </row>
    <row r="762" spans="1:3">
      <c r="A762" s="13" t="s">
        <v>2672</v>
      </c>
      <c r="B762">
        <v>6</v>
      </c>
      <c r="C762">
        <v>22.03</v>
      </c>
    </row>
    <row r="763" spans="1:3">
      <c r="A763" s="13" t="s">
        <v>2672</v>
      </c>
      <c r="B763">
        <v>7</v>
      </c>
      <c r="C763">
        <v>18.86</v>
      </c>
    </row>
    <row r="764" spans="1:3">
      <c r="A764" s="13" t="s">
        <v>2672</v>
      </c>
      <c r="B764">
        <v>8</v>
      </c>
      <c r="C764">
        <v>14.889999999999997</v>
      </c>
    </row>
    <row r="765" spans="1:3">
      <c r="A765" s="13" t="s">
        <v>2672</v>
      </c>
      <c r="B765">
        <v>9</v>
      </c>
      <c r="C765">
        <v>18.409999999999997</v>
      </c>
    </row>
    <row r="766" spans="1:3">
      <c r="A766" s="13" t="s">
        <v>401</v>
      </c>
      <c r="B766">
        <v>1</v>
      </c>
      <c r="C766">
        <v>10.469999999999999</v>
      </c>
    </row>
    <row r="767" spans="1:3">
      <c r="A767" s="13" t="s">
        <v>401</v>
      </c>
      <c r="B767">
        <v>10</v>
      </c>
      <c r="C767">
        <v>8.0500000000000007</v>
      </c>
    </row>
    <row r="768" spans="1:3">
      <c r="A768" s="13" t="s">
        <v>401</v>
      </c>
      <c r="B768">
        <v>11</v>
      </c>
      <c r="C768">
        <v>9.129999999999999</v>
      </c>
    </row>
    <row r="769" spans="1:3">
      <c r="A769" s="13" t="s">
        <v>401</v>
      </c>
      <c r="B769">
        <v>2</v>
      </c>
      <c r="C769">
        <v>13.93</v>
      </c>
    </row>
    <row r="770" spans="1:3">
      <c r="A770" s="13" t="s">
        <v>401</v>
      </c>
      <c r="B770">
        <v>3</v>
      </c>
      <c r="C770">
        <v>10.17</v>
      </c>
    </row>
    <row r="771" spans="1:3">
      <c r="A771" s="13" t="s">
        <v>401</v>
      </c>
      <c r="B771">
        <v>4</v>
      </c>
      <c r="C771">
        <v>8.4700000000000006</v>
      </c>
    </row>
    <row r="772" spans="1:3">
      <c r="A772" s="13" t="s">
        <v>401</v>
      </c>
      <c r="B772">
        <v>5</v>
      </c>
      <c r="C772">
        <v>10.98</v>
      </c>
    </row>
    <row r="773" spans="1:3">
      <c r="A773" s="13" t="s">
        <v>401</v>
      </c>
      <c r="B773">
        <v>6</v>
      </c>
      <c r="C773">
        <v>7.6899999999999995</v>
      </c>
    </row>
    <row r="774" spans="1:3">
      <c r="A774" s="13" t="s">
        <v>401</v>
      </c>
      <c r="B774">
        <v>7</v>
      </c>
      <c r="C774">
        <v>5.85</v>
      </c>
    </row>
    <row r="775" spans="1:3">
      <c r="A775" s="13" t="s">
        <v>401</v>
      </c>
      <c r="B775">
        <v>8</v>
      </c>
      <c r="C775">
        <v>8.5300000000000011</v>
      </c>
    </row>
    <row r="776" spans="1:3">
      <c r="A776" s="13" t="s">
        <v>401</v>
      </c>
      <c r="B776">
        <v>9</v>
      </c>
      <c r="C776">
        <v>6.59</v>
      </c>
    </row>
    <row r="777" spans="1:3">
      <c r="A777" s="13" t="s">
        <v>394</v>
      </c>
      <c r="B777">
        <v>1</v>
      </c>
      <c r="C777">
        <v>22.16</v>
      </c>
    </row>
    <row r="778" spans="1:3">
      <c r="A778" s="13" t="s">
        <v>394</v>
      </c>
      <c r="B778">
        <v>10</v>
      </c>
      <c r="C778">
        <v>18.439999999999998</v>
      </c>
    </row>
    <row r="779" spans="1:3">
      <c r="A779" s="13" t="s">
        <v>394</v>
      </c>
      <c r="B779">
        <v>11</v>
      </c>
      <c r="C779">
        <v>20.63</v>
      </c>
    </row>
    <row r="780" spans="1:3">
      <c r="A780" s="13" t="s">
        <v>394</v>
      </c>
      <c r="B780">
        <v>2</v>
      </c>
      <c r="C780">
        <v>22.700000000000003</v>
      </c>
    </row>
    <row r="781" spans="1:3">
      <c r="A781" s="13" t="s">
        <v>394</v>
      </c>
      <c r="B781">
        <v>3</v>
      </c>
      <c r="C781">
        <v>21.360000000000003</v>
      </c>
    </row>
    <row r="782" spans="1:3">
      <c r="A782" s="13" t="s">
        <v>394</v>
      </c>
      <c r="B782">
        <v>4</v>
      </c>
      <c r="C782">
        <v>23.88</v>
      </c>
    </row>
    <row r="783" spans="1:3">
      <c r="A783" s="13" t="s">
        <v>394</v>
      </c>
      <c r="B783">
        <v>5</v>
      </c>
      <c r="C783">
        <v>24.53</v>
      </c>
    </row>
    <row r="784" spans="1:3">
      <c r="A784" s="13" t="s">
        <v>394</v>
      </c>
      <c r="B784">
        <v>6</v>
      </c>
      <c r="C784">
        <v>19.77</v>
      </c>
    </row>
    <row r="785" spans="1:3">
      <c r="A785" s="13" t="s">
        <v>394</v>
      </c>
      <c r="B785">
        <v>7</v>
      </c>
      <c r="C785">
        <v>23.04</v>
      </c>
    </row>
    <row r="786" spans="1:3">
      <c r="A786" s="13" t="s">
        <v>394</v>
      </c>
      <c r="B786">
        <v>8</v>
      </c>
      <c r="C786">
        <v>19.18</v>
      </c>
    </row>
    <row r="787" spans="1:3">
      <c r="A787" s="13" t="s">
        <v>394</v>
      </c>
      <c r="B787">
        <v>9</v>
      </c>
      <c r="C787">
        <v>15.189999999999998</v>
      </c>
    </row>
    <row r="788" spans="1:3">
      <c r="A788" s="13" t="s">
        <v>2673</v>
      </c>
      <c r="B788">
        <v>1</v>
      </c>
      <c r="C788">
        <v>18.07</v>
      </c>
    </row>
    <row r="789" spans="1:3">
      <c r="A789" s="13" t="s">
        <v>2673</v>
      </c>
      <c r="B789">
        <v>10</v>
      </c>
      <c r="C789">
        <v>15.11</v>
      </c>
    </row>
    <row r="790" spans="1:3">
      <c r="A790" s="13" t="s">
        <v>2673</v>
      </c>
      <c r="B790">
        <v>11</v>
      </c>
      <c r="C790">
        <v>13.06</v>
      </c>
    </row>
    <row r="791" spans="1:3">
      <c r="A791" s="13" t="s">
        <v>2673</v>
      </c>
      <c r="B791">
        <v>2</v>
      </c>
      <c r="C791">
        <v>14.38</v>
      </c>
    </row>
    <row r="792" spans="1:3">
      <c r="A792" s="13" t="s">
        <v>2673</v>
      </c>
      <c r="B792">
        <v>3</v>
      </c>
      <c r="C792">
        <v>15.629999999999999</v>
      </c>
    </row>
    <row r="793" spans="1:3">
      <c r="A793" s="13" t="s">
        <v>2673</v>
      </c>
      <c r="B793">
        <v>4</v>
      </c>
      <c r="C793">
        <v>19.59</v>
      </c>
    </row>
    <row r="794" spans="1:3">
      <c r="A794" s="13" t="s">
        <v>2673</v>
      </c>
      <c r="B794">
        <v>5</v>
      </c>
      <c r="C794">
        <v>15.08</v>
      </c>
    </row>
    <row r="795" spans="1:3">
      <c r="A795" s="13" t="s">
        <v>2673</v>
      </c>
      <c r="B795">
        <v>6</v>
      </c>
      <c r="C795">
        <v>15.009999999999998</v>
      </c>
    </row>
    <row r="796" spans="1:3">
      <c r="A796" s="13" t="s">
        <v>2673</v>
      </c>
      <c r="B796">
        <v>7</v>
      </c>
      <c r="C796">
        <v>13.98</v>
      </c>
    </row>
    <row r="797" spans="1:3">
      <c r="A797" s="13" t="s">
        <v>2673</v>
      </c>
      <c r="B797">
        <v>8</v>
      </c>
      <c r="C797">
        <v>13.899999999999999</v>
      </c>
    </row>
    <row r="798" spans="1:3">
      <c r="A798" s="13" t="s">
        <v>2673</v>
      </c>
      <c r="B798">
        <v>9</v>
      </c>
      <c r="C798">
        <v>17.38</v>
      </c>
    </row>
    <row r="799" spans="1:3">
      <c r="A799" s="13" t="s">
        <v>2674</v>
      </c>
      <c r="B799">
        <v>1</v>
      </c>
      <c r="C799">
        <v>21.790000000000003</v>
      </c>
    </row>
    <row r="800" spans="1:3">
      <c r="A800" s="13" t="s">
        <v>2674</v>
      </c>
      <c r="B800">
        <v>10</v>
      </c>
      <c r="C800">
        <v>22.429999999999996</v>
      </c>
    </row>
    <row r="801" spans="1:3">
      <c r="A801" s="13" t="s">
        <v>2674</v>
      </c>
      <c r="B801">
        <v>11</v>
      </c>
      <c r="C801">
        <v>18.5</v>
      </c>
    </row>
    <row r="802" spans="1:3">
      <c r="A802" s="13" t="s">
        <v>2674</v>
      </c>
      <c r="B802">
        <v>2</v>
      </c>
      <c r="C802">
        <v>24.590000000000003</v>
      </c>
    </row>
    <row r="803" spans="1:3">
      <c r="A803" s="13" t="s">
        <v>2674</v>
      </c>
      <c r="B803">
        <v>3</v>
      </c>
      <c r="C803">
        <v>19.97</v>
      </c>
    </row>
    <row r="804" spans="1:3">
      <c r="A804" s="13" t="s">
        <v>2674</v>
      </c>
      <c r="B804">
        <v>4</v>
      </c>
      <c r="C804">
        <v>21.73</v>
      </c>
    </row>
    <row r="805" spans="1:3">
      <c r="A805" s="13" t="s">
        <v>2674</v>
      </c>
      <c r="B805">
        <v>5</v>
      </c>
      <c r="C805">
        <v>22.65</v>
      </c>
    </row>
    <row r="806" spans="1:3">
      <c r="A806" s="13" t="s">
        <v>2674</v>
      </c>
      <c r="B806">
        <v>6</v>
      </c>
      <c r="C806">
        <v>21.76</v>
      </c>
    </row>
    <row r="807" spans="1:3">
      <c r="A807" s="13" t="s">
        <v>2674</v>
      </c>
      <c r="B807">
        <v>7</v>
      </c>
      <c r="C807">
        <v>19.77</v>
      </c>
    </row>
    <row r="808" spans="1:3">
      <c r="A808" s="13" t="s">
        <v>2674</v>
      </c>
      <c r="B808">
        <v>8</v>
      </c>
      <c r="C808">
        <v>18.979999999999997</v>
      </c>
    </row>
    <row r="809" spans="1:3">
      <c r="A809" s="13" t="s">
        <v>2674</v>
      </c>
      <c r="B809">
        <v>9</v>
      </c>
      <c r="C809">
        <v>18.82</v>
      </c>
    </row>
    <row r="810" spans="1:3">
      <c r="A810" s="13" t="s">
        <v>389</v>
      </c>
      <c r="B810">
        <v>1</v>
      </c>
      <c r="C810">
        <v>24.56</v>
      </c>
    </row>
    <row r="811" spans="1:3">
      <c r="A811" s="13" t="s">
        <v>389</v>
      </c>
      <c r="B811">
        <v>10</v>
      </c>
      <c r="C811">
        <v>27.76</v>
      </c>
    </row>
    <row r="812" spans="1:3">
      <c r="A812" s="13" t="s">
        <v>389</v>
      </c>
      <c r="B812">
        <v>11</v>
      </c>
      <c r="C812">
        <v>21.199999999999996</v>
      </c>
    </row>
    <row r="813" spans="1:3">
      <c r="A813" s="13" t="s">
        <v>389</v>
      </c>
      <c r="B813">
        <v>2</v>
      </c>
      <c r="C813">
        <v>28.12</v>
      </c>
    </row>
    <row r="814" spans="1:3">
      <c r="A814" s="13" t="s">
        <v>389</v>
      </c>
      <c r="B814">
        <v>3</v>
      </c>
      <c r="C814">
        <v>25.690000000000005</v>
      </c>
    </row>
    <row r="815" spans="1:3">
      <c r="A815" s="13" t="s">
        <v>389</v>
      </c>
      <c r="B815">
        <v>4</v>
      </c>
      <c r="C815">
        <v>27.88</v>
      </c>
    </row>
    <row r="816" spans="1:3">
      <c r="A816" s="13" t="s">
        <v>389</v>
      </c>
      <c r="B816">
        <v>5</v>
      </c>
      <c r="C816">
        <v>27.519999999999996</v>
      </c>
    </row>
    <row r="817" spans="1:3">
      <c r="A817" s="13" t="s">
        <v>389</v>
      </c>
      <c r="B817">
        <v>6</v>
      </c>
      <c r="C817">
        <v>19.559999999999999</v>
      </c>
    </row>
    <row r="818" spans="1:3">
      <c r="A818" s="13" t="s">
        <v>389</v>
      </c>
      <c r="B818">
        <v>7</v>
      </c>
      <c r="C818">
        <v>22.36</v>
      </c>
    </row>
    <row r="819" spans="1:3">
      <c r="A819" s="13" t="s">
        <v>389</v>
      </c>
      <c r="B819">
        <v>8</v>
      </c>
      <c r="C819">
        <v>15.010000000000002</v>
      </c>
    </row>
    <row r="820" spans="1:3">
      <c r="A820" s="13" t="s">
        <v>389</v>
      </c>
      <c r="B820">
        <v>9</v>
      </c>
      <c r="C820">
        <v>22.31</v>
      </c>
    </row>
    <row r="821" spans="1:3">
      <c r="A821" s="13" t="s">
        <v>422</v>
      </c>
      <c r="B821">
        <v>1</v>
      </c>
      <c r="C821">
        <v>17.760000000000002</v>
      </c>
    </row>
    <row r="822" spans="1:3">
      <c r="A822" s="13" t="s">
        <v>422</v>
      </c>
      <c r="B822">
        <v>10</v>
      </c>
      <c r="C822">
        <v>15.23</v>
      </c>
    </row>
    <row r="823" spans="1:3">
      <c r="A823" s="13" t="s">
        <v>422</v>
      </c>
      <c r="B823">
        <v>11</v>
      </c>
      <c r="C823">
        <v>10.07</v>
      </c>
    </row>
    <row r="824" spans="1:3">
      <c r="A824" s="13" t="s">
        <v>422</v>
      </c>
      <c r="B824">
        <v>2</v>
      </c>
      <c r="C824">
        <v>11.969999999999999</v>
      </c>
    </row>
    <row r="825" spans="1:3">
      <c r="A825" s="13" t="s">
        <v>422</v>
      </c>
      <c r="B825">
        <v>3</v>
      </c>
      <c r="C825">
        <v>15.42</v>
      </c>
    </row>
    <row r="826" spans="1:3">
      <c r="A826" s="13" t="s">
        <v>422</v>
      </c>
      <c r="B826">
        <v>4</v>
      </c>
      <c r="C826">
        <v>13.49</v>
      </c>
    </row>
    <row r="827" spans="1:3">
      <c r="A827" s="13" t="s">
        <v>422</v>
      </c>
      <c r="B827">
        <v>5</v>
      </c>
      <c r="C827">
        <v>18.73</v>
      </c>
    </row>
    <row r="828" spans="1:3">
      <c r="A828" s="13" t="s">
        <v>422</v>
      </c>
      <c r="B828">
        <v>6</v>
      </c>
      <c r="C828">
        <v>15.370000000000001</v>
      </c>
    </row>
    <row r="829" spans="1:3">
      <c r="A829" s="13" t="s">
        <v>422</v>
      </c>
      <c r="B829">
        <v>7</v>
      </c>
      <c r="C829">
        <v>16.540000000000003</v>
      </c>
    </row>
    <row r="830" spans="1:3">
      <c r="A830" s="13" t="s">
        <v>422</v>
      </c>
      <c r="B830">
        <v>8</v>
      </c>
      <c r="C830">
        <v>8.77</v>
      </c>
    </row>
    <row r="831" spans="1:3">
      <c r="A831" s="13" t="s">
        <v>422</v>
      </c>
      <c r="B831">
        <v>9</v>
      </c>
      <c r="C831">
        <v>10.82</v>
      </c>
    </row>
    <row r="832" spans="1:3">
      <c r="A832" s="13" t="s">
        <v>399</v>
      </c>
      <c r="B832">
        <v>1</v>
      </c>
      <c r="C832">
        <v>24.110000000000003</v>
      </c>
    </row>
    <row r="833" spans="1:3">
      <c r="A833" s="13" t="s">
        <v>399</v>
      </c>
      <c r="B833">
        <v>10</v>
      </c>
      <c r="C833">
        <v>25.049999999999997</v>
      </c>
    </row>
    <row r="834" spans="1:3">
      <c r="A834" s="13" t="s">
        <v>399</v>
      </c>
      <c r="B834">
        <v>11</v>
      </c>
      <c r="C834">
        <v>22.92</v>
      </c>
    </row>
    <row r="835" spans="1:3">
      <c r="A835" s="13" t="s">
        <v>399</v>
      </c>
      <c r="B835">
        <v>2</v>
      </c>
      <c r="C835">
        <v>19.439999999999998</v>
      </c>
    </row>
    <row r="836" spans="1:3">
      <c r="A836" s="13" t="s">
        <v>399</v>
      </c>
      <c r="B836">
        <v>3</v>
      </c>
      <c r="C836">
        <v>27.96</v>
      </c>
    </row>
    <row r="837" spans="1:3">
      <c r="A837" s="13" t="s">
        <v>399</v>
      </c>
      <c r="B837">
        <v>4</v>
      </c>
      <c r="C837">
        <v>20.11</v>
      </c>
    </row>
    <row r="838" spans="1:3">
      <c r="A838" s="13" t="s">
        <v>399</v>
      </c>
      <c r="B838">
        <v>5</v>
      </c>
      <c r="C838">
        <v>23.09</v>
      </c>
    </row>
    <row r="839" spans="1:3">
      <c r="A839" s="13" t="s">
        <v>399</v>
      </c>
      <c r="B839">
        <v>6</v>
      </c>
      <c r="C839">
        <v>17.770000000000003</v>
      </c>
    </row>
    <row r="840" spans="1:3">
      <c r="A840" s="13" t="s">
        <v>399</v>
      </c>
      <c r="B840">
        <v>7</v>
      </c>
      <c r="C840">
        <v>22.01</v>
      </c>
    </row>
    <row r="841" spans="1:3">
      <c r="A841" s="13" t="s">
        <v>399</v>
      </c>
      <c r="B841">
        <v>8</v>
      </c>
      <c r="C841">
        <v>23.36</v>
      </c>
    </row>
    <row r="842" spans="1:3">
      <c r="A842" s="13" t="s">
        <v>399</v>
      </c>
      <c r="B842">
        <v>9</v>
      </c>
      <c r="C842">
        <v>22.770000000000003</v>
      </c>
    </row>
    <row r="843" spans="1:3">
      <c r="A843" s="13" t="s">
        <v>403</v>
      </c>
      <c r="B843">
        <v>1</v>
      </c>
      <c r="C843">
        <v>17.939999999999998</v>
      </c>
    </row>
    <row r="844" spans="1:3">
      <c r="A844" s="13" t="s">
        <v>403</v>
      </c>
      <c r="B844">
        <v>10</v>
      </c>
      <c r="C844">
        <v>21.220000000000002</v>
      </c>
    </row>
    <row r="845" spans="1:3">
      <c r="A845" s="13" t="s">
        <v>403</v>
      </c>
      <c r="B845">
        <v>11</v>
      </c>
      <c r="C845">
        <v>12.68</v>
      </c>
    </row>
    <row r="846" spans="1:3">
      <c r="A846" s="13" t="s">
        <v>403</v>
      </c>
      <c r="B846">
        <v>2</v>
      </c>
      <c r="C846">
        <v>25.68</v>
      </c>
    </row>
    <row r="847" spans="1:3">
      <c r="A847" s="13" t="s">
        <v>403</v>
      </c>
      <c r="B847">
        <v>3</v>
      </c>
      <c r="C847">
        <v>18.91</v>
      </c>
    </row>
    <row r="848" spans="1:3">
      <c r="A848" s="13" t="s">
        <v>403</v>
      </c>
      <c r="B848">
        <v>4</v>
      </c>
      <c r="C848">
        <v>12.5</v>
      </c>
    </row>
    <row r="849" spans="1:3">
      <c r="A849" s="13" t="s">
        <v>403</v>
      </c>
      <c r="B849">
        <v>5</v>
      </c>
      <c r="C849">
        <v>14.799999999999999</v>
      </c>
    </row>
    <row r="850" spans="1:3">
      <c r="A850" s="13" t="s">
        <v>403</v>
      </c>
      <c r="B850">
        <v>6</v>
      </c>
      <c r="C850">
        <v>13.6</v>
      </c>
    </row>
    <row r="851" spans="1:3">
      <c r="A851" s="13" t="s">
        <v>403</v>
      </c>
      <c r="B851">
        <v>7</v>
      </c>
      <c r="C851">
        <v>13.61</v>
      </c>
    </row>
    <row r="852" spans="1:3">
      <c r="A852" s="13" t="s">
        <v>403</v>
      </c>
      <c r="B852">
        <v>8</v>
      </c>
      <c r="C852">
        <v>16.899999999999999</v>
      </c>
    </row>
    <row r="853" spans="1:3">
      <c r="A853" s="13" t="s">
        <v>403</v>
      </c>
      <c r="B853">
        <v>9</v>
      </c>
      <c r="C853">
        <v>15.3</v>
      </c>
    </row>
    <row r="854" spans="1:3">
      <c r="A854" s="13" t="s">
        <v>391</v>
      </c>
      <c r="B854">
        <v>1</v>
      </c>
      <c r="C854">
        <v>12.53</v>
      </c>
    </row>
    <row r="855" spans="1:3">
      <c r="A855" s="13" t="s">
        <v>391</v>
      </c>
      <c r="B855">
        <v>10</v>
      </c>
      <c r="C855">
        <v>14.13</v>
      </c>
    </row>
    <row r="856" spans="1:3">
      <c r="A856" s="13" t="s">
        <v>391</v>
      </c>
      <c r="B856">
        <v>11</v>
      </c>
      <c r="C856">
        <v>16.21</v>
      </c>
    </row>
    <row r="857" spans="1:3">
      <c r="A857" s="13" t="s">
        <v>391</v>
      </c>
      <c r="B857">
        <v>2</v>
      </c>
      <c r="C857">
        <v>14.31</v>
      </c>
    </row>
    <row r="858" spans="1:3">
      <c r="A858" s="13" t="s">
        <v>391</v>
      </c>
      <c r="B858">
        <v>3</v>
      </c>
      <c r="C858">
        <v>19.240000000000002</v>
      </c>
    </row>
    <row r="859" spans="1:3">
      <c r="A859" s="13" t="s">
        <v>391</v>
      </c>
      <c r="B859">
        <v>4</v>
      </c>
      <c r="C859">
        <v>11.4</v>
      </c>
    </row>
    <row r="860" spans="1:3">
      <c r="A860" s="13" t="s">
        <v>391</v>
      </c>
      <c r="B860">
        <v>5</v>
      </c>
      <c r="C860">
        <v>14.48</v>
      </c>
    </row>
    <row r="861" spans="1:3">
      <c r="A861" s="13" t="s">
        <v>391</v>
      </c>
      <c r="B861">
        <v>6</v>
      </c>
      <c r="C861">
        <v>14.24</v>
      </c>
    </row>
    <row r="862" spans="1:3">
      <c r="A862" s="13" t="s">
        <v>391</v>
      </c>
      <c r="B862">
        <v>7</v>
      </c>
      <c r="C862">
        <v>11.88</v>
      </c>
    </row>
    <row r="863" spans="1:3">
      <c r="A863" s="13" t="s">
        <v>391</v>
      </c>
      <c r="B863">
        <v>8</v>
      </c>
      <c r="C863">
        <v>15.419999999999998</v>
      </c>
    </row>
    <row r="864" spans="1:3">
      <c r="A864" s="13" t="s">
        <v>391</v>
      </c>
      <c r="B864">
        <v>9</v>
      </c>
      <c r="C864">
        <v>14.02</v>
      </c>
    </row>
    <row r="865" spans="1:3">
      <c r="A865" s="13" t="s">
        <v>2675</v>
      </c>
      <c r="B865">
        <v>1</v>
      </c>
      <c r="C865">
        <v>10.440000000000001</v>
      </c>
    </row>
    <row r="866" spans="1:3">
      <c r="A866" s="13" t="s">
        <v>2675</v>
      </c>
      <c r="B866">
        <v>10</v>
      </c>
      <c r="C866">
        <v>6.33</v>
      </c>
    </row>
    <row r="867" spans="1:3">
      <c r="A867" s="13" t="s">
        <v>2675</v>
      </c>
      <c r="B867">
        <v>11</v>
      </c>
      <c r="C867">
        <v>6.7399999999999993</v>
      </c>
    </row>
    <row r="868" spans="1:3">
      <c r="A868" s="13" t="s">
        <v>2675</v>
      </c>
      <c r="B868">
        <v>2</v>
      </c>
      <c r="C868">
        <v>7.98</v>
      </c>
    </row>
    <row r="869" spans="1:3">
      <c r="A869" s="13" t="s">
        <v>2675</v>
      </c>
      <c r="B869">
        <v>3</v>
      </c>
      <c r="C869">
        <v>14.4</v>
      </c>
    </row>
    <row r="870" spans="1:3">
      <c r="A870" s="13" t="s">
        <v>2675</v>
      </c>
      <c r="B870">
        <v>4</v>
      </c>
      <c r="C870">
        <v>14.290000000000003</v>
      </c>
    </row>
    <row r="871" spans="1:3">
      <c r="A871" s="13" t="s">
        <v>2675</v>
      </c>
      <c r="B871">
        <v>5</v>
      </c>
      <c r="C871">
        <v>17.799999999999997</v>
      </c>
    </row>
    <row r="872" spans="1:3">
      <c r="A872" s="13" t="s">
        <v>2675</v>
      </c>
      <c r="B872">
        <v>6</v>
      </c>
      <c r="C872">
        <v>11.97</v>
      </c>
    </row>
    <row r="873" spans="1:3">
      <c r="A873" s="13" t="s">
        <v>2675</v>
      </c>
      <c r="B873">
        <v>7</v>
      </c>
      <c r="C873">
        <v>9.51</v>
      </c>
    </row>
    <row r="874" spans="1:3">
      <c r="A874" s="13" t="s">
        <v>2675</v>
      </c>
      <c r="B874">
        <v>8</v>
      </c>
      <c r="C874">
        <v>9.07</v>
      </c>
    </row>
    <row r="875" spans="1:3">
      <c r="A875" s="13" t="s">
        <v>2675</v>
      </c>
      <c r="B875">
        <v>9</v>
      </c>
      <c r="C875">
        <v>7.36</v>
      </c>
    </row>
    <row r="876" spans="1:3">
      <c r="A876" s="13" t="s">
        <v>2676</v>
      </c>
      <c r="B876">
        <v>1</v>
      </c>
      <c r="C876">
        <v>6.8599999999999994</v>
      </c>
    </row>
    <row r="877" spans="1:3">
      <c r="A877" s="13" t="s">
        <v>2676</v>
      </c>
      <c r="B877">
        <v>10</v>
      </c>
      <c r="C877">
        <v>10.88</v>
      </c>
    </row>
    <row r="878" spans="1:3">
      <c r="A878" s="13" t="s">
        <v>2676</v>
      </c>
      <c r="B878">
        <v>11</v>
      </c>
      <c r="C878">
        <v>6.1400000000000006</v>
      </c>
    </row>
    <row r="879" spans="1:3">
      <c r="A879" s="13" t="s">
        <v>2676</v>
      </c>
      <c r="B879">
        <v>2</v>
      </c>
      <c r="C879">
        <v>7.7200000000000006</v>
      </c>
    </row>
    <row r="880" spans="1:3">
      <c r="A880" s="13" t="s">
        <v>2676</v>
      </c>
      <c r="B880">
        <v>3</v>
      </c>
      <c r="C880">
        <v>7.26</v>
      </c>
    </row>
    <row r="881" spans="1:3">
      <c r="A881" s="13" t="s">
        <v>2676</v>
      </c>
      <c r="B881">
        <v>4</v>
      </c>
      <c r="C881">
        <v>4.12</v>
      </c>
    </row>
    <row r="882" spans="1:3">
      <c r="A882" s="13" t="s">
        <v>2676</v>
      </c>
      <c r="B882">
        <v>5</v>
      </c>
      <c r="C882">
        <v>5.93</v>
      </c>
    </row>
    <row r="883" spans="1:3">
      <c r="A883" s="13" t="s">
        <v>2676</v>
      </c>
      <c r="B883">
        <v>6</v>
      </c>
      <c r="C883">
        <v>4.3099999999999996</v>
      </c>
    </row>
    <row r="884" spans="1:3">
      <c r="A884" s="13" t="s">
        <v>2676</v>
      </c>
      <c r="B884">
        <v>7</v>
      </c>
      <c r="C884">
        <v>6.4</v>
      </c>
    </row>
    <row r="885" spans="1:3">
      <c r="A885" s="13" t="s">
        <v>2676</v>
      </c>
      <c r="B885">
        <v>8</v>
      </c>
      <c r="C885">
        <v>7.9</v>
      </c>
    </row>
    <row r="886" spans="1:3">
      <c r="A886" s="13" t="s">
        <v>2676</v>
      </c>
      <c r="B886">
        <v>9</v>
      </c>
      <c r="C886">
        <v>3.32</v>
      </c>
    </row>
    <row r="887" spans="1:3">
      <c r="A887" s="13" t="s">
        <v>2677</v>
      </c>
      <c r="B887">
        <v>1</v>
      </c>
      <c r="C887">
        <v>18.170000000000002</v>
      </c>
    </row>
    <row r="888" spans="1:3">
      <c r="A888" s="13" t="s">
        <v>2677</v>
      </c>
      <c r="B888">
        <v>10</v>
      </c>
      <c r="C888">
        <v>23.340000000000003</v>
      </c>
    </row>
    <row r="889" spans="1:3">
      <c r="A889" s="13" t="s">
        <v>2677</v>
      </c>
      <c r="B889">
        <v>11</v>
      </c>
      <c r="C889">
        <v>21.78</v>
      </c>
    </row>
    <row r="890" spans="1:3">
      <c r="A890" s="13" t="s">
        <v>2677</v>
      </c>
      <c r="B890">
        <v>2</v>
      </c>
      <c r="C890">
        <v>18.059999999999999</v>
      </c>
    </row>
    <row r="891" spans="1:3">
      <c r="A891" s="13" t="s">
        <v>2677</v>
      </c>
      <c r="B891">
        <v>3</v>
      </c>
      <c r="C891">
        <v>19.860000000000003</v>
      </c>
    </row>
    <row r="892" spans="1:3">
      <c r="A892" s="13" t="s">
        <v>2677</v>
      </c>
      <c r="B892">
        <v>4</v>
      </c>
      <c r="C892">
        <v>27.95</v>
      </c>
    </row>
    <row r="893" spans="1:3">
      <c r="A893" s="13" t="s">
        <v>2677</v>
      </c>
      <c r="B893">
        <v>5</v>
      </c>
      <c r="C893">
        <v>28.08</v>
      </c>
    </row>
    <row r="894" spans="1:3">
      <c r="A894" s="13" t="s">
        <v>2677</v>
      </c>
      <c r="B894">
        <v>6</v>
      </c>
      <c r="C894">
        <v>26.790000000000003</v>
      </c>
    </row>
    <row r="895" spans="1:3">
      <c r="A895" s="13" t="s">
        <v>2677</v>
      </c>
      <c r="B895">
        <v>7</v>
      </c>
      <c r="C895">
        <v>21.18</v>
      </c>
    </row>
    <row r="896" spans="1:3">
      <c r="A896" s="13" t="s">
        <v>2677</v>
      </c>
      <c r="B896">
        <v>8</v>
      </c>
      <c r="C896">
        <v>23.329999999999995</v>
      </c>
    </row>
    <row r="897" spans="1:3">
      <c r="A897" s="13" t="s">
        <v>2677</v>
      </c>
      <c r="B897">
        <v>9</v>
      </c>
      <c r="C897">
        <v>24.22</v>
      </c>
    </row>
    <row r="898" spans="1:3">
      <c r="A898" s="13" t="s">
        <v>2678</v>
      </c>
      <c r="B898">
        <v>1</v>
      </c>
      <c r="C898">
        <v>8.7900000000000009</v>
      </c>
    </row>
    <row r="899" spans="1:3">
      <c r="A899" s="13" t="s">
        <v>2678</v>
      </c>
      <c r="B899">
        <v>10</v>
      </c>
      <c r="C899">
        <v>7.4700000000000006</v>
      </c>
    </row>
    <row r="900" spans="1:3">
      <c r="A900" s="13" t="s">
        <v>2678</v>
      </c>
      <c r="B900">
        <v>11</v>
      </c>
      <c r="C900">
        <v>11.2</v>
      </c>
    </row>
    <row r="901" spans="1:3">
      <c r="A901" s="13" t="s">
        <v>2678</v>
      </c>
      <c r="B901">
        <v>2</v>
      </c>
      <c r="C901">
        <v>7.93</v>
      </c>
    </row>
    <row r="902" spans="1:3">
      <c r="A902" s="13" t="s">
        <v>2678</v>
      </c>
      <c r="B902">
        <v>3</v>
      </c>
      <c r="C902">
        <v>6.86</v>
      </c>
    </row>
    <row r="903" spans="1:3">
      <c r="A903" s="13" t="s">
        <v>2678</v>
      </c>
      <c r="B903">
        <v>4</v>
      </c>
      <c r="C903">
        <v>11.77</v>
      </c>
    </row>
    <row r="904" spans="1:3">
      <c r="A904" s="13" t="s">
        <v>2678</v>
      </c>
      <c r="B904">
        <v>5</v>
      </c>
      <c r="C904">
        <v>13.31</v>
      </c>
    </row>
    <row r="905" spans="1:3">
      <c r="A905" s="13" t="s">
        <v>2678</v>
      </c>
      <c r="B905">
        <v>6</v>
      </c>
      <c r="C905">
        <v>10.620000000000001</v>
      </c>
    </row>
    <row r="906" spans="1:3">
      <c r="A906" s="13" t="s">
        <v>2678</v>
      </c>
      <c r="B906">
        <v>7</v>
      </c>
      <c r="C906">
        <v>5.6300000000000008</v>
      </c>
    </row>
    <row r="907" spans="1:3">
      <c r="A907" s="13" t="s">
        <v>2678</v>
      </c>
      <c r="B907">
        <v>8</v>
      </c>
      <c r="C907">
        <v>6.18</v>
      </c>
    </row>
    <row r="908" spans="1:3">
      <c r="A908" s="13" t="s">
        <v>2678</v>
      </c>
      <c r="B908">
        <v>9</v>
      </c>
      <c r="C908">
        <v>11.52</v>
      </c>
    </row>
    <row r="909" spans="1:3">
      <c r="A909" s="13" t="s">
        <v>428</v>
      </c>
      <c r="B909">
        <v>1</v>
      </c>
      <c r="C909">
        <v>12.45</v>
      </c>
    </row>
    <row r="910" spans="1:3">
      <c r="A910" s="13" t="s">
        <v>428</v>
      </c>
      <c r="B910">
        <v>10</v>
      </c>
      <c r="C910">
        <v>10.73</v>
      </c>
    </row>
    <row r="911" spans="1:3">
      <c r="A911" s="13" t="s">
        <v>428</v>
      </c>
      <c r="B911">
        <v>11</v>
      </c>
      <c r="C911">
        <v>9.9499999999999993</v>
      </c>
    </row>
    <row r="912" spans="1:3">
      <c r="A912" s="13" t="s">
        <v>428</v>
      </c>
      <c r="B912">
        <v>2</v>
      </c>
      <c r="C912">
        <v>9.7299999999999986</v>
      </c>
    </row>
    <row r="913" spans="1:3">
      <c r="A913" s="13" t="s">
        <v>428</v>
      </c>
      <c r="B913">
        <v>3</v>
      </c>
      <c r="C913">
        <v>8.17</v>
      </c>
    </row>
    <row r="914" spans="1:3">
      <c r="A914" s="13" t="s">
        <v>428</v>
      </c>
      <c r="B914">
        <v>4</v>
      </c>
      <c r="C914">
        <v>15.8</v>
      </c>
    </row>
    <row r="915" spans="1:3">
      <c r="A915" s="13" t="s">
        <v>428</v>
      </c>
      <c r="B915">
        <v>5</v>
      </c>
      <c r="C915">
        <v>11.71</v>
      </c>
    </row>
    <row r="916" spans="1:3">
      <c r="A916" s="13" t="s">
        <v>428</v>
      </c>
      <c r="B916">
        <v>6</v>
      </c>
      <c r="C916">
        <v>13.39</v>
      </c>
    </row>
    <row r="917" spans="1:3">
      <c r="A917" s="13" t="s">
        <v>428</v>
      </c>
      <c r="B917">
        <v>7</v>
      </c>
      <c r="C917">
        <v>11.03</v>
      </c>
    </row>
    <row r="918" spans="1:3">
      <c r="A918" s="13" t="s">
        <v>428</v>
      </c>
      <c r="B918">
        <v>8</v>
      </c>
      <c r="C918">
        <v>8.3800000000000008</v>
      </c>
    </row>
    <row r="919" spans="1:3">
      <c r="A919" s="13" t="s">
        <v>428</v>
      </c>
      <c r="B919">
        <v>9</v>
      </c>
      <c r="C919">
        <v>8.67</v>
      </c>
    </row>
    <row r="920" spans="1:3">
      <c r="A920" s="13" t="s">
        <v>392</v>
      </c>
      <c r="B920">
        <v>1</v>
      </c>
      <c r="C920">
        <v>19.79</v>
      </c>
    </row>
    <row r="921" spans="1:3">
      <c r="A921" s="13" t="s">
        <v>392</v>
      </c>
      <c r="B921">
        <v>10</v>
      </c>
      <c r="C921">
        <v>18.939999999999998</v>
      </c>
    </row>
    <row r="922" spans="1:3">
      <c r="A922" s="13" t="s">
        <v>392</v>
      </c>
      <c r="B922">
        <v>11</v>
      </c>
      <c r="C922">
        <v>14.54</v>
      </c>
    </row>
    <row r="923" spans="1:3">
      <c r="A923" s="13" t="s">
        <v>392</v>
      </c>
      <c r="B923">
        <v>2</v>
      </c>
      <c r="C923">
        <v>21.74</v>
      </c>
    </row>
    <row r="924" spans="1:3">
      <c r="A924" s="13" t="s">
        <v>392</v>
      </c>
      <c r="B924">
        <v>3</v>
      </c>
      <c r="C924">
        <v>19.23</v>
      </c>
    </row>
    <row r="925" spans="1:3">
      <c r="A925" s="13" t="s">
        <v>392</v>
      </c>
      <c r="B925">
        <v>4</v>
      </c>
      <c r="C925">
        <v>19.5</v>
      </c>
    </row>
    <row r="926" spans="1:3">
      <c r="A926" s="13" t="s">
        <v>392</v>
      </c>
      <c r="B926">
        <v>5</v>
      </c>
      <c r="C926">
        <v>15.860000000000001</v>
      </c>
    </row>
    <row r="927" spans="1:3">
      <c r="A927" s="13" t="s">
        <v>392</v>
      </c>
      <c r="B927">
        <v>6</v>
      </c>
      <c r="C927">
        <v>15.000000000000002</v>
      </c>
    </row>
    <row r="928" spans="1:3">
      <c r="A928" s="13" t="s">
        <v>392</v>
      </c>
      <c r="B928">
        <v>7</v>
      </c>
      <c r="C928">
        <v>22.419999999999998</v>
      </c>
    </row>
    <row r="929" spans="1:3">
      <c r="A929" s="13" t="s">
        <v>392</v>
      </c>
      <c r="B929">
        <v>8</v>
      </c>
      <c r="C929">
        <v>22.81</v>
      </c>
    </row>
    <row r="930" spans="1:3">
      <c r="A930" s="13" t="s">
        <v>392</v>
      </c>
      <c r="B930">
        <v>9</v>
      </c>
      <c r="C930">
        <v>15.129999999999999</v>
      </c>
    </row>
    <row r="931" spans="1:3">
      <c r="A931" s="13" t="s">
        <v>2679</v>
      </c>
      <c r="B931">
        <v>1</v>
      </c>
      <c r="C931">
        <v>32.22</v>
      </c>
    </row>
    <row r="932" spans="1:3">
      <c r="A932" s="13" t="s">
        <v>2679</v>
      </c>
      <c r="B932">
        <v>10</v>
      </c>
      <c r="C932">
        <v>26.899999999999995</v>
      </c>
    </row>
    <row r="933" spans="1:3">
      <c r="A933" s="13" t="s">
        <v>2679</v>
      </c>
      <c r="B933">
        <v>11</v>
      </c>
      <c r="C933">
        <v>21.520000000000003</v>
      </c>
    </row>
    <row r="934" spans="1:3">
      <c r="A934" s="13" t="s">
        <v>2679</v>
      </c>
      <c r="B934">
        <v>2</v>
      </c>
      <c r="C934">
        <v>29.97</v>
      </c>
    </row>
    <row r="935" spans="1:3">
      <c r="A935" s="13" t="s">
        <v>2679</v>
      </c>
      <c r="B935">
        <v>3</v>
      </c>
      <c r="C935">
        <v>33.22</v>
      </c>
    </row>
    <row r="936" spans="1:3">
      <c r="A936" s="13" t="s">
        <v>2679</v>
      </c>
      <c r="B936">
        <v>4</v>
      </c>
      <c r="C936">
        <v>23.71</v>
      </c>
    </row>
    <row r="937" spans="1:3">
      <c r="A937" s="13" t="s">
        <v>2679</v>
      </c>
      <c r="B937">
        <v>5</v>
      </c>
      <c r="C937">
        <v>22.88</v>
      </c>
    </row>
    <row r="938" spans="1:3">
      <c r="A938" s="13" t="s">
        <v>2679</v>
      </c>
      <c r="B938">
        <v>6</v>
      </c>
      <c r="C938">
        <v>13.95</v>
      </c>
    </row>
    <row r="939" spans="1:3">
      <c r="A939" s="13" t="s">
        <v>2679</v>
      </c>
      <c r="B939">
        <v>7</v>
      </c>
      <c r="C939">
        <v>26.55</v>
      </c>
    </row>
    <row r="940" spans="1:3">
      <c r="A940" s="13" t="s">
        <v>2679</v>
      </c>
      <c r="B940">
        <v>8</v>
      </c>
      <c r="C940">
        <v>21.060000000000002</v>
      </c>
    </row>
    <row r="941" spans="1:3">
      <c r="A941" s="13" t="s">
        <v>2679</v>
      </c>
      <c r="B941">
        <v>9</v>
      </c>
      <c r="C941">
        <v>21.380000000000003</v>
      </c>
    </row>
    <row r="942" spans="1:3">
      <c r="A942" s="13" t="s">
        <v>2680</v>
      </c>
      <c r="B942">
        <v>1</v>
      </c>
      <c r="C942">
        <v>11.41</v>
      </c>
    </row>
    <row r="943" spans="1:3">
      <c r="A943" s="13" t="s">
        <v>2680</v>
      </c>
      <c r="B943">
        <v>10</v>
      </c>
      <c r="C943">
        <v>5.85</v>
      </c>
    </row>
    <row r="944" spans="1:3">
      <c r="A944" s="13" t="s">
        <v>2680</v>
      </c>
      <c r="B944">
        <v>11</v>
      </c>
      <c r="C944">
        <v>6.57</v>
      </c>
    </row>
    <row r="945" spans="1:3">
      <c r="A945" s="13" t="s">
        <v>2680</v>
      </c>
      <c r="B945">
        <v>2</v>
      </c>
      <c r="C945">
        <v>10.16</v>
      </c>
    </row>
    <row r="946" spans="1:3">
      <c r="A946" s="13" t="s">
        <v>2680</v>
      </c>
      <c r="B946">
        <v>3</v>
      </c>
      <c r="C946">
        <v>9.67</v>
      </c>
    </row>
    <row r="947" spans="1:3">
      <c r="A947" s="13" t="s">
        <v>2680</v>
      </c>
      <c r="B947">
        <v>4</v>
      </c>
      <c r="C947">
        <v>6.71</v>
      </c>
    </row>
    <row r="948" spans="1:3">
      <c r="A948" s="13" t="s">
        <v>2680</v>
      </c>
      <c r="B948">
        <v>5</v>
      </c>
      <c r="C948">
        <v>10.74</v>
      </c>
    </row>
    <row r="949" spans="1:3">
      <c r="A949" s="13" t="s">
        <v>2680</v>
      </c>
      <c r="B949">
        <v>6</v>
      </c>
      <c r="C949">
        <v>8.86</v>
      </c>
    </row>
    <row r="950" spans="1:3">
      <c r="A950" s="13" t="s">
        <v>2680</v>
      </c>
      <c r="B950">
        <v>7</v>
      </c>
      <c r="C950">
        <v>12.53</v>
      </c>
    </row>
    <row r="951" spans="1:3">
      <c r="A951" s="13" t="s">
        <v>2680</v>
      </c>
      <c r="B951">
        <v>8</v>
      </c>
      <c r="C951">
        <v>7.6599999999999993</v>
      </c>
    </row>
    <row r="952" spans="1:3">
      <c r="A952" s="13" t="s">
        <v>2680</v>
      </c>
      <c r="B952">
        <v>9</v>
      </c>
      <c r="C952">
        <v>8.1</v>
      </c>
    </row>
    <row r="953" spans="1:3">
      <c r="A953" s="13" t="s">
        <v>2681</v>
      </c>
      <c r="B953">
        <v>1</v>
      </c>
      <c r="C953">
        <v>21.049999999999997</v>
      </c>
    </row>
    <row r="954" spans="1:3">
      <c r="A954" s="13" t="s">
        <v>2681</v>
      </c>
      <c r="B954">
        <v>10</v>
      </c>
      <c r="C954">
        <v>18.989999999999998</v>
      </c>
    </row>
    <row r="955" spans="1:3">
      <c r="A955" s="13" t="s">
        <v>2681</v>
      </c>
      <c r="B955">
        <v>11</v>
      </c>
      <c r="C955">
        <v>24</v>
      </c>
    </row>
    <row r="956" spans="1:3">
      <c r="A956" s="13" t="s">
        <v>2681</v>
      </c>
      <c r="B956">
        <v>2</v>
      </c>
      <c r="C956">
        <v>19.579999999999998</v>
      </c>
    </row>
    <row r="957" spans="1:3">
      <c r="A957" s="13" t="s">
        <v>2681</v>
      </c>
      <c r="B957">
        <v>3</v>
      </c>
      <c r="C957">
        <v>22.950000000000003</v>
      </c>
    </row>
    <row r="958" spans="1:3">
      <c r="A958" s="13" t="s">
        <v>2681</v>
      </c>
      <c r="B958">
        <v>4</v>
      </c>
      <c r="C958">
        <v>25.080000000000002</v>
      </c>
    </row>
    <row r="959" spans="1:3">
      <c r="A959" s="13" t="s">
        <v>2681</v>
      </c>
      <c r="B959">
        <v>5</v>
      </c>
      <c r="C959">
        <v>32.08</v>
      </c>
    </row>
    <row r="960" spans="1:3">
      <c r="A960" s="13" t="s">
        <v>2681</v>
      </c>
      <c r="B960">
        <v>6</v>
      </c>
      <c r="C960">
        <v>28.309999999999995</v>
      </c>
    </row>
    <row r="961" spans="1:3">
      <c r="A961" s="13" t="s">
        <v>2681</v>
      </c>
      <c r="B961">
        <v>7</v>
      </c>
      <c r="C961">
        <v>26.52</v>
      </c>
    </row>
    <row r="962" spans="1:3">
      <c r="A962" s="13" t="s">
        <v>2681</v>
      </c>
      <c r="B962">
        <v>8</v>
      </c>
      <c r="C962">
        <v>29.85</v>
      </c>
    </row>
    <row r="963" spans="1:3">
      <c r="A963" s="13" t="s">
        <v>2681</v>
      </c>
      <c r="B963">
        <v>9</v>
      </c>
      <c r="C963">
        <v>25.03</v>
      </c>
    </row>
    <row r="964" spans="1:3">
      <c r="A964" s="13" t="s">
        <v>2682</v>
      </c>
      <c r="B964">
        <v>1</v>
      </c>
      <c r="C964">
        <v>27.960000000000008</v>
      </c>
    </row>
    <row r="965" spans="1:3">
      <c r="A965" s="13" t="s">
        <v>2682</v>
      </c>
      <c r="B965">
        <v>10</v>
      </c>
      <c r="C965">
        <v>40.51</v>
      </c>
    </row>
    <row r="966" spans="1:3">
      <c r="A966" s="13" t="s">
        <v>2682</v>
      </c>
      <c r="B966">
        <v>11</v>
      </c>
      <c r="C966">
        <v>36.339999999999996</v>
      </c>
    </row>
    <row r="967" spans="1:3">
      <c r="A967" s="13" t="s">
        <v>2682</v>
      </c>
      <c r="B967">
        <v>2</v>
      </c>
      <c r="C967">
        <v>18.559999999999999</v>
      </c>
    </row>
    <row r="968" spans="1:3">
      <c r="A968" s="13" t="s">
        <v>2682</v>
      </c>
      <c r="B968">
        <v>3</v>
      </c>
      <c r="C968">
        <v>23.020000000000003</v>
      </c>
    </row>
    <row r="969" spans="1:3">
      <c r="A969" s="13" t="s">
        <v>2682</v>
      </c>
      <c r="B969">
        <v>4</v>
      </c>
      <c r="C969">
        <v>23.17</v>
      </c>
    </row>
    <row r="970" spans="1:3">
      <c r="A970" s="13" t="s">
        <v>2682</v>
      </c>
      <c r="B970">
        <v>5</v>
      </c>
      <c r="C970">
        <v>28.08</v>
      </c>
    </row>
    <row r="971" spans="1:3">
      <c r="A971" s="13" t="s">
        <v>2682</v>
      </c>
      <c r="B971">
        <v>6</v>
      </c>
      <c r="C971">
        <v>28.730000000000004</v>
      </c>
    </row>
    <row r="972" spans="1:3">
      <c r="A972" s="13" t="s">
        <v>2682</v>
      </c>
      <c r="B972">
        <v>7</v>
      </c>
      <c r="C972">
        <v>21.130000000000003</v>
      </c>
    </row>
    <row r="973" spans="1:3">
      <c r="A973" s="13" t="s">
        <v>2682</v>
      </c>
      <c r="B973">
        <v>8</v>
      </c>
      <c r="C973">
        <v>29.38</v>
      </c>
    </row>
    <row r="974" spans="1:3">
      <c r="A974" s="13" t="s">
        <v>2682</v>
      </c>
      <c r="B974">
        <v>9</v>
      </c>
      <c r="C974">
        <v>29.270000000000003</v>
      </c>
    </row>
    <row r="975" spans="1:3">
      <c r="A975" s="13" t="s">
        <v>504</v>
      </c>
      <c r="B975">
        <v>1</v>
      </c>
      <c r="C975">
        <v>27.38</v>
      </c>
    </row>
    <row r="976" spans="1:3">
      <c r="A976" s="13" t="s">
        <v>504</v>
      </c>
      <c r="B976">
        <v>10</v>
      </c>
      <c r="C976">
        <v>25.019999999999996</v>
      </c>
    </row>
    <row r="977" spans="1:3">
      <c r="A977" s="13" t="s">
        <v>504</v>
      </c>
      <c r="B977">
        <v>11</v>
      </c>
      <c r="C977">
        <v>22.28</v>
      </c>
    </row>
    <row r="978" spans="1:3">
      <c r="A978" s="13" t="s">
        <v>504</v>
      </c>
      <c r="B978">
        <v>2</v>
      </c>
      <c r="C978">
        <v>22.08</v>
      </c>
    </row>
    <row r="979" spans="1:3">
      <c r="A979" s="13" t="s">
        <v>504</v>
      </c>
      <c r="B979">
        <v>3</v>
      </c>
      <c r="C979">
        <v>26.48</v>
      </c>
    </row>
    <row r="980" spans="1:3">
      <c r="A980" s="13" t="s">
        <v>504</v>
      </c>
      <c r="B980">
        <v>4</v>
      </c>
      <c r="C980">
        <v>32.01</v>
      </c>
    </row>
    <row r="981" spans="1:3">
      <c r="A981" s="13" t="s">
        <v>504</v>
      </c>
      <c r="B981">
        <v>5</v>
      </c>
      <c r="C981">
        <v>24.76</v>
      </c>
    </row>
    <row r="982" spans="1:3">
      <c r="A982" s="13" t="s">
        <v>504</v>
      </c>
      <c r="B982">
        <v>6</v>
      </c>
      <c r="C982">
        <v>28.88</v>
      </c>
    </row>
    <row r="983" spans="1:3">
      <c r="A983" s="13" t="s">
        <v>504</v>
      </c>
      <c r="B983">
        <v>7</v>
      </c>
      <c r="C983">
        <v>26.869999999999997</v>
      </c>
    </row>
    <row r="984" spans="1:3">
      <c r="A984" s="13" t="s">
        <v>504</v>
      </c>
      <c r="B984">
        <v>8</v>
      </c>
      <c r="C984">
        <v>21.360000000000003</v>
      </c>
    </row>
    <row r="985" spans="1:3">
      <c r="A985" s="13" t="s">
        <v>504</v>
      </c>
      <c r="B985">
        <v>9</v>
      </c>
      <c r="C985">
        <v>19.650000000000002</v>
      </c>
    </row>
    <row r="986" spans="1:3">
      <c r="A986" s="13" t="s">
        <v>1579</v>
      </c>
      <c r="B986">
        <v>1</v>
      </c>
      <c r="C986">
        <v>20.23</v>
      </c>
    </row>
    <row r="987" spans="1:3">
      <c r="A987" s="13" t="s">
        <v>1579</v>
      </c>
      <c r="B987">
        <v>10</v>
      </c>
      <c r="C987">
        <v>14.659999999999998</v>
      </c>
    </row>
    <row r="988" spans="1:3">
      <c r="A988" s="13" t="s">
        <v>1579</v>
      </c>
      <c r="B988">
        <v>11</v>
      </c>
      <c r="C988">
        <v>12.879999999999999</v>
      </c>
    </row>
    <row r="989" spans="1:3">
      <c r="A989" s="13" t="s">
        <v>1579</v>
      </c>
      <c r="B989">
        <v>2</v>
      </c>
      <c r="C989">
        <v>13.31</v>
      </c>
    </row>
    <row r="990" spans="1:3">
      <c r="A990" s="13" t="s">
        <v>1579</v>
      </c>
      <c r="B990">
        <v>3</v>
      </c>
      <c r="C990">
        <v>13.900000000000002</v>
      </c>
    </row>
    <row r="991" spans="1:3">
      <c r="A991" s="13" t="s">
        <v>1579</v>
      </c>
      <c r="B991">
        <v>4</v>
      </c>
      <c r="C991">
        <v>13.239999999999998</v>
      </c>
    </row>
    <row r="992" spans="1:3">
      <c r="A992" s="13" t="s">
        <v>1579</v>
      </c>
      <c r="B992">
        <v>5</v>
      </c>
      <c r="C992">
        <v>10.530000000000001</v>
      </c>
    </row>
    <row r="993" spans="1:3">
      <c r="A993" s="13" t="s">
        <v>1579</v>
      </c>
      <c r="B993">
        <v>6</v>
      </c>
      <c r="C993">
        <v>12.66</v>
      </c>
    </row>
    <row r="994" spans="1:3">
      <c r="A994" s="13" t="s">
        <v>1579</v>
      </c>
      <c r="B994">
        <v>7</v>
      </c>
      <c r="C994">
        <v>10.920000000000002</v>
      </c>
    </row>
    <row r="995" spans="1:3">
      <c r="A995" s="13" t="s">
        <v>1579</v>
      </c>
      <c r="B995">
        <v>8</v>
      </c>
      <c r="C995">
        <v>17.61</v>
      </c>
    </row>
    <row r="996" spans="1:3">
      <c r="A996" s="13" t="s">
        <v>1579</v>
      </c>
      <c r="B996">
        <v>9</v>
      </c>
      <c r="C996">
        <v>22.09</v>
      </c>
    </row>
    <row r="997" spans="1:3">
      <c r="A997" s="13" t="s">
        <v>1586</v>
      </c>
      <c r="B997">
        <v>1</v>
      </c>
      <c r="C997">
        <v>30.020000000000003</v>
      </c>
    </row>
    <row r="998" spans="1:3">
      <c r="A998" s="13" t="s">
        <v>1586</v>
      </c>
      <c r="B998">
        <v>10</v>
      </c>
      <c r="C998">
        <v>19.02</v>
      </c>
    </row>
    <row r="999" spans="1:3">
      <c r="A999" s="13" t="s">
        <v>1586</v>
      </c>
      <c r="B999">
        <v>11</v>
      </c>
      <c r="C999">
        <v>15.129999999999999</v>
      </c>
    </row>
    <row r="1000" spans="1:3">
      <c r="A1000" s="13" t="s">
        <v>1586</v>
      </c>
      <c r="B1000">
        <v>2</v>
      </c>
      <c r="C1000">
        <v>12.600000000000001</v>
      </c>
    </row>
    <row r="1001" spans="1:3">
      <c r="A1001" s="13" t="s">
        <v>1586</v>
      </c>
      <c r="B1001">
        <v>3</v>
      </c>
      <c r="C1001">
        <v>14.88</v>
      </c>
    </row>
    <row r="1002" spans="1:3">
      <c r="A1002" s="13" t="s">
        <v>1586</v>
      </c>
      <c r="B1002">
        <v>4</v>
      </c>
      <c r="C1002">
        <v>26.099999999999998</v>
      </c>
    </row>
    <row r="1003" spans="1:3">
      <c r="A1003" s="13" t="s">
        <v>1586</v>
      </c>
      <c r="B1003">
        <v>5</v>
      </c>
      <c r="C1003">
        <v>24.54</v>
      </c>
    </row>
    <row r="1004" spans="1:3">
      <c r="A1004" s="13" t="s">
        <v>1586</v>
      </c>
      <c r="B1004">
        <v>6</v>
      </c>
      <c r="C1004">
        <v>17.86</v>
      </c>
    </row>
    <row r="1005" spans="1:3">
      <c r="A1005" s="13" t="s">
        <v>1586</v>
      </c>
      <c r="B1005">
        <v>7</v>
      </c>
      <c r="C1005">
        <v>19.720000000000002</v>
      </c>
    </row>
    <row r="1006" spans="1:3">
      <c r="A1006" s="13" t="s">
        <v>1586</v>
      </c>
      <c r="B1006">
        <v>8</v>
      </c>
      <c r="C1006">
        <v>10.96</v>
      </c>
    </row>
    <row r="1007" spans="1:3">
      <c r="A1007" s="13" t="s">
        <v>1586</v>
      </c>
      <c r="B1007">
        <v>9</v>
      </c>
      <c r="C1007">
        <v>15.979999999999997</v>
      </c>
    </row>
    <row r="1008" spans="1:3">
      <c r="A1008" s="13" t="s">
        <v>360</v>
      </c>
      <c r="B1008">
        <v>1</v>
      </c>
      <c r="C1008">
        <v>11.989999999999998</v>
      </c>
    </row>
    <row r="1009" spans="1:3">
      <c r="A1009" s="13" t="s">
        <v>360</v>
      </c>
      <c r="B1009">
        <v>10</v>
      </c>
      <c r="C1009">
        <v>14.61</v>
      </c>
    </row>
    <row r="1010" spans="1:3">
      <c r="A1010" s="13" t="s">
        <v>360</v>
      </c>
      <c r="B1010">
        <v>11</v>
      </c>
      <c r="C1010">
        <v>11.19</v>
      </c>
    </row>
    <row r="1011" spans="1:3">
      <c r="A1011" s="13" t="s">
        <v>360</v>
      </c>
      <c r="B1011">
        <v>2</v>
      </c>
      <c r="C1011">
        <v>13.48</v>
      </c>
    </row>
    <row r="1012" spans="1:3">
      <c r="A1012" s="13" t="s">
        <v>360</v>
      </c>
      <c r="B1012">
        <v>3</v>
      </c>
      <c r="C1012">
        <v>15.729999999999999</v>
      </c>
    </row>
    <row r="1013" spans="1:3">
      <c r="A1013" s="13" t="s">
        <v>360</v>
      </c>
      <c r="B1013">
        <v>4</v>
      </c>
      <c r="C1013">
        <v>14.290000000000001</v>
      </c>
    </row>
    <row r="1014" spans="1:3">
      <c r="A1014" s="13" t="s">
        <v>360</v>
      </c>
      <c r="B1014">
        <v>5</v>
      </c>
      <c r="C1014">
        <v>13.229999999999999</v>
      </c>
    </row>
    <row r="1015" spans="1:3">
      <c r="A1015" s="13" t="s">
        <v>360</v>
      </c>
      <c r="B1015">
        <v>6</v>
      </c>
      <c r="C1015">
        <v>12.21</v>
      </c>
    </row>
    <row r="1016" spans="1:3">
      <c r="A1016" s="13" t="s">
        <v>360</v>
      </c>
      <c r="B1016">
        <v>7</v>
      </c>
      <c r="C1016">
        <v>18.010000000000002</v>
      </c>
    </row>
    <row r="1017" spans="1:3">
      <c r="A1017" s="13" t="s">
        <v>360</v>
      </c>
      <c r="B1017">
        <v>8</v>
      </c>
      <c r="C1017">
        <v>12.010000000000002</v>
      </c>
    </row>
    <row r="1018" spans="1:3">
      <c r="A1018" s="13" t="s">
        <v>360</v>
      </c>
      <c r="B1018">
        <v>9</v>
      </c>
      <c r="C1018">
        <v>9.64</v>
      </c>
    </row>
    <row r="1019" spans="1:3">
      <c r="A1019" s="13" t="s">
        <v>500</v>
      </c>
      <c r="B1019">
        <v>1</v>
      </c>
      <c r="C1019">
        <v>44.7</v>
      </c>
    </row>
    <row r="1020" spans="1:3">
      <c r="A1020" s="13" t="s">
        <v>500</v>
      </c>
      <c r="B1020">
        <v>10</v>
      </c>
      <c r="C1020">
        <v>29.830000000000002</v>
      </c>
    </row>
    <row r="1021" spans="1:3">
      <c r="A1021" s="13" t="s">
        <v>500</v>
      </c>
      <c r="B1021">
        <v>11</v>
      </c>
      <c r="C1021">
        <v>20.669999999999998</v>
      </c>
    </row>
    <row r="1022" spans="1:3">
      <c r="A1022" s="13" t="s">
        <v>500</v>
      </c>
      <c r="B1022">
        <v>2</v>
      </c>
      <c r="C1022">
        <v>33.200000000000003</v>
      </c>
    </row>
    <row r="1023" spans="1:3">
      <c r="A1023" s="13" t="s">
        <v>500</v>
      </c>
      <c r="B1023">
        <v>3</v>
      </c>
      <c r="C1023">
        <v>28.9</v>
      </c>
    </row>
    <row r="1024" spans="1:3">
      <c r="A1024" s="13" t="s">
        <v>500</v>
      </c>
      <c r="B1024">
        <v>4</v>
      </c>
      <c r="C1024">
        <v>43.590000000000011</v>
      </c>
    </row>
    <row r="1025" spans="1:3">
      <c r="A1025" s="13" t="s">
        <v>500</v>
      </c>
      <c r="B1025">
        <v>5</v>
      </c>
      <c r="C1025">
        <v>35.799999999999997</v>
      </c>
    </row>
    <row r="1026" spans="1:3">
      <c r="A1026" s="13" t="s">
        <v>500</v>
      </c>
      <c r="B1026">
        <v>6</v>
      </c>
      <c r="C1026">
        <v>27.259999999999998</v>
      </c>
    </row>
    <row r="1027" spans="1:3">
      <c r="A1027" s="13" t="s">
        <v>500</v>
      </c>
      <c r="B1027">
        <v>7</v>
      </c>
      <c r="C1027">
        <v>29.11</v>
      </c>
    </row>
    <row r="1028" spans="1:3">
      <c r="A1028" s="13" t="s">
        <v>500</v>
      </c>
      <c r="B1028">
        <v>8</v>
      </c>
      <c r="C1028">
        <v>27.73</v>
      </c>
    </row>
    <row r="1029" spans="1:3">
      <c r="A1029" s="13" t="s">
        <v>500</v>
      </c>
      <c r="B1029">
        <v>9</v>
      </c>
      <c r="C1029">
        <v>26.370000000000005</v>
      </c>
    </row>
    <row r="1030" spans="1:3">
      <c r="A1030" s="13" t="s">
        <v>470</v>
      </c>
      <c r="B1030">
        <v>1</v>
      </c>
      <c r="C1030">
        <v>15.079999999999998</v>
      </c>
    </row>
    <row r="1031" spans="1:3">
      <c r="A1031" s="13" t="s">
        <v>470</v>
      </c>
      <c r="B1031">
        <v>10</v>
      </c>
      <c r="C1031">
        <v>19.27</v>
      </c>
    </row>
    <row r="1032" spans="1:3">
      <c r="A1032" s="13" t="s">
        <v>470</v>
      </c>
      <c r="B1032">
        <v>11</v>
      </c>
      <c r="C1032">
        <v>24.12</v>
      </c>
    </row>
    <row r="1033" spans="1:3">
      <c r="A1033" s="13" t="s">
        <v>470</v>
      </c>
      <c r="B1033">
        <v>2</v>
      </c>
      <c r="C1033">
        <v>15.75</v>
      </c>
    </row>
    <row r="1034" spans="1:3">
      <c r="A1034" s="13" t="s">
        <v>470</v>
      </c>
      <c r="B1034">
        <v>3</v>
      </c>
      <c r="C1034">
        <v>22.640000000000004</v>
      </c>
    </row>
    <row r="1035" spans="1:3">
      <c r="A1035" s="13" t="s">
        <v>470</v>
      </c>
      <c r="B1035">
        <v>4</v>
      </c>
      <c r="C1035">
        <v>15.79</v>
      </c>
    </row>
    <row r="1036" spans="1:3">
      <c r="A1036" s="13" t="s">
        <v>470</v>
      </c>
      <c r="B1036">
        <v>5</v>
      </c>
      <c r="C1036">
        <v>16.21</v>
      </c>
    </row>
    <row r="1037" spans="1:3">
      <c r="A1037" s="13" t="s">
        <v>470</v>
      </c>
      <c r="B1037">
        <v>6</v>
      </c>
      <c r="C1037">
        <v>22.660000000000004</v>
      </c>
    </row>
    <row r="1038" spans="1:3">
      <c r="A1038" s="13" t="s">
        <v>470</v>
      </c>
      <c r="B1038">
        <v>7</v>
      </c>
      <c r="C1038">
        <v>21</v>
      </c>
    </row>
    <row r="1039" spans="1:3">
      <c r="A1039" s="13" t="s">
        <v>470</v>
      </c>
      <c r="B1039">
        <v>8</v>
      </c>
      <c r="C1039">
        <v>16.14</v>
      </c>
    </row>
    <row r="1040" spans="1:3">
      <c r="A1040" s="13" t="s">
        <v>470</v>
      </c>
      <c r="B1040">
        <v>9</v>
      </c>
      <c r="C1040">
        <v>18.22</v>
      </c>
    </row>
    <row r="1041" spans="1:3">
      <c r="A1041" s="13" t="s">
        <v>471</v>
      </c>
      <c r="B1041">
        <v>1</v>
      </c>
      <c r="C1041">
        <v>23.47</v>
      </c>
    </row>
    <row r="1042" spans="1:3">
      <c r="A1042" s="13" t="s">
        <v>471</v>
      </c>
      <c r="B1042">
        <v>10</v>
      </c>
      <c r="C1042">
        <v>14</v>
      </c>
    </row>
    <row r="1043" spans="1:3">
      <c r="A1043" s="13" t="s">
        <v>471</v>
      </c>
      <c r="B1043">
        <v>11</v>
      </c>
      <c r="C1043">
        <v>17.380000000000003</v>
      </c>
    </row>
    <row r="1044" spans="1:3">
      <c r="A1044" s="13" t="s">
        <v>471</v>
      </c>
      <c r="B1044">
        <v>2</v>
      </c>
      <c r="C1044">
        <v>18.759999999999998</v>
      </c>
    </row>
    <row r="1045" spans="1:3">
      <c r="A1045" s="13" t="s">
        <v>471</v>
      </c>
      <c r="B1045">
        <v>3</v>
      </c>
      <c r="C1045">
        <v>23.82</v>
      </c>
    </row>
    <row r="1046" spans="1:3">
      <c r="A1046" s="13" t="s">
        <v>471</v>
      </c>
      <c r="B1046">
        <v>4</v>
      </c>
      <c r="C1046">
        <v>19.990000000000002</v>
      </c>
    </row>
    <row r="1047" spans="1:3">
      <c r="A1047" s="13" t="s">
        <v>471</v>
      </c>
      <c r="B1047">
        <v>5</v>
      </c>
      <c r="C1047">
        <v>19.25</v>
      </c>
    </row>
    <row r="1048" spans="1:3">
      <c r="A1048" s="13" t="s">
        <v>471</v>
      </c>
      <c r="B1048">
        <v>6</v>
      </c>
      <c r="C1048">
        <v>21.1</v>
      </c>
    </row>
    <row r="1049" spans="1:3">
      <c r="A1049" s="13" t="s">
        <v>471</v>
      </c>
      <c r="B1049">
        <v>7</v>
      </c>
      <c r="C1049">
        <v>14.8</v>
      </c>
    </row>
    <row r="1050" spans="1:3">
      <c r="A1050" s="13" t="s">
        <v>471</v>
      </c>
      <c r="B1050">
        <v>8</v>
      </c>
      <c r="C1050">
        <v>20.840000000000003</v>
      </c>
    </row>
    <row r="1051" spans="1:3">
      <c r="A1051" s="13" t="s">
        <v>471</v>
      </c>
      <c r="B1051">
        <v>9</v>
      </c>
      <c r="C1051">
        <v>16.95</v>
      </c>
    </row>
    <row r="1052" spans="1:3">
      <c r="A1052" s="13" t="s">
        <v>511</v>
      </c>
      <c r="B1052">
        <v>1</v>
      </c>
      <c r="C1052">
        <v>13.549999999999999</v>
      </c>
    </row>
    <row r="1053" spans="1:3">
      <c r="A1053" s="13" t="s">
        <v>511</v>
      </c>
      <c r="B1053">
        <v>10</v>
      </c>
      <c r="C1053">
        <v>10.93</v>
      </c>
    </row>
    <row r="1054" spans="1:3">
      <c r="A1054" s="13" t="s">
        <v>511</v>
      </c>
      <c r="B1054">
        <v>11</v>
      </c>
      <c r="C1054">
        <v>15.280000000000001</v>
      </c>
    </row>
    <row r="1055" spans="1:3">
      <c r="A1055" s="13" t="s">
        <v>511</v>
      </c>
      <c r="B1055">
        <v>2</v>
      </c>
      <c r="C1055">
        <v>9.8800000000000008</v>
      </c>
    </row>
    <row r="1056" spans="1:3">
      <c r="A1056" s="13" t="s">
        <v>511</v>
      </c>
      <c r="B1056">
        <v>3</v>
      </c>
      <c r="C1056">
        <v>8.66</v>
      </c>
    </row>
    <row r="1057" spans="1:3">
      <c r="A1057" s="13" t="s">
        <v>511</v>
      </c>
      <c r="B1057">
        <v>4</v>
      </c>
      <c r="C1057">
        <v>8.49</v>
      </c>
    </row>
    <row r="1058" spans="1:3">
      <c r="A1058" s="13" t="s">
        <v>511</v>
      </c>
      <c r="B1058">
        <v>5</v>
      </c>
      <c r="C1058">
        <v>13.18</v>
      </c>
    </row>
    <row r="1059" spans="1:3">
      <c r="A1059" s="13" t="s">
        <v>511</v>
      </c>
      <c r="B1059">
        <v>6</v>
      </c>
      <c r="C1059">
        <v>8.7799999999999994</v>
      </c>
    </row>
    <row r="1060" spans="1:3">
      <c r="A1060" s="13" t="s">
        <v>511</v>
      </c>
      <c r="B1060">
        <v>7</v>
      </c>
      <c r="C1060">
        <v>10.209999999999999</v>
      </c>
    </row>
    <row r="1061" spans="1:3">
      <c r="A1061" s="13" t="s">
        <v>511</v>
      </c>
      <c r="B1061">
        <v>8</v>
      </c>
      <c r="C1061">
        <v>11.42</v>
      </c>
    </row>
    <row r="1062" spans="1:3">
      <c r="A1062" s="13" t="s">
        <v>511</v>
      </c>
      <c r="B1062">
        <v>9</v>
      </c>
      <c r="C1062">
        <v>10.26</v>
      </c>
    </row>
    <row r="1063" spans="1:3">
      <c r="A1063" s="13" t="s">
        <v>2683</v>
      </c>
      <c r="B1063">
        <v>1</v>
      </c>
      <c r="C1063">
        <v>12.68</v>
      </c>
    </row>
    <row r="1064" spans="1:3">
      <c r="A1064" s="13" t="s">
        <v>2683</v>
      </c>
      <c r="B1064">
        <v>10</v>
      </c>
      <c r="C1064">
        <v>18.54</v>
      </c>
    </row>
    <row r="1065" spans="1:3">
      <c r="A1065" s="13" t="s">
        <v>2683</v>
      </c>
      <c r="B1065">
        <v>11</v>
      </c>
      <c r="C1065">
        <v>16.45</v>
      </c>
    </row>
    <row r="1066" spans="1:3">
      <c r="A1066" s="13" t="s">
        <v>2683</v>
      </c>
      <c r="B1066">
        <v>2</v>
      </c>
      <c r="C1066">
        <v>12.98</v>
      </c>
    </row>
    <row r="1067" spans="1:3">
      <c r="A1067" s="13" t="s">
        <v>2683</v>
      </c>
      <c r="B1067">
        <v>3</v>
      </c>
      <c r="C1067">
        <v>11.559999999999999</v>
      </c>
    </row>
    <row r="1068" spans="1:3">
      <c r="A1068" s="13" t="s">
        <v>2683</v>
      </c>
      <c r="B1068">
        <v>4</v>
      </c>
      <c r="C1068">
        <v>16.66</v>
      </c>
    </row>
    <row r="1069" spans="1:3">
      <c r="A1069" s="13" t="s">
        <v>2683</v>
      </c>
      <c r="B1069">
        <v>5</v>
      </c>
      <c r="C1069">
        <v>18.61</v>
      </c>
    </row>
    <row r="1070" spans="1:3">
      <c r="A1070" s="13" t="s">
        <v>2683</v>
      </c>
      <c r="B1070">
        <v>6</v>
      </c>
      <c r="C1070">
        <v>15.12</v>
      </c>
    </row>
    <row r="1071" spans="1:3">
      <c r="A1071" s="13" t="s">
        <v>2683</v>
      </c>
      <c r="B1071">
        <v>7</v>
      </c>
      <c r="C1071">
        <v>9.59</v>
      </c>
    </row>
    <row r="1072" spans="1:3">
      <c r="A1072" s="13" t="s">
        <v>2683</v>
      </c>
      <c r="B1072">
        <v>8</v>
      </c>
      <c r="C1072">
        <v>17.23</v>
      </c>
    </row>
    <row r="1073" spans="1:3">
      <c r="A1073" s="13" t="s">
        <v>2683</v>
      </c>
      <c r="B1073">
        <v>9</v>
      </c>
      <c r="C1073">
        <v>23.610000000000003</v>
      </c>
    </row>
    <row r="1074" spans="1:3">
      <c r="A1074" s="13" t="s">
        <v>516</v>
      </c>
      <c r="B1074">
        <v>1</v>
      </c>
      <c r="C1074">
        <v>12.239999999999998</v>
      </c>
    </row>
    <row r="1075" spans="1:3">
      <c r="A1075" s="13" t="s">
        <v>516</v>
      </c>
      <c r="B1075">
        <v>10</v>
      </c>
      <c r="C1075">
        <v>9.9</v>
      </c>
    </row>
    <row r="1076" spans="1:3">
      <c r="A1076" s="13" t="s">
        <v>516</v>
      </c>
      <c r="B1076">
        <v>11</v>
      </c>
      <c r="C1076">
        <v>6.92</v>
      </c>
    </row>
    <row r="1077" spans="1:3">
      <c r="A1077" s="13" t="s">
        <v>516</v>
      </c>
      <c r="B1077">
        <v>2</v>
      </c>
      <c r="C1077">
        <v>8.9899999999999984</v>
      </c>
    </row>
    <row r="1078" spans="1:3">
      <c r="A1078" s="13" t="s">
        <v>516</v>
      </c>
      <c r="B1078">
        <v>3</v>
      </c>
      <c r="C1078">
        <v>11.77</v>
      </c>
    </row>
    <row r="1079" spans="1:3">
      <c r="A1079" s="13" t="s">
        <v>516</v>
      </c>
      <c r="B1079">
        <v>4</v>
      </c>
      <c r="C1079">
        <v>8.42</v>
      </c>
    </row>
    <row r="1080" spans="1:3">
      <c r="A1080" s="13" t="s">
        <v>516</v>
      </c>
      <c r="B1080">
        <v>5</v>
      </c>
      <c r="C1080">
        <v>14.07</v>
      </c>
    </row>
    <row r="1081" spans="1:3">
      <c r="A1081" s="13" t="s">
        <v>516</v>
      </c>
      <c r="B1081">
        <v>6</v>
      </c>
      <c r="C1081">
        <v>10.01</v>
      </c>
    </row>
    <row r="1082" spans="1:3">
      <c r="A1082" s="13" t="s">
        <v>516</v>
      </c>
      <c r="B1082">
        <v>7</v>
      </c>
      <c r="C1082">
        <v>11.28</v>
      </c>
    </row>
    <row r="1083" spans="1:3">
      <c r="A1083" s="13" t="s">
        <v>516</v>
      </c>
      <c r="B1083">
        <v>8</v>
      </c>
      <c r="C1083">
        <v>8.7099999999999991</v>
      </c>
    </row>
    <row r="1084" spans="1:3">
      <c r="A1084" s="13" t="s">
        <v>516</v>
      </c>
      <c r="B1084">
        <v>9</v>
      </c>
      <c r="C1084">
        <v>9.11</v>
      </c>
    </row>
    <row r="1085" spans="1:3">
      <c r="A1085" s="13" t="s">
        <v>329</v>
      </c>
      <c r="B1085">
        <v>1</v>
      </c>
      <c r="C1085">
        <v>17.34</v>
      </c>
    </row>
    <row r="1086" spans="1:3">
      <c r="A1086" s="13" t="s">
        <v>329</v>
      </c>
      <c r="B1086">
        <v>10</v>
      </c>
      <c r="C1086">
        <v>12.92</v>
      </c>
    </row>
    <row r="1087" spans="1:3">
      <c r="A1087" s="13" t="s">
        <v>329</v>
      </c>
      <c r="B1087">
        <v>11</v>
      </c>
      <c r="C1087">
        <v>13.540000000000001</v>
      </c>
    </row>
    <row r="1088" spans="1:3">
      <c r="A1088" s="13" t="s">
        <v>329</v>
      </c>
      <c r="B1088">
        <v>2</v>
      </c>
      <c r="C1088">
        <v>16.8</v>
      </c>
    </row>
    <row r="1089" spans="1:3">
      <c r="A1089" s="13" t="s">
        <v>329</v>
      </c>
      <c r="B1089">
        <v>3</v>
      </c>
      <c r="C1089">
        <v>15.48</v>
      </c>
    </row>
    <row r="1090" spans="1:3">
      <c r="A1090" s="13" t="s">
        <v>329</v>
      </c>
      <c r="B1090">
        <v>4</v>
      </c>
      <c r="C1090">
        <v>21</v>
      </c>
    </row>
    <row r="1091" spans="1:3">
      <c r="A1091" s="13" t="s">
        <v>329</v>
      </c>
      <c r="B1091">
        <v>5</v>
      </c>
      <c r="C1091">
        <v>22.05</v>
      </c>
    </row>
    <row r="1092" spans="1:3">
      <c r="A1092" s="13" t="s">
        <v>329</v>
      </c>
      <c r="B1092">
        <v>6</v>
      </c>
      <c r="C1092">
        <v>18.61</v>
      </c>
    </row>
    <row r="1093" spans="1:3">
      <c r="A1093" s="13" t="s">
        <v>329</v>
      </c>
      <c r="B1093">
        <v>7</v>
      </c>
      <c r="C1093">
        <v>24.740000000000002</v>
      </c>
    </row>
    <row r="1094" spans="1:3">
      <c r="A1094" s="13" t="s">
        <v>329</v>
      </c>
      <c r="B1094">
        <v>8</v>
      </c>
      <c r="C1094">
        <v>23.3</v>
      </c>
    </row>
    <row r="1095" spans="1:3">
      <c r="A1095" s="13" t="s">
        <v>329</v>
      </c>
      <c r="B1095">
        <v>9</v>
      </c>
      <c r="C1095">
        <v>13.989999999999998</v>
      </c>
    </row>
    <row r="1096" spans="1:3">
      <c r="A1096" s="13" t="s">
        <v>2684</v>
      </c>
      <c r="B1096">
        <v>1</v>
      </c>
      <c r="C1096">
        <v>6.01</v>
      </c>
    </row>
    <row r="1097" spans="1:3">
      <c r="A1097" s="13" t="s">
        <v>2684</v>
      </c>
      <c r="B1097">
        <v>10</v>
      </c>
      <c r="C1097">
        <v>15.879999999999999</v>
      </c>
    </row>
    <row r="1098" spans="1:3">
      <c r="A1098" s="13" t="s">
        <v>2684</v>
      </c>
      <c r="B1098">
        <v>11</v>
      </c>
      <c r="C1098">
        <v>9.93</v>
      </c>
    </row>
    <row r="1099" spans="1:3">
      <c r="A1099" s="13" t="s">
        <v>2684</v>
      </c>
      <c r="B1099">
        <v>2</v>
      </c>
      <c r="C1099">
        <v>7.67</v>
      </c>
    </row>
    <row r="1100" spans="1:3">
      <c r="A1100" s="13" t="s">
        <v>2684</v>
      </c>
      <c r="B1100">
        <v>3</v>
      </c>
      <c r="C1100">
        <v>6.8900000000000006</v>
      </c>
    </row>
    <row r="1101" spans="1:3">
      <c r="A1101" s="13" t="s">
        <v>2684</v>
      </c>
      <c r="B1101">
        <v>4</v>
      </c>
      <c r="C1101">
        <v>8.01</v>
      </c>
    </row>
    <row r="1102" spans="1:3">
      <c r="A1102" s="13" t="s">
        <v>2684</v>
      </c>
      <c r="B1102">
        <v>5</v>
      </c>
      <c r="C1102">
        <v>7.3</v>
      </c>
    </row>
    <row r="1103" spans="1:3">
      <c r="A1103" s="13" t="s">
        <v>2684</v>
      </c>
      <c r="B1103">
        <v>6</v>
      </c>
      <c r="C1103">
        <v>6.13</v>
      </c>
    </row>
    <row r="1104" spans="1:3">
      <c r="A1104" s="13" t="s">
        <v>2684</v>
      </c>
      <c r="B1104">
        <v>7</v>
      </c>
      <c r="C1104">
        <v>9.0300000000000011</v>
      </c>
    </row>
    <row r="1105" spans="1:3">
      <c r="A1105" s="13" t="s">
        <v>2684</v>
      </c>
      <c r="B1105">
        <v>8</v>
      </c>
      <c r="C1105">
        <v>19.509999999999998</v>
      </c>
    </row>
    <row r="1106" spans="1:3">
      <c r="A1106" s="13" t="s">
        <v>2684</v>
      </c>
      <c r="B1106">
        <v>9</v>
      </c>
      <c r="C1106">
        <v>12.02</v>
      </c>
    </row>
    <row r="1107" spans="1:3">
      <c r="A1107" s="13" t="s">
        <v>2685</v>
      </c>
      <c r="B1107">
        <v>1</v>
      </c>
      <c r="C1107">
        <v>20.64</v>
      </c>
    </row>
    <row r="1108" spans="1:3">
      <c r="A1108" s="13" t="s">
        <v>2685</v>
      </c>
      <c r="B1108">
        <v>10</v>
      </c>
      <c r="C1108">
        <v>12.74</v>
      </c>
    </row>
    <row r="1109" spans="1:3">
      <c r="A1109" s="13" t="s">
        <v>2685</v>
      </c>
      <c r="B1109">
        <v>11</v>
      </c>
      <c r="C1109">
        <v>13.91</v>
      </c>
    </row>
    <row r="1110" spans="1:3">
      <c r="A1110" s="13" t="s">
        <v>2685</v>
      </c>
      <c r="B1110">
        <v>2</v>
      </c>
      <c r="C1110">
        <v>25.220000000000002</v>
      </c>
    </row>
    <row r="1111" spans="1:3">
      <c r="A1111" s="13" t="s">
        <v>2685</v>
      </c>
      <c r="B1111">
        <v>3</v>
      </c>
      <c r="C1111">
        <v>19.809999999999999</v>
      </c>
    </row>
    <row r="1112" spans="1:3">
      <c r="A1112" s="13" t="s">
        <v>2685</v>
      </c>
      <c r="B1112">
        <v>4</v>
      </c>
      <c r="C1112">
        <v>22.729999999999997</v>
      </c>
    </row>
    <row r="1113" spans="1:3">
      <c r="A1113" s="13" t="s">
        <v>2685</v>
      </c>
      <c r="B1113">
        <v>5</v>
      </c>
      <c r="C1113">
        <v>21.53</v>
      </c>
    </row>
    <row r="1114" spans="1:3">
      <c r="A1114" s="13" t="s">
        <v>2685</v>
      </c>
      <c r="B1114">
        <v>6</v>
      </c>
      <c r="C1114">
        <v>19.82</v>
      </c>
    </row>
    <row r="1115" spans="1:3">
      <c r="A1115" s="13" t="s">
        <v>2685</v>
      </c>
      <c r="B1115">
        <v>7</v>
      </c>
      <c r="C1115">
        <v>20.220000000000002</v>
      </c>
    </row>
    <row r="1116" spans="1:3">
      <c r="A1116" s="13" t="s">
        <v>2685</v>
      </c>
      <c r="B1116">
        <v>8</v>
      </c>
      <c r="C1116">
        <v>19.78</v>
      </c>
    </row>
    <row r="1117" spans="1:3">
      <c r="A1117" s="13" t="s">
        <v>2685</v>
      </c>
      <c r="B1117">
        <v>9</v>
      </c>
      <c r="C1117">
        <v>23.750000000000004</v>
      </c>
    </row>
    <row r="1118" spans="1:3">
      <c r="A1118" s="13" t="s">
        <v>331</v>
      </c>
      <c r="B1118">
        <v>1</v>
      </c>
      <c r="C1118">
        <v>19.100000000000001</v>
      </c>
    </row>
    <row r="1119" spans="1:3">
      <c r="A1119" s="13" t="s">
        <v>331</v>
      </c>
      <c r="B1119">
        <v>10</v>
      </c>
      <c r="C1119">
        <v>4.42</v>
      </c>
    </row>
    <row r="1120" spans="1:3">
      <c r="A1120" s="13" t="s">
        <v>331</v>
      </c>
      <c r="B1120">
        <v>11</v>
      </c>
      <c r="C1120">
        <v>5.41</v>
      </c>
    </row>
    <row r="1121" spans="1:3">
      <c r="A1121" s="13" t="s">
        <v>331</v>
      </c>
      <c r="B1121">
        <v>2</v>
      </c>
      <c r="C1121">
        <v>9.75</v>
      </c>
    </row>
    <row r="1122" spans="1:3">
      <c r="A1122" s="13" t="s">
        <v>331</v>
      </c>
      <c r="B1122">
        <v>3</v>
      </c>
      <c r="C1122">
        <v>7.08</v>
      </c>
    </row>
    <row r="1123" spans="1:3">
      <c r="A1123" s="13" t="s">
        <v>331</v>
      </c>
      <c r="B1123">
        <v>4</v>
      </c>
      <c r="C1123">
        <v>5.8500000000000005</v>
      </c>
    </row>
    <row r="1124" spans="1:3">
      <c r="A1124" s="13" t="s">
        <v>331</v>
      </c>
      <c r="B1124">
        <v>5</v>
      </c>
      <c r="C1124">
        <v>13.11</v>
      </c>
    </row>
    <row r="1125" spans="1:3">
      <c r="A1125" s="13" t="s">
        <v>331</v>
      </c>
      <c r="B1125">
        <v>6</v>
      </c>
      <c r="C1125">
        <v>7.55</v>
      </c>
    </row>
    <row r="1126" spans="1:3">
      <c r="A1126" s="13" t="s">
        <v>331</v>
      </c>
      <c r="B1126">
        <v>7</v>
      </c>
      <c r="C1126">
        <v>8.23</v>
      </c>
    </row>
    <row r="1127" spans="1:3">
      <c r="A1127" s="13" t="s">
        <v>331</v>
      </c>
      <c r="B1127">
        <v>8</v>
      </c>
      <c r="C1127">
        <v>7.31</v>
      </c>
    </row>
    <row r="1128" spans="1:3">
      <c r="A1128" s="13" t="s">
        <v>331</v>
      </c>
      <c r="B1128">
        <v>9</v>
      </c>
      <c r="C1128">
        <v>3.51</v>
      </c>
    </row>
    <row r="1129" spans="1:3">
      <c r="A1129" s="13" t="s">
        <v>2686</v>
      </c>
      <c r="B1129">
        <v>1</v>
      </c>
      <c r="C1129">
        <v>20.090000000000003</v>
      </c>
    </row>
    <row r="1130" spans="1:3">
      <c r="A1130" s="13" t="s">
        <v>2686</v>
      </c>
      <c r="B1130">
        <v>10</v>
      </c>
      <c r="C1130">
        <v>20.48</v>
      </c>
    </row>
    <row r="1131" spans="1:3">
      <c r="A1131" s="13" t="s">
        <v>2686</v>
      </c>
      <c r="B1131">
        <v>11</v>
      </c>
      <c r="C1131">
        <v>17.84</v>
      </c>
    </row>
    <row r="1132" spans="1:3">
      <c r="A1132" s="13" t="s">
        <v>2686</v>
      </c>
      <c r="B1132">
        <v>2</v>
      </c>
      <c r="C1132">
        <v>14.23</v>
      </c>
    </row>
    <row r="1133" spans="1:3">
      <c r="A1133" s="13" t="s">
        <v>2686</v>
      </c>
      <c r="B1133">
        <v>3</v>
      </c>
      <c r="C1133">
        <v>20.53</v>
      </c>
    </row>
    <row r="1134" spans="1:3">
      <c r="A1134" s="13" t="s">
        <v>2686</v>
      </c>
      <c r="B1134">
        <v>4</v>
      </c>
      <c r="C1134">
        <v>13.43</v>
      </c>
    </row>
    <row r="1135" spans="1:3">
      <c r="A1135" s="13" t="s">
        <v>2686</v>
      </c>
      <c r="B1135">
        <v>5</v>
      </c>
      <c r="C1135">
        <v>14.110000000000001</v>
      </c>
    </row>
    <row r="1136" spans="1:3">
      <c r="A1136" s="13" t="s">
        <v>2686</v>
      </c>
      <c r="B1136">
        <v>6</v>
      </c>
      <c r="C1136">
        <v>18.850000000000001</v>
      </c>
    </row>
    <row r="1137" spans="1:3">
      <c r="A1137" s="13" t="s">
        <v>2686</v>
      </c>
      <c r="B1137">
        <v>7</v>
      </c>
      <c r="C1137">
        <v>18.53</v>
      </c>
    </row>
    <row r="1138" spans="1:3">
      <c r="A1138" s="13" t="s">
        <v>2686</v>
      </c>
      <c r="B1138">
        <v>8</v>
      </c>
      <c r="C1138">
        <v>15.86</v>
      </c>
    </row>
    <row r="1139" spans="1:3">
      <c r="A1139" s="13" t="s">
        <v>2686</v>
      </c>
      <c r="B1139">
        <v>9</v>
      </c>
      <c r="C1139">
        <v>12.8</v>
      </c>
    </row>
    <row r="1140" spans="1:3">
      <c r="A1140" s="13" t="s">
        <v>2687</v>
      </c>
      <c r="B1140">
        <v>1</v>
      </c>
      <c r="C1140">
        <v>9.6900000000000013</v>
      </c>
    </row>
    <row r="1141" spans="1:3">
      <c r="A1141" s="13" t="s">
        <v>2687</v>
      </c>
      <c r="B1141">
        <v>10</v>
      </c>
      <c r="C1141">
        <v>11.52</v>
      </c>
    </row>
    <row r="1142" spans="1:3">
      <c r="A1142" s="13" t="s">
        <v>2687</v>
      </c>
      <c r="B1142">
        <v>11</v>
      </c>
      <c r="C1142">
        <v>9.74</v>
      </c>
    </row>
    <row r="1143" spans="1:3">
      <c r="A1143" s="13" t="s">
        <v>2687</v>
      </c>
      <c r="B1143">
        <v>2</v>
      </c>
      <c r="C1143">
        <v>11.87</v>
      </c>
    </row>
    <row r="1144" spans="1:3">
      <c r="A1144" s="13" t="s">
        <v>2687</v>
      </c>
      <c r="B1144">
        <v>3</v>
      </c>
      <c r="C1144">
        <v>11.37</v>
      </c>
    </row>
    <row r="1145" spans="1:3">
      <c r="A1145" s="13" t="s">
        <v>2687</v>
      </c>
      <c r="B1145">
        <v>4</v>
      </c>
      <c r="C1145">
        <v>14.25</v>
      </c>
    </row>
    <row r="1146" spans="1:3">
      <c r="A1146" s="13" t="s">
        <v>2687</v>
      </c>
      <c r="B1146">
        <v>5</v>
      </c>
      <c r="C1146">
        <v>11.169999999999998</v>
      </c>
    </row>
    <row r="1147" spans="1:3">
      <c r="A1147" s="13" t="s">
        <v>2687</v>
      </c>
      <c r="B1147">
        <v>6</v>
      </c>
      <c r="C1147">
        <v>7.93</v>
      </c>
    </row>
    <row r="1148" spans="1:3">
      <c r="A1148" s="13" t="s">
        <v>2687</v>
      </c>
      <c r="B1148">
        <v>7</v>
      </c>
      <c r="C1148">
        <v>10.33</v>
      </c>
    </row>
    <row r="1149" spans="1:3">
      <c r="A1149" s="13" t="s">
        <v>2687</v>
      </c>
      <c r="B1149">
        <v>8</v>
      </c>
      <c r="C1149">
        <v>9.9899999999999984</v>
      </c>
    </row>
    <row r="1150" spans="1:3">
      <c r="A1150" s="13" t="s">
        <v>2687</v>
      </c>
      <c r="B1150">
        <v>9</v>
      </c>
      <c r="C1150">
        <v>6.9799999999999995</v>
      </c>
    </row>
    <row r="1151" spans="1:3">
      <c r="A1151" s="13" t="s">
        <v>2688</v>
      </c>
      <c r="B1151">
        <v>1</v>
      </c>
      <c r="C1151">
        <v>1.34</v>
      </c>
    </row>
    <row r="1152" spans="1:3">
      <c r="A1152" s="13" t="s">
        <v>2688</v>
      </c>
      <c r="B1152">
        <v>10</v>
      </c>
      <c r="C1152">
        <v>5.63</v>
      </c>
    </row>
    <row r="1153" spans="1:3">
      <c r="A1153" s="13" t="s">
        <v>2688</v>
      </c>
      <c r="B1153">
        <v>11</v>
      </c>
      <c r="C1153">
        <v>5.73</v>
      </c>
    </row>
    <row r="1154" spans="1:3">
      <c r="A1154" s="13" t="s">
        <v>2688</v>
      </c>
      <c r="B1154">
        <v>2</v>
      </c>
      <c r="C1154">
        <v>3.1</v>
      </c>
    </row>
    <row r="1155" spans="1:3">
      <c r="A1155" s="13" t="s">
        <v>2688</v>
      </c>
      <c r="B1155">
        <v>3</v>
      </c>
      <c r="C1155">
        <v>10.7</v>
      </c>
    </row>
    <row r="1156" spans="1:3">
      <c r="A1156" s="13" t="s">
        <v>2688</v>
      </c>
      <c r="B1156">
        <v>4</v>
      </c>
      <c r="C1156">
        <v>3.41</v>
      </c>
    </row>
    <row r="1157" spans="1:3">
      <c r="A1157" s="13" t="s">
        <v>2688</v>
      </c>
      <c r="B1157">
        <v>5</v>
      </c>
      <c r="C1157">
        <v>6.18</v>
      </c>
    </row>
    <row r="1158" spans="1:3">
      <c r="A1158" s="13" t="s">
        <v>2688</v>
      </c>
      <c r="B1158">
        <v>6</v>
      </c>
      <c r="C1158">
        <v>13.990000000000002</v>
      </c>
    </row>
    <row r="1159" spans="1:3">
      <c r="A1159" s="13" t="s">
        <v>2688</v>
      </c>
      <c r="B1159">
        <v>7</v>
      </c>
      <c r="C1159">
        <v>3</v>
      </c>
    </row>
    <row r="1160" spans="1:3">
      <c r="A1160" s="13" t="s">
        <v>2688</v>
      </c>
      <c r="B1160">
        <v>8</v>
      </c>
      <c r="C1160">
        <v>5.48</v>
      </c>
    </row>
    <row r="1161" spans="1:3">
      <c r="A1161" s="13" t="s">
        <v>2688</v>
      </c>
      <c r="B1161">
        <v>9</v>
      </c>
      <c r="C1161">
        <v>5.52</v>
      </c>
    </row>
    <row r="1162" spans="1:3">
      <c r="A1162" s="13" t="s">
        <v>2689</v>
      </c>
      <c r="B1162">
        <v>1</v>
      </c>
      <c r="C1162">
        <v>5.0999999999999996</v>
      </c>
    </row>
    <row r="1163" spans="1:3">
      <c r="A1163" s="13" t="s">
        <v>2689</v>
      </c>
      <c r="B1163">
        <v>10</v>
      </c>
      <c r="C1163">
        <v>3.1</v>
      </c>
    </row>
    <row r="1164" spans="1:3">
      <c r="A1164" s="13" t="s">
        <v>2689</v>
      </c>
      <c r="B1164">
        <v>11</v>
      </c>
      <c r="C1164">
        <v>3.28</v>
      </c>
    </row>
    <row r="1165" spans="1:3">
      <c r="A1165" s="13" t="s">
        <v>2689</v>
      </c>
      <c r="B1165">
        <v>2</v>
      </c>
      <c r="C1165">
        <v>5</v>
      </c>
    </row>
    <row r="1166" spans="1:3">
      <c r="A1166" s="13" t="s">
        <v>2689</v>
      </c>
      <c r="B1166">
        <v>3</v>
      </c>
      <c r="C1166">
        <v>3.14</v>
      </c>
    </row>
    <row r="1167" spans="1:3">
      <c r="A1167" s="13" t="s">
        <v>2689</v>
      </c>
      <c r="B1167">
        <v>4</v>
      </c>
      <c r="C1167">
        <v>5.24</v>
      </c>
    </row>
    <row r="1168" spans="1:3">
      <c r="A1168" s="13" t="s">
        <v>2689</v>
      </c>
      <c r="B1168">
        <v>5</v>
      </c>
      <c r="C1168">
        <v>7.8900000000000006</v>
      </c>
    </row>
    <row r="1169" spans="1:3">
      <c r="A1169" s="13" t="s">
        <v>2689</v>
      </c>
      <c r="B1169">
        <v>6</v>
      </c>
      <c r="C1169">
        <v>5.79</v>
      </c>
    </row>
    <row r="1170" spans="1:3">
      <c r="A1170" s="13" t="s">
        <v>2689</v>
      </c>
      <c r="B1170">
        <v>7</v>
      </c>
      <c r="C1170">
        <v>5.51</v>
      </c>
    </row>
    <row r="1171" spans="1:3">
      <c r="A1171" s="13" t="s">
        <v>2689</v>
      </c>
      <c r="B1171">
        <v>8</v>
      </c>
      <c r="C1171">
        <v>5.07</v>
      </c>
    </row>
    <row r="1172" spans="1:3">
      <c r="A1172" s="13" t="s">
        <v>2689</v>
      </c>
      <c r="B1172">
        <v>9</v>
      </c>
      <c r="C1172">
        <v>2.04</v>
      </c>
    </row>
    <row r="1173" spans="1:3">
      <c r="A1173" s="13" t="s">
        <v>333</v>
      </c>
      <c r="B1173">
        <v>1</v>
      </c>
      <c r="C1173">
        <v>22.14</v>
      </c>
    </row>
    <row r="1174" spans="1:3">
      <c r="A1174" s="13" t="s">
        <v>333</v>
      </c>
      <c r="B1174">
        <v>10</v>
      </c>
      <c r="C1174">
        <v>21.259999999999998</v>
      </c>
    </row>
    <row r="1175" spans="1:3">
      <c r="A1175" s="13" t="s">
        <v>333</v>
      </c>
      <c r="B1175">
        <v>11</v>
      </c>
      <c r="C1175">
        <v>17.240000000000002</v>
      </c>
    </row>
    <row r="1176" spans="1:3">
      <c r="A1176" s="13" t="s">
        <v>333</v>
      </c>
      <c r="B1176">
        <v>2</v>
      </c>
      <c r="C1176">
        <v>20.53</v>
      </c>
    </row>
    <row r="1177" spans="1:3">
      <c r="A1177" s="13" t="s">
        <v>333</v>
      </c>
      <c r="B1177">
        <v>3</v>
      </c>
      <c r="C1177">
        <v>21.57</v>
      </c>
    </row>
    <row r="1178" spans="1:3">
      <c r="A1178" s="13" t="s">
        <v>333</v>
      </c>
      <c r="B1178">
        <v>4</v>
      </c>
      <c r="C1178">
        <v>21.23</v>
      </c>
    </row>
    <row r="1179" spans="1:3">
      <c r="A1179" s="13" t="s">
        <v>333</v>
      </c>
      <c r="B1179">
        <v>5</v>
      </c>
      <c r="C1179">
        <v>18.819999999999997</v>
      </c>
    </row>
    <row r="1180" spans="1:3">
      <c r="A1180" s="13" t="s">
        <v>333</v>
      </c>
      <c r="B1180">
        <v>6</v>
      </c>
      <c r="C1180">
        <v>19.21</v>
      </c>
    </row>
    <row r="1181" spans="1:3">
      <c r="A1181" s="13" t="s">
        <v>333</v>
      </c>
      <c r="B1181">
        <v>7</v>
      </c>
      <c r="C1181">
        <v>24.44</v>
      </c>
    </row>
    <row r="1182" spans="1:3">
      <c r="A1182" s="13" t="s">
        <v>333</v>
      </c>
      <c r="B1182">
        <v>8</v>
      </c>
      <c r="C1182">
        <v>17.760000000000002</v>
      </c>
    </row>
    <row r="1183" spans="1:3">
      <c r="A1183" s="13" t="s">
        <v>333</v>
      </c>
      <c r="B1183">
        <v>9</v>
      </c>
      <c r="C1183">
        <v>19.68</v>
      </c>
    </row>
    <row r="1184" spans="1:3">
      <c r="A1184" s="13" t="s">
        <v>2690</v>
      </c>
      <c r="B1184">
        <v>1</v>
      </c>
      <c r="C1184">
        <v>18.77</v>
      </c>
    </row>
    <row r="1185" spans="1:3">
      <c r="A1185" s="13" t="s">
        <v>2690</v>
      </c>
      <c r="B1185">
        <v>10</v>
      </c>
      <c r="C1185">
        <v>22.679999999999996</v>
      </c>
    </row>
    <row r="1186" spans="1:3">
      <c r="A1186" s="13" t="s">
        <v>2690</v>
      </c>
      <c r="B1186">
        <v>11</v>
      </c>
      <c r="C1186">
        <v>17.39</v>
      </c>
    </row>
    <row r="1187" spans="1:3">
      <c r="A1187" s="13" t="s">
        <v>2690</v>
      </c>
      <c r="B1187">
        <v>2</v>
      </c>
      <c r="C1187">
        <v>21.520000000000003</v>
      </c>
    </row>
    <row r="1188" spans="1:3">
      <c r="A1188" s="13" t="s">
        <v>2690</v>
      </c>
      <c r="B1188">
        <v>3</v>
      </c>
      <c r="C1188">
        <v>23.91</v>
      </c>
    </row>
    <row r="1189" spans="1:3">
      <c r="A1189" s="13" t="s">
        <v>2690</v>
      </c>
      <c r="B1189">
        <v>4</v>
      </c>
      <c r="C1189">
        <v>28.189999999999998</v>
      </c>
    </row>
    <row r="1190" spans="1:3">
      <c r="A1190" s="13" t="s">
        <v>2690</v>
      </c>
      <c r="B1190">
        <v>5</v>
      </c>
      <c r="C1190">
        <v>24.04</v>
      </c>
    </row>
    <row r="1191" spans="1:3">
      <c r="A1191" s="13" t="s">
        <v>2690</v>
      </c>
      <c r="B1191">
        <v>6</v>
      </c>
      <c r="C1191">
        <v>16.05</v>
      </c>
    </row>
    <row r="1192" spans="1:3">
      <c r="A1192" s="13" t="s">
        <v>2690</v>
      </c>
      <c r="B1192">
        <v>7</v>
      </c>
      <c r="C1192">
        <v>20.95</v>
      </c>
    </row>
    <row r="1193" spans="1:3">
      <c r="A1193" s="13" t="s">
        <v>2690</v>
      </c>
      <c r="B1193">
        <v>8</v>
      </c>
      <c r="C1193">
        <v>17.649999999999999</v>
      </c>
    </row>
    <row r="1194" spans="1:3">
      <c r="A1194" s="13" t="s">
        <v>2690</v>
      </c>
      <c r="B1194">
        <v>9</v>
      </c>
      <c r="C1194">
        <v>19.939999999999998</v>
      </c>
    </row>
    <row r="1195" spans="1:3">
      <c r="A1195" s="13" t="s">
        <v>423</v>
      </c>
      <c r="B1195">
        <v>1</v>
      </c>
      <c r="C1195">
        <v>17.59</v>
      </c>
    </row>
    <row r="1196" spans="1:3">
      <c r="A1196" s="13" t="s">
        <v>423</v>
      </c>
      <c r="B1196">
        <v>10</v>
      </c>
      <c r="C1196">
        <v>12.64</v>
      </c>
    </row>
    <row r="1197" spans="1:3">
      <c r="A1197" s="13" t="s">
        <v>423</v>
      </c>
      <c r="B1197">
        <v>11</v>
      </c>
      <c r="C1197">
        <v>11.74</v>
      </c>
    </row>
    <row r="1198" spans="1:3">
      <c r="A1198" s="13" t="s">
        <v>423</v>
      </c>
      <c r="B1198">
        <v>2</v>
      </c>
      <c r="C1198">
        <v>16.38</v>
      </c>
    </row>
    <row r="1199" spans="1:3">
      <c r="A1199" s="13" t="s">
        <v>423</v>
      </c>
      <c r="B1199">
        <v>3</v>
      </c>
      <c r="C1199">
        <v>16.850000000000001</v>
      </c>
    </row>
    <row r="1200" spans="1:3">
      <c r="A1200" s="13" t="s">
        <v>423</v>
      </c>
      <c r="B1200">
        <v>4</v>
      </c>
      <c r="C1200">
        <v>19.93</v>
      </c>
    </row>
    <row r="1201" spans="1:3">
      <c r="A1201" s="13" t="s">
        <v>423</v>
      </c>
      <c r="B1201">
        <v>5</v>
      </c>
      <c r="C1201">
        <v>11.32</v>
      </c>
    </row>
    <row r="1202" spans="1:3">
      <c r="A1202" s="13" t="s">
        <v>423</v>
      </c>
      <c r="B1202">
        <v>6</v>
      </c>
      <c r="C1202">
        <v>8.4600000000000009</v>
      </c>
    </row>
    <row r="1203" spans="1:3">
      <c r="A1203" s="13" t="s">
        <v>423</v>
      </c>
      <c r="B1203">
        <v>7</v>
      </c>
      <c r="C1203">
        <v>12.5</v>
      </c>
    </row>
    <row r="1204" spans="1:3">
      <c r="A1204" s="13" t="s">
        <v>423</v>
      </c>
      <c r="B1204">
        <v>8</v>
      </c>
      <c r="C1204">
        <v>11.54</v>
      </c>
    </row>
    <row r="1205" spans="1:3">
      <c r="A1205" s="13" t="s">
        <v>423</v>
      </c>
      <c r="B1205">
        <v>9</v>
      </c>
      <c r="C1205">
        <v>10.129999999999999</v>
      </c>
    </row>
    <row r="1206" spans="1:3">
      <c r="A1206" s="13" t="s">
        <v>522</v>
      </c>
      <c r="B1206">
        <v>1</v>
      </c>
      <c r="C1206">
        <v>8.34</v>
      </c>
    </row>
    <row r="1207" spans="1:3">
      <c r="A1207" s="13" t="s">
        <v>522</v>
      </c>
      <c r="B1207">
        <v>10</v>
      </c>
      <c r="C1207">
        <v>8.89</v>
      </c>
    </row>
    <row r="1208" spans="1:3">
      <c r="A1208" s="13" t="s">
        <v>522</v>
      </c>
      <c r="B1208">
        <v>11</v>
      </c>
      <c r="C1208">
        <v>8.1700000000000017</v>
      </c>
    </row>
    <row r="1209" spans="1:3">
      <c r="A1209" s="13" t="s">
        <v>522</v>
      </c>
      <c r="B1209">
        <v>2</v>
      </c>
      <c r="C1209">
        <v>13.190000000000001</v>
      </c>
    </row>
    <row r="1210" spans="1:3">
      <c r="A1210" s="13" t="s">
        <v>522</v>
      </c>
      <c r="B1210">
        <v>3</v>
      </c>
      <c r="C1210">
        <v>9.3800000000000008</v>
      </c>
    </row>
    <row r="1211" spans="1:3">
      <c r="A1211" s="13" t="s">
        <v>522</v>
      </c>
      <c r="B1211">
        <v>4</v>
      </c>
      <c r="C1211">
        <v>9.6300000000000008</v>
      </c>
    </row>
    <row r="1212" spans="1:3">
      <c r="A1212" s="13" t="s">
        <v>522</v>
      </c>
      <c r="B1212">
        <v>5</v>
      </c>
      <c r="C1212">
        <v>8.67</v>
      </c>
    </row>
    <row r="1213" spans="1:3">
      <c r="A1213" s="13" t="s">
        <v>522</v>
      </c>
      <c r="B1213">
        <v>6</v>
      </c>
      <c r="C1213">
        <v>8.98</v>
      </c>
    </row>
    <row r="1214" spans="1:3">
      <c r="A1214" s="13" t="s">
        <v>522</v>
      </c>
      <c r="B1214">
        <v>7</v>
      </c>
      <c r="C1214">
        <v>9.4</v>
      </c>
    </row>
    <row r="1215" spans="1:3">
      <c r="A1215" s="13" t="s">
        <v>522</v>
      </c>
      <c r="B1215">
        <v>8</v>
      </c>
      <c r="C1215">
        <v>7.0299999999999994</v>
      </c>
    </row>
    <row r="1216" spans="1:3">
      <c r="A1216" s="13" t="s">
        <v>522</v>
      </c>
      <c r="B1216">
        <v>9</v>
      </c>
      <c r="C1216">
        <v>8.0300000000000011</v>
      </c>
    </row>
    <row r="1217" spans="1:3">
      <c r="A1217" s="13" t="s">
        <v>2691</v>
      </c>
      <c r="B1217">
        <v>1</v>
      </c>
      <c r="C1217">
        <v>14.47</v>
      </c>
    </row>
    <row r="1218" spans="1:3">
      <c r="A1218" s="13" t="s">
        <v>2691</v>
      </c>
      <c r="B1218">
        <v>10</v>
      </c>
      <c r="C1218">
        <v>11.93</v>
      </c>
    </row>
    <row r="1219" spans="1:3">
      <c r="A1219" s="13" t="s">
        <v>2691</v>
      </c>
      <c r="B1219">
        <v>11</v>
      </c>
      <c r="C1219">
        <v>13.129999999999999</v>
      </c>
    </row>
    <row r="1220" spans="1:3">
      <c r="A1220" s="13" t="s">
        <v>2691</v>
      </c>
      <c r="B1220">
        <v>2</v>
      </c>
      <c r="C1220">
        <v>7.13</v>
      </c>
    </row>
    <row r="1221" spans="1:3">
      <c r="A1221" s="13" t="s">
        <v>2691</v>
      </c>
      <c r="B1221">
        <v>3</v>
      </c>
      <c r="C1221">
        <v>13.850000000000001</v>
      </c>
    </row>
    <row r="1222" spans="1:3">
      <c r="A1222" s="13" t="s">
        <v>2691</v>
      </c>
      <c r="B1222">
        <v>4</v>
      </c>
      <c r="C1222">
        <v>8.9600000000000009</v>
      </c>
    </row>
    <row r="1223" spans="1:3">
      <c r="A1223" s="13" t="s">
        <v>2691</v>
      </c>
      <c r="B1223">
        <v>5</v>
      </c>
      <c r="C1223">
        <v>12.18</v>
      </c>
    </row>
    <row r="1224" spans="1:3">
      <c r="A1224" s="13" t="s">
        <v>2691</v>
      </c>
      <c r="B1224">
        <v>6</v>
      </c>
      <c r="C1224">
        <v>10.44</v>
      </c>
    </row>
    <row r="1225" spans="1:3">
      <c r="A1225" s="13" t="s">
        <v>2691</v>
      </c>
      <c r="B1225">
        <v>7</v>
      </c>
      <c r="C1225">
        <v>10.64</v>
      </c>
    </row>
    <row r="1226" spans="1:3">
      <c r="A1226" s="13" t="s">
        <v>2691</v>
      </c>
      <c r="B1226">
        <v>8</v>
      </c>
      <c r="C1226">
        <v>18.25</v>
      </c>
    </row>
    <row r="1227" spans="1:3">
      <c r="A1227" s="13" t="s">
        <v>2691</v>
      </c>
      <c r="B1227">
        <v>9</v>
      </c>
      <c r="C1227">
        <v>14.11</v>
      </c>
    </row>
    <row r="1228" spans="1:3">
      <c r="A1228" s="13" t="s">
        <v>2692</v>
      </c>
      <c r="B1228">
        <v>1</v>
      </c>
      <c r="C1228">
        <v>19.690000000000005</v>
      </c>
    </row>
    <row r="1229" spans="1:3">
      <c r="A1229" s="13" t="s">
        <v>2692</v>
      </c>
      <c r="B1229">
        <v>10</v>
      </c>
      <c r="C1229">
        <v>26.459999999999997</v>
      </c>
    </row>
    <row r="1230" spans="1:3">
      <c r="A1230" s="13" t="s">
        <v>2692</v>
      </c>
      <c r="B1230">
        <v>11</v>
      </c>
      <c r="C1230">
        <v>20.96</v>
      </c>
    </row>
    <row r="1231" spans="1:3">
      <c r="A1231" s="13" t="s">
        <v>2692</v>
      </c>
      <c r="B1231">
        <v>2</v>
      </c>
      <c r="C1231">
        <v>21.37</v>
      </c>
    </row>
    <row r="1232" spans="1:3">
      <c r="A1232" s="13" t="s">
        <v>2692</v>
      </c>
      <c r="B1232">
        <v>3</v>
      </c>
      <c r="C1232">
        <v>23.62</v>
      </c>
    </row>
    <row r="1233" spans="1:3">
      <c r="A1233" s="13" t="s">
        <v>2692</v>
      </c>
      <c r="B1233">
        <v>4</v>
      </c>
      <c r="C1233">
        <v>22.01</v>
      </c>
    </row>
    <row r="1234" spans="1:3">
      <c r="A1234" s="13" t="s">
        <v>2692</v>
      </c>
      <c r="B1234">
        <v>5</v>
      </c>
      <c r="C1234">
        <v>24.200000000000003</v>
      </c>
    </row>
    <row r="1235" spans="1:3">
      <c r="A1235" s="13" t="s">
        <v>2692</v>
      </c>
      <c r="B1235">
        <v>6</v>
      </c>
      <c r="C1235">
        <v>25.619999999999997</v>
      </c>
    </row>
    <row r="1236" spans="1:3">
      <c r="A1236" s="13" t="s">
        <v>2692</v>
      </c>
      <c r="B1236">
        <v>7</v>
      </c>
      <c r="C1236">
        <v>27.740000000000002</v>
      </c>
    </row>
    <row r="1237" spans="1:3">
      <c r="A1237" s="13" t="s">
        <v>2692</v>
      </c>
      <c r="B1237">
        <v>8</v>
      </c>
      <c r="C1237">
        <v>24.91</v>
      </c>
    </row>
    <row r="1238" spans="1:3">
      <c r="A1238" s="13" t="s">
        <v>2692</v>
      </c>
      <c r="B1238">
        <v>9</v>
      </c>
      <c r="C1238">
        <v>23.54</v>
      </c>
    </row>
    <row r="1239" spans="1:3">
      <c r="A1239" s="13" t="s">
        <v>2693</v>
      </c>
      <c r="B1239">
        <v>1</v>
      </c>
      <c r="C1239">
        <v>16.61</v>
      </c>
    </row>
    <row r="1240" spans="1:3">
      <c r="A1240" s="13" t="s">
        <v>2693</v>
      </c>
      <c r="B1240">
        <v>10</v>
      </c>
      <c r="C1240">
        <v>18.16</v>
      </c>
    </row>
    <row r="1241" spans="1:3">
      <c r="A1241" s="13" t="s">
        <v>2693</v>
      </c>
      <c r="B1241">
        <v>11</v>
      </c>
      <c r="C1241">
        <v>19.490000000000002</v>
      </c>
    </row>
    <row r="1242" spans="1:3">
      <c r="A1242" s="13" t="s">
        <v>2693</v>
      </c>
      <c r="B1242">
        <v>2</v>
      </c>
      <c r="C1242">
        <v>19.5</v>
      </c>
    </row>
    <row r="1243" spans="1:3">
      <c r="A1243" s="13" t="s">
        <v>2693</v>
      </c>
      <c r="B1243">
        <v>3</v>
      </c>
      <c r="C1243">
        <v>17.29</v>
      </c>
    </row>
    <row r="1244" spans="1:3">
      <c r="A1244" s="13" t="s">
        <v>2693</v>
      </c>
      <c r="B1244">
        <v>4</v>
      </c>
      <c r="C1244">
        <v>21.93</v>
      </c>
    </row>
    <row r="1245" spans="1:3">
      <c r="A1245" s="13" t="s">
        <v>2693</v>
      </c>
      <c r="B1245">
        <v>5</v>
      </c>
      <c r="C1245">
        <v>21.640000000000004</v>
      </c>
    </row>
    <row r="1246" spans="1:3">
      <c r="A1246" s="13" t="s">
        <v>2693</v>
      </c>
      <c r="B1246">
        <v>6</v>
      </c>
      <c r="C1246">
        <v>19.569999999999997</v>
      </c>
    </row>
    <row r="1247" spans="1:3">
      <c r="A1247" s="13" t="s">
        <v>2693</v>
      </c>
      <c r="B1247">
        <v>7</v>
      </c>
      <c r="C1247">
        <v>17.75</v>
      </c>
    </row>
    <row r="1248" spans="1:3">
      <c r="A1248" s="13" t="s">
        <v>2693</v>
      </c>
      <c r="B1248">
        <v>8</v>
      </c>
      <c r="C1248">
        <v>19.910000000000004</v>
      </c>
    </row>
    <row r="1249" spans="1:3">
      <c r="A1249" s="13" t="s">
        <v>2693</v>
      </c>
      <c r="B1249">
        <v>9</v>
      </c>
      <c r="C1249">
        <v>17.100000000000001</v>
      </c>
    </row>
    <row r="1250" spans="1:3">
      <c r="A1250" s="13" t="s">
        <v>517</v>
      </c>
      <c r="B1250">
        <v>1</v>
      </c>
      <c r="C1250">
        <v>21.86</v>
      </c>
    </row>
    <row r="1251" spans="1:3">
      <c r="A1251" s="13" t="s">
        <v>517</v>
      </c>
      <c r="B1251">
        <v>10</v>
      </c>
      <c r="C1251">
        <v>16.32</v>
      </c>
    </row>
    <row r="1252" spans="1:3">
      <c r="A1252" s="13" t="s">
        <v>517</v>
      </c>
      <c r="B1252">
        <v>11</v>
      </c>
      <c r="C1252">
        <v>17.690000000000001</v>
      </c>
    </row>
    <row r="1253" spans="1:3">
      <c r="A1253" s="13" t="s">
        <v>517</v>
      </c>
      <c r="B1253">
        <v>2</v>
      </c>
      <c r="C1253">
        <v>13.549999999999999</v>
      </c>
    </row>
    <row r="1254" spans="1:3">
      <c r="A1254" s="13" t="s">
        <v>517</v>
      </c>
      <c r="B1254">
        <v>3</v>
      </c>
      <c r="C1254">
        <v>23.39</v>
      </c>
    </row>
    <row r="1255" spans="1:3">
      <c r="A1255" s="13" t="s">
        <v>517</v>
      </c>
      <c r="B1255">
        <v>4</v>
      </c>
      <c r="C1255">
        <v>20.36</v>
      </c>
    </row>
    <row r="1256" spans="1:3">
      <c r="A1256" s="13" t="s">
        <v>517</v>
      </c>
      <c r="B1256">
        <v>5</v>
      </c>
      <c r="C1256">
        <v>18.21</v>
      </c>
    </row>
    <row r="1257" spans="1:3">
      <c r="A1257" s="13" t="s">
        <v>517</v>
      </c>
      <c r="B1257">
        <v>6</v>
      </c>
      <c r="C1257">
        <v>19.72</v>
      </c>
    </row>
    <row r="1258" spans="1:3">
      <c r="A1258" s="13" t="s">
        <v>517</v>
      </c>
      <c r="B1258">
        <v>7</v>
      </c>
      <c r="C1258">
        <v>21.73</v>
      </c>
    </row>
    <row r="1259" spans="1:3">
      <c r="A1259" s="13" t="s">
        <v>517</v>
      </c>
      <c r="B1259">
        <v>8</v>
      </c>
      <c r="C1259">
        <v>19.610000000000003</v>
      </c>
    </row>
    <row r="1260" spans="1:3">
      <c r="A1260" s="13" t="s">
        <v>517</v>
      </c>
      <c r="B1260">
        <v>9</v>
      </c>
      <c r="C1260">
        <v>19.04</v>
      </c>
    </row>
    <row r="1261" spans="1:3">
      <c r="A1261" s="13" t="s">
        <v>2694</v>
      </c>
      <c r="B1261">
        <v>1</v>
      </c>
      <c r="C1261">
        <v>9.2199999999999989</v>
      </c>
    </row>
    <row r="1262" spans="1:3">
      <c r="A1262" s="13" t="s">
        <v>2694</v>
      </c>
      <c r="B1262">
        <v>10</v>
      </c>
      <c r="C1262">
        <v>7.53</v>
      </c>
    </row>
    <row r="1263" spans="1:3">
      <c r="A1263" s="13" t="s">
        <v>2694</v>
      </c>
      <c r="B1263">
        <v>11</v>
      </c>
      <c r="C1263">
        <v>6.2299999999999995</v>
      </c>
    </row>
    <row r="1264" spans="1:3">
      <c r="A1264" s="13" t="s">
        <v>2694</v>
      </c>
      <c r="B1264">
        <v>2</v>
      </c>
      <c r="C1264">
        <v>7.88</v>
      </c>
    </row>
    <row r="1265" spans="1:3">
      <c r="A1265" s="13" t="s">
        <v>2694</v>
      </c>
      <c r="B1265">
        <v>3</v>
      </c>
      <c r="C1265">
        <v>8.31</v>
      </c>
    </row>
    <row r="1266" spans="1:3">
      <c r="A1266" s="13" t="s">
        <v>2694</v>
      </c>
      <c r="B1266">
        <v>4</v>
      </c>
      <c r="C1266">
        <v>10.870000000000001</v>
      </c>
    </row>
    <row r="1267" spans="1:3">
      <c r="A1267" s="13" t="s">
        <v>2694</v>
      </c>
      <c r="B1267">
        <v>5</v>
      </c>
      <c r="C1267">
        <v>11.35</v>
      </c>
    </row>
    <row r="1268" spans="1:3">
      <c r="A1268" s="13" t="s">
        <v>2694</v>
      </c>
      <c r="B1268">
        <v>6</v>
      </c>
      <c r="C1268">
        <v>9.120000000000001</v>
      </c>
    </row>
    <row r="1269" spans="1:3">
      <c r="A1269" s="13" t="s">
        <v>2694</v>
      </c>
      <c r="B1269">
        <v>7</v>
      </c>
      <c r="C1269">
        <v>5.9399999999999995</v>
      </c>
    </row>
    <row r="1270" spans="1:3">
      <c r="A1270" s="13" t="s">
        <v>2694</v>
      </c>
      <c r="B1270">
        <v>8</v>
      </c>
      <c r="C1270">
        <v>5.69</v>
      </c>
    </row>
    <row r="1271" spans="1:3">
      <c r="A1271" s="13" t="s">
        <v>2694</v>
      </c>
      <c r="B1271">
        <v>9</v>
      </c>
      <c r="C1271">
        <v>8.3000000000000007</v>
      </c>
    </row>
    <row r="1272" spans="1:3">
      <c r="A1272" s="13" t="s">
        <v>2695</v>
      </c>
      <c r="B1272">
        <v>1</v>
      </c>
      <c r="C1272">
        <v>17.78</v>
      </c>
    </row>
    <row r="1273" spans="1:3">
      <c r="A1273" s="13" t="s">
        <v>2695</v>
      </c>
      <c r="B1273">
        <v>10</v>
      </c>
      <c r="C1273">
        <v>12.830000000000002</v>
      </c>
    </row>
    <row r="1274" spans="1:3">
      <c r="A1274" s="13" t="s">
        <v>2695</v>
      </c>
      <c r="B1274">
        <v>11</v>
      </c>
      <c r="C1274">
        <v>12.53</v>
      </c>
    </row>
    <row r="1275" spans="1:3">
      <c r="A1275" s="13" t="s">
        <v>2695</v>
      </c>
      <c r="B1275">
        <v>2</v>
      </c>
      <c r="C1275">
        <v>21.060000000000002</v>
      </c>
    </row>
    <row r="1276" spans="1:3">
      <c r="A1276" s="13" t="s">
        <v>2695</v>
      </c>
      <c r="B1276">
        <v>3</v>
      </c>
      <c r="C1276">
        <v>16.600000000000001</v>
      </c>
    </row>
    <row r="1277" spans="1:3">
      <c r="A1277" s="13" t="s">
        <v>2695</v>
      </c>
      <c r="B1277">
        <v>4</v>
      </c>
      <c r="C1277">
        <v>31.509999999999998</v>
      </c>
    </row>
    <row r="1278" spans="1:3">
      <c r="A1278" s="13" t="s">
        <v>2695</v>
      </c>
      <c r="B1278">
        <v>5</v>
      </c>
      <c r="C1278">
        <v>21.43</v>
      </c>
    </row>
    <row r="1279" spans="1:3">
      <c r="A1279" s="13" t="s">
        <v>2695</v>
      </c>
      <c r="B1279">
        <v>6</v>
      </c>
      <c r="C1279">
        <v>16.600000000000001</v>
      </c>
    </row>
    <row r="1280" spans="1:3">
      <c r="A1280" s="13" t="s">
        <v>2695</v>
      </c>
      <c r="B1280">
        <v>7</v>
      </c>
      <c r="C1280">
        <v>16.57</v>
      </c>
    </row>
    <row r="1281" spans="1:3">
      <c r="A1281" s="13" t="s">
        <v>2695</v>
      </c>
      <c r="B1281">
        <v>8</v>
      </c>
      <c r="C1281">
        <v>10.870000000000001</v>
      </c>
    </row>
    <row r="1282" spans="1:3">
      <c r="A1282" s="13" t="s">
        <v>2695</v>
      </c>
      <c r="B1282">
        <v>9</v>
      </c>
      <c r="C1282">
        <v>11.979999999999999</v>
      </c>
    </row>
    <row r="1283" spans="1:3">
      <c r="A1283" s="13" t="s">
        <v>2696</v>
      </c>
      <c r="B1283">
        <v>1</v>
      </c>
      <c r="C1283">
        <v>12.68</v>
      </c>
    </row>
    <row r="1284" spans="1:3">
      <c r="A1284" s="13" t="s">
        <v>2696</v>
      </c>
      <c r="B1284">
        <v>10</v>
      </c>
      <c r="C1284">
        <v>18.29</v>
      </c>
    </row>
    <row r="1285" spans="1:3">
      <c r="A1285" s="13" t="s">
        <v>2696</v>
      </c>
      <c r="B1285">
        <v>11</v>
      </c>
      <c r="C1285">
        <v>12.39</v>
      </c>
    </row>
    <row r="1286" spans="1:3">
      <c r="A1286" s="13" t="s">
        <v>2696</v>
      </c>
      <c r="B1286">
        <v>2</v>
      </c>
      <c r="C1286">
        <v>15.34</v>
      </c>
    </row>
    <row r="1287" spans="1:3">
      <c r="A1287" s="13" t="s">
        <v>2696</v>
      </c>
      <c r="B1287">
        <v>3</v>
      </c>
      <c r="C1287">
        <v>18.979999999999997</v>
      </c>
    </row>
    <row r="1288" spans="1:3">
      <c r="A1288" s="13" t="s">
        <v>2696</v>
      </c>
      <c r="B1288">
        <v>4</v>
      </c>
      <c r="C1288">
        <v>15.07</v>
      </c>
    </row>
    <row r="1289" spans="1:3">
      <c r="A1289" s="13" t="s">
        <v>2696</v>
      </c>
      <c r="B1289">
        <v>5</v>
      </c>
      <c r="C1289">
        <v>23.35</v>
      </c>
    </row>
    <row r="1290" spans="1:3">
      <c r="A1290" s="13" t="s">
        <v>2696</v>
      </c>
      <c r="B1290">
        <v>6</v>
      </c>
      <c r="C1290">
        <v>11.87</v>
      </c>
    </row>
    <row r="1291" spans="1:3">
      <c r="A1291" s="13" t="s">
        <v>2696</v>
      </c>
      <c r="B1291">
        <v>7</v>
      </c>
      <c r="C1291">
        <v>16.310000000000002</v>
      </c>
    </row>
    <row r="1292" spans="1:3">
      <c r="A1292" s="13" t="s">
        <v>2696</v>
      </c>
      <c r="B1292">
        <v>8</v>
      </c>
      <c r="C1292">
        <v>2.2799999999999998</v>
      </c>
    </row>
    <row r="1293" spans="1:3">
      <c r="A1293" s="13" t="s">
        <v>2696</v>
      </c>
      <c r="B1293">
        <v>9</v>
      </c>
      <c r="C1293">
        <v>15.120000000000001</v>
      </c>
    </row>
    <row r="1294" spans="1:3">
      <c r="A1294" s="13" t="s">
        <v>371</v>
      </c>
      <c r="B1294">
        <v>1</v>
      </c>
      <c r="C1294">
        <v>35.770000000000003</v>
      </c>
    </row>
    <row r="1295" spans="1:3">
      <c r="A1295" s="13" t="s">
        <v>371</v>
      </c>
      <c r="B1295">
        <v>10</v>
      </c>
      <c r="C1295">
        <v>19.839999999999996</v>
      </c>
    </row>
    <row r="1296" spans="1:3">
      <c r="A1296" s="13" t="s">
        <v>371</v>
      </c>
      <c r="B1296">
        <v>11</v>
      </c>
      <c r="C1296">
        <v>16.169999999999998</v>
      </c>
    </row>
    <row r="1297" spans="1:3">
      <c r="A1297" s="13" t="s">
        <v>371</v>
      </c>
      <c r="B1297">
        <v>2</v>
      </c>
      <c r="C1297">
        <v>37.940000000000005</v>
      </c>
    </row>
    <row r="1298" spans="1:3">
      <c r="A1298" s="13" t="s">
        <v>371</v>
      </c>
      <c r="B1298">
        <v>3</v>
      </c>
      <c r="C1298">
        <v>40.72</v>
      </c>
    </row>
    <row r="1299" spans="1:3">
      <c r="A1299" s="13" t="s">
        <v>371</v>
      </c>
      <c r="B1299">
        <v>4</v>
      </c>
      <c r="C1299">
        <v>30.369999999999997</v>
      </c>
    </row>
    <row r="1300" spans="1:3">
      <c r="A1300" s="13" t="s">
        <v>371</v>
      </c>
      <c r="B1300">
        <v>5</v>
      </c>
      <c r="C1300">
        <v>24.419999999999998</v>
      </c>
    </row>
    <row r="1301" spans="1:3">
      <c r="A1301" s="13" t="s">
        <v>371</v>
      </c>
      <c r="B1301">
        <v>6</v>
      </c>
      <c r="C1301">
        <v>28.130000000000003</v>
      </c>
    </row>
    <row r="1302" spans="1:3">
      <c r="A1302" s="13" t="s">
        <v>371</v>
      </c>
      <c r="B1302">
        <v>7</v>
      </c>
      <c r="C1302">
        <v>27.569999999999997</v>
      </c>
    </row>
    <row r="1303" spans="1:3">
      <c r="A1303" s="13" t="s">
        <v>371</v>
      </c>
      <c r="B1303">
        <v>8</v>
      </c>
      <c r="C1303">
        <v>28</v>
      </c>
    </row>
    <row r="1304" spans="1:3">
      <c r="A1304" s="13" t="s">
        <v>371</v>
      </c>
      <c r="B1304">
        <v>9</v>
      </c>
      <c r="C1304">
        <v>19.27</v>
      </c>
    </row>
    <row r="1305" spans="1:3">
      <c r="A1305" s="13" t="s">
        <v>2697</v>
      </c>
      <c r="B1305">
        <v>1</v>
      </c>
      <c r="C1305">
        <v>7.7799999999999994</v>
      </c>
    </row>
    <row r="1306" spans="1:3">
      <c r="A1306" s="13" t="s">
        <v>2697</v>
      </c>
      <c r="B1306">
        <v>10</v>
      </c>
      <c r="C1306">
        <v>6.1499999999999995</v>
      </c>
    </row>
    <row r="1307" spans="1:3">
      <c r="A1307" s="13" t="s">
        <v>2697</v>
      </c>
      <c r="B1307">
        <v>11</v>
      </c>
      <c r="C1307">
        <v>8.24</v>
      </c>
    </row>
    <row r="1308" spans="1:3">
      <c r="A1308" s="13" t="s">
        <v>2697</v>
      </c>
      <c r="B1308">
        <v>2</v>
      </c>
      <c r="C1308">
        <v>10.509999999999998</v>
      </c>
    </row>
    <row r="1309" spans="1:3">
      <c r="A1309" s="13" t="s">
        <v>2697</v>
      </c>
      <c r="B1309">
        <v>3</v>
      </c>
      <c r="C1309">
        <v>14.009999999999998</v>
      </c>
    </row>
    <row r="1310" spans="1:3">
      <c r="A1310" s="13" t="s">
        <v>2697</v>
      </c>
      <c r="B1310">
        <v>4</v>
      </c>
      <c r="C1310">
        <v>13.839999999999998</v>
      </c>
    </row>
    <row r="1311" spans="1:3">
      <c r="A1311" s="13" t="s">
        <v>2697</v>
      </c>
      <c r="B1311">
        <v>5</v>
      </c>
      <c r="C1311">
        <v>8.36</v>
      </c>
    </row>
    <row r="1312" spans="1:3">
      <c r="A1312" s="13" t="s">
        <v>2697</v>
      </c>
      <c r="B1312">
        <v>6</v>
      </c>
      <c r="C1312">
        <v>7.0200000000000005</v>
      </c>
    </row>
    <row r="1313" spans="1:3">
      <c r="A1313" s="13" t="s">
        <v>2697</v>
      </c>
      <c r="B1313">
        <v>7</v>
      </c>
      <c r="C1313">
        <v>7.18</v>
      </c>
    </row>
    <row r="1314" spans="1:3">
      <c r="A1314" s="13" t="s">
        <v>2697</v>
      </c>
      <c r="B1314">
        <v>8</v>
      </c>
      <c r="C1314">
        <v>7.43</v>
      </c>
    </row>
    <row r="1315" spans="1:3">
      <c r="A1315" s="13" t="s">
        <v>2697</v>
      </c>
      <c r="B1315">
        <v>9</v>
      </c>
      <c r="C1315">
        <v>6.5299999999999994</v>
      </c>
    </row>
    <row r="1316" spans="1:3">
      <c r="A1316" s="13" t="s">
        <v>424</v>
      </c>
      <c r="B1316">
        <v>1</v>
      </c>
      <c r="C1316">
        <v>23.800000000000004</v>
      </c>
    </row>
    <row r="1317" spans="1:3">
      <c r="A1317" s="13" t="s">
        <v>424</v>
      </c>
      <c r="B1317">
        <v>10</v>
      </c>
      <c r="C1317">
        <v>21.09</v>
      </c>
    </row>
    <row r="1318" spans="1:3">
      <c r="A1318" s="13" t="s">
        <v>424</v>
      </c>
      <c r="B1318">
        <v>11</v>
      </c>
      <c r="C1318">
        <v>12.680000000000001</v>
      </c>
    </row>
    <row r="1319" spans="1:3">
      <c r="A1319" s="13" t="s">
        <v>424</v>
      </c>
      <c r="B1319">
        <v>2</v>
      </c>
      <c r="C1319">
        <v>21.54</v>
      </c>
    </row>
    <row r="1320" spans="1:3">
      <c r="A1320" s="13" t="s">
        <v>424</v>
      </c>
      <c r="B1320">
        <v>3</v>
      </c>
      <c r="C1320">
        <v>20.180000000000003</v>
      </c>
    </row>
    <row r="1321" spans="1:3">
      <c r="A1321" s="13" t="s">
        <v>424</v>
      </c>
      <c r="B1321">
        <v>4</v>
      </c>
      <c r="C1321">
        <v>18.41</v>
      </c>
    </row>
    <row r="1322" spans="1:3">
      <c r="A1322" s="13" t="s">
        <v>424</v>
      </c>
      <c r="B1322">
        <v>5</v>
      </c>
      <c r="C1322">
        <v>16.62</v>
      </c>
    </row>
    <row r="1323" spans="1:3">
      <c r="A1323" s="13" t="s">
        <v>424</v>
      </c>
      <c r="B1323">
        <v>6</v>
      </c>
      <c r="C1323">
        <v>26.299999999999997</v>
      </c>
    </row>
    <row r="1324" spans="1:3">
      <c r="A1324" s="13" t="s">
        <v>424</v>
      </c>
      <c r="B1324">
        <v>7</v>
      </c>
      <c r="C1324">
        <v>27.37</v>
      </c>
    </row>
    <row r="1325" spans="1:3">
      <c r="A1325" s="13" t="s">
        <v>424</v>
      </c>
      <c r="B1325">
        <v>8</v>
      </c>
      <c r="C1325">
        <v>24.65</v>
      </c>
    </row>
    <row r="1326" spans="1:3">
      <c r="A1326" s="13" t="s">
        <v>424</v>
      </c>
      <c r="B1326">
        <v>9</v>
      </c>
      <c r="C1326">
        <v>33.730000000000004</v>
      </c>
    </row>
    <row r="1327" spans="1:3">
      <c r="A1327" s="13" t="s">
        <v>488</v>
      </c>
      <c r="B1327">
        <v>1</v>
      </c>
      <c r="C1327">
        <v>13.12</v>
      </c>
    </row>
    <row r="1328" spans="1:3">
      <c r="A1328" s="13" t="s">
        <v>488</v>
      </c>
      <c r="B1328">
        <v>10</v>
      </c>
      <c r="C1328">
        <v>12.359999999999998</v>
      </c>
    </row>
    <row r="1329" spans="1:3">
      <c r="A1329" s="13" t="s">
        <v>488</v>
      </c>
      <c r="B1329">
        <v>11</v>
      </c>
      <c r="C1329">
        <v>8.67</v>
      </c>
    </row>
    <row r="1330" spans="1:3">
      <c r="A1330" s="13" t="s">
        <v>488</v>
      </c>
      <c r="B1330">
        <v>2</v>
      </c>
      <c r="C1330">
        <v>10.639999999999999</v>
      </c>
    </row>
    <row r="1331" spans="1:3">
      <c r="A1331" s="13" t="s">
        <v>488</v>
      </c>
      <c r="B1331">
        <v>3</v>
      </c>
      <c r="C1331">
        <v>13.29</v>
      </c>
    </row>
    <row r="1332" spans="1:3">
      <c r="A1332" s="13" t="s">
        <v>488</v>
      </c>
      <c r="B1332">
        <v>4</v>
      </c>
      <c r="C1332">
        <v>19.989999999999995</v>
      </c>
    </row>
    <row r="1333" spans="1:3">
      <c r="A1333" s="13" t="s">
        <v>488</v>
      </c>
      <c r="B1333">
        <v>5</v>
      </c>
      <c r="C1333">
        <v>13.41</v>
      </c>
    </row>
    <row r="1334" spans="1:3">
      <c r="A1334" s="13" t="s">
        <v>488</v>
      </c>
      <c r="B1334">
        <v>6</v>
      </c>
      <c r="C1334">
        <v>14.3</v>
      </c>
    </row>
    <row r="1335" spans="1:3">
      <c r="A1335" s="13" t="s">
        <v>488</v>
      </c>
      <c r="B1335">
        <v>7</v>
      </c>
      <c r="C1335">
        <v>15.68</v>
      </c>
    </row>
    <row r="1336" spans="1:3">
      <c r="A1336" s="13" t="s">
        <v>488</v>
      </c>
      <c r="B1336">
        <v>8</v>
      </c>
      <c r="C1336">
        <v>7.1099999999999994</v>
      </c>
    </row>
    <row r="1337" spans="1:3">
      <c r="A1337" s="13" t="s">
        <v>488</v>
      </c>
      <c r="B1337">
        <v>9</v>
      </c>
      <c r="C1337">
        <v>12.329999999999998</v>
      </c>
    </row>
    <row r="1338" spans="1:3">
      <c r="A1338" s="13" t="s">
        <v>1825</v>
      </c>
      <c r="B1338">
        <v>1</v>
      </c>
      <c r="C1338">
        <v>9.4499999999999993</v>
      </c>
    </row>
    <row r="1339" spans="1:3">
      <c r="A1339" s="13" t="s">
        <v>1825</v>
      </c>
      <c r="B1339">
        <v>10</v>
      </c>
      <c r="C1339">
        <v>8.9700000000000006</v>
      </c>
    </row>
    <row r="1340" spans="1:3">
      <c r="A1340" s="13" t="s">
        <v>1825</v>
      </c>
      <c r="B1340">
        <v>11</v>
      </c>
      <c r="C1340">
        <v>11.059999999999999</v>
      </c>
    </row>
    <row r="1341" spans="1:3">
      <c r="A1341" s="13" t="s">
        <v>1825</v>
      </c>
      <c r="B1341">
        <v>2</v>
      </c>
      <c r="C1341">
        <v>7.8100000000000005</v>
      </c>
    </row>
    <row r="1342" spans="1:3">
      <c r="A1342" s="13" t="s">
        <v>1825</v>
      </c>
      <c r="B1342">
        <v>3</v>
      </c>
      <c r="C1342">
        <v>10.14</v>
      </c>
    </row>
    <row r="1343" spans="1:3">
      <c r="A1343" s="13" t="s">
        <v>1825</v>
      </c>
      <c r="B1343">
        <v>4</v>
      </c>
      <c r="C1343">
        <v>12.27</v>
      </c>
    </row>
    <row r="1344" spans="1:3">
      <c r="A1344" s="13" t="s">
        <v>1825</v>
      </c>
      <c r="B1344">
        <v>5</v>
      </c>
      <c r="C1344">
        <v>10.11</v>
      </c>
    </row>
    <row r="1345" spans="1:3">
      <c r="A1345" s="13" t="s">
        <v>1825</v>
      </c>
      <c r="B1345">
        <v>6</v>
      </c>
      <c r="C1345">
        <v>8.09</v>
      </c>
    </row>
    <row r="1346" spans="1:3">
      <c r="A1346" s="13" t="s">
        <v>1825</v>
      </c>
      <c r="B1346">
        <v>7</v>
      </c>
      <c r="C1346">
        <v>11.8</v>
      </c>
    </row>
    <row r="1347" spans="1:3">
      <c r="A1347" s="13" t="s">
        <v>1825</v>
      </c>
      <c r="B1347">
        <v>8</v>
      </c>
      <c r="C1347">
        <v>9.07</v>
      </c>
    </row>
    <row r="1348" spans="1:3">
      <c r="A1348" s="13" t="s">
        <v>1825</v>
      </c>
      <c r="B1348">
        <v>9</v>
      </c>
      <c r="C1348">
        <v>7.2799999999999994</v>
      </c>
    </row>
    <row r="1349" spans="1:3">
      <c r="A1349" s="13" t="s">
        <v>452</v>
      </c>
      <c r="B1349">
        <v>1</v>
      </c>
      <c r="C1349">
        <v>15.29</v>
      </c>
    </row>
    <row r="1350" spans="1:3">
      <c r="A1350" s="13" t="s">
        <v>452</v>
      </c>
      <c r="B1350">
        <v>10</v>
      </c>
      <c r="C1350">
        <v>8.879999999999999</v>
      </c>
    </row>
    <row r="1351" spans="1:3">
      <c r="A1351" s="13" t="s">
        <v>452</v>
      </c>
      <c r="B1351">
        <v>11</v>
      </c>
      <c r="C1351">
        <v>4.88</v>
      </c>
    </row>
    <row r="1352" spans="1:3">
      <c r="A1352" s="13" t="s">
        <v>452</v>
      </c>
      <c r="B1352">
        <v>2</v>
      </c>
      <c r="C1352">
        <v>13.17</v>
      </c>
    </row>
    <row r="1353" spans="1:3">
      <c r="A1353" s="13" t="s">
        <v>452</v>
      </c>
      <c r="B1353">
        <v>3</v>
      </c>
      <c r="C1353">
        <v>13.38</v>
      </c>
    </row>
    <row r="1354" spans="1:3">
      <c r="A1354" s="13" t="s">
        <v>452</v>
      </c>
      <c r="B1354">
        <v>4</v>
      </c>
      <c r="C1354">
        <v>10.51</v>
      </c>
    </row>
    <row r="1355" spans="1:3">
      <c r="A1355" s="13" t="s">
        <v>452</v>
      </c>
      <c r="B1355">
        <v>5</v>
      </c>
      <c r="C1355">
        <v>3.59</v>
      </c>
    </row>
    <row r="1356" spans="1:3">
      <c r="A1356" s="13" t="s">
        <v>452</v>
      </c>
      <c r="B1356">
        <v>8</v>
      </c>
      <c r="C1356">
        <v>11.17</v>
      </c>
    </row>
    <row r="1357" spans="1:3">
      <c r="A1357" s="13" t="s">
        <v>452</v>
      </c>
      <c r="B1357">
        <v>9</v>
      </c>
      <c r="C1357">
        <v>9.7199999999999989</v>
      </c>
    </row>
    <row r="1358" spans="1:3">
      <c r="A1358" s="13" t="s">
        <v>2698</v>
      </c>
      <c r="B1358">
        <v>1</v>
      </c>
      <c r="C1358">
        <v>12.369999999999997</v>
      </c>
    </row>
    <row r="1359" spans="1:3">
      <c r="A1359" s="13" t="s">
        <v>2698</v>
      </c>
      <c r="B1359">
        <v>10</v>
      </c>
      <c r="C1359">
        <v>15.09</v>
      </c>
    </row>
    <row r="1360" spans="1:3">
      <c r="A1360" s="13" t="s">
        <v>2698</v>
      </c>
      <c r="B1360">
        <v>11</v>
      </c>
      <c r="C1360">
        <v>11.07</v>
      </c>
    </row>
    <row r="1361" spans="1:3">
      <c r="A1361" s="13" t="s">
        <v>2698</v>
      </c>
      <c r="B1361">
        <v>2</v>
      </c>
      <c r="C1361">
        <v>11.43</v>
      </c>
    </row>
    <row r="1362" spans="1:3">
      <c r="A1362" s="13" t="s">
        <v>2698</v>
      </c>
      <c r="B1362">
        <v>3</v>
      </c>
      <c r="C1362">
        <v>12.799999999999999</v>
      </c>
    </row>
    <row r="1363" spans="1:3">
      <c r="A1363" s="13" t="s">
        <v>2698</v>
      </c>
      <c r="B1363">
        <v>4</v>
      </c>
      <c r="C1363">
        <v>19.21</v>
      </c>
    </row>
    <row r="1364" spans="1:3">
      <c r="A1364" s="13" t="s">
        <v>2698</v>
      </c>
      <c r="B1364">
        <v>5</v>
      </c>
      <c r="C1364">
        <v>13.61</v>
      </c>
    </row>
    <row r="1365" spans="1:3">
      <c r="A1365" s="13" t="s">
        <v>2698</v>
      </c>
      <c r="B1365">
        <v>6</v>
      </c>
      <c r="C1365">
        <v>15.02</v>
      </c>
    </row>
    <row r="1366" spans="1:3">
      <c r="A1366" s="13" t="s">
        <v>2698</v>
      </c>
      <c r="B1366">
        <v>7</v>
      </c>
      <c r="C1366">
        <v>6.99</v>
      </c>
    </row>
    <row r="1367" spans="1:3">
      <c r="A1367" s="13" t="s">
        <v>2698</v>
      </c>
      <c r="B1367">
        <v>8</v>
      </c>
      <c r="C1367">
        <v>11.14</v>
      </c>
    </row>
    <row r="1368" spans="1:3">
      <c r="A1368" s="13" t="s">
        <v>2698</v>
      </c>
      <c r="B1368">
        <v>9</v>
      </c>
      <c r="C1368">
        <v>10.54</v>
      </c>
    </row>
    <row r="1369" spans="1:3">
      <c r="A1369" s="13" t="s">
        <v>2699</v>
      </c>
      <c r="B1369">
        <v>1</v>
      </c>
      <c r="C1369">
        <v>16.579999999999998</v>
      </c>
    </row>
    <row r="1370" spans="1:3">
      <c r="A1370" s="13" t="s">
        <v>2699</v>
      </c>
      <c r="B1370">
        <v>10</v>
      </c>
      <c r="C1370">
        <v>13.18</v>
      </c>
    </row>
    <row r="1371" spans="1:3">
      <c r="A1371" s="13" t="s">
        <v>2699</v>
      </c>
      <c r="B1371">
        <v>11</v>
      </c>
      <c r="C1371">
        <v>12.38</v>
      </c>
    </row>
    <row r="1372" spans="1:3">
      <c r="A1372" s="13" t="s">
        <v>2699</v>
      </c>
      <c r="B1372">
        <v>2</v>
      </c>
      <c r="C1372">
        <v>8.0500000000000007</v>
      </c>
    </row>
    <row r="1373" spans="1:3">
      <c r="A1373" s="13" t="s">
        <v>2699</v>
      </c>
      <c r="B1373">
        <v>3</v>
      </c>
      <c r="C1373">
        <v>12.610000000000001</v>
      </c>
    </row>
    <row r="1374" spans="1:3">
      <c r="A1374" s="13" t="s">
        <v>2699</v>
      </c>
      <c r="B1374">
        <v>4</v>
      </c>
      <c r="C1374">
        <v>23.14</v>
      </c>
    </row>
    <row r="1375" spans="1:3">
      <c r="A1375" s="13" t="s">
        <v>2699</v>
      </c>
      <c r="B1375">
        <v>5</v>
      </c>
      <c r="C1375">
        <v>31.850000000000005</v>
      </c>
    </row>
    <row r="1376" spans="1:3">
      <c r="A1376" s="13" t="s">
        <v>2699</v>
      </c>
      <c r="B1376">
        <v>6</v>
      </c>
      <c r="C1376">
        <v>20.209999999999997</v>
      </c>
    </row>
    <row r="1377" spans="1:3">
      <c r="A1377" s="13" t="s">
        <v>2699</v>
      </c>
      <c r="B1377">
        <v>7</v>
      </c>
      <c r="C1377">
        <v>17.509999999999998</v>
      </c>
    </row>
    <row r="1378" spans="1:3">
      <c r="A1378" s="13" t="s">
        <v>2699</v>
      </c>
      <c r="B1378">
        <v>8</v>
      </c>
      <c r="C1378">
        <v>16.329999999999998</v>
      </c>
    </row>
    <row r="1379" spans="1:3">
      <c r="A1379" s="13" t="s">
        <v>2699</v>
      </c>
      <c r="B1379">
        <v>9</v>
      </c>
      <c r="C1379">
        <v>21.36</v>
      </c>
    </row>
    <row r="1380" spans="1:3">
      <c r="A1380" s="13" t="s">
        <v>2700</v>
      </c>
      <c r="B1380">
        <v>1</v>
      </c>
      <c r="C1380">
        <v>15.07</v>
      </c>
    </row>
    <row r="1381" spans="1:3">
      <c r="A1381" s="13" t="s">
        <v>2700</v>
      </c>
      <c r="B1381">
        <v>2</v>
      </c>
      <c r="C1381">
        <v>18.25</v>
      </c>
    </row>
    <row r="1382" spans="1:3">
      <c r="A1382" s="13" t="s">
        <v>2700</v>
      </c>
      <c r="B1382">
        <v>3</v>
      </c>
      <c r="C1382">
        <v>24.82</v>
      </c>
    </row>
    <row r="1383" spans="1:3">
      <c r="A1383" s="13" t="s">
        <v>2700</v>
      </c>
      <c r="B1383">
        <v>4</v>
      </c>
      <c r="C1383">
        <v>20.420000000000002</v>
      </c>
    </row>
    <row r="1384" spans="1:3">
      <c r="A1384" s="13" t="s">
        <v>2700</v>
      </c>
      <c r="B1384">
        <v>5</v>
      </c>
      <c r="C1384">
        <v>25.599999999999998</v>
      </c>
    </row>
    <row r="1385" spans="1:3">
      <c r="A1385" s="13" t="s">
        <v>2700</v>
      </c>
      <c r="B1385">
        <v>6</v>
      </c>
      <c r="C1385">
        <v>15.299999999999999</v>
      </c>
    </row>
    <row r="1386" spans="1:3">
      <c r="A1386" s="13" t="s">
        <v>2700</v>
      </c>
      <c r="B1386">
        <v>7</v>
      </c>
      <c r="C1386">
        <v>1.84</v>
      </c>
    </row>
    <row r="1387" spans="1:3">
      <c r="A1387" s="13" t="s">
        <v>1865</v>
      </c>
      <c r="B1387">
        <v>1</v>
      </c>
      <c r="C1387">
        <v>27.77</v>
      </c>
    </row>
    <row r="1388" spans="1:3">
      <c r="A1388" s="13" t="s">
        <v>1865</v>
      </c>
      <c r="B1388">
        <v>10</v>
      </c>
      <c r="C1388">
        <v>24.259999999999998</v>
      </c>
    </row>
    <row r="1389" spans="1:3">
      <c r="A1389" s="13" t="s">
        <v>1865</v>
      </c>
      <c r="B1389">
        <v>11</v>
      </c>
      <c r="C1389">
        <v>25.889999999999997</v>
      </c>
    </row>
    <row r="1390" spans="1:3">
      <c r="A1390" s="13" t="s">
        <v>1865</v>
      </c>
      <c r="B1390">
        <v>2</v>
      </c>
      <c r="C1390">
        <v>30.17</v>
      </c>
    </row>
    <row r="1391" spans="1:3">
      <c r="A1391" s="13" t="s">
        <v>1865</v>
      </c>
      <c r="B1391">
        <v>3</v>
      </c>
      <c r="C1391">
        <v>25.95</v>
      </c>
    </row>
    <row r="1392" spans="1:3">
      <c r="A1392" s="13" t="s">
        <v>1865</v>
      </c>
      <c r="B1392">
        <v>4</v>
      </c>
      <c r="C1392">
        <v>21.45</v>
      </c>
    </row>
    <row r="1393" spans="1:3">
      <c r="A1393" s="13" t="s">
        <v>1865</v>
      </c>
      <c r="B1393">
        <v>5</v>
      </c>
      <c r="C1393">
        <v>19.73</v>
      </c>
    </row>
    <row r="1394" spans="1:3">
      <c r="A1394" s="13" t="s">
        <v>1865</v>
      </c>
      <c r="B1394">
        <v>6</v>
      </c>
      <c r="C1394">
        <v>39.360000000000007</v>
      </c>
    </row>
    <row r="1395" spans="1:3">
      <c r="A1395" s="13" t="s">
        <v>1865</v>
      </c>
      <c r="B1395">
        <v>7</v>
      </c>
      <c r="C1395">
        <v>29.289999999999996</v>
      </c>
    </row>
    <row r="1396" spans="1:3">
      <c r="A1396" s="13" t="s">
        <v>1865</v>
      </c>
      <c r="B1396">
        <v>8</v>
      </c>
      <c r="C1396">
        <v>19.669999999999998</v>
      </c>
    </row>
    <row r="1397" spans="1:3">
      <c r="A1397" s="13" t="s">
        <v>1865</v>
      </c>
      <c r="B1397">
        <v>9</v>
      </c>
      <c r="C1397">
        <v>22.409999999999997</v>
      </c>
    </row>
    <row r="1398" spans="1:3">
      <c r="A1398" s="13" t="s">
        <v>374</v>
      </c>
      <c r="B1398">
        <v>1</v>
      </c>
      <c r="C1398">
        <v>36.480000000000004</v>
      </c>
    </row>
    <row r="1399" spans="1:3">
      <c r="A1399" s="13" t="s">
        <v>374</v>
      </c>
      <c r="B1399">
        <v>10</v>
      </c>
      <c r="C1399">
        <v>32.71</v>
      </c>
    </row>
    <row r="1400" spans="1:3">
      <c r="A1400" s="13" t="s">
        <v>374</v>
      </c>
      <c r="B1400">
        <v>11</v>
      </c>
      <c r="C1400">
        <v>22.380000000000003</v>
      </c>
    </row>
    <row r="1401" spans="1:3">
      <c r="A1401" s="13" t="s">
        <v>374</v>
      </c>
      <c r="B1401">
        <v>2</v>
      </c>
      <c r="C1401">
        <v>38.550000000000004</v>
      </c>
    </row>
    <row r="1402" spans="1:3">
      <c r="A1402" s="13" t="s">
        <v>374</v>
      </c>
      <c r="B1402">
        <v>3</v>
      </c>
      <c r="C1402">
        <v>34.619999999999997</v>
      </c>
    </row>
    <row r="1403" spans="1:3">
      <c r="A1403" s="13" t="s">
        <v>374</v>
      </c>
      <c r="B1403">
        <v>4</v>
      </c>
      <c r="C1403">
        <v>31.200000000000003</v>
      </c>
    </row>
    <row r="1404" spans="1:3">
      <c r="A1404" s="13" t="s">
        <v>374</v>
      </c>
      <c r="B1404">
        <v>5</v>
      </c>
      <c r="C1404">
        <v>41.14</v>
      </c>
    </row>
    <row r="1405" spans="1:3">
      <c r="A1405" s="13" t="s">
        <v>374</v>
      </c>
      <c r="B1405">
        <v>6</v>
      </c>
      <c r="C1405">
        <v>44.05</v>
      </c>
    </row>
    <row r="1406" spans="1:3">
      <c r="A1406" s="13" t="s">
        <v>374</v>
      </c>
      <c r="B1406">
        <v>7</v>
      </c>
      <c r="C1406">
        <v>39.999999999999993</v>
      </c>
    </row>
    <row r="1407" spans="1:3">
      <c r="A1407" s="13" t="s">
        <v>374</v>
      </c>
      <c r="B1407">
        <v>8</v>
      </c>
      <c r="C1407">
        <v>29.08</v>
      </c>
    </row>
    <row r="1408" spans="1:3">
      <c r="A1408" s="13" t="s">
        <v>374</v>
      </c>
      <c r="B1408">
        <v>9</v>
      </c>
      <c r="C1408">
        <v>27.5</v>
      </c>
    </row>
    <row r="1409" spans="1:3">
      <c r="A1409" s="13" t="s">
        <v>334</v>
      </c>
      <c r="B1409">
        <v>1</v>
      </c>
      <c r="C1409">
        <v>16.21</v>
      </c>
    </row>
    <row r="1410" spans="1:3">
      <c r="A1410" s="13" t="s">
        <v>334</v>
      </c>
      <c r="B1410">
        <v>10</v>
      </c>
      <c r="C1410">
        <v>22.78</v>
      </c>
    </row>
    <row r="1411" spans="1:3">
      <c r="A1411" s="13" t="s">
        <v>334</v>
      </c>
      <c r="B1411">
        <v>11</v>
      </c>
      <c r="C1411">
        <v>19.420000000000002</v>
      </c>
    </row>
    <row r="1412" spans="1:3">
      <c r="A1412" s="13" t="s">
        <v>334</v>
      </c>
      <c r="B1412">
        <v>2</v>
      </c>
      <c r="C1412">
        <v>19.12</v>
      </c>
    </row>
    <row r="1413" spans="1:3">
      <c r="A1413" s="13" t="s">
        <v>334</v>
      </c>
      <c r="B1413">
        <v>3</v>
      </c>
      <c r="C1413">
        <v>17.939999999999998</v>
      </c>
    </row>
    <row r="1414" spans="1:3">
      <c r="A1414" s="13" t="s">
        <v>334</v>
      </c>
      <c r="B1414">
        <v>4</v>
      </c>
      <c r="C1414">
        <v>20.450000000000003</v>
      </c>
    </row>
    <row r="1415" spans="1:3">
      <c r="A1415" s="13" t="s">
        <v>334</v>
      </c>
      <c r="B1415">
        <v>5</v>
      </c>
      <c r="C1415">
        <v>22.29</v>
      </c>
    </row>
    <row r="1416" spans="1:3">
      <c r="A1416" s="13" t="s">
        <v>334</v>
      </c>
      <c r="B1416">
        <v>6</v>
      </c>
      <c r="C1416">
        <v>17.040000000000003</v>
      </c>
    </row>
    <row r="1417" spans="1:3">
      <c r="A1417" s="13" t="s">
        <v>334</v>
      </c>
      <c r="B1417">
        <v>7</v>
      </c>
      <c r="C1417">
        <v>28.02</v>
      </c>
    </row>
    <row r="1418" spans="1:3">
      <c r="A1418" s="13" t="s">
        <v>334</v>
      </c>
      <c r="B1418">
        <v>8</v>
      </c>
      <c r="C1418">
        <v>13.75</v>
      </c>
    </row>
    <row r="1419" spans="1:3">
      <c r="A1419" s="13" t="s">
        <v>334</v>
      </c>
      <c r="B1419">
        <v>9</v>
      </c>
      <c r="C1419">
        <v>19.259999999999998</v>
      </c>
    </row>
    <row r="1420" spans="1:3">
      <c r="A1420" s="13" t="s">
        <v>402</v>
      </c>
      <c r="B1420">
        <v>1</v>
      </c>
      <c r="C1420">
        <v>20.149999999999999</v>
      </c>
    </row>
    <row r="1421" spans="1:3">
      <c r="A1421" s="13" t="s">
        <v>402</v>
      </c>
      <c r="B1421">
        <v>10</v>
      </c>
      <c r="C1421">
        <v>15.249999999999998</v>
      </c>
    </row>
    <row r="1422" spans="1:3">
      <c r="A1422" s="13" t="s">
        <v>402</v>
      </c>
      <c r="B1422">
        <v>11</v>
      </c>
      <c r="C1422">
        <v>9.5500000000000007</v>
      </c>
    </row>
    <row r="1423" spans="1:3">
      <c r="A1423" s="13" t="s">
        <v>402</v>
      </c>
      <c r="B1423">
        <v>2</v>
      </c>
      <c r="C1423">
        <v>10.93</v>
      </c>
    </row>
    <row r="1424" spans="1:3">
      <c r="A1424" s="13" t="s">
        <v>402</v>
      </c>
      <c r="B1424">
        <v>3</v>
      </c>
      <c r="C1424">
        <v>19.82</v>
      </c>
    </row>
    <row r="1425" spans="1:3">
      <c r="A1425" s="13" t="s">
        <v>402</v>
      </c>
      <c r="B1425">
        <v>4</v>
      </c>
      <c r="C1425">
        <v>21.64</v>
      </c>
    </row>
    <row r="1426" spans="1:3">
      <c r="A1426" s="13" t="s">
        <v>402</v>
      </c>
      <c r="B1426">
        <v>5</v>
      </c>
      <c r="C1426">
        <v>13.13</v>
      </c>
    </row>
    <row r="1427" spans="1:3">
      <c r="A1427" s="13" t="s">
        <v>402</v>
      </c>
      <c r="B1427">
        <v>6</v>
      </c>
      <c r="C1427">
        <v>12.909999999999998</v>
      </c>
    </row>
    <row r="1428" spans="1:3">
      <c r="A1428" s="13" t="s">
        <v>402</v>
      </c>
      <c r="B1428">
        <v>7</v>
      </c>
      <c r="C1428">
        <v>15.700000000000001</v>
      </c>
    </row>
    <row r="1429" spans="1:3">
      <c r="A1429" s="13" t="s">
        <v>402</v>
      </c>
      <c r="B1429">
        <v>8</v>
      </c>
      <c r="C1429">
        <v>19.97</v>
      </c>
    </row>
    <row r="1430" spans="1:3">
      <c r="A1430" s="13" t="s">
        <v>402</v>
      </c>
      <c r="B1430">
        <v>9</v>
      </c>
      <c r="C1430">
        <v>12.47</v>
      </c>
    </row>
    <row r="1431" spans="1:3">
      <c r="A1431" s="13" t="s">
        <v>2701</v>
      </c>
      <c r="B1431">
        <v>1</v>
      </c>
      <c r="C1431">
        <v>7.53</v>
      </c>
    </row>
    <row r="1432" spans="1:3">
      <c r="A1432" s="13" t="s">
        <v>2701</v>
      </c>
      <c r="B1432">
        <v>10</v>
      </c>
      <c r="C1432">
        <v>9.879999999999999</v>
      </c>
    </row>
    <row r="1433" spans="1:3">
      <c r="A1433" s="13" t="s">
        <v>2701</v>
      </c>
      <c r="B1433">
        <v>11</v>
      </c>
      <c r="C1433">
        <v>6.25</v>
      </c>
    </row>
    <row r="1434" spans="1:3">
      <c r="A1434" s="13" t="s">
        <v>2701</v>
      </c>
      <c r="B1434">
        <v>2</v>
      </c>
      <c r="C1434">
        <v>7.25</v>
      </c>
    </row>
    <row r="1435" spans="1:3">
      <c r="A1435" s="13" t="s">
        <v>2701</v>
      </c>
      <c r="B1435">
        <v>3</v>
      </c>
      <c r="C1435">
        <v>16.440000000000001</v>
      </c>
    </row>
    <row r="1436" spans="1:3">
      <c r="A1436" s="13" t="s">
        <v>2701</v>
      </c>
      <c r="B1436">
        <v>4</v>
      </c>
      <c r="C1436">
        <v>10.36</v>
      </c>
    </row>
    <row r="1437" spans="1:3">
      <c r="A1437" s="13" t="s">
        <v>2701</v>
      </c>
      <c r="B1437">
        <v>5</v>
      </c>
      <c r="C1437">
        <v>17.07</v>
      </c>
    </row>
    <row r="1438" spans="1:3">
      <c r="A1438" s="13" t="s">
        <v>2701</v>
      </c>
      <c r="B1438">
        <v>6</v>
      </c>
      <c r="C1438">
        <v>11.030000000000001</v>
      </c>
    </row>
    <row r="1439" spans="1:3">
      <c r="A1439" s="13" t="s">
        <v>2701</v>
      </c>
      <c r="B1439">
        <v>7</v>
      </c>
      <c r="C1439">
        <v>15.35</v>
      </c>
    </row>
    <row r="1440" spans="1:3">
      <c r="A1440" s="13" t="s">
        <v>2701</v>
      </c>
      <c r="B1440">
        <v>8</v>
      </c>
      <c r="C1440">
        <v>15.469999999999999</v>
      </c>
    </row>
    <row r="1441" spans="1:3">
      <c r="A1441" s="13" t="s">
        <v>2701</v>
      </c>
      <c r="B1441">
        <v>9</v>
      </c>
      <c r="C1441">
        <v>15.490000000000002</v>
      </c>
    </row>
    <row r="1442" spans="1:3">
      <c r="A1442" s="13" t="s">
        <v>442</v>
      </c>
      <c r="B1442">
        <v>1</v>
      </c>
      <c r="C1442">
        <v>10.48</v>
      </c>
    </row>
    <row r="1443" spans="1:3">
      <c r="A1443" s="13" t="s">
        <v>442</v>
      </c>
      <c r="B1443">
        <v>10</v>
      </c>
      <c r="C1443">
        <v>17.91</v>
      </c>
    </row>
    <row r="1444" spans="1:3">
      <c r="A1444" s="13" t="s">
        <v>442</v>
      </c>
      <c r="B1444">
        <v>11</v>
      </c>
      <c r="C1444">
        <v>16.75</v>
      </c>
    </row>
    <row r="1445" spans="1:3">
      <c r="A1445" s="13" t="s">
        <v>442</v>
      </c>
      <c r="B1445">
        <v>2</v>
      </c>
      <c r="C1445">
        <v>11.32</v>
      </c>
    </row>
    <row r="1446" spans="1:3">
      <c r="A1446" s="13" t="s">
        <v>442</v>
      </c>
      <c r="B1446">
        <v>3</v>
      </c>
      <c r="C1446">
        <v>17.07</v>
      </c>
    </row>
    <row r="1447" spans="1:3">
      <c r="A1447" s="13" t="s">
        <v>442</v>
      </c>
      <c r="B1447">
        <v>4</v>
      </c>
      <c r="C1447">
        <v>10.180000000000001</v>
      </c>
    </row>
    <row r="1448" spans="1:3">
      <c r="A1448" s="13" t="s">
        <v>442</v>
      </c>
      <c r="B1448">
        <v>5</v>
      </c>
      <c r="C1448">
        <v>26.450000000000003</v>
      </c>
    </row>
    <row r="1449" spans="1:3">
      <c r="A1449" s="13" t="s">
        <v>442</v>
      </c>
      <c r="B1449">
        <v>6</v>
      </c>
      <c r="C1449">
        <v>23.51</v>
      </c>
    </row>
    <row r="1450" spans="1:3">
      <c r="A1450" s="13" t="s">
        <v>442</v>
      </c>
      <c r="B1450">
        <v>7</v>
      </c>
      <c r="C1450">
        <v>12.27</v>
      </c>
    </row>
    <row r="1451" spans="1:3">
      <c r="A1451" s="13" t="s">
        <v>442</v>
      </c>
      <c r="B1451">
        <v>8</v>
      </c>
      <c r="C1451">
        <v>11.780000000000001</v>
      </c>
    </row>
    <row r="1452" spans="1:3">
      <c r="A1452" s="13" t="s">
        <v>442</v>
      </c>
      <c r="B1452">
        <v>9</v>
      </c>
      <c r="C1452">
        <v>12.350000000000001</v>
      </c>
    </row>
    <row r="1453" spans="1:3">
      <c r="A1453" s="13" t="s">
        <v>1934</v>
      </c>
      <c r="B1453">
        <v>1</v>
      </c>
      <c r="C1453">
        <v>14.12</v>
      </c>
    </row>
    <row r="1454" spans="1:3">
      <c r="A1454" s="13" t="s">
        <v>1934</v>
      </c>
      <c r="B1454">
        <v>10</v>
      </c>
      <c r="C1454">
        <v>10.93</v>
      </c>
    </row>
    <row r="1455" spans="1:3">
      <c r="A1455" s="13" t="s">
        <v>1934</v>
      </c>
      <c r="B1455">
        <v>11</v>
      </c>
      <c r="C1455">
        <v>12.860000000000001</v>
      </c>
    </row>
    <row r="1456" spans="1:3">
      <c r="A1456" s="13" t="s">
        <v>1934</v>
      </c>
      <c r="B1456">
        <v>2</v>
      </c>
      <c r="C1456">
        <v>7.9799999999999995</v>
      </c>
    </row>
    <row r="1457" spans="1:3">
      <c r="A1457" s="13" t="s">
        <v>1934</v>
      </c>
      <c r="B1457">
        <v>3</v>
      </c>
      <c r="C1457">
        <v>15.499999999999998</v>
      </c>
    </row>
    <row r="1458" spans="1:3">
      <c r="A1458" s="13" t="s">
        <v>1934</v>
      </c>
      <c r="B1458">
        <v>4</v>
      </c>
      <c r="C1458">
        <v>14.200000000000001</v>
      </c>
    </row>
    <row r="1459" spans="1:3">
      <c r="A1459" s="13" t="s">
        <v>1934</v>
      </c>
      <c r="B1459">
        <v>5</v>
      </c>
      <c r="C1459">
        <v>17.14</v>
      </c>
    </row>
    <row r="1460" spans="1:3">
      <c r="A1460" s="13" t="s">
        <v>1934</v>
      </c>
      <c r="B1460">
        <v>6</v>
      </c>
      <c r="C1460">
        <v>14.920000000000002</v>
      </c>
    </row>
    <row r="1461" spans="1:3">
      <c r="A1461" s="13" t="s">
        <v>1934</v>
      </c>
      <c r="B1461">
        <v>7</v>
      </c>
      <c r="C1461">
        <v>20.58</v>
      </c>
    </row>
    <row r="1462" spans="1:3">
      <c r="A1462" s="13" t="s">
        <v>1934</v>
      </c>
      <c r="B1462">
        <v>8</v>
      </c>
      <c r="C1462">
        <v>11.969999999999999</v>
      </c>
    </row>
    <row r="1463" spans="1:3">
      <c r="A1463" s="13" t="s">
        <v>1934</v>
      </c>
      <c r="B1463">
        <v>9</v>
      </c>
      <c r="C1463">
        <v>12.4</v>
      </c>
    </row>
    <row r="1464" spans="1:3">
      <c r="A1464" s="13" t="s">
        <v>1941</v>
      </c>
      <c r="B1464">
        <v>1</v>
      </c>
      <c r="C1464">
        <v>16.829999999999998</v>
      </c>
    </row>
    <row r="1465" spans="1:3">
      <c r="A1465" s="13" t="s">
        <v>1941</v>
      </c>
      <c r="B1465">
        <v>10</v>
      </c>
      <c r="C1465">
        <v>15.370000000000003</v>
      </c>
    </row>
    <row r="1466" spans="1:3">
      <c r="A1466" s="13" t="s">
        <v>1941</v>
      </c>
      <c r="B1466">
        <v>11</v>
      </c>
      <c r="C1466">
        <v>9.49</v>
      </c>
    </row>
    <row r="1467" spans="1:3">
      <c r="A1467" s="13" t="s">
        <v>1941</v>
      </c>
      <c r="B1467">
        <v>2</v>
      </c>
      <c r="C1467">
        <v>14.520000000000001</v>
      </c>
    </row>
    <row r="1468" spans="1:3">
      <c r="A1468" s="13" t="s">
        <v>1941</v>
      </c>
      <c r="B1468">
        <v>3</v>
      </c>
      <c r="C1468">
        <v>14.67</v>
      </c>
    </row>
    <row r="1469" spans="1:3">
      <c r="A1469" s="13" t="s">
        <v>1941</v>
      </c>
      <c r="B1469">
        <v>4</v>
      </c>
      <c r="C1469">
        <v>15.62</v>
      </c>
    </row>
    <row r="1470" spans="1:3">
      <c r="A1470" s="13" t="s">
        <v>1941</v>
      </c>
      <c r="B1470">
        <v>5</v>
      </c>
      <c r="C1470">
        <v>10.66</v>
      </c>
    </row>
    <row r="1471" spans="1:3">
      <c r="A1471" s="13" t="s">
        <v>1941</v>
      </c>
      <c r="B1471">
        <v>6</v>
      </c>
      <c r="C1471">
        <v>13.45</v>
      </c>
    </row>
    <row r="1472" spans="1:3">
      <c r="A1472" s="13" t="s">
        <v>1941</v>
      </c>
      <c r="B1472">
        <v>7</v>
      </c>
      <c r="C1472">
        <v>13.420000000000002</v>
      </c>
    </row>
    <row r="1473" spans="1:3">
      <c r="A1473" s="13" t="s">
        <v>1941</v>
      </c>
      <c r="B1473">
        <v>8</v>
      </c>
      <c r="C1473">
        <v>9.4400000000000013</v>
      </c>
    </row>
    <row r="1474" spans="1:3">
      <c r="A1474" s="13" t="s">
        <v>1941</v>
      </c>
      <c r="B1474">
        <v>9</v>
      </c>
      <c r="C1474">
        <v>17.88</v>
      </c>
    </row>
    <row r="1475" spans="1:3">
      <c r="A1475" s="13" t="s">
        <v>501</v>
      </c>
      <c r="B1475">
        <v>1</v>
      </c>
      <c r="C1475">
        <v>13.4</v>
      </c>
    </row>
    <row r="1476" spans="1:3">
      <c r="A1476" s="13" t="s">
        <v>501</v>
      </c>
      <c r="B1476">
        <v>10</v>
      </c>
      <c r="C1476">
        <v>14.319999999999999</v>
      </c>
    </row>
    <row r="1477" spans="1:3">
      <c r="A1477" s="13" t="s">
        <v>501</v>
      </c>
      <c r="B1477">
        <v>11</v>
      </c>
      <c r="C1477">
        <v>10.030000000000001</v>
      </c>
    </row>
    <row r="1478" spans="1:3">
      <c r="A1478" s="13" t="s">
        <v>501</v>
      </c>
      <c r="B1478">
        <v>2</v>
      </c>
      <c r="C1478">
        <v>11.280000000000001</v>
      </c>
    </row>
    <row r="1479" spans="1:3">
      <c r="A1479" s="13" t="s">
        <v>501</v>
      </c>
      <c r="B1479">
        <v>3</v>
      </c>
      <c r="C1479">
        <v>13.6</v>
      </c>
    </row>
    <row r="1480" spans="1:3">
      <c r="A1480" s="13" t="s">
        <v>501</v>
      </c>
      <c r="B1480">
        <v>4</v>
      </c>
      <c r="C1480">
        <v>8.9699999999999989</v>
      </c>
    </row>
    <row r="1481" spans="1:3">
      <c r="A1481" s="13" t="s">
        <v>501</v>
      </c>
      <c r="B1481">
        <v>5</v>
      </c>
      <c r="C1481">
        <v>11.48</v>
      </c>
    </row>
    <row r="1482" spans="1:3">
      <c r="A1482" s="13" t="s">
        <v>501</v>
      </c>
      <c r="B1482">
        <v>6</v>
      </c>
      <c r="C1482">
        <v>13.67</v>
      </c>
    </row>
    <row r="1483" spans="1:3">
      <c r="A1483" s="13" t="s">
        <v>501</v>
      </c>
      <c r="B1483">
        <v>7</v>
      </c>
      <c r="C1483">
        <v>6.0300000000000011</v>
      </c>
    </row>
    <row r="1484" spans="1:3">
      <c r="A1484" s="13" t="s">
        <v>501</v>
      </c>
      <c r="B1484">
        <v>8</v>
      </c>
      <c r="C1484">
        <v>12.850000000000001</v>
      </c>
    </row>
    <row r="1485" spans="1:3">
      <c r="A1485" s="13" t="s">
        <v>501</v>
      </c>
      <c r="B1485">
        <v>9</v>
      </c>
      <c r="C1485">
        <v>13.969999999999999</v>
      </c>
    </row>
    <row r="1486" spans="1:3">
      <c r="A1486" s="13" t="s">
        <v>1950</v>
      </c>
      <c r="B1486">
        <v>1</v>
      </c>
      <c r="C1486">
        <v>2.2599999999999998</v>
      </c>
    </row>
    <row r="1487" spans="1:3">
      <c r="A1487" s="13" t="s">
        <v>1950</v>
      </c>
      <c r="B1487">
        <v>3</v>
      </c>
      <c r="C1487">
        <v>3.45</v>
      </c>
    </row>
    <row r="1488" spans="1:3">
      <c r="A1488" s="13" t="s">
        <v>1950</v>
      </c>
      <c r="B1488">
        <v>4</v>
      </c>
      <c r="C1488">
        <v>3.85</v>
      </c>
    </row>
    <row r="1489" spans="1:3">
      <c r="A1489" s="13" t="s">
        <v>1950</v>
      </c>
      <c r="B1489">
        <v>5</v>
      </c>
      <c r="C1489">
        <v>1.69</v>
      </c>
    </row>
    <row r="1490" spans="1:3">
      <c r="A1490" s="13" t="s">
        <v>1950</v>
      </c>
      <c r="B1490">
        <v>6</v>
      </c>
      <c r="C1490">
        <v>3.53</v>
      </c>
    </row>
    <row r="1491" spans="1:3">
      <c r="A1491" s="13" t="s">
        <v>1950</v>
      </c>
      <c r="B1491">
        <v>7</v>
      </c>
      <c r="C1491">
        <v>3.38</v>
      </c>
    </row>
    <row r="1492" spans="1:3">
      <c r="A1492" s="13" t="s">
        <v>2702</v>
      </c>
      <c r="B1492">
        <v>1</v>
      </c>
      <c r="C1492">
        <v>8.11</v>
      </c>
    </row>
    <row r="1493" spans="1:3">
      <c r="A1493" s="13" t="s">
        <v>2702</v>
      </c>
      <c r="B1493">
        <v>10</v>
      </c>
      <c r="C1493">
        <v>6.59</v>
      </c>
    </row>
    <row r="1494" spans="1:3">
      <c r="A1494" s="13" t="s">
        <v>2702</v>
      </c>
      <c r="B1494">
        <v>11</v>
      </c>
      <c r="C1494">
        <v>12.81</v>
      </c>
    </row>
    <row r="1495" spans="1:3">
      <c r="A1495" s="13" t="s">
        <v>2702</v>
      </c>
      <c r="B1495">
        <v>2</v>
      </c>
      <c r="C1495">
        <v>4.6500000000000004</v>
      </c>
    </row>
    <row r="1496" spans="1:3">
      <c r="A1496" s="13" t="s">
        <v>2702</v>
      </c>
      <c r="B1496">
        <v>3</v>
      </c>
      <c r="C1496">
        <v>7.6400000000000006</v>
      </c>
    </row>
    <row r="1497" spans="1:3">
      <c r="A1497" s="13" t="s">
        <v>2702</v>
      </c>
      <c r="B1497">
        <v>4</v>
      </c>
      <c r="C1497">
        <v>7.5</v>
      </c>
    </row>
    <row r="1498" spans="1:3">
      <c r="A1498" s="13" t="s">
        <v>2702</v>
      </c>
      <c r="B1498">
        <v>5</v>
      </c>
      <c r="C1498">
        <v>7.1999999999999993</v>
      </c>
    </row>
    <row r="1499" spans="1:3">
      <c r="A1499" s="13" t="s">
        <v>2702</v>
      </c>
      <c r="B1499">
        <v>6</v>
      </c>
      <c r="C1499">
        <v>7.7799999999999994</v>
      </c>
    </row>
    <row r="1500" spans="1:3">
      <c r="A1500" s="13" t="s">
        <v>2702</v>
      </c>
      <c r="B1500">
        <v>7</v>
      </c>
      <c r="C1500">
        <v>7.31</v>
      </c>
    </row>
    <row r="1501" spans="1:3">
      <c r="A1501" s="13" t="s">
        <v>2702</v>
      </c>
      <c r="B1501">
        <v>8</v>
      </c>
      <c r="C1501">
        <v>5.8800000000000008</v>
      </c>
    </row>
    <row r="1502" spans="1:3">
      <c r="A1502" s="13" t="s">
        <v>2702</v>
      </c>
      <c r="B1502">
        <v>9</v>
      </c>
      <c r="C1502">
        <v>6.84</v>
      </c>
    </row>
  </sheetData>
  <pageMargins left="0.7" right="0.7" top="0.75" bottom="0.75" header="0.3" footer="0.3"/>
  <pageSetup orientation="portrait" horizontalDpi="1200" verticalDpi="1200" r:id="rId3"/>
  <drawing r:id="rId4"/>
  <tableParts count="1"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1D8E9-5DE2-8B47-8C87-118AF68AE941}">
  <sheetPr codeName="Sheet6">
    <tabColor theme="5"/>
  </sheetPr>
  <dimension ref="B1:CB172"/>
  <sheetViews>
    <sheetView topLeftCell="A76" zoomScale="60" zoomScaleNormal="60" workbookViewId="0">
      <selection activeCell="D6" sqref="D6:S6"/>
    </sheetView>
  </sheetViews>
  <sheetFormatPr defaultColWidth="8.85546875" defaultRowHeight="15"/>
  <cols>
    <col min="1" max="1" width="5.85546875" style="21" customWidth="1"/>
    <col min="2" max="2" width="19.85546875" style="21" customWidth="1"/>
    <col min="3" max="3" width="20.140625" style="21" customWidth="1"/>
    <col min="4" max="4" width="25.42578125" style="21" customWidth="1"/>
    <col min="5" max="5" width="25.7109375" style="21" customWidth="1"/>
    <col min="6" max="6" width="19.85546875" style="21" bestFit="1" customWidth="1"/>
    <col min="7" max="7" width="17.140625" style="21" customWidth="1"/>
    <col min="8" max="8" width="24" style="21" customWidth="1"/>
    <col min="9" max="9" width="23.42578125" style="21" customWidth="1"/>
    <col min="10" max="10" width="23.28515625" style="21" customWidth="1"/>
    <col min="11" max="11" width="22.5703125" style="21" customWidth="1"/>
    <col min="12" max="13" width="19.7109375" style="21" customWidth="1"/>
    <col min="14" max="14" width="22.140625" style="21" customWidth="1"/>
    <col min="15" max="16" width="19.42578125" style="21" customWidth="1"/>
    <col min="17" max="17" width="19.28515625" style="21" customWidth="1"/>
    <col min="18" max="18" width="21.7109375" style="21" customWidth="1"/>
    <col min="19" max="19" width="18" style="21" customWidth="1"/>
    <col min="20" max="20" width="23.85546875" style="21" customWidth="1"/>
    <col min="21" max="21" width="19.7109375" style="21" customWidth="1"/>
    <col min="22" max="22" width="8.85546875" style="21" customWidth="1"/>
    <col min="23" max="28" width="12.140625" style="21" customWidth="1"/>
    <col min="29" max="29" width="15.42578125" style="21" customWidth="1"/>
    <col min="30" max="30" width="12" style="21" customWidth="1"/>
    <col min="31" max="31" width="10.42578125" style="21" hidden="1" customWidth="1"/>
    <col min="32" max="32" width="23.85546875" style="21" hidden="1" customWidth="1"/>
    <col min="33" max="33" width="9.42578125" style="21" hidden="1" customWidth="1"/>
    <col min="34" max="34" width="8.42578125" style="21" hidden="1" customWidth="1"/>
    <col min="35" max="35" width="23.85546875" style="21" hidden="1" customWidth="1"/>
    <col min="36" max="36" width="13.85546875" style="21" customWidth="1"/>
    <col min="37" max="37" width="12.42578125" style="21" customWidth="1"/>
    <col min="38" max="38" width="8.85546875" style="21" customWidth="1"/>
    <col min="39" max="46" width="8.85546875" style="21"/>
    <col min="47" max="81" width="0" style="21" hidden="1" customWidth="1"/>
    <col min="82" max="16384" width="8.85546875" style="21"/>
  </cols>
  <sheetData>
    <row r="1" spans="2:31" ht="15.75" thickBot="1">
      <c r="P1" s="26"/>
      <c r="Q1" s="26"/>
      <c r="R1" s="26"/>
    </row>
    <row r="2" spans="2:31"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4"/>
    </row>
    <row r="3" spans="2:31" ht="21">
      <c r="B3" s="25"/>
      <c r="C3" s="26"/>
      <c r="D3" s="46" t="s">
        <v>2703</v>
      </c>
      <c r="E3" s="46" t="s">
        <v>0</v>
      </c>
      <c r="F3" s="4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7"/>
    </row>
    <row r="4" spans="2:31" ht="21">
      <c r="B4" s="25"/>
      <c r="C4" s="26"/>
      <c r="D4" s="46"/>
      <c r="E4" s="99" t="s">
        <v>2704</v>
      </c>
      <c r="F4" s="4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7"/>
    </row>
    <row r="5" spans="2:31" ht="11.25" customHeight="1">
      <c r="B5" s="25"/>
      <c r="C5" s="26"/>
      <c r="D5" s="46"/>
      <c r="E5" s="26"/>
      <c r="F5" s="4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7"/>
    </row>
    <row r="6" spans="2:31" ht="36">
      <c r="B6" s="785" t="s">
        <v>2705</v>
      </c>
      <c r="C6" s="786"/>
      <c r="D6" s="787" t="s">
        <v>1702</v>
      </c>
      <c r="E6" s="787"/>
      <c r="F6" s="787"/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787"/>
      <c r="R6" s="787"/>
      <c r="S6" s="787"/>
      <c r="T6" s="27"/>
      <c r="AD6" s="776"/>
      <c r="AE6" s="776"/>
    </row>
    <row r="7" spans="2:31" ht="16.5" customHeight="1">
      <c r="B7" s="738"/>
      <c r="C7" s="739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27"/>
      <c r="AD7" s="737"/>
      <c r="AE7" s="737"/>
    </row>
    <row r="8" spans="2:31" ht="24.75" customHeight="1">
      <c r="B8" s="738"/>
      <c r="C8" s="739"/>
      <c r="D8" s="827" t="s">
        <v>2706</v>
      </c>
      <c r="E8" s="828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27"/>
      <c r="AD8" s="737"/>
      <c r="AE8" s="737"/>
    </row>
    <row r="9" spans="2:31" ht="20.100000000000001" customHeight="1">
      <c r="B9" s="738"/>
      <c r="C9" s="739"/>
      <c r="D9" s="681" t="s">
        <v>2707</v>
      </c>
      <c r="E9" s="682" t="str">
        <f>VLOOKUP($D$6,Table3[#All],3,FALSE)</f>
        <v>Shared</v>
      </c>
      <c r="F9" s="640"/>
      <c r="G9" s="640"/>
      <c r="H9" s="640"/>
      <c r="I9" s="640"/>
      <c r="J9" s="640"/>
      <c r="K9" s="640"/>
      <c r="L9" s="640"/>
      <c r="M9" s="640"/>
      <c r="N9" s="640"/>
      <c r="O9" s="640"/>
      <c r="P9" s="640"/>
      <c r="Q9" s="640"/>
      <c r="R9" s="640"/>
      <c r="S9" s="640"/>
      <c r="T9" s="27"/>
      <c r="AD9" s="737"/>
      <c r="AE9" s="737"/>
    </row>
    <row r="10" spans="2:31" ht="20.100000000000001" customHeight="1">
      <c r="B10" s="738"/>
      <c r="C10" s="739"/>
      <c r="D10" s="686" t="s">
        <v>2708</v>
      </c>
      <c r="E10" s="687">
        <f>VLOOKUP($D$6,Table3[#All],9,FALSE)</f>
        <v>0</v>
      </c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27"/>
      <c r="AD10" s="737"/>
      <c r="AE10" s="737"/>
    </row>
    <row r="11" spans="2:31" ht="33.75" customHeight="1">
      <c r="B11" s="738"/>
      <c r="C11" s="739"/>
      <c r="D11" s="684" t="s">
        <v>2709</v>
      </c>
      <c r="E11" s="685">
        <f>VLOOKUP($D$6,Table3[#All],10,FALSE)</f>
        <v>0</v>
      </c>
      <c r="F11" s="640"/>
      <c r="G11" s="640"/>
      <c r="H11" s="640"/>
      <c r="I11" s="640"/>
      <c r="J11" s="640"/>
      <c r="K11" s="640"/>
      <c r="L11" s="640"/>
      <c r="M11" s="640"/>
      <c r="N11" s="640"/>
      <c r="O11" s="640"/>
      <c r="P11" s="640"/>
      <c r="Q11" s="640"/>
      <c r="R11" s="640"/>
      <c r="S11" s="640"/>
      <c r="T11" s="27"/>
      <c r="AD11" s="737"/>
      <c r="AE11" s="737"/>
    </row>
    <row r="12" spans="2:31" ht="27" customHeight="1" thickBot="1">
      <c r="B12" s="106"/>
      <c r="C12" s="107"/>
      <c r="D12" s="162"/>
      <c r="E12" s="162"/>
      <c r="F12" s="162"/>
      <c r="G12" s="162"/>
      <c r="H12" s="162"/>
      <c r="I12" s="29"/>
      <c r="J12" s="29"/>
      <c r="K12" s="29"/>
      <c r="L12" s="29"/>
      <c r="M12" s="163"/>
      <c r="N12" s="163"/>
      <c r="O12" s="163"/>
      <c r="P12" s="163"/>
      <c r="Q12" s="163"/>
      <c r="R12" s="29"/>
      <c r="S12" s="29"/>
      <c r="T12" s="30"/>
      <c r="AD12" s="737"/>
      <c r="AE12" s="737"/>
    </row>
    <row r="13" spans="2:31" ht="17.25" customHeight="1" thickBot="1">
      <c r="B13" s="77"/>
      <c r="C13" s="87"/>
      <c r="D13" s="105"/>
      <c r="E13" s="105"/>
      <c r="F13" s="105"/>
      <c r="G13" s="105"/>
      <c r="H13" s="105"/>
      <c r="M13" s="51"/>
      <c r="N13" s="51"/>
      <c r="O13" s="51"/>
      <c r="P13" s="98"/>
      <c r="Q13" s="98"/>
      <c r="R13" s="26"/>
      <c r="AD13" s="737"/>
      <c r="AE13" s="737"/>
    </row>
    <row r="14" spans="2:31" ht="15" customHeight="1">
      <c r="D14" s="42"/>
      <c r="E14" s="50"/>
      <c r="F14" s="88"/>
      <c r="G14" s="88"/>
      <c r="H14" s="88"/>
      <c r="I14" s="88"/>
      <c r="J14" s="23"/>
      <c r="K14" s="23"/>
      <c r="L14" s="89"/>
      <c r="M14" s="89"/>
      <c r="N14" s="89"/>
      <c r="O14" s="89"/>
      <c r="P14" s="89"/>
      <c r="Q14" s="89"/>
      <c r="R14" s="23"/>
      <c r="S14" s="23"/>
      <c r="T14" s="316"/>
      <c r="U14" s="31"/>
      <c r="V14" s="26"/>
      <c r="W14" s="26"/>
      <c r="X14" s="26"/>
      <c r="Y14" s="26"/>
      <c r="Z14" s="26"/>
      <c r="AA14" s="26"/>
    </row>
    <row r="15" spans="2:31" ht="30" customHeight="1">
      <c r="D15" s="42"/>
      <c r="E15" s="90"/>
      <c r="F15" s="46"/>
      <c r="G15" s="46" t="s">
        <v>2710</v>
      </c>
      <c r="H15" s="46" t="s">
        <v>2711</v>
      </c>
      <c r="I15" s="46"/>
      <c r="J15" s="26"/>
      <c r="K15" s="26"/>
      <c r="L15" s="98"/>
      <c r="M15" s="98"/>
      <c r="N15" s="98"/>
      <c r="O15" s="98"/>
      <c r="P15" s="98"/>
      <c r="Q15" s="98"/>
      <c r="R15" s="26"/>
      <c r="S15" s="26"/>
      <c r="T15" s="317"/>
      <c r="U15" s="31"/>
      <c r="V15" s="26"/>
      <c r="W15" s="26"/>
      <c r="X15" s="26"/>
      <c r="Y15" s="26"/>
      <c r="Z15" s="26"/>
      <c r="AA15" s="26"/>
    </row>
    <row r="16" spans="2:31" ht="20.25" customHeight="1">
      <c r="D16" s="42"/>
      <c r="E16" s="90"/>
      <c r="F16" s="46"/>
      <c r="G16" s="46"/>
      <c r="H16" s="100" t="s">
        <v>2712</v>
      </c>
      <c r="I16" s="46"/>
      <c r="J16" s="26"/>
      <c r="K16" s="26"/>
      <c r="L16" s="98"/>
      <c r="M16" s="98"/>
      <c r="N16" s="98"/>
      <c r="O16" s="98"/>
      <c r="P16" s="98"/>
      <c r="Q16" s="98"/>
      <c r="R16" s="26"/>
      <c r="S16" s="26"/>
      <c r="T16" s="317"/>
      <c r="U16" s="31"/>
      <c r="V16" s="26"/>
      <c r="W16" s="26"/>
      <c r="X16" s="26"/>
      <c r="Y16" s="26"/>
      <c r="Z16" s="26"/>
      <c r="AA16" s="26"/>
    </row>
    <row r="17" spans="2:80" ht="20.25" customHeight="1">
      <c r="D17" s="42"/>
      <c r="E17" s="90"/>
      <c r="F17" s="46"/>
      <c r="G17" s="46"/>
      <c r="H17" s="364" t="s">
        <v>2713</v>
      </c>
      <c r="I17" s="4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317"/>
      <c r="U17" s="31"/>
      <c r="V17" s="26"/>
      <c r="W17" s="26"/>
      <c r="X17" s="26"/>
      <c r="Y17" s="26"/>
      <c r="Z17" s="26"/>
      <c r="AA17" s="26"/>
    </row>
    <row r="18" spans="2:80" ht="20.25" customHeight="1" thickBot="1">
      <c r="D18" s="42"/>
      <c r="E18" s="90"/>
      <c r="F18" s="46"/>
      <c r="G18" s="46"/>
      <c r="H18" s="364"/>
      <c r="I18" s="4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317"/>
      <c r="U18" s="31"/>
      <c r="V18" s="26"/>
      <c r="W18" s="26"/>
      <c r="X18" s="26"/>
      <c r="Y18" s="26"/>
      <c r="Z18" s="26"/>
      <c r="AA18" s="26"/>
    </row>
    <row r="19" spans="2:80" ht="32.450000000000003" customHeight="1" thickBot="1">
      <c r="B19" s="777" t="str">
        <f>D6</f>
        <v>SAMUEL (CITY)</v>
      </c>
      <c r="C19" s="778"/>
      <c r="E19" s="91"/>
      <c r="F19" s="78"/>
      <c r="G19" s="781" t="s">
        <v>2714</v>
      </c>
      <c r="H19" s="782"/>
      <c r="I19" s="782"/>
      <c r="J19" s="782"/>
      <c r="K19" s="782"/>
      <c r="L19" s="782"/>
      <c r="M19" s="783"/>
      <c r="N19" s="92"/>
      <c r="O19" s="26"/>
      <c r="P19" s="781" t="s">
        <v>2715</v>
      </c>
      <c r="Q19" s="782"/>
      <c r="R19" s="782"/>
      <c r="S19" s="783"/>
      <c r="T19" s="27"/>
      <c r="U19" s="26"/>
      <c r="V19" s="26"/>
      <c r="W19" s="26"/>
      <c r="X19" s="26"/>
      <c r="Y19" s="26"/>
      <c r="Z19" s="26"/>
      <c r="AA19" s="26"/>
      <c r="AD19" s="35"/>
      <c r="AE19" s="35"/>
    </row>
    <row r="20" spans="2:80" ht="41.25" customHeight="1" thickBot="1">
      <c r="B20" s="779" t="s">
        <v>2716</v>
      </c>
      <c r="C20" s="780"/>
      <c r="E20" s="25"/>
      <c r="F20" s="18"/>
      <c r="G20" s="56" t="s">
        <v>2717</v>
      </c>
      <c r="H20" s="57" t="s">
        <v>2718</v>
      </c>
      <c r="I20" s="66" t="s">
        <v>2719</v>
      </c>
      <c r="J20" s="66" t="s">
        <v>2720</v>
      </c>
      <c r="K20" s="66" t="s">
        <v>2721</v>
      </c>
      <c r="L20" s="66" t="s">
        <v>2722</v>
      </c>
      <c r="M20" s="58" t="s">
        <v>2723</v>
      </c>
      <c r="N20" s="26"/>
      <c r="O20" s="26"/>
      <c r="P20" s="352" t="s">
        <v>2724</v>
      </c>
      <c r="Q20" s="349" t="s">
        <v>2725</v>
      </c>
      <c r="R20" s="350" t="s">
        <v>2726</v>
      </c>
      <c r="S20" s="353" t="s">
        <v>2727</v>
      </c>
      <c r="T20" s="27"/>
      <c r="U20" s="26"/>
      <c r="V20" s="26"/>
      <c r="W20" s="26"/>
      <c r="X20" s="26"/>
      <c r="Y20" s="26"/>
      <c r="Z20" s="26"/>
      <c r="AA20" s="26"/>
      <c r="AD20" s="35"/>
      <c r="AE20" s="35"/>
    </row>
    <row r="21" spans="2:80" ht="15.75">
      <c r="B21" s="166" t="s">
        <v>2728</v>
      </c>
      <c r="C21" s="509">
        <f>CONVERT(C23*2.54*7,"lbm","ton")</f>
        <v>11.645900000000001</v>
      </c>
      <c r="E21" s="25"/>
      <c r="F21" s="62" t="s">
        <v>2619</v>
      </c>
      <c r="G21" s="262">
        <f>C123</f>
        <v>0.43755310000000008</v>
      </c>
      <c r="H21" s="312">
        <f>CONVERT(G21,"ton","lbm")</f>
        <v>875.10620000000006</v>
      </c>
      <c r="I21" s="312">
        <f t="shared" ref="I21:I27" si="0">G21*C111</f>
        <v>9.2104927550000024</v>
      </c>
      <c r="J21" s="61">
        <v>1</v>
      </c>
      <c r="K21" s="312">
        <f>G28-SUM(K22:K27)</f>
        <v>1.2648279250000003</v>
      </c>
      <c r="L21" s="54">
        <f>CONVERT(K21,"ton","lbm")</f>
        <v>2529.6558500000006</v>
      </c>
      <c r="M21" s="55">
        <f>I28-SUM(M22:M27)</f>
        <v>16.490099449250007</v>
      </c>
      <c r="N21" s="113"/>
      <c r="O21" s="62" t="s">
        <v>2619</v>
      </c>
      <c r="P21" s="356">
        <v>1</v>
      </c>
      <c r="Q21" s="357">
        <v>1</v>
      </c>
      <c r="R21" s="357">
        <v>1</v>
      </c>
      <c r="S21" s="358">
        <v>1</v>
      </c>
      <c r="T21" s="27"/>
      <c r="U21" s="26"/>
      <c r="V21" s="26"/>
      <c r="W21" s="26"/>
      <c r="X21" s="26"/>
      <c r="Y21" s="26"/>
      <c r="Z21" s="26"/>
      <c r="AA21" s="26"/>
      <c r="AD21" s="35"/>
      <c r="AE21" s="35"/>
    </row>
    <row r="22" spans="2:80" ht="15.75">
      <c r="B22" s="168" t="s">
        <v>2729</v>
      </c>
      <c r="C22" s="510">
        <f>C21/7</f>
        <v>1.6637000000000002</v>
      </c>
      <c r="D22" s="442"/>
      <c r="E22" s="25"/>
      <c r="F22" s="63" t="s">
        <v>2620</v>
      </c>
      <c r="G22" s="263">
        <f>C124</f>
        <v>0.31610300000000002</v>
      </c>
      <c r="H22" s="313">
        <f>CONVERT(G22,"ton","lbm")</f>
        <v>632.20600000000002</v>
      </c>
      <c r="I22" s="472">
        <f t="shared" si="0"/>
        <v>5.69617606</v>
      </c>
      <c r="J22" s="413">
        <v>0.5</v>
      </c>
      <c r="K22" s="313">
        <f>G22*J22</f>
        <v>0.15805150000000001</v>
      </c>
      <c r="L22" s="17">
        <f>CONVERT(K22,"ton","lbm")</f>
        <v>316.10300000000001</v>
      </c>
      <c r="M22" s="20">
        <f>I22*J22</f>
        <v>2.84808803</v>
      </c>
      <c r="N22" s="113"/>
      <c r="O22" s="63" t="s">
        <v>2620</v>
      </c>
      <c r="P22" s="354">
        <v>0</v>
      </c>
      <c r="Q22" s="351">
        <v>0.3</v>
      </c>
      <c r="R22" s="351">
        <v>0.5</v>
      </c>
      <c r="S22" s="355">
        <v>0.9</v>
      </c>
      <c r="T22" s="27"/>
      <c r="U22" s="26"/>
      <c r="V22" s="26"/>
      <c r="W22" s="26"/>
      <c r="X22" s="26"/>
      <c r="Y22" s="26"/>
      <c r="Z22" s="26"/>
      <c r="AA22" s="26"/>
      <c r="AD22" s="35"/>
      <c r="AE22" s="35"/>
    </row>
    <row r="23" spans="2:80" ht="15.75">
      <c r="B23" s="170" t="s">
        <v>2730</v>
      </c>
      <c r="C23" s="508">
        <f>IFERROR(VLOOKUP($D$6,DevDataBook2021!$A$2:$AX$270,18,FALSE),VLOOKUP($D$6,developmentdata2019[],19,FALSE))</f>
        <v>1310</v>
      </c>
      <c r="E23" s="25"/>
      <c r="F23" s="64" t="s">
        <v>2621</v>
      </c>
      <c r="G23" s="262">
        <f>C125</f>
        <v>0.11645900000000002</v>
      </c>
      <c r="H23" s="312">
        <f t="shared" ref="H23:H27" si="1">CONVERT(G23,"ton","lbm")</f>
        <v>232.91800000000001</v>
      </c>
      <c r="I23" s="312">
        <f t="shared" si="0"/>
        <v>3.105961530000001</v>
      </c>
      <c r="J23" s="413">
        <v>0.8</v>
      </c>
      <c r="K23" s="312">
        <f>G23*J23</f>
        <v>9.3167200000000019E-2</v>
      </c>
      <c r="L23" s="54">
        <f t="shared" ref="L23:L27" si="2">CONVERT(K23,"ton","lbm")</f>
        <v>186.33440000000004</v>
      </c>
      <c r="M23" s="55">
        <f>I23*J23</f>
        <v>2.4847692240000008</v>
      </c>
      <c r="N23" s="113"/>
      <c r="O23" s="64" t="s">
        <v>2621</v>
      </c>
      <c r="P23" s="356">
        <v>0</v>
      </c>
      <c r="Q23" s="357">
        <v>0.8</v>
      </c>
      <c r="R23" s="357">
        <v>0.79</v>
      </c>
      <c r="S23" s="358">
        <v>0.9</v>
      </c>
      <c r="T23" s="27"/>
      <c r="U23" s="26"/>
      <c r="V23" s="26"/>
      <c r="W23" s="26"/>
      <c r="X23" s="26"/>
      <c r="Y23" s="26"/>
      <c r="Z23" s="26"/>
      <c r="AA23" s="26"/>
      <c r="AD23" s="35"/>
      <c r="AE23" s="35"/>
    </row>
    <row r="24" spans="2:80" ht="44.25" customHeight="1" thickBot="1">
      <c r="B24" s="172" t="s">
        <v>2731</v>
      </c>
      <c r="C24" s="511">
        <f>IFERROR(VLOOKUP($D$6,Table2[#All],23,FALSE),VLOOKUP($D$6,developmentdata2019[],24,FALSE))</f>
        <v>40</v>
      </c>
      <c r="E24" s="25"/>
      <c r="F24" s="63" t="s">
        <v>2622</v>
      </c>
      <c r="G24" s="263">
        <f>C126</f>
        <v>0.11645900000000002</v>
      </c>
      <c r="H24" s="313">
        <f t="shared" si="1"/>
        <v>232.91800000000001</v>
      </c>
      <c r="I24" s="472">
        <f t="shared" si="0"/>
        <v>0.72088121000000016</v>
      </c>
      <c r="J24" s="413">
        <v>0.5</v>
      </c>
      <c r="K24" s="313">
        <f>G24*J24</f>
        <v>5.822950000000001E-2</v>
      </c>
      <c r="L24" s="17">
        <f t="shared" si="2"/>
        <v>116.459</v>
      </c>
      <c r="M24" s="20">
        <f t="shared" ref="M24:M27" si="3">I24*J24</f>
        <v>0.36044060500000008</v>
      </c>
      <c r="N24" s="113"/>
      <c r="O24" s="63" t="s">
        <v>2622</v>
      </c>
      <c r="P24" s="354">
        <v>0</v>
      </c>
      <c r="Q24" s="351">
        <v>0.2</v>
      </c>
      <c r="R24" s="351">
        <v>0.5</v>
      </c>
      <c r="S24" s="355">
        <v>0.9</v>
      </c>
      <c r="T24" s="27"/>
      <c r="U24" s="26"/>
      <c r="V24" s="26"/>
      <c r="W24" s="26"/>
      <c r="X24" s="26"/>
      <c r="Y24" s="26"/>
      <c r="Z24" s="26"/>
      <c r="AA24" s="26"/>
      <c r="AD24" s="35"/>
      <c r="AE24" s="35"/>
    </row>
    <row r="25" spans="2:80" ht="15.75">
      <c r="B25" s="227"/>
      <c r="C25" s="225"/>
      <c r="E25" s="25"/>
      <c r="F25" s="64" t="s">
        <v>2623</v>
      </c>
      <c r="G25" s="262">
        <f t="shared" ref="G25:G27" si="4">C127</f>
        <v>0.53238400000000008</v>
      </c>
      <c r="H25" s="312">
        <f t="shared" si="1"/>
        <v>1064.7680000000003</v>
      </c>
      <c r="I25" s="312">
        <f t="shared" si="0"/>
        <v>2.2998988800000006</v>
      </c>
      <c r="J25" s="413">
        <v>0.1</v>
      </c>
      <c r="K25" s="312">
        <f t="shared" ref="K25:K27" si="5">G25*J25</f>
        <v>5.3238400000000012E-2</v>
      </c>
      <c r="L25" s="54">
        <f t="shared" si="2"/>
        <v>106.47680000000003</v>
      </c>
      <c r="M25" s="55">
        <f t="shared" si="3"/>
        <v>0.22998988800000009</v>
      </c>
      <c r="N25" s="113"/>
      <c r="O25" s="64" t="s">
        <v>2623</v>
      </c>
      <c r="P25" s="356">
        <v>0</v>
      </c>
      <c r="Q25" s="357">
        <v>0</v>
      </c>
      <c r="R25" s="357">
        <v>0.1</v>
      </c>
      <c r="S25" s="358">
        <v>0.9</v>
      </c>
      <c r="T25" s="27"/>
      <c r="U25" s="26"/>
      <c r="V25" s="26"/>
      <c r="W25" s="26"/>
      <c r="X25" s="26"/>
      <c r="Y25" s="26"/>
      <c r="Z25" s="26"/>
      <c r="AA25" s="26"/>
    </row>
    <row r="26" spans="2:80" ht="16.5" thickBot="1">
      <c r="B26" s="227"/>
      <c r="C26" s="225"/>
      <c r="E26" s="25"/>
      <c r="F26" s="63" t="s">
        <v>2624</v>
      </c>
      <c r="G26" s="263">
        <f t="shared" si="4"/>
        <v>1.1645900000000001E-2</v>
      </c>
      <c r="H26" s="313">
        <f t="shared" si="1"/>
        <v>23.291799999999999</v>
      </c>
      <c r="I26" s="472">
        <f t="shared" si="0"/>
        <v>6.5799335000000014E-2</v>
      </c>
      <c r="J26" s="413">
        <v>0.25</v>
      </c>
      <c r="K26" s="313">
        <f t="shared" si="5"/>
        <v>2.9114750000000002E-3</v>
      </c>
      <c r="L26" s="17">
        <f t="shared" si="2"/>
        <v>5.8229499999999996</v>
      </c>
      <c r="M26" s="20">
        <f t="shared" si="3"/>
        <v>1.6449833750000004E-2</v>
      </c>
      <c r="N26" s="26"/>
      <c r="O26" s="63" t="s">
        <v>2732</v>
      </c>
      <c r="P26" s="354">
        <v>0</v>
      </c>
      <c r="Q26" s="351">
        <v>0.1</v>
      </c>
      <c r="R26" s="351">
        <v>0.25</v>
      </c>
      <c r="S26" s="355">
        <v>0.9</v>
      </c>
      <c r="T26" s="27"/>
      <c r="U26" s="26"/>
      <c r="V26" s="26"/>
      <c r="W26" s="26"/>
      <c r="X26" s="26"/>
      <c r="Y26" s="26"/>
      <c r="Z26" s="26"/>
      <c r="AA26" s="26"/>
      <c r="AX26" s="21" t="s">
        <v>2733</v>
      </c>
    </row>
    <row r="27" spans="2:80" s="71" customFormat="1" ht="16.5" thickBot="1">
      <c r="B27" s="784"/>
      <c r="C27" s="784"/>
      <c r="E27" s="93"/>
      <c r="F27" s="65" t="s">
        <v>2625</v>
      </c>
      <c r="G27" s="264">
        <f t="shared" si="4"/>
        <v>0.13309600000000002</v>
      </c>
      <c r="H27" s="314">
        <f t="shared" si="1"/>
        <v>266.19200000000006</v>
      </c>
      <c r="I27" s="314">
        <f t="shared" si="0"/>
        <v>1.7741696800000002</v>
      </c>
      <c r="J27" s="414">
        <v>0.25</v>
      </c>
      <c r="K27" s="314">
        <f t="shared" si="5"/>
        <v>3.3274000000000005E-2</v>
      </c>
      <c r="L27" s="59">
        <f t="shared" si="2"/>
        <v>66.548000000000016</v>
      </c>
      <c r="M27" s="60">
        <f t="shared" si="3"/>
        <v>0.44354242000000005</v>
      </c>
      <c r="N27" s="48"/>
      <c r="O27" s="363" t="s">
        <v>2625</v>
      </c>
      <c r="P27" s="359">
        <v>0</v>
      </c>
      <c r="Q27" s="360">
        <v>0.1</v>
      </c>
      <c r="R27" s="360">
        <v>0.25</v>
      </c>
      <c r="S27" s="361">
        <v>0.9</v>
      </c>
      <c r="T27" s="94"/>
      <c r="U27" s="48"/>
      <c r="V27" s="48"/>
      <c r="W27" s="48"/>
      <c r="X27" s="48"/>
      <c r="Y27" s="48"/>
      <c r="Z27" s="48"/>
      <c r="AA27" s="48"/>
      <c r="AX27" s="788" t="s">
        <v>2734</v>
      </c>
      <c r="AY27" s="789"/>
      <c r="AZ27" s="789"/>
      <c r="BA27" s="789"/>
      <c r="BB27" s="789"/>
      <c r="BC27" s="790"/>
      <c r="BD27" s="791" t="s">
        <v>2735</v>
      </c>
      <c r="BE27" s="792"/>
      <c r="BF27" s="792"/>
      <c r="BG27" s="792"/>
      <c r="BH27" s="793"/>
      <c r="BI27" s="794" t="s">
        <v>2736</v>
      </c>
      <c r="BJ27" s="795"/>
      <c r="BK27" s="795"/>
      <c r="BL27" s="795"/>
      <c r="BM27" s="796"/>
      <c r="BN27" s="123"/>
      <c r="BO27" s="123"/>
      <c r="BP27" s="123"/>
      <c r="BQ27" s="123"/>
      <c r="BR27" s="123"/>
      <c r="BS27" s="123"/>
      <c r="BT27" s="123"/>
      <c r="BU27" s="123"/>
      <c r="BV27" s="123"/>
      <c r="BW27" s="797" t="s">
        <v>2737</v>
      </c>
      <c r="BX27" s="797"/>
      <c r="BY27" s="797"/>
      <c r="BZ27" s="791" t="s">
        <v>2738</v>
      </c>
      <c r="CA27" s="792"/>
      <c r="CB27" s="798"/>
    </row>
    <row r="28" spans="2:80" s="72" customFormat="1" ht="24.95" customHeight="1" thickTop="1">
      <c r="B28" s="227"/>
      <c r="C28" s="224"/>
      <c r="E28" s="85"/>
      <c r="F28" s="109" t="s">
        <v>2739</v>
      </c>
      <c r="G28" s="110">
        <f>SUM(G21:G27)</f>
        <v>1.6637000000000004</v>
      </c>
      <c r="H28" s="110">
        <f t="shared" ref="H28:I28" si="6">SUM(H21:H27)</f>
        <v>3327.4000000000005</v>
      </c>
      <c r="I28" s="110">
        <f t="shared" si="6"/>
        <v>22.873379450000009</v>
      </c>
      <c r="J28" s="111"/>
      <c r="K28" s="111"/>
      <c r="L28" s="321"/>
      <c r="M28" s="321"/>
      <c r="N28" s="315"/>
      <c r="O28" s="96"/>
      <c r="P28" s="96"/>
      <c r="Q28" s="96"/>
      <c r="R28" s="96"/>
      <c r="S28" s="96"/>
      <c r="T28" s="97"/>
      <c r="U28" s="96"/>
      <c r="V28" s="96"/>
      <c r="W28" s="96"/>
      <c r="X28" s="96"/>
      <c r="Y28" s="96"/>
      <c r="Z28" s="96"/>
      <c r="AA28" s="96"/>
      <c r="AX28" s="81" t="s">
        <v>2740</v>
      </c>
      <c r="AY28" s="81" t="s">
        <v>2719</v>
      </c>
      <c r="AZ28" s="81" t="s">
        <v>2718</v>
      </c>
      <c r="BA28" s="81" t="s">
        <v>2720</v>
      </c>
      <c r="BB28" s="81" t="s">
        <v>2741</v>
      </c>
      <c r="BC28" s="81" t="s">
        <v>2742</v>
      </c>
      <c r="BD28" s="81" t="s">
        <v>2743</v>
      </c>
      <c r="BE28" s="81" t="s">
        <v>2744</v>
      </c>
      <c r="BF28" s="81" t="s">
        <v>2745</v>
      </c>
      <c r="BG28" s="81" t="s">
        <v>2746</v>
      </c>
      <c r="BH28" s="81" t="s">
        <v>2747</v>
      </c>
      <c r="BI28" s="124" t="s">
        <v>2748</v>
      </c>
      <c r="BJ28" s="124" t="s">
        <v>2719</v>
      </c>
      <c r="BK28" s="124" t="s">
        <v>2749</v>
      </c>
      <c r="BL28" s="125" t="s">
        <v>2750</v>
      </c>
      <c r="BM28" s="124" t="s">
        <v>2751</v>
      </c>
      <c r="BN28" s="126" t="s">
        <v>2752</v>
      </c>
      <c r="BO28" s="79" t="s">
        <v>2753</v>
      </c>
      <c r="BP28" s="79" t="s">
        <v>2754</v>
      </c>
      <c r="BQ28" s="79" t="s">
        <v>2755</v>
      </c>
      <c r="BR28" s="79" t="s">
        <v>2756</v>
      </c>
      <c r="BS28" s="79" t="s">
        <v>2757</v>
      </c>
      <c r="BT28" s="79" t="s">
        <v>2758</v>
      </c>
      <c r="BU28" s="79" t="s">
        <v>2759</v>
      </c>
      <c r="BV28" s="79" t="s">
        <v>2760</v>
      </c>
      <c r="BW28" s="80" t="s">
        <v>2761</v>
      </c>
      <c r="BX28" s="81" t="s">
        <v>2762</v>
      </c>
      <c r="BY28" s="81" t="s">
        <v>2763</v>
      </c>
      <c r="BZ28" s="80" t="s">
        <v>2761</v>
      </c>
      <c r="CA28" s="81" t="s">
        <v>2762</v>
      </c>
      <c r="CB28" s="81" t="s">
        <v>2763</v>
      </c>
    </row>
    <row r="29" spans="2:80" ht="15.75" thickBot="1">
      <c r="B29" s="228"/>
      <c r="C29" s="224"/>
      <c r="E29" s="28"/>
      <c r="F29" s="29"/>
      <c r="G29" s="261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30"/>
      <c r="U29" s="26"/>
      <c r="V29" s="26"/>
      <c r="W29" s="26"/>
      <c r="X29" s="26"/>
      <c r="Y29" s="26"/>
      <c r="Z29" s="26"/>
      <c r="AA29" s="26"/>
      <c r="AW29" s="67" t="s">
        <v>2619</v>
      </c>
      <c r="AX29" s="127">
        <f>C123</f>
        <v>0.43755310000000008</v>
      </c>
      <c r="AY29" s="112">
        <f>AX29*C111</f>
        <v>9.2104927550000024</v>
      </c>
      <c r="AZ29" s="112">
        <f>AX29*$C$134</f>
        <v>875.10620000000017</v>
      </c>
      <c r="BA29" s="53">
        <v>1</v>
      </c>
      <c r="BB29" s="112">
        <f>AX46-SUM(BB30:BB45)</f>
        <v>1.4873478000000004</v>
      </c>
      <c r="BC29" s="128">
        <f>AY46-SUM(BC30:BC45)</f>
        <v>19.467369625000007</v>
      </c>
      <c r="BD29" s="129">
        <v>0.75</v>
      </c>
      <c r="BE29" s="130">
        <f>BC29*BD29</f>
        <v>14.600527218750006</v>
      </c>
      <c r="BF29" s="47">
        <f>BC29*BD29*C133</f>
        <v>2948.9268844798135</v>
      </c>
      <c r="BG29" s="68">
        <f>ROUNDUP(BC29*BD29/C111*2000/40,0)</f>
        <v>35</v>
      </c>
      <c r="BH29" s="33" t="e">
        <f>BG29/#REF!</f>
        <v>#REF!</v>
      </c>
      <c r="BI29" s="131">
        <f>100%-BD29</f>
        <v>0.25</v>
      </c>
      <c r="BJ29" s="132">
        <f>BC29*BI29</f>
        <v>4.8668424062500018</v>
      </c>
      <c r="BK29" s="133">
        <f>BC29*$C$133*BI29</f>
        <v>982.97562815993786</v>
      </c>
      <c r="BL29" s="133" t="e">
        <f>BK29/#REF!</f>
        <v>#REF!</v>
      </c>
      <c r="BM29" s="134">
        <f>ROUNDUP(BK29/$C$136,0)</f>
        <v>16</v>
      </c>
      <c r="BW29" s="135" t="s">
        <v>2764</v>
      </c>
      <c r="BX29" s="112" t="e">
        <f>ROUNDUP($BK29/INDEX(#REF!,MATCH('2 - Development Calculator'!BW29,Containers,0),1),0)</f>
        <v>#REF!</v>
      </c>
      <c r="BY29" s="136" t="e">
        <f>INDEX(#REF!,MATCH('2 - Development Calculator'!BW29,Containers,0),6)*BX29</f>
        <v>#REF!</v>
      </c>
      <c r="BZ29" s="135"/>
      <c r="CA29" s="112"/>
      <c r="CB29" s="136"/>
    </row>
    <row r="30" spans="2:80" ht="15.75" thickBot="1">
      <c r="P30" s="26"/>
      <c r="Q30" s="26"/>
      <c r="R30" s="26"/>
      <c r="AW30" s="78" t="s">
        <v>2620</v>
      </c>
      <c r="AX30" s="127">
        <f>C124</f>
        <v>0.31610300000000002</v>
      </c>
      <c r="AY30" s="112">
        <f>AX30*C112</f>
        <v>5.69617606</v>
      </c>
      <c r="AZ30" s="112">
        <f>AX30*$C$134</f>
        <v>632.20600000000002</v>
      </c>
      <c r="BA30" s="52">
        <v>0.3</v>
      </c>
      <c r="BB30" s="112">
        <f>AX30*BA30</f>
        <v>9.483090000000001E-2</v>
      </c>
      <c r="BC30" s="112">
        <f>AY30*BA30</f>
        <v>1.708852818</v>
      </c>
      <c r="BD30" s="137" t="s">
        <v>2765</v>
      </c>
      <c r="BE30" s="26" t="s">
        <v>2765</v>
      </c>
      <c r="BF30" s="26" t="s">
        <v>2765</v>
      </c>
      <c r="BG30" s="26" t="s">
        <v>2765</v>
      </c>
      <c r="BH30" s="26" t="s">
        <v>2765</v>
      </c>
      <c r="BI30" s="138">
        <f>1</f>
        <v>1</v>
      </c>
      <c r="BJ30" s="112">
        <f>BC30</f>
        <v>1.708852818</v>
      </c>
      <c r="BK30" s="49">
        <f>BC30*$C$133</f>
        <v>345.14383906273196</v>
      </c>
      <c r="BL30" s="49" t="e">
        <f>BK30/#REF!</f>
        <v>#REF!</v>
      </c>
      <c r="BM30" s="139">
        <f>ROUNDUP(BK30/$C$136,0)</f>
        <v>6</v>
      </c>
      <c r="BN30" s="140"/>
      <c r="BO30" s="21" t="e">
        <f>#REF!*7</f>
        <v>#REF!</v>
      </c>
      <c r="BP30" s="141">
        <f>BC30*7</f>
        <v>11.961969726</v>
      </c>
      <c r="BQ30" s="21">
        <f>ROUND(BP30/30,)</f>
        <v>0</v>
      </c>
      <c r="BR30" s="141" t="e">
        <f>#REF!*#REF!</f>
        <v>#REF!</v>
      </c>
      <c r="BS30" s="141" t="e">
        <f>BR30*7</f>
        <v>#REF!</v>
      </c>
      <c r="BT30" s="141" t="e">
        <f>BS30/2</f>
        <v>#REF!</v>
      </c>
      <c r="BU30" s="142" t="e">
        <f>ROUND(BT30/16,0)</f>
        <v>#REF!</v>
      </c>
      <c r="BV30" s="141" t="e">
        <f>BO30*#REF!</f>
        <v>#REF!</v>
      </c>
      <c r="BW30" s="137" t="s">
        <v>2766</v>
      </c>
      <c r="BX30" s="112" t="e">
        <f>ROUNDUP($BK30/INDEX(#REF!,MATCH('2 - Development Calculator'!BW30,Containers,0),1),0)</f>
        <v>#REF!</v>
      </c>
      <c r="BY30" s="136" t="e">
        <f>INDEX(#REF!,MATCH('2 - Development Calculator'!BW30,Containers,0),6)*BX30</f>
        <v>#REF!</v>
      </c>
      <c r="BZ30" s="137" t="s">
        <v>2766</v>
      </c>
      <c r="CA30" s="112" t="e">
        <f>ROUNDUP($BK30*7/INDEX(#REF!,MATCH('2 - Development Calculator'!BZ30,Containers,0),1),0)</f>
        <v>#REF!</v>
      </c>
      <c r="CB30" s="136" t="e">
        <f>INDEX(#REF!,MATCH('2 - Development Calculator'!BZ30,Containers,0),6)*CA30</f>
        <v>#REF!</v>
      </c>
    </row>
    <row r="31" spans="2:80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4"/>
      <c r="U31" s="26"/>
      <c r="AW31" s="78"/>
      <c r="AX31" s="127"/>
      <c r="AY31" s="112"/>
      <c r="AZ31" s="112"/>
      <c r="BA31" s="52"/>
      <c r="BB31" s="112"/>
      <c r="BC31" s="112"/>
      <c r="BD31" s="137"/>
      <c r="BE31" s="26"/>
      <c r="BF31" s="26"/>
      <c r="BG31" s="26"/>
      <c r="BH31" s="26"/>
      <c r="BI31" s="138"/>
      <c r="BJ31" s="112"/>
      <c r="BK31" s="49"/>
      <c r="BL31" s="49"/>
      <c r="BM31" s="139"/>
      <c r="BN31" s="140"/>
      <c r="BP31" s="141"/>
      <c r="BR31" s="141"/>
      <c r="BS31" s="141"/>
      <c r="BT31" s="141"/>
      <c r="BU31" s="142"/>
      <c r="BV31" s="141"/>
      <c r="BW31" s="137"/>
      <c r="BX31" s="112"/>
      <c r="BY31" s="136"/>
      <c r="BZ31" s="137"/>
      <c r="CA31" s="112"/>
      <c r="CB31" s="136"/>
    </row>
    <row r="32" spans="2:80" ht="21">
      <c r="B32" s="25"/>
      <c r="C32" s="46" t="s">
        <v>2767</v>
      </c>
      <c r="D32" s="46" t="s">
        <v>2768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7"/>
      <c r="U32" s="26"/>
      <c r="AW32" s="78"/>
      <c r="AX32" s="127"/>
      <c r="AY32" s="112"/>
      <c r="AZ32" s="112"/>
      <c r="BA32" s="52"/>
      <c r="BB32" s="112"/>
      <c r="BC32" s="112"/>
      <c r="BD32" s="137"/>
      <c r="BE32" s="26"/>
      <c r="BF32" s="26"/>
      <c r="BG32" s="26"/>
      <c r="BH32" s="26"/>
      <c r="BI32" s="138"/>
      <c r="BJ32" s="112"/>
      <c r="BK32" s="49"/>
      <c r="BL32" s="49"/>
      <c r="BM32" s="139"/>
      <c r="BN32" s="140"/>
      <c r="BP32" s="141"/>
      <c r="BR32" s="141"/>
      <c r="BS32" s="141"/>
      <c r="BT32" s="141"/>
      <c r="BU32" s="142"/>
      <c r="BV32" s="141"/>
      <c r="BW32" s="137"/>
      <c r="BX32" s="112"/>
      <c r="BY32" s="136"/>
      <c r="BZ32" s="137"/>
      <c r="CA32" s="112"/>
      <c r="CB32" s="136"/>
    </row>
    <row r="33" spans="2:80" ht="21.95" customHeight="1">
      <c r="B33" s="25"/>
      <c r="C33" s="46"/>
      <c r="D33" s="804" t="s">
        <v>2769</v>
      </c>
      <c r="E33" s="804"/>
      <c r="F33" s="804"/>
      <c r="G33" s="804"/>
      <c r="H33" s="804"/>
      <c r="I33" s="626"/>
      <c r="J33" s="626"/>
      <c r="K33" s="626"/>
      <c r="L33" s="26"/>
      <c r="M33" s="26"/>
      <c r="N33" s="26"/>
      <c r="O33" s="26"/>
      <c r="P33" s="26"/>
      <c r="Q33" s="26"/>
      <c r="R33" s="26"/>
      <c r="S33" s="26"/>
      <c r="T33" s="27"/>
      <c r="U33" s="26"/>
      <c r="AW33" s="78"/>
      <c r="AX33" s="127"/>
      <c r="AY33" s="112"/>
      <c r="AZ33" s="112"/>
      <c r="BA33" s="52"/>
      <c r="BB33" s="112"/>
      <c r="BC33" s="112"/>
      <c r="BD33" s="137"/>
      <c r="BE33" s="26"/>
      <c r="BF33" s="26"/>
      <c r="BG33" s="26"/>
      <c r="BH33" s="26"/>
      <c r="BI33" s="138"/>
      <c r="BJ33" s="112"/>
      <c r="BK33" s="49"/>
      <c r="BL33" s="49"/>
      <c r="BM33" s="139"/>
      <c r="BN33" s="140"/>
      <c r="BP33" s="141"/>
      <c r="BR33" s="141"/>
      <c r="BS33" s="141"/>
      <c r="BT33" s="141"/>
      <c r="BU33" s="142"/>
      <c r="BV33" s="141"/>
      <c r="BW33" s="137"/>
      <c r="BX33" s="112"/>
      <c r="BY33" s="136"/>
      <c r="BZ33" s="137"/>
      <c r="CA33" s="112"/>
      <c r="CB33" s="136"/>
    </row>
    <row r="34" spans="2:80" ht="22.5" customHeight="1">
      <c r="B34" s="25"/>
      <c r="C34" s="46"/>
      <c r="D34" s="804" t="s">
        <v>2770</v>
      </c>
      <c r="E34" s="804"/>
      <c r="F34" s="804"/>
      <c r="G34" s="804"/>
      <c r="H34" s="804"/>
      <c r="I34" s="804"/>
      <c r="J34" s="804"/>
      <c r="K34" s="804"/>
      <c r="L34" s="26"/>
      <c r="M34" s="26"/>
      <c r="N34" s="26"/>
      <c r="O34" s="26"/>
      <c r="P34" s="26"/>
      <c r="Q34" s="26"/>
      <c r="R34" s="26"/>
      <c r="S34" s="26"/>
      <c r="T34" s="27"/>
      <c r="U34" s="26"/>
      <c r="AW34" s="78"/>
      <c r="AX34" s="127"/>
      <c r="AY34" s="112"/>
      <c r="AZ34" s="112"/>
      <c r="BA34" s="52"/>
      <c r="BB34" s="112"/>
      <c r="BC34" s="112"/>
      <c r="BD34" s="137"/>
      <c r="BE34" s="26"/>
      <c r="BF34" s="26"/>
      <c r="BG34" s="26"/>
      <c r="BH34" s="26"/>
      <c r="BI34" s="138"/>
      <c r="BJ34" s="112"/>
      <c r="BK34" s="49"/>
      <c r="BL34" s="49"/>
      <c r="BM34" s="139"/>
      <c r="BN34" s="140"/>
      <c r="BP34" s="141"/>
      <c r="BR34" s="141"/>
      <c r="BS34" s="141"/>
      <c r="BT34" s="141"/>
      <c r="BU34" s="142"/>
      <c r="BV34" s="141"/>
      <c r="BW34" s="137"/>
      <c r="BX34" s="112"/>
      <c r="BY34" s="136"/>
      <c r="BZ34" s="137"/>
      <c r="CA34" s="112"/>
      <c r="CB34" s="136"/>
    </row>
    <row r="35" spans="2:80" ht="21">
      <c r="B35" s="25"/>
      <c r="C35" s="46"/>
      <c r="D35" s="839" t="str">
        <f>_xlfn.CONCAT("    ","Stairhalls to be evaluated can range from 1 to"," ",C24,".")</f>
        <v xml:space="preserve">    Stairhalls to be evaluated can range from 1 to 40.</v>
      </c>
      <c r="E35" s="839"/>
      <c r="F35" s="839"/>
      <c r="G35" s="839"/>
      <c r="H35" s="839"/>
      <c r="I35" s="626"/>
      <c r="J35" s="626"/>
      <c r="K35" s="626"/>
      <c r="L35" s="26"/>
      <c r="M35" s="26"/>
      <c r="N35" s="26"/>
      <c r="O35" s="26"/>
      <c r="P35" s="26"/>
      <c r="Q35" s="26"/>
      <c r="R35" s="26"/>
      <c r="S35" s="26"/>
      <c r="T35" s="27"/>
      <c r="U35" s="26"/>
      <c r="AW35" s="78"/>
      <c r="AX35" s="127"/>
      <c r="AY35" s="112"/>
      <c r="AZ35" s="112"/>
      <c r="BA35" s="52"/>
      <c r="BB35" s="112"/>
      <c r="BC35" s="112"/>
      <c r="BD35" s="137"/>
      <c r="BE35" s="26"/>
      <c r="BF35" s="26"/>
      <c r="BG35" s="26"/>
      <c r="BH35" s="26"/>
      <c r="BI35" s="138"/>
      <c r="BJ35" s="112"/>
      <c r="BK35" s="49"/>
      <c r="BL35" s="49"/>
      <c r="BM35" s="139"/>
      <c r="BN35" s="140"/>
      <c r="BP35" s="141"/>
      <c r="BR35" s="141"/>
      <c r="BS35" s="141"/>
      <c r="BT35" s="141"/>
      <c r="BU35" s="142"/>
      <c r="BV35" s="141"/>
      <c r="BW35" s="137"/>
      <c r="BX35" s="112"/>
      <c r="BY35" s="136"/>
      <c r="BZ35" s="137"/>
      <c r="CA35" s="112"/>
      <c r="CB35" s="136"/>
    </row>
    <row r="36" spans="2:80" ht="23.1" customHeight="1">
      <c r="B36" s="25"/>
      <c r="C36" s="46"/>
      <c r="D36" s="804" t="s">
        <v>2771</v>
      </c>
      <c r="E36" s="804"/>
      <c r="F36" s="804"/>
      <c r="G36" s="804"/>
      <c r="H36" s="804"/>
      <c r="I36" s="626"/>
      <c r="J36" s="626"/>
      <c r="K36" s="626"/>
      <c r="L36" s="26"/>
      <c r="M36" s="26"/>
      <c r="N36" s="26"/>
      <c r="O36" s="26"/>
      <c r="P36" s="26"/>
      <c r="Q36" s="26"/>
      <c r="R36" s="26"/>
      <c r="S36" s="26"/>
      <c r="T36" s="27"/>
      <c r="U36" s="26"/>
      <c r="V36" s="26"/>
      <c r="W36" s="26"/>
      <c r="X36" s="26"/>
      <c r="AW36" s="78"/>
      <c r="AX36" s="127"/>
      <c r="AY36" s="112"/>
      <c r="AZ36" s="112"/>
      <c r="BA36" s="52"/>
      <c r="BB36" s="112"/>
      <c r="BC36" s="112"/>
      <c r="BD36" s="137"/>
      <c r="BE36" s="26"/>
      <c r="BF36" s="26"/>
      <c r="BG36" s="26"/>
      <c r="BH36" s="26"/>
      <c r="BI36" s="138"/>
      <c r="BJ36" s="112"/>
      <c r="BK36" s="49"/>
      <c r="BL36" s="49"/>
      <c r="BM36" s="139"/>
      <c r="BN36" s="140"/>
      <c r="BP36" s="141"/>
      <c r="BR36" s="141"/>
      <c r="BS36" s="141"/>
      <c r="BT36" s="141"/>
      <c r="BU36" s="142"/>
      <c r="BV36" s="141"/>
      <c r="BW36" s="137"/>
      <c r="BX36" s="112"/>
      <c r="BY36" s="136"/>
      <c r="BZ36" s="137"/>
      <c r="CA36" s="112"/>
      <c r="CB36" s="136"/>
    </row>
    <row r="37" spans="2:80" ht="21">
      <c r="B37" s="25"/>
      <c r="C37" s="46"/>
      <c r="D37" s="838" t="s">
        <v>2772</v>
      </c>
      <c r="E37" s="838"/>
      <c r="F37" s="838"/>
      <c r="G37" s="838"/>
      <c r="H37" s="838"/>
      <c r="I37" s="626"/>
      <c r="J37" s="626"/>
      <c r="K37" s="626"/>
      <c r="L37" s="26"/>
      <c r="M37" s="26"/>
      <c r="N37" s="26"/>
      <c r="O37" s="26"/>
      <c r="P37" s="26"/>
      <c r="Q37" s="26"/>
      <c r="R37" s="26"/>
      <c r="S37" s="26"/>
      <c r="T37" s="27"/>
      <c r="U37" s="26"/>
      <c r="V37" s="26"/>
      <c r="W37" s="26"/>
      <c r="X37" s="26"/>
      <c r="AE37" s="21" t="s">
        <v>2773</v>
      </c>
      <c r="AF37" s="21" t="s">
        <v>2774</v>
      </c>
      <c r="AG37" s="21" t="s">
        <v>2774</v>
      </c>
      <c r="AW37" s="78"/>
      <c r="AX37" s="127"/>
      <c r="AY37" s="112"/>
      <c r="AZ37" s="112"/>
      <c r="BA37" s="52"/>
      <c r="BB37" s="112"/>
      <c r="BC37" s="112"/>
      <c r="BD37" s="137"/>
      <c r="BE37" s="26"/>
      <c r="BF37" s="26"/>
      <c r="BG37" s="26"/>
      <c r="BH37" s="26"/>
      <c r="BI37" s="138"/>
      <c r="BJ37" s="112"/>
      <c r="BK37" s="49"/>
      <c r="BL37" s="49"/>
      <c r="BM37" s="139"/>
      <c r="BN37" s="140"/>
      <c r="BP37" s="141"/>
      <c r="BR37" s="141"/>
      <c r="BS37" s="141"/>
      <c r="BT37" s="141"/>
      <c r="BU37" s="142"/>
      <c r="BV37" s="141"/>
      <c r="BW37" s="137"/>
      <c r="BX37" s="112"/>
      <c r="BY37" s="136"/>
      <c r="BZ37" s="137"/>
      <c r="CA37" s="112"/>
      <c r="CB37" s="136"/>
    </row>
    <row r="38" spans="2:80" ht="27.75" customHeight="1" thickBo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7"/>
      <c r="U38" s="26"/>
      <c r="V38" s="26"/>
      <c r="W38" s="26"/>
      <c r="X38" s="26"/>
      <c r="AE38" s="21">
        <v>1</v>
      </c>
      <c r="AF38" s="21">
        <v>1</v>
      </c>
      <c r="AG38" s="21">
        <v>0.25</v>
      </c>
      <c r="AW38" s="78" t="s">
        <v>2621</v>
      </c>
      <c r="AX38" s="127">
        <f>C125</f>
        <v>0.11645900000000002</v>
      </c>
      <c r="AY38" s="112">
        <f>AX38*C113</f>
        <v>3.105961530000001</v>
      </c>
      <c r="AZ38" s="112">
        <f>AX38*$C$134</f>
        <v>232.91800000000003</v>
      </c>
      <c r="BA38" s="143">
        <v>0.5</v>
      </c>
      <c r="BB38" s="112">
        <f>AX38*BA38</f>
        <v>5.822950000000001E-2</v>
      </c>
      <c r="BC38" s="112">
        <f>AY38*BA38</f>
        <v>1.5529807650000005</v>
      </c>
      <c r="BD38" s="137" t="s">
        <v>2765</v>
      </c>
      <c r="BE38" s="26" t="s">
        <v>2765</v>
      </c>
      <c r="BF38" s="26" t="s">
        <v>2765</v>
      </c>
      <c r="BG38" s="26" t="s">
        <v>2765</v>
      </c>
      <c r="BH38" s="26" t="s">
        <v>2765</v>
      </c>
      <c r="BI38" s="138">
        <f>1</f>
        <v>1</v>
      </c>
      <c r="BJ38" s="112">
        <f>BC38</f>
        <v>1.5529807650000005</v>
      </c>
      <c r="BK38" s="49">
        <f>BC38*$C$133</f>
        <v>313.66173703011009</v>
      </c>
      <c r="BL38" s="49" t="e">
        <f>BK38/#REF!</f>
        <v>#REF!</v>
      </c>
      <c r="BM38" s="139">
        <f>ROUNDUP(BK38/$C$136,0)</f>
        <v>5</v>
      </c>
      <c r="BN38" s="140">
        <f>AZ38*BA38*7/45*1.25</f>
        <v>22.644805555555557</v>
      </c>
      <c r="BO38" s="21" t="e">
        <f>#REF!*7</f>
        <v>#REF!</v>
      </c>
      <c r="BP38" s="141">
        <f>BC38*7</f>
        <v>10.870865355000003</v>
      </c>
      <c r="BQ38" s="21">
        <f>ROUND((BP38+BP42)/30,)</f>
        <v>0</v>
      </c>
      <c r="BR38" s="141" t="e">
        <f>(#REF!+#REF!)*#REF!</f>
        <v>#REF!</v>
      </c>
      <c r="BS38" s="141" t="e">
        <f>BR38*7</f>
        <v>#REF!</v>
      </c>
      <c r="BT38" s="141" t="e">
        <f>BS38/2</f>
        <v>#REF!</v>
      </c>
      <c r="BU38" s="142" t="e">
        <f>ROUND(BT38/16,0)</f>
        <v>#REF!</v>
      </c>
      <c r="BV38" s="141" t="e">
        <f>(BO38+BO42)*#REF!</f>
        <v>#REF!</v>
      </c>
      <c r="BW38" s="137" t="s">
        <v>2775</v>
      </c>
      <c r="BX38" s="112" t="e">
        <f>ROUNDUP($BK38/INDEX(#REF!,MATCH('2 - Development Calculator'!BW38,Containers,0),1),0)</f>
        <v>#REF!</v>
      </c>
      <c r="BY38" s="136" t="e">
        <f>INDEX(#REF!,MATCH('2 - Development Calculator'!BW38,Containers,0),6)*BX38</f>
        <v>#REF!</v>
      </c>
      <c r="BZ38" s="137" t="s">
        <v>2775</v>
      </c>
      <c r="CA38" s="112" t="e">
        <f>ROUNDUP($BK38*7/INDEX(#REF!,MATCH('2 - Development Calculator'!BZ38,Containers,0),1),0)</f>
        <v>#REF!</v>
      </c>
      <c r="CB38" s="136" t="e">
        <f>INDEX(#REF!,MATCH('2 - Development Calculator'!BZ38,Containers,0),6)*CA38</f>
        <v>#REF!</v>
      </c>
    </row>
    <row r="39" spans="2:80" ht="24" customHeight="1" thickBot="1">
      <c r="B39" s="25"/>
      <c r="C39" s="26"/>
      <c r="D39" s="852" t="s">
        <v>2776</v>
      </c>
      <c r="E39" s="853"/>
      <c r="F39" s="854"/>
      <c r="G39" s="73"/>
      <c r="H39" s="73"/>
      <c r="I39" s="843" t="s">
        <v>2777</v>
      </c>
      <c r="J39" s="844"/>
      <c r="K39" s="844"/>
      <c r="L39" s="844"/>
      <c r="M39" s="844"/>
      <c r="N39" s="844"/>
      <c r="O39" s="845"/>
      <c r="P39" s="26"/>
      <c r="Q39" s="26"/>
      <c r="R39" s="26"/>
      <c r="S39" s="26"/>
      <c r="T39" s="27"/>
      <c r="AE39" s="21">
        <v>2</v>
      </c>
      <c r="AF39" s="21">
        <v>2</v>
      </c>
      <c r="AG39" s="21">
        <v>0.33</v>
      </c>
      <c r="AW39" s="78"/>
      <c r="AX39" s="127"/>
      <c r="AY39" s="112"/>
      <c r="AZ39" s="112"/>
      <c r="BA39" s="143"/>
      <c r="BB39" s="112"/>
      <c r="BC39" s="112"/>
      <c r="BD39" s="137"/>
      <c r="BE39" s="26"/>
      <c r="BF39" s="26"/>
      <c r="BG39" s="26"/>
      <c r="BH39" s="26"/>
      <c r="BI39" s="138"/>
      <c r="BJ39" s="112"/>
      <c r="BK39" s="49"/>
      <c r="BL39" s="49"/>
      <c r="BM39" s="139"/>
      <c r="BN39" s="140"/>
      <c r="BP39" s="141"/>
      <c r="BR39" s="141"/>
      <c r="BS39" s="141"/>
      <c r="BT39" s="141"/>
      <c r="BU39" s="142"/>
      <c r="BV39" s="141"/>
      <c r="BW39" s="137"/>
      <c r="BX39" s="112"/>
      <c r="BY39" s="136"/>
      <c r="BZ39" s="137"/>
      <c r="CA39" s="112"/>
      <c r="CB39" s="136"/>
    </row>
    <row r="40" spans="2:80" ht="32.25" customHeight="1" thickBot="1">
      <c r="B40" s="25"/>
      <c r="C40" s="26"/>
      <c r="D40" s="799" t="s">
        <v>2778</v>
      </c>
      <c r="E40" s="800"/>
      <c r="F40" s="801"/>
      <c r="G40" s="73"/>
      <c r="H40" s="73"/>
      <c r="I40" s="773" t="s">
        <v>2779</v>
      </c>
      <c r="J40" s="774"/>
      <c r="K40" s="774"/>
      <c r="L40" s="774"/>
      <c r="M40" s="774"/>
      <c r="N40" s="774"/>
      <c r="O40" s="775"/>
      <c r="P40" s="26"/>
      <c r="Q40" s="26"/>
      <c r="R40" s="26"/>
      <c r="S40" s="26"/>
      <c r="T40" s="27"/>
      <c r="AE40" s="21">
        <v>3</v>
      </c>
      <c r="AF40" s="21">
        <v>3</v>
      </c>
      <c r="AG40" s="21">
        <v>0.5</v>
      </c>
      <c r="AW40" s="78"/>
      <c r="AX40" s="127"/>
      <c r="AY40" s="112"/>
      <c r="AZ40" s="112"/>
      <c r="BA40" s="143"/>
      <c r="BB40" s="112"/>
      <c r="BC40" s="112"/>
      <c r="BD40" s="137"/>
      <c r="BE40" s="26"/>
      <c r="BF40" s="26"/>
      <c r="BG40" s="26"/>
      <c r="BH40" s="26"/>
      <c r="BI40" s="138"/>
      <c r="BJ40" s="112"/>
      <c r="BK40" s="49"/>
      <c r="BL40" s="49"/>
      <c r="BM40" s="139"/>
      <c r="BN40" s="140"/>
      <c r="BP40" s="141"/>
      <c r="BR40" s="141"/>
      <c r="BS40" s="141"/>
      <c r="BT40" s="141"/>
      <c r="BU40" s="142"/>
      <c r="BV40" s="141"/>
      <c r="BW40" s="137"/>
      <c r="BX40" s="112"/>
      <c r="BY40" s="136"/>
      <c r="BZ40" s="137"/>
      <c r="CA40" s="112"/>
      <c r="CB40" s="136"/>
    </row>
    <row r="41" spans="2:80" ht="21.75" thickTop="1">
      <c r="B41" s="25"/>
      <c r="C41" s="26"/>
      <c r="D41" s="855" t="s">
        <v>2780</v>
      </c>
      <c r="E41" s="856"/>
      <c r="F41" s="857"/>
      <c r="G41" s="73"/>
      <c r="H41" s="73"/>
      <c r="I41" s="840" t="s">
        <v>2781</v>
      </c>
      <c r="J41" s="841"/>
      <c r="K41" s="841"/>
      <c r="L41" s="841"/>
      <c r="M41" s="841"/>
      <c r="N41" s="841"/>
      <c r="O41" s="842"/>
      <c r="P41" s="26"/>
      <c r="Q41" s="26"/>
      <c r="R41" s="26"/>
      <c r="S41" s="26"/>
      <c r="T41" s="27"/>
      <c r="AE41" s="21">
        <v>4</v>
      </c>
      <c r="AF41" s="21">
        <v>4</v>
      </c>
      <c r="AG41" s="21">
        <v>1</v>
      </c>
      <c r="AW41" s="78"/>
      <c r="AX41" s="127"/>
      <c r="AY41" s="112"/>
      <c r="AZ41" s="112"/>
      <c r="BA41" s="143"/>
      <c r="BB41" s="112"/>
      <c r="BC41" s="112"/>
      <c r="BD41" s="137"/>
      <c r="BE41" s="26"/>
      <c r="BF41" s="26"/>
      <c r="BG41" s="26"/>
      <c r="BH41" s="26"/>
      <c r="BI41" s="138"/>
      <c r="BJ41" s="112"/>
      <c r="BK41" s="49"/>
      <c r="BL41" s="49"/>
      <c r="BM41" s="139"/>
      <c r="BN41" s="140"/>
      <c r="BP41" s="141"/>
      <c r="BR41" s="141"/>
      <c r="BS41" s="141"/>
      <c r="BT41" s="141"/>
      <c r="BU41" s="142"/>
      <c r="BV41" s="141"/>
      <c r="BW41" s="137"/>
      <c r="BX41" s="112"/>
      <c r="BY41" s="136"/>
      <c r="BZ41" s="137"/>
      <c r="CA41" s="112"/>
      <c r="CB41" s="136"/>
    </row>
    <row r="42" spans="2:80" ht="39.950000000000003" customHeight="1" thickBot="1">
      <c r="B42" s="25"/>
      <c r="C42" s="26"/>
      <c r="D42" s="174"/>
      <c r="E42" s="601" t="s">
        <v>2782</v>
      </c>
      <c r="F42" s="602" t="s">
        <v>2783</v>
      </c>
      <c r="G42" s="73"/>
      <c r="H42" s="73"/>
      <c r="I42" s="514"/>
      <c r="J42" s="515" t="s">
        <v>2620</v>
      </c>
      <c r="K42" s="515" t="s">
        <v>2621</v>
      </c>
      <c r="L42" s="515" t="s">
        <v>2622</v>
      </c>
      <c r="M42" s="515" t="s">
        <v>2623</v>
      </c>
      <c r="N42" s="515" t="s">
        <v>2624</v>
      </c>
      <c r="O42" s="516" t="s">
        <v>2625</v>
      </c>
      <c r="P42" s="26"/>
      <c r="Q42" s="26"/>
      <c r="R42" s="26"/>
      <c r="S42" s="26"/>
      <c r="T42" s="27"/>
      <c r="AE42" s="21">
        <v>5</v>
      </c>
      <c r="AF42" s="21">
        <v>5</v>
      </c>
      <c r="AG42" s="21">
        <v>2</v>
      </c>
      <c r="AW42" s="78" t="s">
        <v>2622</v>
      </c>
      <c r="AX42" s="127">
        <f>C126</f>
        <v>0.11645900000000002</v>
      </c>
      <c r="AY42" s="112">
        <f>AX42*C114</f>
        <v>0.72088121000000016</v>
      </c>
      <c r="AZ42" s="112">
        <f>AX42*$C$134</f>
        <v>232.91800000000003</v>
      </c>
      <c r="BA42" s="143">
        <v>0.2</v>
      </c>
      <c r="BB42" s="112">
        <f>AX42*BA42</f>
        <v>2.3291800000000005E-2</v>
      </c>
      <c r="BC42" s="112">
        <f>AY42*BA42</f>
        <v>0.14417624200000004</v>
      </c>
      <c r="BD42" s="137" t="s">
        <v>2765</v>
      </c>
      <c r="BE42" s="26" t="s">
        <v>2765</v>
      </c>
      <c r="BF42" s="26" t="s">
        <v>2765</v>
      </c>
      <c r="BG42" s="26" t="s">
        <v>2765</v>
      </c>
      <c r="BH42" s="26" t="s">
        <v>2765</v>
      </c>
      <c r="BI42" s="138">
        <f>1</f>
        <v>1</v>
      </c>
      <c r="BJ42" s="112">
        <f>BC42</f>
        <v>0.14417624200000004</v>
      </c>
      <c r="BK42" s="49">
        <f>BC42*$C$133</f>
        <v>29.119852301708008</v>
      </c>
      <c r="BL42" s="49" t="e">
        <f>BK42/#REF!</f>
        <v>#REF!</v>
      </c>
      <c r="BM42" s="139">
        <f>ROUNDUP(BK42/$C$136,0)</f>
        <v>1</v>
      </c>
      <c r="BN42" s="140"/>
      <c r="BO42" s="21" t="e">
        <f>#REF!*7</f>
        <v>#REF!</v>
      </c>
      <c r="BP42" s="141">
        <f>BC42*7</f>
        <v>1.0092336940000002</v>
      </c>
      <c r="BW42" s="137" t="s">
        <v>2766</v>
      </c>
      <c r="BX42" s="112" t="e">
        <f>ROUNDUP($BK42/INDEX(#REF!,MATCH('2 - Development Calculator'!BW42,Containers,0),1),0)</f>
        <v>#REF!</v>
      </c>
      <c r="BY42" s="136" t="e">
        <f>INDEX(#REF!,MATCH('2 - Development Calculator'!BW42,Containers,0),6)*BX42</f>
        <v>#REF!</v>
      </c>
      <c r="BZ42" s="137" t="s">
        <v>2766</v>
      </c>
      <c r="CA42" s="112" t="e">
        <f>ROUNDUP($BK42*7/INDEX(#REF!,MATCH('2 - Development Calculator'!BZ42,Containers,0),1),0)</f>
        <v>#REF!</v>
      </c>
      <c r="CB42" s="136" t="e">
        <f>INDEX(#REF!,MATCH('2 - Development Calculator'!BZ42,Containers,0),6)*CA42</f>
        <v>#REF!</v>
      </c>
    </row>
    <row r="43" spans="2:80" ht="36.6" customHeight="1" thickTop="1">
      <c r="B43" s="25"/>
      <c r="C43" s="26"/>
      <c r="D43" s="589" t="s">
        <v>2720</v>
      </c>
      <c r="E43" s="415">
        <v>0.75</v>
      </c>
      <c r="F43" s="594">
        <f>1-E43</f>
        <v>0.25</v>
      </c>
      <c r="G43" s="26"/>
      <c r="H43" s="113"/>
      <c r="I43" s="619" t="s">
        <v>2748</v>
      </c>
      <c r="J43" s="622">
        <v>1</v>
      </c>
      <c r="K43" s="622">
        <v>1</v>
      </c>
      <c r="L43" s="622">
        <v>1</v>
      </c>
      <c r="M43" s="622">
        <v>1</v>
      </c>
      <c r="N43" s="622">
        <v>1</v>
      </c>
      <c r="O43" s="623">
        <v>1</v>
      </c>
      <c r="P43" s="26"/>
      <c r="Q43" s="26"/>
      <c r="R43" s="26"/>
      <c r="S43" s="26"/>
      <c r="T43" s="27"/>
      <c r="AE43" s="21">
        <v>6</v>
      </c>
      <c r="AF43" s="21">
        <v>6</v>
      </c>
      <c r="AG43" s="21">
        <v>3</v>
      </c>
      <c r="AW43" s="67" t="s">
        <v>2623</v>
      </c>
      <c r="AX43" s="127">
        <f>C127</f>
        <v>0.53238400000000008</v>
      </c>
      <c r="AY43" s="112">
        <f>AX43*C115</f>
        <v>2.2998988800000006</v>
      </c>
      <c r="AZ43" s="112">
        <f>AX43*$C$134</f>
        <v>1064.7680000000003</v>
      </c>
      <c r="BA43" s="143">
        <f>0%</f>
        <v>0</v>
      </c>
      <c r="BB43" s="112">
        <f>AX43*BA43</f>
        <v>0</v>
      </c>
      <c r="BC43" s="112">
        <f>AY43*BA43</f>
        <v>0</v>
      </c>
      <c r="BD43" s="137" t="s">
        <v>2765</v>
      </c>
      <c r="BE43" s="26" t="s">
        <v>2765</v>
      </c>
      <c r="BF43" s="26" t="s">
        <v>2765</v>
      </c>
      <c r="BG43" s="26" t="s">
        <v>2765</v>
      </c>
      <c r="BH43" s="26" t="s">
        <v>2765</v>
      </c>
      <c r="BI43" s="138">
        <f>BA43</f>
        <v>0</v>
      </c>
      <c r="BJ43" s="112">
        <f>BC43</f>
        <v>0</v>
      </c>
      <c r="BK43" s="49">
        <f>BC43*$C$133</f>
        <v>0</v>
      </c>
      <c r="BL43" s="49" t="e">
        <f>BK43/#REF!</f>
        <v>#REF!</v>
      </c>
      <c r="BM43" s="139">
        <f>ROUNDUP(BK43/$C$136,0)</f>
        <v>0</v>
      </c>
      <c r="BW43" s="137"/>
      <c r="BX43" s="112" t="e">
        <f>ROUNDUP($BK43/INDEX(#REF!,MATCH('2 - Development Calculator'!BW43,Containers,0),1),0)</f>
        <v>#REF!</v>
      </c>
      <c r="BY43" s="136" t="e">
        <f>INDEX(#REF!,MATCH('2 - Development Calculator'!BW43,Containers,0),6)*BX43</f>
        <v>#REF!</v>
      </c>
      <c r="BZ43" s="137"/>
      <c r="CA43" s="112" t="e">
        <f>ROUNDUP($BK43*7/INDEX(#REF!,MATCH('2 - Development Calculator'!BZ43,Containers,0),1),0)</f>
        <v>#REF!</v>
      </c>
      <c r="CB43" s="136" t="e">
        <f>INDEX(#REF!,MATCH('2 - Development Calculator'!BZ43,Containers,0),6)*CA43</f>
        <v>#REF!</v>
      </c>
    </row>
    <row r="44" spans="2:80" ht="27" customHeight="1">
      <c r="B44" s="25"/>
      <c r="C44" s="26"/>
      <c r="D44" s="590" t="s">
        <v>2719</v>
      </c>
      <c r="E44" s="603">
        <f>SUMPRODUCT(E43,$M$21)</f>
        <v>12.367574586937504</v>
      </c>
      <c r="F44" s="604">
        <f>SUMPRODUCT(F43,$M$21)</f>
        <v>4.1225248623125017</v>
      </c>
      <c r="G44" s="26"/>
      <c r="H44" s="26"/>
      <c r="I44" s="620" t="s">
        <v>2719</v>
      </c>
      <c r="J44" s="624">
        <f>IF(I40="Daily",J43*VLOOKUP(J42,$F$20:M27,8,FALSE),IF(I40="weekly",J43*VLOOKUP(J42,$F$20:M27,8,FALSE)*7,"Select Collection Frequency"))</f>
        <v>19.93661621</v>
      </c>
      <c r="K44" s="624">
        <f>IF(I40="Daily",K43*VLOOKUP(K42,$F$20:M27,8,FALSE),IF(I40="weekly",K43*VLOOKUP(K42,$F$20:M27,8,FALSE)*7,"Select Collection Frequency"))</f>
        <v>17.393384568000005</v>
      </c>
      <c r="L44" s="624">
        <f>IF(I40="Daily",L43*VLOOKUP(L42,$F$20:N27,8,FALSE),IF(I40="weekly",L43*VLOOKUP(L42,$F$20:N27,8,FALSE)*7,"Select Collection Frequency"))</f>
        <v>2.5230842350000007</v>
      </c>
      <c r="M44" s="624">
        <f>IF(I40="Daily",M43*VLOOKUP(M42,$F$20:O27,8,FALSE),IF(I40="weekly",M43*VLOOKUP(M42,$F$20:O27,8,FALSE)*7,"Select Collection Frequency"))</f>
        <v>1.6099292160000007</v>
      </c>
      <c r="N44" s="624">
        <f>IF(I40="Daily",N43*VLOOKUP(N42,$F$20:P27,8,FALSE),IF(I40="weekly",N43*VLOOKUP(N42,$F$20:P27,8,FALSE)*7,"Select Collection Frequency"))</f>
        <v>0.11514883625000003</v>
      </c>
      <c r="O44" s="625">
        <f>IF(I40="Daily",O43*VLOOKUP(O42,$F$20:Q27,8,FALSE),IF(I40="weekly",O43*VLOOKUP(O42,$F$20:Q27,8,FALSE)*7,"Select Collection Frequency"))</f>
        <v>3.1047969400000004</v>
      </c>
      <c r="P44" s="26"/>
      <c r="Q44" s="26"/>
      <c r="R44" s="26"/>
      <c r="S44" s="26"/>
      <c r="T44" s="27"/>
      <c r="AF44" s="21">
        <v>7</v>
      </c>
      <c r="AW44" s="67" t="s">
        <v>2624</v>
      </c>
      <c r="AX44" s="127">
        <f>C128</f>
        <v>1.1645900000000001E-2</v>
      </c>
      <c r="AY44" s="112">
        <f>AX44*C116</f>
        <v>6.5799335000000014E-2</v>
      </c>
      <c r="AZ44" s="112">
        <f>AX44*$C$134</f>
        <v>23.291800000000002</v>
      </c>
      <c r="BA44" s="143">
        <v>0</v>
      </c>
      <c r="BB44" s="112">
        <f>AX44*BA44</f>
        <v>0</v>
      </c>
      <c r="BC44" s="112">
        <f>AY44*BA44</f>
        <v>0</v>
      </c>
      <c r="BD44" s="137" t="s">
        <v>2765</v>
      </c>
      <c r="BE44" s="26" t="s">
        <v>2765</v>
      </c>
      <c r="BF44" s="26" t="s">
        <v>2765</v>
      </c>
      <c r="BG44" s="26" t="s">
        <v>2765</v>
      </c>
      <c r="BH44" s="26" t="s">
        <v>2765</v>
      </c>
      <c r="BI44" s="138">
        <f>BA44</f>
        <v>0</v>
      </c>
      <c r="BJ44" s="112">
        <f>BC44</f>
        <v>0</v>
      </c>
      <c r="BK44" s="49">
        <f>BC44*$C$133</f>
        <v>0</v>
      </c>
      <c r="BL44" s="49" t="e">
        <f>BK44/#REF!</f>
        <v>#REF!</v>
      </c>
      <c r="BM44" s="139">
        <f>ROUNDUP(BK44/$C$136,0)</f>
        <v>0</v>
      </c>
      <c r="BW44" s="137"/>
      <c r="BX44" s="112" t="e">
        <f>ROUNDUP($BK44/INDEX(#REF!,MATCH('2 - Development Calculator'!BW44,Containers,0),1),0)</f>
        <v>#REF!</v>
      </c>
      <c r="BY44" s="136" t="e">
        <f>INDEX(#REF!,MATCH('2 - Development Calculator'!BW44,Containers,0),6)*BX44</f>
        <v>#REF!</v>
      </c>
      <c r="BZ44" s="137"/>
      <c r="CA44" s="112" t="e">
        <f>ROUNDUP($BK44*7/INDEX(#REF!,MATCH('2 - Development Calculator'!BZ44,Containers,0),1),0)</f>
        <v>#REF!</v>
      </c>
      <c r="CB44" s="136" t="e">
        <f>INDEX(#REF!,MATCH('2 - Development Calculator'!BZ44,Containers,0),6)*CA44</f>
        <v>#REF!</v>
      </c>
    </row>
    <row r="45" spans="2:80" ht="27.75" customHeight="1">
      <c r="B45" s="25"/>
      <c r="C45" s="26"/>
      <c r="D45" s="591" t="s">
        <v>2784</v>
      </c>
      <c r="E45" s="605">
        <f>E44*33%</f>
        <v>4.0812996136893762</v>
      </c>
      <c r="F45" s="595"/>
      <c r="G45" s="95"/>
      <c r="H45" s="82"/>
      <c r="I45" s="619" t="s">
        <v>2749</v>
      </c>
      <c r="J45" s="615">
        <f>IFERROR(CONVERT(J44,"yd^3","gal"),"")</f>
        <v>4026.6786402327275</v>
      </c>
      <c r="K45" s="615">
        <f t="shared" ref="K45:O45" si="7">IFERROR(CONVERT(K44,"yd^3","gal"),"")</f>
        <v>3513.0119065134559</v>
      </c>
      <c r="L45" s="615">
        <f t="shared" si="7"/>
        <v>509.59748081454563</v>
      </c>
      <c r="M45" s="615">
        <f t="shared" si="7"/>
        <v>325.16388528872744</v>
      </c>
      <c r="N45" s="615">
        <f t="shared" si="7"/>
        <v>23.257074043636369</v>
      </c>
      <c r="O45" s="616">
        <f t="shared" si="7"/>
        <v>627.08833780363648</v>
      </c>
      <c r="P45" s="26"/>
      <c r="Q45" s="26"/>
      <c r="R45" s="26"/>
      <c r="S45" s="26"/>
      <c r="T45" s="27"/>
      <c r="AW45" s="67" t="s">
        <v>2625</v>
      </c>
      <c r="AX45" s="144">
        <f>C129</f>
        <v>0.13309600000000002</v>
      </c>
      <c r="AY45" s="145">
        <f>AX45*C117</f>
        <v>1.7741696800000002</v>
      </c>
      <c r="AZ45" s="145">
        <f>AX45*$C$134</f>
        <v>266.19200000000006</v>
      </c>
      <c r="BA45" s="146">
        <v>0</v>
      </c>
      <c r="BB45" s="145">
        <f>AX45*BA45</f>
        <v>0</v>
      </c>
      <c r="BC45" s="145">
        <f>AY45*BA45</f>
        <v>0</v>
      </c>
      <c r="BD45" s="147" t="s">
        <v>2765</v>
      </c>
      <c r="BE45" s="148" t="s">
        <v>2765</v>
      </c>
      <c r="BF45" s="148" t="s">
        <v>2765</v>
      </c>
      <c r="BG45" s="148" t="s">
        <v>2765</v>
      </c>
      <c r="BH45" s="148" t="s">
        <v>2765</v>
      </c>
      <c r="BI45" s="149">
        <f>BA45</f>
        <v>0</v>
      </c>
      <c r="BJ45" s="145">
        <f>BC45</f>
        <v>0</v>
      </c>
      <c r="BK45" s="150">
        <f>BC45*$C$133</f>
        <v>0</v>
      </c>
      <c r="BL45" s="150" t="e">
        <f>BK45/#REF!</f>
        <v>#REF!</v>
      </c>
      <c r="BM45" s="151">
        <f>ROUNDUP(BK45/$C$136,0)</f>
        <v>0</v>
      </c>
      <c r="BW45" s="147"/>
      <c r="BX45" s="145" t="e">
        <f>ROUNDUP($BK45/INDEX(#REF!,MATCH('2 - Development Calculator'!BW45,Containers,0),1),0)</f>
        <v>#REF!</v>
      </c>
      <c r="BY45" s="152" t="e">
        <f>INDEX(#REF!,MATCH('2 - Development Calculator'!BW45,Containers,0),6)*BX45</f>
        <v>#REF!</v>
      </c>
      <c r="BZ45" s="147"/>
      <c r="CA45" s="145" t="e">
        <f>ROUNDUP($BK45*7/INDEX(#REF!,MATCH('2 - Development Calculator'!BZ45,Containers,0),1),0)</f>
        <v>#REF!</v>
      </c>
      <c r="CB45" s="152" t="e">
        <f>INDEX(#REF!,MATCH('2 - Development Calculator'!BZ45,Containers,0),6)*CA45</f>
        <v>#REF!</v>
      </c>
    </row>
    <row r="46" spans="2:80" ht="33" customHeight="1" thickBot="1">
      <c r="B46" s="25"/>
      <c r="C46" s="26"/>
      <c r="D46" s="590" t="s">
        <v>2785</v>
      </c>
      <c r="E46" s="603">
        <f>CONVERT(E44,"yd^3","gal")</f>
        <v>2497.9288308578193</v>
      </c>
      <c r="F46" s="604">
        <f>CONVERT(F44,"yd^3","gal")</f>
        <v>832.64294361927307</v>
      </c>
      <c r="G46" s="95"/>
      <c r="H46" s="82"/>
      <c r="I46" s="621" t="s">
        <v>2786</v>
      </c>
      <c r="J46" s="617">
        <f>IFERROR(J45/$C$24,"")</f>
        <v>100.66696600581818</v>
      </c>
      <c r="K46" s="617">
        <f t="shared" ref="K46:O46" si="8">IFERROR(K45/$C$24,"")</f>
        <v>87.825297662836391</v>
      </c>
      <c r="L46" s="617">
        <f t="shared" si="8"/>
        <v>12.739937020363641</v>
      </c>
      <c r="M46" s="617">
        <f t="shared" si="8"/>
        <v>8.1290971322181864</v>
      </c>
      <c r="N46" s="617">
        <f t="shared" si="8"/>
        <v>0.58142685109090919</v>
      </c>
      <c r="O46" s="618">
        <f t="shared" si="8"/>
        <v>15.677208445090912</v>
      </c>
      <c r="P46" s="26"/>
      <c r="Q46" s="26"/>
      <c r="R46" s="26"/>
      <c r="S46" s="26"/>
      <c r="T46" s="27"/>
      <c r="AW46" s="67" t="s">
        <v>2787</v>
      </c>
      <c r="AX46" s="74">
        <f>SUM(AX29:AX45)</f>
        <v>1.6637000000000004</v>
      </c>
      <c r="AY46" s="74">
        <f>SUM(AY29:AY45)</f>
        <v>22.873379450000009</v>
      </c>
      <c r="AZ46" s="74">
        <f>SUM(AZ29:AZ45)</f>
        <v>3327.4000000000005</v>
      </c>
      <c r="BA46" s="75"/>
      <c r="BB46" s="75"/>
      <c r="BG46" s="76">
        <f>SUM(BG29:BG45)</f>
        <v>35</v>
      </c>
      <c r="BM46" s="76">
        <f>SUM(BM29:BM45)</f>
        <v>28</v>
      </c>
    </row>
    <row r="47" spans="2:80" ht="24.75" customHeight="1" thickBot="1">
      <c r="B47" s="25"/>
      <c r="C47" s="26"/>
      <c r="D47" s="591" t="s">
        <v>2746</v>
      </c>
      <c r="E47" s="606">
        <f>ROUNDUP(CONVERT(E44/$C$111,"ton","lbm")/40,0)</f>
        <v>30</v>
      </c>
      <c r="F47" s="596"/>
      <c r="G47" s="95"/>
      <c r="H47" s="82"/>
      <c r="I47" s="846" t="s">
        <v>2788</v>
      </c>
      <c r="J47" s="847"/>
      <c r="K47" s="847"/>
      <c r="L47" s="847"/>
      <c r="M47" s="847"/>
      <c r="N47" s="847"/>
      <c r="O47" s="848"/>
      <c r="P47" s="26"/>
      <c r="Q47" s="26"/>
      <c r="R47" s="26"/>
      <c r="S47" s="26"/>
      <c r="T47" s="27"/>
    </row>
    <row r="48" spans="2:80" ht="30" customHeight="1" thickTop="1" thickBot="1">
      <c r="B48" s="25"/>
      <c r="C48" s="26"/>
      <c r="D48" s="590" t="s">
        <v>2789</v>
      </c>
      <c r="E48" s="607">
        <f>ROUNDUP(E47/$C$24,0)</f>
        <v>1</v>
      </c>
      <c r="F48" s="597"/>
      <c r="G48" s="113"/>
      <c r="H48" s="26"/>
      <c r="I48" s="849" t="s">
        <v>2790</v>
      </c>
      <c r="J48" s="850"/>
      <c r="K48" s="850"/>
      <c r="L48" s="850"/>
      <c r="M48" s="850"/>
      <c r="N48" s="850"/>
      <c r="O48" s="851"/>
      <c r="P48" s="26"/>
      <c r="Q48" s="26"/>
      <c r="R48" s="26"/>
      <c r="S48" s="26"/>
      <c r="T48" s="27"/>
      <c r="AF48" s="21">
        <v>3</v>
      </c>
    </row>
    <row r="49" spans="2:32" ht="21" customHeight="1" thickBot="1">
      <c r="B49" s="25"/>
      <c r="C49" s="26"/>
      <c r="D49" s="591" t="s">
        <v>2791</v>
      </c>
      <c r="E49" s="598"/>
      <c r="F49" s="608">
        <f>F46/$C$24</f>
        <v>20.816073590481828</v>
      </c>
      <c r="G49" s="26"/>
      <c r="H49" s="26"/>
      <c r="I49" s="773" t="s">
        <v>2792</v>
      </c>
      <c r="J49" s="774"/>
      <c r="K49" s="774"/>
      <c r="L49" s="774"/>
      <c r="M49" s="774"/>
      <c r="N49" s="774"/>
      <c r="O49" s="775"/>
      <c r="P49" s="26"/>
      <c r="Q49" s="26"/>
      <c r="R49" s="26"/>
      <c r="S49" s="26"/>
      <c r="T49" s="27"/>
      <c r="AF49" s="21">
        <v>2</v>
      </c>
    </row>
    <row r="50" spans="2:32" ht="30" customHeight="1" thickTop="1">
      <c r="B50" s="25"/>
      <c r="C50" s="26"/>
      <c r="D50" s="770" t="s">
        <v>2781</v>
      </c>
      <c r="E50" s="771"/>
      <c r="F50" s="772"/>
      <c r="G50" s="340"/>
      <c r="H50" s="340"/>
      <c r="I50" s="612"/>
      <c r="J50" s="613" t="s">
        <v>2620</v>
      </c>
      <c r="K50" s="613" t="s">
        <v>2621</v>
      </c>
      <c r="L50" s="613" t="s">
        <v>2622</v>
      </c>
      <c r="M50" s="613" t="s">
        <v>2623</v>
      </c>
      <c r="N50" s="613" t="s">
        <v>2624</v>
      </c>
      <c r="O50" s="614" t="s">
        <v>2625</v>
      </c>
      <c r="P50" s="26"/>
      <c r="Q50" s="26"/>
      <c r="R50" s="26"/>
      <c r="S50" s="84"/>
      <c r="T50" s="27"/>
      <c r="U50" s="26"/>
      <c r="V50" s="26"/>
      <c r="AF50" s="21">
        <v>1</v>
      </c>
    </row>
    <row r="51" spans="2:32" ht="36.75" customHeight="1">
      <c r="B51" s="25"/>
      <c r="C51" s="26"/>
      <c r="D51" s="767" t="s">
        <v>2793</v>
      </c>
      <c r="E51" s="768"/>
      <c r="F51" s="769"/>
      <c r="G51" s="340"/>
      <c r="H51" s="340"/>
      <c r="I51" s="592" t="s">
        <v>2794</v>
      </c>
      <c r="J51" s="418">
        <v>1</v>
      </c>
      <c r="K51" s="418">
        <v>1</v>
      </c>
      <c r="L51" s="418">
        <v>1</v>
      </c>
      <c r="M51" s="418">
        <v>3</v>
      </c>
      <c r="N51" s="418">
        <v>3</v>
      </c>
      <c r="O51" s="416">
        <v>3</v>
      </c>
      <c r="P51" s="26"/>
      <c r="Q51" s="26"/>
      <c r="R51" s="26"/>
      <c r="S51" s="84"/>
      <c r="T51" s="27"/>
      <c r="U51" s="26"/>
      <c r="V51" s="26"/>
      <c r="AF51" s="21">
        <v>0.5</v>
      </c>
    </row>
    <row r="52" spans="2:32" ht="33.75" customHeight="1">
      <c r="B52" s="25"/>
      <c r="C52" s="26"/>
      <c r="D52" s="592" t="s">
        <v>2794</v>
      </c>
      <c r="E52" s="599"/>
      <c r="F52" s="587">
        <v>1</v>
      </c>
      <c r="G52" s="26"/>
      <c r="H52" s="112"/>
      <c r="I52" s="590" t="s">
        <v>2761</v>
      </c>
      <c r="J52" s="419" t="s">
        <v>2795</v>
      </c>
      <c r="K52" s="419" t="s">
        <v>2795</v>
      </c>
      <c r="L52" s="419" t="s">
        <v>2795</v>
      </c>
      <c r="M52" s="419" t="s">
        <v>2795</v>
      </c>
      <c r="N52" s="419" t="s">
        <v>2795</v>
      </c>
      <c r="O52" s="420" t="s">
        <v>2795</v>
      </c>
      <c r="P52" s="26"/>
      <c r="Q52" s="26"/>
      <c r="R52" s="26"/>
      <c r="S52" s="26"/>
      <c r="T52" s="220"/>
      <c r="U52" s="26"/>
      <c r="V52" s="26"/>
      <c r="AF52" s="21">
        <v>0.33</v>
      </c>
    </row>
    <row r="53" spans="2:32" ht="31.5">
      <c r="B53" s="25"/>
      <c r="C53" s="26"/>
      <c r="D53" s="590" t="s">
        <v>2761</v>
      </c>
      <c r="E53" s="599"/>
      <c r="F53" s="417" t="s">
        <v>2795</v>
      </c>
      <c r="G53" s="113"/>
      <c r="H53" s="112"/>
      <c r="I53" s="591" t="str">
        <f>IF(J51=1,_xlfn.CONCAT("Total tons for ",J51," stairhall"),_xlfn.CONCAT("Total tons for ",J51," stairhalls"))</f>
        <v>Total tons for 1 stairhall</v>
      </c>
      <c r="J53" s="689">
        <f>IF($I$40="Daily",(J43*VLOOKUP(J42,$F$20:M27,6,FALSE)/$C$24)*J51,IF($I$40="weekly",((J43*VLOOKUP(J42,$F$20:M27,6,FALSE)*7)/$C$24)*J51,"Select Collection Frequency"))</f>
        <v>2.7659012500000003E-2</v>
      </c>
      <c r="K53" s="689">
        <f>IF($I$40="Daily",(K43*VLOOKUP(K42,$F$20:N27,6,FALSE)/$C$24)*$J$51,IF($I$40="weekly",((K43*VLOOKUP(K42,$F$20:N27,6,FALSE)*7)/$C$24)*K51,"Select Collection Frequency"))</f>
        <v>1.6304260000000004E-2</v>
      </c>
      <c r="L53" s="689">
        <f>IF($I$40="Daily",(L43*VLOOKUP(L42,$F$20:O27,6,FALSE)/$C$24)*$J$51,IF($I$40="weekly",((L43*VLOOKUP(L42,$F$20:O27,6,FALSE)*7)/$C$24)*L51,"Select Collection Frequency"))</f>
        <v>1.0190162500000002E-2</v>
      </c>
      <c r="M53" s="689">
        <f>IF($I$40="Daily",(M43*VLOOKUP(M42,$F$20:P27,6,FALSE)/$C$24)*$J$51,IF($I$40="weekly",((M43*VLOOKUP(M42,$F$20:P27,6,FALSE)*7)/$C$24)*M51,"Select Collection Frequency"))</f>
        <v>2.7950160000000009E-2</v>
      </c>
      <c r="N53" s="689">
        <f>IF($I$40="Daily",(N43*VLOOKUP(N42,$F$20:Q27,6,FALSE)/$C$24)*$J$51,IF($I$40="weekly",((N43*VLOOKUP(N42,$F$20:Q27,6,FALSE)*7)/$C$24)*N51,"Select Collection Frequency"))</f>
        <v>1.5285243750000001E-3</v>
      </c>
      <c r="O53" s="690">
        <f>IF($I$40="Daily",(O43*VLOOKUP(O42,$F$20:R27,6,FALSE)/$C$24)*$J$51,IF($I$40="weekly",((O43*VLOOKUP(O42,$F$20:R27,6,FALSE)*7)/$C$24)*O51,"Select Collection Frequency"))</f>
        <v>1.7468850000000005E-2</v>
      </c>
      <c r="P53" s="26"/>
      <c r="Q53" s="26"/>
      <c r="R53" s="26"/>
      <c r="S53" s="26"/>
      <c r="T53" s="220"/>
      <c r="U53" s="26"/>
      <c r="V53" s="26"/>
      <c r="AF53" s="21">
        <v>0.25</v>
      </c>
    </row>
    <row r="54" spans="2:32" ht="34.5" customHeight="1">
      <c r="B54" s="25"/>
      <c r="C54" s="26"/>
      <c r="D54" s="591" t="str">
        <f>IF(F52=1,_xlfn.CONCAT("Total tons for ",F52," stairhall"),_xlfn.CONCAT("Total tons for ",F52," stairhalls"))</f>
        <v>Total tons for 1 stairhall</v>
      </c>
      <c r="E54" s="599"/>
      <c r="F54" s="609">
        <f>(($K$21*$F$43)/$C$24)*$F$52</f>
        <v>7.9051745312500015E-3</v>
      </c>
      <c r="G54" s="113"/>
      <c r="H54" s="112"/>
      <c r="I54" s="592" t="s">
        <v>2796</v>
      </c>
      <c r="J54" s="605" t="str">
        <f>IFERROR(ROUNDUP((J46*J51)/INDEX('container info'!$B$5:$G$23,MATCH(J52,Containers,0),1),0),"")</f>
        <v/>
      </c>
      <c r="K54" s="605" t="str">
        <f>IFERROR(ROUNDUP((K46*K51)/INDEX('container info'!$B$5:$G$23,MATCH(K52,Containers,0),1),0),"")</f>
        <v/>
      </c>
      <c r="L54" s="605" t="str">
        <f>IFERROR(ROUNDUP((L46*L51)/INDEX('container info'!$B$5:$G$23,MATCH(L52,Containers,0),1),0),"")</f>
        <v/>
      </c>
      <c r="M54" s="605" t="str">
        <f>IFERROR(ROUNDUP((M46*M51)/INDEX('container info'!$B$5:$G$23,MATCH(M52,Containers,0),1),0),"")</f>
        <v/>
      </c>
      <c r="N54" s="605" t="str">
        <f>IFERROR(ROUNDUP((N46*N51)/INDEX('container info'!$B$5:$G$23,MATCH(N52,Containers,0),1),0),"")</f>
        <v/>
      </c>
      <c r="O54" s="608" t="str">
        <f>IFERROR(ROUNDUP((O46*O51)/INDEX('container info'!$B$5:$G$23,MATCH(O52,Containers,0),1),0),"")</f>
        <v/>
      </c>
      <c r="P54" s="26"/>
      <c r="Q54" s="26"/>
      <c r="R54" s="26"/>
      <c r="S54" s="26"/>
      <c r="T54" s="220"/>
      <c r="U54" s="26"/>
      <c r="V54" s="26"/>
    </row>
    <row r="55" spans="2:32" ht="30" customHeight="1" thickBot="1">
      <c r="B55" s="25"/>
      <c r="C55" s="26"/>
      <c r="D55" s="590" t="str">
        <f>IF(F52=1,_xlfn.CONCAT("Total lbs for ",F52," stairhall"),_xlfn.CONCAT("Total lbs for ",F52," stairhalls"))</f>
        <v>Total lbs for 1 stairhall</v>
      </c>
      <c r="E55" s="599"/>
      <c r="F55" s="588">
        <f>CONVERT(F54,"ton","lbm")</f>
        <v>15.810349062500002</v>
      </c>
      <c r="G55" s="113"/>
      <c r="H55" s="112"/>
      <c r="I55" s="593" t="s">
        <v>2797</v>
      </c>
      <c r="J55" s="617" t="str">
        <f>IFERROR(INDEX('container info'!$B$5:$G$23,MATCH(J52,Containers,0),6)*J54,"")</f>
        <v/>
      </c>
      <c r="K55" s="617" t="str">
        <f>IFERROR(INDEX('container info'!$B$5:$G$23,MATCH(K52,Containers,0),6)*K54,"")</f>
        <v/>
      </c>
      <c r="L55" s="617" t="str">
        <f>IFERROR(INDEX('container info'!$B$5:$G$23,MATCH(L52,Containers,0),6)*L54,"")</f>
        <v/>
      </c>
      <c r="M55" s="617" t="str">
        <f>IFERROR(INDEX('container info'!$B$5:$G$23,MATCH(M52,Containers,0),6)*M54,"")</f>
        <v/>
      </c>
      <c r="N55" s="617" t="str">
        <f>IFERROR(INDEX('container info'!$B$5:$G$23,MATCH(N52,Containers,0),6)*N54,"")</f>
        <v/>
      </c>
      <c r="O55" s="618" t="str">
        <f>IFERROR(INDEX('container info'!$B$5:$G$23,MATCH(O52,Containers,0),6)*O54,"")</f>
        <v/>
      </c>
      <c r="P55" s="26"/>
      <c r="Q55" s="26"/>
      <c r="R55" s="26"/>
      <c r="S55" s="26"/>
      <c r="T55" s="220"/>
      <c r="U55" s="26"/>
      <c r="V55" s="26"/>
    </row>
    <row r="56" spans="2:32" ht="33.75" customHeight="1">
      <c r="B56" s="25"/>
      <c r="C56" s="26"/>
      <c r="D56" s="590" t="str">
        <f>IF(F53=1,_xlfn.CONCAT("Total Gallons for ",F52," stairhall"),_xlfn.CONCAT("Total gallons for ",F52," stairhalls"))</f>
        <v>Total gallons for 1 stairhalls</v>
      </c>
      <c r="E56" s="599"/>
      <c r="F56" s="588">
        <f>$F$52*$F$49</f>
        <v>20.816073590481828</v>
      </c>
      <c r="G56" s="113"/>
      <c r="H56" s="112"/>
      <c r="I56" s="696" t="s">
        <v>2798</v>
      </c>
      <c r="J56" s="829" t="s">
        <v>2799</v>
      </c>
      <c r="K56" s="830"/>
      <c r="L56" s="830"/>
      <c r="M56" s="830"/>
      <c r="N56" s="830"/>
      <c r="O56" s="831"/>
      <c r="P56" s="26"/>
      <c r="Q56" s="26"/>
      <c r="R56" s="26"/>
      <c r="S56" s="26"/>
      <c r="T56" s="220"/>
      <c r="U56" s="26"/>
      <c r="V56" s="26"/>
    </row>
    <row r="57" spans="2:32" ht="26.25" customHeight="1">
      <c r="B57" s="25"/>
      <c r="C57" s="26"/>
      <c r="D57" s="591" t="s">
        <v>2800</v>
      </c>
      <c r="E57" s="599"/>
      <c r="F57" s="610" t="str">
        <f>IFERROR(ROUNDUP(($F$49*$F$52)/INDEX('container info'!$B$5:$G$23,MATCH($F$53,Containers,0),1),0),"")</f>
        <v/>
      </c>
      <c r="G57" s="26"/>
      <c r="H57" s="26"/>
      <c r="I57" s="698"/>
      <c r="J57" s="832"/>
      <c r="K57" s="833"/>
      <c r="L57" s="833"/>
      <c r="M57" s="833"/>
      <c r="N57" s="833"/>
      <c r="O57" s="834"/>
      <c r="P57" s="26"/>
      <c r="Q57" s="26"/>
      <c r="R57" s="26"/>
      <c r="S57" s="26"/>
      <c r="T57" s="220"/>
      <c r="U57" s="26"/>
      <c r="V57" s="26"/>
    </row>
    <row r="58" spans="2:32" ht="15.75" customHeight="1" thickBot="1">
      <c r="B58" s="25"/>
      <c r="C58" s="26"/>
      <c r="D58" s="593" t="s">
        <v>2797</v>
      </c>
      <c r="E58" s="600"/>
      <c r="F58" s="688" t="str">
        <f>IFERROR(INDEX('container info'!$B$5:$G$23,MATCH(F53,Containers,0),6)*F57,"")</f>
        <v/>
      </c>
      <c r="G58" s="339"/>
      <c r="H58" s="26"/>
      <c r="I58" s="697"/>
      <c r="J58" s="835"/>
      <c r="K58" s="836"/>
      <c r="L58" s="836"/>
      <c r="M58" s="836"/>
      <c r="N58" s="836"/>
      <c r="O58" s="837"/>
      <c r="P58" s="26"/>
      <c r="Q58" s="26"/>
      <c r="R58" s="26"/>
      <c r="S58" s="26"/>
      <c r="T58" s="220"/>
      <c r="U58" s="26"/>
    </row>
    <row r="59" spans="2:32">
      <c r="B59" s="25"/>
      <c r="C59" s="26"/>
      <c r="D59" s="26"/>
      <c r="E59" s="26"/>
      <c r="F59" s="26"/>
      <c r="G59" s="339"/>
      <c r="H59" s="26"/>
      <c r="I59" s="79"/>
      <c r="J59" s="79"/>
      <c r="K59" s="79"/>
      <c r="L59" s="79"/>
      <c r="M59" s="79"/>
      <c r="N59" s="79"/>
      <c r="O59" s="79"/>
      <c r="P59" s="26"/>
      <c r="Q59" s="26"/>
      <c r="R59" s="26"/>
      <c r="S59" s="26"/>
      <c r="T59" s="220"/>
      <c r="U59" s="26"/>
    </row>
    <row r="60" spans="2:32">
      <c r="B60" s="25"/>
      <c r="C60" s="26"/>
      <c r="D60" s="96"/>
      <c r="E60" s="96"/>
      <c r="F60" s="96"/>
      <c r="G60" s="26"/>
      <c r="H60" s="31"/>
      <c r="I60" s="113"/>
      <c r="J60" s="113"/>
      <c r="K60" s="113"/>
      <c r="L60" s="113"/>
      <c r="M60" s="113"/>
      <c r="N60" s="113"/>
      <c r="O60" s="26"/>
      <c r="P60" s="26"/>
      <c r="Q60" s="26"/>
      <c r="R60" s="26"/>
      <c r="S60" s="26"/>
      <c r="T60" s="220"/>
    </row>
    <row r="61" spans="2:32" ht="15.75">
      <c r="B61" s="25"/>
      <c r="C61" s="31"/>
      <c r="D61" s="96"/>
      <c r="E61" s="193"/>
      <c r="F61" s="96"/>
      <c r="G61" s="26"/>
      <c r="H61" s="79"/>
      <c r="I61" s="113"/>
      <c r="J61" s="113"/>
      <c r="K61" s="113"/>
      <c r="L61" s="113"/>
      <c r="M61" s="113"/>
      <c r="N61" s="113"/>
      <c r="O61" s="26"/>
      <c r="P61" s="26"/>
      <c r="Q61" s="26"/>
      <c r="R61" s="26"/>
      <c r="S61" s="26"/>
      <c r="T61" s="220"/>
    </row>
    <row r="62" spans="2:32">
      <c r="B62" s="25"/>
      <c r="C62" s="78"/>
      <c r="D62" s="95"/>
      <c r="E62" s="95"/>
      <c r="F62" s="95"/>
      <c r="G62" s="82"/>
      <c r="H62" s="79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20"/>
      <c r="U62" s="26"/>
    </row>
    <row r="63" spans="2:32" ht="15.75" thickBot="1">
      <c r="B63" s="28"/>
      <c r="C63" s="101"/>
      <c r="D63" s="29"/>
      <c r="E63" s="29"/>
      <c r="F63" s="29"/>
      <c r="G63" s="29"/>
      <c r="H63" s="115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22"/>
      <c r="U63" s="26"/>
    </row>
    <row r="64" spans="2:32">
      <c r="B64" s="26"/>
      <c r="C64" s="26"/>
      <c r="D64" s="26"/>
      <c r="E64" s="26"/>
      <c r="F64" s="26"/>
      <c r="G64" s="26"/>
      <c r="H64" s="83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76"/>
      <c r="U64" s="26"/>
    </row>
    <row r="65" spans="2:33" ht="15.75" thickBot="1">
      <c r="B65" s="26"/>
      <c r="C65" s="26"/>
      <c r="D65" s="26"/>
      <c r="E65" s="26"/>
      <c r="F65" s="26"/>
      <c r="G65" s="26"/>
      <c r="H65" s="79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76"/>
      <c r="U65" s="26"/>
      <c r="V65" s="26"/>
    </row>
    <row r="66" spans="2:33">
      <c r="B66" s="22"/>
      <c r="C66" s="23"/>
      <c r="D66" s="23"/>
      <c r="E66" s="23"/>
      <c r="F66" s="117"/>
      <c r="G66" s="117"/>
      <c r="H66" s="117"/>
      <c r="I66" s="23"/>
      <c r="J66" s="23"/>
      <c r="K66" s="23"/>
      <c r="L66" s="23"/>
      <c r="M66" s="23"/>
      <c r="N66" s="118"/>
      <c r="O66" s="23"/>
      <c r="P66" s="23"/>
      <c r="Q66" s="23"/>
      <c r="R66" s="23"/>
      <c r="S66" s="118"/>
      <c r="T66" s="23"/>
      <c r="U66" s="23"/>
      <c r="V66" s="23"/>
      <c r="W66" s="24"/>
    </row>
    <row r="67" spans="2:33" ht="21" customHeight="1">
      <c r="B67" s="25"/>
      <c r="C67" s="46" t="s">
        <v>2801</v>
      </c>
      <c r="D67" s="46" t="s">
        <v>2802</v>
      </c>
      <c r="E67" s="26"/>
      <c r="F67" s="79"/>
      <c r="G67" s="79"/>
      <c r="H67" s="79"/>
      <c r="I67" s="26"/>
      <c r="J67" s="26"/>
      <c r="K67" s="26"/>
      <c r="L67" s="26"/>
      <c r="M67" s="26"/>
      <c r="N67" s="84"/>
      <c r="O67" s="26"/>
      <c r="P67" s="26"/>
      <c r="Q67" s="26"/>
      <c r="R67" s="26"/>
      <c r="S67" s="84"/>
      <c r="T67" s="40"/>
      <c r="U67" s="26"/>
      <c r="V67" s="26"/>
      <c r="W67" s="27"/>
    </row>
    <row r="68" spans="2:33" ht="21" customHeight="1">
      <c r="B68" s="25"/>
      <c r="C68" s="46"/>
      <c r="D68" s="821" t="s">
        <v>2703</v>
      </c>
      <c r="E68" s="821"/>
      <c r="F68" s="821"/>
      <c r="G68" s="79"/>
      <c r="H68" s="83"/>
      <c r="I68" s="26"/>
      <c r="J68" s="26"/>
      <c r="K68" s="26"/>
      <c r="L68" s="26"/>
      <c r="M68" s="26"/>
      <c r="N68" s="84"/>
      <c r="O68" s="26"/>
      <c r="P68" s="26"/>
      <c r="Q68" s="26"/>
      <c r="R68" s="26"/>
      <c r="S68" s="84"/>
      <c r="T68" s="26"/>
      <c r="U68" s="26"/>
      <c r="V68" s="26"/>
      <c r="W68" s="27"/>
    </row>
    <row r="69" spans="2:33" ht="47.25" customHeight="1">
      <c r="B69" s="25"/>
      <c r="C69" s="46"/>
      <c r="D69" s="365"/>
      <c r="E69" s="804" t="s">
        <v>2803</v>
      </c>
      <c r="F69" s="804"/>
      <c r="G69" s="804"/>
      <c r="H69" s="804"/>
      <c r="I69" s="804"/>
      <c r="J69" s="804"/>
      <c r="K69" s="732"/>
      <c r="L69" s="26"/>
      <c r="M69" s="26"/>
      <c r="N69" s="84"/>
      <c r="O69" s="26"/>
      <c r="P69" s="26"/>
      <c r="Q69" s="26"/>
      <c r="R69" s="26"/>
      <c r="S69" s="84"/>
      <c r="T69" s="26"/>
      <c r="U69" s="26"/>
      <c r="V69" s="26"/>
      <c r="W69" s="27"/>
    </row>
    <row r="70" spans="2:33" ht="21">
      <c r="B70" s="25"/>
      <c r="C70" s="46"/>
      <c r="D70" s="26"/>
      <c r="E70" s="826" t="s">
        <v>2804</v>
      </c>
      <c r="F70" s="826"/>
      <c r="G70" s="826"/>
      <c r="H70" s="826"/>
      <c r="I70" s="740"/>
      <c r="J70" s="26"/>
      <c r="K70" s="26"/>
      <c r="L70" s="26"/>
      <c r="M70" s="26"/>
      <c r="N70" s="84"/>
      <c r="O70" s="26"/>
      <c r="P70" s="26"/>
      <c r="Q70" s="26"/>
      <c r="R70" s="26"/>
      <c r="S70" s="84"/>
      <c r="T70" s="26"/>
      <c r="U70" s="26"/>
      <c r="V70" s="26"/>
      <c r="W70" s="27"/>
    </row>
    <row r="71" spans="2:33" ht="15.75" thickBot="1">
      <c r="B71" s="25"/>
      <c r="C71" s="95"/>
      <c r="D71" s="95"/>
      <c r="E71" s="82"/>
      <c r="F71" s="82"/>
      <c r="G71" s="82"/>
      <c r="H71" s="26"/>
      <c r="I71" s="26"/>
      <c r="J71" s="26"/>
      <c r="K71" s="26"/>
      <c r="L71" s="26"/>
      <c r="M71" s="84"/>
      <c r="N71" s="26"/>
      <c r="O71" s="26"/>
      <c r="P71" s="26"/>
      <c r="Q71" s="26"/>
      <c r="R71" s="26"/>
      <c r="S71" s="84"/>
      <c r="T71" s="26"/>
      <c r="U71" s="26"/>
      <c r="V71" s="31"/>
      <c r="W71" s="220"/>
      <c r="X71" s="26"/>
      <c r="Y71" s="26"/>
      <c r="Z71" s="26"/>
      <c r="AA71" s="26"/>
      <c r="AB71" s="26"/>
      <c r="AC71" s="26"/>
      <c r="AD71" s="31"/>
      <c r="AE71" s="84"/>
      <c r="AF71" s="26"/>
      <c r="AG71" s="26"/>
    </row>
    <row r="72" spans="2:33" ht="66.75" customHeight="1">
      <c r="B72" s="25"/>
      <c r="C72" s="96"/>
      <c r="D72" s="811" t="s">
        <v>2805</v>
      </c>
      <c r="E72" s="812"/>
      <c r="F72" s="812"/>
      <c r="G72" s="812"/>
      <c r="H72" s="812"/>
      <c r="I72" s="812"/>
      <c r="J72" s="812"/>
      <c r="K72" s="813"/>
      <c r="L72" s="9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7"/>
    </row>
    <row r="73" spans="2:33" ht="80.25" customHeight="1" thickBot="1">
      <c r="B73" s="25"/>
      <c r="C73" s="96"/>
      <c r="D73" s="814" t="s">
        <v>2779</v>
      </c>
      <c r="E73" s="815"/>
      <c r="F73" s="815"/>
      <c r="G73" s="815"/>
      <c r="H73" s="815"/>
      <c r="I73" s="815"/>
      <c r="J73" s="815"/>
      <c r="K73" s="816"/>
      <c r="L73" s="9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7"/>
    </row>
    <row r="74" spans="2:33" ht="74.25" customHeight="1">
      <c r="B74" s="25"/>
      <c r="C74" s="719"/>
      <c r="D74" s="691" t="s">
        <v>2806</v>
      </c>
      <c r="E74" s="692" t="s">
        <v>2807</v>
      </c>
      <c r="F74" s="692" t="s">
        <v>2808</v>
      </c>
      <c r="G74" s="692" t="s">
        <v>2809</v>
      </c>
      <c r="H74" s="693" t="s">
        <v>2810</v>
      </c>
      <c r="I74" s="693" t="s">
        <v>2811</v>
      </c>
      <c r="J74" s="694" t="s">
        <v>2797</v>
      </c>
      <c r="K74" s="695" t="s">
        <v>2812</v>
      </c>
      <c r="L74" s="9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7"/>
    </row>
    <row r="75" spans="2:33" ht="72.75" customHeight="1">
      <c r="B75" s="25"/>
      <c r="C75" s="720"/>
      <c r="D75" s="817" t="s">
        <v>2813</v>
      </c>
      <c r="E75" s="818"/>
      <c r="F75" s="818"/>
      <c r="G75" s="818"/>
      <c r="H75" s="818"/>
      <c r="I75" s="818"/>
      <c r="J75" s="818"/>
      <c r="K75" s="633" t="s">
        <v>2814</v>
      </c>
      <c r="L75" s="9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7"/>
    </row>
    <row r="76" spans="2:33" ht="72.75" customHeight="1">
      <c r="B76" s="25"/>
      <c r="C76" s="721"/>
      <c r="D76" s="512" t="s">
        <v>2619</v>
      </c>
      <c r="E76" s="629">
        <f>SUMPRODUCT(SUM(E45,F44),33%,7)</f>
        <v>18.950834539564337</v>
      </c>
      <c r="F76" s="629">
        <f>SUMPRODUCT($K$21,7)</f>
        <v>8.8537954750000019</v>
      </c>
      <c r="G76" s="630">
        <v>1</v>
      </c>
      <c r="H76" s="631">
        <f>IFERROR(SUM(ROUNDUP($F$76/12/$G$76,0),1),"")</f>
        <v>2</v>
      </c>
      <c r="I76" s="632">
        <f>IFERROR(F76/H76/G76,"")</f>
        <v>4.4268977375000009</v>
      </c>
      <c r="J76" s="632">
        <f>IFERROR(IF($I$76="Reduce Frequency of Pick-up","N/A",$H$76*'container info'!$G$18),"")</f>
        <v>383.18</v>
      </c>
      <c r="K76" s="634"/>
      <c r="L76" s="9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7"/>
    </row>
    <row r="77" spans="2:33" ht="66" customHeight="1" thickBot="1">
      <c r="B77" s="25"/>
      <c r="C77" s="96"/>
      <c r="D77" s="513" t="s">
        <v>2815</v>
      </c>
      <c r="E77" s="635">
        <f>SUMPRODUCT(SUM($M$23:$M$24),7,33%)</f>
        <v>6.5724347049900018</v>
      </c>
      <c r="F77" s="635">
        <f>SUMPRODUCT(SUM($K$23:$K$24),7)</f>
        <v>1.0597769000000001</v>
      </c>
      <c r="G77" s="636">
        <v>1</v>
      </c>
      <c r="H77" s="637" t="str">
        <f>IF(AND($D$162&gt;2206,$K$77="Yes"),1,IF(AND($D$162&lt;2206,$K$77="Yes"),"Does not qualify for CB compactor",""))</f>
        <v>Does not qualify for CB compactor</v>
      </c>
      <c r="I77" s="638" t="str" cm="1">
        <f t="array" ref="I77">IF(OR(K77="NO",K77="SELECT"),"",IF(H77="dOES NOT QUALIFY FOR cb COMPACTOR","",(IF(IF(_xlfn.IFS(G77&gt;=1,(SUM($K$23:$K$24)*7)/$H$77,G77=0.5,(SUM($K$23:$K$24)*14)/$H$77,G77=0.33,(SUM($K$23:$K$24)*21)/$H$77,G77=0.25,(SUM($K$23:$K$24)*28)/$H$77)&gt;=12,"Reduce Number of Pick-ups",_xlfn.IFS(G77&gt;=1,(SUM($K$23:$K$24)*7)/$H$77,G77=0.5,(SUM($K$23:$K$24)*14)/$H$77,G77=0.33,(SUM($K$23:$K$24)*21)/$H$77,G77=0.25,(SUM($K$23:$K$24)*28)/$H$77))&lt;=2.5,"Adjust Number of pick-ups or consider a baler",(_xlfn.IFS(G77&gt;=1,(SUM($K$23:$K$24)*7)/$H$77,G77=0.5,(SUM($K$23:$K$24)*14)/$H$77,G77=0.33,(SUM($K$23:$K$24)*21)/$H$77,G77=0.25,(SUM($K$23:$K$24)*28)/$H$77))))))</f>
        <v/>
      </c>
      <c r="J77" s="638" t="str">
        <f>IFERROR(IF(OR(I77="Reduce Frequency of Pick-up",I77="N/A - Fill out Cardboard Baler Section in Step B"),"N/A",H77*'container info'!$G$18),"")</f>
        <v/>
      </c>
      <c r="K77" s="754" t="s">
        <v>2816</v>
      </c>
      <c r="L77" s="96"/>
      <c r="M77" s="26"/>
      <c r="N77" s="733"/>
      <c r="O77" s="736"/>
      <c r="P77" s="736"/>
      <c r="Q77" s="191"/>
      <c r="R77" s="191"/>
      <c r="S77" s="191"/>
      <c r="T77" s="26"/>
      <c r="U77" s="26"/>
      <c r="V77" s="26"/>
      <c r="W77" s="27"/>
    </row>
    <row r="78" spans="2:33" ht="181.5" customHeight="1">
      <c r="B78" s="25"/>
      <c r="C78" s="96"/>
      <c r="D78" s="947" t="s">
        <v>2817</v>
      </c>
      <c r="E78" s="819"/>
      <c r="F78" s="819"/>
      <c r="G78" s="819"/>
      <c r="H78" s="819"/>
      <c r="I78" s="819"/>
      <c r="J78" s="819"/>
      <c r="K78" s="820"/>
      <c r="L78" s="96"/>
      <c r="M78" s="26"/>
      <c r="N78" s="740"/>
      <c r="O78" s="740"/>
      <c r="P78" s="740"/>
      <c r="Q78" s="740"/>
      <c r="R78" s="740"/>
      <c r="S78" s="740"/>
      <c r="T78" s="26"/>
      <c r="U78" s="26"/>
      <c r="V78" s="26"/>
      <c r="W78" s="27"/>
    </row>
    <row r="79" spans="2:33" ht="46.5" customHeight="1" thickBot="1">
      <c r="B79" s="25"/>
      <c r="C79" s="26"/>
      <c r="D79" s="31"/>
      <c r="E79" s="95"/>
      <c r="F79" s="95"/>
      <c r="G79" s="82"/>
      <c r="H79" s="82"/>
      <c r="I79" s="82"/>
      <c r="J79" s="113"/>
      <c r="K79" s="113"/>
      <c r="L79" s="184"/>
      <c r="M79" s="116"/>
      <c r="N79" s="82"/>
      <c r="O79" s="82"/>
      <c r="P79" s="82"/>
      <c r="Q79" s="26"/>
      <c r="R79" s="26"/>
      <c r="S79" s="26"/>
      <c r="T79" s="84"/>
      <c r="U79" s="188"/>
      <c r="V79" s="26"/>
      <c r="W79" s="27"/>
    </row>
    <row r="80" spans="2:33" ht="21">
      <c r="B80" s="25"/>
      <c r="C80" s="26"/>
      <c r="D80" s="821" t="s">
        <v>2818</v>
      </c>
      <c r="E80" s="822"/>
      <c r="F80" s="822"/>
      <c r="G80" s="191"/>
      <c r="H80" s="191"/>
      <c r="I80" s="191"/>
      <c r="J80" s="113"/>
      <c r="K80" s="113"/>
      <c r="L80" s="113"/>
      <c r="M80" s="113"/>
      <c r="N80" s="741" t="s">
        <v>2819</v>
      </c>
      <c r="O80" s="742"/>
      <c r="P80" s="742"/>
      <c r="Q80" s="742"/>
      <c r="R80" s="742"/>
      <c r="S80" s="743"/>
      <c r="T80" s="84"/>
      <c r="U80" s="26"/>
      <c r="V80" s="26"/>
      <c r="W80" s="27"/>
    </row>
    <row r="81" spans="2:23" ht="27.75" customHeight="1">
      <c r="B81" s="25"/>
      <c r="C81" s="26"/>
      <c r="D81" s="804" t="s">
        <v>2820</v>
      </c>
      <c r="E81" s="804"/>
      <c r="F81" s="804"/>
      <c r="G81" s="804"/>
      <c r="H81" s="804"/>
      <c r="I81" s="804"/>
      <c r="J81" s="804"/>
      <c r="K81" s="732"/>
      <c r="L81" s="48"/>
      <c r="M81" s="48"/>
      <c r="N81" s="744" t="s">
        <v>2821</v>
      </c>
      <c r="O81" s="745"/>
      <c r="P81" s="745"/>
      <c r="Q81" s="745"/>
      <c r="R81" s="745"/>
      <c r="S81" s="746"/>
      <c r="T81" s="84"/>
      <c r="U81" s="26"/>
      <c r="V81" s="26"/>
      <c r="W81" s="27"/>
    </row>
    <row r="82" spans="2:23" ht="30" customHeight="1">
      <c r="B82" s="25"/>
      <c r="C82" s="26"/>
      <c r="D82" s="810" t="s">
        <v>2822</v>
      </c>
      <c r="E82" s="810"/>
      <c r="F82" s="810"/>
      <c r="G82" s="810"/>
      <c r="H82" s="810"/>
      <c r="I82" s="810"/>
      <c r="J82" s="732"/>
      <c r="K82" s="732"/>
      <c r="L82" s="48"/>
      <c r="M82" s="26"/>
      <c r="N82" s="236" t="s">
        <v>2823</v>
      </c>
      <c r="O82" s="237" t="s">
        <v>2824</v>
      </c>
      <c r="P82" s="238" t="s">
        <v>2825</v>
      </c>
      <c r="Q82" s="238" t="s">
        <v>2826</v>
      </c>
      <c r="R82" s="238" t="s">
        <v>2827</v>
      </c>
      <c r="S82" s="239" t="s">
        <v>2828</v>
      </c>
      <c r="T82" s="84"/>
      <c r="U82" s="26"/>
      <c r="V82" s="26"/>
      <c r="W82" s="27"/>
    </row>
    <row r="83" spans="2:23" ht="33.950000000000003" customHeight="1" thickBot="1">
      <c r="B83" s="25"/>
      <c r="C83" s="26"/>
      <c r="D83" s="187"/>
      <c r="E83" s="26"/>
      <c r="F83" s="26"/>
      <c r="G83" s="26"/>
      <c r="H83" s="26"/>
      <c r="I83" s="26"/>
      <c r="J83" s="26"/>
      <c r="K83" s="26"/>
      <c r="L83" s="26"/>
      <c r="M83" s="26"/>
      <c r="N83" s="255" t="s">
        <v>2619</v>
      </c>
      <c r="O83" s="256" t="str">
        <f>D75</f>
        <v>Hydraulic Compactor</v>
      </c>
      <c r="P83" s="245">
        <f>$H$76</f>
        <v>2</v>
      </c>
      <c r="Q83" s="246"/>
      <c r="R83" s="246"/>
      <c r="S83" s="722">
        <f>J76</f>
        <v>383.18</v>
      </c>
      <c r="T83" s="26"/>
      <c r="U83" s="26"/>
      <c r="V83" s="26"/>
      <c r="W83" s="27"/>
    </row>
    <row r="84" spans="2:23" ht="42.75" customHeight="1">
      <c r="B84" s="25"/>
      <c r="C84" s="26"/>
      <c r="D84" s="823" t="s">
        <v>2829</v>
      </c>
      <c r="E84" s="824"/>
      <c r="F84" s="824"/>
      <c r="G84" s="824"/>
      <c r="H84" s="824"/>
      <c r="I84" s="824"/>
      <c r="J84" s="825"/>
      <c r="K84" s="713"/>
      <c r="L84" s="26"/>
      <c r="M84" s="26"/>
      <c r="N84" s="257" t="s">
        <v>2621</v>
      </c>
      <c r="O84" s="258" t="str">
        <f>IF(ISNUMBER(I77),D75,E89)</f>
        <v>Hand-made bales, small OCC (under 45 lbs)</v>
      </c>
      <c r="P84" s="251">
        <f>IF(OR(ISNUMBER(I77),ISNUMBER(#REF!)),IF(AND($C$76="YES",ISNUMBER($I$77)),$H$77,IF(AND(#REF!="YES",ISNUMBER(#REF!)),#REF!,$H$89)),0)</f>
        <v>0</v>
      </c>
      <c r="Q84" s="251">
        <f>IF(OR(ISNUMBER(I77),ISNUMBER(#REF!)),0,H89)</f>
        <v>91</v>
      </c>
      <c r="R84" s="246"/>
      <c r="S84" s="611">
        <f>IF(AND($C$76="YES",ISNUMBER(I77)),J77,J89)</f>
        <v>379.16666666666669</v>
      </c>
      <c r="T84" s="26"/>
      <c r="U84" s="26"/>
      <c r="V84" s="26"/>
      <c r="W84" s="27"/>
    </row>
    <row r="85" spans="2:23" ht="15.75">
      <c r="B85" s="25"/>
      <c r="C85" s="26"/>
      <c r="D85" s="806" t="s">
        <v>2779</v>
      </c>
      <c r="E85" s="807"/>
      <c r="F85" s="807"/>
      <c r="G85" s="807"/>
      <c r="H85" s="807"/>
      <c r="I85" s="807"/>
      <c r="J85" s="808"/>
      <c r="K85" s="714"/>
      <c r="L85" s="26"/>
      <c r="M85" s="26"/>
      <c r="N85" s="255" t="s">
        <v>2620</v>
      </c>
      <c r="O85" s="256" t="str">
        <f>E87</f>
        <v>Select a bag</v>
      </c>
      <c r="P85" s="246"/>
      <c r="Q85" s="246"/>
      <c r="R85" s="252" t="str">
        <f>H87</f>
        <v>Select a bag</v>
      </c>
      <c r="S85" s="249" t="str">
        <f>J87</f>
        <v>Select a bag</v>
      </c>
      <c r="T85" s="26"/>
      <c r="U85" s="26"/>
      <c r="V85" s="26"/>
      <c r="W85" s="27"/>
    </row>
    <row r="86" spans="2:23" ht="45.75" customHeight="1" thickBot="1">
      <c r="B86" s="25"/>
      <c r="C86" s="26"/>
      <c r="D86" s="160" t="s">
        <v>2830</v>
      </c>
      <c r="E86" s="183" t="s">
        <v>2761</v>
      </c>
      <c r="F86" s="209" t="s">
        <v>2807</v>
      </c>
      <c r="G86" s="209" t="s">
        <v>2831</v>
      </c>
      <c r="H86" s="210" t="s">
        <v>2832</v>
      </c>
      <c r="I86" s="210" t="s">
        <v>2833</v>
      </c>
      <c r="J86" s="211" t="s">
        <v>2797</v>
      </c>
      <c r="K86" s="715"/>
      <c r="L86" s="26"/>
      <c r="M86" s="26"/>
      <c r="N86" s="259" t="s">
        <v>2622</v>
      </c>
      <c r="O86" s="260" t="str">
        <f>E88</f>
        <v>Select a bag</v>
      </c>
      <c r="P86" s="253"/>
      <c r="Q86" s="253"/>
      <c r="R86" s="254" t="str">
        <f>H88</f>
        <v>Select a bag</v>
      </c>
      <c r="S86" s="250" t="str">
        <f>J88</f>
        <v>Select a bag</v>
      </c>
      <c r="T86" s="26"/>
      <c r="U86" s="26"/>
      <c r="V86" s="26"/>
      <c r="W86" s="27"/>
    </row>
    <row r="87" spans="2:23" ht="37.5" customHeight="1">
      <c r="B87" s="25"/>
      <c r="C87" s="26"/>
      <c r="D87" s="200" t="s">
        <v>2620</v>
      </c>
      <c r="E87" s="419" t="s">
        <v>2834</v>
      </c>
      <c r="F87" s="186">
        <f>$M$22*7</f>
        <v>19.93661621</v>
      </c>
      <c r="G87" s="419">
        <v>1</v>
      </c>
      <c r="H87" s="232" t="str">
        <f>IFERROR(ROUNDUP(F87/(VLOOKUP(E87,'container info'!$A$2:$L$23,4,FALSE)*G87),0),"Select a bag")</f>
        <v>Select a bag</v>
      </c>
      <c r="I87" s="202" t="str">
        <f>IFERROR(F87/H87,"Select a bag")</f>
        <v>Select a bag</v>
      </c>
      <c r="J87" s="203" t="str">
        <f>IFERROR(H87/VLOOKUP(E87,'container info'!$A$2:$M$23,7,FALSE),"Select a bag")</f>
        <v>Select a bag</v>
      </c>
      <c r="K87" s="185"/>
      <c r="L87" s="26"/>
      <c r="M87" s="26"/>
      <c r="N87" s="218"/>
      <c r="O87" s="208" t="s">
        <v>2739</v>
      </c>
      <c r="P87" s="230">
        <f>SUM(P83:P86)</f>
        <v>2</v>
      </c>
      <c r="Q87" s="230">
        <f>SUM(Q83:Q86)</f>
        <v>91</v>
      </c>
      <c r="R87" s="230">
        <f>SUM(R83:R86)</f>
        <v>0</v>
      </c>
      <c r="S87" s="226">
        <f>SUM(S83:S86)</f>
        <v>762.34666666666669</v>
      </c>
      <c r="T87" s="26"/>
      <c r="U87" s="26"/>
      <c r="V87" s="26"/>
      <c r="W87" s="27"/>
    </row>
    <row r="88" spans="2:23" ht="66" customHeight="1">
      <c r="B88" s="25"/>
      <c r="C88" s="95"/>
      <c r="D88" s="201" t="s">
        <v>2622</v>
      </c>
      <c r="E88" s="419" t="s">
        <v>2834</v>
      </c>
      <c r="F88" s="192">
        <f>$M$24*7</f>
        <v>2.5230842350000007</v>
      </c>
      <c r="G88" s="419">
        <v>1</v>
      </c>
      <c r="H88" s="233" t="str">
        <f>IFERROR(ROUNDUP(F88/(VLOOKUP(E88,'container info'!$A$2:$L$23,4,FALSE)*G88),0),"Select a bag")</f>
        <v>Select a bag</v>
      </c>
      <c r="I88" s="185" t="str">
        <f>IFERROR(F88/H88,"Select a bag")</f>
        <v>Select a bag</v>
      </c>
      <c r="J88" s="196" t="str">
        <f>IFERROR(H88/VLOOKUP(E88,'container info'!$A$2:$M$23,7,FALSE),"Select a bag")</f>
        <v>Select a bag</v>
      </c>
      <c r="K88" s="185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7"/>
    </row>
    <row r="89" spans="2:23" ht="44.25" customHeight="1" thickBot="1">
      <c r="B89" s="25"/>
      <c r="C89" s="95"/>
      <c r="D89" s="639" t="s">
        <v>2621</v>
      </c>
      <c r="E89" s="198" t="s">
        <v>2835</v>
      </c>
      <c r="F89" s="206">
        <f>IF(OR(AND(C76="YES",K77="YES")),"Do not complete this section",$M$23*7)</f>
        <v>17.393384568000005</v>
      </c>
      <c r="G89" s="423">
        <f>IF(F89="Do not complete this section",0,1)</f>
        <v>1</v>
      </c>
      <c r="H89" s="235">
        <f>IFERROR(IF(F89="Do not complete this section","Do not complete this section",ROUNDUP(F89/(VLOOKUP(E89,'container info'!$A$2:$L$23,4,FALSE)*G89),0)),0)</f>
        <v>91</v>
      </c>
      <c r="I89" s="207">
        <f>IFERROR(F89/H89,"Do not complete this section")</f>
        <v>0.19113609415384622</v>
      </c>
      <c r="J89" s="199">
        <f>IF(F89="Do not complete this section","Do not complete this section",(H89*VLOOKUP(E89,'container info'!$A$2:$M$23,7,FALSE)))</f>
        <v>379.16666666666669</v>
      </c>
      <c r="K89" s="164"/>
      <c r="L89" s="26"/>
      <c r="M89" s="26"/>
      <c r="N89" s="26"/>
      <c r="O89" s="26"/>
      <c r="P89" s="84"/>
      <c r="Q89" s="26"/>
      <c r="R89" s="26"/>
      <c r="S89" s="26"/>
      <c r="T89" s="26"/>
      <c r="U89" s="26"/>
      <c r="V89" s="26"/>
      <c r="W89" s="27"/>
    </row>
    <row r="90" spans="2:23">
      <c r="B90" s="25"/>
      <c r="C90" s="26"/>
      <c r="D90" s="95"/>
      <c r="E90" s="82"/>
      <c r="F90" s="82"/>
      <c r="G90" s="82"/>
      <c r="H90" s="26"/>
      <c r="I90" s="26"/>
      <c r="J90" s="26"/>
      <c r="K90" s="26"/>
      <c r="L90" s="26"/>
      <c r="M90" s="26"/>
      <c r="N90" s="26"/>
      <c r="O90" s="26"/>
      <c r="P90" s="84"/>
      <c r="Q90" s="26"/>
      <c r="R90" s="26"/>
      <c r="S90" s="26"/>
      <c r="T90" s="26"/>
      <c r="U90" s="26"/>
      <c r="V90" s="26"/>
      <c r="W90" s="27"/>
    </row>
    <row r="91" spans="2:23" ht="15.95" customHeight="1">
      <c r="B91" s="25"/>
      <c r="C91" s="9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84"/>
      <c r="Q91" s="26"/>
      <c r="R91" s="26"/>
      <c r="S91" s="26"/>
      <c r="T91" s="26"/>
      <c r="U91" s="26"/>
      <c r="V91" s="26"/>
      <c r="W91" s="27"/>
    </row>
    <row r="92" spans="2:23">
      <c r="B92" s="25"/>
      <c r="C92" s="95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84"/>
      <c r="Q92" s="26"/>
      <c r="R92" s="26"/>
      <c r="S92" s="26"/>
      <c r="T92" s="26"/>
      <c r="U92" s="26"/>
      <c r="V92" s="26"/>
      <c r="W92" s="27"/>
    </row>
    <row r="93" spans="2:23" ht="30" customHeight="1">
      <c r="B93" s="221"/>
      <c r="C93" s="95"/>
      <c r="D93" s="26"/>
      <c r="E93" s="26"/>
      <c r="F93" s="26"/>
      <c r="G93" s="26"/>
      <c r="H93" s="26"/>
      <c r="I93" s="26"/>
      <c r="J93" s="26"/>
      <c r="K93" s="26"/>
      <c r="L93" s="84"/>
      <c r="M93" s="84"/>
      <c r="N93" s="26"/>
      <c r="O93" s="26"/>
      <c r="P93" s="26"/>
      <c r="Q93" s="26"/>
      <c r="R93" s="26"/>
      <c r="S93" s="84"/>
      <c r="T93" s="26"/>
      <c r="U93" s="26"/>
      <c r="V93" s="26"/>
      <c r="W93" s="27"/>
    </row>
    <row r="94" spans="2:23" ht="39" customHeight="1">
      <c r="B94" s="119"/>
      <c r="C94" s="95"/>
      <c r="D94" s="26"/>
      <c r="E94" s="26"/>
      <c r="F94" s="26"/>
      <c r="G94" s="26"/>
      <c r="H94" s="26"/>
      <c r="I94" s="26"/>
      <c r="J94" s="26"/>
      <c r="K94" s="26"/>
      <c r="L94" s="26"/>
      <c r="M94" s="84"/>
      <c r="N94" s="26"/>
      <c r="O94" s="26"/>
      <c r="P94" s="26"/>
      <c r="Q94" s="26"/>
      <c r="R94" s="26"/>
      <c r="S94" s="84"/>
      <c r="T94" s="26"/>
      <c r="U94" s="26"/>
      <c r="V94" s="26"/>
      <c r="W94" s="27"/>
    </row>
    <row r="95" spans="2:23" ht="30" customHeight="1">
      <c r="B95" s="119"/>
      <c r="C95" s="95"/>
      <c r="D95" s="26"/>
      <c r="E95" s="26"/>
      <c r="F95" s="26"/>
      <c r="G95" s="26"/>
      <c r="H95" s="26"/>
      <c r="I95" s="26"/>
      <c r="J95" s="26"/>
      <c r="K95" s="26"/>
      <c r="L95" s="26"/>
      <c r="M95" s="84"/>
      <c r="N95" s="26"/>
      <c r="O95" s="26"/>
      <c r="P95" s="26"/>
      <c r="Q95" s="26"/>
      <c r="R95" s="26"/>
      <c r="S95" s="84"/>
      <c r="T95" s="26"/>
      <c r="U95" s="26"/>
      <c r="V95" s="26"/>
      <c r="W95" s="27"/>
    </row>
    <row r="96" spans="2:23" ht="30" customHeight="1">
      <c r="B96" s="119"/>
      <c r="C96" s="95"/>
      <c r="D96" s="26"/>
      <c r="E96" s="26"/>
      <c r="F96" s="26"/>
      <c r="G96" s="26"/>
      <c r="H96" s="26"/>
      <c r="I96" s="26"/>
      <c r="J96" s="26"/>
      <c r="K96" s="26"/>
      <c r="L96" s="26"/>
      <c r="M96" s="84"/>
      <c r="N96" s="26"/>
      <c r="O96" s="26"/>
      <c r="P96" s="26"/>
      <c r="Q96" s="26"/>
      <c r="R96" s="26"/>
      <c r="S96" s="84"/>
      <c r="T96" s="26"/>
      <c r="U96" s="26"/>
      <c r="V96" s="26"/>
      <c r="W96" s="27"/>
    </row>
    <row r="97" spans="2:33" ht="30" customHeight="1">
      <c r="B97" s="119"/>
      <c r="C97" s="95"/>
      <c r="D97" s="26"/>
      <c r="E97" s="26"/>
      <c r="F97" s="26"/>
      <c r="G97" s="26"/>
      <c r="H97" s="26"/>
      <c r="I97" s="26"/>
      <c r="J97" s="26"/>
      <c r="K97" s="26"/>
      <c r="L97" s="26"/>
      <c r="M97" s="84"/>
      <c r="N97" s="26"/>
      <c r="O97" s="26"/>
      <c r="P97" s="26"/>
      <c r="Q97" s="26"/>
      <c r="R97" s="26"/>
      <c r="S97" s="84"/>
      <c r="T97" s="26"/>
      <c r="U97" s="26"/>
      <c r="V97" s="26"/>
      <c r="W97" s="27"/>
    </row>
    <row r="98" spans="2:33" ht="33.75" customHeight="1">
      <c r="B98" s="119"/>
      <c r="C98" s="95"/>
      <c r="D98" s="26"/>
      <c r="E98" s="26"/>
      <c r="F98" s="26"/>
      <c r="G98" s="26"/>
      <c r="H98" s="26"/>
      <c r="I98" s="26"/>
      <c r="J98" s="26"/>
      <c r="K98" s="26"/>
      <c r="L98" s="26"/>
      <c r="M98" s="84"/>
      <c r="N98" s="26"/>
      <c r="O98" s="26"/>
      <c r="P98" s="26"/>
      <c r="Q98" s="26"/>
      <c r="R98" s="26"/>
      <c r="S98" s="84"/>
      <c r="T98" s="26"/>
      <c r="U98" s="26"/>
      <c r="V98" s="26"/>
      <c r="W98" s="27"/>
      <c r="X98" s="26"/>
      <c r="Y98" s="26"/>
    </row>
    <row r="99" spans="2:33">
      <c r="B99" s="119"/>
      <c r="C99" s="95"/>
      <c r="D99" s="26"/>
      <c r="E99" s="26"/>
      <c r="F99" s="26"/>
      <c r="G99" s="26"/>
      <c r="H99" s="26"/>
      <c r="I99" s="26"/>
      <c r="J99" s="26"/>
      <c r="K99" s="26"/>
      <c r="L99" s="26"/>
      <c r="M99" s="84"/>
      <c r="N99" s="26"/>
      <c r="O99" s="26"/>
      <c r="P99" s="26"/>
      <c r="Q99" s="26"/>
      <c r="R99" s="84"/>
      <c r="S99" s="26"/>
      <c r="T99" s="26"/>
      <c r="U99" s="26"/>
      <c r="V99" s="26"/>
      <c r="W99" s="27"/>
      <c r="X99" s="26"/>
      <c r="Y99" s="26"/>
    </row>
    <row r="100" spans="2:33">
      <c r="B100" s="119"/>
      <c r="C100" s="95"/>
      <c r="D100" s="26"/>
      <c r="E100" s="26"/>
      <c r="F100" s="26"/>
      <c r="G100" s="26"/>
      <c r="H100" s="26"/>
      <c r="I100" s="26"/>
      <c r="J100" s="26"/>
      <c r="K100" s="26"/>
      <c r="L100" s="26"/>
      <c r="M100" s="84"/>
      <c r="N100" s="26"/>
      <c r="O100" s="26"/>
      <c r="P100" s="26"/>
      <c r="Q100" s="26"/>
      <c r="R100" s="84"/>
      <c r="S100" s="26"/>
      <c r="T100" s="26"/>
      <c r="U100" s="26"/>
      <c r="V100" s="26"/>
      <c r="W100" s="27"/>
      <c r="X100" s="26"/>
      <c r="Y100" s="26"/>
    </row>
    <row r="101" spans="2:33">
      <c r="B101" s="119"/>
      <c r="C101" s="95"/>
      <c r="D101" s="26"/>
      <c r="E101" s="26"/>
      <c r="F101" s="26"/>
      <c r="G101" s="26"/>
      <c r="H101" s="26"/>
      <c r="I101" s="26"/>
      <c r="J101" s="26"/>
      <c r="K101" s="26"/>
      <c r="L101" s="26"/>
      <c r="M101" s="84"/>
      <c r="N101" s="26"/>
      <c r="O101" s="26"/>
      <c r="P101" s="26"/>
      <c r="Q101" s="26"/>
      <c r="R101" s="84"/>
      <c r="S101" s="26"/>
      <c r="T101" s="26"/>
      <c r="U101" s="26"/>
      <c r="V101" s="26"/>
      <c r="W101" s="27"/>
      <c r="X101" s="26"/>
      <c r="Y101" s="26"/>
    </row>
    <row r="102" spans="2:33" ht="15.75">
      <c r="B102" s="119"/>
      <c r="C102" s="95"/>
      <c r="D102" s="218"/>
      <c r="E102" s="218"/>
      <c r="F102" s="219"/>
      <c r="G102" s="219"/>
      <c r="H102" s="443"/>
      <c r="I102" s="26"/>
      <c r="J102" s="26"/>
      <c r="K102" s="26"/>
      <c r="L102" s="26"/>
      <c r="M102" s="84"/>
      <c r="N102" s="26"/>
      <c r="O102" s="26"/>
      <c r="P102" s="26"/>
      <c r="Q102" s="26"/>
      <c r="R102" s="84"/>
      <c r="S102" s="26"/>
      <c r="T102" s="26"/>
      <c r="U102" s="26"/>
      <c r="V102" s="26"/>
      <c r="W102" s="27"/>
      <c r="X102" s="26"/>
      <c r="Y102" s="26"/>
    </row>
    <row r="103" spans="2:33" ht="15.75" thickBot="1">
      <c r="B103" s="120"/>
      <c r="C103" s="102"/>
      <c r="D103" s="102"/>
      <c r="E103" s="102"/>
      <c r="F103" s="103"/>
      <c r="G103" s="103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121"/>
      <c r="S103" s="29"/>
      <c r="T103" s="29"/>
      <c r="U103" s="29"/>
      <c r="V103" s="29"/>
      <c r="W103" s="30"/>
      <c r="X103" s="26"/>
      <c r="Y103" s="26"/>
    </row>
    <row r="104" spans="2:33">
      <c r="B104" s="67"/>
      <c r="C104" s="74"/>
      <c r="D104" s="74"/>
      <c r="E104" s="74"/>
      <c r="F104" s="75"/>
      <c r="G104" s="75"/>
      <c r="L104" s="76"/>
      <c r="M104" s="26"/>
      <c r="N104" s="26"/>
      <c r="O104" s="26"/>
      <c r="P104" s="26"/>
      <c r="Q104" s="26"/>
      <c r="R104" s="84"/>
      <c r="S104" s="26"/>
      <c r="T104" s="26"/>
      <c r="U104" s="26"/>
      <c r="V104" s="26"/>
      <c r="W104" s="26"/>
      <c r="X104" s="26"/>
      <c r="Y104" s="26"/>
    </row>
    <row r="105" spans="2:33" hidden="1">
      <c r="B105" s="67"/>
      <c r="C105" s="74"/>
      <c r="D105" s="74"/>
      <c r="E105" s="74"/>
      <c r="F105" s="75"/>
      <c r="G105" s="75"/>
      <c r="L105" s="76"/>
      <c r="M105" s="26"/>
      <c r="N105" s="104" t="s">
        <v>2836</v>
      </c>
      <c r="O105" s="104" t="s">
        <v>2837</v>
      </c>
      <c r="P105" s="26"/>
      <c r="Q105" s="26"/>
      <c r="R105" s="84"/>
      <c r="S105" s="26"/>
      <c r="T105" s="26"/>
      <c r="U105" s="26"/>
      <c r="V105" s="26"/>
      <c r="W105" s="26"/>
      <c r="X105" s="26"/>
      <c r="Y105" s="26"/>
    </row>
    <row r="106" spans="2:33" hidden="1">
      <c r="B106" s="67"/>
      <c r="C106" s="74"/>
      <c r="D106" s="74"/>
      <c r="E106" s="74"/>
      <c r="F106" s="75"/>
      <c r="G106" s="75"/>
      <c r="L106" s="76"/>
      <c r="M106" s="26"/>
      <c r="N106" s="707">
        <f>30/I111</f>
        <v>12.956164975167351</v>
      </c>
      <c r="O106" s="707">
        <f>30/J111</f>
        <v>21.593608291945586</v>
      </c>
      <c r="P106" s="26"/>
      <c r="Q106" s="26"/>
      <c r="R106" s="84"/>
      <c r="S106" s="26"/>
      <c r="T106" s="26"/>
      <c r="U106" s="26"/>
      <c r="V106" s="26"/>
      <c r="W106" s="26"/>
      <c r="X106" s="26"/>
      <c r="Y106" s="26"/>
    </row>
    <row r="107" spans="2:33" hidden="1">
      <c r="B107" s="67"/>
      <c r="F107" s="75"/>
      <c r="G107" s="75"/>
      <c r="L107" s="76"/>
      <c r="M107" s="26"/>
      <c r="N107" s="708" t="s">
        <v>2838</v>
      </c>
      <c r="O107" s="708" t="s">
        <v>2838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26"/>
    </row>
    <row r="108" spans="2:33" hidden="1">
      <c r="L108" s="76"/>
      <c r="M108" s="26"/>
      <c r="N108" s="104" t="s">
        <v>2836</v>
      </c>
      <c r="O108" s="104" t="s">
        <v>2837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26"/>
    </row>
    <row r="109" spans="2:33" hidden="1">
      <c r="B109" s="21" t="s">
        <v>2839</v>
      </c>
      <c r="L109" s="76"/>
      <c r="M109" s="709" t="s">
        <v>2840</v>
      </c>
      <c r="N109" s="707">
        <f>0.8*30/I111</f>
        <v>10.36493198013388</v>
      </c>
      <c r="O109" s="707">
        <f>0.8*30/J111</f>
        <v>17.274886633556466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26"/>
    </row>
    <row r="110" spans="2:33" hidden="1">
      <c r="B110" s="153" t="s">
        <v>2841</v>
      </c>
      <c r="C110" s="154"/>
      <c r="F110" s="21" t="s">
        <v>2842</v>
      </c>
      <c r="H110" s="335" t="s">
        <v>2843</v>
      </c>
      <c r="I110" s="335" t="s">
        <v>2844</v>
      </c>
      <c r="J110" s="335" t="s">
        <v>2845</v>
      </c>
      <c r="K110" s="338" t="s">
        <v>2846</v>
      </c>
      <c r="L110" s="704" t="s">
        <v>2847</v>
      </c>
      <c r="M110" s="709">
        <f>20/J111</f>
        <v>14.395738861297056</v>
      </c>
      <c r="N110" s="708" t="s">
        <v>2838</v>
      </c>
      <c r="O110" s="708" t="s">
        <v>2838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AG110" s="122"/>
    </row>
    <row r="111" spans="2:33" hidden="1">
      <c r="B111" s="44" t="s">
        <v>2619</v>
      </c>
      <c r="C111" s="114">
        <v>21.05</v>
      </c>
      <c r="F111" s="21" t="s">
        <v>2848</v>
      </c>
      <c r="G111" s="155">
        <v>0.33</v>
      </c>
      <c r="H111" s="336">
        <f>C111*G111</f>
        <v>6.9465000000000003</v>
      </c>
      <c r="I111" s="336">
        <f>H111/3</f>
        <v>2.3155000000000001</v>
      </c>
      <c r="J111" s="336">
        <f>H111/5</f>
        <v>1.3893</v>
      </c>
      <c r="L111" s="705">
        <f>20/I111</f>
        <v>8.6374433167782332</v>
      </c>
      <c r="M111" s="710" t="s">
        <v>2838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</row>
    <row r="112" spans="2:33" hidden="1">
      <c r="B112" s="44" t="s">
        <v>2620</v>
      </c>
      <c r="C112" s="114">
        <v>18.02</v>
      </c>
      <c r="F112" s="21" t="s">
        <v>2849</v>
      </c>
      <c r="H112" s="337" t="s">
        <v>2850</v>
      </c>
      <c r="I112" s="337" t="s">
        <v>2851</v>
      </c>
      <c r="J112" s="337" t="s">
        <v>2851</v>
      </c>
      <c r="K112" s="338"/>
      <c r="L112" s="337" t="s">
        <v>2838</v>
      </c>
      <c r="M112" s="709" t="s">
        <v>2840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</row>
    <row r="113" spans="2:27" hidden="1">
      <c r="B113" s="44" t="s">
        <v>2621</v>
      </c>
      <c r="C113" s="114">
        <v>26.67</v>
      </c>
      <c r="K113" s="338" t="s">
        <v>2852</v>
      </c>
      <c r="L113" s="704" t="s">
        <v>2847</v>
      </c>
      <c r="M113" s="709">
        <f>0.8*20/J111</f>
        <v>11.516591089037645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</row>
    <row r="114" spans="2:27" hidden="1">
      <c r="B114" s="44" t="s">
        <v>2622</v>
      </c>
      <c r="C114" s="114">
        <v>6.19</v>
      </c>
      <c r="L114" s="705">
        <f>(0.8*20)/I111</f>
        <v>6.9099546534225862</v>
      </c>
      <c r="M114" s="710" t="s">
        <v>2838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</row>
    <row r="115" spans="2:27" hidden="1">
      <c r="B115" s="44" t="s">
        <v>2623</v>
      </c>
      <c r="C115" s="114">
        <v>4.32</v>
      </c>
      <c r="L115" s="337" t="s">
        <v>2838</v>
      </c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</row>
    <row r="116" spans="2:27" ht="18.75" hidden="1">
      <c r="B116" s="44" t="s">
        <v>2624</v>
      </c>
      <c r="C116" s="114">
        <v>5.65</v>
      </c>
      <c r="M116" s="26"/>
      <c r="N116" s="809" t="e">
        <f>#REF!</f>
        <v>#REF!</v>
      </c>
      <c r="O116" s="809"/>
      <c r="P116" s="809"/>
      <c r="Q116" s="26"/>
      <c r="R116" s="735" t="e">
        <f>#REF!</f>
        <v>#REF!</v>
      </c>
      <c r="S116" s="735"/>
      <c r="T116" s="26"/>
      <c r="U116" s="26"/>
      <c r="V116" s="26"/>
      <c r="W116" s="26"/>
      <c r="X116" s="26"/>
      <c r="Y116" s="26"/>
    </row>
    <row r="117" spans="2:27" ht="60" hidden="1">
      <c r="B117" s="44" t="s">
        <v>2625</v>
      </c>
      <c r="C117" s="114">
        <v>13.33</v>
      </c>
      <c r="M117" s="26"/>
      <c r="N117" s="627" t="s">
        <v>2853</v>
      </c>
      <c r="O117" s="78" t="s">
        <v>2854</v>
      </c>
      <c r="P117" s="711" t="s">
        <v>2855</v>
      </c>
      <c r="Q117" s="26"/>
      <c r="R117" s="627" t="s">
        <v>2853</v>
      </c>
      <c r="S117" s="78" t="s">
        <v>2854</v>
      </c>
      <c r="T117" s="26"/>
      <c r="U117" s="26"/>
      <c r="V117" s="26"/>
      <c r="W117" s="26"/>
      <c r="X117" s="26"/>
      <c r="Y117" s="26"/>
    </row>
    <row r="118" spans="2:27" ht="45" hidden="1">
      <c r="B118" s="48"/>
      <c r="C118" s="104" t="s">
        <v>2850</v>
      </c>
      <c r="M118" s="26"/>
      <c r="N118" s="48" t="s">
        <v>2856</v>
      </c>
      <c r="O118" s="49" t="e">
        <f>P118*#REF!</f>
        <v>#REF!</v>
      </c>
      <c r="P118" s="628">
        <v>0.26300000000000001</v>
      </c>
      <c r="Q118" s="26"/>
      <c r="R118" s="48" t="s">
        <v>2856</v>
      </c>
      <c r="S118" s="49" t="e">
        <f>T123*#REF!</f>
        <v>#REF!</v>
      </c>
      <c r="T118" s="26"/>
      <c r="U118" s="26"/>
      <c r="V118" s="627" t="s">
        <v>2857</v>
      </c>
      <c r="W118" s="627" t="s">
        <v>2858</v>
      </c>
      <c r="X118" s="627"/>
      <c r="Y118" s="627"/>
      <c r="Z118" s="627"/>
      <c r="AA118" s="627"/>
    </row>
    <row r="119" spans="2:27" hidden="1">
      <c r="B119" s="114" t="s">
        <v>2859</v>
      </c>
      <c r="C119" s="114">
        <f>30/2.5</f>
        <v>12</v>
      </c>
      <c r="M119" s="26"/>
      <c r="N119" s="48" t="s">
        <v>2620</v>
      </c>
      <c r="O119" s="49" t="e">
        <f>P119*#REF!</f>
        <v>#REF!</v>
      </c>
      <c r="P119" s="628">
        <v>0.19</v>
      </c>
      <c r="Q119" s="26"/>
      <c r="R119" s="48" t="s">
        <v>2620</v>
      </c>
      <c r="S119" s="49" t="e">
        <f>T124*#REF!</f>
        <v>#REF!</v>
      </c>
      <c r="T119" s="26"/>
      <c r="U119" s="26"/>
      <c r="V119" s="628">
        <v>1</v>
      </c>
      <c r="W119" s="628">
        <v>1</v>
      </c>
      <c r="X119" s="628"/>
      <c r="Y119" s="628"/>
      <c r="Z119" s="628"/>
      <c r="AA119" s="628"/>
    </row>
    <row r="120" spans="2:27" ht="18.75" hidden="1">
      <c r="M120" s="626"/>
      <c r="N120" s="48" t="s">
        <v>2621</v>
      </c>
      <c r="O120" s="49" t="e">
        <f>P120*#REF!</f>
        <v>#REF!</v>
      </c>
      <c r="P120" s="628">
        <v>7.0000000000000007E-2</v>
      </c>
      <c r="Q120" s="26"/>
      <c r="R120" s="48" t="s">
        <v>2621</v>
      </c>
      <c r="S120" s="49" t="e">
        <f>T125*#REF!</f>
        <v>#REF!</v>
      </c>
      <c r="T120" s="26"/>
      <c r="U120" s="26"/>
      <c r="V120" s="628">
        <v>0.54</v>
      </c>
      <c r="W120" s="628">
        <v>0.05</v>
      </c>
      <c r="X120" s="628"/>
      <c r="Y120" s="628"/>
      <c r="Z120" s="628"/>
      <c r="AA120" s="628"/>
    </row>
    <row r="121" spans="2:27" ht="18.75" hidden="1">
      <c r="B121" s="805" t="str">
        <f>D6</f>
        <v>SAMUEL (CITY)</v>
      </c>
      <c r="C121" s="805"/>
      <c r="D121" s="805"/>
      <c r="E121" s="204"/>
      <c r="F121" s="805" t="e">
        <f>#REF!</f>
        <v>#REF!</v>
      </c>
      <c r="G121" s="805"/>
      <c r="H121" s="805"/>
      <c r="I121" s="204"/>
      <c r="J121" s="805" t="e">
        <f>#REF!</f>
        <v>#REF!</v>
      </c>
      <c r="K121" s="805"/>
      <c r="L121" s="805"/>
      <c r="M121" s="26"/>
      <c r="N121" s="48" t="s">
        <v>2622</v>
      </c>
      <c r="O121" s="49" t="e">
        <f>P121*#REF!</f>
        <v>#REF!</v>
      </c>
      <c r="P121" s="628">
        <v>7.0000000000000007E-2</v>
      </c>
      <c r="Q121" s="26"/>
      <c r="R121" s="48" t="s">
        <v>2622</v>
      </c>
      <c r="S121" s="49" t="e">
        <f>T126*#REF!</f>
        <v>#REF!</v>
      </c>
      <c r="T121" s="735"/>
      <c r="U121" s="26"/>
      <c r="V121" s="628">
        <v>0.5</v>
      </c>
      <c r="W121" s="628">
        <v>0.25</v>
      </c>
      <c r="X121" s="628"/>
      <c r="Y121" s="628"/>
      <c r="Z121" s="628"/>
      <c r="AA121" s="628"/>
    </row>
    <row r="122" spans="2:27" ht="60" hidden="1">
      <c r="B122" s="156" t="s">
        <v>2853</v>
      </c>
      <c r="C122" s="157" t="s">
        <v>2854</v>
      </c>
      <c r="D122" s="154" t="s">
        <v>2855</v>
      </c>
      <c r="F122" s="156" t="s">
        <v>2853</v>
      </c>
      <c r="G122" s="157" t="s">
        <v>2854</v>
      </c>
      <c r="H122" s="154" t="s">
        <v>2855</v>
      </c>
      <c r="J122" s="156" t="s">
        <v>2853</v>
      </c>
      <c r="K122" s="157" t="s">
        <v>2854</v>
      </c>
      <c r="L122" s="734" t="s">
        <v>2855</v>
      </c>
      <c r="M122" s="26"/>
      <c r="N122" s="48" t="s">
        <v>2623</v>
      </c>
      <c r="O122" s="49" t="e">
        <f>P122*#REF!</f>
        <v>#REF!</v>
      </c>
      <c r="P122" s="628">
        <v>0.32</v>
      </c>
      <c r="Q122" s="26"/>
      <c r="R122" s="48" t="s">
        <v>2623</v>
      </c>
      <c r="S122" s="49" t="e">
        <f>T127*#REF!</f>
        <v>#REF!</v>
      </c>
      <c r="T122" s="711" t="s">
        <v>2855</v>
      </c>
      <c r="U122" s="26"/>
      <c r="V122" s="628">
        <v>0.5</v>
      </c>
      <c r="W122" s="628">
        <v>0.1</v>
      </c>
      <c r="X122" s="628"/>
      <c r="Y122" s="628"/>
      <c r="Z122" s="628"/>
      <c r="AA122" s="628"/>
    </row>
    <row r="123" spans="2:27" hidden="1">
      <c r="B123" s="44" t="s">
        <v>2856</v>
      </c>
      <c r="C123" s="45">
        <f>D123*$C$22</f>
        <v>0.43755310000000008</v>
      </c>
      <c r="D123" s="158">
        <v>0.26300000000000001</v>
      </c>
      <c r="F123" s="44" t="s">
        <v>2856</v>
      </c>
      <c r="G123" s="45" t="e">
        <f>H123*#REF!</f>
        <v>#REF!</v>
      </c>
      <c r="H123" s="158">
        <v>0.26300000000000001</v>
      </c>
      <c r="J123" s="44" t="s">
        <v>2856</v>
      </c>
      <c r="K123" s="45">
        <f>L123*$C$29</f>
        <v>0</v>
      </c>
      <c r="L123" s="706">
        <v>0.26300000000000001</v>
      </c>
      <c r="M123" s="26"/>
      <c r="N123" s="48" t="s">
        <v>2624</v>
      </c>
      <c r="O123" s="49" t="e">
        <f>P123*#REF!</f>
        <v>#REF!</v>
      </c>
      <c r="P123" s="628">
        <v>7.0000000000000001E-3</v>
      </c>
      <c r="Q123" s="26"/>
      <c r="R123" s="48" t="s">
        <v>2624</v>
      </c>
      <c r="S123" s="49" t="e">
        <f>T128*#REF!</f>
        <v>#REF!</v>
      </c>
      <c r="T123" s="628">
        <v>0.26300000000000001</v>
      </c>
      <c r="U123" s="26"/>
      <c r="V123" s="628">
        <v>0</v>
      </c>
      <c r="W123" s="628">
        <v>0</v>
      </c>
      <c r="X123" s="628"/>
      <c r="Y123" s="628"/>
      <c r="Z123" s="628"/>
      <c r="AA123" s="628"/>
    </row>
    <row r="124" spans="2:27" hidden="1">
      <c r="B124" s="44" t="s">
        <v>2620</v>
      </c>
      <c r="C124" s="45">
        <f t="shared" ref="C124:C129" si="9">D124*$C$22</f>
        <v>0.31610300000000002</v>
      </c>
      <c r="D124" s="158">
        <v>0.19</v>
      </c>
      <c r="F124" s="44" t="s">
        <v>2620</v>
      </c>
      <c r="G124" s="45" t="e">
        <f>H124*#REF!</f>
        <v>#REF!</v>
      </c>
      <c r="H124" s="158">
        <v>0.19</v>
      </c>
      <c r="J124" s="44" t="s">
        <v>2620</v>
      </c>
      <c r="K124" s="45">
        <f t="shared" ref="K124:K129" si="10">L124*$C$29</f>
        <v>0</v>
      </c>
      <c r="L124" s="706">
        <v>0.19</v>
      </c>
      <c r="M124" s="26"/>
      <c r="N124" s="48" t="s">
        <v>2625</v>
      </c>
      <c r="O124" s="49" t="e">
        <f>P124*#REF!</f>
        <v>#REF!</v>
      </c>
      <c r="P124" s="628">
        <v>0.08</v>
      </c>
      <c r="Q124" s="26"/>
      <c r="R124" s="48" t="s">
        <v>2625</v>
      </c>
      <c r="S124" s="49" t="e">
        <f>T129*#REF!</f>
        <v>#REF!</v>
      </c>
      <c r="T124" s="628">
        <v>0.19</v>
      </c>
      <c r="U124" s="26"/>
      <c r="V124" s="628">
        <v>0</v>
      </c>
      <c r="W124" s="628">
        <v>0</v>
      </c>
      <c r="X124" s="628"/>
      <c r="Y124" s="628"/>
      <c r="Z124" s="628"/>
      <c r="AA124" s="628"/>
    </row>
    <row r="125" spans="2:27" hidden="1">
      <c r="B125" s="44" t="s">
        <v>2621</v>
      </c>
      <c r="C125" s="45">
        <f>D125*$C$22</f>
        <v>0.11645900000000002</v>
      </c>
      <c r="D125" s="158">
        <v>7.0000000000000007E-2</v>
      </c>
      <c r="F125" s="44" t="s">
        <v>2621</v>
      </c>
      <c r="G125" s="45" t="e">
        <f>H125*#REF!</f>
        <v>#REF!</v>
      </c>
      <c r="H125" s="158">
        <v>7.0000000000000007E-2</v>
      </c>
      <c r="J125" s="44" t="s">
        <v>2621</v>
      </c>
      <c r="K125" s="45">
        <f t="shared" si="10"/>
        <v>0</v>
      </c>
      <c r="L125" s="706">
        <v>7.0000000000000007E-2</v>
      </c>
      <c r="M125" s="26"/>
      <c r="N125" s="26"/>
      <c r="O125" s="82" t="e">
        <f>SUM(O118:O124)</f>
        <v>#REF!</v>
      </c>
      <c r="P125" s="712">
        <f>SUM(P118:P124)</f>
        <v>1</v>
      </c>
      <c r="Q125" s="26"/>
      <c r="R125" s="26"/>
      <c r="S125" s="82" t="e">
        <f>SUM(S118:S124)</f>
        <v>#REF!</v>
      </c>
      <c r="T125" s="628">
        <v>7.0000000000000007E-2</v>
      </c>
      <c r="U125" s="26"/>
      <c r="V125" s="628">
        <v>0</v>
      </c>
      <c r="W125" s="628">
        <v>0</v>
      </c>
      <c r="X125" s="628"/>
      <c r="Y125" s="628"/>
      <c r="Z125" s="628"/>
      <c r="AA125" s="628"/>
    </row>
    <row r="126" spans="2:27" hidden="1">
      <c r="B126" s="44" t="s">
        <v>2622</v>
      </c>
      <c r="C126" s="45">
        <f t="shared" si="9"/>
        <v>0.11645900000000002</v>
      </c>
      <c r="D126" s="158">
        <v>7.0000000000000007E-2</v>
      </c>
      <c r="F126" s="44" t="s">
        <v>2622</v>
      </c>
      <c r="G126" s="45" t="e">
        <f>H126*#REF!</f>
        <v>#REF!</v>
      </c>
      <c r="H126" s="158">
        <v>7.0000000000000007E-2</v>
      </c>
      <c r="J126" s="44" t="s">
        <v>2622</v>
      </c>
      <c r="K126" s="45">
        <f t="shared" si="10"/>
        <v>0</v>
      </c>
      <c r="L126" s="706">
        <v>7.0000000000000007E-2</v>
      </c>
      <c r="M126" s="26"/>
      <c r="N126" s="26"/>
      <c r="O126" s="26"/>
      <c r="P126" s="26"/>
      <c r="Q126" s="26"/>
      <c r="R126" s="26"/>
      <c r="S126" s="26"/>
      <c r="T126" s="628">
        <v>7.0000000000000007E-2</v>
      </c>
      <c r="U126" s="26"/>
      <c r="V126" s="26"/>
      <c r="W126" s="26"/>
      <c r="X126" s="26"/>
      <c r="Y126" s="26"/>
    </row>
    <row r="127" spans="2:27" hidden="1">
      <c r="B127" s="44" t="s">
        <v>2623</v>
      </c>
      <c r="C127" s="45">
        <f t="shared" si="9"/>
        <v>0.53238400000000008</v>
      </c>
      <c r="D127" s="158">
        <v>0.32</v>
      </c>
      <c r="F127" s="44" t="s">
        <v>2623</v>
      </c>
      <c r="G127" s="45" t="e">
        <f>H127*#REF!</f>
        <v>#REF!</v>
      </c>
      <c r="H127" s="158">
        <v>0.32</v>
      </c>
      <c r="J127" s="44" t="s">
        <v>2623</v>
      </c>
      <c r="K127" s="45">
        <f t="shared" si="10"/>
        <v>0</v>
      </c>
      <c r="L127" s="706">
        <v>0.32</v>
      </c>
      <c r="M127" s="26"/>
      <c r="N127" s="26"/>
      <c r="O127" s="26"/>
      <c r="P127" s="26"/>
      <c r="Q127" s="26"/>
      <c r="R127" s="26"/>
      <c r="S127" s="26"/>
      <c r="T127" s="628">
        <v>0.32</v>
      </c>
      <c r="U127" s="26"/>
      <c r="V127" s="26"/>
      <c r="W127" s="26"/>
      <c r="X127" s="26"/>
      <c r="Y127" s="26"/>
    </row>
    <row r="128" spans="2:27" hidden="1">
      <c r="B128" s="44" t="s">
        <v>2624</v>
      </c>
      <c r="C128" s="45">
        <f t="shared" si="9"/>
        <v>1.1645900000000001E-2</v>
      </c>
      <c r="D128" s="158">
        <v>7.0000000000000001E-3</v>
      </c>
      <c r="F128" s="44" t="s">
        <v>2624</v>
      </c>
      <c r="G128" s="45" t="e">
        <f>H128*#REF!</f>
        <v>#REF!</v>
      </c>
      <c r="H128" s="158">
        <v>7.0000000000000001E-3</v>
      </c>
      <c r="J128" s="44" t="s">
        <v>2624</v>
      </c>
      <c r="K128" s="45">
        <f t="shared" si="10"/>
        <v>0</v>
      </c>
      <c r="L128" s="706">
        <v>7.0000000000000001E-3</v>
      </c>
      <c r="M128" s="26"/>
      <c r="N128" s="26"/>
      <c r="O128" s="26"/>
      <c r="P128" s="26"/>
      <c r="Q128" s="26"/>
      <c r="R128" s="26"/>
      <c r="S128" s="26"/>
      <c r="T128" s="628">
        <v>7.0000000000000001E-3</v>
      </c>
      <c r="U128" s="26"/>
      <c r="V128" s="26"/>
      <c r="W128" s="26"/>
      <c r="X128" s="26"/>
      <c r="Y128" s="26"/>
    </row>
    <row r="129" spans="2:25" hidden="1">
      <c r="B129" s="44" t="s">
        <v>2625</v>
      </c>
      <c r="C129" s="45">
        <f t="shared" si="9"/>
        <v>0.13309600000000002</v>
      </c>
      <c r="D129" s="158">
        <v>0.08</v>
      </c>
      <c r="F129" s="44" t="s">
        <v>2625</v>
      </c>
      <c r="G129" s="45" t="e">
        <f>H129*#REF!</f>
        <v>#REF!</v>
      </c>
      <c r="H129" s="158">
        <v>0.08</v>
      </c>
      <c r="J129" s="44" t="s">
        <v>2625</v>
      </c>
      <c r="K129" s="45">
        <f t="shared" si="10"/>
        <v>0</v>
      </c>
      <c r="L129" s="706">
        <v>0.08</v>
      </c>
      <c r="M129" s="26"/>
      <c r="N129" s="26"/>
      <c r="O129" s="26"/>
      <c r="P129" s="26"/>
      <c r="Q129" s="26"/>
      <c r="R129" s="26"/>
      <c r="S129" s="26"/>
      <c r="T129" s="628">
        <v>0.08</v>
      </c>
      <c r="U129" s="26"/>
      <c r="V129" s="26"/>
      <c r="W129" s="26"/>
      <c r="X129" s="26"/>
      <c r="Y129" s="26"/>
    </row>
    <row r="130" spans="2:25" hidden="1">
      <c r="C130" s="75">
        <f>SUM(C123:C129)</f>
        <v>1.6637000000000004</v>
      </c>
      <c r="D130" s="159">
        <f>SUM(D123:D129)</f>
        <v>1</v>
      </c>
      <c r="G130" s="75" t="e">
        <f>SUM(G123:G129)</f>
        <v>#REF!</v>
      </c>
      <c r="H130" s="159">
        <f>SUM(H123:H129)</f>
        <v>1</v>
      </c>
      <c r="K130" s="75">
        <f>SUM(K123:K129)</f>
        <v>0</v>
      </c>
      <c r="L130" s="159">
        <f>SUM(L123:L129)</f>
        <v>1</v>
      </c>
      <c r="M130" s="26"/>
      <c r="N130" s="26"/>
      <c r="O130" s="26"/>
      <c r="P130" s="26"/>
      <c r="Q130" s="26"/>
      <c r="R130" s="26"/>
      <c r="S130" s="26"/>
      <c r="T130" s="712">
        <f>SUM(T123:T129)</f>
        <v>1</v>
      </c>
      <c r="U130" s="26"/>
      <c r="V130" s="26"/>
      <c r="W130" s="26"/>
      <c r="X130" s="26"/>
      <c r="Y130" s="26"/>
    </row>
    <row r="131" spans="2:25" hidden="1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2:25" hidden="1">
      <c r="B132" s="802" t="s">
        <v>2860</v>
      </c>
      <c r="C132" s="803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2:25" hidden="1">
      <c r="B133" s="43" t="s">
        <v>2861</v>
      </c>
      <c r="C133" s="114">
        <v>201.97399999999999</v>
      </c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2:25" hidden="1">
      <c r="B134" s="43" t="s">
        <v>2862</v>
      </c>
      <c r="C134" s="114">
        <v>2000</v>
      </c>
      <c r="G134" s="21">
        <f>34.96+11.65+21.04</f>
        <v>67.650000000000006</v>
      </c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2:25" hidden="1">
      <c r="B135" s="43" t="s">
        <v>2863</v>
      </c>
      <c r="C135" s="114">
        <v>40</v>
      </c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2:25" ht="30" hidden="1">
      <c r="B136" s="43" t="s">
        <v>2864</v>
      </c>
      <c r="C136" s="114">
        <v>64</v>
      </c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2:25" ht="30" hidden="1">
      <c r="B137" s="43" t="s">
        <v>2865</v>
      </c>
      <c r="C137" s="43">
        <v>44</v>
      </c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2:25" ht="30" hidden="1">
      <c r="B138" s="43" t="s">
        <v>2866</v>
      </c>
      <c r="C138" s="45">
        <f>1/3</f>
        <v>0.33333333333333331</v>
      </c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2:25" hidden="1">
      <c r="B139" s="34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2:25" ht="14.25" hidden="1" customHeight="1">
      <c r="B140" s="43" t="s">
        <v>2867</v>
      </c>
      <c r="C140" s="45">
        <f>1/3</f>
        <v>0.33333333333333331</v>
      </c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2:25" ht="14.25" hidden="1" customHeight="1">
      <c r="B141" s="43" t="s">
        <v>2868</v>
      </c>
      <c r="C141" s="45">
        <f>1/3</f>
        <v>0.33333333333333331</v>
      </c>
      <c r="F141" s="471">
        <v>190000</v>
      </c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2:25" hidden="1">
      <c r="B142" s="34"/>
      <c r="F142" s="21">
        <f>F141*14%</f>
        <v>26600.000000000004</v>
      </c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2:25" hidden="1">
      <c r="B143" s="34"/>
      <c r="F143" s="21">
        <f>F141*D124</f>
        <v>36100</v>
      </c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2:25" hidden="1">
      <c r="B144" s="34"/>
      <c r="F144" s="21">
        <f>F141*D127</f>
        <v>60800</v>
      </c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2:25" hidden="1">
      <c r="C145" s="21">
        <v>7</v>
      </c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2:25" hidden="1">
      <c r="B146" s="44" t="s">
        <v>2856</v>
      </c>
      <c r="C146" s="21">
        <f>$C$145*D123</f>
        <v>1.8410000000000002</v>
      </c>
      <c r="D146" s="21">
        <f>CONVERT(C146/C111,"ton","lbm")</f>
        <v>174.91686460807603</v>
      </c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2:25" hidden="1">
      <c r="B147" s="44" t="s">
        <v>2620</v>
      </c>
      <c r="C147" s="21">
        <f t="shared" ref="C147:C152" si="11">$C$145*D124</f>
        <v>1.33</v>
      </c>
      <c r="D147" s="21">
        <f t="shared" ref="D147:D152" si="12">CONVERT(C147/C112,"ton","lbm")</f>
        <v>147.61376248612652</v>
      </c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</row>
    <row r="148" spans="2:25" hidden="1">
      <c r="B148" s="44" t="s">
        <v>2621</v>
      </c>
      <c r="C148" s="21">
        <f t="shared" si="11"/>
        <v>0.49000000000000005</v>
      </c>
      <c r="D148" s="21">
        <f t="shared" si="12"/>
        <v>36.745406824146976</v>
      </c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</row>
    <row r="149" spans="2:25" hidden="1">
      <c r="B149" s="44" t="s">
        <v>2622</v>
      </c>
      <c r="C149" s="21">
        <f t="shared" si="11"/>
        <v>0.49000000000000005</v>
      </c>
      <c r="D149" s="21">
        <f t="shared" si="12"/>
        <v>158.31987075928919</v>
      </c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</row>
    <row r="150" spans="2:25" hidden="1">
      <c r="B150" s="44" t="s">
        <v>2623</v>
      </c>
      <c r="C150" s="21">
        <f t="shared" si="11"/>
        <v>2.2400000000000002</v>
      </c>
      <c r="D150" s="21">
        <f t="shared" si="12"/>
        <v>1037.037037037037</v>
      </c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</row>
    <row r="151" spans="2:25" hidden="1">
      <c r="B151" s="44" t="s">
        <v>2624</v>
      </c>
      <c r="C151" s="21">
        <f t="shared" si="11"/>
        <v>4.9000000000000002E-2</v>
      </c>
      <c r="D151" s="21">
        <f t="shared" si="12"/>
        <v>17.345132743362832</v>
      </c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</row>
    <row r="152" spans="2:25" hidden="1">
      <c r="B152" s="44" t="s">
        <v>2625</v>
      </c>
      <c r="C152" s="21">
        <f t="shared" si="11"/>
        <v>0.56000000000000005</v>
      </c>
      <c r="D152" s="21">
        <f t="shared" si="12"/>
        <v>84.021005251312829</v>
      </c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</row>
    <row r="153" spans="2:25" hidden="1">
      <c r="D153" s="128">
        <f>SUM(D146:D152)</f>
        <v>1655.9990797093515</v>
      </c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</row>
    <row r="154" spans="2:25" hidden="1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</row>
    <row r="155" spans="2:25" hidden="1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</row>
    <row r="156" spans="2:25" hidden="1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</row>
    <row r="157" spans="2:25" hidden="1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</row>
    <row r="158" spans="2:25" hidden="1">
      <c r="B158" s="21" t="s">
        <v>2869</v>
      </c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</row>
    <row r="159" spans="2:25" hidden="1">
      <c r="C159" s="21" t="s">
        <v>2870</v>
      </c>
      <c r="D159" s="21" t="s">
        <v>2871</v>
      </c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</row>
    <row r="160" spans="2:25" hidden="1">
      <c r="B160" s="21" t="s">
        <v>2872</v>
      </c>
      <c r="C160" s="122">
        <f>M23</f>
        <v>2.4847692240000008</v>
      </c>
      <c r="D160" s="122">
        <f>C160*365</f>
        <v>906.94076676000032</v>
      </c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</row>
    <row r="161" spans="2:25" hidden="1">
      <c r="B161" s="21" t="s">
        <v>2873</v>
      </c>
      <c r="C161" s="122">
        <f>M24</f>
        <v>0.36044060500000008</v>
      </c>
      <c r="D161" s="122">
        <f>C161*365</f>
        <v>131.56082082500004</v>
      </c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</row>
    <row r="162" spans="2:25" hidden="1">
      <c r="D162" s="122">
        <f>SUM(D160:D161)</f>
        <v>1038.5015875850004</v>
      </c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</row>
    <row r="163" spans="2:25" hidden="1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</row>
    <row r="164" spans="2:25" hidden="1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</row>
    <row r="165" spans="2: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</row>
    <row r="166" spans="2: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</row>
    <row r="167" spans="2: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</row>
    <row r="168" spans="2: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</row>
    <row r="169" spans="2: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</row>
    <row r="170" spans="2: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</row>
    <row r="171" spans="2: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</row>
    <row r="172" spans="2: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</row>
  </sheetData>
  <sheetProtection algorithmName="SHA-512" hashValue="WGR5uqchIc49CAjJfH6gM7L8swinMEqNFqpNmgxNv8rRLgW0Mzw3dIWdGQM0EshvmqOALvDRTUdxN+nxj9cuTg==" saltValue="xOXBF/9yh1k0GbMUlx7jYA==" spinCount="100000" sheet="1" objects="1" scenarios="1"/>
  <protectedRanges>
    <protectedRange algorithmName="SHA-512" hashValue="eH3HgHQLNDVY+dc9CeOrT5ue/BImesoNx3N9XeKdYruIPriIKody1CijDcZHSJSv9hKg8HMScxw2WwBurnWvYw==" saltValue="/7SdCdcOxLfalUCQO1RM4Q==" spinCount="100000" sqref="J22:J27 E43 C76 G76:G77 D10:D11 F52:F56 E87:E88 G87:G89 J51:O52 D8 D6" name="Editable"/>
  </protectedRanges>
  <mergeCells count="48">
    <mergeCell ref="E70:H70"/>
    <mergeCell ref="E69:J69"/>
    <mergeCell ref="D68:F68"/>
    <mergeCell ref="D8:E8"/>
    <mergeCell ref="J56:O58"/>
    <mergeCell ref="D37:H37"/>
    <mergeCell ref="D35:H35"/>
    <mergeCell ref="D36:H36"/>
    <mergeCell ref="D34:K34"/>
    <mergeCell ref="D33:H33"/>
    <mergeCell ref="I41:O41"/>
    <mergeCell ref="I39:O39"/>
    <mergeCell ref="I47:O47"/>
    <mergeCell ref="I48:O48"/>
    <mergeCell ref="D39:F39"/>
    <mergeCell ref="D41:F41"/>
    <mergeCell ref="N116:P116"/>
    <mergeCell ref="D82:I82"/>
    <mergeCell ref="D72:K72"/>
    <mergeCell ref="D73:K73"/>
    <mergeCell ref="D75:J75"/>
    <mergeCell ref="D78:K78"/>
    <mergeCell ref="D80:F80"/>
    <mergeCell ref="D84:J84"/>
    <mergeCell ref="B132:C132"/>
    <mergeCell ref="D81:J81"/>
    <mergeCell ref="B121:D121"/>
    <mergeCell ref="F121:H121"/>
    <mergeCell ref="J121:L121"/>
    <mergeCell ref="D85:J85"/>
    <mergeCell ref="AX27:BC27"/>
    <mergeCell ref="BD27:BH27"/>
    <mergeCell ref="BI27:BM27"/>
    <mergeCell ref="BW27:BY27"/>
    <mergeCell ref="BZ27:CB27"/>
    <mergeCell ref="D51:F51"/>
    <mergeCell ref="D50:F50"/>
    <mergeCell ref="I49:O49"/>
    <mergeCell ref="AD6:AE6"/>
    <mergeCell ref="B19:C19"/>
    <mergeCell ref="B20:C20"/>
    <mergeCell ref="G19:M19"/>
    <mergeCell ref="B27:C27"/>
    <mergeCell ref="B6:C6"/>
    <mergeCell ref="P19:S19"/>
    <mergeCell ref="D6:S6"/>
    <mergeCell ref="D40:F40"/>
    <mergeCell ref="I40:O40"/>
  </mergeCells>
  <conditionalFormatting sqref="I76:I77">
    <cfRule type="cellIs" dxfId="310" priority="27" operator="equal">
      <formula>"Increase Frequency of Pick-ups"</formula>
    </cfRule>
    <cfRule type="cellIs" dxfId="309" priority="119" operator="equal">
      <formula>"Reduce Frequency of Pick-up"</formula>
    </cfRule>
  </conditionalFormatting>
  <conditionalFormatting sqref="J76:K76 K88">
    <cfRule type="cellIs" dxfId="308" priority="118" operator="equal">
      <formula>"N/A"</formula>
    </cfRule>
  </conditionalFormatting>
  <conditionalFormatting sqref="J77:K77">
    <cfRule type="cellIs" dxfId="307" priority="117" operator="equal">
      <formula>"Reduce Frequency of Pick-up"</formula>
    </cfRule>
  </conditionalFormatting>
  <conditionalFormatting sqref="K88">
    <cfRule type="cellIs" dxfId="306" priority="116" operator="equal">
      <formula>"Reduce Frequency of Pick-up"</formula>
    </cfRule>
  </conditionalFormatting>
  <conditionalFormatting sqref="E77:K77">
    <cfRule type="cellIs" dxfId="305" priority="48" operator="equal">
      <formula>"Select an option"</formula>
    </cfRule>
    <cfRule type="cellIs" dxfId="304" priority="113" operator="equal">
      <formula>"N/A"</formula>
    </cfRule>
    <cfRule type="cellIs" dxfId="303" priority="114" operator="equal">
      <formula>"Increase Number of Pick-ups"</formula>
    </cfRule>
  </conditionalFormatting>
  <conditionalFormatting sqref="I77">
    <cfRule type="cellIs" dxfId="302" priority="49" operator="equal">
      <formula>"Adjust Number of pick-ups or consider a baler"</formula>
    </cfRule>
    <cfRule type="cellIs" dxfId="301" priority="80" operator="equal">
      <formula>"N/A - Fill out Cardboard Baler Section in Step B"</formula>
    </cfRule>
    <cfRule type="cellIs" dxfId="300" priority="112" operator="equal">
      <formula>"N/A - Fill out Cardboard Baler Section"</formula>
    </cfRule>
  </conditionalFormatting>
  <conditionalFormatting sqref="E88">
    <cfRule type="cellIs" dxfId="299" priority="102" operator="equal">
      <formula>"N/A"</formula>
    </cfRule>
    <cfRule type="cellIs" dxfId="298" priority="103" operator="equal">
      <formula>"Increase Number of Pick-ups"</formula>
    </cfRule>
  </conditionalFormatting>
  <conditionalFormatting sqref="E87">
    <cfRule type="cellIs" dxfId="297" priority="100" operator="equal">
      <formula>"N/A"</formula>
    </cfRule>
    <cfRule type="cellIs" dxfId="296" priority="101" operator="equal">
      <formula>"Increase Number of Pick-ups"</formula>
    </cfRule>
  </conditionalFormatting>
  <conditionalFormatting sqref="J88">
    <cfRule type="cellIs" dxfId="295" priority="95" operator="equal">
      <formula>"N/A"</formula>
    </cfRule>
  </conditionalFormatting>
  <conditionalFormatting sqref="J88">
    <cfRule type="cellIs" dxfId="294" priority="94" operator="equal">
      <formula>"Reduce Frequency of Pick-up"</formula>
    </cfRule>
  </conditionalFormatting>
  <conditionalFormatting sqref="F89 H89:K89">
    <cfRule type="cellIs" dxfId="293" priority="86" operator="equal">
      <formula>"Do not complete this section"</formula>
    </cfRule>
  </conditionalFormatting>
  <conditionalFormatting sqref="C76">
    <cfRule type="cellIs" dxfId="292" priority="84" operator="equal">
      <formula>"YES"</formula>
    </cfRule>
    <cfRule type="cellIs" dxfId="291" priority="85" operator="equal">
      <formula>"NO"</formula>
    </cfRule>
  </conditionalFormatting>
  <conditionalFormatting sqref="E76:K76">
    <cfRule type="cellIs" dxfId="290" priority="81" operator="equal">
      <formula>"Select an option"</formula>
    </cfRule>
  </conditionalFormatting>
  <conditionalFormatting sqref="D76:K77">
    <cfRule type="cellIs" dxfId="289" priority="33" operator="equal">
      <formula>"Select number of pick-ups"</formula>
    </cfRule>
  </conditionalFormatting>
  <conditionalFormatting sqref="J52:O52">
    <cfRule type="cellIs" dxfId="288" priority="70" operator="equal">
      <formula>"Select a bag"</formula>
    </cfRule>
    <cfRule type="cellIs" dxfId="287" priority="77" operator="equal">
      <formula>"Select a container"</formula>
    </cfRule>
  </conditionalFormatting>
  <conditionalFormatting sqref="G76:G77">
    <cfRule type="cellIs" dxfId="286" priority="31" operator="equal">
      <formula>"Select number of pick-ups"</formula>
    </cfRule>
  </conditionalFormatting>
  <conditionalFormatting sqref="N83:S87">
    <cfRule type="cellIs" dxfId="285" priority="72" operator="equal">
      <formula>"Select an option"</formula>
    </cfRule>
  </conditionalFormatting>
  <conditionalFormatting sqref="F53 F55:F56">
    <cfRule type="cellIs" dxfId="284" priority="71" operator="equal">
      <formula>"Select a container"</formula>
    </cfRule>
  </conditionalFormatting>
  <conditionalFormatting sqref="H87:K88">
    <cfRule type="cellIs" dxfId="283" priority="69" operator="equal">
      <formula>"Select a bag"</formula>
    </cfRule>
  </conditionalFormatting>
  <conditionalFormatting sqref="G87:G88">
    <cfRule type="cellIs" dxfId="282" priority="67" operator="equal">
      <formula>"N/A"</formula>
    </cfRule>
    <cfRule type="cellIs" dxfId="281" priority="68" operator="equal">
      <formula>"Increase Number of Pick-ups"</formula>
    </cfRule>
  </conditionalFormatting>
  <conditionalFormatting sqref="G89">
    <cfRule type="cellIs" dxfId="280" priority="65" operator="equal">
      <formula>"N/A"</formula>
    </cfRule>
    <cfRule type="cellIs" dxfId="279" priority="66" operator="equal">
      <formula>"Increase Number of Pick-ups"</formula>
    </cfRule>
  </conditionalFormatting>
  <conditionalFormatting sqref="E76:K77">
    <cfRule type="cellIs" dxfId="278" priority="30" operator="equal">
      <formula>"Fill out Option 2"</formula>
    </cfRule>
  </conditionalFormatting>
  <conditionalFormatting sqref="J54:O54">
    <cfRule type="cellIs" dxfId="277" priority="61" operator="equal">
      <formula>"Select a bag"</formula>
    </cfRule>
    <cfRule type="cellIs" dxfId="276" priority="62" operator="equal">
      <formula>"Select a container"</formula>
    </cfRule>
  </conditionalFormatting>
  <conditionalFormatting sqref="J51:O51">
    <cfRule type="cellIs" dxfId="275" priority="59" operator="equal">
      <formula>"Select a bag"</formula>
    </cfRule>
    <cfRule type="cellIs" dxfId="274" priority="60" operator="equal">
      <formula>"Select a container"</formula>
    </cfRule>
  </conditionalFormatting>
  <conditionalFormatting sqref="J52:O52">
    <cfRule type="cellIs" dxfId="273" priority="57" operator="equal">
      <formula>"Select a bag"</formula>
    </cfRule>
    <cfRule type="cellIs" dxfId="272" priority="58" operator="equal">
      <formula>"Select a container"</formula>
    </cfRule>
  </conditionalFormatting>
  <conditionalFormatting sqref="P83:S86">
    <cfRule type="cellIs" dxfId="271" priority="56" operator="equal">
      <formula>"Fill out Step A"</formula>
    </cfRule>
  </conditionalFormatting>
  <conditionalFormatting sqref="E89">
    <cfRule type="cellIs" dxfId="270" priority="55" operator="equal">
      <formula>"Do not complete this section"</formula>
    </cfRule>
  </conditionalFormatting>
  <conditionalFormatting sqref="O83:S86">
    <cfRule type="cellIs" dxfId="269" priority="52" operator="equal">
      <formula>"Select a bag"</formula>
    </cfRule>
  </conditionalFormatting>
  <conditionalFormatting sqref="H77">
    <cfRule type="expression" dxfId="268" priority="54">
      <formula>ISNUMBER($I$77)</formula>
    </cfRule>
    <cfRule type="cellIs" dxfId="267" priority="78" operator="equal">
      <formula>"Reduce Frequency of Pick-up"</formula>
    </cfRule>
  </conditionalFormatting>
  <conditionalFormatting sqref="H77">
    <cfRule type="cellIs" dxfId="266" priority="63" operator="equal">
      <formula>"N/A - Fill out Cardboard Baler Section in Step B"</formula>
    </cfRule>
    <cfRule type="cellIs" dxfId="265" priority="73" operator="equal">
      <formula>"N/A - Fill out Cardboard Baler Section"</formula>
    </cfRule>
  </conditionalFormatting>
  <conditionalFormatting sqref="D89:K89">
    <cfRule type="expression" dxfId="264" priority="32">
      <formula>ISNUMBER($I$77)</formula>
    </cfRule>
  </conditionalFormatting>
  <conditionalFormatting sqref="I40">
    <cfRule type="cellIs" dxfId="263" priority="23" operator="equal">
      <formula>"Select a bag"</formula>
    </cfRule>
    <cfRule type="cellIs" dxfId="262" priority="24" operator="equal">
      <formula>"Select a container"</formula>
    </cfRule>
  </conditionalFormatting>
  <conditionalFormatting sqref="J44 J53:O53">
    <cfRule type="cellIs" dxfId="261" priority="22" operator="equal">
      <formula>"Select Collection Frequency"</formula>
    </cfRule>
  </conditionalFormatting>
  <conditionalFormatting sqref="K44:O44">
    <cfRule type="cellIs" dxfId="260" priority="21" operator="equal">
      <formula>"Select Collection Frequency"</formula>
    </cfRule>
  </conditionalFormatting>
  <conditionalFormatting sqref="J45:O45">
    <cfRule type="cellIs" dxfId="259" priority="20" operator="equal">
      <formula>"="</formula>
    </cfRule>
  </conditionalFormatting>
  <conditionalFormatting sqref="J45">
    <cfRule type="expression" dxfId="258" priority="19">
      <formula>ISBLANK(J$45)</formula>
    </cfRule>
  </conditionalFormatting>
  <conditionalFormatting sqref="K77">
    <cfRule type="cellIs" dxfId="257" priority="15" operator="equal">
      <formula>"No"</formula>
    </cfRule>
    <cfRule type="cellIs" dxfId="256" priority="16" operator="equal">
      <formula>"Yes"</formula>
    </cfRule>
  </conditionalFormatting>
  <conditionalFormatting sqref="I49">
    <cfRule type="cellIs" dxfId="255" priority="2" operator="equal">
      <formula>"Select a bag"</formula>
    </cfRule>
    <cfRule type="cellIs" dxfId="254" priority="3" operator="equal">
      <formula>"Select a container"</formula>
    </cfRule>
  </conditionalFormatting>
  <conditionalFormatting sqref="I76">
    <cfRule type="cellIs" dxfId="253" priority="1" operator="lessThan">
      <formula>6</formula>
    </cfRule>
  </conditionalFormatting>
  <dataValidations xWindow="512" yWindow="887" count="15">
    <dataValidation type="decimal" allowBlank="1" showInputMessage="1" showErrorMessage="1" promptTitle="Capture Rate" prompt="Input trash chute capture rate - 0 to 100%." sqref="E43" xr:uid="{C3188F08-F469-0F46-890F-B252912A6B33}">
      <formula1>0</formula1>
      <formula2>1</formula2>
    </dataValidation>
    <dataValidation type="list" allowBlank="1" showInputMessage="1" showErrorMessage="1" sqref="K16:K18 K14 D6:S6" xr:uid="{22817EF0-277E-3B43-BA69-5E7193442387}">
      <formula1>Developments</formula1>
    </dataValidation>
    <dataValidation type="list" allowBlank="1" showInputMessage="1" showErrorMessage="1" sqref="BZ29:BZ45 BW29:BW45" xr:uid="{BDB0279A-3418-C74F-9887-2896F2CC1435}">
      <formula1>Containers</formula1>
    </dataValidation>
    <dataValidation type="whole" allowBlank="1" showInputMessage="1" showErrorMessage="1" promptTitle="Stairhall No." prompt="Select number of stairhalls per outdoor collection - cannot be above total number for the entire development." sqref="F52 J51:O51" xr:uid="{5CED8379-EE36-B54B-971E-EFAD48C96B56}">
      <formula1>1</formula1>
      <formula2>$C$24</formula2>
    </dataValidation>
    <dataValidation type="whole" allowBlank="1" showInputMessage="1" showErrorMessage="1" sqref="E61" xr:uid="{5D4EE2F7-123E-0048-AA85-3F8F6D91985B}">
      <formula1>1</formula1>
      <formula2>#REF!</formula2>
    </dataValidation>
    <dataValidation allowBlank="1" showInputMessage="1" showErrorMessage="1" promptTitle="Footprint" prompt="Based on a footprint of equivalent 1 cu yd container." sqref="J87:K88" xr:uid="{330B6DA9-A36F-5244-B5AA-292CC299EE67}"/>
    <dataValidation type="whole" allowBlank="1" showInputMessage="1" showErrorMessage="1" promptTitle="Recycling Pick-up" prompt="Enter number of pick-ups / week. If using DSNY, pick-up / week must be 1." sqref="G87:G89" xr:uid="{47D8BBDB-60CB-0944-B5E2-79C0DC6FD2F8}">
      <formula1>1</formula1>
      <formula2>1000</formula2>
    </dataValidation>
    <dataValidation allowBlank="1" showInputMessage="1" showErrorMessage="1" promptTitle="Cardboard Input" prompt="If cell is blank, fill out / review Step B for cardboard baler(s)." sqref="H77" xr:uid="{FAF8B98D-0839-47BE-86F2-1DF1BC587BC3}"/>
    <dataValidation allowBlank="1" showInputMessage="1" showErrorMessage="1" promptTitle="Range" prompt="Must be between 2 - 12 tons (absolute max)." sqref="I74" xr:uid="{E6F4C0B0-F6A0-4CCB-B086-CA16F0EC979B}"/>
    <dataValidation type="list" allowBlank="1" showInputMessage="1" showErrorMessage="1" sqref="I40:O40" xr:uid="{CAA385B5-08CD-49FE-9553-4FB138699C16}">
      <formula1>"Select Collection Frequency,Daily,Weekly"</formula1>
    </dataValidation>
    <dataValidation type="list" allowBlank="1" showInputMessage="1" showErrorMessage="1" sqref="G76:G77" xr:uid="{22DE031C-17C9-644A-9DD9-47D2F291B103}">
      <formula1>$AF$37:$AF$44</formula1>
    </dataValidation>
    <dataValidation type="list" allowBlank="1" showInputMessage="1" showErrorMessage="1" sqref="K77" xr:uid="{CCFCB921-1B9E-4216-AD0E-F394BAD8A48B}">
      <formula1>"Select,Yes,No"</formula1>
    </dataValidation>
    <dataValidation type="list" allowBlank="1" showInputMessage="1" showErrorMessage="1" sqref="I49:O49" xr:uid="{7965C837-5B06-4A78-84E9-F4FB9E59ADA8}">
      <formula1>"Select Collection Frequency of Recycling Materials,1,2,3,4,5,6,7"</formula1>
    </dataValidation>
    <dataValidation type="custom" errorStyle="warning" operator="greaterThan" showErrorMessage="1" errorTitle="Low Pick-up Weight" error="DSNY recommends that exterior compactors have a minimum weight of 6 tons per pick-up._x000a__x000a_This calculation assumes that the total tonnage is equally divided across all compactors." sqref="I76" xr:uid="{C7DC74DC-E9BA-4AE1-A183-80471166FDC2}">
      <formula1>6</formula1>
    </dataValidation>
    <dataValidation type="list" allowBlank="1" showInputMessage="1" showErrorMessage="1" sqref="C76" xr:uid="{027CAA8C-FCDC-534D-800A-0F0C288DEEA0}">
      <formula1>IF(#REF!="YES",$AF$58,$AF$57:$AF$58)</formula1>
    </dataValidation>
  </dataValidations>
  <pageMargins left="0.7" right="0.7" top="0.75" bottom="0.75" header="0.3" footer="0.3"/>
  <pageSetup orientation="portrait" horizontalDpi="1200" verticalDpi="1200" r:id="rId1"/>
  <ignoredErrors>
    <ignoredError sqref="F55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xWindow="512" yWindow="887" count="2">
        <x14:dataValidation type="list" allowBlank="1" showInputMessage="1" showErrorMessage="1" xr:uid="{641D0AD9-4343-A945-B731-5B45A1FB3211}">
          <x14:formula1>
            <xm:f>'container info'!$A$39:$A$49</xm:f>
          </x14:formula1>
          <xm:sqref>F55 F53 J52:O52</xm:sqref>
        </x14:dataValidation>
        <x14:dataValidation type="list" allowBlank="1" showInputMessage="1" showErrorMessage="1" xr:uid="{3758179E-FD0E-4428-BE06-252D3E3C5AA9}">
          <x14:formula1>
            <xm:f>'container info'!$A$81:$A$83</xm:f>
          </x14:formula1>
          <xm:sqref>E87:E88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CF0D-6D2B-5741-A1E5-14D582946F04}">
  <sheetPr codeName="Sheet7">
    <tabColor theme="9"/>
  </sheetPr>
  <dimension ref="B1:BZ191"/>
  <sheetViews>
    <sheetView zoomScale="78" zoomScaleNormal="78" workbookViewId="0">
      <selection activeCell="G113" sqref="G113"/>
    </sheetView>
  </sheetViews>
  <sheetFormatPr defaultColWidth="8.85546875" defaultRowHeight="15"/>
  <cols>
    <col min="1" max="1" width="5.85546875" style="21" customWidth="1"/>
    <col min="2" max="2" width="21.42578125" style="21" customWidth="1"/>
    <col min="3" max="3" width="18.42578125" style="21" customWidth="1"/>
    <col min="4" max="4" width="24.140625" style="21" customWidth="1"/>
    <col min="5" max="5" width="19.140625" style="21" customWidth="1"/>
    <col min="6" max="6" width="19.85546875" style="21" customWidth="1"/>
    <col min="7" max="7" width="26.140625" style="21" customWidth="1"/>
    <col min="8" max="8" width="21.28515625" style="21" customWidth="1"/>
    <col min="9" max="9" width="26.140625" style="21" customWidth="1"/>
    <col min="10" max="10" width="28.42578125" style="21" customWidth="1"/>
    <col min="11" max="11" width="31" style="21" customWidth="1"/>
    <col min="12" max="12" width="17.28515625" style="21" customWidth="1"/>
    <col min="13" max="13" width="21" style="21" bestFit="1" customWidth="1"/>
    <col min="14" max="14" width="24.28515625" style="21" customWidth="1"/>
    <col min="15" max="15" width="19.42578125" style="21" customWidth="1"/>
    <col min="16" max="16" width="20.7109375" style="21" customWidth="1"/>
    <col min="17" max="17" width="21.28515625" style="21" customWidth="1"/>
    <col min="18" max="18" width="18" style="21" customWidth="1"/>
    <col min="19" max="19" width="20.7109375" style="21" customWidth="1"/>
    <col min="20" max="20" width="19.85546875" style="21" customWidth="1"/>
    <col min="21" max="21" width="25.42578125" style="21" customWidth="1"/>
    <col min="22" max="22" width="15" style="21" customWidth="1"/>
    <col min="23" max="24" width="12.140625" style="21" hidden="1" customWidth="1"/>
    <col min="25" max="25" width="15.42578125" style="21" hidden="1" customWidth="1"/>
    <col min="26" max="26" width="12" style="21" hidden="1" customWidth="1"/>
    <col min="27" max="27" width="10.42578125" style="21" hidden="1" customWidth="1"/>
    <col min="28" max="28" width="23.85546875" style="21" hidden="1" customWidth="1"/>
    <col min="29" max="29" width="9.42578125" style="21" hidden="1" customWidth="1"/>
    <col min="30" max="30" width="8.42578125" style="21" hidden="1" customWidth="1"/>
    <col min="31" max="31" width="23.85546875" style="21" hidden="1" customWidth="1"/>
    <col min="32" max="32" width="13.85546875" style="21" hidden="1" customWidth="1"/>
    <col min="33" max="33" width="12.42578125" style="21" hidden="1" customWidth="1"/>
    <col min="34" max="37" width="8.85546875" style="21" hidden="1" customWidth="1"/>
    <col min="38" max="41" width="8.85546875" style="21"/>
    <col min="42" max="42" width="7.28515625" style="21" customWidth="1"/>
    <col min="43" max="78" width="0" style="21" hidden="1" customWidth="1"/>
    <col min="79" max="16384" width="8.85546875" style="21"/>
  </cols>
  <sheetData>
    <row r="1" spans="2:34">
      <c r="AD1"/>
      <c r="AE1"/>
    </row>
    <row r="2" spans="2:34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AD2"/>
      <c r="AE2"/>
    </row>
    <row r="3" spans="2:34" ht="21">
      <c r="B3" s="26"/>
      <c r="C3" s="26"/>
      <c r="D3" s="46" t="s">
        <v>2703</v>
      </c>
      <c r="E3" s="99" t="s">
        <v>2874</v>
      </c>
      <c r="F3" s="4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AD3"/>
      <c r="AE3"/>
    </row>
    <row r="4" spans="2:34" ht="21">
      <c r="B4" s="26"/>
      <c r="C4" s="26"/>
      <c r="D4" s="46"/>
      <c r="E4" s="100"/>
      <c r="F4" s="4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AD4"/>
      <c r="AE4"/>
    </row>
    <row r="5" spans="2:34" ht="36">
      <c r="B5" s="786" t="s">
        <v>2875</v>
      </c>
      <c r="C5" s="786"/>
      <c r="D5" s="787" t="s">
        <v>1702</v>
      </c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98"/>
      <c r="Q5" s="98"/>
      <c r="R5" s="26"/>
      <c r="Z5" s="776"/>
      <c r="AA5" s="776"/>
      <c r="AD5"/>
      <c r="AE5"/>
    </row>
    <row r="6" spans="2:34" ht="24" customHeight="1">
      <c r="B6" s="907" t="s">
        <v>2876</v>
      </c>
      <c r="C6" s="716">
        <v>1</v>
      </c>
      <c r="D6" s="864" t="s">
        <v>574</v>
      </c>
      <c r="E6" s="864"/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98"/>
      <c r="Q6" s="98"/>
      <c r="R6" s="26"/>
      <c r="Z6" s="737"/>
      <c r="AA6" s="737"/>
      <c r="AD6"/>
      <c r="AE6"/>
    </row>
    <row r="7" spans="2:34" ht="23.25">
      <c r="B7" s="907"/>
      <c r="C7" s="716">
        <v>2</v>
      </c>
      <c r="D7" s="864" t="s">
        <v>574</v>
      </c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  <c r="P7" s="98"/>
      <c r="Q7" s="98"/>
      <c r="R7" s="26"/>
      <c r="Z7" s="737"/>
      <c r="AA7" s="737"/>
      <c r="AD7"/>
      <c r="AE7"/>
    </row>
    <row r="8" spans="2:34" ht="23.25">
      <c r="B8" s="907"/>
      <c r="C8" s="716">
        <v>3</v>
      </c>
      <c r="D8" s="864" t="s">
        <v>574</v>
      </c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98"/>
      <c r="Q8" s="98"/>
      <c r="R8" s="26"/>
      <c r="Z8" s="737"/>
      <c r="AA8" s="737"/>
      <c r="AD8"/>
      <c r="AE8"/>
    </row>
    <row r="9" spans="2:34" ht="23.25">
      <c r="B9" s="907"/>
      <c r="C9" s="716">
        <v>4</v>
      </c>
      <c r="D9" s="864" t="s">
        <v>574</v>
      </c>
      <c r="E9" s="864"/>
      <c r="F9" s="864"/>
      <c r="G9" s="864"/>
      <c r="H9" s="864"/>
      <c r="I9" s="864"/>
      <c r="J9" s="864"/>
      <c r="K9" s="864"/>
      <c r="L9" s="864"/>
      <c r="M9" s="864"/>
      <c r="N9" s="864"/>
      <c r="O9" s="864"/>
      <c r="P9" s="98"/>
      <c r="Q9" s="98"/>
      <c r="R9" s="26"/>
      <c r="Z9" s="737"/>
      <c r="AA9" s="737"/>
      <c r="AD9"/>
      <c r="AE9"/>
    </row>
    <row r="10" spans="2:34" ht="23.25">
      <c r="B10" s="907"/>
      <c r="C10" s="716">
        <v>5</v>
      </c>
      <c r="D10" s="864" t="s">
        <v>574</v>
      </c>
      <c r="E10" s="864"/>
      <c r="F10" s="864"/>
      <c r="G10" s="864"/>
      <c r="H10" s="864"/>
      <c r="I10" s="864"/>
      <c r="J10" s="864"/>
      <c r="K10" s="864"/>
      <c r="L10" s="864"/>
      <c r="M10" s="864"/>
      <c r="N10" s="864"/>
      <c r="O10" s="864"/>
      <c r="P10" s="98"/>
      <c r="Q10" s="98"/>
      <c r="R10" s="26"/>
      <c r="Z10" s="737"/>
      <c r="AA10" s="737"/>
      <c r="AD10"/>
      <c r="AE10"/>
    </row>
    <row r="11" spans="2:34" ht="23.25">
      <c r="B11" s="907"/>
      <c r="C11" s="716">
        <v>6</v>
      </c>
      <c r="D11" s="864" t="s">
        <v>574</v>
      </c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98"/>
      <c r="Q11" s="98"/>
      <c r="R11" s="26"/>
      <c r="Z11" s="737"/>
      <c r="AA11" s="737"/>
      <c r="AD11"/>
      <c r="AE11"/>
    </row>
    <row r="12" spans="2:34" ht="27" customHeight="1">
      <c r="B12" s="87"/>
      <c r="C12" s="87"/>
      <c r="D12" s="105" t="s">
        <v>2877</v>
      </c>
      <c r="E12" s="105"/>
      <c r="F12" s="105">
        <f>COUNTIF(D5:D11,"&lt;&gt;*select additional*")</f>
        <v>1</v>
      </c>
      <c r="G12" s="105"/>
      <c r="H12" s="105"/>
      <c r="I12" s="26"/>
      <c r="J12" s="26"/>
      <c r="K12" s="26"/>
      <c r="L12" s="26"/>
      <c r="M12" s="98"/>
      <c r="N12" s="98"/>
      <c r="O12" s="98"/>
      <c r="P12" s="98"/>
      <c r="Q12" s="98"/>
      <c r="R12" s="26"/>
      <c r="Z12" s="737"/>
      <c r="AA12" s="737"/>
      <c r="AG12"/>
      <c r="AH12"/>
    </row>
    <row r="13" spans="2:34" ht="27" customHeight="1">
      <c r="B13" s="87"/>
      <c r="C13" s="87"/>
      <c r="D13" s="105"/>
      <c r="E13" s="105"/>
      <c r="F13" s="105"/>
      <c r="G13" s="105"/>
      <c r="H13" s="105"/>
      <c r="I13" s="26"/>
      <c r="J13" s="26"/>
      <c r="K13" s="26"/>
      <c r="L13" s="26"/>
      <c r="M13" s="98"/>
      <c r="N13" s="98"/>
      <c r="O13" s="98"/>
      <c r="P13" s="98"/>
      <c r="Q13" s="98"/>
      <c r="R13" s="26"/>
      <c r="Z13" s="737"/>
      <c r="AA13" s="737"/>
      <c r="AG13"/>
      <c r="AH13"/>
    </row>
    <row r="14" spans="2:34" ht="27" customHeight="1">
      <c r="B14" s="87"/>
      <c r="C14" s="87"/>
      <c r="D14" s="868" t="s">
        <v>2706</v>
      </c>
      <c r="E14" s="869"/>
      <c r="F14" s="105"/>
      <c r="G14" s="105"/>
      <c r="H14" s="105"/>
      <c r="I14" s="26"/>
      <c r="J14" s="26"/>
      <c r="K14" s="26"/>
      <c r="L14" s="26"/>
      <c r="M14" s="98"/>
      <c r="N14" s="98"/>
      <c r="O14" s="98"/>
      <c r="P14" s="98"/>
      <c r="Q14" s="98"/>
      <c r="R14" s="26"/>
      <c r="Z14" s="737"/>
      <c r="AA14" s="737"/>
      <c r="AG14"/>
      <c r="AH14"/>
    </row>
    <row r="15" spans="2:34" ht="27" customHeight="1">
      <c r="B15" s="87"/>
      <c r="C15" s="87"/>
      <c r="D15" s="681" t="s">
        <v>2707</v>
      </c>
      <c r="E15" s="682" t="str">
        <f>VLOOKUP(D5,Table3[#All],3,FALSE)</f>
        <v>Shared</v>
      </c>
      <c r="F15" s="105"/>
      <c r="G15" s="105"/>
      <c r="H15" s="105"/>
      <c r="I15" s="26"/>
      <c r="J15" s="26"/>
      <c r="K15" s="26"/>
      <c r="L15" s="26"/>
      <c r="M15" s="98"/>
      <c r="N15" s="98"/>
      <c r="O15" s="98"/>
      <c r="P15" s="98"/>
      <c r="Q15" s="98"/>
      <c r="R15" s="26"/>
      <c r="Z15" s="737"/>
      <c r="AA15" s="737"/>
      <c r="AG15"/>
      <c r="AH15"/>
    </row>
    <row r="16" spans="2:34" ht="27" customHeight="1">
      <c r="B16" s="87"/>
      <c r="C16" s="87"/>
      <c r="D16" s="686" t="s">
        <v>2708</v>
      </c>
      <c r="E16" s="687">
        <f>IFERROR(IFERROR(VLOOKUP($D$5,Table3[#All],9,FALSE),0)+IFERROR(VLOOKUP($D$6,Table3[#All],9,FALSE),0)+IFERROR(VLOOKUP($D$7,Table3[#All],9,FALSE),0)+IFERROR(VLOOKUP($D$8,Table3[#All],9,FALSE),0)+IFERROR(VLOOKUP($D$9,Table3[#All],9,FALSE),0)+IFERROR(VLOOKUP($D$10,Table3[#All],9,FALSE),0)+IFERROR(VLOOKUP($D$11,Table3[#All],9,FALSE),0),0)</f>
        <v>0</v>
      </c>
      <c r="F16" s="105"/>
      <c r="G16" s="105"/>
      <c r="H16" s="105"/>
      <c r="I16" s="26"/>
      <c r="J16" s="26"/>
      <c r="K16" s="26"/>
      <c r="L16" s="26"/>
      <c r="M16" s="98"/>
      <c r="N16" s="98"/>
      <c r="O16" s="98"/>
      <c r="P16" s="98"/>
      <c r="Q16" s="98"/>
      <c r="R16" s="26"/>
      <c r="Z16" s="737"/>
      <c r="AA16" s="737"/>
      <c r="AG16"/>
      <c r="AH16"/>
    </row>
    <row r="17" spans="2:48" ht="27" hidden="1" customHeight="1">
      <c r="B17" s="87"/>
      <c r="C17" s="87"/>
      <c r="D17" s="684" t="s">
        <v>2709</v>
      </c>
      <c r="E17" s="685" t="e">
        <f>VLOOKUP($D$6,Table3[#All],10,FALSE)</f>
        <v>#N/A</v>
      </c>
      <c r="F17" s="105"/>
      <c r="G17" s="105"/>
      <c r="H17" s="105"/>
      <c r="I17" s="26"/>
      <c r="J17" s="26"/>
      <c r="K17" s="26"/>
      <c r="L17" s="26"/>
      <c r="M17" s="98"/>
      <c r="N17" s="98"/>
      <c r="O17" s="98"/>
      <c r="P17" s="98"/>
      <c r="Q17" s="98"/>
      <c r="R17" s="26"/>
      <c r="Z17" s="737"/>
      <c r="AA17" s="737"/>
      <c r="AG17"/>
      <c r="AH17"/>
    </row>
    <row r="18" spans="2:48" ht="27" customHeight="1">
      <c r="B18" s="87"/>
      <c r="C18" s="87"/>
      <c r="D18" s="717"/>
      <c r="E18" s="718"/>
      <c r="F18" s="105"/>
      <c r="G18" s="105"/>
      <c r="H18" s="105"/>
      <c r="I18" s="26"/>
      <c r="J18" s="26"/>
      <c r="K18" s="26"/>
      <c r="L18" s="26"/>
      <c r="M18" s="98"/>
      <c r="N18" s="98"/>
      <c r="O18" s="98"/>
      <c r="P18" s="98"/>
      <c r="Q18" s="98"/>
      <c r="R18" s="26"/>
      <c r="Z18" s="737"/>
      <c r="AA18" s="737"/>
      <c r="AG18"/>
      <c r="AH18"/>
    </row>
    <row r="19" spans="2:48" ht="17.25" customHeight="1" thickBot="1">
      <c r="B19" s="77"/>
      <c r="C19" s="77"/>
      <c r="D19" s="105"/>
      <c r="E19" s="105"/>
      <c r="F19" s="105"/>
      <c r="G19" s="105"/>
      <c r="H19" s="105"/>
      <c r="M19" s="51"/>
      <c r="N19" s="51"/>
      <c r="O19" s="51"/>
      <c r="P19" s="51"/>
      <c r="Q19" s="51"/>
      <c r="Z19" s="737"/>
      <c r="AA19" s="737"/>
      <c r="AD19" s="21" t="s">
        <v>2773</v>
      </c>
      <c r="AE19" s="21" t="s">
        <v>2774</v>
      </c>
      <c r="AF19" s="21" t="s">
        <v>2774</v>
      </c>
      <c r="AG19"/>
      <c r="AH19"/>
    </row>
    <row r="20" spans="2:48" ht="24.95" customHeight="1">
      <c r="B20" s="777" t="str">
        <f>D5</f>
        <v>SAMUEL (CITY)</v>
      </c>
      <c r="C20" s="778"/>
      <c r="D20" s="42"/>
      <c r="E20" s="50"/>
      <c r="F20" s="88"/>
      <c r="G20" s="88"/>
      <c r="H20" s="88"/>
      <c r="I20" s="88"/>
      <c r="J20" s="23"/>
      <c r="K20" s="23"/>
      <c r="L20" s="89"/>
      <c r="M20" s="89"/>
      <c r="N20" s="89"/>
      <c r="O20" s="89"/>
      <c r="P20" s="89"/>
      <c r="Q20" s="89"/>
      <c r="R20" s="89"/>
      <c r="S20" s="89"/>
      <c r="T20" s="23"/>
      <c r="U20" s="23"/>
      <c r="V20" s="316"/>
      <c r="W20" s="35"/>
      <c r="AD20" s="21">
        <v>1</v>
      </c>
      <c r="AE20" s="21">
        <v>1</v>
      </c>
      <c r="AF20" s="21">
        <v>0.25</v>
      </c>
      <c r="AG20"/>
      <c r="AH20"/>
    </row>
    <row r="21" spans="2:48" ht="42.75" customHeight="1">
      <c r="B21" s="865" t="s">
        <v>2716</v>
      </c>
      <c r="C21" s="866"/>
      <c r="D21" s="42"/>
      <c r="E21" s="90"/>
      <c r="F21" s="46" t="s">
        <v>2710</v>
      </c>
      <c r="G21" s="46" t="s">
        <v>2711</v>
      </c>
      <c r="H21" s="46"/>
      <c r="I21" s="46"/>
      <c r="J21" s="26"/>
      <c r="K21" s="26"/>
      <c r="L21" s="98"/>
      <c r="M21" s="98"/>
      <c r="N21" s="98"/>
      <c r="O21" s="98"/>
      <c r="P21" s="98"/>
      <c r="Q21" s="98"/>
      <c r="R21" s="98"/>
      <c r="S21" s="98"/>
      <c r="T21" s="26"/>
      <c r="U21" s="26"/>
      <c r="V21" s="317"/>
      <c r="W21" s="35"/>
      <c r="AD21" s="21">
        <v>2</v>
      </c>
      <c r="AE21" s="21">
        <v>2</v>
      </c>
      <c r="AF21" s="21">
        <v>0.33</v>
      </c>
      <c r="AG21"/>
      <c r="AH21"/>
    </row>
    <row r="22" spans="2:48" ht="20.25" customHeight="1">
      <c r="B22" s="166" t="s">
        <v>2728</v>
      </c>
      <c r="C22" s="167">
        <f>CONVERT(C24*2.54*7,"lbm","ton")</f>
        <v>11.645900000000001</v>
      </c>
      <c r="D22" s="42"/>
      <c r="E22" s="90"/>
      <c r="F22" s="867" t="s">
        <v>2878</v>
      </c>
      <c r="G22" s="867"/>
      <c r="H22" s="867"/>
      <c r="I22" s="318"/>
      <c r="J22" s="867" t="s">
        <v>2818</v>
      </c>
      <c r="K22" s="867"/>
      <c r="L22" s="26"/>
      <c r="M22" s="98"/>
      <c r="N22" s="98"/>
      <c r="O22" s="867" t="s">
        <v>2879</v>
      </c>
      <c r="P22" s="867"/>
      <c r="Q22" s="26"/>
      <c r="R22" s="98"/>
      <c r="S22" s="98"/>
      <c r="T22" s="26"/>
      <c r="U22" s="26"/>
      <c r="V22" s="317"/>
      <c r="W22" s="35"/>
      <c r="AD22" s="21">
        <v>3</v>
      </c>
      <c r="AE22" s="21">
        <v>3</v>
      </c>
      <c r="AF22" s="21">
        <v>0.5</v>
      </c>
      <c r="AG22"/>
      <c r="AH22"/>
    </row>
    <row r="23" spans="2:48" ht="28.5" customHeight="1">
      <c r="B23" s="168" t="s">
        <v>2729</v>
      </c>
      <c r="C23" s="169">
        <f>C22/7</f>
        <v>1.6637000000000002</v>
      </c>
      <c r="D23" s="42"/>
      <c r="E23" s="90"/>
      <c r="F23" s="876" t="s">
        <v>2880</v>
      </c>
      <c r="G23" s="876"/>
      <c r="H23" s="876"/>
      <c r="I23" s="334"/>
      <c r="J23" s="876" t="s">
        <v>2881</v>
      </c>
      <c r="K23" s="876"/>
      <c r="L23" s="876"/>
      <c r="M23" s="26"/>
      <c r="N23" s="26"/>
      <c r="O23" s="100" t="s">
        <v>2712</v>
      </c>
      <c r="P23" s="100"/>
      <c r="Q23" s="100"/>
      <c r="R23" s="26"/>
      <c r="S23" s="26"/>
      <c r="T23" s="26"/>
      <c r="U23" s="26"/>
      <c r="V23" s="317"/>
      <c r="W23" s="35"/>
      <c r="AD23" s="21">
        <v>4</v>
      </c>
      <c r="AE23" s="21">
        <v>4</v>
      </c>
      <c r="AF23" s="21">
        <v>1</v>
      </c>
      <c r="AG23"/>
      <c r="AH23"/>
    </row>
    <row r="24" spans="2:48" ht="33.75" customHeight="1" thickBot="1">
      <c r="B24" s="170" t="s">
        <v>2730</v>
      </c>
      <c r="C24" s="171">
        <f>IFERROR(VLOOKUP($D$5,DevDataBook2021!$A$2:$AX$270,18,FALSE),VLOOKUP($D$5,developmentdata2019[],19,FALSE))</f>
        <v>1310</v>
      </c>
      <c r="D24" s="42"/>
      <c r="E24" s="90"/>
      <c r="F24" s="750"/>
      <c r="G24" s="750"/>
      <c r="H24" s="750"/>
      <c r="I24" s="334"/>
      <c r="J24" s="877"/>
      <c r="K24" s="877"/>
      <c r="L24" s="877"/>
      <c r="M24" s="96"/>
      <c r="N24" s="96"/>
      <c r="O24" s="364" t="s">
        <v>2713</v>
      </c>
      <c r="Q24" s="364"/>
      <c r="R24" s="96"/>
      <c r="S24" s="96"/>
      <c r="T24" s="96"/>
      <c r="U24" s="96"/>
      <c r="V24" s="317"/>
      <c r="W24" s="35"/>
      <c r="AD24" s="21">
        <v>5</v>
      </c>
      <c r="AE24" s="21">
        <v>5</v>
      </c>
      <c r="AF24" s="21">
        <v>2</v>
      </c>
      <c r="AG24"/>
    </row>
    <row r="25" spans="2:48" ht="20.25" customHeight="1">
      <c r="B25" s="268" t="s">
        <v>2731</v>
      </c>
      <c r="C25" s="269">
        <f>IFERROR(VLOOKUP($D$5,Table2[#All],23,FALSE),VLOOKUP($D$5,developmentdata2019[],24,FALSE))</f>
        <v>40</v>
      </c>
      <c r="D25" s="72"/>
      <c r="E25" s="91"/>
      <c r="F25" s="870" t="s">
        <v>2882</v>
      </c>
      <c r="G25" s="871"/>
      <c r="H25" s="872"/>
      <c r="I25" s="319"/>
      <c r="J25" s="870" t="s">
        <v>2883</v>
      </c>
      <c r="K25" s="871"/>
      <c r="L25" s="872"/>
      <c r="M25" s="96"/>
      <c r="N25" s="319"/>
      <c r="O25" s="873" t="str">
        <f>_xlfn.CONCAT(D5," Waste Generation / Day")</f>
        <v>SAMUEL (CITY) Waste Generation / Day</v>
      </c>
      <c r="P25" s="874"/>
      <c r="Q25" s="874"/>
      <c r="R25" s="874"/>
      <c r="S25" s="874"/>
      <c r="T25" s="874"/>
      <c r="U25" s="875"/>
      <c r="V25" s="27"/>
      <c r="AB25" s="35"/>
      <c r="AC25" s="35"/>
      <c r="AD25" s="21">
        <v>6</v>
      </c>
      <c r="AE25" s="21">
        <v>6</v>
      </c>
      <c r="AF25" s="21">
        <v>3</v>
      </c>
      <c r="AG25"/>
      <c r="AH25"/>
    </row>
    <row r="26" spans="2:48" ht="30.95" customHeight="1">
      <c r="B26" s="858" t="s">
        <v>2884</v>
      </c>
      <c r="C26" s="859"/>
      <c r="D26" s="72"/>
      <c r="E26" s="85"/>
      <c r="F26" s="366" t="s">
        <v>0</v>
      </c>
      <c r="G26" s="367" t="str">
        <f>_xlfn.CONCAT("Brought to ",D5)</f>
        <v>Brought to SAMUEL (CITY)</v>
      </c>
      <c r="H26" s="368" t="s">
        <v>2885</v>
      </c>
      <c r="I26" s="96"/>
      <c r="J26" s="270" t="s">
        <v>0</v>
      </c>
      <c r="K26" s="271" t="s">
        <v>2883</v>
      </c>
      <c r="L26" s="272" t="s">
        <v>2748</v>
      </c>
      <c r="M26" s="96"/>
      <c r="N26" s="370"/>
      <c r="O26" s="273" t="s">
        <v>2717</v>
      </c>
      <c r="P26" s="320" t="s">
        <v>2718</v>
      </c>
      <c r="Q26" s="320" t="s">
        <v>2719</v>
      </c>
      <c r="R26" s="320" t="s">
        <v>2720</v>
      </c>
      <c r="S26" s="320" t="s">
        <v>2721</v>
      </c>
      <c r="T26" s="320" t="s">
        <v>2722</v>
      </c>
      <c r="U26" s="274" t="s">
        <v>2723</v>
      </c>
      <c r="V26" s="27"/>
      <c r="AB26" s="35"/>
      <c r="AC26" s="35"/>
      <c r="AE26" s="21">
        <v>7</v>
      </c>
      <c r="AG26"/>
      <c r="AH26"/>
    </row>
    <row r="27" spans="2:48" ht="27.95" customHeight="1">
      <c r="B27" s="881" t="str">
        <f>IF(D6="Select additional developments (if applicable)","N/A",D6)</f>
        <v>N/A</v>
      </c>
      <c r="C27" s="882"/>
      <c r="D27" s="72"/>
      <c r="E27" s="85"/>
      <c r="F27" s="883" t="str">
        <f>IF(D6="Select additional developments (if applicable)","N/A",D6)</f>
        <v>N/A</v>
      </c>
      <c r="G27" s="884"/>
      <c r="H27" s="885"/>
      <c r="I27" s="96"/>
      <c r="J27" s="69" t="str">
        <f>D5</f>
        <v>SAMUEL (CITY)</v>
      </c>
      <c r="K27" s="430" t="s">
        <v>622</v>
      </c>
      <c r="L27" s="431">
        <v>0.75</v>
      </c>
      <c r="M27" s="96"/>
      <c r="N27" s="371" t="s">
        <v>2619</v>
      </c>
      <c r="O27" s="372">
        <f>C161</f>
        <v>0.43755310000000008</v>
      </c>
      <c r="P27" s="373">
        <f>CONVERT(O27,"ton","lbm")</f>
        <v>875.10620000000006</v>
      </c>
      <c r="Q27" s="373">
        <f t="shared" ref="Q27:Q33" si="0">O27*C149</f>
        <v>9.2104927550000024</v>
      </c>
      <c r="R27" s="374">
        <v>1</v>
      </c>
      <c r="S27" s="373">
        <f>O34-SUM(S28:S33)</f>
        <v>1.4391005000000003</v>
      </c>
      <c r="T27" s="373">
        <f>CONVERT(S27,"ton","lbm")</f>
        <v>2878.2010000000009</v>
      </c>
      <c r="U27" s="375">
        <f>Q34-SUM(U28:U33)</f>
        <v>18.382643879800007</v>
      </c>
      <c r="V27" s="27"/>
      <c r="AB27" s="35"/>
      <c r="AC27" s="35"/>
      <c r="AH27"/>
    </row>
    <row r="28" spans="2:48" ht="27.95" customHeight="1">
      <c r="B28" s="344" t="s">
        <v>2728</v>
      </c>
      <c r="C28" s="276">
        <f>CONVERT(C30*2.54*7,"lbm","ton")</f>
        <v>0</v>
      </c>
      <c r="D28" s="72"/>
      <c r="E28" s="85"/>
      <c r="F28" s="343" t="s">
        <v>2619</v>
      </c>
      <c r="G28" s="429" t="s">
        <v>622</v>
      </c>
      <c r="H28" s="275">
        <f>IF(G28="Yes",100%,0%)</f>
        <v>1</v>
      </c>
      <c r="I28" s="96"/>
      <c r="J28" s="86" t="str">
        <f t="shared" ref="J28:J33" si="1">IF(D6="Select additional developments (if applicable)","N/A",D6)</f>
        <v>N/A</v>
      </c>
      <c r="K28" s="430" t="s">
        <v>622</v>
      </c>
      <c r="L28" s="431">
        <v>0.75</v>
      </c>
      <c r="M28" s="96"/>
      <c r="N28" s="376" t="s">
        <v>2620</v>
      </c>
      <c r="O28" s="377">
        <f>C162</f>
        <v>0.31610300000000002</v>
      </c>
      <c r="P28" s="378">
        <f t="shared" ref="P28:P33" si="2">CONVERT(O28,"ton","lbm")</f>
        <v>632.20600000000002</v>
      </c>
      <c r="Q28" s="379">
        <f t="shared" si="0"/>
        <v>5.69617606</v>
      </c>
      <c r="R28" s="435">
        <v>0.3</v>
      </c>
      <c r="S28" s="378">
        <f>O28*R28</f>
        <v>9.483090000000001E-2</v>
      </c>
      <c r="T28" s="378">
        <f>CONVERT(S28,"ton","lbm")</f>
        <v>189.6618</v>
      </c>
      <c r="U28" s="380">
        <f t="shared" ref="U28:U33" si="3">Q28*R28</f>
        <v>1.708852818</v>
      </c>
      <c r="V28" s="27"/>
      <c r="AB28" s="35"/>
      <c r="AC28" s="35"/>
    </row>
    <row r="29" spans="2:48" ht="27.95" customHeight="1">
      <c r="B29" s="345" t="s">
        <v>2729</v>
      </c>
      <c r="C29" s="278">
        <f>C28/7</f>
        <v>0</v>
      </c>
      <c r="D29" s="72"/>
      <c r="E29" s="85"/>
      <c r="F29" s="342" t="s">
        <v>2620</v>
      </c>
      <c r="G29" s="429" t="s">
        <v>2886</v>
      </c>
      <c r="H29" s="277">
        <f t="shared" ref="H29:H34" si="4">IF(G29="Yes",100%,0%)</f>
        <v>0</v>
      </c>
      <c r="I29" s="96"/>
      <c r="J29" s="69" t="str">
        <f t="shared" si="1"/>
        <v>N/A</v>
      </c>
      <c r="K29" s="432" t="s">
        <v>2886</v>
      </c>
      <c r="L29" s="431">
        <v>0</v>
      </c>
      <c r="M29" s="96"/>
      <c r="N29" s="381" t="s">
        <v>2621</v>
      </c>
      <c r="O29" s="372">
        <f t="shared" ref="O29:O33" si="5">C163</f>
        <v>0.11645900000000002</v>
      </c>
      <c r="P29" s="373">
        <f t="shared" si="2"/>
        <v>232.91800000000001</v>
      </c>
      <c r="Q29" s="373">
        <f t="shared" si="0"/>
        <v>3.105961530000001</v>
      </c>
      <c r="R29" s="435">
        <v>0.79</v>
      </c>
      <c r="S29" s="373">
        <f t="shared" ref="S29:S33" si="6">O29*R29</f>
        <v>9.2002610000000026E-2</v>
      </c>
      <c r="T29" s="373">
        <f>CONVERT(S29,"ton","lbm")</f>
        <v>184.00522000000004</v>
      </c>
      <c r="U29" s="375">
        <f t="shared" si="3"/>
        <v>2.453709608700001</v>
      </c>
      <c r="V29" s="27"/>
      <c r="AB29" s="35"/>
      <c r="AC29" s="35"/>
    </row>
    <row r="30" spans="2:48" ht="27.95" customHeight="1">
      <c r="B30" s="344" t="s">
        <v>2730</v>
      </c>
      <c r="C30" s="279">
        <f>IFERROR(VLOOKUP($D$6,DevDataBook2021!$A$2:$AX$270,18,FALSE),VLOOKUP($D$6,developmentdata2019[],19,FALSE))</f>
        <v>0</v>
      </c>
      <c r="D30" s="72"/>
      <c r="E30" s="85"/>
      <c r="F30" s="343" t="s">
        <v>2621</v>
      </c>
      <c r="G30" s="429" t="s">
        <v>622</v>
      </c>
      <c r="H30" s="275">
        <f t="shared" si="4"/>
        <v>1</v>
      </c>
      <c r="I30" s="96"/>
      <c r="J30" s="86" t="str">
        <f t="shared" si="1"/>
        <v>N/A</v>
      </c>
      <c r="K30" s="430" t="s">
        <v>622</v>
      </c>
      <c r="L30" s="431">
        <v>0.5</v>
      </c>
      <c r="M30" s="96"/>
      <c r="N30" s="376" t="s">
        <v>2622</v>
      </c>
      <c r="O30" s="377">
        <f t="shared" si="5"/>
        <v>0.11645900000000002</v>
      </c>
      <c r="P30" s="378">
        <f t="shared" si="2"/>
        <v>232.91800000000001</v>
      </c>
      <c r="Q30" s="379">
        <f t="shared" si="0"/>
        <v>0.72088121000000016</v>
      </c>
      <c r="R30" s="435">
        <v>0.2</v>
      </c>
      <c r="S30" s="378">
        <f t="shared" si="6"/>
        <v>2.3291800000000005E-2</v>
      </c>
      <c r="T30" s="378">
        <f>CONVERT(S30,"ton","lbm")</f>
        <v>46.583600000000011</v>
      </c>
      <c r="U30" s="380">
        <f t="shared" si="3"/>
        <v>0.14417624200000004</v>
      </c>
      <c r="V30" s="27"/>
      <c r="AB30" s="35"/>
      <c r="AC30" s="35"/>
      <c r="AE30" s="21">
        <v>3</v>
      </c>
    </row>
    <row r="31" spans="2:48" ht="27.95" customHeight="1">
      <c r="B31" s="346" t="s">
        <v>2731</v>
      </c>
      <c r="C31" s="280">
        <f>IFERROR(VLOOKUP($D$6,Table2[#All],23,FALSE),VLOOKUP($D$6,developmentdata2019[],24,FALSE))</f>
        <v>0</v>
      </c>
      <c r="D31" s="72"/>
      <c r="E31" s="85"/>
      <c r="F31" s="342" t="s">
        <v>2622</v>
      </c>
      <c r="G31" s="429" t="s">
        <v>622</v>
      </c>
      <c r="H31" s="277">
        <f t="shared" si="4"/>
        <v>1</v>
      </c>
      <c r="I31" s="96"/>
      <c r="J31" s="69" t="str">
        <f t="shared" si="1"/>
        <v>N/A</v>
      </c>
      <c r="K31" s="432" t="s">
        <v>2886</v>
      </c>
      <c r="L31" s="431">
        <v>0.5</v>
      </c>
      <c r="M31" s="96"/>
      <c r="N31" s="381" t="s">
        <v>2623</v>
      </c>
      <c r="O31" s="372">
        <f t="shared" si="5"/>
        <v>0.53238400000000008</v>
      </c>
      <c r="P31" s="373">
        <f t="shared" si="2"/>
        <v>1064.7680000000003</v>
      </c>
      <c r="Q31" s="373">
        <f t="shared" si="0"/>
        <v>2.2998988800000006</v>
      </c>
      <c r="R31" s="435">
        <v>0</v>
      </c>
      <c r="S31" s="373">
        <f t="shared" si="6"/>
        <v>0</v>
      </c>
      <c r="T31" s="373">
        <f t="shared" ref="T31:T33" si="7">CONVERT(S31,"ton","lbm")</f>
        <v>0</v>
      </c>
      <c r="U31" s="375">
        <f t="shared" si="3"/>
        <v>0</v>
      </c>
      <c r="V31" s="27"/>
      <c r="AE31" s="21">
        <v>2</v>
      </c>
    </row>
    <row r="32" spans="2:48" ht="27.95" customHeight="1" thickBot="1">
      <c r="B32" s="860" t="str">
        <f>IF(D7="Select additional developments (if applicable)","N/A",D7)</f>
        <v>N/A</v>
      </c>
      <c r="C32" s="861"/>
      <c r="D32" s="72"/>
      <c r="E32" s="85"/>
      <c r="F32" s="343" t="s">
        <v>2623</v>
      </c>
      <c r="G32" s="429" t="s">
        <v>2886</v>
      </c>
      <c r="H32" s="275">
        <f t="shared" si="4"/>
        <v>0</v>
      </c>
      <c r="I32" s="96"/>
      <c r="J32" s="86" t="str">
        <f t="shared" si="1"/>
        <v>N/A</v>
      </c>
      <c r="K32" s="430" t="s">
        <v>2886</v>
      </c>
      <c r="L32" s="431">
        <v>0</v>
      </c>
      <c r="M32" s="96"/>
      <c r="N32" s="376" t="s">
        <v>2624</v>
      </c>
      <c r="O32" s="377">
        <f t="shared" si="5"/>
        <v>1.1645900000000001E-2</v>
      </c>
      <c r="P32" s="378">
        <f t="shared" si="2"/>
        <v>23.291799999999999</v>
      </c>
      <c r="Q32" s="379">
        <f t="shared" si="0"/>
        <v>6.5799335000000014E-2</v>
      </c>
      <c r="R32" s="435">
        <v>0.1</v>
      </c>
      <c r="S32" s="378">
        <f t="shared" si="6"/>
        <v>1.1645900000000001E-3</v>
      </c>
      <c r="T32" s="378">
        <f t="shared" si="7"/>
        <v>2.3291799999999996</v>
      </c>
      <c r="U32" s="380">
        <f t="shared" si="3"/>
        <v>6.579933500000002E-3</v>
      </c>
      <c r="V32" s="27"/>
      <c r="AE32" s="21">
        <v>1</v>
      </c>
      <c r="AV32" s="21" t="s">
        <v>2733</v>
      </c>
    </row>
    <row r="33" spans="2:78" ht="27.95" customHeight="1" thickBot="1">
      <c r="B33" s="344" t="s">
        <v>2728</v>
      </c>
      <c r="C33" s="276">
        <f>CONVERT(C35*2.54*7,"lbm","ton")</f>
        <v>0</v>
      </c>
      <c r="D33" s="72"/>
      <c r="E33" s="85"/>
      <c r="F33" s="342" t="s">
        <v>2624</v>
      </c>
      <c r="G33" s="429" t="s">
        <v>2886</v>
      </c>
      <c r="H33" s="277">
        <f t="shared" si="4"/>
        <v>0</v>
      </c>
      <c r="I33" s="96"/>
      <c r="J33" s="70" t="str">
        <f t="shared" si="1"/>
        <v>N/A</v>
      </c>
      <c r="K33" s="433" t="s">
        <v>622</v>
      </c>
      <c r="L33" s="434">
        <v>0.5</v>
      </c>
      <c r="M33" s="96"/>
      <c r="N33" s="381" t="s">
        <v>2625</v>
      </c>
      <c r="O33" s="382">
        <f t="shared" si="5"/>
        <v>0.13309600000000002</v>
      </c>
      <c r="P33" s="383">
        <f t="shared" si="2"/>
        <v>266.19200000000006</v>
      </c>
      <c r="Q33" s="383">
        <f t="shared" si="0"/>
        <v>1.7741696800000002</v>
      </c>
      <c r="R33" s="436">
        <v>0.1</v>
      </c>
      <c r="S33" s="383">
        <f t="shared" si="6"/>
        <v>1.3309600000000003E-2</v>
      </c>
      <c r="T33" s="383">
        <f t="shared" si="7"/>
        <v>26.619200000000006</v>
      </c>
      <c r="U33" s="384">
        <f t="shared" si="3"/>
        <v>0.17741696800000004</v>
      </c>
      <c r="V33" s="27"/>
      <c r="AE33" s="21">
        <v>0.5</v>
      </c>
      <c r="AV33" s="788" t="s">
        <v>2734</v>
      </c>
      <c r="AW33" s="789"/>
      <c r="AX33" s="789"/>
      <c r="AY33" s="789"/>
      <c r="AZ33" s="789"/>
      <c r="BA33" s="790"/>
      <c r="BB33" s="791" t="s">
        <v>2735</v>
      </c>
      <c r="BC33" s="792"/>
      <c r="BD33" s="792"/>
      <c r="BE33" s="792"/>
      <c r="BF33" s="793"/>
      <c r="BG33" s="794" t="s">
        <v>2736</v>
      </c>
      <c r="BH33" s="795"/>
      <c r="BI33" s="795"/>
      <c r="BJ33" s="795"/>
      <c r="BK33" s="796"/>
      <c r="BL33" s="123"/>
      <c r="BM33" s="123"/>
      <c r="BN33" s="123"/>
      <c r="BO33" s="123"/>
      <c r="BP33" s="123"/>
      <c r="BQ33" s="123"/>
      <c r="BR33" s="123"/>
      <c r="BS33" s="123"/>
      <c r="BT33" s="123"/>
      <c r="BU33" s="797" t="s">
        <v>2737</v>
      </c>
      <c r="BV33" s="797"/>
      <c r="BW33" s="797"/>
      <c r="BX33" s="791"/>
      <c r="BY33" s="792"/>
      <c r="BZ33" s="798"/>
    </row>
    <row r="34" spans="2:78" s="72" customFormat="1" ht="15.95" customHeight="1">
      <c r="B34" s="345" t="s">
        <v>2729</v>
      </c>
      <c r="C34" s="278">
        <f>C33/7</f>
        <v>0</v>
      </c>
      <c r="E34" s="85"/>
      <c r="F34" s="343" t="s">
        <v>2625</v>
      </c>
      <c r="G34" s="429" t="s">
        <v>2886</v>
      </c>
      <c r="H34" s="275">
        <f t="shared" si="4"/>
        <v>0</v>
      </c>
      <c r="I34" s="96"/>
      <c r="J34" s="96"/>
      <c r="K34" s="96"/>
      <c r="L34" s="96"/>
      <c r="M34" s="96"/>
      <c r="N34" s="281" t="s">
        <v>2739</v>
      </c>
      <c r="O34" s="282">
        <f>SUM(O27:O33)</f>
        <v>1.6637000000000004</v>
      </c>
      <c r="P34" s="282">
        <f>SUM(P27:P33)</f>
        <v>3327.4000000000005</v>
      </c>
      <c r="Q34" s="283">
        <f>SUM(Q27:Q33)</f>
        <v>22.873379450000009</v>
      </c>
      <c r="R34" s="111"/>
      <c r="S34" s="111"/>
      <c r="T34" s="321"/>
      <c r="U34" s="321"/>
      <c r="V34" s="97"/>
      <c r="AD34" s="21"/>
      <c r="AE34" s="21">
        <v>0.33</v>
      </c>
      <c r="AF34" s="21"/>
      <c r="AG34" s="21"/>
      <c r="AH34" s="21"/>
      <c r="AV34" s="81" t="s">
        <v>2740</v>
      </c>
      <c r="AW34" s="81" t="s">
        <v>2719</v>
      </c>
      <c r="AX34" s="81" t="s">
        <v>2718</v>
      </c>
      <c r="AY34" s="81" t="s">
        <v>2720</v>
      </c>
      <c r="AZ34" s="81" t="s">
        <v>2741</v>
      </c>
      <c r="BA34" s="81" t="s">
        <v>2742</v>
      </c>
      <c r="BB34" s="81" t="s">
        <v>2743</v>
      </c>
      <c r="BC34" s="81" t="s">
        <v>2744</v>
      </c>
      <c r="BD34" s="81" t="s">
        <v>2745</v>
      </c>
      <c r="BE34" s="81" t="s">
        <v>2746</v>
      </c>
      <c r="BF34" s="81" t="s">
        <v>2747</v>
      </c>
      <c r="BG34" s="124" t="s">
        <v>2748</v>
      </c>
      <c r="BH34" s="124" t="s">
        <v>2719</v>
      </c>
      <c r="BI34" s="124" t="s">
        <v>2749</v>
      </c>
      <c r="BJ34" s="125" t="s">
        <v>2750</v>
      </c>
      <c r="BK34" s="124" t="s">
        <v>2751</v>
      </c>
      <c r="BL34" s="126" t="s">
        <v>2752</v>
      </c>
      <c r="BM34" s="284" t="s">
        <v>2753</v>
      </c>
      <c r="BN34" s="284" t="s">
        <v>2754</v>
      </c>
      <c r="BO34" s="284" t="s">
        <v>2755</v>
      </c>
      <c r="BP34" s="284" t="s">
        <v>2756</v>
      </c>
      <c r="BQ34" s="284" t="s">
        <v>2757</v>
      </c>
      <c r="BR34" s="284" t="s">
        <v>2758</v>
      </c>
      <c r="BS34" s="284" t="s">
        <v>2759</v>
      </c>
      <c r="BT34" s="284" t="s">
        <v>2760</v>
      </c>
      <c r="BU34" s="80" t="s">
        <v>2761</v>
      </c>
      <c r="BV34" s="81" t="s">
        <v>2762</v>
      </c>
      <c r="BW34" s="81" t="s">
        <v>2763</v>
      </c>
      <c r="BX34" s="80"/>
      <c r="BY34" s="81" t="s">
        <v>2762</v>
      </c>
      <c r="BZ34" s="81"/>
    </row>
    <row r="35" spans="2:78">
      <c r="B35" s="344" t="s">
        <v>2730</v>
      </c>
      <c r="C35" s="279">
        <f>IFERROR(VLOOKUP($D$7,DevDataBook2021!$A$2:$AX$270,18,FALSE),VLOOKUP($D$7,developmentdata2019[],19,FALSE))</f>
        <v>0</v>
      </c>
      <c r="D35" s="72"/>
      <c r="E35" s="85"/>
      <c r="F35" s="883" t="str">
        <f>IF(D7="Select additional developments (if applicable)","N/A",D7)</f>
        <v>N/A</v>
      </c>
      <c r="G35" s="884"/>
      <c r="H35" s="885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27"/>
      <c r="AE35" s="21">
        <v>0.25</v>
      </c>
      <c r="AU35" s="67" t="s">
        <v>2619</v>
      </c>
      <c r="AV35" s="127">
        <f>C161</f>
        <v>0.43755310000000008</v>
      </c>
      <c r="AW35" s="112">
        <f>AV35*C149</f>
        <v>9.2104927550000024</v>
      </c>
      <c r="AX35" s="112">
        <f>AV35*$C$172</f>
        <v>875.10620000000017</v>
      </c>
      <c r="AY35" s="53">
        <v>1</v>
      </c>
      <c r="AZ35" s="112">
        <f>AT88-SUM(AX76:AX87)</f>
        <v>1.0497947000000003</v>
      </c>
      <c r="BA35" s="128">
        <f>AU88-SUM(AY76:AY87)</f>
        <v>10.256876870000001</v>
      </c>
      <c r="BB35" s="129">
        <v>0.75</v>
      </c>
      <c r="BC35" s="130">
        <f>BA35*BB35</f>
        <v>7.6926576525000012</v>
      </c>
      <c r="BD35" s="285">
        <f>BA35*BB35*C171</f>
        <v>1553.7168367060351</v>
      </c>
      <c r="BE35" s="142">
        <f>ROUNDUP(BA35*BB35/C149*2000/40,0)</f>
        <v>19</v>
      </c>
      <c r="BF35" s="140" t="e">
        <f>BE35/$C$28</f>
        <v>#DIV/0!</v>
      </c>
      <c r="BG35" s="131">
        <f>100%-BB35</f>
        <v>0.25</v>
      </c>
      <c r="BH35" s="132">
        <f>BA35*BG35</f>
        <v>2.5642192175000003</v>
      </c>
      <c r="BI35" s="133">
        <f>BA35*$C$171*BG35</f>
        <v>517.90561223534507</v>
      </c>
      <c r="BJ35" s="133" t="e">
        <f>BI35/$C$28</f>
        <v>#DIV/0!</v>
      </c>
      <c r="BK35" s="134">
        <f>ROUNDUP(BI35/$C$174,0)</f>
        <v>9</v>
      </c>
      <c r="BU35" s="137" t="s">
        <v>2764</v>
      </c>
      <c r="BV35" s="112">
        <v>14</v>
      </c>
      <c r="BW35" s="136">
        <v>74.666666666666657</v>
      </c>
      <c r="BX35" s="137"/>
      <c r="BY35" s="112"/>
      <c r="BZ35" s="136"/>
    </row>
    <row r="36" spans="2:78" ht="16.5" thickBot="1">
      <c r="B36" s="347" t="s">
        <v>2731</v>
      </c>
      <c r="C36" s="288">
        <f>IFERROR(VLOOKUP($D$7,Table2[#All],23,FALSE),VLOOKUP($D$7,developmentdata2019[],24,FALSE))</f>
        <v>0</v>
      </c>
      <c r="D36" s="72"/>
      <c r="E36" s="85"/>
      <c r="F36" s="343" t="s">
        <v>2619</v>
      </c>
      <c r="G36" s="429" t="s">
        <v>2886</v>
      </c>
      <c r="H36" s="275">
        <f>IF(G36="Yes",100%,0%)</f>
        <v>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27"/>
      <c r="AS36" s="67"/>
      <c r="AT36" s="127"/>
      <c r="AU36" s="112"/>
      <c r="AV36" s="112"/>
      <c r="AW36" s="286"/>
      <c r="AX36" s="112"/>
      <c r="AY36" s="128"/>
      <c r="AZ36" s="129"/>
      <c r="BA36" s="130"/>
      <c r="BB36" s="285"/>
      <c r="BC36" s="142"/>
      <c r="BD36" s="140"/>
      <c r="BE36" s="287"/>
      <c r="BF36" s="112"/>
      <c r="BG36" s="141"/>
      <c r="BH36" s="141"/>
      <c r="BI36" s="139"/>
      <c r="BS36" s="137"/>
      <c r="BT36" s="112"/>
      <c r="BU36" s="136"/>
      <c r="BV36" s="137"/>
      <c r="BW36" s="112"/>
      <c r="BX36" s="136"/>
    </row>
    <row r="37" spans="2:78" ht="18" customHeight="1">
      <c r="B37" s="860" t="str">
        <f>IF(D8="Select additional developments (if applicable)","N/A",D8)</f>
        <v>N/A</v>
      </c>
      <c r="C37" s="861"/>
      <c r="D37" s="72"/>
      <c r="E37" s="85"/>
      <c r="F37" s="342" t="s">
        <v>2620</v>
      </c>
      <c r="G37" s="429" t="s">
        <v>2886</v>
      </c>
      <c r="H37" s="277">
        <f t="shared" ref="H37:H42" si="8">IF(G37="Yes",100%,0%)</f>
        <v>0</v>
      </c>
      <c r="I37" s="96"/>
      <c r="J37" s="96"/>
      <c r="K37" s="96"/>
      <c r="L37" s="96"/>
      <c r="M37" s="96"/>
      <c r="N37" s="319"/>
      <c r="O37" s="873" t="s">
        <v>2887</v>
      </c>
      <c r="P37" s="874"/>
      <c r="Q37" s="874"/>
      <c r="R37" s="874"/>
      <c r="S37" s="874"/>
      <c r="T37" s="874"/>
      <c r="U37" s="875"/>
      <c r="V37" s="27"/>
      <c r="AS37" s="67"/>
      <c r="AT37" s="127"/>
      <c r="AU37" s="112"/>
      <c r="AV37" s="112"/>
      <c r="AW37" s="286"/>
      <c r="AX37" s="112"/>
      <c r="AY37" s="128"/>
      <c r="AZ37" s="129"/>
      <c r="BA37" s="130"/>
      <c r="BB37" s="285"/>
      <c r="BC37" s="142"/>
      <c r="BD37" s="140"/>
      <c r="BE37" s="287"/>
      <c r="BF37" s="112"/>
      <c r="BG37" s="141"/>
      <c r="BH37" s="141"/>
      <c r="BI37" s="139"/>
      <c r="BS37" s="137"/>
      <c r="BT37" s="112"/>
      <c r="BU37" s="136"/>
      <c r="BV37" s="137"/>
      <c r="BW37" s="112"/>
      <c r="BX37" s="136"/>
    </row>
    <row r="38" spans="2:78" ht="55.5" customHeight="1">
      <c r="B38" s="344" t="s">
        <v>2728</v>
      </c>
      <c r="C38" s="276">
        <f>CONVERT(C40*2.54*7,"lbm","ton")</f>
        <v>0</v>
      </c>
      <c r="D38" s="72"/>
      <c r="E38" s="85"/>
      <c r="F38" s="343" t="s">
        <v>2621</v>
      </c>
      <c r="G38" s="429" t="s">
        <v>2886</v>
      </c>
      <c r="H38" s="275">
        <f t="shared" si="8"/>
        <v>0</v>
      </c>
      <c r="I38" s="96"/>
      <c r="J38" s="96"/>
      <c r="K38" s="96"/>
      <c r="L38" s="96"/>
      <c r="M38" s="96"/>
      <c r="N38" s="370"/>
      <c r="O38" s="878" t="str">
        <f>_xlfn.CONCAT(D5,IF(D6="Select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applicable)",D11,""))</f>
        <v>SAMUEL (CITY)</v>
      </c>
      <c r="P38" s="879"/>
      <c r="Q38" s="879"/>
      <c r="R38" s="879"/>
      <c r="S38" s="879"/>
      <c r="T38" s="879"/>
      <c r="U38" s="880"/>
      <c r="V38" s="27"/>
      <c r="AE38" s="21" t="s">
        <v>622</v>
      </c>
      <c r="AS38" s="67"/>
      <c r="AT38" s="127"/>
      <c r="AU38" s="112"/>
      <c r="AV38" s="112"/>
      <c r="AW38" s="286"/>
      <c r="AX38" s="112"/>
      <c r="AY38" s="128"/>
      <c r="AZ38" s="129"/>
      <c r="BA38" s="130"/>
      <c r="BB38" s="285"/>
      <c r="BC38" s="142"/>
      <c r="BD38" s="140"/>
      <c r="BE38" s="287"/>
      <c r="BF38" s="112"/>
      <c r="BG38" s="141"/>
      <c r="BH38" s="141"/>
      <c r="BI38" s="139"/>
      <c r="BS38" s="137"/>
      <c r="BT38" s="112"/>
      <c r="BU38" s="136"/>
      <c r="BV38" s="137"/>
      <c r="BW38" s="112"/>
      <c r="BX38" s="136"/>
    </row>
    <row r="39" spans="2:78" ht="34.5" customHeight="1">
      <c r="B39" s="345" t="s">
        <v>2729</v>
      </c>
      <c r="C39" s="278">
        <f>C38/7</f>
        <v>0</v>
      </c>
      <c r="D39" s="72"/>
      <c r="E39" s="85"/>
      <c r="F39" s="342" t="s">
        <v>2622</v>
      </c>
      <c r="G39" s="429" t="s">
        <v>2886</v>
      </c>
      <c r="H39" s="277">
        <f t="shared" si="8"/>
        <v>0</v>
      </c>
      <c r="I39" s="96"/>
      <c r="J39" s="96"/>
      <c r="K39" s="96"/>
      <c r="L39" s="96"/>
      <c r="M39" s="96"/>
      <c r="N39" s="385"/>
      <c r="O39" s="289" t="s">
        <v>2717</v>
      </c>
      <c r="P39" s="322" t="s">
        <v>2718</v>
      </c>
      <c r="Q39" s="322" t="s">
        <v>2719</v>
      </c>
      <c r="R39" s="322" t="s">
        <v>2720</v>
      </c>
      <c r="S39" s="322" t="s">
        <v>2721</v>
      </c>
      <c r="T39" s="322" t="s">
        <v>2722</v>
      </c>
      <c r="U39" s="290" t="s">
        <v>2723</v>
      </c>
      <c r="V39" s="27"/>
      <c r="AE39" s="21" t="s">
        <v>2888</v>
      </c>
      <c r="AS39" s="67"/>
      <c r="AT39" s="127"/>
      <c r="AU39" s="112"/>
      <c r="AV39" s="112"/>
      <c r="AW39" s="286"/>
      <c r="AX39" s="112"/>
      <c r="AY39" s="128"/>
      <c r="AZ39" s="129"/>
      <c r="BA39" s="130"/>
      <c r="BB39" s="285"/>
      <c r="BC39" s="142"/>
      <c r="BD39" s="140"/>
      <c r="BE39" s="287"/>
      <c r="BF39" s="112"/>
      <c r="BG39" s="141"/>
      <c r="BH39" s="141"/>
      <c r="BI39" s="139"/>
      <c r="BS39" s="137"/>
      <c r="BT39" s="112"/>
      <c r="BU39" s="136"/>
      <c r="BV39" s="137"/>
      <c r="BW39" s="112"/>
      <c r="BX39" s="136"/>
    </row>
    <row r="40" spans="2:78" ht="15.75">
      <c r="B40" s="344" t="s">
        <v>2730</v>
      </c>
      <c r="C40" s="279">
        <f>IFERROR(VLOOKUP(D8,DevDataBook2021!$A$2:$AX$270,18,FALSE),VLOOKUP($D$8,developmentdata2019[],19,FALSE))</f>
        <v>0</v>
      </c>
      <c r="D40" s="72"/>
      <c r="E40" s="85"/>
      <c r="F40" s="343" t="s">
        <v>2623</v>
      </c>
      <c r="G40" s="429" t="s">
        <v>2886</v>
      </c>
      <c r="H40" s="275">
        <f t="shared" si="8"/>
        <v>0</v>
      </c>
      <c r="I40" s="96"/>
      <c r="J40" s="96"/>
      <c r="K40" s="96"/>
      <c r="L40" s="96"/>
      <c r="M40" s="96"/>
      <c r="N40" s="371" t="s">
        <v>2619</v>
      </c>
      <c r="O40" s="372">
        <f t="shared" ref="O40:O46" si="9">O27+SUM(IF(AND($F$27&lt;&gt;"N/A",G28="YES"),(H28*G161),0),IF(AND($F$35&lt;&gt;"N/A",G36="YES"),(H36*K161),0),IF(AND($F$43&lt;&gt;"N/A",G44="YES"),(H44*O161),0),IF(AND($F$51&lt;&gt;"N/A",G52="YES"),(H52*S161),0),IF(AND($F$59&lt;&gt;"N/A",G60="YES"),(H60*W161),0),IF(AND($F$67&lt;&gt;"N/A",G68="YES"),(H68*AA161),0))</f>
        <v>0.43755310000000008</v>
      </c>
      <c r="P40" s="373">
        <f t="shared" ref="P40:P46" si="10">CONVERT(O40,"ton","lbm")</f>
        <v>875.10620000000006</v>
      </c>
      <c r="Q40" s="373">
        <f t="shared" ref="Q40:Q46" si="11">O40*C149</f>
        <v>9.2104927550000024</v>
      </c>
      <c r="R40" s="374">
        <v>1</v>
      </c>
      <c r="S40" s="373">
        <f>O47-SUM(S41:S46)</f>
        <v>1.4391005000000003</v>
      </c>
      <c r="T40" s="373">
        <f>CONVERT(S40,"ton","lbm")</f>
        <v>2878.2010000000009</v>
      </c>
      <c r="U40" s="375">
        <f>Q47-SUM(U41:U46)</f>
        <v>18.382643879800007</v>
      </c>
      <c r="V40" s="27"/>
      <c r="AS40" s="67"/>
      <c r="AT40" s="127"/>
      <c r="AU40" s="112"/>
      <c r="AV40" s="112"/>
      <c r="AW40" s="286"/>
      <c r="AX40" s="112"/>
      <c r="AY40" s="128"/>
      <c r="AZ40" s="129"/>
      <c r="BA40" s="130"/>
      <c r="BB40" s="285"/>
      <c r="BC40" s="142"/>
      <c r="BD40" s="140"/>
      <c r="BE40" s="287"/>
      <c r="BF40" s="112"/>
      <c r="BG40" s="141"/>
      <c r="BH40" s="141"/>
      <c r="BI40" s="139"/>
      <c r="BS40" s="137"/>
      <c r="BT40" s="112"/>
      <c r="BU40" s="136"/>
      <c r="BV40" s="137"/>
      <c r="BW40" s="112"/>
      <c r="BX40" s="136"/>
    </row>
    <row r="41" spans="2:78" ht="15.75">
      <c r="B41" s="347" t="s">
        <v>2731</v>
      </c>
      <c r="C41" s="288">
        <f>IFERROR(VLOOKUP($D$8,Table2[#All],23,FALSE),VLOOKUP($D$8,developmentdata2019[],24,FALSE))</f>
        <v>0</v>
      </c>
      <c r="D41" s="72"/>
      <c r="E41" s="85"/>
      <c r="F41" s="342" t="s">
        <v>2624</v>
      </c>
      <c r="G41" s="429" t="s">
        <v>2886</v>
      </c>
      <c r="H41" s="277">
        <f t="shared" si="8"/>
        <v>0</v>
      </c>
      <c r="I41" s="96"/>
      <c r="J41" s="96"/>
      <c r="K41" s="96"/>
      <c r="L41" s="96"/>
      <c r="M41" s="96"/>
      <c r="N41" s="376" t="s">
        <v>2620</v>
      </c>
      <c r="O41" s="386">
        <f t="shared" si="9"/>
        <v>0.31610300000000002</v>
      </c>
      <c r="P41" s="378">
        <f t="shared" si="10"/>
        <v>632.20600000000002</v>
      </c>
      <c r="Q41" s="387">
        <f t="shared" si="11"/>
        <v>5.69617606</v>
      </c>
      <c r="R41" s="435">
        <v>0.3</v>
      </c>
      <c r="S41" s="378">
        <f t="shared" ref="S41:S46" si="12">O41*R41</f>
        <v>9.483090000000001E-2</v>
      </c>
      <c r="T41" s="378">
        <f>CONVERT(S41,"ton","lbm")</f>
        <v>189.6618</v>
      </c>
      <c r="U41" s="380">
        <f t="shared" ref="U41:U46" si="13">Q41*R41</f>
        <v>1.708852818</v>
      </c>
      <c r="V41" s="27"/>
      <c r="AS41" s="67"/>
      <c r="AT41" s="127"/>
      <c r="AU41" s="112"/>
      <c r="AV41" s="112"/>
      <c r="AW41" s="286"/>
      <c r="AX41" s="112"/>
      <c r="AY41" s="128"/>
      <c r="AZ41" s="129"/>
      <c r="BA41" s="130"/>
      <c r="BB41" s="285"/>
      <c r="BC41" s="142"/>
      <c r="BD41" s="140"/>
      <c r="BE41" s="287"/>
      <c r="BF41" s="112"/>
      <c r="BG41" s="141"/>
      <c r="BH41" s="141"/>
      <c r="BI41" s="139"/>
      <c r="BS41" s="137"/>
      <c r="BT41" s="112"/>
      <c r="BU41" s="136"/>
      <c r="BV41" s="137"/>
      <c r="BW41" s="112"/>
      <c r="BX41" s="136"/>
    </row>
    <row r="42" spans="2:78" ht="29.1" customHeight="1">
      <c r="B42" s="862" t="str">
        <f>IF(D9="Select additional developments (if applicable)","N/A",D9)</f>
        <v>N/A</v>
      </c>
      <c r="C42" s="863"/>
      <c r="D42" s="72"/>
      <c r="E42" s="85"/>
      <c r="F42" s="343" t="s">
        <v>2625</v>
      </c>
      <c r="G42" s="429" t="s">
        <v>2886</v>
      </c>
      <c r="H42" s="275">
        <f t="shared" si="8"/>
        <v>0</v>
      </c>
      <c r="I42" s="96"/>
      <c r="J42" s="96"/>
      <c r="K42" s="96"/>
      <c r="L42" s="96"/>
      <c r="M42" s="96"/>
      <c r="N42" s="381" t="s">
        <v>2621</v>
      </c>
      <c r="O42" s="372">
        <f t="shared" si="9"/>
        <v>0.11645900000000002</v>
      </c>
      <c r="P42" s="373">
        <f t="shared" si="10"/>
        <v>232.91800000000001</v>
      </c>
      <c r="Q42" s="373">
        <f t="shared" si="11"/>
        <v>3.105961530000001</v>
      </c>
      <c r="R42" s="435">
        <v>0.79</v>
      </c>
      <c r="S42" s="373">
        <f t="shared" si="12"/>
        <v>9.2002610000000026E-2</v>
      </c>
      <c r="T42" s="373">
        <f t="shared" ref="T42:T46" si="14">CONVERT(S42,"ton","lbm")</f>
        <v>184.00522000000004</v>
      </c>
      <c r="U42" s="375">
        <f t="shared" si="13"/>
        <v>2.453709608700001</v>
      </c>
      <c r="V42" s="180"/>
      <c r="AS42" s="67"/>
      <c r="AT42" s="127"/>
      <c r="AU42" s="112"/>
      <c r="AV42" s="112"/>
      <c r="AW42" s="286"/>
      <c r="AX42" s="112"/>
      <c r="AY42" s="128"/>
      <c r="AZ42" s="129"/>
      <c r="BA42" s="130"/>
      <c r="BB42" s="285"/>
      <c r="BC42" s="142"/>
      <c r="BD42" s="140"/>
      <c r="BE42" s="287"/>
      <c r="BF42" s="112"/>
      <c r="BG42" s="141"/>
      <c r="BH42" s="141"/>
      <c r="BI42" s="139"/>
      <c r="BS42" s="137"/>
      <c r="BT42" s="112"/>
      <c r="BU42" s="136"/>
      <c r="BV42" s="137"/>
      <c r="BW42" s="112"/>
      <c r="BX42" s="136"/>
    </row>
    <row r="43" spans="2:78" ht="15.95" customHeight="1">
      <c r="B43" s="344" t="s">
        <v>2728</v>
      </c>
      <c r="C43" s="276">
        <f>CONVERT(C45*2.54*7,"lbm","ton")</f>
        <v>0</v>
      </c>
      <c r="D43" s="72"/>
      <c r="E43" s="85"/>
      <c r="F43" s="883" t="str">
        <f>IF(D8="Select additional developments (if applicable)","N/A",D8)</f>
        <v>N/A</v>
      </c>
      <c r="G43" s="884"/>
      <c r="H43" s="885"/>
      <c r="I43" s="96"/>
      <c r="J43" s="96"/>
      <c r="K43" s="96"/>
      <c r="L43" s="96"/>
      <c r="M43" s="96"/>
      <c r="N43" s="376" t="s">
        <v>2622</v>
      </c>
      <c r="O43" s="386">
        <f t="shared" si="9"/>
        <v>0.11645900000000002</v>
      </c>
      <c r="P43" s="378">
        <f t="shared" si="10"/>
        <v>232.91800000000001</v>
      </c>
      <c r="Q43" s="387">
        <f t="shared" si="11"/>
        <v>0.72088121000000016</v>
      </c>
      <c r="R43" s="435">
        <v>0.2</v>
      </c>
      <c r="S43" s="378">
        <f t="shared" si="12"/>
        <v>2.3291800000000005E-2</v>
      </c>
      <c r="T43" s="378">
        <f t="shared" si="14"/>
        <v>46.583600000000011</v>
      </c>
      <c r="U43" s="380">
        <f t="shared" si="13"/>
        <v>0.14417624200000004</v>
      </c>
      <c r="V43" s="180"/>
      <c r="AS43" s="67"/>
      <c r="AT43" s="127"/>
      <c r="AU43" s="112"/>
      <c r="AV43" s="112"/>
      <c r="AW43" s="286"/>
      <c r="AX43" s="112"/>
      <c r="AY43" s="128"/>
      <c r="AZ43" s="129"/>
      <c r="BA43" s="130"/>
      <c r="BB43" s="285"/>
      <c r="BC43" s="142"/>
      <c r="BD43" s="140"/>
      <c r="BE43" s="287"/>
      <c r="BF43" s="112"/>
      <c r="BG43" s="141"/>
      <c r="BH43" s="141"/>
      <c r="BI43" s="139"/>
      <c r="BS43" s="137"/>
      <c r="BT43" s="112"/>
      <c r="BU43" s="136"/>
      <c r="BV43" s="137"/>
      <c r="BW43" s="112"/>
      <c r="BX43" s="136"/>
    </row>
    <row r="44" spans="2:78" ht="15.75">
      <c r="B44" s="345" t="s">
        <v>2729</v>
      </c>
      <c r="C44" s="278">
        <f>C43/7</f>
        <v>0</v>
      </c>
      <c r="D44" s="72"/>
      <c r="E44" s="85"/>
      <c r="F44" s="343" t="s">
        <v>2619</v>
      </c>
      <c r="G44" s="437" t="s">
        <v>622</v>
      </c>
      <c r="H44" s="275">
        <f>IF(G44="Yes",100%,0%)</f>
        <v>1</v>
      </c>
      <c r="I44" s="96"/>
      <c r="J44" s="96"/>
      <c r="K44" s="96"/>
      <c r="L44" s="96"/>
      <c r="M44" s="96"/>
      <c r="N44" s="381" t="s">
        <v>2623</v>
      </c>
      <c r="O44" s="372">
        <f t="shared" si="9"/>
        <v>0.53238400000000008</v>
      </c>
      <c r="P44" s="373">
        <f t="shared" si="10"/>
        <v>1064.7680000000003</v>
      </c>
      <c r="Q44" s="373">
        <f t="shared" si="11"/>
        <v>2.2998988800000006</v>
      </c>
      <c r="R44" s="435">
        <v>0</v>
      </c>
      <c r="S44" s="373">
        <f t="shared" si="12"/>
        <v>0</v>
      </c>
      <c r="T44" s="373">
        <f t="shared" si="14"/>
        <v>0</v>
      </c>
      <c r="U44" s="375">
        <f t="shared" si="13"/>
        <v>0</v>
      </c>
      <c r="V44" s="27"/>
      <c r="AS44" s="67"/>
      <c r="AT44" s="127"/>
      <c r="AU44" s="112"/>
      <c r="AV44" s="112"/>
      <c r="AW44" s="286"/>
      <c r="AX44" s="112"/>
      <c r="AY44" s="128"/>
      <c r="AZ44" s="129"/>
      <c r="BA44" s="130"/>
      <c r="BB44" s="285"/>
      <c r="BC44" s="142"/>
      <c r="BD44" s="140"/>
      <c r="BE44" s="287"/>
      <c r="BF44" s="112"/>
      <c r="BG44" s="141"/>
      <c r="BH44" s="141"/>
      <c r="BI44" s="139"/>
      <c r="BS44" s="137"/>
      <c r="BT44" s="112"/>
      <c r="BU44" s="136"/>
      <c r="BV44" s="137"/>
      <c r="BW44" s="112"/>
      <c r="BX44" s="136"/>
    </row>
    <row r="45" spans="2:78" ht="15.75">
      <c r="B45" s="344" t="s">
        <v>2730</v>
      </c>
      <c r="C45" s="279">
        <f>IFERROR(VLOOKUP($D$9,DevDataBook2021!$A$2:$AX$270,18,FALSE),VLOOKUP($D$9,developmentdata2019[],19,FALSE))</f>
        <v>0</v>
      </c>
      <c r="D45" s="72"/>
      <c r="E45" s="85"/>
      <c r="F45" s="342" t="s">
        <v>2620</v>
      </c>
      <c r="G45" s="437" t="s">
        <v>2886</v>
      </c>
      <c r="H45" s="277">
        <f t="shared" ref="H45:H50" si="15">IF(G45="Yes",100%,0%)</f>
        <v>0</v>
      </c>
      <c r="I45" s="96"/>
      <c r="J45" s="96"/>
      <c r="K45" s="96"/>
      <c r="L45" s="96"/>
      <c r="M45" s="96"/>
      <c r="N45" s="376" t="s">
        <v>2624</v>
      </c>
      <c r="O45" s="386">
        <f t="shared" si="9"/>
        <v>1.1645900000000001E-2</v>
      </c>
      <c r="P45" s="378">
        <f t="shared" si="10"/>
        <v>23.291799999999999</v>
      </c>
      <c r="Q45" s="387">
        <f t="shared" si="11"/>
        <v>6.5799335000000014E-2</v>
      </c>
      <c r="R45" s="435">
        <v>0.1</v>
      </c>
      <c r="S45" s="378">
        <f t="shared" si="12"/>
        <v>1.1645900000000001E-3</v>
      </c>
      <c r="T45" s="378">
        <f t="shared" si="14"/>
        <v>2.3291799999999996</v>
      </c>
      <c r="U45" s="380">
        <f t="shared" si="13"/>
        <v>6.579933500000002E-3</v>
      </c>
      <c r="V45" s="27"/>
      <c r="AS45" s="67"/>
      <c r="AT45" s="127"/>
      <c r="AU45" s="112"/>
      <c r="AV45" s="112"/>
      <c r="AW45" s="286"/>
      <c r="AX45" s="112"/>
      <c r="AY45" s="128"/>
      <c r="AZ45" s="129"/>
      <c r="BA45" s="130"/>
      <c r="BB45" s="285"/>
      <c r="BC45" s="142"/>
      <c r="BD45" s="140"/>
      <c r="BE45" s="287"/>
      <c r="BF45" s="112"/>
      <c r="BG45" s="141"/>
      <c r="BH45" s="141"/>
      <c r="BI45" s="139"/>
      <c r="BS45" s="137"/>
      <c r="BT45" s="112"/>
      <c r="BU45" s="136"/>
      <c r="BV45" s="137"/>
      <c r="BW45" s="112"/>
      <c r="BX45" s="136"/>
    </row>
    <row r="46" spans="2:78" ht="16.5" thickBot="1">
      <c r="B46" s="347" t="s">
        <v>2731</v>
      </c>
      <c r="C46" s="288">
        <f>IFERROR(VLOOKUP($D$9,Table2[#All],23,FALSE),VLOOKUP($D$9,developmentdata2019[],24,FALSE))</f>
        <v>0</v>
      </c>
      <c r="D46" s="72"/>
      <c r="E46" s="85"/>
      <c r="F46" s="343" t="s">
        <v>2621</v>
      </c>
      <c r="G46" s="437" t="s">
        <v>622</v>
      </c>
      <c r="H46" s="275">
        <f t="shared" si="15"/>
        <v>1</v>
      </c>
      <c r="I46" s="96"/>
      <c r="J46" s="96"/>
      <c r="K46" s="96"/>
      <c r="L46" s="96"/>
      <c r="M46" s="96"/>
      <c r="N46" s="381" t="s">
        <v>2625</v>
      </c>
      <c r="O46" s="382">
        <f t="shared" si="9"/>
        <v>0.13309600000000002</v>
      </c>
      <c r="P46" s="383">
        <f t="shared" si="10"/>
        <v>266.19200000000006</v>
      </c>
      <c r="Q46" s="383">
        <f t="shared" si="11"/>
        <v>1.7741696800000002</v>
      </c>
      <c r="R46" s="436">
        <v>0.1</v>
      </c>
      <c r="S46" s="383">
        <f t="shared" si="12"/>
        <v>1.3309600000000003E-2</v>
      </c>
      <c r="T46" s="383">
        <f t="shared" si="14"/>
        <v>26.619200000000006</v>
      </c>
      <c r="U46" s="384">
        <f t="shared" si="13"/>
        <v>0.17741696800000004</v>
      </c>
      <c r="V46" s="27"/>
      <c r="AS46" s="67"/>
      <c r="AT46" s="127"/>
      <c r="AU46" s="112"/>
      <c r="AV46" s="112"/>
      <c r="AW46" s="286"/>
      <c r="AX46" s="112"/>
      <c r="AY46" s="128"/>
      <c r="AZ46" s="129"/>
      <c r="BA46" s="130"/>
      <c r="BB46" s="285"/>
      <c r="BC46" s="142"/>
      <c r="BD46" s="140"/>
      <c r="BE46" s="287"/>
      <c r="BF46" s="112"/>
      <c r="BG46" s="141"/>
      <c r="BH46" s="141"/>
      <c r="BI46" s="139"/>
      <c r="BS46" s="137"/>
      <c r="BT46" s="112"/>
      <c r="BU46" s="136"/>
      <c r="BV46" s="137"/>
      <c r="BW46" s="112"/>
      <c r="BX46" s="136"/>
    </row>
    <row r="47" spans="2:78" ht="15.75">
      <c r="B47" s="862" t="str">
        <f>IF(D10="Select additional developments (if applicable)","N/A",D10)</f>
        <v>N/A</v>
      </c>
      <c r="C47" s="863"/>
      <c r="D47" s="72"/>
      <c r="E47" s="85"/>
      <c r="F47" s="342" t="s">
        <v>2622</v>
      </c>
      <c r="G47" s="437" t="s">
        <v>622</v>
      </c>
      <c r="H47" s="277">
        <f t="shared" si="15"/>
        <v>1</v>
      </c>
      <c r="I47" s="96"/>
      <c r="J47" s="96"/>
      <c r="K47" s="96"/>
      <c r="L47" s="96"/>
      <c r="M47" s="96"/>
      <c r="N47" s="281" t="s">
        <v>2739</v>
      </c>
      <c r="O47" s="282">
        <f>SUM(O40:O46)</f>
        <v>1.6637000000000004</v>
      </c>
      <c r="P47" s="282">
        <f>SUM(P40:P46)</f>
        <v>3327.4000000000005</v>
      </c>
      <c r="Q47" s="283">
        <f>SUM(Q40:Q46)</f>
        <v>22.873379450000009</v>
      </c>
      <c r="R47" s="111"/>
      <c r="S47" s="111"/>
      <c r="T47" s="321"/>
      <c r="U47" s="321"/>
      <c r="V47" s="27"/>
      <c r="AS47" s="67"/>
      <c r="AT47" s="127"/>
      <c r="AU47" s="112"/>
      <c r="AV47" s="112"/>
      <c r="AW47" s="286"/>
      <c r="AX47" s="112"/>
      <c r="AY47" s="128"/>
      <c r="AZ47" s="129"/>
      <c r="BA47" s="130"/>
      <c r="BB47" s="285"/>
      <c r="BC47" s="142"/>
      <c r="BD47" s="140"/>
      <c r="BE47" s="287"/>
      <c r="BF47" s="112"/>
      <c r="BG47" s="141"/>
      <c r="BH47" s="141"/>
      <c r="BI47" s="139"/>
      <c r="BS47" s="137"/>
      <c r="BT47" s="112"/>
      <c r="BU47" s="136"/>
      <c r="BV47" s="137"/>
      <c r="BW47" s="112"/>
      <c r="BX47" s="136"/>
    </row>
    <row r="48" spans="2:78" ht="15.75">
      <c r="B48" s="344" t="s">
        <v>2728</v>
      </c>
      <c r="C48" s="276">
        <f>CONVERT(C50*2.54*7,"lbm","ton")</f>
        <v>0</v>
      </c>
      <c r="D48" s="72"/>
      <c r="E48" s="85"/>
      <c r="F48" s="343" t="s">
        <v>2623</v>
      </c>
      <c r="G48" s="437" t="s">
        <v>2886</v>
      </c>
      <c r="H48" s="275">
        <f t="shared" si="15"/>
        <v>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27"/>
      <c r="AS48" s="67"/>
      <c r="AT48" s="127"/>
      <c r="AU48" s="112"/>
      <c r="AV48" s="112"/>
      <c r="AW48" s="286"/>
      <c r="AX48" s="112"/>
      <c r="AY48" s="128"/>
      <c r="AZ48" s="129"/>
      <c r="BA48" s="130"/>
      <c r="BB48" s="285"/>
      <c r="BC48" s="142"/>
      <c r="BD48" s="140"/>
      <c r="BE48" s="287"/>
      <c r="BF48" s="112"/>
      <c r="BG48" s="141"/>
      <c r="BH48" s="141"/>
      <c r="BI48" s="139"/>
      <c r="BS48" s="137"/>
      <c r="BT48" s="112"/>
      <c r="BU48" s="136"/>
      <c r="BV48" s="137"/>
      <c r="BW48" s="112"/>
      <c r="BX48" s="136"/>
    </row>
    <row r="49" spans="2:76" ht="15.75">
      <c r="B49" s="345" t="s">
        <v>2729</v>
      </c>
      <c r="C49" s="278">
        <f>C48/7</f>
        <v>0</v>
      </c>
      <c r="D49" s="72"/>
      <c r="E49" s="85"/>
      <c r="F49" s="342" t="s">
        <v>2624</v>
      </c>
      <c r="G49" s="437" t="s">
        <v>2886</v>
      </c>
      <c r="H49" s="277">
        <f t="shared" si="15"/>
        <v>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27"/>
      <c r="AS49" s="67"/>
      <c r="AT49" s="127"/>
      <c r="AU49" s="112"/>
      <c r="AV49" s="112"/>
      <c r="AW49" s="286"/>
      <c r="AX49" s="112"/>
      <c r="AY49" s="128"/>
      <c r="AZ49" s="129"/>
      <c r="BA49" s="130"/>
      <c r="BB49" s="285"/>
      <c r="BC49" s="142"/>
      <c r="BD49" s="140"/>
      <c r="BE49" s="287"/>
      <c r="BF49" s="112"/>
      <c r="BG49" s="141"/>
      <c r="BH49" s="141"/>
      <c r="BI49" s="139"/>
      <c r="BS49" s="137"/>
      <c r="BT49" s="112"/>
      <c r="BU49" s="136"/>
      <c r="BV49" s="137"/>
      <c r="BW49" s="112"/>
      <c r="BX49" s="136"/>
    </row>
    <row r="50" spans="2:76" ht="15.75">
      <c r="B50" s="344" t="s">
        <v>2730</v>
      </c>
      <c r="C50" s="279">
        <f>IFERROR(VLOOKUP($D$10,DevDataBook2021!$A$2:$AX$270,18,FALSE),VLOOKUP($D$10,developmentdata2019[],19,FALSE))</f>
        <v>0</v>
      </c>
      <c r="D50" s="72"/>
      <c r="E50" s="85"/>
      <c r="F50" s="343" t="s">
        <v>2625</v>
      </c>
      <c r="G50" s="437" t="s">
        <v>2886</v>
      </c>
      <c r="H50" s="275">
        <f t="shared" si="15"/>
        <v>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27"/>
      <c r="AS50" s="67"/>
      <c r="AT50" s="127"/>
      <c r="AU50" s="112"/>
      <c r="AV50" s="112"/>
      <c r="AW50" s="286"/>
      <c r="AX50" s="112"/>
      <c r="AY50" s="128"/>
      <c r="AZ50" s="129"/>
      <c r="BA50" s="130"/>
      <c r="BB50" s="285"/>
      <c r="BC50" s="142"/>
      <c r="BD50" s="140"/>
      <c r="BE50" s="287"/>
      <c r="BF50" s="112"/>
      <c r="BG50" s="141"/>
      <c r="BH50" s="141"/>
      <c r="BI50" s="139"/>
      <c r="BS50" s="137"/>
      <c r="BT50" s="112"/>
      <c r="BU50" s="136"/>
      <c r="BV50" s="137"/>
      <c r="BW50" s="112"/>
      <c r="BX50" s="136"/>
    </row>
    <row r="51" spans="2:76" ht="15.75" thickBot="1">
      <c r="B51" s="347" t="s">
        <v>2731</v>
      </c>
      <c r="C51" s="288">
        <f>IFERROR(VLOOKUP($D$10,Table2[#All],23,FALSE),VLOOKUP($D$10,developmentdata2019[],24,FALSE))</f>
        <v>0</v>
      </c>
      <c r="D51" s="72"/>
      <c r="E51" s="85"/>
      <c r="F51" s="883" t="str">
        <f>IF(D9="Select additional developments (if applicable)","N/A",D9)</f>
        <v>N/A</v>
      </c>
      <c r="G51" s="884"/>
      <c r="H51" s="885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27"/>
      <c r="AS51" s="67"/>
      <c r="AT51" s="127"/>
      <c r="AU51" s="112"/>
      <c r="AV51" s="112"/>
      <c r="AW51" s="286"/>
      <c r="AX51" s="112"/>
      <c r="AY51" s="128"/>
      <c r="AZ51" s="129"/>
      <c r="BA51" s="130"/>
      <c r="BB51" s="285"/>
      <c r="BC51" s="142"/>
      <c r="BD51" s="140"/>
      <c r="BE51" s="287"/>
      <c r="BF51" s="112"/>
      <c r="BG51" s="141"/>
      <c r="BH51" s="141"/>
      <c r="BI51" s="139"/>
      <c r="BS51" s="137"/>
      <c r="BT51" s="112"/>
      <c r="BU51" s="136"/>
      <c r="BV51" s="137"/>
      <c r="BW51" s="112"/>
      <c r="BX51" s="136"/>
    </row>
    <row r="52" spans="2:76" ht="21.75" thickBot="1">
      <c r="B52" s="862" t="str">
        <f>IF(D11="Select additional developments (if applicable)","N/A",D11)</f>
        <v>N/A</v>
      </c>
      <c r="C52" s="863"/>
      <c r="D52" s="72"/>
      <c r="E52" s="85"/>
      <c r="F52" s="343" t="s">
        <v>2619</v>
      </c>
      <c r="G52" s="438" t="s">
        <v>2886</v>
      </c>
      <c r="H52" s="275">
        <f>IF(G52="Yes",100%,0%)</f>
        <v>0</v>
      </c>
      <c r="I52" s="96"/>
      <c r="J52" s="96"/>
      <c r="K52" s="96"/>
      <c r="L52" s="96"/>
      <c r="M52" s="96"/>
      <c r="N52" s="96"/>
      <c r="O52" s="96"/>
      <c r="P52" s="96"/>
      <c r="Q52" s="781" t="s">
        <v>2715</v>
      </c>
      <c r="R52" s="782"/>
      <c r="S52" s="782"/>
      <c r="T52" s="783"/>
      <c r="U52" s="96"/>
      <c r="V52" s="27"/>
      <c r="AS52" s="67"/>
      <c r="AT52" s="127"/>
      <c r="AU52" s="112"/>
      <c r="AV52" s="112"/>
      <c r="AW52" s="286"/>
      <c r="AX52" s="112"/>
      <c r="AY52" s="128"/>
      <c r="AZ52" s="129"/>
      <c r="BA52" s="130"/>
      <c r="BB52" s="285"/>
      <c r="BC52" s="142"/>
      <c r="BD52" s="140"/>
      <c r="BE52" s="287"/>
      <c r="BF52" s="112"/>
      <c r="BG52" s="141"/>
      <c r="BH52" s="141"/>
      <c r="BI52" s="139"/>
      <c r="BS52" s="137"/>
      <c r="BT52" s="112"/>
      <c r="BU52" s="136"/>
      <c r="BV52" s="137"/>
      <c r="BW52" s="112"/>
      <c r="BX52" s="136"/>
    </row>
    <row r="53" spans="2:76" ht="32.25" thickBot="1">
      <c r="B53" s="344" t="s">
        <v>2728</v>
      </c>
      <c r="C53" s="276">
        <f>CONVERT(C55*2.54*7,"lbm","ton")</f>
        <v>0</v>
      </c>
      <c r="D53" s="72"/>
      <c r="E53" s="85"/>
      <c r="F53" s="342" t="s">
        <v>2620</v>
      </c>
      <c r="G53" s="438" t="s">
        <v>2886</v>
      </c>
      <c r="H53" s="277">
        <f t="shared" ref="H53:H58" si="16">IF(G53="Yes",100%,0%)</f>
        <v>0</v>
      </c>
      <c r="I53" s="96"/>
      <c r="J53" s="96"/>
      <c r="K53" s="96"/>
      <c r="L53" s="96"/>
      <c r="M53" s="96"/>
      <c r="N53" s="96"/>
      <c r="O53" s="96"/>
      <c r="P53" s="96"/>
      <c r="Q53" s="352" t="s">
        <v>2724</v>
      </c>
      <c r="R53" s="349" t="s">
        <v>2725</v>
      </c>
      <c r="S53" s="350" t="s">
        <v>2726</v>
      </c>
      <c r="T53" s="353" t="s">
        <v>2727</v>
      </c>
      <c r="U53" s="96"/>
      <c r="V53" s="27"/>
      <c r="AS53" s="67"/>
      <c r="AT53" s="127"/>
      <c r="AU53" s="112"/>
      <c r="AV53" s="112"/>
      <c r="AW53" s="286"/>
      <c r="AX53" s="112"/>
      <c r="AY53" s="128"/>
      <c r="AZ53" s="129"/>
      <c r="BA53" s="130"/>
      <c r="BB53" s="285"/>
      <c r="BC53" s="142"/>
      <c r="BD53" s="140"/>
      <c r="BE53" s="287"/>
      <c r="BF53" s="112"/>
      <c r="BG53" s="141"/>
      <c r="BH53" s="141"/>
      <c r="BI53" s="139"/>
      <c r="BS53" s="137"/>
      <c r="BT53" s="112"/>
      <c r="BU53" s="136"/>
      <c r="BV53" s="137"/>
      <c r="BW53" s="112"/>
      <c r="BX53" s="136"/>
    </row>
    <row r="54" spans="2:76" ht="15.75">
      <c r="B54" s="345" t="s">
        <v>2729</v>
      </c>
      <c r="C54" s="278">
        <f>C53/7</f>
        <v>0</v>
      </c>
      <c r="D54" s="72"/>
      <c r="E54" s="85"/>
      <c r="F54" s="343" t="s">
        <v>2621</v>
      </c>
      <c r="G54" s="438" t="s">
        <v>2816</v>
      </c>
      <c r="H54" s="275">
        <f t="shared" si="16"/>
        <v>1</v>
      </c>
      <c r="I54" s="96"/>
      <c r="J54" s="96"/>
      <c r="K54" s="96"/>
      <c r="L54" s="96"/>
      <c r="M54" s="96"/>
      <c r="N54" s="96"/>
      <c r="O54" s="96"/>
      <c r="P54" s="409" t="s">
        <v>2619</v>
      </c>
      <c r="Q54" s="356">
        <v>1</v>
      </c>
      <c r="R54" s="357">
        <v>1</v>
      </c>
      <c r="S54" s="357">
        <v>1</v>
      </c>
      <c r="T54" s="358">
        <v>1</v>
      </c>
      <c r="U54" s="96"/>
      <c r="V54" s="27"/>
      <c r="AS54" s="67"/>
      <c r="AT54" s="127"/>
      <c r="AU54" s="112"/>
      <c r="AV54" s="112"/>
      <c r="AW54" s="286"/>
      <c r="AX54" s="112"/>
      <c r="AY54" s="128"/>
      <c r="AZ54" s="129"/>
      <c r="BA54" s="130"/>
      <c r="BB54" s="285"/>
      <c r="BC54" s="142"/>
      <c r="BD54" s="140"/>
      <c r="BE54" s="287"/>
      <c r="BF54" s="112"/>
      <c r="BG54" s="141"/>
      <c r="BH54" s="141"/>
      <c r="BI54" s="139"/>
      <c r="BS54" s="137"/>
      <c r="BT54" s="112"/>
      <c r="BU54" s="136"/>
      <c r="BV54" s="137"/>
      <c r="BW54" s="112"/>
      <c r="BX54" s="136"/>
    </row>
    <row r="55" spans="2:76" ht="15.75">
      <c r="B55" s="344" t="s">
        <v>2730</v>
      </c>
      <c r="C55" s="279">
        <f>IFERROR(VLOOKUP($D$11,DevDataBook2021!$A$2:$AX$270,18,FALSE),VLOOKUP($D$11,developmentdata2019[],19,FALSE))</f>
        <v>0</v>
      </c>
      <c r="D55" s="72"/>
      <c r="E55" s="85"/>
      <c r="F55" s="342" t="s">
        <v>2622</v>
      </c>
      <c r="G55" s="438" t="s">
        <v>2816</v>
      </c>
      <c r="H55" s="277">
        <f t="shared" si="16"/>
        <v>1</v>
      </c>
      <c r="I55" s="96"/>
      <c r="J55" s="96"/>
      <c r="K55" s="96"/>
      <c r="L55" s="96"/>
      <c r="M55" s="96"/>
      <c r="N55" s="96"/>
      <c r="O55" s="96"/>
      <c r="P55" s="410" t="s">
        <v>2620</v>
      </c>
      <c r="Q55" s="354">
        <v>0</v>
      </c>
      <c r="R55" s="351">
        <v>0.3</v>
      </c>
      <c r="S55" s="351">
        <v>0.5</v>
      </c>
      <c r="T55" s="355">
        <v>0.9</v>
      </c>
      <c r="U55" s="96"/>
      <c r="V55" s="27"/>
      <c r="AS55" s="67"/>
      <c r="AT55" s="127"/>
      <c r="AU55" s="112"/>
      <c r="AV55" s="112"/>
      <c r="AW55" s="286"/>
      <c r="AX55" s="112"/>
      <c r="AY55" s="128"/>
      <c r="AZ55" s="129"/>
      <c r="BA55" s="130"/>
      <c r="BB55" s="285"/>
      <c r="BC55" s="142"/>
      <c r="BD55" s="140"/>
      <c r="BE55" s="287"/>
      <c r="BF55" s="112"/>
      <c r="BG55" s="141"/>
      <c r="BH55" s="141"/>
      <c r="BI55" s="139"/>
      <c r="BS55" s="137"/>
      <c r="BT55" s="112"/>
      <c r="BU55" s="136"/>
      <c r="BV55" s="137"/>
      <c r="BW55" s="112"/>
      <c r="BX55" s="136"/>
    </row>
    <row r="56" spans="2:76" ht="16.5" thickBot="1">
      <c r="B56" s="348" t="s">
        <v>2731</v>
      </c>
      <c r="C56" s="291">
        <f>IFERROR(VLOOKUP($D$11,Table2[#All],23,FALSE),VLOOKUP($D$11,developmentdata2019[],24,FALSE))</f>
        <v>0</v>
      </c>
      <c r="D56" s="72"/>
      <c r="E56" s="85"/>
      <c r="F56" s="343" t="s">
        <v>2623</v>
      </c>
      <c r="G56" s="438" t="s">
        <v>2886</v>
      </c>
      <c r="H56" s="275">
        <f t="shared" si="16"/>
        <v>0</v>
      </c>
      <c r="I56" s="96"/>
      <c r="J56" s="96"/>
      <c r="K56" s="96"/>
      <c r="L56" s="96"/>
      <c r="M56" s="96"/>
      <c r="N56" s="96"/>
      <c r="O56" s="96"/>
      <c r="P56" s="411" t="s">
        <v>2621</v>
      </c>
      <c r="Q56" s="356">
        <v>0</v>
      </c>
      <c r="R56" s="357">
        <v>0.8</v>
      </c>
      <c r="S56" s="357">
        <v>0.79</v>
      </c>
      <c r="T56" s="358">
        <v>0.9</v>
      </c>
      <c r="U56" s="96"/>
      <c r="V56" s="27"/>
      <c r="AS56" s="67"/>
      <c r="AT56" s="127"/>
      <c r="AU56" s="112"/>
      <c r="AV56" s="112"/>
      <c r="AW56" s="286"/>
      <c r="AX56" s="112"/>
      <c r="AY56" s="128"/>
      <c r="AZ56" s="129"/>
      <c r="BA56" s="130"/>
      <c r="BB56" s="285"/>
      <c r="BC56" s="142"/>
      <c r="BD56" s="140"/>
      <c r="BE56" s="287"/>
      <c r="BF56" s="112"/>
      <c r="BG56" s="141"/>
      <c r="BH56" s="141"/>
      <c r="BI56" s="139"/>
      <c r="BS56" s="137"/>
      <c r="BT56" s="112"/>
      <c r="BU56" s="136"/>
      <c r="BV56" s="137"/>
      <c r="BW56" s="112"/>
      <c r="BX56" s="136"/>
    </row>
    <row r="57" spans="2:76" ht="15.75">
      <c r="D57" s="72"/>
      <c r="E57" s="85"/>
      <c r="F57" s="342" t="s">
        <v>2624</v>
      </c>
      <c r="G57" s="438" t="s">
        <v>2886</v>
      </c>
      <c r="H57" s="277">
        <f t="shared" si="16"/>
        <v>0</v>
      </c>
      <c r="I57" s="96"/>
      <c r="J57" s="96"/>
      <c r="K57" s="96"/>
      <c r="L57" s="96"/>
      <c r="M57" s="96"/>
      <c r="N57" s="96"/>
      <c r="O57" s="96"/>
      <c r="P57" s="410" t="s">
        <v>2622</v>
      </c>
      <c r="Q57" s="354">
        <v>0</v>
      </c>
      <c r="R57" s="351">
        <v>0.2</v>
      </c>
      <c r="S57" s="351">
        <v>0.5</v>
      </c>
      <c r="T57" s="355">
        <v>0.9</v>
      </c>
      <c r="U57" s="96"/>
      <c r="V57" s="27"/>
      <c r="AS57" s="67"/>
      <c r="AT57" s="127"/>
      <c r="AU57" s="112"/>
      <c r="AV57" s="112"/>
      <c r="AW57" s="286"/>
      <c r="AX57" s="112"/>
      <c r="AY57" s="128"/>
      <c r="AZ57" s="129"/>
      <c r="BA57" s="130"/>
      <c r="BB57" s="285"/>
      <c r="BC57" s="142"/>
      <c r="BD57" s="140"/>
      <c r="BE57" s="287"/>
      <c r="BF57" s="112"/>
      <c r="BG57" s="141"/>
      <c r="BH57" s="141"/>
      <c r="BI57" s="139"/>
      <c r="BS57" s="137"/>
      <c r="BT57" s="112"/>
      <c r="BU57" s="136"/>
      <c r="BV57" s="137"/>
      <c r="BW57" s="112"/>
      <c r="BX57" s="136"/>
    </row>
    <row r="58" spans="2:76" ht="15.75">
      <c r="B58" s="72"/>
      <c r="C58" s="72"/>
      <c r="D58" s="72"/>
      <c r="E58" s="85"/>
      <c r="F58" s="343" t="s">
        <v>2625</v>
      </c>
      <c r="G58" s="438" t="s">
        <v>2886</v>
      </c>
      <c r="H58" s="275">
        <f t="shared" si="16"/>
        <v>0</v>
      </c>
      <c r="I58" s="96"/>
      <c r="J58" s="96"/>
      <c r="K58" s="96"/>
      <c r="L58" s="96"/>
      <c r="M58" s="96"/>
      <c r="N58" s="96"/>
      <c r="O58" s="96"/>
      <c r="P58" s="411" t="s">
        <v>2623</v>
      </c>
      <c r="Q58" s="356">
        <v>0</v>
      </c>
      <c r="R58" s="357">
        <v>0</v>
      </c>
      <c r="S58" s="357">
        <v>0.1</v>
      </c>
      <c r="T58" s="358">
        <v>0.9</v>
      </c>
      <c r="U58" s="96"/>
      <c r="V58" s="27"/>
      <c r="AS58" s="67"/>
      <c r="AT58" s="127"/>
      <c r="AU58" s="112"/>
      <c r="AV58" s="112"/>
      <c r="AW58" s="286"/>
      <c r="AX58" s="112"/>
      <c r="AY58" s="128"/>
      <c r="AZ58" s="129"/>
      <c r="BA58" s="130"/>
      <c r="BB58" s="285"/>
      <c r="BC58" s="142"/>
      <c r="BD58" s="140"/>
      <c r="BE58" s="287"/>
      <c r="BF58" s="112"/>
      <c r="BG58" s="141"/>
      <c r="BH58" s="141"/>
      <c r="BI58" s="139"/>
      <c r="BS58" s="137"/>
      <c r="BT58" s="112"/>
      <c r="BU58" s="136"/>
      <c r="BV58" s="137"/>
      <c r="BW58" s="112"/>
      <c r="BX58" s="136"/>
    </row>
    <row r="59" spans="2:76" ht="15.75">
      <c r="B59" s="72"/>
      <c r="C59" s="72"/>
      <c r="D59" s="72"/>
      <c r="E59" s="85"/>
      <c r="F59" s="883" t="str">
        <f>IF(D10="Select additional developments (if applicable)","N/A",D10)</f>
        <v>N/A</v>
      </c>
      <c r="G59" s="884"/>
      <c r="H59" s="885"/>
      <c r="I59" s="96"/>
      <c r="J59" s="96"/>
      <c r="K59" s="96"/>
      <c r="L59" s="96"/>
      <c r="M59" s="96"/>
      <c r="N59" s="96"/>
      <c r="O59" s="96"/>
      <c r="P59" s="410" t="s">
        <v>2732</v>
      </c>
      <c r="Q59" s="354">
        <v>0</v>
      </c>
      <c r="R59" s="351">
        <v>0.1</v>
      </c>
      <c r="S59" s="351">
        <v>0.25</v>
      </c>
      <c r="T59" s="355">
        <v>0.9</v>
      </c>
      <c r="U59" s="96"/>
      <c r="V59" s="27"/>
      <c r="AS59" s="67"/>
      <c r="AT59" s="127"/>
      <c r="AU59" s="112"/>
      <c r="AV59" s="112"/>
      <c r="AW59" s="286"/>
      <c r="AX59" s="112"/>
      <c r="AY59" s="128"/>
      <c r="AZ59" s="129"/>
      <c r="BA59" s="130"/>
      <c r="BB59" s="285"/>
      <c r="BC59" s="142"/>
      <c r="BD59" s="140"/>
      <c r="BE59" s="287"/>
      <c r="BF59" s="112"/>
      <c r="BG59" s="141"/>
      <c r="BH59" s="141"/>
      <c r="BI59" s="139"/>
      <c r="BS59" s="137"/>
      <c r="BT59" s="112"/>
      <c r="BU59" s="136"/>
      <c r="BV59" s="137"/>
      <c r="BW59" s="112"/>
      <c r="BX59" s="136"/>
    </row>
    <row r="60" spans="2:76" ht="16.5" thickBot="1">
      <c r="B60" s="72"/>
      <c r="C60" s="72"/>
      <c r="D60" s="72"/>
      <c r="E60" s="85"/>
      <c r="F60" s="343" t="s">
        <v>2619</v>
      </c>
      <c r="G60" s="437" t="s">
        <v>2886</v>
      </c>
      <c r="H60" s="275">
        <f>IF(G60="Yes",100%,0%)</f>
        <v>0</v>
      </c>
      <c r="I60" s="96"/>
      <c r="J60" s="96"/>
      <c r="K60" s="96"/>
      <c r="L60" s="96"/>
      <c r="M60" s="96"/>
      <c r="N60" s="96"/>
      <c r="O60" s="96"/>
      <c r="P60" s="412" t="s">
        <v>2625</v>
      </c>
      <c r="Q60" s="359">
        <v>0</v>
      </c>
      <c r="R60" s="360">
        <v>0.1</v>
      </c>
      <c r="S60" s="360">
        <v>0.25</v>
      </c>
      <c r="T60" s="361">
        <v>0.9</v>
      </c>
      <c r="U60" s="96"/>
      <c r="V60" s="27"/>
      <c r="AS60" s="67"/>
      <c r="AT60" s="127"/>
      <c r="AU60" s="112"/>
      <c r="AV60" s="112"/>
      <c r="AW60" s="286"/>
      <c r="AX60" s="112"/>
      <c r="AY60" s="128"/>
      <c r="AZ60" s="129"/>
      <c r="BA60" s="130"/>
      <c r="BB60" s="285"/>
      <c r="BC60" s="142"/>
      <c r="BD60" s="140"/>
      <c r="BE60" s="287"/>
      <c r="BF60" s="112"/>
      <c r="BG60" s="141"/>
      <c r="BH60" s="141"/>
      <c r="BI60" s="139"/>
      <c r="BS60" s="137"/>
      <c r="BT60" s="112"/>
      <c r="BU60" s="136"/>
      <c r="BV60" s="137"/>
      <c r="BW60" s="112"/>
      <c r="BX60" s="136"/>
    </row>
    <row r="61" spans="2:76" ht="15.75">
      <c r="B61" s="72"/>
      <c r="C61" s="72"/>
      <c r="D61" s="72"/>
      <c r="E61" s="85"/>
      <c r="F61" s="342" t="s">
        <v>2620</v>
      </c>
      <c r="G61" s="437" t="s">
        <v>2886</v>
      </c>
      <c r="H61" s="277">
        <f t="shared" ref="H61:H66" si="17">IF(G61="Yes",100%,0%)</f>
        <v>0</v>
      </c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27"/>
      <c r="AS61" s="67"/>
      <c r="AT61" s="127"/>
      <c r="AU61" s="112"/>
      <c r="AV61" s="112"/>
      <c r="AW61" s="286"/>
      <c r="AX61" s="112"/>
      <c r="AY61" s="128"/>
      <c r="AZ61" s="129"/>
      <c r="BA61" s="130"/>
      <c r="BB61" s="285"/>
      <c r="BC61" s="142"/>
      <c r="BD61" s="140"/>
      <c r="BE61" s="287"/>
      <c r="BF61" s="112"/>
      <c r="BG61" s="141"/>
      <c r="BH61" s="141"/>
      <c r="BI61" s="139"/>
      <c r="BS61" s="137"/>
      <c r="BT61" s="112"/>
      <c r="BU61" s="136"/>
      <c r="BV61" s="137"/>
      <c r="BW61" s="112"/>
      <c r="BX61" s="136"/>
    </row>
    <row r="62" spans="2:76" ht="15.75">
      <c r="B62" s="72"/>
      <c r="C62" s="72"/>
      <c r="D62" s="72"/>
      <c r="E62" s="85"/>
      <c r="F62" s="343" t="s">
        <v>2621</v>
      </c>
      <c r="G62" s="437" t="s">
        <v>2886</v>
      </c>
      <c r="H62" s="275">
        <f t="shared" si="17"/>
        <v>0</v>
      </c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27"/>
      <c r="AS62" s="67"/>
      <c r="AT62" s="127"/>
      <c r="AU62" s="112"/>
      <c r="AV62" s="112"/>
      <c r="AW62" s="286"/>
      <c r="AX62" s="112"/>
      <c r="AY62" s="128"/>
      <c r="AZ62" s="129"/>
      <c r="BA62" s="130"/>
      <c r="BB62" s="285"/>
      <c r="BC62" s="142"/>
      <c r="BD62" s="140"/>
      <c r="BE62" s="287"/>
      <c r="BF62" s="112"/>
      <c r="BG62" s="141"/>
      <c r="BH62" s="141"/>
      <c r="BI62" s="139"/>
      <c r="BS62" s="137"/>
      <c r="BT62" s="112"/>
      <c r="BU62" s="136"/>
      <c r="BV62" s="137"/>
      <c r="BW62" s="112"/>
      <c r="BX62" s="136"/>
    </row>
    <row r="63" spans="2:76" ht="15.75">
      <c r="B63" s="72"/>
      <c r="C63" s="72"/>
      <c r="D63" s="72"/>
      <c r="E63" s="85"/>
      <c r="F63" s="342" t="s">
        <v>2622</v>
      </c>
      <c r="G63" s="437" t="s">
        <v>2816</v>
      </c>
      <c r="H63" s="277">
        <f t="shared" si="17"/>
        <v>1</v>
      </c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27"/>
      <c r="AS63" s="67"/>
      <c r="AT63" s="127"/>
      <c r="AU63" s="112"/>
      <c r="AV63" s="112"/>
      <c r="AW63" s="286"/>
      <c r="AX63" s="112"/>
      <c r="AY63" s="128"/>
      <c r="AZ63" s="129"/>
      <c r="BA63" s="130"/>
      <c r="BB63" s="285"/>
      <c r="BC63" s="142"/>
      <c r="BD63" s="140"/>
      <c r="BE63" s="287"/>
      <c r="BF63" s="112"/>
      <c r="BG63" s="141"/>
      <c r="BH63" s="141"/>
      <c r="BI63" s="139"/>
      <c r="BS63" s="137"/>
      <c r="BT63" s="112"/>
      <c r="BU63" s="136"/>
      <c r="BV63" s="137"/>
      <c r="BW63" s="112"/>
      <c r="BX63" s="136"/>
    </row>
    <row r="64" spans="2:76" ht="15.75">
      <c r="B64" s="72"/>
      <c r="C64" s="72"/>
      <c r="D64" s="72"/>
      <c r="E64" s="85"/>
      <c r="F64" s="343" t="s">
        <v>2623</v>
      </c>
      <c r="G64" s="437" t="s">
        <v>2816</v>
      </c>
      <c r="H64" s="275">
        <f t="shared" si="17"/>
        <v>1</v>
      </c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27"/>
      <c r="AS64" s="67"/>
      <c r="AT64" s="127"/>
      <c r="AU64" s="112"/>
      <c r="AV64" s="112"/>
      <c r="AW64" s="286"/>
      <c r="AX64" s="112"/>
      <c r="AY64" s="128"/>
      <c r="AZ64" s="129"/>
      <c r="BA64" s="130"/>
      <c r="BB64" s="285"/>
      <c r="BC64" s="142"/>
      <c r="BD64" s="140"/>
      <c r="BE64" s="287"/>
      <c r="BF64" s="112"/>
      <c r="BG64" s="141"/>
      <c r="BH64" s="141"/>
      <c r="BI64" s="139"/>
      <c r="BS64" s="137"/>
      <c r="BT64" s="112"/>
      <c r="BU64" s="136"/>
      <c r="BV64" s="137"/>
      <c r="BW64" s="112"/>
      <c r="BX64" s="136"/>
    </row>
    <row r="65" spans="2:76" ht="15.75">
      <c r="B65" s="72"/>
      <c r="C65" s="72"/>
      <c r="D65" s="72"/>
      <c r="E65" s="85"/>
      <c r="F65" s="342" t="s">
        <v>2624</v>
      </c>
      <c r="G65" s="437" t="s">
        <v>2886</v>
      </c>
      <c r="H65" s="277">
        <f t="shared" si="17"/>
        <v>0</v>
      </c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27"/>
      <c r="AS65" s="67"/>
      <c r="AT65" s="127"/>
      <c r="AU65" s="112"/>
      <c r="AV65" s="112"/>
      <c r="AW65" s="286"/>
      <c r="AX65" s="112"/>
      <c r="AY65" s="128"/>
      <c r="AZ65" s="129"/>
      <c r="BA65" s="130"/>
      <c r="BB65" s="285"/>
      <c r="BC65" s="142"/>
      <c r="BD65" s="140"/>
      <c r="BE65" s="287"/>
      <c r="BF65" s="112"/>
      <c r="BG65" s="141"/>
      <c r="BH65" s="141"/>
      <c r="BI65" s="139"/>
      <c r="BS65" s="137"/>
      <c r="BT65" s="112"/>
      <c r="BU65" s="136"/>
      <c r="BV65" s="137"/>
      <c r="BW65" s="112"/>
      <c r="BX65" s="136"/>
    </row>
    <row r="66" spans="2:76" ht="15.75">
      <c r="B66" s="72"/>
      <c r="C66" s="72"/>
      <c r="D66" s="72"/>
      <c r="E66" s="85"/>
      <c r="F66" s="343" t="s">
        <v>2625</v>
      </c>
      <c r="G66" s="437" t="s">
        <v>2886</v>
      </c>
      <c r="H66" s="275">
        <f t="shared" si="17"/>
        <v>0</v>
      </c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27"/>
      <c r="AS66" s="67"/>
      <c r="AT66" s="127"/>
      <c r="AU66" s="112"/>
      <c r="AV66" s="112"/>
      <c r="AW66" s="286"/>
      <c r="AX66" s="112"/>
      <c r="AY66" s="128"/>
      <c r="AZ66" s="129"/>
      <c r="BA66" s="130"/>
      <c r="BB66" s="285"/>
      <c r="BC66" s="142"/>
      <c r="BD66" s="140"/>
      <c r="BE66" s="287"/>
      <c r="BF66" s="112"/>
      <c r="BG66" s="141"/>
      <c r="BH66" s="141"/>
      <c r="BI66" s="139"/>
      <c r="BS66" s="137"/>
      <c r="BT66" s="112"/>
      <c r="BU66" s="136"/>
      <c r="BV66" s="137"/>
      <c r="BW66" s="112"/>
      <c r="BX66" s="136"/>
    </row>
    <row r="67" spans="2:76">
      <c r="B67" s="72"/>
      <c r="C67" s="72"/>
      <c r="D67" s="72"/>
      <c r="E67" s="85"/>
      <c r="F67" s="883" t="str">
        <f>IF(D11="Select additional developments (if applicable)","N/A",D11)</f>
        <v>N/A</v>
      </c>
      <c r="G67" s="884"/>
      <c r="H67" s="885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27"/>
      <c r="AS67" s="67"/>
      <c r="AT67" s="127"/>
      <c r="AU67" s="112"/>
      <c r="AV67" s="112"/>
      <c r="AW67" s="286"/>
      <c r="AX67" s="112"/>
      <c r="AY67" s="128"/>
      <c r="AZ67" s="129"/>
      <c r="BA67" s="130"/>
      <c r="BB67" s="285"/>
      <c r="BC67" s="142"/>
      <c r="BD67" s="140"/>
      <c r="BE67" s="287"/>
      <c r="BF67" s="112"/>
      <c r="BG67" s="141"/>
      <c r="BH67" s="141"/>
      <c r="BI67" s="139"/>
      <c r="BS67" s="137"/>
      <c r="BT67" s="112"/>
      <c r="BU67" s="136"/>
      <c r="BV67" s="137"/>
      <c r="BW67" s="112"/>
      <c r="BX67" s="136"/>
    </row>
    <row r="68" spans="2:76" ht="15.75">
      <c r="B68" s="72"/>
      <c r="C68" s="72"/>
      <c r="D68" s="72"/>
      <c r="E68" s="85"/>
      <c r="F68" s="343" t="s">
        <v>2619</v>
      </c>
      <c r="G68" s="437" t="s">
        <v>622</v>
      </c>
      <c r="H68" s="275">
        <f>IF(G68="Yes",100%,0%)</f>
        <v>1</v>
      </c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27"/>
      <c r="AS68" s="67"/>
      <c r="AT68" s="127"/>
      <c r="AU68" s="112"/>
      <c r="AV68" s="112"/>
      <c r="AW68" s="286"/>
      <c r="AX68" s="112"/>
      <c r="AY68" s="128"/>
      <c r="AZ68" s="129"/>
      <c r="BA68" s="130"/>
      <c r="BB68" s="285"/>
      <c r="BC68" s="142"/>
      <c r="BD68" s="140"/>
      <c r="BE68" s="287"/>
      <c r="BF68" s="112"/>
      <c r="BG68" s="141"/>
      <c r="BH68" s="141"/>
      <c r="BI68" s="139"/>
      <c r="BS68" s="137"/>
      <c r="BT68" s="112"/>
      <c r="BU68" s="136"/>
      <c r="BV68" s="137"/>
      <c r="BW68" s="112"/>
      <c r="BX68" s="136"/>
    </row>
    <row r="69" spans="2:76" ht="15.75">
      <c r="B69" s="72"/>
      <c r="C69" s="72"/>
      <c r="D69" s="72"/>
      <c r="E69" s="85"/>
      <c r="F69" s="342" t="s">
        <v>2620</v>
      </c>
      <c r="G69" s="437" t="s">
        <v>2886</v>
      </c>
      <c r="H69" s="277">
        <f t="shared" ref="H69:H74" si="18">IF(G69="Yes",100%,0%)</f>
        <v>0</v>
      </c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27"/>
      <c r="AS69" s="67"/>
      <c r="AT69" s="127"/>
      <c r="AU69" s="112"/>
      <c r="AV69" s="112"/>
      <c r="AW69" s="286"/>
      <c r="AX69" s="112"/>
      <c r="AY69" s="128"/>
      <c r="AZ69" s="129"/>
      <c r="BA69" s="130"/>
      <c r="BB69" s="285"/>
      <c r="BC69" s="142"/>
      <c r="BD69" s="140"/>
      <c r="BE69" s="287"/>
      <c r="BF69" s="112"/>
      <c r="BG69" s="141"/>
      <c r="BH69" s="141"/>
      <c r="BI69" s="139"/>
      <c r="BS69" s="137"/>
      <c r="BT69" s="112"/>
      <c r="BU69" s="136"/>
      <c r="BV69" s="137"/>
      <c r="BW69" s="112"/>
      <c r="BX69" s="136"/>
    </row>
    <row r="70" spans="2:76" ht="15.75">
      <c r="B70" s="72"/>
      <c r="C70" s="72"/>
      <c r="D70" s="72"/>
      <c r="E70" s="85"/>
      <c r="F70" s="343" t="s">
        <v>2621</v>
      </c>
      <c r="G70" s="437" t="s">
        <v>2816</v>
      </c>
      <c r="H70" s="275">
        <f t="shared" si="18"/>
        <v>1</v>
      </c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27"/>
      <c r="AS70" s="67"/>
      <c r="AT70" s="127"/>
      <c r="AU70" s="112"/>
      <c r="AV70" s="112"/>
      <c r="AW70" s="286"/>
      <c r="AX70" s="112"/>
      <c r="AY70" s="128"/>
      <c r="AZ70" s="129"/>
      <c r="BA70" s="130"/>
      <c r="BB70" s="285"/>
      <c r="BC70" s="142"/>
      <c r="BD70" s="140"/>
      <c r="BE70" s="287"/>
      <c r="BF70" s="112"/>
      <c r="BG70" s="141"/>
      <c r="BH70" s="141"/>
      <c r="BI70" s="139"/>
      <c r="BS70" s="137"/>
      <c r="BT70" s="112"/>
      <c r="BU70" s="136"/>
      <c r="BV70" s="137"/>
      <c r="BW70" s="112"/>
      <c r="BX70" s="136"/>
    </row>
    <row r="71" spans="2:76" ht="15.75">
      <c r="B71" s="72"/>
      <c r="C71" s="72"/>
      <c r="D71" s="72"/>
      <c r="E71" s="85"/>
      <c r="F71" s="342" t="s">
        <v>2622</v>
      </c>
      <c r="G71" s="437" t="s">
        <v>2816</v>
      </c>
      <c r="H71" s="277">
        <f t="shared" si="18"/>
        <v>1</v>
      </c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27"/>
      <c r="AS71" s="67"/>
      <c r="AT71" s="127"/>
      <c r="AU71" s="112"/>
      <c r="AV71" s="112"/>
      <c r="AW71" s="286"/>
      <c r="AX71" s="112"/>
      <c r="AY71" s="128"/>
      <c r="AZ71" s="129"/>
      <c r="BA71" s="130"/>
      <c r="BB71" s="285"/>
      <c r="BC71" s="142"/>
      <c r="BD71" s="140"/>
      <c r="BE71" s="287"/>
      <c r="BF71" s="112"/>
      <c r="BG71" s="141"/>
      <c r="BH71" s="141"/>
      <c r="BI71" s="139"/>
      <c r="BS71" s="137"/>
      <c r="BT71" s="112"/>
      <c r="BU71" s="136"/>
      <c r="BV71" s="137"/>
      <c r="BW71" s="112"/>
      <c r="BX71" s="136"/>
    </row>
    <row r="72" spans="2:76" ht="15.75">
      <c r="B72" s="72"/>
      <c r="C72" s="72"/>
      <c r="D72" s="72"/>
      <c r="E72" s="85"/>
      <c r="F72" s="343" t="s">
        <v>2623</v>
      </c>
      <c r="G72" s="437" t="s">
        <v>2886</v>
      </c>
      <c r="H72" s="275">
        <f t="shared" si="18"/>
        <v>0</v>
      </c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27"/>
      <c r="AS72" s="67"/>
      <c r="AT72" s="127"/>
      <c r="AU72" s="112"/>
      <c r="AV72" s="112"/>
      <c r="AW72" s="286"/>
      <c r="AX72" s="112"/>
      <c r="AY72" s="128"/>
      <c r="AZ72" s="129"/>
      <c r="BA72" s="130"/>
      <c r="BB72" s="285"/>
      <c r="BC72" s="142"/>
      <c r="BD72" s="140"/>
      <c r="BE72" s="287"/>
      <c r="BF72" s="112"/>
      <c r="BG72" s="141"/>
      <c r="BH72" s="141"/>
      <c r="BI72" s="139"/>
      <c r="BS72" s="137"/>
      <c r="BT72" s="112"/>
      <c r="BU72" s="136"/>
      <c r="BV72" s="137"/>
      <c r="BW72" s="112"/>
      <c r="BX72" s="136"/>
    </row>
    <row r="73" spans="2:76" ht="15.75">
      <c r="B73" s="72"/>
      <c r="C73" s="72"/>
      <c r="D73" s="72"/>
      <c r="E73" s="85"/>
      <c r="F73" s="342" t="s">
        <v>2624</v>
      </c>
      <c r="G73" s="437" t="s">
        <v>2886</v>
      </c>
      <c r="H73" s="277">
        <f t="shared" si="18"/>
        <v>0</v>
      </c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27"/>
      <c r="AS73" s="67"/>
      <c r="AT73" s="127"/>
      <c r="AU73" s="112"/>
      <c r="AV73" s="112"/>
      <c r="AW73" s="286"/>
      <c r="AX73" s="112"/>
      <c r="AY73" s="128"/>
      <c r="AZ73" s="129"/>
      <c r="BA73" s="130"/>
      <c r="BB73" s="285"/>
      <c r="BC73" s="142"/>
      <c r="BD73" s="140"/>
      <c r="BE73" s="287"/>
      <c r="BF73" s="112"/>
      <c r="BG73" s="141"/>
      <c r="BH73" s="141"/>
      <c r="BI73" s="139"/>
      <c r="BS73" s="137"/>
      <c r="BT73" s="112"/>
      <c r="BU73" s="136"/>
      <c r="BV73" s="137"/>
      <c r="BW73" s="112"/>
      <c r="BX73" s="136"/>
    </row>
    <row r="74" spans="2:76" ht="16.5" thickBot="1">
      <c r="B74" s="72"/>
      <c r="C74" s="72"/>
      <c r="D74" s="72"/>
      <c r="E74" s="85"/>
      <c r="F74" s="369" t="s">
        <v>2625</v>
      </c>
      <c r="G74" s="439" t="s">
        <v>2886</v>
      </c>
      <c r="H74" s="292">
        <f t="shared" si="18"/>
        <v>0</v>
      </c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27"/>
      <c r="AS74" s="67"/>
      <c r="AT74" s="127"/>
      <c r="AU74" s="112"/>
      <c r="AV74" s="112"/>
      <c r="AW74" s="286"/>
      <c r="AX74" s="112"/>
      <c r="AY74" s="128"/>
      <c r="AZ74" s="129"/>
      <c r="BA74" s="130"/>
      <c r="BB74" s="285"/>
      <c r="BC74" s="142"/>
      <c r="BD74" s="140"/>
      <c r="BE74" s="287"/>
      <c r="BF74" s="112"/>
      <c r="BG74" s="141"/>
      <c r="BH74" s="141"/>
      <c r="BI74" s="139"/>
      <c r="BS74" s="137"/>
      <c r="BT74" s="112"/>
      <c r="BU74" s="136"/>
      <c r="BV74" s="137"/>
      <c r="BW74" s="112"/>
      <c r="BX74" s="136"/>
    </row>
    <row r="75" spans="2:76" ht="15.75" thickBot="1">
      <c r="B75" s="72"/>
      <c r="C75" s="72"/>
      <c r="D75" s="72"/>
      <c r="E75" s="388"/>
      <c r="F75" s="389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0"/>
      <c r="AD75"/>
      <c r="AE75"/>
      <c r="AS75" s="67"/>
      <c r="AT75" s="127"/>
      <c r="AU75" s="112"/>
      <c r="AV75" s="112"/>
      <c r="AW75" s="286"/>
      <c r="AX75" s="112"/>
      <c r="AY75" s="128"/>
      <c r="AZ75" s="129"/>
      <c r="BA75" s="130"/>
      <c r="BB75" s="285"/>
      <c r="BC75" s="142"/>
      <c r="BD75" s="140"/>
      <c r="BE75" s="287"/>
      <c r="BF75" s="112"/>
      <c r="BG75" s="141"/>
      <c r="BH75" s="141"/>
      <c r="BI75" s="139"/>
      <c r="BS75" s="137"/>
      <c r="BT75" s="112"/>
      <c r="BU75" s="136"/>
      <c r="BV75" s="137"/>
      <c r="BW75" s="112"/>
      <c r="BX75" s="136"/>
    </row>
    <row r="76" spans="2:76" ht="15.75" thickBot="1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AD76"/>
      <c r="AE76"/>
      <c r="AS76" s="67" t="s">
        <v>2620</v>
      </c>
      <c r="AT76" s="127">
        <f>C162</f>
        <v>0.31610300000000002</v>
      </c>
      <c r="AU76" s="112">
        <f>AT76*C150</f>
        <v>5.69617606</v>
      </c>
      <c r="AV76" s="112">
        <f>AT76*$C$172</f>
        <v>632.20600000000002</v>
      </c>
      <c r="AW76" s="293">
        <v>0.3</v>
      </c>
      <c r="AX76" s="112">
        <f>AT76*AW76</f>
        <v>9.483090000000001E-2</v>
      </c>
      <c r="AY76" s="112">
        <f>AU76*AW76</f>
        <v>1.708852818</v>
      </c>
      <c r="AZ76" s="137" t="s">
        <v>2765</v>
      </c>
      <c r="BA76" s="21" t="s">
        <v>2765</v>
      </c>
      <c r="BB76" s="21" t="s">
        <v>2765</v>
      </c>
      <c r="BC76" s="21" t="s">
        <v>2765</v>
      </c>
      <c r="BD76" s="21" t="s">
        <v>2765</v>
      </c>
      <c r="BE76" s="138">
        <f>1</f>
        <v>1</v>
      </c>
      <c r="BF76" s="112">
        <f>AY76</f>
        <v>1.708852818</v>
      </c>
      <c r="BG76" s="141">
        <f>AY76*$C$171</f>
        <v>345.14383906273196</v>
      </c>
      <c r="BH76" s="141" t="e">
        <f>BG76/$C$28</f>
        <v>#DIV/0!</v>
      </c>
      <c r="BI76" s="139">
        <f>ROUNDUP(BG76/$C$174,0)</f>
        <v>6</v>
      </c>
      <c r="BJ76" s="140"/>
      <c r="BK76" s="21" t="e">
        <f>#REF!*7</f>
        <v>#REF!</v>
      </c>
      <c r="BL76" s="141">
        <f>AY76*7</f>
        <v>11.961969726</v>
      </c>
      <c r="BM76" s="21">
        <f>ROUND(BL76/30,)</f>
        <v>0</v>
      </c>
      <c r="BN76" s="141" t="e">
        <f>#REF!*#REF!</f>
        <v>#REF!</v>
      </c>
      <c r="BO76" s="141" t="e">
        <f>BN76*7</f>
        <v>#REF!</v>
      </c>
      <c r="BP76" s="141" t="e">
        <f>BO76/2</f>
        <v>#REF!</v>
      </c>
      <c r="BQ76" s="142" t="e">
        <f>ROUND(BP76/16,0)</f>
        <v>#REF!</v>
      </c>
      <c r="BR76" s="141" t="e">
        <f>BK76*#REF!</f>
        <v>#REF!</v>
      </c>
      <c r="BS76" s="137" t="s">
        <v>2766</v>
      </c>
      <c r="BT76" s="112">
        <v>17</v>
      </c>
      <c r="BU76" s="136">
        <v>97.556818181818173</v>
      </c>
      <c r="BV76" s="137" t="s">
        <v>2766</v>
      </c>
      <c r="BW76" s="112">
        <v>114</v>
      </c>
      <c r="BX76" s="136">
        <v>654.20454545454538</v>
      </c>
    </row>
    <row r="77" spans="2:76">
      <c r="B77" s="391"/>
      <c r="C77" s="392"/>
      <c r="D77" s="392"/>
      <c r="E77" s="392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3"/>
      <c r="S77" s="72"/>
      <c r="T77" s="72"/>
      <c r="U77" s="72"/>
      <c r="AD77"/>
      <c r="AE77"/>
      <c r="AS77" s="67"/>
      <c r="AT77" s="127"/>
      <c r="AU77" s="112"/>
      <c r="AV77" s="112"/>
      <c r="AW77" s="293"/>
      <c r="AX77" s="112"/>
      <c r="AY77" s="112"/>
      <c r="AZ77" s="137"/>
      <c r="BE77" s="138"/>
      <c r="BF77" s="112"/>
      <c r="BG77" s="141"/>
      <c r="BH77" s="141"/>
      <c r="BI77" s="139"/>
      <c r="BJ77" s="140"/>
      <c r="BL77" s="141"/>
      <c r="BN77" s="141"/>
      <c r="BO77" s="141"/>
      <c r="BP77" s="141"/>
      <c r="BQ77" s="142"/>
      <c r="BR77" s="141"/>
      <c r="BS77" s="137"/>
      <c r="BT77" s="112"/>
      <c r="BU77" s="136"/>
      <c r="BV77" s="137"/>
      <c r="BW77" s="112"/>
      <c r="BX77" s="136"/>
    </row>
    <row r="78" spans="2:76" ht="21">
      <c r="B78" s="85"/>
      <c r="C78" s="42" t="s">
        <v>2767</v>
      </c>
      <c r="D78" s="42" t="str">
        <f>_xlfn.CONCAT("Trash and Recycling Collection for ",,D5,IF(D6="Select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applicable)",D11,""))</f>
        <v>Trash and Recycling Collection for SAMUEL (CITY)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97"/>
      <c r="S78" s="72"/>
      <c r="T78" s="72"/>
      <c r="U78" s="72"/>
      <c r="AD78"/>
      <c r="AE78"/>
      <c r="AS78" s="67"/>
      <c r="AT78" s="127"/>
      <c r="AU78" s="112"/>
      <c r="AV78" s="112"/>
      <c r="AW78" s="293"/>
      <c r="AX78" s="112"/>
      <c r="AY78" s="112"/>
      <c r="AZ78" s="137"/>
      <c r="BE78" s="138"/>
      <c r="BF78" s="112"/>
      <c r="BG78" s="141"/>
      <c r="BH78" s="141"/>
      <c r="BI78" s="139"/>
      <c r="BJ78" s="140"/>
      <c r="BL78" s="141"/>
      <c r="BN78" s="141"/>
      <c r="BO78" s="141"/>
      <c r="BP78" s="141"/>
      <c r="BQ78" s="142"/>
      <c r="BR78" s="141"/>
      <c r="BS78" s="137"/>
      <c r="BT78" s="112"/>
      <c r="BU78" s="136"/>
      <c r="BV78" s="137"/>
      <c r="BW78" s="112"/>
      <c r="BX78" s="136"/>
    </row>
    <row r="79" spans="2:76" ht="36" customHeight="1">
      <c r="B79" s="85"/>
      <c r="C79" s="42"/>
      <c r="D79" s="886" t="s">
        <v>2889</v>
      </c>
      <c r="E79" s="886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97"/>
      <c r="S79" s="72"/>
      <c r="T79" s="72"/>
      <c r="U79" s="72"/>
      <c r="AD79"/>
      <c r="AE79"/>
      <c r="AS79" s="67"/>
      <c r="AT79" s="127"/>
      <c r="AU79" s="112"/>
      <c r="AV79" s="112"/>
      <c r="AW79" s="293"/>
      <c r="AX79" s="112"/>
      <c r="AY79" s="112"/>
      <c r="AZ79" s="137"/>
      <c r="BE79" s="138"/>
      <c r="BF79" s="112"/>
      <c r="BG79" s="141"/>
      <c r="BH79" s="141"/>
      <c r="BI79" s="139"/>
      <c r="BJ79" s="140"/>
      <c r="BL79" s="141"/>
      <c r="BN79" s="141"/>
      <c r="BO79" s="141"/>
      <c r="BP79" s="141"/>
      <c r="BQ79" s="142"/>
      <c r="BR79" s="141"/>
      <c r="BS79" s="137"/>
      <c r="BT79" s="112"/>
      <c r="BU79" s="136"/>
      <c r="BV79" s="137"/>
      <c r="BW79" s="112"/>
      <c r="BX79" s="136"/>
    </row>
    <row r="80" spans="2:76" ht="15.75" thickBot="1">
      <c r="B80" s="85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97"/>
      <c r="S80" s="72"/>
      <c r="T80" s="72"/>
      <c r="U80" s="72"/>
      <c r="AA80" s="21" t="s">
        <v>2773</v>
      </c>
      <c r="AB80" s="21" t="s">
        <v>2774</v>
      </c>
      <c r="AC80" s="21" t="s">
        <v>2774</v>
      </c>
      <c r="AD80"/>
      <c r="AE80"/>
      <c r="AS80" s="67"/>
      <c r="AT80" s="127"/>
      <c r="AU80" s="112"/>
      <c r="AV80" s="112"/>
      <c r="AW80" s="293"/>
      <c r="AX80" s="112"/>
      <c r="AY80" s="112"/>
      <c r="AZ80" s="137"/>
      <c r="BE80" s="138"/>
      <c r="BF80" s="112"/>
      <c r="BG80" s="141"/>
      <c r="BH80" s="141"/>
      <c r="BI80" s="139"/>
      <c r="BJ80" s="140"/>
      <c r="BL80" s="141"/>
      <c r="BN80" s="141"/>
      <c r="BO80" s="141"/>
      <c r="BP80" s="141"/>
      <c r="BQ80" s="142"/>
      <c r="BR80" s="141"/>
      <c r="BS80" s="137"/>
      <c r="BT80" s="112"/>
      <c r="BU80" s="136"/>
      <c r="BV80" s="137"/>
      <c r="BW80" s="112"/>
      <c r="BX80" s="136"/>
    </row>
    <row r="81" spans="2:76" ht="21">
      <c r="B81" s="85"/>
      <c r="C81" s="887" t="s">
        <v>2776</v>
      </c>
      <c r="D81" s="888"/>
      <c r="E81" s="889"/>
      <c r="F81" s="42"/>
      <c r="G81" s="42"/>
      <c r="H81" s="890" t="s">
        <v>2788</v>
      </c>
      <c r="I81" s="891"/>
      <c r="J81" s="891"/>
      <c r="K81" s="891"/>
      <c r="L81" s="891"/>
      <c r="M81" s="891"/>
      <c r="N81" s="892"/>
      <c r="O81" s="394"/>
      <c r="P81" s="72"/>
      <c r="Q81" s="72"/>
      <c r="R81" s="97"/>
      <c r="S81" s="72"/>
      <c r="T81" s="72"/>
      <c r="U81" s="72"/>
      <c r="AA81" s="21">
        <v>1</v>
      </c>
      <c r="AB81" s="21">
        <v>1</v>
      </c>
      <c r="AC81" s="21">
        <v>0.25</v>
      </c>
      <c r="AD81"/>
      <c r="AE81"/>
      <c r="AS81" s="67" t="s">
        <v>2621</v>
      </c>
      <c r="AT81" s="127">
        <f>C163</f>
        <v>0.11645900000000002</v>
      </c>
      <c r="AU81" s="112">
        <f>AT81*C151</f>
        <v>3.105961530000001</v>
      </c>
      <c r="AV81" s="112">
        <f>AT81*$C$172</f>
        <v>232.91800000000003</v>
      </c>
      <c r="AW81" s="143">
        <v>0.5</v>
      </c>
      <c r="AX81" s="112">
        <f>AT81*AW81</f>
        <v>5.822950000000001E-2</v>
      </c>
      <c r="AY81" s="112">
        <f>AU81*AW81</f>
        <v>1.5529807650000005</v>
      </c>
      <c r="AZ81" s="137" t="s">
        <v>2765</v>
      </c>
      <c r="BA81" s="21" t="s">
        <v>2765</v>
      </c>
      <c r="BB81" s="21" t="s">
        <v>2765</v>
      </c>
      <c r="BC81" s="21" t="s">
        <v>2765</v>
      </c>
      <c r="BD81" s="21" t="s">
        <v>2765</v>
      </c>
      <c r="BE81" s="138">
        <f>1</f>
        <v>1</v>
      </c>
      <c r="BF81" s="112">
        <f>AY81</f>
        <v>1.5529807650000005</v>
      </c>
      <c r="BG81" s="141">
        <f>AY81*$C$171</f>
        <v>313.66173703011009</v>
      </c>
      <c r="BH81" s="141" t="e">
        <f>BG81/$C$28</f>
        <v>#DIV/0!</v>
      </c>
      <c r="BI81" s="139">
        <f>ROUNDUP(BG81/$C$174,0)</f>
        <v>5</v>
      </c>
      <c r="BJ81" s="140">
        <f>AV81*AW81*7/45*1.25</f>
        <v>22.644805555555557</v>
      </c>
      <c r="BK81" s="21" t="e">
        <f>#REF!*7</f>
        <v>#REF!</v>
      </c>
      <c r="BL81" s="141">
        <f>AY81*7</f>
        <v>10.870865355000003</v>
      </c>
      <c r="BM81" s="21">
        <f>ROUND((BL81+BL84)/30,)</f>
        <v>0</v>
      </c>
      <c r="BN81" s="141" t="e">
        <f>(#REF!+#REF!)*#REF!</f>
        <v>#REF!</v>
      </c>
      <c r="BO81" s="141" t="e">
        <f>BN81*7</f>
        <v>#REF!</v>
      </c>
      <c r="BP81" s="141" t="e">
        <f>BO81/2</f>
        <v>#REF!</v>
      </c>
      <c r="BQ81" s="142" t="e">
        <f>ROUND(BP81/16,0)</f>
        <v>#REF!</v>
      </c>
      <c r="BR81" s="141" t="e">
        <f>(BK81+BK84)*#REF!</f>
        <v>#REF!</v>
      </c>
      <c r="BS81" s="137" t="s">
        <v>2775</v>
      </c>
      <c r="BT81" s="112" t="e">
        <v>#N/A</v>
      </c>
      <c r="BU81" s="136" t="e">
        <v>#N/A</v>
      </c>
      <c r="BV81" s="137" t="s">
        <v>2775</v>
      </c>
      <c r="BW81" s="112" t="e">
        <v>#N/A</v>
      </c>
      <c r="BX81" s="136" t="e">
        <v>#N/A</v>
      </c>
    </row>
    <row r="82" spans="2:76" ht="21">
      <c r="B82" s="85"/>
      <c r="C82" s="893" t="s">
        <v>2890</v>
      </c>
      <c r="D82" s="894"/>
      <c r="E82" s="895"/>
      <c r="F82" s="42"/>
      <c r="G82" s="42"/>
      <c r="H82" s="896" t="s">
        <v>2781</v>
      </c>
      <c r="I82" s="897"/>
      <c r="J82" s="897"/>
      <c r="K82" s="897"/>
      <c r="L82" s="897"/>
      <c r="M82" s="897"/>
      <c r="N82" s="898"/>
      <c r="O82" s="72"/>
      <c r="P82" s="72"/>
      <c r="Q82" s="72"/>
      <c r="R82" s="97"/>
      <c r="S82" s="72"/>
      <c r="T82" s="72"/>
      <c r="U82" s="72"/>
      <c r="AA82" s="21">
        <v>2</v>
      </c>
      <c r="AB82" s="21">
        <v>2</v>
      </c>
      <c r="AC82" s="21">
        <v>0.33</v>
      </c>
      <c r="AD82"/>
      <c r="AE82"/>
      <c r="AS82" s="67"/>
      <c r="AT82" s="127"/>
      <c r="AU82" s="112"/>
      <c r="AV82" s="112"/>
      <c r="AW82" s="143"/>
      <c r="AX82" s="112"/>
      <c r="AY82" s="112"/>
      <c r="AZ82" s="137"/>
      <c r="BE82" s="138"/>
      <c r="BF82" s="112"/>
      <c r="BG82" s="141"/>
      <c r="BH82" s="141"/>
      <c r="BI82" s="139"/>
      <c r="BJ82" s="140"/>
      <c r="BL82" s="141"/>
      <c r="BN82" s="141"/>
      <c r="BO82" s="141"/>
      <c r="BP82" s="141"/>
      <c r="BQ82" s="142"/>
      <c r="BR82" s="141"/>
      <c r="BS82" s="137"/>
      <c r="BT82" s="112"/>
      <c r="BU82" s="136"/>
      <c r="BV82" s="137"/>
      <c r="BW82" s="112"/>
      <c r="BX82" s="136"/>
    </row>
    <row r="83" spans="2:76" ht="21">
      <c r="B83" s="85"/>
      <c r="C83" s="900" t="s">
        <v>2780</v>
      </c>
      <c r="D83" s="901"/>
      <c r="E83" s="902"/>
      <c r="F83" s="42"/>
      <c r="G83" s="42"/>
      <c r="H83" s="178"/>
      <c r="I83" s="294" t="s">
        <v>2620</v>
      </c>
      <c r="J83" s="294" t="s">
        <v>2621</v>
      </c>
      <c r="K83" s="294" t="s">
        <v>2622</v>
      </c>
      <c r="L83" s="294" t="s">
        <v>2623</v>
      </c>
      <c r="M83" s="294" t="s">
        <v>2624</v>
      </c>
      <c r="N83" s="179" t="s">
        <v>2625</v>
      </c>
      <c r="O83" s="72"/>
      <c r="P83" s="72"/>
      <c r="Q83" s="72"/>
      <c r="R83" s="97"/>
      <c r="S83" s="72"/>
      <c r="T83" s="72"/>
      <c r="U83" s="72"/>
      <c r="AA83" s="21">
        <v>3</v>
      </c>
      <c r="AB83" s="21">
        <v>3</v>
      </c>
      <c r="AC83" s="21">
        <v>0.5</v>
      </c>
      <c r="AD83"/>
      <c r="AE83"/>
      <c r="AS83" s="67"/>
      <c r="AT83" s="127"/>
      <c r="AU83" s="112"/>
      <c r="AV83" s="112"/>
      <c r="AW83" s="143"/>
      <c r="AX83" s="112"/>
      <c r="AY83" s="112"/>
      <c r="AZ83" s="137"/>
      <c r="BE83" s="138"/>
      <c r="BF83" s="112"/>
      <c r="BG83" s="141"/>
      <c r="BH83" s="141"/>
      <c r="BI83" s="139"/>
      <c r="BJ83" s="140"/>
      <c r="BL83" s="141"/>
      <c r="BN83" s="141"/>
      <c r="BO83" s="141"/>
      <c r="BP83" s="141"/>
      <c r="BQ83" s="142"/>
      <c r="BR83" s="141"/>
      <c r="BS83" s="137"/>
      <c r="BT83" s="112"/>
      <c r="BU83" s="136"/>
      <c r="BV83" s="137"/>
      <c r="BW83" s="112"/>
      <c r="BX83" s="136"/>
    </row>
    <row r="84" spans="2:76" ht="39.950000000000003" customHeight="1">
      <c r="B84" s="85"/>
      <c r="C84" s="174"/>
      <c r="D84" s="295" t="s">
        <v>2891</v>
      </c>
      <c r="E84" s="175" t="s">
        <v>2892</v>
      </c>
      <c r="F84" s="72"/>
      <c r="G84" s="72"/>
      <c r="H84" s="86" t="s">
        <v>2748</v>
      </c>
      <c r="I84" s="181">
        <v>1</v>
      </c>
      <c r="J84" s="181">
        <v>1</v>
      </c>
      <c r="K84" s="181">
        <v>1</v>
      </c>
      <c r="L84" s="181">
        <v>0</v>
      </c>
      <c r="M84" s="181">
        <v>0</v>
      </c>
      <c r="N84" s="182">
        <v>0</v>
      </c>
      <c r="O84" s="395"/>
      <c r="P84" s="72"/>
      <c r="Q84" s="72"/>
      <c r="R84" s="97"/>
      <c r="S84" s="72"/>
      <c r="T84" s="72"/>
      <c r="U84" s="72"/>
      <c r="AA84" s="21">
        <v>4</v>
      </c>
      <c r="AB84" s="21">
        <v>4</v>
      </c>
      <c r="AC84" s="21">
        <v>1</v>
      </c>
      <c r="AD84"/>
      <c r="AE84"/>
      <c r="AS84" s="67" t="s">
        <v>2622</v>
      </c>
      <c r="AT84" s="127">
        <f>C164</f>
        <v>0.11645900000000002</v>
      </c>
      <c r="AU84" s="112">
        <f>AT84*C152</f>
        <v>0.72088121000000016</v>
      </c>
      <c r="AV84" s="112">
        <f>AT84*$C$172</f>
        <v>232.91800000000003</v>
      </c>
      <c r="AW84" s="143">
        <v>0.2</v>
      </c>
      <c r="AX84" s="112">
        <f>AT84*AW84</f>
        <v>2.3291800000000005E-2</v>
      </c>
      <c r="AY84" s="112">
        <f>AU84*AW84</f>
        <v>0.14417624200000004</v>
      </c>
      <c r="AZ84" s="137" t="s">
        <v>2765</v>
      </c>
      <c r="BA84" s="21" t="s">
        <v>2765</v>
      </c>
      <c r="BB84" s="21" t="s">
        <v>2765</v>
      </c>
      <c r="BC84" s="21" t="s">
        <v>2765</v>
      </c>
      <c r="BD84" s="21" t="s">
        <v>2765</v>
      </c>
      <c r="BE84" s="138">
        <f>1</f>
        <v>1</v>
      </c>
      <c r="BF84" s="112">
        <f>AY84</f>
        <v>0.14417624200000004</v>
      </c>
      <c r="BG84" s="141">
        <f>AY84*$C$171</f>
        <v>29.119852301708008</v>
      </c>
      <c r="BH84" s="141" t="e">
        <f>BG84/$C$28</f>
        <v>#DIV/0!</v>
      </c>
      <c r="BI84" s="139">
        <f>ROUNDUP(BG84/$C$174,0)</f>
        <v>1</v>
      </c>
      <c r="BJ84" s="140"/>
      <c r="BK84" s="21" t="e">
        <f>#REF!*7</f>
        <v>#REF!</v>
      </c>
      <c r="BL84" s="141">
        <f>AY84*7</f>
        <v>1.0092336940000002</v>
      </c>
      <c r="BS84" s="137" t="s">
        <v>2766</v>
      </c>
      <c r="BT84" s="112">
        <v>2</v>
      </c>
      <c r="BU84" s="136">
        <v>11.477272727272727</v>
      </c>
      <c r="BV84" s="137" t="s">
        <v>2766</v>
      </c>
      <c r="BW84" s="112">
        <v>10</v>
      </c>
      <c r="BX84" s="136">
        <v>57.386363636363633</v>
      </c>
    </row>
    <row r="85" spans="2:76" ht="15.75">
      <c r="B85" s="85"/>
      <c r="C85" s="296" t="s">
        <v>2720</v>
      </c>
      <c r="D85" s="229">
        <f>IFERROR(AVERAGEIF($K$27:$K$33,"Yes",$L$27:$L$33),0)</f>
        <v>0.625</v>
      </c>
      <c r="E85" s="176">
        <f>1-D85</f>
        <v>0.375</v>
      </c>
      <c r="F85" s="72"/>
      <c r="G85" s="72"/>
      <c r="H85" s="69" t="s">
        <v>2719</v>
      </c>
      <c r="I85" s="373">
        <f>I84*VLOOKUP(I83,$N$26:U33,8,FALSE)</f>
        <v>1.708852818</v>
      </c>
      <c r="J85" s="373">
        <f>J84*VLOOKUP(J83,$N$40:$U$46,8,FALSE)</f>
        <v>2.453709608700001</v>
      </c>
      <c r="K85" s="373">
        <f>K84*VLOOKUP(K83,$N$26:$U$33,8,FALSE)</f>
        <v>0.14417624200000004</v>
      </c>
      <c r="L85" s="373">
        <f>L84*VLOOKUP(L83,$N$26:$U$33,8,FALSE)</f>
        <v>0</v>
      </c>
      <c r="M85" s="373">
        <f>M84*VLOOKUP(M83,$N$26:$U$33,8,FALSE)</f>
        <v>0</v>
      </c>
      <c r="N85" s="375">
        <f>N84*VLOOKUP(N83,$N$26:$U$33,8,FALSE)</f>
        <v>0</v>
      </c>
      <c r="O85" s="72"/>
      <c r="P85" s="72"/>
      <c r="Q85" s="72"/>
      <c r="R85" s="97"/>
      <c r="S85" s="72"/>
      <c r="T85" s="72"/>
      <c r="U85" s="72"/>
      <c r="AA85" s="21">
        <v>5</v>
      </c>
      <c r="AB85" s="21">
        <v>5</v>
      </c>
      <c r="AC85" s="21">
        <v>2</v>
      </c>
      <c r="AD85"/>
      <c r="AE85"/>
      <c r="AS85" s="67" t="s">
        <v>2623</v>
      </c>
      <c r="AT85" s="127">
        <f>C165</f>
        <v>0.53238400000000008</v>
      </c>
      <c r="AU85" s="112">
        <f>AT85*C153</f>
        <v>2.2998988800000006</v>
      </c>
      <c r="AV85" s="112">
        <f>AT85*$C$172</f>
        <v>1064.7680000000003</v>
      </c>
      <c r="AW85" s="143">
        <f>0%</f>
        <v>0</v>
      </c>
      <c r="AX85" s="112">
        <f>AT85*AW85</f>
        <v>0</v>
      </c>
      <c r="AY85" s="112">
        <f>AU85*AW85</f>
        <v>0</v>
      </c>
      <c r="AZ85" s="137" t="s">
        <v>2765</v>
      </c>
      <c r="BA85" s="21" t="s">
        <v>2765</v>
      </c>
      <c r="BB85" s="21" t="s">
        <v>2765</v>
      </c>
      <c r="BC85" s="21" t="s">
        <v>2765</v>
      </c>
      <c r="BD85" s="21" t="s">
        <v>2765</v>
      </c>
      <c r="BE85" s="138">
        <f>AW85</f>
        <v>0</v>
      </c>
      <c r="BF85" s="112">
        <f>AY85</f>
        <v>0</v>
      </c>
      <c r="BG85" s="141">
        <f>AY85*$C$171</f>
        <v>0</v>
      </c>
      <c r="BH85" s="141" t="e">
        <f>BG85/$C$28</f>
        <v>#DIV/0!</v>
      </c>
      <c r="BI85" s="139">
        <f>ROUNDUP(BG85/$C$174,0)</f>
        <v>0</v>
      </c>
      <c r="BS85" s="137"/>
      <c r="BT85" s="112" t="e">
        <v>#N/A</v>
      </c>
      <c r="BU85" s="136" t="e">
        <v>#N/A</v>
      </c>
      <c r="BV85" s="137"/>
      <c r="BW85" s="112" t="e">
        <v>#N/A</v>
      </c>
      <c r="BX85" s="136" t="e">
        <v>#N/A</v>
      </c>
    </row>
    <row r="86" spans="2:76" ht="15.75" thickBot="1">
      <c r="B86" s="85"/>
      <c r="C86" s="69" t="s">
        <v>2719</v>
      </c>
      <c r="D86" s="161">
        <f>SUMPRODUCT(D85*$U$40)</f>
        <v>11.489152424875005</v>
      </c>
      <c r="E86" s="177">
        <f>E85*$U$40</f>
        <v>6.8934914549250026</v>
      </c>
      <c r="F86" s="108"/>
      <c r="G86" s="396"/>
      <c r="H86" s="297" t="s">
        <v>2749</v>
      </c>
      <c r="I86" s="397">
        <f t="shared" ref="I86:N86" si="19">CONVERT(I85,"yd^3","gal")</f>
        <v>345.14388344851949</v>
      </c>
      <c r="J86" s="397">
        <f t="shared" si="19"/>
        <v>495.58560824029115</v>
      </c>
      <c r="K86" s="397">
        <f t="shared" si="19"/>
        <v>29.119856046545461</v>
      </c>
      <c r="L86" s="397">
        <f t="shared" si="19"/>
        <v>0</v>
      </c>
      <c r="M86" s="397">
        <f t="shared" si="19"/>
        <v>0</v>
      </c>
      <c r="N86" s="398">
        <f t="shared" si="19"/>
        <v>0</v>
      </c>
      <c r="O86" s="72"/>
      <c r="P86" s="72"/>
      <c r="Q86" s="72"/>
      <c r="R86" s="97"/>
      <c r="S86" s="72"/>
      <c r="T86" s="72"/>
      <c r="U86" s="72"/>
      <c r="AA86" s="21">
        <v>6</v>
      </c>
      <c r="AB86" s="21">
        <v>6</v>
      </c>
      <c r="AC86" s="21">
        <v>3</v>
      </c>
      <c r="AD86"/>
      <c r="AE86"/>
      <c r="AS86" s="67" t="s">
        <v>2624</v>
      </c>
      <c r="AT86" s="127">
        <f>C166</f>
        <v>1.1645900000000001E-2</v>
      </c>
      <c r="AU86" s="112">
        <f>AT86*C154</f>
        <v>6.5799335000000014E-2</v>
      </c>
      <c r="AV86" s="112">
        <f>AT86*$C$172</f>
        <v>23.291800000000002</v>
      </c>
      <c r="AW86" s="143">
        <v>0</v>
      </c>
      <c r="AX86" s="112">
        <f>AT86*AW86</f>
        <v>0</v>
      </c>
      <c r="AY86" s="112">
        <f>AU86*AW86</f>
        <v>0</v>
      </c>
      <c r="AZ86" s="137" t="s">
        <v>2765</v>
      </c>
      <c r="BA86" s="21" t="s">
        <v>2765</v>
      </c>
      <c r="BB86" s="21" t="s">
        <v>2765</v>
      </c>
      <c r="BC86" s="21" t="s">
        <v>2765</v>
      </c>
      <c r="BD86" s="21" t="s">
        <v>2765</v>
      </c>
      <c r="BE86" s="138">
        <f>AW86</f>
        <v>0</v>
      </c>
      <c r="BF86" s="112">
        <f>AY86</f>
        <v>0</v>
      </c>
      <c r="BG86" s="141">
        <f>AY86*$C$171</f>
        <v>0</v>
      </c>
      <c r="BH86" s="141" t="e">
        <f>BG86/$C$28</f>
        <v>#DIV/0!</v>
      </c>
      <c r="BI86" s="139">
        <f>ROUNDUP(BG86/$C$174,0)</f>
        <v>0</v>
      </c>
      <c r="BS86" s="137"/>
      <c r="BT86" s="112" t="e">
        <v>#N/A</v>
      </c>
      <c r="BU86" s="136" t="e">
        <v>#N/A</v>
      </c>
      <c r="BV86" s="137"/>
      <c r="BW86" s="112" t="e">
        <v>#N/A</v>
      </c>
      <c r="BX86" s="136" t="e">
        <v>#N/A</v>
      </c>
    </row>
    <row r="87" spans="2:76">
      <c r="B87" s="85"/>
      <c r="C87" s="362" t="s">
        <v>2784</v>
      </c>
      <c r="D87" s="303">
        <f>D86*33%</f>
        <v>3.7914203002087521</v>
      </c>
      <c r="E87" s="298"/>
      <c r="F87" s="108"/>
      <c r="G87" s="396"/>
      <c r="H87" s="284"/>
      <c r="I87" s="303"/>
      <c r="J87" s="303"/>
      <c r="K87" s="303"/>
      <c r="L87" s="303"/>
      <c r="M87" s="303"/>
      <c r="N87" s="303"/>
      <c r="O87" s="72"/>
      <c r="P87" s="72"/>
      <c r="Q87" s="72"/>
      <c r="R87" s="97"/>
      <c r="S87" s="72"/>
      <c r="T87" s="72"/>
      <c r="U87" s="72"/>
      <c r="AA87" s="21">
        <v>7</v>
      </c>
      <c r="AB87" s="21">
        <v>7</v>
      </c>
      <c r="AS87" s="67" t="s">
        <v>2625</v>
      </c>
      <c r="AT87" s="144">
        <f>C167</f>
        <v>0.13309600000000002</v>
      </c>
      <c r="AU87" s="145">
        <f>AT87*C155</f>
        <v>1.7741696800000002</v>
      </c>
      <c r="AV87" s="145">
        <f>AT87*$C$172</f>
        <v>266.19200000000006</v>
      </c>
      <c r="AW87" s="146">
        <v>0</v>
      </c>
      <c r="AX87" s="145">
        <f>AT87*AW87</f>
        <v>0</v>
      </c>
      <c r="AY87" s="145">
        <f>AU87*AW87</f>
        <v>0</v>
      </c>
      <c r="AZ87" s="147" t="s">
        <v>2765</v>
      </c>
      <c r="BA87" s="148" t="s">
        <v>2765</v>
      </c>
      <c r="BB87" s="148" t="s">
        <v>2765</v>
      </c>
      <c r="BC87" s="148" t="s">
        <v>2765</v>
      </c>
      <c r="BD87" s="148" t="s">
        <v>2765</v>
      </c>
      <c r="BE87" s="149">
        <f>AW87</f>
        <v>0</v>
      </c>
      <c r="BF87" s="145">
        <f>AY87</f>
        <v>0</v>
      </c>
      <c r="BG87" s="150">
        <f>AY87*$C$171</f>
        <v>0</v>
      </c>
      <c r="BH87" s="150" t="e">
        <f>BG87/$C$28</f>
        <v>#DIV/0!</v>
      </c>
      <c r="BI87" s="151">
        <f>ROUNDUP(BG87/$C$174,0)</f>
        <v>0</v>
      </c>
      <c r="BS87" s="147"/>
      <c r="BT87" s="145" t="e">
        <v>#N/A</v>
      </c>
      <c r="BU87" s="152" t="e">
        <v>#N/A</v>
      </c>
      <c r="BV87" s="147"/>
      <c r="BW87" s="145" t="e">
        <v>#N/A</v>
      </c>
      <c r="BX87" s="152" t="e">
        <v>#N/A</v>
      </c>
    </row>
    <row r="88" spans="2:76">
      <c r="B88" s="85"/>
      <c r="C88" s="69" t="s">
        <v>2749</v>
      </c>
      <c r="D88" s="161">
        <f>CONVERT(D86,"yd^3","gal")</f>
        <v>2320.510370281248</v>
      </c>
      <c r="E88" s="177">
        <f>CONVERT(E86,"yd^3","gal")</f>
        <v>1392.3062221687485</v>
      </c>
      <c r="F88" s="108"/>
      <c r="G88" s="396"/>
      <c r="H88" s="749"/>
      <c r="I88" s="399"/>
      <c r="J88" s="399"/>
      <c r="K88" s="399"/>
      <c r="L88" s="749"/>
      <c r="M88" s="749"/>
      <c r="N88" s="749"/>
      <c r="O88" s="72"/>
      <c r="P88" s="72"/>
      <c r="Q88" s="72"/>
      <c r="R88" s="97"/>
      <c r="S88" s="72"/>
      <c r="T88" s="72"/>
      <c r="U88" s="72"/>
      <c r="AS88" s="67" t="s">
        <v>2787</v>
      </c>
      <c r="AT88" s="74">
        <f>SUM(AT35:AT87)</f>
        <v>1.2261469000000003</v>
      </c>
      <c r="AU88" s="74">
        <f>SUM(AU35:AU87)</f>
        <v>13.662886695000001</v>
      </c>
      <c r="AV88" s="74">
        <f>SUM(AV35:AV87)</f>
        <v>2452.7313531</v>
      </c>
      <c r="AW88" s="75"/>
      <c r="AX88" s="75"/>
      <c r="BC88" s="76">
        <f>SUM(BC35:BC87)</f>
        <v>7.6926576525000012</v>
      </c>
      <c r="BI88" s="76">
        <f>SUM(BI35:BI87)</f>
        <v>529.90561223534507</v>
      </c>
    </row>
    <row r="89" spans="2:76" ht="30.75" thickBot="1">
      <c r="B89" s="85"/>
      <c r="C89" s="297" t="s">
        <v>2746</v>
      </c>
      <c r="D89" s="299">
        <f>ROUNDUP(CONVERT(D86/$C$149,"ton","lbm")/40,0)</f>
        <v>28</v>
      </c>
      <c r="E89" s="300"/>
      <c r="F89" s="400"/>
      <c r="G89" s="400"/>
      <c r="H89" s="749"/>
      <c r="I89" s="749"/>
      <c r="J89" s="749"/>
      <c r="K89" s="749"/>
      <c r="L89" s="749"/>
      <c r="M89" s="749"/>
      <c r="N89" s="749"/>
      <c r="O89" s="72"/>
      <c r="P89" s="72"/>
      <c r="Q89" s="72"/>
      <c r="R89" s="97"/>
      <c r="S89" s="401"/>
      <c r="T89" s="72"/>
      <c r="U89" s="72"/>
    </row>
    <row r="90" spans="2:76" ht="15.75">
      <c r="B90" s="85"/>
      <c r="C90" s="284"/>
      <c r="D90" s="301"/>
      <c r="E90" s="302"/>
      <c r="F90" s="72"/>
      <c r="G90" s="72"/>
      <c r="H90" s="307"/>
      <c r="I90" s="193"/>
      <c r="J90" s="193"/>
      <c r="K90" s="193"/>
      <c r="L90" s="193"/>
      <c r="M90" s="193"/>
      <c r="N90" s="193"/>
      <c r="O90" s="72"/>
      <c r="P90" s="72"/>
      <c r="Q90" s="72"/>
      <c r="R90" s="97"/>
      <c r="S90" s="401"/>
      <c r="T90" s="72"/>
      <c r="U90" s="72"/>
    </row>
    <row r="91" spans="2:76" ht="15.75">
      <c r="B91" s="85"/>
      <c r="C91" s="284"/>
      <c r="D91" s="72"/>
      <c r="E91" s="303"/>
      <c r="F91" s="72"/>
      <c r="G91" s="72"/>
      <c r="H91" s="284"/>
      <c r="I91" s="341"/>
      <c r="J91" s="341"/>
      <c r="K91" s="304"/>
      <c r="L91" s="304"/>
      <c r="M91" s="304"/>
      <c r="N91" s="304"/>
      <c r="O91" s="72"/>
      <c r="P91" s="72"/>
      <c r="Q91" s="72"/>
      <c r="R91" s="97"/>
      <c r="S91" s="401"/>
      <c r="T91" s="72"/>
      <c r="U91" s="72"/>
      <c r="AB91" s="21">
        <v>3</v>
      </c>
    </row>
    <row r="92" spans="2:76">
      <c r="B92" s="85"/>
      <c r="C92" s="903"/>
      <c r="D92" s="903"/>
      <c r="E92" s="903"/>
      <c r="F92" s="72"/>
      <c r="G92" s="72"/>
      <c r="H92" s="307"/>
      <c r="I92" s="303"/>
      <c r="J92" s="303"/>
      <c r="K92" s="303"/>
      <c r="L92" s="303"/>
      <c r="M92" s="303"/>
      <c r="N92" s="303"/>
      <c r="O92" s="72"/>
      <c r="P92" s="72"/>
      <c r="Q92" s="72"/>
      <c r="R92" s="97"/>
      <c r="S92" s="401"/>
      <c r="T92" s="72"/>
      <c r="U92" s="72"/>
      <c r="Z92" s="21" t="s">
        <v>2886</v>
      </c>
      <c r="AB92" s="21">
        <v>2</v>
      </c>
    </row>
    <row r="93" spans="2:76">
      <c r="B93" s="85"/>
      <c r="C93" s="903"/>
      <c r="D93" s="903"/>
      <c r="E93" s="903"/>
      <c r="F93" s="72"/>
      <c r="G93" s="72"/>
      <c r="H93" s="284"/>
      <c r="I93" s="303"/>
      <c r="J93" s="303"/>
      <c r="K93" s="303"/>
      <c r="L93" s="303"/>
      <c r="M93" s="303"/>
      <c r="N93" s="303"/>
      <c r="O93" s="72"/>
      <c r="P93" s="72"/>
      <c r="Q93" s="72"/>
      <c r="R93" s="97"/>
      <c r="S93" s="72"/>
      <c r="T93" s="401"/>
      <c r="U93" s="72"/>
      <c r="Z93" s="21" t="s">
        <v>622</v>
      </c>
      <c r="AB93" s="21">
        <v>1</v>
      </c>
    </row>
    <row r="94" spans="2:76" ht="15.75">
      <c r="B94" s="85"/>
      <c r="C94" s="307"/>
      <c r="D94" s="72"/>
      <c r="E94" s="193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97"/>
      <c r="S94" s="72"/>
      <c r="T94" s="401"/>
      <c r="U94" s="72"/>
      <c r="Z94" s="21" t="s">
        <v>2888</v>
      </c>
      <c r="AB94" s="21">
        <v>0.5</v>
      </c>
    </row>
    <row r="95" spans="2:76" ht="27" customHeight="1">
      <c r="B95" s="85"/>
      <c r="C95" s="284"/>
      <c r="D95" s="72"/>
      <c r="E95" s="305"/>
      <c r="F95" s="72"/>
      <c r="G95" s="72"/>
      <c r="H95" s="903"/>
      <c r="I95" s="903"/>
      <c r="J95" s="903"/>
      <c r="K95" s="903"/>
      <c r="L95" s="903"/>
      <c r="M95" s="903"/>
      <c r="N95" s="903"/>
      <c r="O95" s="72"/>
      <c r="P95" s="72"/>
      <c r="Q95" s="72"/>
      <c r="R95" s="97"/>
      <c r="S95" s="72"/>
      <c r="T95" s="401"/>
      <c r="U95" s="72"/>
      <c r="Z95" s="128">
        <v>0</v>
      </c>
      <c r="AB95" s="21">
        <v>0.33</v>
      </c>
    </row>
    <row r="96" spans="2:76" ht="36.950000000000003" customHeight="1">
      <c r="B96" s="85"/>
      <c r="C96" s="307"/>
      <c r="D96" s="72"/>
      <c r="E96" s="306"/>
      <c r="F96" s="72"/>
      <c r="G96" s="72"/>
      <c r="H96" s="307"/>
      <c r="I96" s="193"/>
      <c r="J96" s="193"/>
      <c r="K96" s="193"/>
      <c r="L96" s="193"/>
      <c r="M96" s="193"/>
      <c r="N96" s="193"/>
      <c r="O96" s="72"/>
      <c r="P96" s="72"/>
      <c r="Q96" s="72"/>
      <c r="R96" s="97"/>
      <c r="S96" s="72"/>
      <c r="T96" s="401"/>
      <c r="U96" s="72"/>
      <c r="AB96" s="21">
        <v>0.25</v>
      </c>
    </row>
    <row r="97" spans="2:28" ht="17.25" customHeight="1">
      <c r="B97" s="85"/>
      <c r="C97" s="284"/>
      <c r="D97" s="72"/>
      <c r="E97" s="303"/>
      <c r="F97" s="72"/>
      <c r="G97" s="72"/>
      <c r="H97" s="284"/>
      <c r="I97" s="194"/>
      <c r="J97" s="194"/>
      <c r="K97" s="194"/>
      <c r="L97" s="194"/>
      <c r="M97" s="194"/>
      <c r="N97" s="194"/>
      <c r="O97" s="72"/>
      <c r="P97" s="72"/>
      <c r="Q97" s="72"/>
      <c r="R97" s="97"/>
      <c r="S97" s="72"/>
      <c r="T97" s="401"/>
      <c r="U97" s="72"/>
    </row>
    <row r="98" spans="2:28">
      <c r="B98" s="85"/>
      <c r="C98" s="72"/>
      <c r="D98" s="72"/>
      <c r="E98" s="72"/>
      <c r="F98" s="72"/>
      <c r="G98" s="72"/>
      <c r="H98" s="307"/>
      <c r="I98" s="303"/>
      <c r="J98" s="303"/>
      <c r="K98" s="303"/>
      <c r="L98" s="303"/>
      <c r="M98" s="303"/>
      <c r="N98" s="303"/>
      <c r="O98" s="72"/>
      <c r="P98" s="72"/>
      <c r="Q98" s="72"/>
      <c r="R98" s="97"/>
      <c r="S98" s="72"/>
      <c r="T98" s="401"/>
      <c r="U98" s="72"/>
      <c r="Z98" s="21" t="s">
        <v>2886</v>
      </c>
      <c r="AB98" s="21" t="s">
        <v>2886</v>
      </c>
    </row>
    <row r="99" spans="2:28" ht="15.75">
      <c r="B99" s="85"/>
      <c r="C99" s="307"/>
      <c r="D99" s="72"/>
      <c r="E99" s="193"/>
      <c r="F99" s="72"/>
      <c r="G99" s="72"/>
      <c r="H99" s="284"/>
      <c r="I99" s="303"/>
      <c r="J99" s="303"/>
      <c r="K99" s="303"/>
      <c r="L99" s="303"/>
      <c r="M99" s="303"/>
      <c r="N99" s="303"/>
      <c r="O99" s="72"/>
      <c r="P99" s="72"/>
      <c r="Q99" s="72"/>
      <c r="R99" s="97"/>
      <c r="S99" s="72"/>
      <c r="T99" s="401"/>
      <c r="U99" s="72"/>
      <c r="Z99" s="21" t="s">
        <v>2893</v>
      </c>
      <c r="AB99" s="21" t="s">
        <v>622</v>
      </c>
    </row>
    <row r="100" spans="2:28">
      <c r="B100" s="85"/>
      <c r="C100" s="395"/>
      <c r="D100" s="108"/>
      <c r="E100" s="108"/>
      <c r="F100" s="108"/>
      <c r="G100" s="396"/>
      <c r="H100" s="284"/>
      <c r="I100" s="72"/>
      <c r="J100" s="72"/>
      <c r="K100" s="72"/>
      <c r="L100" s="72"/>
      <c r="M100" s="72"/>
      <c r="N100" s="72"/>
      <c r="O100" s="72"/>
      <c r="P100" s="72"/>
      <c r="Q100" s="72"/>
      <c r="R100" s="97"/>
      <c r="S100" s="72"/>
      <c r="T100" s="401"/>
      <c r="U100" s="72"/>
      <c r="AB100" s="21" t="s">
        <v>2888</v>
      </c>
    </row>
    <row r="101" spans="2:28" ht="15.75" thickBot="1">
      <c r="B101" s="388"/>
      <c r="C101" s="402"/>
      <c r="D101" s="390"/>
      <c r="E101" s="390"/>
      <c r="F101" s="390"/>
      <c r="G101" s="390"/>
      <c r="H101" s="115"/>
      <c r="I101" s="390"/>
      <c r="J101" s="390"/>
      <c r="K101" s="390"/>
      <c r="L101" s="390"/>
      <c r="M101" s="390"/>
      <c r="N101" s="390"/>
      <c r="O101" s="390"/>
      <c r="P101" s="390"/>
      <c r="Q101" s="390"/>
      <c r="R101" s="403"/>
      <c r="S101" s="72"/>
      <c r="T101" s="401"/>
      <c r="U101" s="72"/>
      <c r="AB101" s="128" t="s">
        <v>2893</v>
      </c>
    </row>
    <row r="102" spans="2:28">
      <c r="B102" s="72"/>
      <c r="C102" s="72"/>
      <c r="D102" s="72"/>
      <c r="E102" s="72"/>
      <c r="F102" s="72"/>
      <c r="G102" s="72"/>
      <c r="H102" s="307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401"/>
      <c r="T102" s="72"/>
      <c r="U102" s="72"/>
    </row>
    <row r="103" spans="2:28" ht="15.75" thickBot="1">
      <c r="B103" s="72"/>
      <c r="C103" s="72"/>
      <c r="D103" s="72"/>
      <c r="E103" s="72"/>
      <c r="F103" s="72"/>
      <c r="G103" s="72"/>
      <c r="H103" s="284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401"/>
      <c r="T103" s="72"/>
      <c r="U103" s="72"/>
    </row>
    <row r="104" spans="2:28">
      <c r="B104" s="391"/>
      <c r="C104" s="392"/>
      <c r="D104" s="392"/>
      <c r="E104" s="392"/>
      <c r="F104" s="117"/>
      <c r="G104" s="117"/>
      <c r="H104" s="117"/>
      <c r="I104" s="392"/>
      <c r="J104" s="392"/>
      <c r="K104" s="392"/>
      <c r="L104" s="392"/>
      <c r="M104" s="404"/>
      <c r="N104" s="392"/>
      <c r="O104" s="392"/>
      <c r="P104" s="392"/>
      <c r="Q104" s="392"/>
      <c r="R104" s="405"/>
      <c r="S104" s="96"/>
      <c r="T104" s="72"/>
      <c r="U104" s="72"/>
    </row>
    <row r="105" spans="2:28" ht="21">
      <c r="B105" s="85"/>
      <c r="C105" s="46" t="s">
        <v>2767</v>
      </c>
      <c r="D105" s="46" t="str">
        <f>_xlfn.CONCAT("Trash and Recycling Storage for ",D5,IF(D6="Select additional developments (if applicable)","",", "),IF(D6&lt;&gt;"Select additional developments (if applicable)",D6,""),IF(D7="Select additional developments (if applicable)","",", "),IF(D7&lt;&gt;"Select additional developments (if applicable)",D7,""),IF(D8="Select additional developments (if applicable)","",", "),IF(D8&lt;&gt;"Select additional developments (if applicable)",D8,""),IF(D9="Select additional developments (if applicable)","",", "),IF(D9&lt;&gt;"Select additional developments (if applicable)",D9,""),IF(D10="Select additional developments (if applicable)","",", "),IF(D10&lt;&gt;"Select additional developments (if applicable)",D10,""),IF(D11="Select additional developments (if applicable)","",", "),IF(D11&lt;&gt;"Select additional developments (if applicable)",D11,"")," Located at ",D5)</f>
        <v>Trash and Recycling Storage for SAMUEL (CITY) Located at SAMUEL (CITY)</v>
      </c>
      <c r="E105" s="96"/>
      <c r="F105" s="79"/>
      <c r="G105" s="79"/>
      <c r="H105" s="79"/>
      <c r="I105" s="96"/>
      <c r="J105" s="96"/>
      <c r="K105" s="96"/>
      <c r="L105" s="96"/>
      <c r="M105" s="233"/>
      <c r="N105" s="96"/>
      <c r="O105" s="96"/>
      <c r="P105" s="96"/>
      <c r="Q105" s="96"/>
      <c r="R105" s="406"/>
      <c r="S105" s="187"/>
      <c r="T105" s="72"/>
      <c r="U105" s="72"/>
    </row>
    <row r="106" spans="2:28" ht="21">
      <c r="B106" s="85"/>
      <c r="C106" s="46"/>
      <c r="D106" s="365"/>
      <c r="E106" s="804" t="s">
        <v>2803</v>
      </c>
      <c r="F106" s="804"/>
      <c r="G106" s="804"/>
      <c r="H106" s="804"/>
      <c r="I106" s="804"/>
      <c r="J106" s="804"/>
      <c r="K106" s="96"/>
      <c r="L106" s="96"/>
      <c r="M106" s="233"/>
      <c r="N106" s="96"/>
      <c r="O106" s="96"/>
      <c r="P106" s="96"/>
      <c r="Q106" s="96"/>
      <c r="R106" s="406"/>
      <c r="S106" s="96"/>
      <c r="T106" s="72"/>
      <c r="U106" s="72"/>
    </row>
    <row r="107" spans="2:28" ht="21" customHeight="1">
      <c r="B107" s="85"/>
      <c r="C107" s="46"/>
      <c r="D107" s="730"/>
      <c r="E107" s="899" t="s">
        <v>2804</v>
      </c>
      <c r="F107" s="899"/>
      <c r="G107" s="899"/>
      <c r="H107" s="899"/>
      <c r="I107" s="740"/>
      <c r="J107" s="26"/>
      <c r="K107" s="96"/>
      <c r="L107" s="96"/>
      <c r="M107" s="233"/>
      <c r="N107" s="96"/>
      <c r="O107" s="96"/>
      <c r="P107" s="96"/>
      <c r="Q107" s="96"/>
      <c r="R107" s="406"/>
      <c r="S107" s="96"/>
      <c r="T107" s="72"/>
      <c r="U107" s="72"/>
    </row>
    <row r="108" spans="2:28" ht="15.75" thickBot="1">
      <c r="B108" s="85"/>
      <c r="C108" s="108"/>
      <c r="D108" s="108"/>
      <c r="E108" s="190"/>
      <c r="F108" s="190"/>
      <c r="G108" s="190"/>
      <c r="H108" s="96"/>
      <c r="I108" s="96"/>
      <c r="J108" s="96"/>
      <c r="K108" s="96"/>
      <c r="L108" s="233"/>
      <c r="M108" s="26"/>
      <c r="N108" s="26"/>
      <c r="O108" s="26"/>
      <c r="P108" s="26"/>
      <c r="Q108" s="26"/>
      <c r="R108" s="27"/>
    </row>
    <row r="109" spans="2:28" ht="47.25" customHeight="1">
      <c r="B109" s="85"/>
      <c r="C109" s="96"/>
      <c r="D109" s="811" t="s">
        <v>2805</v>
      </c>
      <c r="E109" s="812"/>
      <c r="F109" s="812"/>
      <c r="G109" s="812"/>
      <c r="H109" s="812"/>
      <c r="I109" s="812"/>
      <c r="J109" s="812"/>
      <c r="K109" s="813"/>
      <c r="L109" s="96"/>
      <c r="M109" s="26"/>
      <c r="N109" s="26"/>
      <c r="O109" s="26"/>
      <c r="P109" s="26"/>
      <c r="Q109" s="26"/>
      <c r="R109" s="27"/>
    </row>
    <row r="110" spans="2:28" ht="53.25" customHeight="1" thickBot="1">
      <c r="B110" s="85"/>
      <c r="C110" s="96"/>
      <c r="D110" s="814" t="s">
        <v>2779</v>
      </c>
      <c r="E110" s="815"/>
      <c r="F110" s="815"/>
      <c r="G110" s="815"/>
      <c r="H110" s="815"/>
      <c r="I110" s="815"/>
      <c r="J110" s="815"/>
      <c r="K110" s="816"/>
      <c r="L110" s="96"/>
      <c r="M110" s="26"/>
      <c r="N110" s="26"/>
      <c r="O110" s="26"/>
      <c r="P110" s="26"/>
      <c r="Q110" s="26"/>
      <c r="R110" s="27"/>
    </row>
    <row r="111" spans="2:28" ht="69" customHeight="1">
      <c r="B111" s="85"/>
      <c r="C111" s="719"/>
      <c r="D111" s="691" t="s">
        <v>2806</v>
      </c>
      <c r="E111" s="692" t="s">
        <v>2807</v>
      </c>
      <c r="F111" s="692" t="s">
        <v>2808</v>
      </c>
      <c r="G111" s="692" t="s">
        <v>2809</v>
      </c>
      <c r="H111" s="701" t="s">
        <v>2810</v>
      </c>
      <c r="I111" s="701" t="s">
        <v>2811</v>
      </c>
      <c r="J111" s="702" t="s">
        <v>2797</v>
      </c>
      <c r="K111" s="703" t="s">
        <v>2812</v>
      </c>
      <c r="L111" s="96"/>
      <c r="M111" s="26"/>
      <c r="N111" s="26"/>
      <c r="O111" s="26"/>
      <c r="P111" s="26"/>
      <c r="Q111" s="26"/>
      <c r="R111" s="27"/>
    </row>
    <row r="112" spans="2:28" ht="71.25" customHeight="1">
      <c r="B112" s="85"/>
      <c r="C112" s="720"/>
      <c r="D112" s="817" t="s">
        <v>2813</v>
      </c>
      <c r="E112" s="818"/>
      <c r="F112" s="818"/>
      <c r="G112" s="818"/>
      <c r="H112" s="818"/>
      <c r="I112" s="818"/>
      <c r="J112" s="818"/>
      <c r="K112" s="633" t="s">
        <v>2814</v>
      </c>
      <c r="L112" s="96"/>
      <c r="M112" s="26"/>
      <c r="N112" s="26"/>
      <c r="O112" s="26"/>
      <c r="P112" s="26"/>
      <c r="Q112" s="26"/>
      <c r="R112" s="27"/>
    </row>
    <row r="113" spans="2:27" ht="51.75" customHeight="1">
      <c r="B113" s="85"/>
      <c r="C113" s="729"/>
      <c r="D113" s="512" t="s">
        <v>2619</v>
      </c>
      <c r="E113" s="752">
        <f>SUMPRODUCT(SUM(D87,E86),33%,7)</f>
        <v>24.682146154358975</v>
      </c>
      <c r="F113" s="752">
        <f>SUMPRODUCT($S$40,7)</f>
        <v>10.073703500000002</v>
      </c>
      <c r="G113" s="630" t="s">
        <v>2774</v>
      </c>
      <c r="H113" s="631" t="str">
        <f>IFERROR(SUM(ROUNDUP($F$113/12/$G$113,0),1),"")</f>
        <v/>
      </c>
      <c r="I113" s="632" t="str">
        <f>IFERROR(F113/$H$113/G113,"")</f>
        <v/>
      </c>
      <c r="J113" s="632" t="str">
        <f>IFERROR(IF($I$113="Reduce Frequency of Pick-up","N/A",$H$113*'container info'!$G$18),"")</f>
        <v/>
      </c>
      <c r="K113" s="634"/>
      <c r="L113" s="96"/>
      <c r="M113" s="26"/>
      <c r="N113" s="26"/>
      <c r="O113" s="26"/>
      <c r="P113" s="26"/>
      <c r="Q113" s="26"/>
      <c r="R113" s="27"/>
    </row>
    <row r="114" spans="2:27" ht="70.5" customHeight="1" thickBot="1">
      <c r="B114" s="85"/>
      <c r="C114" s="96"/>
      <c r="D114" s="513" t="s">
        <v>2815</v>
      </c>
      <c r="E114" s="753">
        <f>SUMPRODUCT(SUM($U$42,$U$43),7,33%)</f>
        <v>6.0011163151170015</v>
      </c>
      <c r="F114" s="753">
        <f>SUMPRODUCT(SUM($S$42,$S$43),7)</f>
        <v>0.80706087000000015</v>
      </c>
      <c r="G114" s="636" t="s">
        <v>2774</v>
      </c>
      <c r="H114" s="637" t="str">
        <f>IFERROR(IF(AND($D$187&gt;2206,K114="Yes"),1,IF(AND($D$187&lt;2206,K114="Yes"),"Does not qualify for CB compactor","")),"")</f>
        <v/>
      </c>
      <c r="I114" s="638" t="str" cm="1">
        <f t="array" ref="I114">IF(OR(K114="No",K114="Select"),"",IF(H114="dOES NOT QUALIFY FOR cb COMPACTOR","",(IF(IF(_xlfn.IFS(G114&gt;=1,(SUM($S$42:$S$43)*7)/$H$114,G114=0.5,(SUM($S$42:$S$43)*14)/$H$114,G114=0.33,(SUM($S$42:$S$43)*21)/$H$114,G114=0.25,(SUM($S$42:$S$43)*28)/$H$114)&gt;=12,"Reduce Number of Pick-ups",_xlfn.IFS(G114&gt;=1,(SUM($S$42:$S$43)*7)/$H114,G114=0.5,(SUM($S$42:$S$43)*14)/$H$114,G114=0.33,(SUM($S$42:$S$43)*21)/$H$114,G114=0.25,(SUM($S$42:$S$43)*28)/$H$114))&lt;=2.5,"Adjust Number of pick-ups or consider a baler",(_xlfn.IFS(G114&gt;=1,(SUM($S$42:$S$43)*7)/$H$114,G114=0.5,(SUM($S$42:$S$43)*14)/$H114,G114=0.33,(SUM($S$42:$S$43)*21)/$H114,G114=0.25,(SUM($S$42:$S$43)*28)/$H114))))))</f>
        <v/>
      </c>
      <c r="J114" s="638" t="str">
        <f>IFERROR(IF(OR(I114="Reduce Frequency of Pick-up",I114="N/A - Fill out Cardboard Baler Section in Step B"),"N/A",H114*'container info'!$G$18),"")</f>
        <v/>
      </c>
      <c r="K114" s="754" t="s">
        <v>2894</v>
      </c>
      <c r="L114" s="96"/>
      <c r="M114" s="26"/>
      <c r="N114" s="26"/>
      <c r="O114" s="26"/>
      <c r="P114" s="26"/>
      <c r="Q114" s="26"/>
      <c r="R114" s="27"/>
    </row>
    <row r="115" spans="2:27" ht="188.25" customHeight="1">
      <c r="B115" s="85"/>
      <c r="C115" s="96"/>
      <c r="D115" s="947" t="s">
        <v>2895</v>
      </c>
      <c r="E115" s="819"/>
      <c r="F115" s="819"/>
      <c r="G115" s="819"/>
      <c r="H115" s="819"/>
      <c r="I115" s="819"/>
      <c r="J115" s="819"/>
      <c r="K115" s="820"/>
      <c r="L115" s="96"/>
      <c r="M115" s="26"/>
      <c r="N115" s="26"/>
      <c r="O115" s="26"/>
      <c r="P115" s="26"/>
      <c r="Q115" s="26"/>
      <c r="R115" s="27"/>
    </row>
    <row r="116" spans="2:27" ht="17.25" customHeight="1">
      <c r="B116" s="25"/>
      <c r="C116" s="26"/>
      <c r="D116" s="31"/>
      <c r="E116" s="95"/>
      <c r="F116" s="95"/>
      <c r="G116" s="82"/>
      <c r="H116" s="82"/>
      <c r="I116" s="82"/>
      <c r="J116" s="113"/>
      <c r="K116" s="184"/>
      <c r="L116" s="116"/>
      <c r="M116" s="108"/>
      <c r="N116" s="189"/>
      <c r="O116" s="190"/>
      <c r="P116" s="190"/>
      <c r="Q116" s="190"/>
      <c r="R116" s="94"/>
      <c r="S116" s="76"/>
      <c r="T116" s="187"/>
      <c r="U116" s="187"/>
      <c r="V116" s="187"/>
      <c r="W116" s="187"/>
      <c r="X116" s="915"/>
      <c r="Y116" s="915"/>
      <c r="Z116" s="915"/>
      <c r="AA116" s="915"/>
    </row>
    <row r="117" spans="2:27" ht="45.95" customHeight="1">
      <c r="B117" s="25"/>
      <c r="C117" s="26"/>
      <c r="D117" s="821" t="s">
        <v>2818</v>
      </c>
      <c r="E117" s="822"/>
      <c r="F117" s="822"/>
      <c r="G117" s="191"/>
      <c r="H117" s="191"/>
      <c r="I117" s="191"/>
      <c r="J117" s="113"/>
      <c r="K117" s="113"/>
      <c r="L117" s="113"/>
      <c r="M117" s="26"/>
      <c r="N117" s="26"/>
      <c r="O117" s="26"/>
      <c r="P117" s="26"/>
      <c r="Q117" s="48"/>
      <c r="R117" s="94"/>
      <c r="S117" s="76"/>
      <c r="T117" s="188"/>
      <c r="U117" s="173"/>
      <c r="V117" s="173"/>
      <c r="W117" s="173"/>
      <c r="X117" s="904"/>
      <c r="Y117" s="905"/>
      <c r="Z117" s="905"/>
      <c r="AA117" s="905"/>
    </row>
    <row r="118" spans="2:27" ht="18.75">
      <c r="B118" s="25"/>
      <c r="C118" s="26"/>
      <c r="D118" s="804" t="s">
        <v>2820</v>
      </c>
      <c r="E118" s="804"/>
      <c r="F118" s="804"/>
      <c r="G118" s="804"/>
      <c r="H118" s="804"/>
      <c r="I118" s="804"/>
      <c r="J118" s="804"/>
      <c r="K118" s="113"/>
      <c r="L118" s="113"/>
      <c r="M118" s="26"/>
      <c r="N118" s="26"/>
      <c r="O118" s="26"/>
      <c r="P118" s="26"/>
      <c r="Q118" s="48"/>
      <c r="R118" s="94"/>
      <c r="S118" s="76"/>
      <c r="T118" s="188"/>
      <c r="U118" s="173"/>
      <c r="V118" s="173"/>
      <c r="W118" s="173"/>
      <c r="X118" s="747"/>
      <c r="Y118" s="748"/>
      <c r="Z118" s="748"/>
      <c r="AA118" s="748"/>
    </row>
    <row r="119" spans="2:27" ht="18.600000000000001" customHeight="1">
      <c r="B119" s="25"/>
      <c r="C119" s="26"/>
      <c r="D119" s="810" t="s">
        <v>2896</v>
      </c>
      <c r="E119" s="810"/>
      <c r="F119" s="810"/>
      <c r="G119" s="810"/>
      <c r="H119" s="810"/>
      <c r="I119" s="810"/>
      <c r="J119" s="732"/>
      <c r="K119" s="48"/>
      <c r="L119" s="48"/>
      <c r="M119" s="48"/>
      <c r="N119" s="48"/>
      <c r="O119" s="48"/>
      <c r="P119" s="48"/>
      <c r="Q119" s="48"/>
      <c r="R119" s="94"/>
      <c r="S119" s="76"/>
    </row>
    <row r="120" spans="2:27" ht="15.75" thickBot="1">
      <c r="B120" s="25"/>
      <c r="C120" s="26"/>
      <c r="D120" s="187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94"/>
      <c r="S120" s="76"/>
    </row>
    <row r="121" spans="2:27" ht="21">
      <c r="B121" s="25"/>
      <c r="C121" s="26"/>
      <c r="D121" s="823" t="s">
        <v>2829</v>
      </c>
      <c r="E121" s="824"/>
      <c r="F121" s="824"/>
      <c r="G121" s="824"/>
      <c r="H121" s="824"/>
      <c r="I121" s="824"/>
      <c r="J121" s="825"/>
      <c r="K121" s="26"/>
      <c r="L121" s="26"/>
      <c r="M121" s="26"/>
      <c r="N121" s="26"/>
      <c r="O121" s="26"/>
      <c r="P121" s="26"/>
      <c r="Q121" s="26"/>
      <c r="R121" s="94"/>
      <c r="S121" s="76"/>
    </row>
    <row r="122" spans="2:27" ht="15" customHeight="1">
      <c r="B122" s="25"/>
      <c r="C122" s="26"/>
      <c r="D122" s="806" t="s">
        <v>2779</v>
      </c>
      <c r="E122" s="807"/>
      <c r="F122" s="807"/>
      <c r="G122" s="807"/>
      <c r="H122" s="807"/>
      <c r="I122" s="807"/>
      <c r="J122" s="808"/>
      <c r="K122" s="26"/>
      <c r="L122" s="26"/>
      <c r="M122" s="26"/>
      <c r="N122" s="26"/>
      <c r="O122" s="26"/>
      <c r="P122" s="26"/>
      <c r="Q122" s="26"/>
      <c r="R122" s="94"/>
    </row>
    <row r="123" spans="2:27" ht="30">
      <c r="B123" s="25"/>
      <c r="C123" s="26"/>
      <c r="D123" s="160" t="s">
        <v>2830</v>
      </c>
      <c r="E123" s="183" t="s">
        <v>2761</v>
      </c>
      <c r="F123" s="209" t="s">
        <v>2807</v>
      </c>
      <c r="G123" s="209" t="s">
        <v>2831</v>
      </c>
      <c r="H123" s="210" t="s">
        <v>2832</v>
      </c>
      <c r="I123" s="210" t="s">
        <v>2833</v>
      </c>
      <c r="J123" s="211" t="s">
        <v>2797</v>
      </c>
      <c r="K123" s="26"/>
      <c r="L123" s="26"/>
      <c r="M123" s="26"/>
      <c r="N123" s="26"/>
      <c r="O123" s="26"/>
      <c r="P123" s="26"/>
      <c r="Q123" s="26"/>
      <c r="R123" s="220"/>
    </row>
    <row r="124" spans="2:27" ht="29.25" customHeight="1">
      <c r="B124" s="25"/>
      <c r="C124" s="26"/>
      <c r="D124" s="200" t="s">
        <v>2620</v>
      </c>
      <c r="E124" s="441" t="s">
        <v>2834</v>
      </c>
      <c r="F124" s="186">
        <f>$U$41*7</f>
        <v>11.961969726</v>
      </c>
      <c r="G124" s="419">
        <v>1</v>
      </c>
      <c r="H124" s="232" t="str">
        <f>IFERROR(ROUNDUP(F124/(VLOOKUP(E124,'container info'!A3:G23,4,FALSE)*G124),0),"Select a bag")</f>
        <v>Select a bag</v>
      </c>
      <c r="I124" s="186" t="str">
        <f>IFERROR(F124/H124,"Select a bag")</f>
        <v>Select a bag</v>
      </c>
      <c r="J124" s="724" t="str">
        <f>IFERROR(H124/VLOOKUP(E124,'container info'!A3:G23,7,FALSE),"Select a bag")</f>
        <v>Select a bag</v>
      </c>
      <c r="K124" s="26"/>
      <c r="L124" s="26"/>
      <c r="M124" s="26"/>
      <c r="N124" s="26"/>
      <c r="O124" s="26"/>
      <c r="P124" s="26"/>
      <c r="Q124" s="26"/>
      <c r="R124" s="220"/>
    </row>
    <row r="125" spans="2:27" ht="30.75" customHeight="1">
      <c r="B125" s="25"/>
      <c r="C125" s="95"/>
      <c r="D125" s="201" t="s">
        <v>2622</v>
      </c>
      <c r="E125" s="441" t="s">
        <v>2834</v>
      </c>
      <c r="F125" s="192">
        <f>$U$43*7</f>
        <v>1.0092336940000002</v>
      </c>
      <c r="G125" s="419">
        <v>1</v>
      </c>
      <c r="H125" s="233" t="str">
        <f>IFERROR(ROUNDUP(F125/(VLOOKUP(E125,'container info'!A3:G23,4,FALSE)*G125),0),"Select a bag")</f>
        <v>Select a bag</v>
      </c>
      <c r="I125" s="108" t="str">
        <f>IFERROR(F125/H125,"Select a bag")</f>
        <v>Select a bag</v>
      </c>
      <c r="J125" s="725" t="str">
        <f>IFERROR(H125/VLOOKUP(E125,'container info'!A3:G23,7,FALSE),"Select a bag")</f>
        <v>Select a bag</v>
      </c>
      <c r="K125" s="26"/>
      <c r="L125" s="26"/>
      <c r="M125" s="26"/>
      <c r="N125" s="26"/>
      <c r="O125" s="26"/>
      <c r="P125" s="26"/>
      <c r="Q125" s="26"/>
      <c r="R125" s="220"/>
    </row>
    <row r="126" spans="2:27" ht="15.75">
      <c r="B126" s="25"/>
      <c r="C126" s="95"/>
      <c r="D126" s="212" t="s">
        <v>2897</v>
      </c>
      <c r="E126" s="751"/>
      <c r="F126" s="213"/>
      <c r="G126" s="214"/>
      <c r="H126" s="234"/>
      <c r="I126" s="215"/>
      <c r="J126" s="216"/>
      <c r="K126" s="26"/>
      <c r="L126" s="26"/>
      <c r="M126" s="26"/>
      <c r="N126" s="26"/>
      <c r="O126" s="26"/>
      <c r="P126" s="26"/>
      <c r="Q126" s="26"/>
      <c r="R126" s="220"/>
    </row>
    <row r="127" spans="2:27" ht="68.25" customHeight="1" thickBot="1">
      <c r="B127" s="25"/>
      <c r="C127" s="95"/>
      <c r="D127" s="197" t="s">
        <v>2898</v>
      </c>
      <c r="E127" s="198" t="s">
        <v>2899</v>
      </c>
      <c r="F127" s="198">
        <f>IF(OR(ISNUMBER(#REF!),ISNUMBER(H114)),"Do not complete this section",$U$42*7)</f>
        <v>17.175967260900006</v>
      </c>
      <c r="G127" s="423">
        <f>IF(F127="Do not complete this section",0,1)</f>
        <v>1</v>
      </c>
      <c r="H127" s="235">
        <f>IFERROR(IF(F127="Do not complete this section","Do not complete this section",ROUNDUP(F127/(VLOOKUP(E127,'container info'!A3:G23,4,FALSE)*G127),0)),0)</f>
        <v>90</v>
      </c>
      <c r="I127" s="206">
        <f>IFERROR(F127/H127,"Do not complete this section")</f>
        <v>0.19084408067666672</v>
      </c>
      <c r="J127" s="723">
        <f>IF(F127="Do not complete this section","Do not complete this section",(H127*VLOOKUP(E127,'container info'!A3:G23,7,FALSE)))</f>
        <v>375</v>
      </c>
      <c r="K127" s="26"/>
      <c r="L127" s="84"/>
      <c r="M127" s="26"/>
      <c r="N127" s="26"/>
      <c r="O127" s="26"/>
      <c r="P127" s="26"/>
      <c r="Q127" s="26"/>
      <c r="R127" s="220"/>
    </row>
    <row r="128" spans="2:27">
      <c r="B128" s="25"/>
      <c r="C128" s="26"/>
      <c r="D128" s="95"/>
      <c r="E128" s="82"/>
      <c r="F128" s="82"/>
      <c r="G128" s="82"/>
      <c r="H128" s="26"/>
      <c r="I128" s="26"/>
      <c r="J128" s="26"/>
      <c r="K128" s="26"/>
      <c r="L128" s="84"/>
      <c r="M128" s="26"/>
      <c r="N128" s="26"/>
      <c r="O128" s="26"/>
      <c r="P128" s="26"/>
      <c r="Q128" s="26"/>
      <c r="R128" s="220"/>
    </row>
    <row r="129" spans="2:18" ht="18.75">
      <c r="B129" s="25"/>
      <c r="C129" s="95"/>
      <c r="D129" s="821" t="s">
        <v>2879</v>
      </c>
      <c r="E129" s="822"/>
      <c r="F129" s="822"/>
      <c r="G129" s="191"/>
      <c r="H129" s="191"/>
      <c r="I129" s="191"/>
      <c r="J129" s="26"/>
      <c r="K129" s="26"/>
      <c r="L129" s="84"/>
      <c r="M129" s="26"/>
      <c r="N129" s="26"/>
      <c r="O129" s="26"/>
      <c r="P129" s="26"/>
      <c r="Q129" s="26"/>
      <c r="R129" s="220"/>
    </row>
    <row r="130" spans="2:18" ht="18.75">
      <c r="B130" s="25"/>
      <c r="C130" s="95"/>
      <c r="D130" s="908" t="s">
        <v>2900</v>
      </c>
      <c r="E130" s="908"/>
      <c r="F130" s="908"/>
      <c r="G130" s="908"/>
      <c r="H130" s="908"/>
      <c r="I130" s="908"/>
      <c r="J130" s="26"/>
      <c r="K130" s="26"/>
      <c r="L130" s="84"/>
      <c r="M130" s="26"/>
      <c r="N130" s="26"/>
      <c r="O130" s="26"/>
      <c r="P130" s="26"/>
      <c r="Q130" s="26"/>
      <c r="R130" s="220"/>
    </row>
    <row r="131" spans="2:18" ht="15.75" thickBot="1">
      <c r="B131" s="221"/>
      <c r="C131" s="95"/>
      <c r="D131" s="82"/>
      <c r="E131" s="82"/>
      <c r="F131" s="82"/>
      <c r="G131" s="26"/>
      <c r="H131" s="26"/>
      <c r="I131" s="26"/>
      <c r="J131" s="26"/>
      <c r="K131" s="84"/>
      <c r="L131" s="26"/>
      <c r="M131" s="26"/>
      <c r="N131" s="26"/>
      <c r="O131" s="26"/>
      <c r="P131" s="26"/>
      <c r="Q131" s="84"/>
      <c r="R131" s="27"/>
    </row>
    <row r="132" spans="2:18" ht="21">
      <c r="B132" s="119"/>
      <c r="C132" s="95"/>
      <c r="D132" s="909" t="s">
        <v>2819</v>
      </c>
      <c r="E132" s="910"/>
      <c r="F132" s="910"/>
      <c r="G132" s="910"/>
      <c r="H132" s="910"/>
      <c r="I132" s="911"/>
      <c r="J132" s="26"/>
      <c r="K132" s="26"/>
      <c r="L132" s="84"/>
      <c r="M132" s="26"/>
      <c r="N132" s="26"/>
      <c r="O132" s="26"/>
      <c r="P132" s="26"/>
      <c r="Q132" s="26"/>
      <c r="R132" s="220"/>
    </row>
    <row r="133" spans="2:18" ht="15.95" customHeight="1">
      <c r="B133" s="119"/>
      <c r="C133" s="95"/>
      <c r="D133" s="912" t="s">
        <v>2821</v>
      </c>
      <c r="E133" s="913"/>
      <c r="F133" s="913"/>
      <c r="G133" s="913"/>
      <c r="H133" s="913"/>
      <c r="I133" s="914"/>
      <c r="J133" s="26"/>
      <c r="K133" s="26"/>
      <c r="L133" s="84"/>
      <c r="M133" s="26"/>
      <c r="N133" s="26"/>
      <c r="O133" s="26"/>
      <c r="P133" s="26"/>
      <c r="Q133" s="26"/>
      <c r="R133" s="220"/>
    </row>
    <row r="134" spans="2:18" ht="31.5">
      <c r="B134" s="119"/>
      <c r="C134" s="95"/>
      <c r="D134" s="236" t="s">
        <v>2823</v>
      </c>
      <c r="E134" s="237" t="s">
        <v>2824</v>
      </c>
      <c r="F134" s="238" t="s">
        <v>2825</v>
      </c>
      <c r="G134" s="238" t="s">
        <v>2826</v>
      </c>
      <c r="H134" s="238" t="s">
        <v>2827</v>
      </c>
      <c r="I134" s="239" t="s">
        <v>2828</v>
      </c>
      <c r="J134" s="26"/>
      <c r="K134" s="26"/>
      <c r="L134" s="84"/>
      <c r="M134" s="26"/>
      <c r="N134" s="26"/>
      <c r="O134" s="26"/>
      <c r="P134" s="26"/>
      <c r="Q134" s="26"/>
      <c r="R134" s="220"/>
    </row>
    <row r="135" spans="2:18" ht="30" customHeight="1">
      <c r="B135" s="119"/>
      <c r="C135" s="95"/>
      <c r="D135" s="424" t="s">
        <v>2619</v>
      </c>
      <c r="E135" s="457" t="str">
        <f>D112</f>
        <v>Hydraulic Compactor</v>
      </c>
      <c r="F135" s="245" t="str">
        <f>H113</f>
        <v/>
      </c>
      <c r="G135" s="246"/>
      <c r="H135" s="246"/>
      <c r="I135" s="722" t="str">
        <f>J113</f>
        <v/>
      </c>
      <c r="J135" s="26"/>
      <c r="K135" s="26"/>
      <c r="L135" s="84"/>
      <c r="M135" s="26"/>
      <c r="N135" s="26"/>
      <c r="O135" s="26"/>
      <c r="P135" s="26"/>
      <c r="Q135" s="26"/>
      <c r="R135" s="220"/>
    </row>
    <row r="136" spans="2:18" ht="45.75" customHeight="1">
      <c r="B136" s="119"/>
      <c r="C136" s="95"/>
      <c r="D136" s="425" t="s">
        <v>2621</v>
      </c>
      <c r="E136" s="458" t="str">
        <f>IF(ISNUMBER(H114),D112,E127)</f>
        <v>Hand-made bales, small OCC (under 45 lbs)</v>
      </c>
      <c r="F136" s="251">
        <f>IF(OR(ISNUMBER(H114),ISNUMBER(#REF!)),IF(AND($C$113="YES",ISNUMBER($H$69)),$G$114,IF(AND($K$113="YES",ISNUMBER(#REF!)),#REF!,$H$114)),0)</f>
        <v>0</v>
      </c>
      <c r="G136" s="251">
        <f>IF(OR(ISNUMBER(H114),ISNUMBER(H114)),0,H127)</f>
        <v>90</v>
      </c>
      <c r="H136" s="246"/>
      <c r="I136" s="726">
        <f>IF(AND(K113="YES",ISNUMBER(I114)),J114,J127)</f>
        <v>375</v>
      </c>
      <c r="J136" s="26"/>
      <c r="K136" s="26"/>
      <c r="L136" s="84"/>
      <c r="M136" s="26"/>
      <c r="N136" s="26"/>
      <c r="O136" s="26"/>
      <c r="P136" s="26"/>
      <c r="Q136" s="26"/>
      <c r="R136" s="220"/>
    </row>
    <row r="137" spans="2:18" ht="30" customHeight="1">
      <c r="B137" s="119"/>
      <c r="C137" s="95"/>
      <c r="D137" s="424" t="s">
        <v>2620</v>
      </c>
      <c r="E137" s="457" t="str">
        <f>E124</f>
        <v>Select a bag</v>
      </c>
      <c r="F137" s="246"/>
      <c r="G137" s="246"/>
      <c r="H137" s="252" t="str">
        <f>H124</f>
        <v>Select a bag</v>
      </c>
      <c r="I137" s="727" t="str">
        <f>J124</f>
        <v>Select a bag</v>
      </c>
      <c r="J137" s="26"/>
      <c r="K137" s="26"/>
      <c r="L137" s="84"/>
      <c r="M137" s="26"/>
      <c r="N137" s="26"/>
      <c r="O137" s="26"/>
      <c r="P137" s="26"/>
      <c r="Q137" s="26"/>
      <c r="R137" s="220"/>
    </row>
    <row r="138" spans="2:18" ht="30" customHeight="1" thickBot="1">
      <c r="B138" s="119"/>
      <c r="C138" s="95"/>
      <c r="D138" s="426" t="s">
        <v>2622</v>
      </c>
      <c r="E138" s="459" t="str">
        <f>E125</f>
        <v>Select a bag</v>
      </c>
      <c r="F138" s="253"/>
      <c r="G138" s="253"/>
      <c r="H138" s="254" t="str">
        <f>H125</f>
        <v>Select a bag</v>
      </c>
      <c r="I138" s="728" t="str">
        <f>J125</f>
        <v>Select a bag</v>
      </c>
      <c r="J138" s="26"/>
      <c r="K138" s="26"/>
      <c r="L138" s="84"/>
      <c r="M138" s="26"/>
      <c r="N138" s="26"/>
      <c r="O138" s="26"/>
      <c r="P138" s="26"/>
      <c r="Q138" s="26"/>
      <c r="R138" s="220"/>
    </row>
    <row r="139" spans="2:18" ht="15.75">
      <c r="B139" s="119"/>
      <c r="C139" s="95"/>
      <c r="D139" s="218"/>
      <c r="E139" s="208" t="s">
        <v>2739</v>
      </c>
      <c r="F139" s="230">
        <f>SUM(F135:F138)</f>
        <v>0</v>
      </c>
      <c r="G139" s="230">
        <f>SUM(G135:G138)</f>
        <v>90</v>
      </c>
      <c r="H139" s="230">
        <f>SUM(H135:H138)</f>
        <v>0</v>
      </c>
      <c r="I139" s="226">
        <f>SUM(I135:I138)</f>
        <v>375</v>
      </c>
      <c r="J139" s="26"/>
      <c r="K139" s="26"/>
      <c r="L139" s="84"/>
      <c r="M139" s="26"/>
      <c r="N139" s="26"/>
      <c r="O139" s="26"/>
      <c r="P139" s="26"/>
      <c r="Q139" s="26"/>
      <c r="R139" s="220"/>
    </row>
    <row r="140" spans="2:18" ht="15.75">
      <c r="B140" s="119"/>
      <c r="C140" s="95"/>
      <c r="D140" s="218"/>
      <c r="E140" s="218"/>
      <c r="F140" s="219"/>
      <c r="G140" s="219"/>
      <c r="H140" s="443"/>
      <c r="I140" s="26"/>
      <c r="J140" s="26"/>
      <c r="K140" s="26"/>
      <c r="L140" s="84"/>
      <c r="M140" s="26"/>
      <c r="N140" s="26"/>
      <c r="O140" s="26"/>
      <c r="P140" s="26"/>
      <c r="Q140" s="26"/>
      <c r="R140" s="220"/>
    </row>
    <row r="141" spans="2:18" ht="15.75" thickBot="1">
      <c r="B141" s="120"/>
      <c r="C141" s="102"/>
      <c r="D141" s="102"/>
      <c r="E141" s="102"/>
      <c r="F141" s="103"/>
      <c r="G141" s="103"/>
      <c r="H141" s="29"/>
      <c r="I141" s="29"/>
      <c r="J141" s="29"/>
      <c r="K141" s="29"/>
      <c r="L141" s="121"/>
      <c r="M141" s="29"/>
      <c r="N141" s="29"/>
      <c r="O141" s="29"/>
      <c r="P141" s="29"/>
      <c r="Q141" s="29"/>
      <c r="R141" s="222"/>
    </row>
    <row r="142" spans="2:18" ht="16.5" customHeight="1">
      <c r="B142" s="67"/>
      <c r="C142" s="74"/>
      <c r="D142" s="74"/>
      <c r="E142" s="74"/>
      <c r="F142" s="75"/>
      <c r="G142" s="75"/>
      <c r="L142" s="76"/>
      <c r="R142" s="76"/>
    </row>
    <row r="143" spans="2:18" hidden="1">
      <c r="B143" s="67"/>
      <c r="C143" s="74"/>
      <c r="D143" s="74"/>
      <c r="E143" s="74"/>
      <c r="F143" s="75"/>
      <c r="G143" s="75"/>
      <c r="K143" s="21">
        <v>5600</v>
      </c>
      <c r="L143" s="76"/>
      <c r="R143" s="76"/>
    </row>
    <row r="144" spans="2:18" hidden="1">
      <c r="B144" s="67"/>
      <c r="C144" s="74"/>
      <c r="D144" s="74"/>
      <c r="E144" s="74"/>
      <c r="F144" s="75"/>
      <c r="G144" s="75"/>
      <c r="L144" s="76"/>
      <c r="R144" s="76"/>
    </row>
    <row r="145" spans="2:34" hidden="1">
      <c r="B145" s="67"/>
      <c r="F145" s="75"/>
      <c r="G145" s="75"/>
      <c r="L145" s="76"/>
      <c r="R145" s="76"/>
    </row>
    <row r="146" spans="2:34" hidden="1">
      <c r="L146" s="76"/>
      <c r="R146" s="76"/>
    </row>
    <row r="147" spans="2:34" hidden="1">
      <c r="L147" s="76"/>
      <c r="R147" s="76"/>
    </row>
    <row r="148" spans="2:34" hidden="1">
      <c r="B148" s="153" t="s">
        <v>2841</v>
      </c>
      <c r="C148" s="154"/>
      <c r="F148" s="21" t="s">
        <v>2842</v>
      </c>
      <c r="L148" s="76"/>
      <c r="R148" s="76"/>
    </row>
    <row r="149" spans="2:34" hidden="1">
      <c r="B149" s="114" t="s">
        <v>2619</v>
      </c>
      <c r="C149" s="114">
        <v>21.05</v>
      </c>
      <c r="F149" s="21" t="s">
        <v>2848</v>
      </c>
      <c r="G149" s="155">
        <v>0.33</v>
      </c>
      <c r="L149" s="76"/>
      <c r="R149" s="76"/>
    </row>
    <row r="150" spans="2:34" hidden="1">
      <c r="B150" s="114" t="s">
        <v>2620</v>
      </c>
      <c r="C150" s="114">
        <v>18.02</v>
      </c>
      <c r="F150" s="21" t="s">
        <v>2849</v>
      </c>
      <c r="L150" s="76"/>
    </row>
    <row r="151" spans="2:34" hidden="1">
      <c r="B151" s="114" t="s">
        <v>2621</v>
      </c>
      <c r="C151" s="114">
        <v>26.67</v>
      </c>
    </row>
    <row r="152" spans="2:34" hidden="1">
      <c r="B152" s="114" t="s">
        <v>2622</v>
      </c>
      <c r="C152" s="114">
        <v>6.19</v>
      </c>
      <c r="AC152" s="122"/>
    </row>
    <row r="153" spans="2:34" hidden="1">
      <c r="B153" s="114" t="s">
        <v>2623</v>
      </c>
      <c r="C153" s="114">
        <v>4.32</v>
      </c>
    </row>
    <row r="154" spans="2:34" hidden="1">
      <c r="B154" s="114" t="s">
        <v>2624</v>
      </c>
      <c r="C154" s="114">
        <v>5.65</v>
      </c>
    </row>
    <row r="155" spans="2:34" hidden="1">
      <c r="B155" s="114" t="s">
        <v>2625</v>
      </c>
      <c r="C155" s="114">
        <v>13.33</v>
      </c>
    </row>
    <row r="156" spans="2:34" hidden="1">
      <c r="C156" s="308" t="s">
        <v>2850</v>
      </c>
    </row>
    <row r="157" spans="2:34" hidden="1">
      <c r="B157" s="114" t="s">
        <v>2859</v>
      </c>
      <c r="C157" s="114">
        <f>30/2.5</f>
        <v>12</v>
      </c>
    </row>
    <row r="158" spans="2:34" hidden="1"/>
    <row r="159" spans="2:34" ht="41.25" hidden="1" customHeight="1">
      <c r="B159" s="805" t="str">
        <f>_xlfn.CONCAT("Development ",ROW(A1)," — ",D5)</f>
        <v>Development 1 — SAMUEL (CITY)</v>
      </c>
      <c r="C159" s="805"/>
      <c r="D159" s="805"/>
      <c r="E159" s="204"/>
      <c r="F159" s="906" t="str">
        <f>_xlfn.CONCAT("Development ",2," — ",D6)</f>
        <v>Development 2 — Select additional developments (if applicable)</v>
      </c>
      <c r="G159" s="906"/>
      <c r="H159" s="906"/>
      <c r="I159" s="309"/>
      <c r="J159" s="906" t="str">
        <f>_xlfn.CONCAT("Development ",3," — ",D7)</f>
        <v>Development 3 — Select additional developments (if applicable)</v>
      </c>
      <c r="K159" s="906"/>
      <c r="L159" s="906"/>
      <c r="M159" s="204"/>
      <c r="N159" s="906" t="str">
        <f>_xlfn.CONCAT("Development ",4," — ",D8)</f>
        <v>Development 4 — Select additional developments (if applicable)</v>
      </c>
      <c r="O159" s="906"/>
      <c r="P159" s="906"/>
      <c r="Q159" s="34"/>
      <c r="R159" s="906" t="str">
        <f>_xlfn.CONCAT("Development ",5," — ",D9)</f>
        <v>Development 5 — Select additional developments (if applicable)</v>
      </c>
      <c r="S159" s="906"/>
      <c r="T159" s="906"/>
      <c r="U159" s="34"/>
      <c r="V159" s="906" t="str">
        <f>_xlfn.CONCAT("Development ",6," — ",D10)</f>
        <v>Development 6 — Select additional developments (if applicable)</v>
      </c>
      <c r="W159" s="906"/>
      <c r="X159" s="906"/>
      <c r="Z159" s="906" t="str">
        <f>_xlfn.CONCAT("Development ",7," — ",D11)</f>
        <v>Development 7 — Select additional developments (if applicable)</v>
      </c>
      <c r="AA159" s="906"/>
      <c r="AB159" s="906"/>
      <c r="AG159" s="156" t="s">
        <v>2857</v>
      </c>
    </row>
    <row r="160" spans="2:34" ht="105" hidden="1">
      <c r="B160" s="156" t="s">
        <v>2853</v>
      </c>
      <c r="C160" s="157" t="s">
        <v>2854</v>
      </c>
      <c r="D160" s="154" t="s">
        <v>2855</v>
      </c>
      <c r="F160" s="156" t="s">
        <v>2853</v>
      </c>
      <c r="G160" s="310" t="s">
        <v>2854</v>
      </c>
      <c r="H160" s="311" t="s">
        <v>2855</v>
      </c>
      <c r="I160" s="34"/>
      <c r="J160" s="156" t="s">
        <v>2853</v>
      </c>
      <c r="K160" s="310" t="s">
        <v>2854</v>
      </c>
      <c r="L160" s="311" t="s">
        <v>2855</v>
      </c>
      <c r="N160" s="156" t="s">
        <v>2853</v>
      </c>
      <c r="O160" s="157" t="s">
        <v>2854</v>
      </c>
      <c r="P160" s="154" t="s">
        <v>2855</v>
      </c>
      <c r="R160" s="156" t="s">
        <v>2853</v>
      </c>
      <c r="S160" s="157" t="s">
        <v>2854</v>
      </c>
      <c r="T160" s="154" t="s">
        <v>2855</v>
      </c>
      <c r="V160" s="156" t="s">
        <v>2853</v>
      </c>
      <c r="W160" s="157" t="s">
        <v>2854</v>
      </c>
      <c r="X160" s="154" t="s">
        <v>2855</v>
      </c>
      <c r="Z160" s="156" t="s">
        <v>2853</v>
      </c>
      <c r="AA160" s="157" t="s">
        <v>2854</v>
      </c>
      <c r="AB160" s="154" t="s">
        <v>2855</v>
      </c>
      <c r="AG160" s="158">
        <v>1</v>
      </c>
      <c r="AH160" s="156" t="s">
        <v>2858</v>
      </c>
    </row>
    <row r="161" spans="2:34" hidden="1">
      <c r="B161" s="114" t="s">
        <v>2856</v>
      </c>
      <c r="C161" s="45">
        <f>D161*$C$23</f>
        <v>0.43755310000000008</v>
      </c>
      <c r="D161" s="158">
        <v>0.26300000000000001</v>
      </c>
      <c r="F161" s="114" t="s">
        <v>2856</v>
      </c>
      <c r="G161" s="45">
        <f t="shared" ref="G161:G167" si="20">H161*$C$29</f>
        <v>0</v>
      </c>
      <c r="H161" s="158">
        <v>0.26300000000000001</v>
      </c>
      <c r="J161" s="114" t="s">
        <v>2856</v>
      </c>
      <c r="K161" s="45">
        <f t="shared" ref="K161:K167" si="21">L161*$C$34</f>
        <v>0</v>
      </c>
      <c r="L161" s="158">
        <v>0.26300000000000001</v>
      </c>
      <c r="N161" s="114" t="s">
        <v>2856</v>
      </c>
      <c r="O161" s="45">
        <f t="shared" ref="O161:O167" si="22">P161*$C$39</f>
        <v>0</v>
      </c>
      <c r="P161" s="158">
        <v>0.26300000000000001</v>
      </c>
      <c r="R161" s="114" t="s">
        <v>2856</v>
      </c>
      <c r="S161" s="45">
        <f t="shared" ref="S161:S167" si="23">T161*$C$44</f>
        <v>0</v>
      </c>
      <c r="T161" s="158">
        <v>0.26300000000000001</v>
      </c>
      <c r="V161" s="114" t="s">
        <v>2856</v>
      </c>
      <c r="W161" s="45">
        <f t="shared" ref="W161:W167" si="24">X161*$C$49</f>
        <v>0</v>
      </c>
      <c r="X161" s="158">
        <v>0.26300000000000001</v>
      </c>
      <c r="Z161" s="114" t="s">
        <v>2856</v>
      </c>
      <c r="AA161" s="45">
        <f t="shared" ref="AA161:AA167" si="25">AB161*$C$54</f>
        <v>0</v>
      </c>
      <c r="AB161" s="158">
        <v>0.26300000000000001</v>
      </c>
      <c r="AG161" s="158">
        <v>0.54</v>
      </c>
      <c r="AH161" s="158">
        <v>1</v>
      </c>
    </row>
    <row r="162" spans="2:34" hidden="1">
      <c r="B162" s="114" t="s">
        <v>2620</v>
      </c>
      <c r="C162" s="45">
        <f>D162*$C$23</f>
        <v>0.31610300000000002</v>
      </c>
      <c r="D162" s="158">
        <v>0.19</v>
      </c>
      <c r="F162" s="114" t="s">
        <v>2620</v>
      </c>
      <c r="G162" s="45">
        <f t="shared" si="20"/>
        <v>0</v>
      </c>
      <c r="H162" s="158">
        <v>0.19</v>
      </c>
      <c r="J162" s="114" t="s">
        <v>2620</v>
      </c>
      <c r="K162" s="45">
        <f t="shared" si="21"/>
        <v>0</v>
      </c>
      <c r="L162" s="158">
        <v>0.19</v>
      </c>
      <c r="N162" s="114" t="s">
        <v>2620</v>
      </c>
      <c r="O162" s="45">
        <f t="shared" si="22"/>
        <v>0</v>
      </c>
      <c r="P162" s="158">
        <v>0.19</v>
      </c>
      <c r="R162" s="114" t="s">
        <v>2620</v>
      </c>
      <c r="S162" s="45">
        <f t="shared" si="23"/>
        <v>0</v>
      </c>
      <c r="T162" s="158">
        <v>0.19</v>
      </c>
      <c r="V162" s="114" t="s">
        <v>2620</v>
      </c>
      <c r="W162" s="45">
        <f t="shared" si="24"/>
        <v>0</v>
      </c>
      <c r="X162" s="158">
        <v>0.19</v>
      </c>
      <c r="Z162" s="114" t="s">
        <v>2620</v>
      </c>
      <c r="AA162" s="45">
        <f t="shared" si="25"/>
        <v>0</v>
      </c>
      <c r="AB162" s="158">
        <v>0.19</v>
      </c>
      <c r="AG162" s="158">
        <v>0.5</v>
      </c>
      <c r="AH162" s="158">
        <v>0.05</v>
      </c>
    </row>
    <row r="163" spans="2:34" hidden="1">
      <c r="B163" s="114" t="s">
        <v>2621</v>
      </c>
      <c r="C163" s="45">
        <f t="shared" ref="C163:C167" si="26">D163*$C$23</f>
        <v>0.11645900000000002</v>
      </c>
      <c r="D163" s="158">
        <v>7.0000000000000007E-2</v>
      </c>
      <c r="F163" s="114" t="s">
        <v>2621</v>
      </c>
      <c r="G163" s="45">
        <f t="shared" si="20"/>
        <v>0</v>
      </c>
      <c r="H163" s="158">
        <v>7.0000000000000007E-2</v>
      </c>
      <c r="J163" s="114" t="s">
        <v>2621</v>
      </c>
      <c r="K163" s="45">
        <f t="shared" si="21"/>
        <v>0</v>
      </c>
      <c r="L163" s="158">
        <v>7.0000000000000007E-2</v>
      </c>
      <c r="N163" s="114" t="s">
        <v>2621</v>
      </c>
      <c r="O163" s="45">
        <f t="shared" si="22"/>
        <v>0</v>
      </c>
      <c r="P163" s="158">
        <v>7.0000000000000007E-2</v>
      </c>
      <c r="R163" s="114" t="s">
        <v>2621</v>
      </c>
      <c r="S163" s="45">
        <f t="shared" si="23"/>
        <v>0</v>
      </c>
      <c r="T163" s="158">
        <v>7.0000000000000007E-2</v>
      </c>
      <c r="V163" s="114" t="s">
        <v>2621</v>
      </c>
      <c r="W163" s="45">
        <f t="shared" si="24"/>
        <v>0</v>
      </c>
      <c r="X163" s="158">
        <v>7.0000000000000007E-2</v>
      </c>
      <c r="Z163" s="114" t="s">
        <v>2621</v>
      </c>
      <c r="AA163" s="45">
        <f t="shared" si="25"/>
        <v>0</v>
      </c>
      <c r="AB163" s="158">
        <v>7.0000000000000007E-2</v>
      </c>
      <c r="AG163" s="158">
        <v>0.5</v>
      </c>
      <c r="AH163" s="158">
        <v>0.25</v>
      </c>
    </row>
    <row r="164" spans="2:34" hidden="1">
      <c r="B164" s="114" t="s">
        <v>2622</v>
      </c>
      <c r="C164" s="45">
        <f t="shared" si="26"/>
        <v>0.11645900000000002</v>
      </c>
      <c r="D164" s="158">
        <v>7.0000000000000007E-2</v>
      </c>
      <c r="F164" s="114" t="s">
        <v>2622</v>
      </c>
      <c r="G164" s="45">
        <f t="shared" si="20"/>
        <v>0</v>
      </c>
      <c r="H164" s="158">
        <v>7.0000000000000007E-2</v>
      </c>
      <c r="J164" s="114" t="s">
        <v>2622</v>
      </c>
      <c r="K164" s="45">
        <f t="shared" si="21"/>
        <v>0</v>
      </c>
      <c r="L164" s="158">
        <v>7.0000000000000007E-2</v>
      </c>
      <c r="N164" s="114" t="s">
        <v>2622</v>
      </c>
      <c r="O164" s="45">
        <f t="shared" si="22"/>
        <v>0</v>
      </c>
      <c r="P164" s="158">
        <v>7.0000000000000007E-2</v>
      </c>
      <c r="R164" s="114" t="s">
        <v>2622</v>
      </c>
      <c r="S164" s="45">
        <f t="shared" si="23"/>
        <v>0</v>
      </c>
      <c r="T164" s="158">
        <v>7.0000000000000007E-2</v>
      </c>
      <c r="V164" s="114" t="s">
        <v>2622</v>
      </c>
      <c r="W164" s="45">
        <f t="shared" si="24"/>
        <v>0</v>
      </c>
      <c r="X164" s="158">
        <v>7.0000000000000007E-2</v>
      </c>
      <c r="Z164" s="114" t="s">
        <v>2622</v>
      </c>
      <c r="AA164" s="45">
        <f t="shared" si="25"/>
        <v>0</v>
      </c>
      <c r="AB164" s="158">
        <v>7.0000000000000007E-2</v>
      </c>
      <c r="AG164" s="158">
        <v>0</v>
      </c>
      <c r="AH164" s="158">
        <v>0.1</v>
      </c>
    </row>
    <row r="165" spans="2:34" hidden="1">
      <c r="B165" s="114" t="s">
        <v>2623</v>
      </c>
      <c r="C165" s="45">
        <f t="shared" si="26"/>
        <v>0.53238400000000008</v>
      </c>
      <c r="D165" s="158">
        <v>0.32</v>
      </c>
      <c r="F165" s="114" t="s">
        <v>2623</v>
      </c>
      <c r="G165" s="45">
        <f t="shared" si="20"/>
        <v>0</v>
      </c>
      <c r="H165" s="158">
        <v>0.32</v>
      </c>
      <c r="J165" s="114" t="s">
        <v>2623</v>
      </c>
      <c r="K165" s="45">
        <f t="shared" si="21"/>
        <v>0</v>
      </c>
      <c r="L165" s="158">
        <v>0.32</v>
      </c>
      <c r="N165" s="114" t="s">
        <v>2623</v>
      </c>
      <c r="O165" s="45">
        <f t="shared" si="22"/>
        <v>0</v>
      </c>
      <c r="P165" s="158">
        <v>0.32</v>
      </c>
      <c r="R165" s="114" t="s">
        <v>2623</v>
      </c>
      <c r="S165" s="45">
        <f t="shared" si="23"/>
        <v>0</v>
      </c>
      <c r="T165" s="158">
        <v>0.32</v>
      </c>
      <c r="V165" s="114" t="s">
        <v>2623</v>
      </c>
      <c r="W165" s="45">
        <f t="shared" si="24"/>
        <v>0</v>
      </c>
      <c r="X165" s="158">
        <v>0.32</v>
      </c>
      <c r="Z165" s="114" t="s">
        <v>2623</v>
      </c>
      <c r="AA165" s="45">
        <f t="shared" si="25"/>
        <v>0</v>
      </c>
      <c r="AB165" s="158">
        <v>0.32</v>
      </c>
      <c r="AG165" s="158">
        <v>0</v>
      </c>
      <c r="AH165" s="158">
        <v>0</v>
      </c>
    </row>
    <row r="166" spans="2:34" hidden="1">
      <c r="B166" s="114" t="s">
        <v>2624</v>
      </c>
      <c r="C166" s="45">
        <f t="shared" si="26"/>
        <v>1.1645900000000001E-2</v>
      </c>
      <c r="D166" s="158">
        <v>7.0000000000000001E-3</v>
      </c>
      <c r="F166" s="114" t="s">
        <v>2624</v>
      </c>
      <c r="G166" s="45">
        <f t="shared" si="20"/>
        <v>0</v>
      </c>
      <c r="H166" s="158">
        <v>7.0000000000000001E-3</v>
      </c>
      <c r="J166" s="114" t="s">
        <v>2624</v>
      </c>
      <c r="K166" s="45">
        <f t="shared" si="21"/>
        <v>0</v>
      </c>
      <c r="L166" s="158">
        <v>7.0000000000000001E-3</v>
      </c>
      <c r="N166" s="114" t="s">
        <v>2624</v>
      </c>
      <c r="O166" s="45">
        <f t="shared" si="22"/>
        <v>0</v>
      </c>
      <c r="P166" s="158">
        <v>7.0000000000000001E-3</v>
      </c>
      <c r="R166" s="114" t="s">
        <v>2624</v>
      </c>
      <c r="S166" s="45">
        <f t="shared" si="23"/>
        <v>0</v>
      </c>
      <c r="T166" s="158">
        <v>7.0000000000000001E-3</v>
      </c>
      <c r="V166" s="114" t="s">
        <v>2624</v>
      </c>
      <c r="W166" s="45">
        <f t="shared" si="24"/>
        <v>0</v>
      </c>
      <c r="X166" s="158">
        <v>7.0000000000000001E-3</v>
      </c>
      <c r="Z166" s="114" t="s">
        <v>2624</v>
      </c>
      <c r="AA166" s="45">
        <f t="shared" si="25"/>
        <v>0</v>
      </c>
      <c r="AB166" s="158">
        <v>7.0000000000000001E-3</v>
      </c>
      <c r="AG166" s="158">
        <v>0</v>
      </c>
      <c r="AH166" s="158">
        <v>0</v>
      </c>
    </row>
    <row r="167" spans="2:34" hidden="1">
      <c r="B167" s="114" t="s">
        <v>2625</v>
      </c>
      <c r="C167" s="45">
        <f t="shared" si="26"/>
        <v>0.13309600000000002</v>
      </c>
      <c r="D167" s="158">
        <v>0.08</v>
      </c>
      <c r="F167" s="114" t="s">
        <v>2625</v>
      </c>
      <c r="G167" s="45">
        <f t="shared" si="20"/>
        <v>0</v>
      </c>
      <c r="H167" s="158">
        <v>0.08</v>
      </c>
      <c r="J167" s="114" t="s">
        <v>2625</v>
      </c>
      <c r="K167" s="45">
        <f t="shared" si="21"/>
        <v>0</v>
      </c>
      <c r="L167" s="158">
        <v>0.08</v>
      </c>
      <c r="N167" s="114" t="s">
        <v>2625</v>
      </c>
      <c r="O167" s="45">
        <f t="shared" si="22"/>
        <v>0</v>
      </c>
      <c r="P167" s="158">
        <v>0.08</v>
      </c>
      <c r="R167" s="114" t="s">
        <v>2625</v>
      </c>
      <c r="S167" s="45">
        <f t="shared" si="23"/>
        <v>0</v>
      </c>
      <c r="T167" s="158">
        <v>0.08</v>
      </c>
      <c r="V167" s="114" t="s">
        <v>2625</v>
      </c>
      <c r="W167" s="45">
        <f t="shared" si="24"/>
        <v>0</v>
      </c>
      <c r="X167" s="158">
        <v>0.08</v>
      </c>
      <c r="Z167" s="114" t="s">
        <v>2625</v>
      </c>
      <c r="AA167" s="45">
        <f t="shared" si="25"/>
        <v>0</v>
      </c>
      <c r="AB167" s="158">
        <v>0.08</v>
      </c>
      <c r="AH167" s="158">
        <v>0</v>
      </c>
    </row>
    <row r="168" spans="2:34" hidden="1">
      <c r="C168" s="75">
        <f>SUM(C161:C167)</f>
        <v>1.6637000000000004</v>
      </c>
      <c r="D168" s="159">
        <f>SUM(D161:D167)</f>
        <v>1</v>
      </c>
      <c r="G168" s="75">
        <f>SUM(G161:G167)</f>
        <v>0</v>
      </c>
      <c r="H168" s="159">
        <f>SUM(H161:H167)</f>
        <v>1</v>
      </c>
      <c r="K168" s="75">
        <f>SUM(K161:K167)</f>
        <v>0</v>
      </c>
      <c r="L168" s="159">
        <f>SUM(L161:L167)</f>
        <v>1</v>
      </c>
      <c r="O168" s="75">
        <f>SUM(O161:O167)</f>
        <v>0</v>
      </c>
      <c r="P168" s="159">
        <f>SUM(P161:P167)</f>
        <v>1</v>
      </c>
      <c r="S168" s="75">
        <f>SUM(S161:S167)</f>
        <v>0</v>
      </c>
      <c r="T168" s="159">
        <f>SUM(T161:T167)</f>
        <v>1</v>
      </c>
      <c r="W168" s="75">
        <f>SUM(W161:W167)</f>
        <v>0</v>
      </c>
      <c r="X168" s="159">
        <f>SUM(X161:X167)</f>
        <v>1</v>
      </c>
      <c r="AA168" s="75">
        <f>SUM(AA161:AA167)</f>
        <v>0</v>
      </c>
      <c r="AB168" s="159">
        <f>SUM(AB161:AB167)</f>
        <v>1</v>
      </c>
    </row>
    <row r="169" spans="2:34" hidden="1"/>
    <row r="170" spans="2:34" hidden="1">
      <c r="B170" s="802" t="s">
        <v>2860</v>
      </c>
      <c r="C170" s="803"/>
    </row>
    <row r="171" spans="2:34" hidden="1">
      <c r="B171" s="43" t="s">
        <v>2861</v>
      </c>
      <c r="C171" s="114">
        <v>201.97399999999999</v>
      </c>
    </row>
    <row r="172" spans="2:34" hidden="1">
      <c r="B172" s="43" t="s">
        <v>2862</v>
      </c>
      <c r="C172" s="114">
        <v>2000</v>
      </c>
    </row>
    <row r="173" spans="2:34" hidden="1">
      <c r="B173" s="43" t="s">
        <v>2863</v>
      </c>
      <c r="C173" s="114">
        <v>40</v>
      </c>
    </row>
    <row r="174" spans="2:34" ht="30" hidden="1">
      <c r="B174" s="43" t="s">
        <v>2864</v>
      </c>
      <c r="C174" s="114">
        <v>64</v>
      </c>
    </row>
    <row r="175" spans="2:34" ht="30" hidden="1">
      <c r="B175" s="43" t="s">
        <v>2865</v>
      </c>
      <c r="C175" s="43">
        <v>44</v>
      </c>
    </row>
    <row r="176" spans="2:34" ht="30" hidden="1">
      <c r="B176" s="43" t="s">
        <v>2866</v>
      </c>
      <c r="C176" s="45">
        <f>1/3</f>
        <v>0.33333333333333331</v>
      </c>
    </row>
    <row r="177" spans="2:11" hidden="1">
      <c r="B177" s="34"/>
    </row>
    <row r="178" spans="2:11" ht="30" hidden="1">
      <c r="B178" s="43" t="s">
        <v>2867</v>
      </c>
      <c r="C178" s="45">
        <f>1/3</f>
        <v>0.33333333333333331</v>
      </c>
    </row>
    <row r="179" spans="2:11" ht="30" hidden="1">
      <c r="B179" s="43" t="s">
        <v>2868</v>
      </c>
      <c r="C179" s="45">
        <f>1/3</f>
        <v>0.33333333333333331</v>
      </c>
    </row>
    <row r="180" spans="2:11" hidden="1">
      <c r="B180" s="34"/>
    </row>
    <row r="181" spans="2:11" ht="13.5" hidden="1" customHeight="1">
      <c r="B181" s="34"/>
    </row>
    <row r="182" spans="2:11" hidden="1">
      <c r="B182" s="34"/>
    </row>
    <row r="183" spans="2:11" hidden="1">
      <c r="B183" s="21" t="s">
        <v>2869</v>
      </c>
    </row>
    <row r="184" spans="2:11" hidden="1">
      <c r="C184" s="21" t="s">
        <v>2870</v>
      </c>
      <c r="D184" s="21" t="s">
        <v>2871</v>
      </c>
    </row>
    <row r="185" spans="2:11" hidden="1">
      <c r="B185" s="21" t="s">
        <v>2872</v>
      </c>
      <c r="C185" s="122">
        <f>U42</f>
        <v>2.453709608700001</v>
      </c>
      <c r="D185" s="122">
        <f>C185*365</f>
        <v>895.60400717550033</v>
      </c>
    </row>
    <row r="186" spans="2:11" hidden="1">
      <c r="B186" s="21" t="s">
        <v>2873</v>
      </c>
      <c r="C186" s="122">
        <f>U43</f>
        <v>0.14417624200000004</v>
      </c>
      <c r="D186" s="122">
        <f>C186*365</f>
        <v>52.624328330000012</v>
      </c>
    </row>
    <row r="187" spans="2:11" hidden="1">
      <c r="D187" s="122">
        <f>SUM(D185:D186)</f>
        <v>948.22833550550035</v>
      </c>
    </row>
    <row r="188" spans="2:11" hidden="1"/>
    <row r="189" spans="2:11" hidden="1">
      <c r="K189" s="21">
        <v>2282</v>
      </c>
    </row>
    <row r="190" spans="2:11" hidden="1">
      <c r="K190" s="21">
        <v>1200</v>
      </c>
    </row>
    <row r="191" spans="2:11" hidden="1">
      <c r="K191" s="21">
        <v>6050</v>
      </c>
    </row>
  </sheetData>
  <sheetProtection algorithmName="SHA-512" hashValue="JJ3quBaDPu1RPp59E76eJeQ66+dhNZVRxNFxMZ5c0xKKaiUe1z7A/1bGEovjYGyADVpx0jvUZpIY0O4eLPuRCQ==" saltValue="HLq4Ll3SqAxghyDCMjQtTg==" spinCount="100000" sheet="1" objects="1" scenarios="1"/>
  <protectedRanges>
    <protectedRange sqref="F113:F114 C113 K113 G127 E124:E125 G124:G125" name="Editable"/>
    <protectedRange algorithmName="SHA-512" hashValue="eH3HgHQLNDVY+dc9CeOrT5ue/BImesoNx3N9XeKdYruIPriIKody1CijDcZHSJSv9hKg8HMScxw2WwBurnWvYw==" saltValue="/7SdCdcOxLfalUCQO1RM4Q==" spinCount="100000" sqref="D14 D16:D18" name="Editable_1"/>
  </protectedRanges>
  <mergeCells count="76">
    <mergeCell ref="Z159:AB159"/>
    <mergeCell ref="B170:C170"/>
    <mergeCell ref="B6:B11"/>
    <mergeCell ref="B159:D159"/>
    <mergeCell ref="F159:H159"/>
    <mergeCell ref="J159:L159"/>
    <mergeCell ref="N159:P159"/>
    <mergeCell ref="R159:T159"/>
    <mergeCell ref="V159:X159"/>
    <mergeCell ref="D121:J121"/>
    <mergeCell ref="D122:J122"/>
    <mergeCell ref="D129:F129"/>
    <mergeCell ref="D130:I130"/>
    <mergeCell ref="D132:I132"/>
    <mergeCell ref="D133:I133"/>
    <mergeCell ref="X116:AA116"/>
    <mergeCell ref="D117:F117"/>
    <mergeCell ref="X117:AA117"/>
    <mergeCell ref="D118:J118"/>
    <mergeCell ref="D119:I119"/>
    <mergeCell ref="D110:K110"/>
    <mergeCell ref="D112:J112"/>
    <mergeCell ref="D115:K115"/>
    <mergeCell ref="E106:J106"/>
    <mergeCell ref="E107:H107"/>
    <mergeCell ref="D109:K109"/>
    <mergeCell ref="C83:E83"/>
    <mergeCell ref="C92:E92"/>
    <mergeCell ref="C93:E93"/>
    <mergeCell ref="H95:N95"/>
    <mergeCell ref="F67:H67"/>
    <mergeCell ref="D79:E79"/>
    <mergeCell ref="C81:E81"/>
    <mergeCell ref="H81:N81"/>
    <mergeCell ref="C82:E82"/>
    <mergeCell ref="H82:N82"/>
    <mergeCell ref="BU33:BW33"/>
    <mergeCell ref="BX33:BZ33"/>
    <mergeCell ref="F35:H35"/>
    <mergeCell ref="O37:U37"/>
    <mergeCell ref="AV33:BA33"/>
    <mergeCell ref="BB33:BF33"/>
    <mergeCell ref="O38:U38"/>
    <mergeCell ref="B27:C27"/>
    <mergeCell ref="F27:H27"/>
    <mergeCell ref="F59:H59"/>
    <mergeCell ref="BG33:BK33"/>
    <mergeCell ref="Q52:T52"/>
    <mergeCell ref="F43:H43"/>
    <mergeCell ref="F51:H51"/>
    <mergeCell ref="B52:C52"/>
    <mergeCell ref="F25:H25"/>
    <mergeCell ref="J25:L25"/>
    <mergeCell ref="O25:U25"/>
    <mergeCell ref="F23:H23"/>
    <mergeCell ref="J23:L24"/>
    <mergeCell ref="D10:O10"/>
    <mergeCell ref="D11:O11"/>
    <mergeCell ref="B20:C20"/>
    <mergeCell ref="B21:C21"/>
    <mergeCell ref="J22:K22"/>
    <mergeCell ref="O22:P22"/>
    <mergeCell ref="F22:H22"/>
    <mergeCell ref="D14:E14"/>
    <mergeCell ref="D8:O8"/>
    <mergeCell ref="D9:O9"/>
    <mergeCell ref="B5:C5"/>
    <mergeCell ref="D5:O5"/>
    <mergeCell ref="Z5:AA5"/>
    <mergeCell ref="D6:O6"/>
    <mergeCell ref="D7:O7"/>
    <mergeCell ref="B26:C26"/>
    <mergeCell ref="B32:C32"/>
    <mergeCell ref="B37:C37"/>
    <mergeCell ref="B42:C42"/>
    <mergeCell ref="B47:C47"/>
  </mergeCells>
  <conditionalFormatting sqref="I91:N91">
    <cfRule type="cellIs" dxfId="252" priority="189" operator="equal">
      <formula>"Select a container"</formula>
    </cfRule>
  </conditionalFormatting>
  <conditionalFormatting sqref="E95">
    <cfRule type="cellIs" dxfId="251" priority="188" operator="equal">
      <formula>"Select a container"</formula>
    </cfRule>
  </conditionalFormatting>
  <conditionalFormatting sqref="K27:K31 G28:G34 G36:G42 G44:G50">
    <cfRule type="cellIs" dxfId="250" priority="184" operator="equal">
      <formula>"Select an option"</formula>
    </cfRule>
  </conditionalFormatting>
  <conditionalFormatting sqref="G52:G58">
    <cfRule type="cellIs" dxfId="249" priority="183" operator="equal">
      <formula>"Select an option"</formula>
    </cfRule>
  </conditionalFormatting>
  <conditionalFormatting sqref="G52:G58 G28:G34 G36:G42 G44:G50">
    <cfRule type="cellIs" dxfId="248" priority="181" operator="equal">
      <formula>"YES"</formula>
    </cfRule>
    <cfRule type="cellIs" dxfId="247" priority="182" operator="equal">
      <formula>"NO"</formula>
    </cfRule>
  </conditionalFormatting>
  <conditionalFormatting sqref="L27:L30">
    <cfRule type="expression" dxfId="246" priority="79">
      <formula>$G$28="NO"</formula>
    </cfRule>
    <cfRule type="cellIs" dxfId="245" priority="179" operator="equal">
      <formula>"Select an option"</formula>
    </cfRule>
  </conditionalFormatting>
  <conditionalFormatting sqref="G60:G66">
    <cfRule type="cellIs" dxfId="244" priority="171" operator="equal">
      <formula>"Select an option"</formula>
    </cfRule>
  </conditionalFormatting>
  <conditionalFormatting sqref="G60:G66">
    <cfRule type="cellIs" dxfId="243" priority="169" operator="equal">
      <formula>"YES"</formula>
    </cfRule>
    <cfRule type="cellIs" dxfId="242" priority="170" operator="equal">
      <formula>"NO"</formula>
    </cfRule>
  </conditionalFormatting>
  <conditionalFormatting sqref="G68:G74">
    <cfRule type="cellIs" dxfId="241" priority="168" operator="equal">
      <formula>"Select an option"</formula>
    </cfRule>
  </conditionalFormatting>
  <conditionalFormatting sqref="G68:G74">
    <cfRule type="cellIs" dxfId="240" priority="166" operator="equal">
      <formula>"YES"</formula>
    </cfRule>
    <cfRule type="cellIs" dxfId="239" priority="167" operator="equal">
      <formula>"NO"</formula>
    </cfRule>
  </conditionalFormatting>
  <conditionalFormatting sqref="K32:K33">
    <cfRule type="cellIs" dxfId="238" priority="164" operator="equal">
      <formula>"Select an option"</formula>
    </cfRule>
  </conditionalFormatting>
  <conditionalFormatting sqref="K27:K33">
    <cfRule type="cellIs" dxfId="237" priority="100" operator="equal">
      <formula>"YES"</formula>
    </cfRule>
    <cfRule type="cellIs" dxfId="236" priority="163" operator="equal">
      <formula>"NO"</formula>
    </cfRule>
  </conditionalFormatting>
  <conditionalFormatting sqref="B43:C46 B42">
    <cfRule type="expression" dxfId="235" priority="162">
      <formula>$B$42="N/A"</formula>
    </cfRule>
  </conditionalFormatting>
  <conditionalFormatting sqref="B28:C31 B27">
    <cfRule type="expression" dxfId="234" priority="161">
      <formula>$B$27="N/A"</formula>
    </cfRule>
  </conditionalFormatting>
  <conditionalFormatting sqref="B33:C36 B32">
    <cfRule type="expression" dxfId="233" priority="160">
      <formula>$B$32="N/A"</formula>
    </cfRule>
  </conditionalFormatting>
  <conditionalFormatting sqref="B38:C41 B37">
    <cfRule type="expression" dxfId="232" priority="159">
      <formula>$B$37="N/A"</formula>
    </cfRule>
  </conditionalFormatting>
  <conditionalFormatting sqref="B48:C51 B47">
    <cfRule type="expression" dxfId="231" priority="158">
      <formula>$B$47="N/A"</formula>
    </cfRule>
  </conditionalFormatting>
  <conditionalFormatting sqref="B53:C56 B52">
    <cfRule type="expression" dxfId="230" priority="157">
      <formula>$B$52="N/A"</formula>
    </cfRule>
  </conditionalFormatting>
  <conditionalFormatting sqref="H126">
    <cfRule type="cellIs" dxfId="229" priority="148" operator="equal">
      <formula>"Reduce Frequency of Pick-up"</formula>
    </cfRule>
  </conditionalFormatting>
  <conditionalFormatting sqref="I126">
    <cfRule type="cellIs" dxfId="228" priority="147" operator="equal">
      <formula>"Reduce Frequency of Pick-up"</formula>
    </cfRule>
  </conditionalFormatting>
  <conditionalFormatting sqref="E126:J126">
    <cfRule type="cellIs" dxfId="227" priority="145" operator="equal">
      <formula>"N/A"</formula>
    </cfRule>
    <cfRule type="cellIs" dxfId="226" priority="146" operator="equal">
      <formula>"Increase Number of Pick-ups"</formula>
    </cfRule>
  </conditionalFormatting>
  <conditionalFormatting sqref="H126">
    <cfRule type="cellIs" dxfId="225" priority="144" operator="equal">
      <formula>"N/A - Fill out Cardboard Baler Section"</formula>
    </cfRule>
  </conditionalFormatting>
  <conditionalFormatting sqref="I126">
    <cfRule type="cellIs" dxfId="224" priority="143" operator="equal">
      <formula>"Reduce Frequency of Pick-up"</formula>
    </cfRule>
  </conditionalFormatting>
  <conditionalFormatting sqref="J126">
    <cfRule type="cellIs" dxfId="223" priority="142" operator="equal">
      <formula>"Reduce Frequency of Pick-up"</formula>
    </cfRule>
  </conditionalFormatting>
  <conditionalFormatting sqref="I126">
    <cfRule type="cellIs" dxfId="222" priority="141" operator="equal">
      <formula>"N/A - Fill out Cardboard Baler Section"</formula>
    </cfRule>
  </conditionalFormatting>
  <conditionalFormatting sqref="E125">
    <cfRule type="cellIs" dxfId="221" priority="139" operator="equal">
      <formula>"N/A"</formula>
    </cfRule>
    <cfRule type="cellIs" dxfId="220" priority="140" operator="equal">
      <formula>"Increase Number of Pick-ups"</formula>
    </cfRule>
  </conditionalFormatting>
  <conditionalFormatting sqref="E124">
    <cfRule type="cellIs" dxfId="219" priority="137" operator="equal">
      <formula>"N/A"</formula>
    </cfRule>
    <cfRule type="cellIs" dxfId="218" priority="138" operator="equal">
      <formula>"Increase Number of Pick-ups"</formula>
    </cfRule>
  </conditionalFormatting>
  <conditionalFormatting sqref="N116">
    <cfRule type="cellIs" dxfId="217" priority="135" operator="equal">
      <formula>"N/A"</formula>
    </cfRule>
    <cfRule type="cellIs" dxfId="216" priority="136" operator="equal">
      <formula>"Increase Number of Pick-ups"</formula>
    </cfRule>
  </conditionalFormatting>
  <conditionalFormatting sqref="J125">
    <cfRule type="cellIs" dxfId="215" priority="134" operator="equal">
      <formula>"N/A"</formula>
    </cfRule>
  </conditionalFormatting>
  <conditionalFormatting sqref="J125">
    <cfRule type="cellIs" dxfId="214" priority="133" operator="equal">
      <formula>"Reduce Frequency of Pick-up"</formula>
    </cfRule>
  </conditionalFormatting>
  <conditionalFormatting sqref="F127 H127:J127">
    <cfRule type="cellIs" dxfId="213" priority="125" operator="equal">
      <formula>"Do not complete this section"</formula>
    </cfRule>
  </conditionalFormatting>
  <conditionalFormatting sqref="D135:I139">
    <cfRule type="cellIs" dxfId="212" priority="113" operator="equal">
      <formula>"Select an option"</formula>
    </cfRule>
  </conditionalFormatting>
  <conditionalFormatting sqref="H124:J125">
    <cfRule type="cellIs" dxfId="211" priority="112" operator="equal">
      <formula>"Select a bag"</formula>
    </cfRule>
  </conditionalFormatting>
  <conditionalFormatting sqref="G124:G125">
    <cfRule type="cellIs" dxfId="210" priority="110" operator="equal">
      <formula>"N/A"</formula>
    </cfRule>
    <cfRule type="cellIs" dxfId="209" priority="111" operator="equal">
      <formula>"Increase Number of Pick-ups"</formula>
    </cfRule>
  </conditionalFormatting>
  <conditionalFormatting sqref="G127">
    <cfRule type="cellIs" dxfId="208" priority="108" operator="equal">
      <formula>"N/A"</formula>
    </cfRule>
    <cfRule type="cellIs" dxfId="207" priority="109" operator="equal">
      <formula>"Increase Number of Pick-ups"</formula>
    </cfRule>
  </conditionalFormatting>
  <conditionalFormatting sqref="F135:I138">
    <cfRule type="cellIs" dxfId="206" priority="105" operator="equal">
      <formula>"Fill out Step A"</formula>
    </cfRule>
  </conditionalFormatting>
  <conditionalFormatting sqref="E127">
    <cfRule type="cellIs" dxfId="205" priority="104" operator="equal">
      <formula>"Do not complete this section"</formula>
    </cfRule>
  </conditionalFormatting>
  <conditionalFormatting sqref="E135:I138">
    <cfRule type="cellIs" dxfId="204" priority="101" operator="equal">
      <formula>"Select a bag"</formula>
    </cfRule>
  </conditionalFormatting>
  <conditionalFormatting sqref="J31:L31">
    <cfRule type="expression" dxfId="203" priority="85">
      <formula>$G$52&lt;&gt;"YES"</formula>
    </cfRule>
    <cfRule type="expression" dxfId="202" priority="93">
      <formula>$J$31="N/A"</formula>
    </cfRule>
  </conditionalFormatting>
  <conditionalFormatting sqref="F27:H34">
    <cfRule type="expression" dxfId="201" priority="96">
      <formula>$F$27="N/A"</formula>
    </cfRule>
  </conditionalFormatting>
  <conditionalFormatting sqref="F67:H74">
    <cfRule type="expression" dxfId="200" priority="95">
      <formula>$F$67="N/A"</formula>
    </cfRule>
  </conditionalFormatting>
  <conditionalFormatting sqref="F35:H42">
    <cfRule type="expression" dxfId="199" priority="94">
      <formula>$F$35="N/A"</formula>
    </cfRule>
  </conditionalFormatting>
  <conditionalFormatting sqref="J32:L32">
    <cfRule type="expression" dxfId="198" priority="86">
      <formula>$G$60&lt;&gt;"YES"</formula>
    </cfRule>
    <cfRule type="expression" dxfId="197" priority="89">
      <formula>$J$32="N/A"</formula>
    </cfRule>
  </conditionalFormatting>
  <conditionalFormatting sqref="F43:H50">
    <cfRule type="expression" dxfId="196" priority="92">
      <formula>$F$43="N/A"</formula>
    </cfRule>
  </conditionalFormatting>
  <conditionalFormatting sqref="F51:H58">
    <cfRule type="expression" dxfId="195" priority="91">
      <formula>$F$51="N/A"</formula>
    </cfRule>
  </conditionalFormatting>
  <conditionalFormatting sqref="F59:H66">
    <cfRule type="expression" dxfId="194" priority="90">
      <formula>$F$59="N/A"</formula>
    </cfRule>
  </conditionalFormatting>
  <conditionalFormatting sqref="J33:L33">
    <cfRule type="expression" dxfId="193" priority="87">
      <formula>$G$68&lt;&gt;"YES"</formula>
    </cfRule>
    <cfRule type="expression" dxfId="192" priority="88">
      <formula>$J$33="N/A"</formula>
    </cfRule>
  </conditionalFormatting>
  <conditionalFormatting sqref="L33">
    <cfRule type="expression" dxfId="191" priority="75">
      <formula>$K$33="NO"</formula>
    </cfRule>
  </conditionalFormatting>
  <conditionalFormatting sqref="L31">
    <cfRule type="expression" dxfId="190" priority="73">
      <formula>$K$31="NO"</formula>
    </cfRule>
  </conditionalFormatting>
  <conditionalFormatting sqref="L32">
    <cfRule type="expression" dxfId="189" priority="74">
      <formula>$K$32="NO"</formula>
    </cfRule>
  </conditionalFormatting>
  <conditionalFormatting sqref="L30">
    <cfRule type="expression" dxfId="188" priority="72">
      <formula>$K$30="NO"</formula>
    </cfRule>
  </conditionalFormatting>
  <conditionalFormatting sqref="L29">
    <cfRule type="expression" dxfId="187" priority="71">
      <formula>$K$29="NO"</formula>
    </cfRule>
  </conditionalFormatting>
  <conditionalFormatting sqref="L28">
    <cfRule type="expression" dxfId="186" priority="70">
      <formula>$K$28="NO"</formula>
    </cfRule>
  </conditionalFormatting>
  <conditionalFormatting sqref="L27">
    <cfRule type="expression" dxfId="185" priority="69">
      <formula>$K$27="NO"</formula>
    </cfRule>
  </conditionalFormatting>
  <conditionalFormatting sqref="J28:L28">
    <cfRule type="expression" dxfId="184" priority="80">
      <formula>$G$28&lt;&gt;"YES"</formula>
    </cfRule>
    <cfRule type="expression" dxfId="183" priority="99">
      <formula>$J$28="N/A"</formula>
    </cfRule>
  </conditionalFormatting>
  <conditionalFormatting sqref="J29:L29">
    <cfRule type="expression" dxfId="182" priority="83">
      <formula>$G$36&lt;&gt;"YES"</formula>
    </cfRule>
    <cfRule type="expression" dxfId="181" priority="98">
      <formula>$J$29="N/A"</formula>
    </cfRule>
  </conditionalFormatting>
  <conditionalFormatting sqref="J30:L30">
    <cfRule type="expression" dxfId="180" priority="84">
      <formula>$G$44&lt;&gt;"YES"</formula>
    </cfRule>
    <cfRule type="expression" dxfId="179" priority="97">
      <formula>$J$30="N/A"</formula>
    </cfRule>
  </conditionalFormatting>
  <conditionalFormatting sqref="L27:L33">
    <cfRule type="expression" dxfId="178" priority="165">
      <formula>$K$27="Select an option"</formula>
    </cfRule>
  </conditionalFormatting>
  <conditionalFormatting sqref="D127:J127">
    <cfRule type="expression" dxfId="177" priority="50">
      <formula>ISNUMBER($H$114)</formula>
    </cfRule>
  </conditionalFormatting>
  <conditionalFormatting sqref="G136">
    <cfRule type="expression" dxfId="176" priority="48">
      <formula>$E$136="hydraulic compactor"</formula>
    </cfRule>
  </conditionalFormatting>
  <conditionalFormatting sqref="I113:I114">
    <cfRule type="cellIs" dxfId="175" priority="14" operator="equal">
      <formula>"Increase Frequency of Pick-ups"</formula>
    </cfRule>
    <cfRule type="cellIs" dxfId="174" priority="47" operator="equal">
      <formula>"Reduce Frequency of Pick-up"</formula>
    </cfRule>
  </conditionalFormatting>
  <conditionalFormatting sqref="J113:K113">
    <cfRule type="cellIs" dxfId="173" priority="46" operator="equal">
      <formula>"N/A"</formula>
    </cfRule>
  </conditionalFormatting>
  <conditionalFormatting sqref="J114:K114">
    <cfRule type="cellIs" dxfId="172" priority="45" operator="equal">
      <formula>"Reduce Frequency of Pick-up"</formula>
    </cfRule>
  </conditionalFormatting>
  <conditionalFormatting sqref="E114:K114">
    <cfRule type="cellIs" dxfId="171" priority="20" operator="equal">
      <formula>"Select an option"</formula>
    </cfRule>
    <cfRule type="cellIs" dxfId="170" priority="41" operator="equal">
      <formula>"N/A"</formula>
    </cfRule>
    <cfRule type="cellIs" dxfId="169" priority="42" operator="equal">
      <formula>"Increase Number of Pick-ups"</formula>
    </cfRule>
  </conditionalFormatting>
  <conditionalFormatting sqref="I114">
    <cfRule type="cellIs" dxfId="168" priority="21" operator="equal">
      <formula>"Adjust Number of pick-ups or consider a baler"</formula>
    </cfRule>
    <cfRule type="cellIs" dxfId="167" priority="30" operator="equal">
      <formula>"N/A - Fill out Cardboard Baler Section in Step B"</formula>
    </cfRule>
    <cfRule type="cellIs" dxfId="166" priority="40" operator="equal">
      <formula>"N/A - Fill out Cardboard Baler Section"</formula>
    </cfRule>
  </conditionalFormatting>
  <conditionalFormatting sqref="C113">
    <cfRule type="cellIs" dxfId="165" priority="34" operator="equal">
      <formula>"YES"</formula>
    </cfRule>
    <cfRule type="cellIs" dxfId="164" priority="35" operator="equal">
      <formula>"NO"</formula>
    </cfRule>
  </conditionalFormatting>
  <conditionalFormatting sqref="E113:K113">
    <cfRule type="cellIs" dxfId="163" priority="31" operator="equal">
      <formula>"Select an option"</formula>
    </cfRule>
  </conditionalFormatting>
  <conditionalFormatting sqref="D113:K114">
    <cfRule type="cellIs" dxfId="162" priority="19" operator="equal">
      <formula>"Select number of pick-ups"</formula>
    </cfRule>
  </conditionalFormatting>
  <conditionalFormatting sqref="G113:G114">
    <cfRule type="cellIs" dxfId="161" priority="18" operator="equal">
      <formula>"Select number of pick-ups"</formula>
    </cfRule>
  </conditionalFormatting>
  <conditionalFormatting sqref="E113:K114">
    <cfRule type="cellIs" dxfId="160" priority="17" operator="equal">
      <formula>"Fill out Option 2"</formula>
    </cfRule>
  </conditionalFormatting>
  <conditionalFormatting sqref="H114">
    <cfRule type="expression" dxfId="159" priority="22">
      <formula>ISNUMBER($I$84)</formula>
    </cfRule>
    <cfRule type="cellIs" dxfId="158" priority="28" operator="equal">
      <formula>"Reduce Frequency of Pick-up"</formula>
    </cfRule>
  </conditionalFormatting>
  <conditionalFormatting sqref="H114">
    <cfRule type="cellIs" dxfId="157" priority="23" operator="equal">
      <formula>"N/A - Fill out Cardboard Baler Section in Step B"</formula>
    </cfRule>
    <cfRule type="cellIs" dxfId="156" priority="25" operator="equal">
      <formula>"N/A - Fill out Cardboard Baler Section"</formula>
    </cfRule>
  </conditionalFormatting>
  <conditionalFormatting sqref="K114">
    <cfRule type="cellIs" dxfId="155" priority="12" operator="equal">
      <formula>"No"</formula>
    </cfRule>
    <cfRule type="cellIs" dxfId="154" priority="13" operator="equal">
      <formula>"Yes"</formula>
    </cfRule>
  </conditionalFormatting>
  <conditionalFormatting sqref="I113">
    <cfRule type="cellIs" dxfId="153" priority="1" operator="lessThan">
      <formula>6</formula>
    </cfRule>
  </conditionalFormatting>
  <dataValidations count="34">
    <dataValidation type="list" allowBlank="1" showInputMessage="1" showErrorMessage="1" sqref="G36:G42" xr:uid="{290A4277-43F1-9C4D-952B-F90728C0EFCD}">
      <formula1>IF($F$35="N/A",$AB$101,$AB$98:$AB$100)</formula1>
    </dataValidation>
    <dataValidation type="list" allowBlank="1" showInputMessage="1" showErrorMessage="1" sqref="G44:G50" xr:uid="{722C18C8-80DE-5443-87B6-EC2242B6668B}">
      <formula1>IF($F$43="N/A",$AB$101,$AB$98:$AB$100)</formula1>
    </dataValidation>
    <dataValidation type="list" allowBlank="1" showInputMessage="1" showErrorMessage="1" sqref="G60:G66" xr:uid="{305D2970-8D98-8342-B5BD-0CF7003DB4A4}">
      <formula1>IF($F$59="N/A",$AB$101,$AB$98:$AB$100)</formula1>
    </dataValidation>
    <dataValidation type="list" allowBlank="1" showInputMessage="1" showErrorMessage="1" sqref="G68:G74" xr:uid="{273361C7-D791-D34B-9DEE-AC3A6BDDF5EA}">
      <formula1>IF($F$67="N/A",$AB$101,$AB$98:$AB$100)</formula1>
    </dataValidation>
    <dataValidation type="whole" allowBlank="1" showInputMessage="1" showErrorMessage="1" promptTitle="Recycling Pick-up" prompt="Enter number of pick-ups / week. If using DSNY, pick-up / week must be 1." sqref="G124:G127" xr:uid="{04EFA699-440D-8C48-AE4A-4742B83187C1}">
      <formula1>1</formula1>
      <formula2>1000</formula2>
    </dataValidation>
    <dataValidation type="list" allowBlank="1" showInputMessage="1" showErrorMessage="1" sqref="K28" xr:uid="{BB8E249A-A241-DE4E-944C-4B1A680EE38F}">
      <formula1>IF($F$27="N/A",$Z$98:$Z$99,$AB$98:$AB$100)</formula1>
    </dataValidation>
    <dataValidation type="list" allowBlank="1" showInputMessage="1" showErrorMessage="1" sqref="K33" xr:uid="{D645D763-E125-8140-911E-33FC1A5B5541}">
      <formula1>IF($F$67="N/A",$Z$98:$Z$99,$AB$98:$AB$100)</formula1>
    </dataValidation>
    <dataValidation type="list" allowBlank="1" showInputMessage="1" showErrorMessage="1" sqref="G52:G58" xr:uid="{2B3F7FDD-8859-5644-ADDA-577EB7D5DD5B}">
      <formula1>IF($F$51="N/A",$AB$101,$AB$98:$AB$100)</formula1>
    </dataValidation>
    <dataValidation type="list" allowBlank="1" showInputMessage="1" showErrorMessage="1" sqref="BV36:BV87 BU35 BS36:BS87 BX35" xr:uid="{C7706238-C011-7344-BFB2-12EE24B5CF1B}">
      <formula1>Containers</formula1>
    </dataValidation>
    <dataValidation type="decimal" allowBlank="1" showInputMessage="1" showErrorMessage="1" promptTitle="Capture Rate" prompt="Input trash chute capture rate - 0 to 100%." sqref="D85" xr:uid="{5127C91B-9533-9F4C-BD93-D24606924140}">
      <formula1>0</formula1>
      <formula2>1</formula2>
    </dataValidation>
    <dataValidation type="list" allowBlank="1" showInputMessage="1" showErrorMessage="1" sqref="K20" xr:uid="{2DCFCE83-E60F-004D-B077-48D6082B28C0}">
      <formula1>Developments</formula1>
    </dataValidation>
    <dataValidation allowBlank="1" showInputMessage="1" showErrorMessage="1" promptTitle="Footprint" prompt="Based on a footprint of equivalent 1 cu yd container." sqref="J124:J125" xr:uid="{77583C31-4BC6-EB41-8EBC-2FE0232CFB20}"/>
    <dataValidation type="list" allowBlank="1" showInputMessage="1" showErrorMessage="1" sqref="N116" xr:uid="{83EC3607-23CF-CD46-9936-90D470A9D192}">
      <formula1>$AB$36:$AB$37</formula1>
    </dataValidation>
    <dataValidation type="list" allowBlank="1" showInputMessage="1" showErrorMessage="1" sqref="G28:G34" xr:uid="{CD834D06-BF11-B74D-8B81-C91C21EA8B03}">
      <formula1>IF($F$27="N/A",$Z$99,$AB$98:$AB$100)</formula1>
    </dataValidation>
    <dataValidation type="list" allowBlank="1" showInputMessage="1" showErrorMessage="1" sqref="K30" xr:uid="{A1A08888-033A-BE4A-8D33-3CBE842752DA}">
      <formula1>IF($F$43="N/A",$Z$98:$Z$99,$AB$98:$AB$100)</formula1>
    </dataValidation>
    <dataValidation type="list" allowBlank="1" showInputMessage="1" showErrorMessage="1" sqref="K27" xr:uid="{FC89E820-3F39-A640-984A-62F3070F8DA5}">
      <formula1>$AB$98:$AB$100</formula1>
    </dataValidation>
    <dataValidation type="list" allowBlank="1" showInputMessage="1" showErrorMessage="1" sqref="K31" xr:uid="{886F0E66-9346-344D-B1F8-D50CD40ADCC2}">
      <formula1>IF($F$51="N/A",$Z$98:$Z$99,$AB$98:$AB$100)</formula1>
    </dataValidation>
    <dataValidation type="list" allowBlank="1" showInputMessage="1" showErrorMessage="1" sqref="K32" xr:uid="{6D8A3F85-4529-E44B-AAD3-D95CA3154A2D}">
      <formula1>IF($F$59="N/A",$Z$98:$Z$99,$AB$98:$AB$100)</formula1>
    </dataValidation>
    <dataValidation type="list" allowBlank="1" showInputMessage="1" showErrorMessage="1" sqref="K29" xr:uid="{77FA063F-E443-3348-8B21-67569D33DCEA}">
      <formula1>IF($F$35="N/A",$Z$98:$Z$99,$AB$98:$AB$100)</formula1>
    </dataValidation>
    <dataValidation type="whole" allowBlank="1" showInputMessage="1" showErrorMessage="1" promptTitle="Stairhall No." prompt="Select number of stairhalls - cannot be above total number for the entire development." sqref="I90:N90 E94" xr:uid="{E19DD6A2-2540-0041-BD64-651B4DBE2BDB}">
      <formula1>1</formula1>
      <formula2>$C$25</formula2>
    </dataValidation>
    <dataValidation type="whole" allowBlank="1" showInputMessage="1" showErrorMessage="1" sqref="N96" xr:uid="{CEBA00EF-AC6A-C749-B0E0-DA709A5E1562}">
      <formula1>1</formula1>
      <formula2>C29</formula2>
    </dataValidation>
    <dataValidation type="whole" allowBlank="1" showInputMessage="1" showErrorMessage="1" sqref="M96" xr:uid="{353A5AF0-75A1-6142-BD1C-03DC75D73196}">
      <formula1>1</formula1>
      <formula2>C29</formula2>
    </dataValidation>
    <dataValidation type="whole" allowBlank="1" showInputMessage="1" showErrorMessage="1" sqref="L96" xr:uid="{6A929625-AD14-954F-98D9-8BBD5A2ACCD6}">
      <formula1>1</formula1>
      <formula2>C29</formula2>
    </dataValidation>
    <dataValidation type="whole" allowBlank="1" showInputMessage="1" showErrorMessage="1" sqref="K96" xr:uid="{ADB78C82-9903-E74E-A730-8184522BB044}">
      <formula1>1</formula1>
      <formula2>C29</formula2>
    </dataValidation>
    <dataValidation type="whole" allowBlank="1" showInputMessage="1" showErrorMessage="1" sqref="J96" xr:uid="{3F0F9936-61EC-9F4C-B15F-103204E01410}">
      <formula1>1</formula1>
      <formula2>C29</formula2>
    </dataValidation>
    <dataValidation type="whole" allowBlank="1" showInputMessage="1" showErrorMessage="1" sqref="I96" xr:uid="{48DCC7C5-71AC-6843-8FAC-5931C0266FE2}">
      <formula1>1</formula1>
      <formula2>C29</formula2>
    </dataValidation>
    <dataValidation type="whole" allowBlank="1" showInputMessage="1" showErrorMessage="1" sqref="E99" xr:uid="{0B9DCF9C-C6F8-1347-A6F6-ECCCC7E3297B}">
      <formula1>1</formula1>
      <formula2>C28</formula2>
    </dataValidation>
    <dataValidation allowBlank="1" showInputMessage="1" showErrorMessage="1" promptTitle="Cardboard Input" prompt="If cell is blank, fill out / review Step B for cardboard baler(s)." sqref="H114" xr:uid="{9574D652-7E34-47C1-8692-B9578E2983A8}"/>
    <dataValidation type="list" allowBlank="1" showInputMessage="1" showErrorMessage="1" sqref="K114" xr:uid="{B5F04CDE-3E0E-48BC-B8F4-1D701EBB8636}">
      <formula1>"Select,Yes,No"</formula1>
    </dataValidation>
    <dataValidation type="list" allowBlank="1" showInputMessage="1" showErrorMessage="1" sqref="C113" xr:uid="{231289F6-2996-417E-95AA-D2A999DEB20E}">
      <formula1>IF($M$83="YES",$AB$99,$AB$98:$AB$100)</formula1>
    </dataValidation>
    <dataValidation type="list" allowBlank="1" showInputMessage="1" showErrorMessage="1" sqref="G114" xr:uid="{23B4164D-955B-4098-853A-7A1F1CE0BAF1}">
      <formula1>$AC$80:$AC$86</formula1>
    </dataValidation>
    <dataValidation type="list" allowBlank="1" showInputMessage="1" showErrorMessage="1" sqref="G113" xr:uid="{A7B98296-C28A-4501-8BF1-043722E0FBE2}">
      <formula1>$AB$80:$AB$87</formula1>
    </dataValidation>
    <dataValidation allowBlank="1" showInputMessage="1" showErrorMessage="1" promptTitle="Range" prompt="Must be between 2 - 12 tons (absolute max)." sqref="I111" xr:uid="{FC7BBC9B-37B9-4518-8DD5-2DDBCFB83159}"/>
    <dataValidation type="list" allowBlank="1" showInputMessage="1" showErrorMessage="1" promptTitle="Cardboard Input" prompt="If cell is blank, fill out / review Step B for cardboard baler(s)." sqref="G114" xr:uid="{00E4BB80-AB47-4F04-9863-C7667945E7DF}">
      <formula1>$AB$91:$AB$96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6C39F8C-8C96-9D4E-9993-2E02706C1B5A}">
          <x14:formula1>
            <xm:f>'container info'!$A$81:$A$83</xm:f>
          </x14:formula1>
          <xm:sqref>E124:E125</xm:sqref>
        </x14:dataValidation>
        <x14:dataValidation type="list" allowBlank="1" showInputMessage="1" showErrorMessage="1" xr:uid="{771A5B76-24D6-5B47-B0FB-3B2AA515D869}">
          <x14:formula1>
            <xm:f>'development data'!$A$3:$A$326</xm:f>
          </x14:formula1>
          <xm:sqref>D5:O11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FE0A3-5586-465C-AB26-C26394DFBEB6}">
  <dimension ref="A1:U83"/>
  <sheetViews>
    <sheetView topLeftCell="A38" zoomScale="91" workbookViewId="0">
      <selection activeCell="B67" sqref="B67"/>
    </sheetView>
  </sheetViews>
  <sheetFormatPr defaultColWidth="8.85546875" defaultRowHeight="15"/>
  <cols>
    <col min="1" max="1" width="13.42578125" customWidth="1"/>
    <col min="9" max="9" width="15.85546875" customWidth="1"/>
    <col min="11" max="11" width="19.42578125" bestFit="1" customWidth="1"/>
    <col min="12" max="12" width="19" customWidth="1"/>
    <col min="13" max="13" width="17.42578125" customWidth="1"/>
  </cols>
  <sheetData>
    <row r="1" spans="1:21">
      <c r="D1" s="559">
        <v>0.8</v>
      </c>
      <c r="I1" s="560">
        <v>6</v>
      </c>
    </row>
    <row r="2" spans="1:21" ht="45">
      <c r="A2" s="559" t="s">
        <v>2901</v>
      </c>
      <c r="B2" s="559" t="s">
        <v>2902</v>
      </c>
      <c r="C2" s="559" t="s">
        <v>2903</v>
      </c>
      <c r="D2" s="559" t="s">
        <v>2852</v>
      </c>
      <c r="E2" s="559" t="s">
        <v>2904</v>
      </c>
      <c r="F2" s="559" t="s">
        <v>2905</v>
      </c>
      <c r="G2" s="559" t="s">
        <v>2906</v>
      </c>
      <c r="H2" s="559" t="s">
        <v>2907</v>
      </c>
      <c r="I2" s="559" t="s">
        <v>2908</v>
      </c>
      <c r="J2" s="559" t="s">
        <v>2909</v>
      </c>
      <c r="K2" s="559" t="s">
        <v>2910</v>
      </c>
      <c r="L2" s="559" t="s">
        <v>2911</v>
      </c>
      <c r="M2" s="559" t="s">
        <v>2912</v>
      </c>
      <c r="N2" s="560"/>
      <c r="O2" s="560"/>
      <c r="P2" s="560"/>
    </row>
    <row r="3" spans="1:21" ht="30">
      <c r="A3" s="559" t="s">
        <v>2795</v>
      </c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60"/>
      <c r="O3" s="560"/>
      <c r="P3" s="560"/>
    </row>
    <row r="4" spans="1:21">
      <c r="A4" s="559" t="s">
        <v>2913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60"/>
      <c r="O4" s="560"/>
      <c r="P4" s="560"/>
      <c r="U4" s="561" t="e">
        <f>0.8/R4</f>
        <v>#DIV/0!</v>
      </c>
    </row>
    <row r="5" spans="1:21" ht="30">
      <c r="A5" s="560" t="s">
        <v>2914</v>
      </c>
      <c r="B5" s="560">
        <v>21</v>
      </c>
      <c r="C5" s="562">
        <f>B5/B$34</f>
        <v>0.10396039603960396</v>
      </c>
      <c r="D5" s="563">
        <f>C5*D$1</f>
        <v>8.3168316831683173E-2</v>
      </c>
      <c r="E5" s="564">
        <f>22/12</f>
        <v>1.8333333333333333</v>
      </c>
      <c r="F5" s="564">
        <f>18/12</f>
        <v>1.5</v>
      </c>
      <c r="G5" s="565">
        <f>F5*E5</f>
        <v>2.75</v>
      </c>
      <c r="H5" s="561"/>
      <c r="I5" s="561"/>
      <c r="J5" s="561"/>
      <c r="K5" s="561">
        <f>D5/G5*100</f>
        <v>3.0243024302430244</v>
      </c>
      <c r="L5" s="561">
        <f>K5/100*27</f>
        <v>0.8165616561656166</v>
      </c>
      <c r="M5" s="561"/>
      <c r="N5" s="560"/>
      <c r="O5" s="560"/>
      <c r="P5" s="560"/>
      <c r="U5" s="561" t="e">
        <f>0.8/R5</f>
        <v>#DIV/0!</v>
      </c>
    </row>
    <row r="6" spans="1:21">
      <c r="A6" s="560" t="s">
        <v>2915</v>
      </c>
      <c r="B6" s="560">
        <v>32</v>
      </c>
      <c r="C6" s="562">
        <f>B6/B$34</f>
        <v>0.15841584158415842</v>
      </c>
      <c r="D6" s="563">
        <f>C6*D$1</f>
        <v>0.12673267326732673</v>
      </c>
      <c r="E6" s="564">
        <f>26/12</f>
        <v>2.1666666666666665</v>
      </c>
      <c r="F6" s="564">
        <f>19/12</f>
        <v>1.5833333333333333</v>
      </c>
      <c r="G6" s="565">
        <f t="shared" ref="G6:G12" si="0">F6*E6</f>
        <v>3.4305555555555554</v>
      </c>
      <c r="H6" s="561"/>
      <c r="I6" s="561"/>
      <c r="J6" s="561"/>
      <c r="K6" s="561">
        <f t="shared" ref="K6:K23" si="1">D6/G6*100</f>
        <v>3.6942317713552733</v>
      </c>
      <c r="L6" s="561">
        <f t="shared" ref="L6:L23" si="2">K6/100*27</f>
        <v>0.99744257826592375</v>
      </c>
      <c r="M6" s="561"/>
      <c r="N6" s="560"/>
      <c r="O6" s="560"/>
      <c r="P6" s="560"/>
    </row>
    <row r="7" spans="1:21">
      <c r="A7" s="560" t="s">
        <v>2916</v>
      </c>
      <c r="B7" s="560">
        <v>50</v>
      </c>
      <c r="C7" s="562">
        <f>B7/B$34</f>
        <v>0.24752475247524752</v>
      </c>
      <c r="D7" s="563">
        <f>C7*D$1</f>
        <v>0.19801980198019803</v>
      </c>
      <c r="E7" s="564">
        <f>32/12</f>
        <v>2.6666666666666665</v>
      </c>
      <c r="F7" s="564">
        <f>24/12</f>
        <v>2</v>
      </c>
      <c r="G7" s="565">
        <f t="shared" si="0"/>
        <v>5.333333333333333</v>
      </c>
      <c r="H7" s="561"/>
      <c r="I7" s="561"/>
      <c r="J7" s="561"/>
      <c r="K7" s="561"/>
      <c r="L7" s="561"/>
      <c r="M7" s="561"/>
      <c r="N7" s="560"/>
      <c r="O7" s="560"/>
      <c r="P7" s="560"/>
    </row>
    <row r="8" spans="1:21">
      <c r="A8" s="560" t="s">
        <v>2764</v>
      </c>
      <c r="B8" s="560">
        <v>64</v>
      </c>
      <c r="C8" s="562">
        <f>B8/B$34</f>
        <v>0.31683168316831684</v>
      </c>
      <c r="D8" s="566">
        <f>C8*D$1</f>
        <v>0.25346534653465347</v>
      </c>
      <c r="E8" s="564">
        <f>32/12</f>
        <v>2.6666666666666665</v>
      </c>
      <c r="F8" s="564">
        <f>24/12</f>
        <v>2</v>
      </c>
      <c r="G8" s="565">
        <f t="shared" si="0"/>
        <v>5.333333333333333</v>
      </c>
      <c r="H8" s="561"/>
      <c r="I8" s="561"/>
      <c r="J8" s="561"/>
      <c r="K8" s="561">
        <f>D8/G8*100</f>
        <v>4.7524752475247523</v>
      </c>
      <c r="L8" s="561">
        <f>K8/100*27</f>
        <v>1.2831683168316832</v>
      </c>
      <c r="M8" s="561"/>
      <c r="N8" s="560"/>
      <c r="O8" s="560"/>
      <c r="P8" s="567"/>
    </row>
    <row r="9" spans="1:21" ht="30">
      <c r="A9" s="560" t="s">
        <v>2917</v>
      </c>
      <c r="B9" s="560">
        <v>96</v>
      </c>
      <c r="C9" s="562">
        <f>B9/B$34</f>
        <v>0.47524752475247523</v>
      </c>
      <c r="D9" s="563">
        <f>C9*D$1</f>
        <v>0.3801980198019802</v>
      </c>
      <c r="E9" s="564">
        <f>36/12</f>
        <v>3</v>
      </c>
      <c r="F9" s="564">
        <f>30/12</f>
        <v>2.5</v>
      </c>
      <c r="G9" s="565">
        <f t="shared" si="0"/>
        <v>7.5</v>
      </c>
      <c r="H9" s="561"/>
      <c r="I9" s="561"/>
      <c r="J9" s="561"/>
      <c r="K9" s="561">
        <f>D9/G9*100</f>
        <v>5.0693069306930694</v>
      </c>
      <c r="L9" s="561">
        <f t="shared" si="2"/>
        <v>1.3687128712871288</v>
      </c>
      <c r="M9" s="561"/>
      <c r="N9" s="560" t="s">
        <v>2918</v>
      </c>
      <c r="O9" s="560" t="s">
        <v>2919</v>
      </c>
      <c r="P9" s="560" t="s">
        <v>2920</v>
      </c>
    </row>
    <row r="10" spans="1:21" ht="30">
      <c r="A10" s="560" t="s">
        <v>2921</v>
      </c>
      <c r="B10" s="562">
        <f t="shared" ref="B10:B12" si="3">C10*$B$34</f>
        <v>62.344310399999998</v>
      </c>
      <c r="C10" s="566">
        <f>P10</f>
        <v>0.3086352</v>
      </c>
      <c r="D10" s="568">
        <v>0.3086352</v>
      </c>
      <c r="E10" s="564">
        <f>30/12</f>
        <v>2.5</v>
      </c>
      <c r="F10" s="564">
        <f>20/12</f>
        <v>1.6666666666666667</v>
      </c>
      <c r="G10" s="565">
        <f t="shared" si="0"/>
        <v>4.166666666666667</v>
      </c>
      <c r="H10" s="560">
        <v>2</v>
      </c>
      <c r="I10" s="561">
        <f>I$1/H10</f>
        <v>3</v>
      </c>
      <c r="J10" s="561">
        <f>G10/I10</f>
        <v>1.3888888888888891</v>
      </c>
      <c r="K10" s="561">
        <f>C10/J10*100</f>
        <v>22.221734399999999</v>
      </c>
      <c r="L10" s="561">
        <f t="shared" si="2"/>
        <v>5.9998682879999992</v>
      </c>
      <c r="M10" s="561">
        <f>L10*3</f>
        <v>17.999604863999998</v>
      </c>
      <c r="N10" s="560">
        <v>24</v>
      </c>
      <c r="O10" s="560">
        <f>E10*F10*N10*144</f>
        <v>14400</v>
      </c>
      <c r="P10" s="564">
        <f>O10*B$32</f>
        <v>0.3086352</v>
      </c>
    </row>
    <row r="11" spans="1:21" ht="60">
      <c r="A11" s="560" t="s">
        <v>2899</v>
      </c>
      <c r="B11" s="562">
        <f>C11*$B$34</f>
        <v>38.965194000000011</v>
      </c>
      <c r="C11" s="566">
        <f>P11</f>
        <v>0.19289700000000004</v>
      </c>
      <c r="D11" s="568">
        <v>0.19289700000000004</v>
      </c>
      <c r="E11" s="564">
        <f>30/12</f>
        <v>2.5</v>
      </c>
      <c r="F11" s="564">
        <f>20/12</f>
        <v>1.6666666666666667</v>
      </c>
      <c r="G11" s="565">
        <f t="shared" si="0"/>
        <v>4.166666666666667</v>
      </c>
      <c r="H11" s="560">
        <v>1.25</v>
      </c>
      <c r="I11" s="561">
        <f>I$1/H11</f>
        <v>4.8</v>
      </c>
      <c r="J11" s="569">
        <f t="shared" ref="J11:J12" si="4">G11/I11</f>
        <v>0.86805555555555569</v>
      </c>
      <c r="K11" s="561">
        <f t="shared" ref="K11:K12" si="5">C11/J11*100</f>
        <v>22.221734400000003</v>
      </c>
      <c r="L11" s="561">
        <f>K11/100*27</f>
        <v>5.9998682880000009</v>
      </c>
      <c r="M11" s="561">
        <f>L11*5</f>
        <v>29.999341440000006</v>
      </c>
      <c r="N11" s="560">
        <v>15</v>
      </c>
      <c r="O11" s="560">
        <f>E11*F11*N11*144</f>
        <v>9000.0000000000018</v>
      </c>
      <c r="P11" s="564">
        <f>O11*B$32</f>
        <v>0.19289700000000004</v>
      </c>
    </row>
    <row r="12" spans="1:21" ht="45">
      <c r="A12" s="560" t="s">
        <v>2922</v>
      </c>
      <c r="B12" s="562">
        <f t="shared" si="3"/>
        <v>62.344310399999998</v>
      </c>
      <c r="C12" s="566">
        <f>P12</f>
        <v>0.3086352</v>
      </c>
      <c r="D12" s="568">
        <v>0.3086352</v>
      </c>
      <c r="E12" s="564">
        <f>30/12</f>
        <v>2.5</v>
      </c>
      <c r="F12" s="564">
        <f>20/12</f>
        <v>1.6666666666666667</v>
      </c>
      <c r="G12" s="565">
        <f t="shared" si="0"/>
        <v>4.166666666666667</v>
      </c>
      <c r="H12" s="560">
        <v>2</v>
      </c>
      <c r="I12" s="561">
        <f>I$1/H12</f>
        <v>3</v>
      </c>
      <c r="J12" s="569">
        <f t="shared" si="4"/>
        <v>1.3888888888888891</v>
      </c>
      <c r="K12" s="561">
        <f t="shared" si="5"/>
        <v>22.221734399999999</v>
      </c>
      <c r="L12" s="561">
        <f t="shared" si="2"/>
        <v>5.9998682879999992</v>
      </c>
      <c r="M12" s="561">
        <f>L12*3</f>
        <v>17.999604863999998</v>
      </c>
      <c r="N12" s="560">
        <v>24</v>
      </c>
      <c r="O12" s="560">
        <f t="shared" ref="O12" si="6">E12*F12*N12*144</f>
        <v>14400</v>
      </c>
      <c r="P12" s="564">
        <f>O12*B$32</f>
        <v>0.3086352</v>
      </c>
    </row>
    <row r="13" spans="1:21" ht="30">
      <c r="A13" s="560" t="s">
        <v>2766</v>
      </c>
      <c r="B13" s="560">
        <f>44*$D$1</f>
        <v>35.200000000000003</v>
      </c>
      <c r="C13" s="562">
        <f>B13/B$34</f>
        <v>0.17425742574257427</v>
      </c>
      <c r="D13" s="563">
        <f>C13*D$1</f>
        <v>0.13940594059405942</v>
      </c>
      <c r="E13" s="564"/>
      <c r="F13" s="564"/>
      <c r="G13" s="570">
        <f>0.8/D13</f>
        <v>5.7386363636363633</v>
      </c>
      <c r="H13" s="561"/>
      <c r="I13" s="561"/>
      <c r="J13" s="561"/>
      <c r="K13" s="561">
        <f t="shared" si="1"/>
        <v>2.4292520341143029</v>
      </c>
      <c r="L13" s="561">
        <f t="shared" si="2"/>
        <v>0.65589804921086181</v>
      </c>
      <c r="M13" s="571" t="s">
        <v>2923</v>
      </c>
      <c r="N13" s="572"/>
      <c r="O13" s="560"/>
      <c r="P13" s="564"/>
    </row>
    <row r="14" spans="1:21" ht="30">
      <c r="A14" s="560" t="s">
        <v>2924</v>
      </c>
      <c r="B14" s="560">
        <f>55*$D$1</f>
        <v>44</v>
      </c>
      <c r="C14" s="562">
        <f>B14/B$34</f>
        <v>0.21782178217821782</v>
      </c>
      <c r="D14" s="563">
        <f>C14*D$1</f>
        <v>0.17425742574257427</v>
      </c>
      <c r="E14" s="564"/>
      <c r="F14" s="564"/>
      <c r="G14" s="570">
        <f>0.8/D14</f>
        <v>4.5909090909090908</v>
      </c>
      <c r="H14" s="561"/>
      <c r="I14" s="561"/>
      <c r="J14" s="561"/>
      <c r="K14" s="561">
        <f t="shared" si="1"/>
        <v>3.7957063033035983</v>
      </c>
      <c r="L14" s="561">
        <f t="shared" si="2"/>
        <v>1.0248407018919716</v>
      </c>
      <c r="M14" s="561"/>
      <c r="N14" s="560"/>
      <c r="O14" s="560"/>
      <c r="P14" s="564"/>
    </row>
    <row r="15" spans="1:21" ht="30">
      <c r="A15" s="560" t="s">
        <v>2925</v>
      </c>
      <c r="B15" s="560">
        <f>C15*$B$34</f>
        <v>202</v>
      </c>
      <c r="C15" s="562">
        <v>1</v>
      </c>
      <c r="D15" s="573">
        <f>C15*$D$1</f>
        <v>0.8</v>
      </c>
      <c r="E15" s="564"/>
      <c r="F15" s="564"/>
      <c r="G15" s="573">
        <v>17</v>
      </c>
      <c r="H15" s="560"/>
      <c r="I15" s="560"/>
      <c r="J15" s="560"/>
      <c r="K15" s="561">
        <f>D15/G15*100</f>
        <v>4.7058823529411766</v>
      </c>
      <c r="L15" s="561">
        <f>K15/100*27</f>
        <v>1.2705882352941176</v>
      </c>
      <c r="M15" s="561"/>
      <c r="N15" s="560"/>
      <c r="O15" s="560"/>
      <c r="P15" s="560"/>
    </row>
    <row r="16" spans="1:21" ht="45">
      <c r="A16" s="560" t="s">
        <v>2926</v>
      </c>
      <c r="B16" s="560">
        <f>C16*$B$34</f>
        <v>202</v>
      </c>
      <c r="C16" s="562">
        <v>1</v>
      </c>
      <c r="D16" s="563">
        <f>C16*D$1</f>
        <v>0.8</v>
      </c>
      <c r="E16" s="564">
        <v>6</v>
      </c>
      <c r="F16" s="564">
        <v>2.5</v>
      </c>
      <c r="G16" s="573">
        <f>E16*F16</f>
        <v>15</v>
      </c>
      <c r="H16" s="560"/>
      <c r="I16" s="560">
        <f>D16/D14</f>
        <v>4.5909090909090908</v>
      </c>
      <c r="J16" s="560"/>
      <c r="K16" s="561">
        <f t="shared" si="1"/>
        <v>5.3333333333333339</v>
      </c>
      <c r="L16" s="561">
        <f t="shared" si="2"/>
        <v>1.4400000000000002</v>
      </c>
      <c r="M16" s="561"/>
      <c r="N16" s="560"/>
      <c r="O16" s="560"/>
      <c r="P16" s="560"/>
    </row>
    <row r="17" spans="1:16">
      <c r="A17" s="560" t="s">
        <v>2927</v>
      </c>
      <c r="B17" s="560">
        <f t="shared" ref="B17:B23" si="7">C17*$B$34</f>
        <v>404</v>
      </c>
      <c r="C17" s="562">
        <v>2</v>
      </c>
      <c r="D17" s="563">
        <f>C17*D$1</f>
        <v>1.6</v>
      </c>
      <c r="E17" s="564">
        <v>6</v>
      </c>
      <c r="F17" s="564">
        <v>3</v>
      </c>
      <c r="G17" s="573">
        <f>E17*F17</f>
        <v>18</v>
      </c>
      <c r="H17" s="560"/>
      <c r="I17" s="560"/>
      <c r="J17" s="560"/>
      <c r="K17" s="561">
        <f t="shared" si="1"/>
        <v>8.8888888888888893</v>
      </c>
      <c r="L17" s="561">
        <f t="shared" si="2"/>
        <v>2.4</v>
      </c>
      <c r="M17" s="561"/>
      <c r="N17" s="560"/>
      <c r="O17" s="560"/>
      <c r="P17" s="560"/>
    </row>
    <row r="18" spans="1:16" ht="30">
      <c r="A18" s="560" t="s">
        <v>2928</v>
      </c>
      <c r="B18" s="560">
        <f>C18*$B$34</f>
        <v>6060</v>
      </c>
      <c r="C18" s="562">
        <v>30</v>
      </c>
      <c r="D18" s="574">
        <f>C18*D$1</f>
        <v>24</v>
      </c>
      <c r="E18" s="564">
        <v>23</v>
      </c>
      <c r="F18" s="564">
        <v>8.33</v>
      </c>
      <c r="G18" s="575">
        <f>E18*F18</f>
        <v>191.59</v>
      </c>
      <c r="H18" s="576"/>
      <c r="I18" s="576"/>
      <c r="J18" s="576"/>
      <c r="K18" s="561">
        <f>D18/G18*100</f>
        <v>12.52674983036693</v>
      </c>
      <c r="L18" s="561">
        <f t="shared" si="2"/>
        <v>3.3822224541990709</v>
      </c>
      <c r="M18" s="561"/>
      <c r="N18" s="560"/>
      <c r="O18" s="560"/>
      <c r="P18" s="560"/>
    </row>
    <row r="19" spans="1:16" ht="30">
      <c r="A19" s="560" t="s">
        <v>2929</v>
      </c>
      <c r="B19" s="560">
        <f t="shared" si="7"/>
        <v>6060</v>
      </c>
      <c r="C19" s="577">
        <v>30</v>
      </c>
      <c r="D19" s="563">
        <f>C19*D$1</f>
        <v>24</v>
      </c>
      <c r="E19" s="578"/>
      <c r="F19" s="578"/>
      <c r="G19" s="579">
        <f>G18</f>
        <v>191.59</v>
      </c>
      <c r="H19" s="580"/>
      <c r="I19" s="580"/>
      <c r="J19" s="580"/>
      <c r="K19" s="561">
        <f>D19/G19*100</f>
        <v>12.52674983036693</v>
      </c>
      <c r="L19" s="561">
        <f>K19/100*27</f>
        <v>3.3822224541990709</v>
      </c>
      <c r="M19" s="561"/>
      <c r="N19" s="581"/>
      <c r="O19" s="581" t="s">
        <v>2930</v>
      </c>
      <c r="P19" s="560" t="s">
        <v>2920</v>
      </c>
    </row>
    <row r="20" spans="1:16">
      <c r="A20" s="560" t="s">
        <v>2931</v>
      </c>
      <c r="B20" s="562">
        <f t="shared" si="7"/>
        <v>359.11111111111109</v>
      </c>
      <c r="C20" s="577">
        <f>P20</f>
        <v>1.7777777777777777</v>
      </c>
      <c r="D20" s="582">
        <f>D$1*P20</f>
        <v>1.4222222222222223</v>
      </c>
      <c r="E20" s="564">
        <v>2</v>
      </c>
      <c r="F20" s="564">
        <v>4</v>
      </c>
      <c r="G20" s="579">
        <f>F20*E20</f>
        <v>8</v>
      </c>
      <c r="H20" s="580"/>
      <c r="I20" s="580"/>
      <c r="J20" s="580"/>
      <c r="K20" s="561">
        <f>D20/G20*100</f>
        <v>17.777777777777779</v>
      </c>
      <c r="L20" s="561">
        <f t="shared" si="2"/>
        <v>4.8</v>
      </c>
      <c r="M20" s="561"/>
      <c r="N20" s="581">
        <v>6</v>
      </c>
      <c r="O20" s="581">
        <f>N20*F20*E20</f>
        <v>48</v>
      </c>
      <c r="P20" s="578">
        <f>O20/B$35</f>
        <v>1.7777777777777777</v>
      </c>
    </row>
    <row r="21" spans="1:16">
      <c r="A21" s="560" t="s">
        <v>2932</v>
      </c>
      <c r="B21" s="562">
        <f t="shared" si="7"/>
        <v>628.44444444444446</v>
      </c>
      <c r="C21" s="577">
        <f t="shared" ref="C21:C22" si="8">P21</f>
        <v>3.1111111111111112</v>
      </c>
      <c r="D21" s="583">
        <f>D$1*P21</f>
        <v>2.4888888888888889</v>
      </c>
      <c r="E21" s="564">
        <v>3.5</v>
      </c>
      <c r="F21" s="564">
        <v>4</v>
      </c>
      <c r="G21" s="579">
        <f>F21*E21</f>
        <v>14</v>
      </c>
      <c r="H21" s="580"/>
      <c r="I21" s="580"/>
      <c r="J21" s="580"/>
      <c r="K21" s="561">
        <f t="shared" si="1"/>
        <v>17.777777777777779</v>
      </c>
      <c r="L21" s="561">
        <f t="shared" si="2"/>
        <v>4.8</v>
      </c>
      <c r="M21" s="561"/>
      <c r="N21" s="581">
        <v>6</v>
      </c>
      <c r="O21" s="581">
        <f t="shared" ref="O21:O23" si="9">N21*F21*E21</f>
        <v>84</v>
      </c>
      <c r="P21" s="578">
        <f>O21/B$35</f>
        <v>3.1111111111111112</v>
      </c>
    </row>
    <row r="22" spans="1:16">
      <c r="A22" s="560" t="s">
        <v>2933</v>
      </c>
      <c r="B22" s="562">
        <f t="shared" si="7"/>
        <v>299.25925925925924</v>
      </c>
      <c r="C22" s="577">
        <f t="shared" si="8"/>
        <v>1.4814814814814814</v>
      </c>
      <c r="D22" s="582">
        <f>D$1*P22</f>
        <v>1.1851851851851851</v>
      </c>
      <c r="E22" s="564">
        <v>2</v>
      </c>
      <c r="F22" s="564">
        <v>4</v>
      </c>
      <c r="G22" s="579">
        <f t="shared" ref="G22" si="10">F22*E22</f>
        <v>8</v>
      </c>
      <c r="H22" s="580"/>
      <c r="I22" s="580"/>
      <c r="J22" s="580"/>
      <c r="K22" s="561">
        <f t="shared" si="1"/>
        <v>14.814814814814813</v>
      </c>
      <c r="L22" s="561">
        <f t="shared" si="2"/>
        <v>4</v>
      </c>
      <c r="M22" s="561"/>
      <c r="N22" s="581">
        <v>5</v>
      </c>
      <c r="O22" s="581">
        <f t="shared" si="9"/>
        <v>40</v>
      </c>
      <c r="P22" s="578">
        <f>O22/B$35</f>
        <v>1.4814814814814814</v>
      </c>
    </row>
    <row r="23" spans="1:16">
      <c r="A23" s="560" t="s">
        <v>2934</v>
      </c>
      <c r="B23" s="562">
        <f t="shared" si="7"/>
        <v>493.77777777777783</v>
      </c>
      <c r="C23" s="577">
        <f>P23</f>
        <v>2.4444444444444446</v>
      </c>
      <c r="D23" s="583">
        <f>D$1*P23</f>
        <v>1.9555555555555557</v>
      </c>
      <c r="E23" s="564">
        <v>2</v>
      </c>
      <c r="F23" s="564">
        <v>5.5</v>
      </c>
      <c r="G23" s="579">
        <f>F23*E23</f>
        <v>11</v>
      </c>
      <c r="H23" s="580"/>
      <c r="I23" s="580"/>
      <c r="J23" s="580"/>
      <c r="K23" s="561">
        <f t="shared" si="1"/>
        <v>17.777777777777779</v>
      </c>
      <c r="L23" s="561">
        <f t="shared" si="2"/>
        <v>4.8</v>
      </c>
      <c r="M23" s="561"/>
      <c r="N23" s="581">
        <v>6</v>
      </c>
      <c r="O23" s="581">
        <f t="shared" si="9"/>
        <v>66</v>
      </c>
      <c r="P23" s="578">
        <f>O23/B$35</f>
        <v>2.4444444444444446</v>
      </c>
    </row>
    <row r="24" spans="1:16">
      <c r="A24" s="581"/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</row>
    <row r="25" spans="1:16">
      <c r="A25" s="581" t="s">
        <v>2935</v>
      </c>
      <c r="B25" s="572" t="s">
        <v>2936</v>
      </c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</row>
    <row r="26" spans="1:16">
      <c r="A26" s="581" t="s">
        <v>2937</v>
      </c>
      <c r="B26" s="581" t="s">
        <v>2938</v>
      </c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</row>
    <row r="27" spans="1:16">
      <c r="A27" s="581" t="s">
        <v>2939</v>
      </c>
      <c r="B27" s="581" t="s">
        <v>2940</v>
      </c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</row>
    <row r="28" spans="1:16">
      <c r="A28" s="581"/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</row>
    <row r="29" spans="1:16">
      <c r="A29" s="559" t="s">
        <v>2941</v>
      </c>
      <c r="B29" s="560"/>
      <c r="C29" s="560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</row>
    <row r="30" spans="1:16">
      <c r="A30" s="581" t="s">
        <v>2942</v>
      </c>
      <c r="B30" s="581">
        <v>2000</v>
      </c>
      <c r="C30" s="560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</row>
    <row r="31" spans="1:16">
      <c r="A31" s="560" t="s">
        <v>2943</v>
      </c>
      <c r="B31" s="560">
        <v>365</v>
      </c>
      <c r="C31" s="560"/>
      <c r="D31" s="581"/>
      <c r="E31" s="581"/>
      <c r="F31" s="581"/>
      <c r="G31" s="584"/>
      <c r="H31" s="585"/>
      <c r="I31" s="585"/>
      <c r="J31" s="584"/>
      <c r="K31" s="581"/>
      <c r="L31" s="581"/>
      <c r="M31" s="581"/>
      <c r="N31" s="581"/>
      <c r="O31" s="581"/>
      <c r="P31" s="581"/>
    </row>
    <row r="32" spans="1:16" ht="30">
      <c r="A32" s="560" t="s">
        <v>2944</v>
      </c>
      <c r="B32" s="586">
        <v>2.1433E-5</v>
      </c>
      <c r="C32" s="560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</row>
    <row r="33" spans="1:16" ht="30">
      <c r="A33" s="560" t="s">
        <v>2945</v>
      </c>
      <c r="B33" s="560">
        <v>144</v>
      </c>
      <c r="C33" s="560"/>
      <c r="D33" s="560"/>
      <c r="E33" s="581"/>
      <c r="F33" s="581"/>
      <c r="G33" s="581"/>
      <c r="H33" s="581"/>
      <c r="I33" s="581"/>
      <c r="J33" s="581"/>
      <c r="K33" s="581"/>
      <c r="L33" s="581"/>
      <c r="M33" s="581"/>
      <c r="N33" s="581"/>
      <c r="O33" s="581"/>
      <c r="P33" s="581"/>
    </row>
    <row r="34" spans="1:16" ht="30">
      <c r="A34" s="560" t="s">
        <v>2946</v>
      </c>
      <c r="B34" s="581">
        <v>202</v>
      </c>
      <c r="C34" s="560"/>
      <c r="D34" s="560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</row>
    <row r="35" spans="1:16" ht="30">
      <c r="A35" s="560" t="s">
        <v>2947</v>
      </c>
      <c r="B35" s="581">
        <v>27</v>
      </c>
      <c r="C35" s="560"/>
      <c r="D35" s="560"/>
      <c r="E35" s="560"/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560"/>
    </row>
    <row r="38" spans="1:16" ht="45">
      <c r="A38" s="559" t="s">
        <v>2901</v>
      </c>
      <c r="B38" s="559" t="s">
        <v>2902</v>
      </c>
      <c r="C38" s="559" t="s">
        <v>2903</v>
      </c>
      <c r="D38" s="559" t="s">
        <v>2852</v>
      </c>
      <c r="E38" s="559" t="s">
        <v>2904</v>
      </c>
      <c r="F38" s="559" t="s">
        <v>2905</v>
      </c>
      <c r="G38" s="559" t="s">
        <v>2906</v>
      </c>
      <c r="H38" s="559" t="s">
        <v>2907</v>
      </c>
      <c r="I38" s="559" t="s">
        <v>2908</v>
      </c>
      <c r="J38" s="559" t="s">
        <v>2909</v>
      </c>
      <c r="K38" s="559" t="s">
        <v>2910</v>
      </c>
      <c r="L38" s="559" t="s">
        <v>2911</v>
      </c>
      <c r="M38" s="559" t="s">
        <v>2912</v>
      </c>
      <c r="N38" s="560"/>
      <c r="O38" s="560"/>
      <c r="P38" s="560"/>
    </row>
    <row r="39" spans="1:16" ht="30">
      <c r="A39" s="559" t="s">
        <v>2795</v>
      </c>
      <c r="B39" s="559"/>
      <c r="C39" s="559"/>
      <c r="D39" s="559"/>
      <c r="E39" s="559"/>
      <c r="F39" s="559"/>
      <c r="G39" s="559"/>
      <c r="H39" s="559"/>
      <c r="I39" s="559"/>
      <c r="J39" s="559"/>
      <c r="K39" s="559"/>
      <c r="L39" s="559"/>
      <c r="M39" s="559"/>
      <c r="N39" s="560"/>
      <c r="O39" s="560"/>
      <c r="P39" s="560"/>
    </row>
    <row r="40" spans="1:16" ht="30">
      <c r="A40" s="560" t="s">
        <v>2914</v>
      </c>
      <c r="B40" s="560">
        <v>21</v>
      </c>
      <c r="C40" s="562">
        <f t="shared" ref="C40:C46" si="11">B40/B$34</f>
        <v>0.10396039603960396</v>
      </c>
      <c r="D40" s="563">
        <f t="shared" ref="D40:D46" si="12">C40*D$1</f>
        <v>8.3168316831683173E-2</v>
      </c>
      <c r="E40" s="564">
        <f>22/12</f>
        <v>1.8333333333333333</v>
      </c>
      <c r="F40" s="564">
        <f>18/12</f>
        <v>1.5</v>
      </c>
      <c r="G40" s="565">
        <f>F40*E40</f>
        <v>2.75</v>
      </c>
      <c r="H40" s="561"/>
      <c r="I40" s="561"/>
      <c r="J40" s="561"/>
      <c r="K40" s="561">
        <f>D40/G40*100</f>
        <v>3.0243024302430244</v>
      </c>
      <c r="L40" s="561">
        <f>K40/100*27</f>
        <v>0.8165616561656166</v>
      </c>
      <c r="M40" s="561"/>
      <c r="N40" s="560"/>
      <c r="O40" s="560"/>
      <c r="P40" s="560"/>
    </row>
    <row r="41" spans="1:16">
      <c r="A41" s="560" t="s">
        <v>2915</v>
      </c>
      <c r="B41" s="560">
        <v>32</v>
      </c>
      <c r="C41" s="562">
        <f t="shared" si="11"/>
        <v>0.15841584158415842</v>
      </c>
      <c r="D41" s="563">
        <f t="shared" si="12"/>
        <v>0.12673267326732673</v>
      </c>
      <c r="E41" s="564">
        <f>26/12</f>
        <v>2.1666666666666665</v>
      </c>
      <c r="F41" s="564">
        <f>19/12</f>
        <v>1.5833333333333333</v>
      </c>
      <c r="G41" s="565">
        <f t="shared" ref="G41:G44" si="13">F41*E41</f>
        <v>3.4305555555555554</v>
      </c>
      <c r="H41" s="561"/>
      <c r="I41" s="561"/>
      <c r="J41" s="561"/>
      <c r="K41" s="561">
        <f t="shared" ref="K41" si="14">D41/G41*100</f>
        <v>3.6942317713552733</v>
      </c>
      <c r="L41" s="561">
        <f t="shared" ref="L41" si="15">K41/100*27</f>
        <v>0.99744257826592375</v>
      </c>
      <c r="M41" s="561"/>
      <c r="N41" s="560"/>
      <c r="O41" s="560"/>
      <c r="P41" s="560"/>
    </row>
    <row r="42" spans="1:16">
      <c r="A42" s="560" t="s">
        <v>2916</v>
      </c>
      <c r="B42" s="560">
        <v>50</v>
      </c>
      <c r="C42" s="562">
        <f t="shared" si="11"/>
        <v>0.24752475247524752</v>
      </c>
      <c r="D42" s="563">
        <f t="shared" si="12"/>
        <v>0.19801980198019803</v>
      </c>
      <c r="E42" s="564">
        <f>32/12</f>
        <v>2.6666666666666665</v>
      </c>
      <c r="F42" s="564">
        <f>24/12</f>
        <v>2</v>
      </c>
      <c r="G42" s="565">
        <f t="shared" si="13"/>
        <v>5.333333333333333</v>
      </c>
      <c r="H42" s="561"/>
      <c r="I42" s="561"/>
      <c r="J42" s="561"/>
      <c r="K42" s="561"/>
      <c r="L42" s="561"/>
      <c r="M42" s="561"/>
      <c r="N42" s="560"/>
      <c r="O42" s="560"/>
      <c r="P42" s="560"/>
    </row>
    <row r="43" spans="1:16">
      <c r="A43" s="560" t="s">
        <v>2764</v>
      </c>
      <c r="B43" s="560">
        <v>64</v>
      </c>
      <c r="C43" s="562">
        <f t="shared" si="11"/>
        <v>0.31683168316831684</v>
      </c>
      <c r="D43" s="566">
        <f t="shared" si="12"/>
        <v>0.25346534653465347</v>
      </c>
      <c r="E43" s="564">
        <f>32/12</f>
        <v>2.6666666666666665</v>
      </c>
      <c r="F43" s="564">
        <f>24/12</f>
        <v>2</v>
      </c>
      <c r="G43" s="565">
        <f t="shared" si="13"/>
        <v>5.333333333333333</v>
      </c>
      <c r="H43" s="561"/>
      <c r="I43" s="561"/>
      <c r="J43" s="561"/>
      <c r="K43" s="561">
        <f>D43/G43*100</f>
        <v>4.7524752475247523</v>
      </c>
      <c r="L43" s="561">
        <f>K43/100*27</f>
        <v>1.2831683168316832</v>
      </c>
      <c r="M43" s="561"/>
      <c r="N43" s="560"/>
      <c r="O43" s="560"/>
      <c r="P43" s="567"/>
    </row>
    <row r="44" spans="1:16" ht="30">
      <c r="A44" s="560" t="s">
        <v>2917</v>
      </c>
      <c r="B44" s="560">
        <v>96</v>
      </c>
      <c r="C44" s="562">
        <f t="shared" si="11"/>
        <v>0.47524752475247523</v>
      </c>
      <c r="D44" s="563">
        <f t="shared" si="12"/>
        <v>0.3801980198019802</v>
      </c>
      <c r="E44" s="564">
        <f>36/12</f>
        <v>3</v>
      </c>
      <c r="F44" s="564">
        <f>30/12</f>
        <v>2.5</v>
      </c>
      <c r="G44" s="565">
        <f t="shared" si="13"/>
        <v>7.5</v>
      </c>
      <c r="H44" s="561"/>
      <c r="I44" s="561"/>
      <c r="J44" s="561"/>
      <c r="K44" s="561">
        <f>D44/G44*100</f>
        <v>5.0693069306930694</v>
      </c>
      <c r="L44" s="561">
        <f t="shared" ref="L44:L46" si="16">K44/100*27</f>
        <v>1.3687128712871288</v>
      </c>
      <c r="M44" s="561"/>
      <c r="N44" s="560" t="s">
        <v>2918</v>
      </c>
      <c r="O44" s="560" t="s">
        <v>2919</v>
      </c>
      <c r="P44" s="560" t="s">
        <v>2920</v>
      </c>
    </row>
    <row r="45" spans="1:16" ht="30">
      <c r="A45" s="560" t="s">
        <v>2766</v>
      </c>
      <c r="B45" s="560">
        <f>44*$D$1</f>
        <v>35.200000000000003</v>
      </c>
      <c r="C45" s="562">
        <f t="shared" si="11"/>
        <v>0.17425742574257427</v>
      </c>
      <c r="D45" s="563">
        <f t="shared" si="12"/>
        <v>0.13940594059405942</v>
      </c>
      <c r="E45" s="564"/>
      <c r="F45" s="564"/>
      <c r="G45" s="561">
        <v>2</v>
      </c>
      <c r="H45" s="561"/>
      <c r="I45" s="561"/>
      <c r="J45" s="561"/>
      <c r="K45" s="561">
        <f t="shared" ref="K45:K46" si="17">D45/G45*100</f>
        <v>6.9702970297029712</v>
      </c>
      <c r="L45" s="561">
        <f t="shared" si="16"/>
        <v>1.8819801980198021</v>
      </c>
      <c r="M45" s="571" t="s">
        <v>2923</v>
      </c>
      <c r="N45" s="572"/>
      <c r="O45" s="560"/>
      <c r="P45" s="564"/>
    </row>
    <row r="46" spans="1:16" ht="30">
      <c r="A46" s="560" t="s">
        <v>2924</v>
      </c>
      <c r="B46" s="560">
        <f>55*$D$1</f>
        <v>44</v>
      </c>
      <c r="C46" s="562">
        <f t="shared" si="11"/>
        <v>0.21782178217821782</v>
      </c>
      <c r="D46" s="563">
        <f t="shared" si="12"/>
        <v>0.17425742574257427</v>
      </c>
      <c r="E46" s="564"/>
      <c r="F46" s="564"/>
      <c r="G46" s="561">
        <v>2.5</v>
      </c>
      <c r="H46" s="561"/>
      <c r="I46" s="561"/>
      <c r="J46" s="561"/>
      <c r="K46" s="561">
        <f t="shared" si="17"/>
        <v>6.9702970297029712</v>
      </c>
      <c r="L46" s="561">
        <f t="shared" si="16"/>
        <v>1.8819801980198021</v>
      </c>
      <c r="M46" s="561"/>
      <c r="N46" s="560"/>
      <c r="O46" s="560"/>
      <c r="P46" s="564"/>
    </row>
    <row r="47" spans="1:16" ht="30">
      <c r="A47" s="560" t="s">
        <v>2925</v>
      </c>
      <c r="B47" s="560">
        <f>C47*$B$34</f>
        <v>202</v>
      </c>
      <c r="C47" s="562">
        <v>1</v>
      </c>
      <c r="D47" s="573">
        <f>C47*D37</f>
        <v>0</v>
      </c>
      <c r="E47" s="564"/>
      <c r="F47" s="564"/>
      <c r="G47" s="573">
        <v>17</v>
      </c>
      <c r="H47" s="560"/>
      <c r="I47" s="560"/>
      <c r="J47" s="560"/>
      <c r="K47" s="561">
        <f>D47/G47*100</f>
        <v>0</v>
      </c>
      <c r="L47" s="561">
        <f>K47/100*27</f>
        <v>0</v>
      </c>
      <c r="M47" s="561"/>
      <c r="N47" s="560"/>
      <c r="O47" s="560"/>
      <c r="P47" s="560"/>
    </row>
    <row r="48" spans="1:16" ht="45">
      <c r="A48" s="560" t="s">
        <v>2926</v>
      </c>
      <c r="B48" s="560">
        <f>C48*$B$34</f>
        <v>202</v>
      </c>
      <c r="C48" s="562">
        <v>1</v>
      </c>
      <c r="D48" s="563">
        <f>C48*D$1</f>
        <v>0.8</v>
      </c>
      <c r="E48" s="564">
        <v>6</v>
      </c>
      <c r="F48" s="564">
        <v>2.5</v>
      </c>
      <c r="G48" s="573">
        <f>E48*F48</f>
        <v>15</v>
      </c>
      <c r="H48" s="560"/>
      <c r="I48" s="560"/>
      <c r="J48" s="560"/>
      <c r="K48" s="561">
        <f t="shared" ref="K48:K49" si="18">D48/G48*100</f>
        <v>5.3333333333333339</v>
      </c>
      <c r="L48" s="561">
        <f t="shared" ref="L48:L49" si="19">K48/100*27</f>
        <v>1.4400000000000002</v>
      </c>
      <c r="M48" s="561"/>
      <c r="N48" s="560"/>
      <c r="O48" s="560"/>
      <c r="P48" s="560"/>
    </row>
    <row r="49" spans="1:16">
      <c r="A49" s="560" t="s">
        <v>2927</v>
      </c>
      <c r="B49" s="560">
        <f t="shared" ref="B49" si="20">C49*$B$34</f>
        <v>404</v>
      </c>
      <c r="C49" s="562">
        <v>2</v>
      </c>
      <c r="D49" s="563">
        <f>C49*D$1</f>
        <v>1.6</v>
      </c>
      <c r="E49" s="564">
        <v>6</v>
      </c>
      <c r="F49" s="564">
        <v>3</v>
      </c>
      <c r="G49" s="573">
        <f>E49*F49</f>
        <v>18</v>
      </c>
      <c r="H49" s="560"/>
      <c r="I49" s="560"/>
      <c r="J49" s="560"/>
      <c r="K49" s="561">
        <f t="shared" si="18"/>
        <v>8.8888888888888893</v>
      </c>
      <c r="L49" s="561">
        <f t="shared" si="19"/>
        <v>2.4</v>
      </c>
      <c r="M49" s="561"/>
      <c r="N49" s="560"/>
      <c r="O49" s="560"/>
      <c r="P49" s="560"/>
    </row>
    <row r="52" spans="1:16" ht="45">
      <c r="A52" s="559" t="s">
        <v>2901</v>
      </c>
      <c r="B52" s="559" t="s">
        <v>2902</v>
      </c>
      <c r="C52" s="559" t="s">
        <v>2903</v>
      </c>
      <c r="D52" s="559" t="s">
        <v>2852</v>
      </c>
      <c r="E52" s="559" t="s">
        <v>2904</v>
      </c>
      <c r="F52" s="559" t="s">
        <v>2905</v>
      </c>
      <c r="G52" s="559" t="s">
        <v>2906</v>
      </c>
      <c r="H52" s="559" t="s">
        <v>2907</v>
      </c>
      <c r="I52" s="559" t="s">
        <v>2908</v>
      </c>
      <c r="J52" s="559" t="s">
        <v>2909</v>
      </c>
      <c r="K52" s="559" t="s">
        <v>2910</v>
      </c>
      <c r="L52" s="559" t="s">
        <v>2911</v>
      </c>
      <c r="M52" s="559" t="s">
        <v>2912</v>
      </c>
      <c r="N52" s="560"/>
      <c r="O52" s="560"/>
      <c r="P52" s="560"/>
    </row>
    <row r="53" spans="1:16" ht="30">
      <c r="A53" s="559" t="s">
        <v>2795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60"/>
      <c r="O53" s="560"/>
      <c r="P53" s="560"/>
    </row>
    <row r="54" spans="1:16" ht="30">
      <c r="A54" s="560" t="s">
        <v>2914</v>
      </c>
      <c r="B54" s="560">
        <v>21</v>
      </c>
      <c r="C54" s="562">
        <f>B54/B$34</f>
        <v>0.10396039603960396</v>
      </c>
      <c r="D54" s="563">
        <f>C54*D$1</f>
        <v>8.3168316831683173E-2</v>
      </c>
      <c r="E54" s="564">
        <f>22/12</f>
        <v>1.8333333333333333</v>
      </c>
      <c r="F54" s="564">
        <f>18/12</f>
        <v>1.5</v>
      </c>
      <c r="G54" s="565">
        <f>F54*E54</f>
        <v>2.75</v>
      </c>
      <c r="H54" s="561"/>
      <c r="I54" s="561"/>
      <c r="J54" s="561"/>
      <c r="K54" s="561">
        <f>D54/G54*100</f>
        <v>3.0243024302430244</v>
      </c>
      <c r="L54" s="561">
        <f>K54/100*27</f>
        <v>0.8165616561656166</v>
      </c>
      <c r="M54" s="561"/>
      <c r="N54" s="560"/>
      <c r="O54" s="560"/>
      <c r="P54" s="560"/>
    </row>
    <row r="55" spans="1:16">
      <c r="A55" s="560" t="s">
        <v>2915</v>
      </c>
      <c r="B55" s="560">
        <v>32</v>
      </c>
      <c r="C55" s="562">
        <f>B55/B$34</f>
        <v>0.15841584158415842</v>
      </c>
      <c r="D55" s="563">
        <f>C55*D$1</f>
        <v>0.12673267326732673</v>
      </c>
      <c r="E55" s="564">
        <f>26/12</f>
        <v>2.1666666666666665</v>
      </c>
      <c r="F55" s="564">
        <f>19/12</f>
        <v>1.5833333333333333</v>
      </c>
      <c r="G55" s="565">
        <f t="shared" ref="G55:G61" si="21">F55*E55</f>
        <v>3.4305555555555554</v>
      </c>
      <c r="H55" s="561"/>
      <c r="I55" s="561"/>
      <c r="J55" s="561"/>
      <c r="K55" s="561">
        <f t="shared" ref="K55" si="22">D55/G55*100</f>
        <v>3.6942317713552733</v>
      </c>
      <c r="L55" s="561">
        <f t="shared" ref="L55" si="23">K55/100*27</f>
        <v>0.99744257826592375</v>
      </c>
      <c r="M55" s="561"/>
      <c r="N55" s="560"/>
      <c r="O55" s="560"/>
      <c r="P55" s="560"/>
    </row>
    <row r="56" spans="1:16">
      <c r="A56" s="560" t="s">
        <v>2916</v>
      </c>
      <c r="B56" s="560">
        <v>50</v>
      </c>
      <c r="C56" s="562">
        <f>B56/B$34</f>
        <v>0.24752475247524752</v>
      </c>
      <c r="D56" s="563">
        <f>C56*D$1</f>
        <v>0.19801980198019803</v>
      </c>
      <c r="E56" s="564">
        <f>32/12</f>
        <v>2.6666666666666665</v>
      </c>
      <c r="F56" s="564">
        <f>24/12</f>
        <v>2</v>
      </c>
      <c r="G56" s="565">
        <f t="shared" si="21"/>
        <v>5.333333333333333</v>
      </c>
      <c r="H56" s="561"/>
      <c r="I56" s="561"/>
      <c r="J56" s="561"/>
      <c r="K56" s="561"/>
      <c r="L56" s="561"/>
      <c r="M56" s="561"/>
      <c r="N56" s="560"/>
      <c r="O56" s="560"/>
      <c r="P56" s="560"/>
    </row>
    <row r="57" spans="1:16">
      <c r="A57" s="560" t="s">
        <v>2764</v>
      </c>
      <c r="B57" s="560">
        <v>64</v>
      </c>
      <c r="C57" s="562">
        <f>B57/B$34</f>
        <v>0.31683168316831684</v>
      </c>
      <c r="D57" s="566">
        <f>C57*D$1</f>
        <v>0.25346534653465347</v>
      </c>
      <c r="E57" s="564">
        <f>32/12</f>
        <v>2.6666666666666665</v>
      </c>
      <c r="F57" s="564">
        <f>24/12</f>
        <v>2</v>
      </c>
      <c r="G57" s="565">
        <f t="shared" si="21"/>
        <v>5.333333333333333</v>
      </c>
      <c r="H57" s="561"/>
      <c r="I57" s="561"/>
      <c r="J57" s="561"/>
      <c r="K57" s="561">
        <f>D57/G57*100</f>
        <v>4.7524752475247523</v>
      </c>
      <c r="L57" s="561">
        <f>K57/100*27</f>
        <v>1.2831683168316832</v>
      </c>
      <c r="M57" s="561"/>
      <c r="N57" s="560"/>
      <c r="O57" s="560"/>
      <c r="P57" s="567"/>
    </row>
    <row r="58" spans="1:16" ht="30">
      <c r="A58" s="560" t="s">
        <v>2917</v>
      </c>
      <c r="B58" s="560">
        <v>96</v>
      </c>
      <c r="C58" s="562">
        <f>B58/B$34</f>
        <v>0.47524752475247523</v>
      </c>
      <c r="D58" s="563">
        <f>C58*D$1</f>
        <v>0.3801980198019802</v>
      </c>
      <c r="E58" s="564">
        <f>36/12</f>
        <v>3</v>
      </c>
      <c r="F58" s="564">
        <f>30/12</f>
        <v>2.5</v>
      </c>
      <c r="G58" s="565">
        <f t="shared" si="21"/>
        <v>7.5</v>
      </c>
      <c r="H58" s="561"/>
      <c r="I58" s="561"/>
      <c r="J58" s="561"/>
      <c r="K58" s="561">
        <f>D58/G58*100</f>
        <v>5.0693069306930694</v>
      </c>
      <c r="L58" s="561">
        <f t="shared" ref="L58:L59" si="24">K58/100*27</f>
        <v>1.3687128712871288</v>
      </c>
      <c r="M58" s="561"/>
      <c r="N58" s="560" t="s">
        <v>2918</v>
      </c>
      <c r="O58" s="560" t="s">
        <v>2919</v>
      </c>
      <c r="P58" s="560" t="s">
        <v>2920</v>
      </c>
    </row>
    <row r="59" spans="1:16" ht="30">
      <c r="A59" s="560" t="s">
        <v>2921</v>
      </c>
      <c r="B59" s="562">
        <f t="shared" ref="B59" si="25">C59*$B$34</f>
        <v>62.344310399999998</v>
      </c>
      <c r="C59" s="566">
        <f>P59</f>
        <v>0.3086352</v>
      </c>
      <c r="E59" s="564">
        <f>30/12</f>
        <v>2.5</v>
      </c>
      <c r="F59" s="564">
        <f>20/12</f>
        <v>1.6666666666666667</v>
      </c>
      <c r="G59" s="565">
        <f t="shared" si="21"/>
        <v>4.166666666666667</v>
      </c>
      <c r="H59" s="560">
        <v>2</v>
      </c>
      <c r="I59" s="561">
        <f>I$1/H59</f>
        <v>3</v>
      </c>
      <c r="J59" s="561">
        <f>G59/I59</f>
        <v>1.3888888888888891</v>
      </c>
      <c r="K59" s="561">
        <f>C59/J59*100</f>
        <v>22.221734399999999</v>
      </c>
      <c r="L59" s="561">
        <f t="shared" si="24"/>
        <v>5.9998682879999992</v>
      </c>
      <c r="M59" s="561">
        <f>L59*3</f>
        <v>17.999604863999998</v>
      </c>
      <c r="N59" s="560">
        <v>24</v>
      </c>
      <c r="O59" s="560">
        <f>E59*F59*N59*144</f>
        <v>14400</v>
      </c>
      <c r="P59" s="564">
        <f>O59*B$32</f>
        <v>0.3086352</v>
      </c>
    </row>
    <row r="60" spans="1:16" ht="45">
      <c r="A60" s="560" t="s">
        <v>2775</v>
      </c>
      <c r="B60" s="562">
        <f>C60*$B$34</f>
        <v>38.965194000000011</v>
      </c>
      <c r="C60" s="566">
        <f>P60</f>
        <v>0.19289700000000004</v>
      </c>
      <c r="E60" s="564">
        <f>30/12</f>
        <v>2.5</v>
      </c>
      <c r="F60" s="564">
        <f>20/12</f>
        <v>1.6666666666666667</v>
      </c>
      <c r="G60" s="565">
        <f t="shared" si="21"/>
        <v>4.166666666666667</v>
      </c>
      <c r="H60" s="560">
        <v>1.25</v>
      </c>
      <c r="I60" s="561">
        <f>I$1/H60</f>
        <v>4.8</v>
      </c>
      <c r="J60" s="569">
        <f t="shared" ref="J60:J61" si="26">G60/I60</f>
        <v>0.86805555555555569</v>
      </c>
      <c r="K60" s="561">
        <f t="shared" ref="K60:K61" si="27">C60/J60*100</f>
        <v>22.221734400000003</v>
      </c>
      <c r="L60" s="561">
        <f>K60/100*27</f>
        <v>5.9998682880000009</v>
      </c>
      <c r="M60" s="561">
        <f>L60*5</f>
        <v>29.999341440000006</v>
      </c>
      <c r="N60" s="560">
        <v>15</v>
      </c>
      <c r="O60" s="560">
        <f>E60*F60*N60*144</f>
        <v>9000.0000000000018</v>
      </c>
      <c r="P60" s="564">
        <f>O60*B$32</f>
        <v>0.19289700000000004</v>
      </c>
    </row>
    <row r="61" spans="1:16" ht="30">
      <c r="A61" s="560" t="s">
        <v>2948</v>
      </c>
      <c r="B61" s="562">
        <f t="shared" ref="B61" si="28">C61*$B$34</f>
        <v>62.344310399999998</v>
      </c>
      <c r="C61" s="566">
        <f>P61</f>
        <v>0.3086352</v>
      </c>
      <c r="E61" s="564">
        <f>30/12</f>
        <v>2.5</v>
      </c>
      <c r="F61" s="564">
        <f>20/12</f>
        <v>1.6666666666666667</v>
      </c>
      <c r="G61" s="565">
        <f t="shared" si="21"/>
        <v>4.166666666666667</v>
      </c>
      <c r="H61" s="560">
        <v>2</v>
      </c>
      <c r="I61" s="561">
        <f>I$1/H61</f>
        <v>3</v>
      </c>
      <c r="J61" s="569">
        <f t="shared" si="26"/>
        <v>1.3888888888888891</v>
      </c>
      <c r="K61" s="561">
        <f t="shared" si="27"/>
        <v>22.221734399999999</v>
      </c>
      <c r="L61" s="561">
        <f t="shared" ref="L61:L63" si="29">K61/100*27</f>
        <v>5.9998682879999992</v>
      </c>
      <c r="M61" s="561">
        <f>L61*3</f>
        <v>17.999604863999998</v>
      </c>
      <c r="N61" s="560">
        <v>24</v>
      </c>
      <c r="O61" s="560">
        <f t="shared" ref="O61" si="30">E61*F61*N61*144</f>
        <v>14400</v>
      </c>
      <c r="P61" s="564">
        <f>O61*B$32</f>
        <v>0.3086352</v>
      </c>
    </row>
    <row r="62" spans="1:16" ht="30">
      <c r="A62" s="560" t="s">
        <v>2766</v>
      </c>
      <c r="B62" s="560">
        <f>44*$D$1</f>
        <v>35.200000000000003</v>
      </c>
      <c r="C62" s="562">
        <f>B62/B$34</f>
        <v>0.17425742574257427</v>
      </c>
      <c r="D62" s="563">
        <f>C62*D$1</f>
        <v>0.13940594059405942</v>
      </c>
      <c r="E62" s="564"/>
      <c r="F62" s="564"/>
      <c r="G62" s="561">
        <v>2</v>
      </c>
      <c r="H62" s="561"/>
      <c r="I62" s="561"/>
      <c r="J62" s="561"/>
      <c r="K62" s="561">
        <f t="shared" ref="K62:K63" si="31">D62/G62*100</f>
        <v>6.9702970297029712</v>
      </c>
      <c r="L62" s="561">
        <f t="shared" si="29"/>
        <v>1.8819801980198021</v>
      </c>
      <c r="M62" s="571" t="s">
        <v>2923</v>
      </c>
      <c r="N62" s="572"/>
      <c r="O62" s="560"/>
      <c r="P62" s="564"/>
    </row>
    <row r="63" spans="1:16" ht="30">
      <c r="A63" s="560" t="s">
        <v>2924</v>
      </c>
      <c r="B63" s="560">
        <f>55*$D$1</f>
        <v>44</v>
      </c>
      <c r="C63" s="562">
        <f>B63/B$34</f>
        <v>0.21782178217821782</v>
      </c>
      <c r="D63" s="563">
        <f>C63*D$1</f>
        <v>0.17425742574257427</v>
      </c>
      <c r="E63" s="564"/>
      <c r="F63" s="564"/>
      <c r="G63" s="561">
        <v>2.5</v>
      </c>
      <c r="H63" s="561"/>
      <c r="I63" s="561"/>
      <c r="J63" s="561"/>
      <c r="K63" s="561">
        <f t="shared" si="31"/>
        <v>6.9702970297029712</v>
      </c>
      <c r="L63" s="561">
        <f t="shared" si="29"/>
        <v>1.8819801980198021</v>
      </c>
      <c r="M63" s="561"/>
      <c r="N63" s="560"/>
      <c r="O63" s="560"/>
      <c r="P63" s="564"/>
    </row>
    <row r="64" spans="1:16" ht="30">
      <c r="A64" s="560" t="s">
        <v>2925</v>
      </c>
      <c r="B64" s="560">
        <f>C64*$B$34</f>
        <v>202</v>
      </c>
      <c r="C64" s="562">
        <v>1</v>
      </c>
      <c r="D64" s="573">
        <f>C64*D51</f>
        <v>0</v>
      </c>
      <c r="E64" s="564"/>
      <c r="F64" s="564"/>
      <c r="G64" s="573">
        <v>17</v>
      </c>
      <c r="H64" s="560"/>
      <c r="I64" s="560"/>
      <c r="J64" s="560"/>
      <c r="K64" s="561">
        <f>D64/G64*100</f>
        <v>0</v>
      </c>
      <c r="L64" s="561">
        <f>K64/100*27</f>
        <v>0</v>
      </c>
      <c r="M64" s="561"/>
      <c r="N64" s="560"/>
      <c r="O64" s="560"/>
      <c r="P64" s="560"/>
    </row>
    <row r="65" spans="1:16" ht="45">
      <c r="A65" s="560" t="s">
        <v>2926</v>
      </c>
      <c r="B65" s="560">
        <f>C65*$B$34</f>
        <v>202</v>
      </c>
      <c r="C65" s="562">
        <v>1</v>
      </c>
      <c r="D65" s="563">
        <f>C65*D$1</f>
        <v>0.8</v>
      </c>
      <c r="E65" s="564">
        <v>6</v>
      </c>
      <c r="F65" s="564">
        <v>2.5</v>
      </c>
      <c r="G65" s="573">
        <f>E65*F65</f>
        <v>15</v>
      </c>
      <c r="H65" s="560"/>
      <c r="I65" s="560"/>
      <c r="J65" s="560"/>
      <c r="K65" s="561">
        <f t="shared" ref="K65:K66" si="32">D65/G65*100</f>
        <v>5.3333333333333339</v>
      </c>
      <c r="L65" s="561">
        <f t="shared" ref="L65:L70" si="33">K65/100*27</f>
        <v>1.4400000000000002</v>
      </c>
      <c r="M65" s="561"/>
      <c r="N65" s="560"/>
      <c r="O65" s="560"/>
      <c r="P65" s="560"/>
    </row>
    <row r="66" spans="1:16">
      <c r="A66" s="560" t="s">
        <v>2927</v>
      </c>
      <c r="B66" s="560">
        <f t="shared" ref="B66:B70" si="34">C66*$B$34</f>
        <v>404</v>
      </c>
      <c r="C66" s="562">
        <v>2</v>
      </c>
      <c r="D66" s="563">
        <f>C66*D$1</f>
        <v>1.6</v>
      </c>
      <c r="E66" s="564">
        <v>6</v>
      </c>
      <c r="F66" s="564">
        <v>3</v>
      </c>
      <c r="G66" s="573">
        <f>E66*F66</f>
        <v>18</v>
      </c>
      <c r="H66" s="560"/>
      <c r="I66" s="560"/>
      <c r="J66" s="560"/>
      <c r="K66" s="561">
        <f t="shared" si="32"/>
        <v>8.8888888888888893</v>
      </c>
      <c r="L66" s="561">
        <f t="shared" si="33"/>
        <v>2.4</v>
      </c>
      <c r="M66" s="561"/>
      <c r="N66" s="560"/>
      <c r="O66" s="560"/>
      <c r="P66" s="560"/>
    </row>
    <row r="67" spans="1:16">
      <c r="A67" s="560" t="s">
        <v>2931</v>
      </c>
      <c r="B67" s="562">
        <f t="shared" si="34"/>
        <v>359.11111111111109</v>
      </c>
      <c r="C67" s="577">
        <f>P67</f>
        <v>1.7777777777777777</v>
      </c>
      <c r="D67" s="582">
        <f>D$1*P67</f>
        <v>1.4222222222222223</v>
      </c>
      <c r="E67" s="564">
        <v>2</v>
      </c>
      <c r="F67" s="564">
        <v>4</v>
      </c>
      <c r="G67" s="579">
        <f>F67*E67</f>
        <v>8</v>
      </c>
      <c r="H67" s="580"/>
      <c r="I67" s="580"/>
      <c r="J67" s="580"/>
      <c r="K67" s="561">
        <f>D67/G67*100</f>
        <v>17.777777777777779</v>
      </c>
      <c r="L67" s="561">
        <f t="shared" si="33"/>
        <v>4.8</v>
      </c>
      <c r="M67" s="561"/>
      <c r="N67" s="581">
        <v>6</v>
      </c>
      <c r="O67" s="581">
        <f>N67*F67*E67</f>
        <v>48</v>
      </c>
      <c r="P67" s="578">
        <f>O67/B$35</f>
        <v>1.7777777777777777</v>
      </c>
    </row>
    <row r="68" spans="1:16">
      <c r="A68" s="560" t="s">
        <v>2932</v>
      </c>
      <c r="B68" s="562">
        <f t="shared" si="34"/>
        <v>628.44444444444446</v>
      </c>
      <c r="C68" s="577">
        <f t="shared" ref="C68:C70" si="35">P68</f>
        <v>3.1111111111111112</v>
      </c>
      <c r="D68" s="583">
        <f>D$1*P68</f>
        <v>2.4888888888888889</v>
      </c>
      <c r="E68" s="564">
        <v>3.5</v>
      </c>
      <c r="F68" s="564">
        <v>4</v>
      </c>
      <c r="G68" s="579">
        <f>F68*E68</f>
        <v>14</v>
      </c>
      <c r="H68" s="580"/>
      <c r="I68" s="580"/>
      <c r="J68" s="580"/>
      <c r="K68" s="561">
        <f t="shared" ref="K68:K70" si="36">D68/G68*100</f>
        <v>17.777777777777779</v>
      </c>
      <c r="L68" s="561">
        <f t="shared" si="33"/>
        <v>4.8</v>
      </c>
      <c r="M68" s="561"/>
      <c r="N68" s="581">
        <v>6</v>
      </c>
      <c r="O68" s="581">
        <f t="shared" ref="O68:O70" si="37">N68*F68*E68</f>
        <v>84</v>
      </c>
      <c r="P68" s="578">
        <f>O68/B$35</f>
        <v>3.1111111111111112</v>
      </c>
    </row>
    <row r="69" spans="1:16">
      <c r="A69" s="560" t="s">
        <v>2933</v>
      </c>
      <c r="B69" s="562">
        <f t="shared" si="34"/>
        <v>299.25925925925924</v>
      </c>
      <c r="C69" s="577">
        <f t="shared" si="35"/>
        <v>1.4814814814814814</v>
      </c>
      <c r="D69" s="582">
        <f>D$1*P69</f>
        <v>1.1851851851851851</v>
      </c>
      <c r="E69" s="564">
        <v>2</v>
      </c>
      <c r="F69" s="564">
        <v>4</v>
      </c>
      <c r="G69" s="579">
        <f t="shared" ref="G69" si="38">F69*E69</f>
        <v>8</v>
      </c>
      <c r="H69" s="580"/>
      <c r="I69" s="580"/>
      <c r="J69" s="580"/>
      <c r="K69" s="561">
        <f t="shared" si="36"/>
        <v>14.814814814814813</v>
      </c>
      <c r="L69" s="561">
        <f t="shared" si="33"/>
        <v>4</v>
      </c>
      <c r="M69" s="561"/>
      <c r="N69" s="581">
        <v>5</v>
      </c>
      <c r="O69" s="581">
        <f t="shared" si="37"/>
        <v>40</v>
      </c>
      <c r="P69" s="578">
        <f>O69/B$35</f>
        <v>1.4814814814814814</v>
      </c>
    </row>
    <row r="70" spans="1:16">
      <c r="A70" s="560" t="s">
        <v>2934</v>
      </c>
      <c r="B70" s="562">
        <f t="shared" si="34"/>
        <v>493.77777777777783</v>
      </c>
      <c r="C70" s="577">
        <f t="shared" si="35"/>
        <v>2.4444444444444446</v>
      </c>
      <c r="D70" s="583">
        <f>D$1*P70</f>
        <v>1.9555555555555557</v>
      </c>
      <c r="E70" s="564">
        <v>2</v>
      </c>
      <c r="F70" s="564">
        <v>5.5</v>
      </c>
      <c r="G70" s="579">
        <f>F70*E70</f>
        <v>11</v>
      </c>
      <c r="H70" s="580"/>
      <c r="I70" s="580"/>
      <c r="J70" s="580"/>
      <c r="K70" s="561">
        <f t="shared" si="36"/>
        <v>17.777777777777779</v>
      </c>
      <c r="L70" s="561">
        <f t="shared" si="33"/>
        <v>4.8</v>
      </c>
      <c r="M70" s="561"/>
      <c r="N70" s="581">
        <v>6</v>
      </c>
      <c r="O70" s="581">
        <f t="shared" si="37"/>
        <v>66</v>
      </c>
      <c r="P70" s="578">
        <f>O70/B$35</f>
        <v>2.4444444444444446</v>
      </c>
    </row>
    <row r="73" spans="1:16" ht="45">
      <c r="A73" s="559" t="s">
        <v>2901</v>
      </c>
      <c r="B73" s="559" t="s">
        <v>2902</v>
      </c>
      <c r="C73" s="559" t="s">
        <v>2903</v>
      </c>
      <c r="D73" s="559" t="s">
        <v>2852</v>
      </c>
      <c r="E73" s="559" t="s">
        <v>2904</v>
      </c>
      <c r="F73" s="559" t="s">
        <v>2905</v>
      </c>
      <c r="G73" s="559" t="s">
        <v>2906</v>
      </c>
      <c r="H73" s="559" t="s">
        <v>2907</v>
      </c>
      <c r="I73" s="559" t="s">
        <v>2908</v>
      </c>
      <c r="J73" s="559" t="s">
        <v>2909</v>
      </c>
      <c r="K73" s="559" t="s">
        <v>2910</v>
      </c>
      <c r="L73" s="559" t="s">
        <v>2911</v>
      </c>
      <c r="M73" s="559" t="s">
        <v>2912</v>
      </c>
      <c r="N73" s="560"/>
      <c r="O73" s="560"/>
      <c r="P73" s="560"/>
    </row>
    <row r="74" spans="1:16" ht="30">
      <c r="A74" s="559" t="s">
        <v>2795</v>
      </c>
      <c r="B74" s="559"/>
      <c r="C74" s="559"/>
      <c r="D74" s="559"/>
      <c r="E74" s="559"/>
      <c r="F74" s="559"/>
      <c r="G74" s="559"/>
      <c r="H74" s="559"/>
      <c r="I74" s="559"/>
      <c r="J74" s="559"/>
      <c r="K74" s="559"/>
      <c r="L74" s="559"/>
      <c r="M74" s="559"/>
      <c r="N74" s="560"/>
      <c r="O74" s="560"/>
      <c r="P74" s="560"/>
    </row>
    <row r="75" spans="1:16" ht="60">
      <c r="A75" s="560" t="s">
        <v>2899</v>
      </c>
      <c r="B75" s="562">
        <f>C75*$B$34</f>
        <v>38.965194000000011</v>
      </c>
      <c r="C75" s="566">
        <f>P75</f>
        <v>0.19289700000000004</v>
      </c>
      <c r="E75" s="564">
        <f>30/12</f>
        <v>2.5</v>
      </c>
      <c r="F75" s="564">
        <f>20/12</f>
        <v>1.6666666666666667</v>
      </c>
      <c r="G75" s="565">
        <f t="shared" ref="G75:G76" si="39">F75*E75</f>
        <v>4.166666666666667</v>
      </c>
      <c r="H75" s="560">
        <v>1.25</v>
      </c>
      <c r="I75" s="561">
        <f>I$1/H75</f>
        <v>4.8</v>
      </c>
      <c r="J75" s="569">
        <f t="shared" ref="J75:J76" si="40">G75/I75</f>
        <v>0.86805555555555569</v>
      </c>
      <c r="K75" s="561">
        <f t="shared" ref="K75:K76" si="41">C75/J75*100</f>
        <v>22.221734400000003</v>
      </c>
      <c r="L75" s="561">
        <f>K75/100*27</f>
        <v>5.9998682880000009</v>
      </c>
      <c r="M75" s="561">
        <f>L75*5</f>
        <v>29.999341440000006</v>
      </c>
      <c r="N75" s="560">
        <v>15</v>
      </c>
      <c r="O75" s="560">
        <f>E75*F75*N75*144</f>
        <v>9000.0000000000018</v>
      </c>
      <c r="P75" s="564">
        <f>O75*B$32</f>
        <v>0.19289700000000004</v>
      </c>
    </row>
    <row r="76" spans="1:16" ht="45">
      <c r="A76" s="560" t="s">
        <v>2922</v>
      </c>
      <c r="B76" s="562">
        <f t="shared" ref="B76" si="42">C76*$B$34</f>
        <v>62.344310399999998</v>
      </c>
      <c r="C76" s="566">
        <f>P76</f>
        <v>0.3086352</v>
      </c>
      <c r="E76" s="564">
        <f>30/12</f>
        <v>2.5</v>
      </c>
      <c r="F76" s="564">
        <f>20/12</f>
        <v>1.6666666666666667</v>
      </c>
      <c r="G76" s="565">
        <f t="shared" si="39"/>
        <v>4.166666666666667</v>
      </c>
      <c r="H76" s="560">
        <v>2</v>
      </c>
      <c r="I76" s="561">
        <f>I$1/H76</f>
        <v>3</v>
      </c>
      <c r="J76" s="569">
        <f t="shared" si="40"/>
        <v>1.3888888888888891</v>
      </c>
      <c r="K76" s="561">
        <f t="shared" si="41"/>
        <v>22.221734399999999</v>
      </c>
      <c r="L76" s="561">
        <f t="shared" ref="L76" si="43">K76/100*27</f>
        <v>5.9998682879999992</v>
      </c>
      <c r="M76" s="561">
        <f>L76*3</f>
        <v>17.999604863999998</v>
      </c>
      <c r="N76" s="560">
        <v>24</v>
      </c>
      <c r="O76" s="560">
        <f t="shared" ref="O76" si="44">E76*F76*N76*144</f>
        <v>14400</v>
      </c>
      <c r="P76" s="564">
        <f>O76*B$32</f>
        <v>0.3086352</v>
      </c>
    </row>
    <row r="80" spans="1:16" ht="45">
      <c r="A80" s="559" t="s">
        <v>2901</v>
      </c>
      <c r="B80" s="559" t="s">
        <v>2902</v>
      </c>
      <c r="C80" s="559" t="s">
        <v>2903</v>
      </c>
      <c r="D80" s="559" t="s">
        <v>2852</v>
      </c>
      <c r="E80" s="559" t="s">
        <v>2904</v>
      </c>
      <c r="F80" s="559" t="s">
        <v>2905</v>
      </c>
      <c r="G80" s="559" t="s">
        <v>2906</v>
      </c>
      <c r="H80" s="559" t="s">
        <v>2907</v>
      </c>
      <c r="I80" s="559" t="s">
        <v>2908</v>
      </c>
      <c r="J80" s="559" t="s">
        <v>2909</v>
      </c>
      <c r="K80" s="559" t="s">
        <v>2910</v>
      </c>
      <c r="L80" s="559" t="s">
        <v>2911</v>
      </c>
      <c r="M80" s="559" t="s">
        <v>2912</v>
      </c>
      <c r="N80" s="560"/>
      <c r="O80" s="560"/>
      <c r="P80" s="560"/>
    </row>
    <row r="81" spans="1:16">
      <c r="A81" s="559" t="s">
        <v>2834</v>
      </c>
      <c r="B81" s="559"/>
      <c r="C81" s="559"/>
      <c r="D81" s="559"/>
      <c r="E81" s="559"/>
      <c r="F81" s="559"/>
      <c r="G81" s="559"/>
      <c r="H81" s="559"/>
      <c r="I81" s="559"/>
      <c r="J81" s="559"/>
      <c r="K81" s="559"/>
      <c r="L81" s="559"/>
      <c r="M81" s="559"/>
      <c r="N81" s="560"/>
      <c r="O81" s="560"/>
      <c r="P81" s="560"/>
    </row>
    <row r="82" spans="1:16" ht="30">
      <c r="A82" s="560" t="s">
        <v>2766</v>
      </c>
      <c r="B82" s="560">
        <f>44*$D$1</f>
        <v>35.200000000000003</v>
      </c>
      <c r="C82" s="562">
        <f>B82/B$34</f>
        <v>0.17425742574257427</v>
      </c>
      <c r="D82" s="563">
        <f>C82*D$1</f>
        <v>0.13940594059405942</v>
      </c>
      <c r="E82" s="564"/>
      <c r="F82" s="564"/>
      <c r="G82" s="561">
        <f>0.8/D82</f>
        <v>5.7386363636363633</v>
      </c>
      <c r="H82" s="561"/>
      <c r="I82" s="561"/>
      <c r="J82" s="561"/>
      <c r="K82" s="561">
        <f t="shared" ref="K82:K83" si="45">D82/G82*100</f>
        <v>2.4292520341143029</v>
      </c>
      <c r="L82" s="561">
        <f t="shared" ref="L82:L83" si="46">K82/100*27</f>
        <v>0.65589804921086181</v>
      </c>
      <c r="M82" s="571" t="s">
        <v>2923</v>
      </c>
      <c r="N82" s="572"/>
      <c r="O82" s="560"/>
      <c r="P82" s="564"/>
    </row>
    <row r="83" spans="1:16" ht="30">
      <c r="A83" s="560" t="s">
        <v>2924</v>
      </c>
      <c r="B83" s="560">
        <f>55*$D$1</f>
        <v>44</v>
      </c>
      <c r="C83" s="562">
        <f>B83/B$34</f>
        <v>0.21782178217821782</v>
      </c>
      <c r="D83" s="563">
        <f>C83*D$1</f>
        <v>0.17425742574257427</v>
      </c>
      <c r="E83" s="564"/>
      <c r="F83" s="564"/>
      <c r="G83" s="561">
        <f>0.8/D83</f>
        <v>4.5909090909090908</v>
      </c>
      <c r="H83" s="561"/>
      <c r="I83" s="561"/>
      <c r="J83" s="561"/>
      <c r="K83" s="561">
        <f t="shared" si="45"/>
        <v>3.7957063033035983</v>
      </c>
      <c r="L83" s="561">
        <f t="shared" si="46"/>
        <v>1.0248407018919716</v>
      </c>
      <c r="M83" s="561"/>
      <c r="N83" s="560"/>
      <c r="O83" s="560"/>
      <c r="P83" s="564"/>
    </row>
  </sheetData>
  <pageMargins left="0.7" right="0.7" top="0.75" bottom="0.75" header="0.3" footer="0.3"/>
  <pageSetup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059bbbb3-1512-4eb3-93a4-f95c66e437ee">
      <Terms xmlns="http://schemas.microsoft.com/office/infopath/2007/PartnerControls"/>
    </lcf76f155ced4ddcb4097134ff3c332f>
    <TaxCatchAll xmlns="554c5b98-0f7c-438a-9e47-1d6f73b7b14a" xsi:nil="true"/>
    <SharedWithUsers xmlns="554c5b98-0f7c-438a-9e47-1d6f73b7b14a">
      <UserInfo>
        <DisplayName/>
        <AccountId xsi:nil="true"/>
        <AccountType/>
      </UserInfo>
    </SharedWithUsers>
    <MediaLengthInSeconds xmlns="059bbbb3-1512-4eb3-93a4-f95c66e437ee" xsi:nil="true"/>
  </documentManagement>
</p:properties>
</file>

<file path=customXml/item3.xml>��< ? x m l   v e r s i o n = " 1 . 0 "   e n c o d i n g = " u t f - 1 6 " ? > < D a t a M a s h u p   s q m i d = " 8 6 0 b 6 d 5 6 - 2 a d 5 - 4 8 f 7 - a 4 3 6 - 6 3 e 8 9 c 9 d 4 1 a 8 "   x m l n s = " h t t p : / / s c h e m a s . m i c r o s o f t . c o m / D a t a M a s h u p " > A A A A A B s U A A B Q S w M E F A A C A A g A K 1 V U U M u 9 i V + n A A A A + Q A A A B I A H A B D b 2 5 m a W c v U G F j a 2 F n Z S 5 4 b W w g o h g A K K A U A A A A A A A A A A A A A A A A A A A A A A A A A A A A h Y 8 x D o I w G E a v Q r r T l h K r I T 9 l c J X E h G h c G 6 z Q C M X Q Y r m b g 0 f y C p I o 6 u b 4 v b z h f Y / b H b K x b Y K r 6 q 3 u T I o i T F G g T N k d t a l S N L h T u E K Z g K 0 s z 7 J S w S Q b m 4 z 2 m K L a u U t C i P c e + x h 3 f U U Y p R E 5 5 J u i r F U r 0 U f W / + V Q G + u k K R U S s H / F C I Y 5 x 4 t 4 y X H E G Q M y c 8 i 1 + T p s S s Y U y A + E 9 d C 4 o V d C m X B X A J k n k P c N 8 Q R Q S w M E F A A C A A g A K 1 V U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t V V F B l x u s k E h E A A J S P A A A T A B w A R m 9 y b X V s Y X M v U 2 V j d G l v b j E u b S C i G A A o o B Q A A A A A A A A A A A A A A A A A A A A A A A A A A A D t X V 1 v 2 0 Y W f S / Q / 0 A o 2 I U D e K 3 R D M k Z b p E H W V J s b W X J K 8 l p 3 S A I V J u N h c i S I c n d B E H + + 5 K U b N 5 7 p L l x v / v A v m Q u h 7 w f 5 5 w Z s T c M u U q v 1 t P F P B h t / m x 8 8 / V X X 3 + 1 u p k s 0 + v g W U 2 r h l 0 v 5 v P J u 7 Q W v A h m 6 f r r r 4 L s v 9 H i f n m V Z k d G + Z n n i + l 8 f f R y O k t X B 7 W b 9 f p u 9 e 9 6 f f 7 x 6 m Z y V H i 6 K + a v F r f 1 1 X S d r u r f n Z 1 3 b + 9 m 6 W 0 6 X 0 / y q L X D 4 H X z b v o q X a 7 y X F 4 E j e j N 8 8 N N q G e 1 z P E 6 z f M Z L v 6 3 y t M Y T 3 6 c p U e j d J b l n B 8 7 2 K R z G K S T q 5 v g 4 H X n w z q d 5 5 7 e Z C f X j j 7 M s q s W y 2 D P 8 Q + 1 5 2 W c 0 W K 5 3 o 2 S H T z A H A 4 / f a r 1 J 7 d p l v d g e Z 0 u j 9 r p 6 i q d X 0 / n 7 z 5 / L h 3 e p c v g O v 0 5 n S 3 u 8 l K D 6 8 l 6 E u R R 3 z K Q g h K k Q A C p P t q w 0 l 5 c 3 e c H V / X 2 q H 9 Z z y k K x h u O 6 n n e v J B P r / N E X + z N Z Y P A Y V b d Y p Z V E Z x P 1 j e 1 F 7 + K w S c l 9 + b z 6 9 Z i n n G w f v O I U e Z m k 2 3 n w 1 U 6 y / M v B k f f L Z b v f 1 w s 3 h / 8 J T A + c N i c z b b H 3 h Z y K O C F l D + 9 7 q 7 T 2 x e 1 8 t z a 4 b f T + f W L W n F J X n U 7 y 7 g s e Z g u c t F k D l q L 2 f 3 t n K h t O 7 U 9 f o D h D z / V 2 i U Q m f p q x 4 v l 4 v 7 d T T 5 s T 1 f r 5 f S q O N y o J 0 V F m 3 F D U a N B D U 0 N Q 4 2 Q G j E 1 L D U c N W h Q T Y N q G l T T O J r G 0 R E 1 a F B N g 2 o a l F Z A H V O / 1 C 3 1 S p w q i p h i k C m G m W K g K Y a a Y r A p h p t i w C m G n G L Q K Y a d Y u A p h p 5 i 8 C m G n 2 I A K o a g Y h C q O i u I + W f u m X f m n P h m C D f 4 j K N G Q g 2 K N 9 c o 1 y U X Z m Z F z G K h G y x 2 g w X X L J 5 m 8 b R m F o u u W X S O t 2 G s G V 4 D u 4 w a z D 3 x r h k m m m G i m Q Y 1 Q 0 g z h D R D S A N C m i G k O U K M H 8 N z o Q b P x D E r Y S c y H 5 o 7 Y V 4 0 q 0 e z C q i q N a t A s w o 0 q 0 B D B Q w i 5 p + 5 Z 9 6 Z 8 9 I 3 v Y R e Q S / g 5 x N i G a + M V s Y q I 5 V x y i j V V P O M D I Y + A 5 9 h z 6 D X V O 2 c B o Y m l T r V B p W G r l O / p V t D w D M E P E P A M w Q 8 Q 8 E z F D x D 8 T I U L 0 P x M h Q v Q / E y F C 9 D 8 T I U L 0 P x M h Q v Q / E y F C + m U y Z T U 2 e e y Z j 6 Z W 5 p x s y T p j A Z m j 4 h K K y z s a I G m 9 H U M N Q I q R F R w 1 L D U S M h h q Z B N Q 2 q a V B N 4 2 g a h 2 w B I c U j p H i E F I + w T i u g j q l f 6 p Z 6 L Z 1 G b J y Q M U E y o k h G F M m I I h l R 8 C I q y 4 g i G V E k I 4 p k R J G M K H g R l W V E k Y w o k h F F M q J I R n V a A X V M / V K 3 1 G v p N C b H Y 3 b c k r E j 4 4 S M C a Y x h T G m M M Z U k D H F N K a Y x h T T m M I Y U x h j K s i Y Y h p T T G P A l J J i K C m G e m O e y Z j 5 p S l r m r K m M G m a P 4 l o S R B L A b R U l J a i a S m a l q J p K Z q W A m i p K C 1 F 0 1 I 0 L U X T U j Q t B d B S U V o K g a U Q W A q B p R D Y O q 2 A O q Z + q V v q t X T q y H H H j i d k T F B 1 F F V H U X U U S E e B d F S W j q L q K K q O o u o o k I 4 C 6 a g s H U X V U V Q d R 9 W w r O l Z Z E z 9 U r e l 1 4 S W n 9 D y E y q q h G K R U C w S j o W m 5 W t a v q G Y G x a U j F l 8 R 4 2 E n q W o w a 6 n D j Q t Q N O c C Z Q J F W h C C 0 h o A Q k t I K l T N K h j 6 p e 6 p V 6 3 T k m b q X U z m b 9 L r 4 P x x 7 u 0 b C W M l 5 P 5 6 q f F 8 n b T T M g n V w f 7 m g 9 5 M 4 v 8 3 9 g 6 O z G Y 3 9 / + m C 4 / H w a f W P t g z 1 x D m N P C n B H m Q m E u F u a s M O e E O a F 2 L d S u h d q 1 U J 8 W 6 i t 1 t m d O q F 0 L t W u h d o E i o Q K h A C F / I X 1 / 9 k p Q p p K k q S R t K k m c S l K n k u S p J H 0 q S a B K U q i S J K o k j S p J p E p S q Z J k q i S d K k m o S l K q k q S q B K 0 q Q a x K U K s S 5 K o E v S p B s J L O J a G T 7 t i e O T / / 4 v 4 s b t D i L i x u w 7 T v t m 9 S Q k B Y B O I 2 L e 7 F 4 m Z M O 3 r 7 J i U Q h E U g b t a 0 G 7 h v U m R F C i n M S X X 4 y 9 C S f r S k H y 1 t o l o S l 5 b E p S V x a V l c w u Y i / g 7 S d u c + Z E W E h D k R H 3 8 6 W t r w t b Q Q t L Q Q t L Q Q t L Q Q t K R 1 L W 3 4 W u J E S 5 x o i R M t c y K p S y p E q k M q Q 6 r C W 4 Q Q T o g m B B N j + V e 5 t M i l N S 4 t c W m F S w t c W t 9 a + O 2 Q l p O 0 Y K T 1 I i 0 X a b V o 4 V d D X E i S p o W f D G E L E n Y g 7 f + 9 E N a P 8 W v W + D V r / J o 1 f s 0 a Q b N G 0 K w R d G k E X R p B l 0 b Q p R F 0 a Q R d G k G X R t C l E X R p B F 0 a Q Z d G 0 K W 0 h U s 7 u P H r 0 v h 1 a f y 6 N J I u / T k a M U f / j 4 w R 1 q M R 1 m P o r z s U J B 0 K k g 6 F b T g U 5 B 4 K c g 8 F u Y e C p E N B 0 q F w 4 x I K c g 8 F u Y e C 3 E N B 0 q E g 6 V C 4 Z Q k F K Y W C l E J B S q F f 1 K F f 1 K H / X i X 0 7 8 O h f x 8 O / f t w J E 1 5 6 4 o E P U e C n i N B z 5 G g 5 0 j Q b C R s 0 Z G g 5 0 j Q c y T o O R L 0 H A m a j Y Q t O h L 0 H A l 6 j g Q 9 R 4 K e I / 9 W F f m 3 6 M i v 5 s i v 5 s i v 5 s i v 5 t h / V S x d 5 S 0 5 9 g s 9 9 g s 9 F o Q e C 2 K O B T H H w u Y c C 0 K P B a H H g t B j Q c y x I O Z Y 2 J x j Q e i x I P R Y F r q w 6 P y / y Z H w m x z 7 h R 7 7 h R 7 7 h R 4 L K y 4 W V l w s / I L E Q u G x U L j 1 F 2 c F 3 V p h g 7 a C p q 2 g a S t o 2 g q a t o J u r b B B W 0 H T V t C 0 F T R t B U 1 b Q b d W 2 K C t I B c r y M U K c r G C X K x f u d a / R V v / Z m v 9 m 6 3 1 b 7 b W v 9 k 6 / 1 V O u s p b s h O k 7 g S p O 0 H q T p C z E + T s h C 3 a C V J 3 g t S d I H U n y N k J c n b C F u 0 E q T t B 6 k 6 U u n + L d v 5 d z P m 3 a O c X u v M L 3 f m F n g h S S Q S p J M K u m A g y S g Q Z J a K M / D u D E 3 Y G J / y Q O I G e x E 9 P 4 q c n E Q S d C I K m T 2 n s m Z N S E X L x i z 0 R B J 0 I g k 6 E v T s R G E o E h h K B o c S v 6 U T S t F C A k L + Q / t 7 s y U M p 3 f k q L f 6 R z O j + t n w o p X l 9 v X n s 5 A A e W z k M a t n c d P u P w Y p / x 9 W b r t Z H 2 d U H n 1 4 / K x 9 Q e X M Y F O b D X v 9 o N 8 D W Y B u w Q 7 B j s C 3 Y D m z I R 0 M + G v L R E F 9 D / A f 5 P d q Q j 4 Z 8 N O Q D 5 U I 0 C A a x I B S P p A B 5 h d A r x F 4 h + A r R V w i / Q v w V E q C Q A Y U U K O R A I Q k K W V B I g 0 I e F B K h k A m F V K g 6 V o 9 B M S a G x I g 8 I P K F h D 0 + S P B o J 2 A D g T u L Z 2 e 1 7 C y X 8 g G A 8 g B m 1 c C 0 G p i X x j w 0 5 q E 1 H s D E N C a 2 Q 6 B B V Z i d a t E F 2 B i T h 9 S I p 0 Y 8 N S 4 I j Q B r B F g j w H o X Y I 0 A 6 x 2 A k X m z k y n Y O 3 k 6 P J D g F e h S 7 / h E p x q L 1 1 g r L D q N t W q s V W O t e r d W R B i D Y k w M i R F Z Q L g c r o a L d 6 7 l C k I B o X 5 Q P q g e F A 9 q R 8 P a R J q R V O Q U K U V G N a z K H Y K R G 1 i S I E t Q p a 5 D M B b L c B 4 M 5 8 F w H g z n w Q A P B n g w g L s B 3 A 3 g b g B 3 A 7 g b w N 0 A 7 g Z w N 4 C 7 A d w N 4 G 4 A d 1 x G u I p M H c N x E 4 J h L K g N f W v A 2 k C t X A N h H U 0 F N s 5 r s A 3 Y I d g R 2 B Z s B 3 b C b Q 3 5 a M h H Q z 4 a 4 m u I z 7 e 8 E O A M A c 4 Q 4 A z r U C 5 E g 2 A Q C 0 K x S B G a C T c 5 L x H w E g E v E f A S A Q 8 R L J k I e I m A l w h 4 i Y C X C H i I Y M l E w E s E v E T A S w S 8 R H U o F 6 J B M I g F o V i k m M / G O G u 5 6 b i Z c J O T F A M p M Z A S w 2 K J g a Q Y S I q B p B h I i Y G U G B Z L D C T F Q F K 8 S x K Q b o B 0 A / 4 x H D c x G B S n o T g N W G s o l i d j e X A L X F h Y M B a 4 s c C N B W 4 s c G O B C w s L x g I 3 F r i x w I 0 F b i x w Y W H B W I D P A n w W 4 L M A n 6 1 D u R A N g k E s C M U i O T 7 r c D b h J q f J A U 0 O a H J A i w N a H C w Z B z Q 5 o M k B T Q 5 o c U C L g y X j g C Y H N L k d m g z W B 6 d z E 4 J B L B Y q A e g S g C 4 B h S c A Z Q J Q J j t Q a o B O A 3 Q G q D S Y D z c x O w d 2 A q c r s N E d + N N Q r Y b q O D E J r J 8 E q k 2 g 2 g S q T e o A J k S D Y B A L Q j 1 E + v y c 9 f 2 e + 1 9 t 0 / C + 2 w Z a h E 9 + t Q 1 p E 1 a v u a l e c 1 O 9 5 q Z 6 z U 3 1 m p v S q l 5 z Q w 0 a t H r N z Y N R v e a m N D Q 1 q t f c b M b V a 2 6 q 1 9 x s j e o 1 N 8 S o X n N z W L 3 m p n r N z V / z m p t h O p / c 7 n 9 p b j 5 R 9 h X 2 N C H y d 9 z Q x s F l O l k W b Q f 6 y F J 2 Q n 7 N / W q 9 8 D y y h C l k n r a n b 5 9 Z e v 3 g + E 0 9 0 k J b R A t t E Z b G k 9 s i j x X R n K o G S d U g q R o k V Y O k a p C U V t U g o U b V I N k a V Y O k N K o G S T m u G i R k g o y r B s n W q B o k x K g a J I d V g 6 R q k P w t G i S N X 9 A h 0 U W H p O w b f J e m 7 2 c f g + b P 6 T L / n t F n z 9 u G G 0 9 4 3 T D k l M c B 7 9 5 / Q 7 a T p h H a J j y v 3 b 4 J b Z D s J F B 9 R 6 n q n 1 C r 6 p 9 Q q + q f V P 2 T R 6 v q n 1 C j 6 p 9 s j a p / U h p V / 6 Q c V / 0 T M k H G V f 9 k a 1 T 9 E 2 J U / Z P D q n 9 S 9 U / + 1 P 7 J 1 1 9 N 5 0 L H g X 4 Q n X y F O v 8 I d e Y g q b 6 K / k u / i t 6 / b J 0 2 3 5 L u z N v 8 8 9 h v j x e L 9 0 G O 6 H 8 m 8 9 / z 6 9 4 m C H L / w T + D 5 n w y + 7 i a r o S v p D 8 h t z / 0 o + n m a D f Z X / n V 9 L 8 B z E / m / O 3 o J k 3 X N e n r 6 l / w 8 P D J 9 Y 2 j n U + u n y 8 X t 4 v c 6 W k 6 y U g j S t 7 O b I 9 / G b d t q t n S 3 F 7 Z n M 1 G V 5 P Z Z L l 6 s V 7 e p 2 + E 9 q X Q v d x J M G 9 g d l 5 1 e o P z s 0 5 / n G 9 Z 7 e a 4 G T R H w e B l b p 1 e t I P m 2 f m z f D x u j 4 o / W 4 P + a N D r Z i d 2 2 s H D Q e I l 6 L Q 3 F w z O O 8 P m u N s / e T y S u y s G 5 8 P B y b B 5 l g / P O u P T Q b s I c H n e y f / s X 5 w d d 4 Z Z B s G o 0 x p 3 B / 3 A B e N h s z / q F k b z v D k c 5 4 F G / O T W x X C Y h + f z 4 8 G 4 2 Q v K s 3 x X 5 5 d m J w 4 H g 7 N i p v n q J O g P g m F 9 G G R l l J c V 2 Q / O L 3 r N I p l 9 G c I p 5 x f H v W 4 r O B 1 c j D I s y p z K U 8 p j z / J U X n a / z 5 D t 9 l u D s 0 5 x W e d 0 0 C s Q y j J p 5 S X u P 2 O n o l G 3 n Z 3 d z f w e 9 9 o n M N 0 f 9 P / 1 h V N G 4 2 Z 3 e N r s 9 X a O D 4 b d D o G 3 O e w 0 g 9 F / g 5 c F P M 3 W c D P Z 7 4 y D T B g w 3 f m + 1 b t o 5 7 L I M P 0 2 e D w 7 T y B o D V 5 l o j n p l K e 3 L o 5 z u 3 W x t f l p / 9 i I L 0 f + E n X Y G o z G W 9 Q o v Q / s n g 3 6 4 9 P e Z X A y H I x G x Q n 5 T G / Q 2 j I 7 H n a y / J v 7 D h 7 v O 9 j a d 7 C g 7 X g w H F y c n G 4 W z 9 n Z R T 9 L N m h 3 R + P u s F U E v R h l y f Z P M i B G 2 b V Z n v n k s L u Z 7 F / m R I w z S D r 9 / I + 9 c 8 3 R q H N 2 3 L v E 2 V Y e q j W 4 6 L e 6 3 G u W y H m v U 6 S a r + T 8 0 M t O O w O 1 1 / 0 h 0 x b s C l n o 7 m C I R z u 9 T P 2 Z w z z G e b P b D o 4 v H 1 U 3 2 i z z 7 q s 8 u 7 N m P y O r u O z 3 / a I k 2 6 2 K v 9 / J 7 p j S z / n L A 3 c L L O f 5 7 R j L g 9 6 I P a v l P 2 E / 3 s / e 1 6 o b s F 9 1 A x a s F / P 5 5 F 2 6 K m 4 G g g / 5 v c D v d C v Q H v U v 6 + 3 7 2 7 t g P b 1 6 n 6 6 / e M P F c z n 6 U E D z B 9 1 h 7 U n u t 9 x g / b k w P n B Y 3 I M 0 9 t 8 u b X D d n P E b b o Q 2 D p 5 2 m 3 O 7 + H n / T U 4 + I d / j b G Y b r t j 4 N u O k H G t F x g 0 y 1 m R s y D g k 4 4 i M Y z K 2 Z E z i a h L X k L i G x D U k r j G / Y c f k i O X r d v T z 1 b O D 2 U / P M 7 p S 2 B F 3 3 6 l 6 l s n 1 5 m l v V d 2 c u t 2 D c u d H x Z G D 1 8 9 4 y I z Q o D t f x + F R f u W v u 4 m F / D J 6 8 + U S F E G K D S n o t m l O W H R t l K 2 N o H v 9 O N x u Z h s j q 3 K Z r l a P d m u 6 / v h o / D C 9 a 1 1 v X W 4 C N p f p 5 O F A a 3 G 9 + V v + 6 Z y G P Z s U f 8 n f v s s G B c v t V X F g v F h P Z u 3 p 6 q 4 4 a 7 z Y / E u P 0 8 n 9 L M j g X W 6 e G C h O I v a D 0 / H 0 N g 0 O T p e r 5 z 5 9 P O W p i X 0 / q X v T w j f z 8 i x x F p L G 6 T 0 1 e B / O O F k u 7 u 9 2 f p e K o 7 t P Y + S + K a E b B e Q x 8 5 z m q + A u E 8 c t l e r j 2 3 8 z o e 4 p / M 3 D G 0 j W 6 Y e 1 7 / E U / U W g W R G H + 5 L x P p q y W c L H i / V 6 c Q s g b C Z 7 k 9 W 6 f 4 A Z H T a g 4 b T r 5 5 v / A 1 B L A Q I t A B Q A A g A I A C t V V F D L v Y l f p w A A A P k A A A A S A A A A A A A A A A A A A A A A A A A A A A B D b 2 5 m a W c v U G F j a 2 F n Z S 5 4 b W x Q S w E C L Q A U A A I A C A A r V V R Q D 8 r p q 6 Q A A A D p A A A A E w A A A A A A A A A A A A A A A A D z A A A A W 0 N v b n R l b n R f V H l w Z X N d L n h t b F B L A Q I t A B Q A A g A I A C t V V F B l x u s k E h E A A J S P A A A T A A A A A A A A A A A A A A A A A O Q B A A B G b 3 J t d W x h c y 9 T Z W N 0 a W 9 u M S 5 t U E s F B g A A A A A D A A M A w g A A A E M T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c N A Q A A A A A A p Q 0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d 0 b 2 5 u Y W d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y M D E 3 d G 9 u b m F n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I t M j B U M T U 6 M j Q 6 M j U u M j I z M T A 3 N V o i I C 8 + P E V u d H J 5 I F R 5 c G U 9 I k Z p b G x D b 2 x 1 b W 5 U e X B l c y I g V m F s d W U 9 I n N C Z 1 V G Q m d Z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E 9 P S I g L z 4 8 R W 5 0 c n k g V H l w Z T 0 i R m l s b E N v b H V t b k 5 h b W V z I i B W Y W x 1 Z T 0 i c 1 s m c X V v d D t E Z X Z l b G 9 w b W V u d C Z x d W 9 0 O y w m c X V v d D t Z Z W F y I F N 1 b S Z x d W 9 0 O y w m c X V v d D t X Z W V r b H k g Q X Z l c m F n Z S Z x d W 9 0 O y w m c X V v d D t C b 3 J v d W d o J n F 1 b 3 Q 7 L C Z x d W 9 0 O 0 R p c 3 R y a W N 0 J n F 1 b 3 Q 7 L C Z x d W 9 0 O z E v O S 8 y M D E 3 J n F 1 b 3 Q 7 L C Z x d W 9 0 O z E v M T A v M j A x N y Z x d W 9 0 O y w m c X V v d D s x L z E x L z I w M T c m c X V v d D s s J n F 1 b 3 Q 7 M S 8 x M i 8 y M D E 3 J n F 1 b 3 Q 7 L C Z x d W 9 0 O z E v M T M v M j A x N y Z x d W 9 0 O y w m c X V v d D s x L z E 0 L z I w M T c m c X V v d D s s J n F 1 b 3 Q 7 M S 8 x N i 8 y M D E 3 J n F 1 b 3 Q 7 L C Z x d W 9 0 O z E v M T c v M j A x N y Z x d W 9 0 O y w m c X V v d D s x L z E 4 L z I w M T c m c X V v d D s s J n F 1 b 3 Q 7 M S 8 x O S 8 y M D E 3 J n F 1 b 3 Q 7 L C Z x d W 9 0 O z E v M j A v M j A x N y Z x d W 9 0 O y w m c X V v d D s x L z I x L z I w M T c m c X V v d D s s J n F 1 b 3 Q 7 M S 8 y M y 8 y M D E 3 J n F 1 b 3 Q 7 L C Z x d W 9 0 O z E v M j Q v M j A x N y Z x d W 9 0 O y w m c X V v d D s x L z I 1 L z I w M T c m c X V v d D s s J n F 1 b 3 Q 7 M S 8 y N i 8 y M D E 3 J n F 1 b 3 Q 7 L C Z x d W 9 0 O z E v M j c v M j A x N y Z x d W 9 0 O y w m c X V v d D s x L z I 4 L z I w M T c m c X V v d D s s J n F 1 b 3 Q 7 M S 8 y L z I w M T c m c X V v d D s s J n F 1 b 3 Q 7 M S 8 z L z I w M T c m c X V v d D s s J n F 1 b 3 Q 7 M S 8 0 L z I w M T c m c X V v d D s s J n F 1 b 3 Q 7 M S 8 1 L z I w M T c m c X V v d D s s J n F 1 b 3 Q 7 M S 8 2 L z I w M T c m c X V v d D s s J n F 1 b 3 Q 7 M S 8 3 L z I w M T c m c X V v d D s s J n F 1 b 3 Q 7 M T A v O S 8 y M D E 3 J n F 1 b 3 Q 7 L C Z x d W 9 0 O z E w L z E w L z I w M T c m c X V v d D s s J n F 1 b 3 Q 7 M T A v M T E v M j A x N y Z x d W 9 0 O y w m c X V v d D s x M C 8 x M i 8 y M D E 3 J n F 1 b 3 Q 7 L C Z x d W 9 0 O z E w L z E z L z I w M T c m c X V v d D s s J n F 1 b 3 Q 7 M T A v M T Q v M j A x N y Z x d W 9 0 O y w m c X V v d D s x M C 8 x N i 8 y M D E 3 J n F 1 b 3 Q 7 L C Z x d W 9 0 O z E w L z E 3 L z I w M T c m c X V v d D s s J n F 1 b 3 Q 7 M T A v M T g v M j A x N y Z x d W 9 0 O y w m c X V v d D s x M C 8 x O S 8 y M D E 3 J n F 1 b 3 Q 7 L C Z x d W 9 0 O z E w L z I w L z I w M T c m c X V v d D s s J n F 1 b 3 Q 7 M T A v M j E v M j A x N y Z x d W 9 0 O y w m c X V v d D s x M C 8 y M y 8 y M D E 3 J n F 1 b 3 Q 7 L C Z x d W 9 0 O z E w L z I 0 L z I w M T c m c X V v d D s s J n F 1 b 3 Q 7 M T A v M j U v M j A x N y Z x d W 9 0 O y w m c X V v d D s x M C 8 y N i 8 y M D E 3 J n F 1 b 3 Q 7 L C Z x d W 9 0 O z E w L z I 3 L z I w M T c m c X V v d D s s J n F 1 b 3 Q 7 M T A v M j g v M j A x N y Z x d W 9 0 O y w m c X V v d D s x M C 8 y L z I w M T c m c X V v d D s s J n F 1 b 3 Q 7 M T A v M y 8 y M D E 3 J n F 1 b 3 Q 7 L C Z x d W 9 0 O z E w L z Q v M j A x N y Z x d W 9 0 O y w m c X V v d D s x M C 8 1 L z I w M T c m c X V v d D s s J n F 1 b 3 Q 7 M T A v N i 8 y M D E 3 J n F 1 b 3 Q 7 L C Z x d W 9 0 O z E w L z c v M j A x N y Z x d W 9 0 O y w m c X V v d D s x M S 8 2 L z I w M T c m c X V v d D s s J n F 1 b 3 Q 7 M T E v N y 8 y M D E 3 J n F 1 b 3 Q 7 L C Z x d W 9 0 O z E x L z g v M j A x N y Z x d W 9 0 O y w m c X V v d D s x M S 8 5 L z I w M T c m c X V v d D s s J n F 1 b 3 Q 7 M T E v M T A v M j A x N y Z x d W 9 0 O y w m c X V v d D s x M S 8 x M S 8 y M D E 3 J n F 1 b 3 Q 7 L C Z x d W 9 0 O z E x L z E z L z I w M T c m c X V v d D s s J n F 1 b 3 Q 7 M T E v M T Q v M j A x N y Z x d W 9 0 O y w m c X V v d D s x M S 8 x N S 8 y M D E 3 J n F 1 b 3 Q 7 L C Z x d W 9 0 O z E x L z E 2 L z I w M T c m c X V v d D s s J n F 1 b 3 Q 7 M T E v M T c v M j A x N y Z x d W 9 0 O y w m c X V v d D s x M S 8 x O C 8 y M D E 3 J n F 1 b 3 Q 7 L C Z x d W 9 0 O z E x L z I w L z I w M T c m c X V v d D s s J n F 1 b 3 Q 7 M T E v M j E v M j A x N y Z x d W 9 0 O y w m c X V v d D s x M S 8 y M i 8 y M D E 3 J n F 1 b 3 Q 7 L C Z x d W 9 0 O z E x L z I z L z I w M T c m c X V v d D s s J n F 1 b 3 Q 7 M T E v M j Q v M j A x N y Z x d W 9 0 O y w m c X V v d D s x M S 8 y N S 8 y M D E 3 J n F 1 b 3 Q 7 L C Z x d W 9 0 O z E w L z M w L z I w M T c m c X V v d D s s J n F 1 b 3 Q 7 M T A v M z E v M j A x N y Z x d W 9 0 O y w m c X V v d D s x M S 8 x L z I w M T c m c X V v d D s s J n F 1 b 3 Q 7 M T E v M i 8 y M D E 3 J n F 1 b 3 Q 7 L C Z x d W 9 0 O z E x L z M v M j A x N y Z x d W 9 0 O y w m c X V v d D s x M S 8 0 L z I w M T c m c X V v d D s s J n F 1 b 3 Q 7 M T I v M T A v M j A x N y Z x d W 9 0 O y w m c X V v d D s x M i 8 x M S 8 y M D E 3 J n F 1 b 3 Q 7 L C Z x d W 9 0 O z E y L z E y L z I w M T c m c X V v d D s s J n F 1 b 3 Q 7 M T I v M T M v M j A x N y Z x d W 9 0 O y w m c X V v d D s x M i 8 x N C 8 y M D E 3 J n F 1 b 3 Q 7 L C Z x d W 9 0 O z E y L z E 1 L z I w M T c m c X V v d D s s J n F 1 b 3 Q 7 M T I v M T Y v M j A x N y Z x d W 9 0 O y w m c X V v d D s x M S 8 y N y 8 y M D E 3 J n F 1 b 3 Q 7 L C Z x d W 9 0 O z E x L z I 4 L z I w M T c m c X V v d D s s J n F 1 b 3 Q 7 M T E v M j k v M j A x N y Z x d W 9 0 O y w m c X V v d D s x M S 8 z M C 8 y M D E 3 J n F 1 b 3 Q 7 L C Z x d W 9 0 O z E y L z E v M j A x N y Z x d W 9 0 O y w m c X V v d D s x M i 8 y L z I w M T c m c X V v d D s s J n F 1 b 3 Q 7 M T I v M T g v M j A x N y Z x d W 9 0 O y w m c X V v d D s x M i 8 x O S 8 y M D E 3 J n F 1 b 3 Q 7 L C Z x d W 9 0 O z E y L z I w L z I w M T c m c X V v d D s s J n F 1 b 3 Q 7 M T I v M j E v M j A x N y Z x d W 9 0 O y w m c X V v d D s x M i 8 y M i 8 y M D E 3 J n F 1 b 3 Q 7 L C Z x d W 9 0 O z E y L z I z L z I w M T c m c X V v d D s s J n F 1 b 3 Q 7 M T I v M j U v M j A x N y Z x d W 9 0 O y w m c X V v d D s x M i 8 y N i 8 y M D E 3 J n F 1 b 3 Q 7 L C Z x d W 9 0 O z E y L z I 3 L z I w M T c m c X V v d D s s J n F 1 b 3 Q 7 M T I v M j g v M j A x N y Z x d W 9 0 O y w m c X V v d D s x M i 8 y O S 8 y M D E 3 J n F 1 b 3 Q 7 L C Z x d W 9 0 O z E y L z M w L z I w M T c m c X V v d D s s J n F 1 b 3 Q 7 M T I v N C 8 y M D E 3 J n F 1 b 3 Q 7 L C Z x d W 9 0 O z E y L z U v M j A x N y Z x d W 9 0 O y w m c X V v d D s x M i 8 2 L z I w M T c m c X V v d D s s J n F 1 b 3 Q 7 M T I v N y 8 y M D E 3 J n F 1 b 3 Q 7 L C Z x d W 9 0 O z E y L z g v M j A x N y Z x d W 9 0 O y w m c X V v d D s x M i 8 5 L z I w M T c m c X V v d D s s J n F 1 b 3 Q 7 M i 8 2 L z I w M T c m c X V v d D s s J n F 1 b 3 Q 7 M i 8 3 L z I w M T c m c X V v d D s s J n F 1 b 3 Q 7 M i 8 4 L z I w M T c m c X V v d D s s J n F 1 b 3 Q 7 M i 8 5 L z I w M T c m c X V v d D s s J n F 1 b 3 Q 7 M i 8 x M C 8 y M D E 3 J n F 1 b 3 Q 7 L C Z x d W 9 0 O z I v M T E v M j A x N y Z x d W 9 0 O y w m c X V v d D s y L z E y L z I w M T c m c X V v d D s s J n F 1 b 3 Q 7 M i 8 x M y 8 y M D E 3 J n F 1 b 3 Q 7 L C Z x d W 9 0 O z I v M T Q v M j A x N y Z x d W 9 0 O y w m c X V v d D s y L z E 1 L z I w M T c m c X V v d D s s J n F 1 b 3 Q 7 M i 8 x N i 8 y M D E 3 J n F 1 b 3 Q 7 L C Z x d W 9 0 O z I v M T c v M j A x N y Z x d W 9 0 O y w m c X V v d D s y L z E 4 L z I w M T c m c X V v d D s s J n F 1 b 3 Q 7 M i 8 y M C 8 y M D E 3 J n F 1 b 3 Q 7 L C Z x d W 9 0 O z I v M j E v M j A x N y Z x d W 9 0 O y w m c X V v d D s y L z I y L z I w M T c m c X V v d D s s J n F 1 b 3 Q 7 M i 8 y M y 8 y M D E 3 J n F 1 b 3 Q 7 L C Z x d W 9 0 O z I v M j Q v M j A x N y Z x d W 9 0 O y w m c X V v d D s y L z I 1 L z I w M T c m c X V v d D s s J n F 1 b 3 Q 7 M S 8 z M C 8 y M D E 3 J n F 1 b 3 Q 7 L C Z x d W 9 0 O z E v M z E v M j A x N y Z x d W 9 0 O y w m c X V v d D s y L z E v M j A x N y Z x d W 9 0 O y w m c X V v d D s y L z I v M j A x N y Z x d W 9 0 O y w m c X V v d D s y L z M v M j A x N y Z x d W 9 0 O y w m c X V v d D s y L z Q v M j A x N y Z x d W 9 0 O y w m c X V v d D s z L z Y v M j A x N y Z x d W 9 0 O y w m c X V v d D s z L z c v M j A x N y Z x d W 9 0 O y w m c X V v d D s z L z g v M j A x N y Z x d W 9 0 O y w m c X V v d D s z L z k v M j A x N y Z x d W 9 0 O y w m c X V v d D s z L z E w L z I w M T c m c X V v d D s s J n F 1 b 3 Q 7 M y 8 x M S 8 y M D E 3 J n F 1 b 3 Q 7 L C Z x d W 9 0 O z M v M T M v M j A x N y Z x d W 9 0 O y w m c X V v d D s z L z E 0 L z I w M T c m c X V v d D s s J n F 1 b 3 Q 7 M y 8 x N S 8 y M D E 3 J n F 1 b 3 Q 7 L C Z x d W 9 0 O z M v M T Y v M j A x N y Z x d W 9 0 O y w m c X V v d D s z L z E 3 L z I w M T c m c X V v d D s s J n F 1 b 3 Q 7 M y 8 x O C 8 y M D E 3 J n F 1 b 3 Q 7 L C Z x d W 9 0 O z M v M j A v M j A x N y Z x d W 9 0 O y w m c X V v d D s z L z I x L z I w M T c m c X V v d D s s J n F 1 b 3 Q 7 M y 8 y M i 8 y M D E 3 J n F 1 b 3 Q 7 L C Z x d W 9 0 O z M v M j M v M j A x N y Z x d W 9 0 O y w m c X V v d D s z L z I 0 L z I w M T c m c X V v d D s s J n F 1 b 3 Q 7 M y 8 y N S 8 y M D E 3 J n F 1 b 3 Q 7 L C Z x d W 9 0 O z I v M j c v M j A x N y Z x d W 9 0 O y w m c X V v d D s y L z I 4 L z I w M T c m c X V v d D s s J n F 1 b 3 Q 7 M y 8 x L z I w M T c m c X V v d D s s J n F 1 b 3 Q 7 M y 8 y L z I w M T c m c X V v d D s s J n F 1 b 3 Q 7 M y 8 z L z I w M T c m c X V v d D s s J n F 1 b 3 Q 7 M y 8 0 L z I w M T c m c X V v d D s s J n F 1 b 3 Q 7 M y 8 y N y 8 y M D E 3 J n F 1 b 3 Q 7 L C Z x d W 9 0 O z M v M j g v M j A x N y Z x d W 9 0 O y w m c X V v d D s z L z I 5 L z I w M T c m c X V v d D s s J n F 1 b 3 Q 7 M y 8 z M C 8 y M D E 3 J n F 1 b 3 Q 7 L C Z x d W 9 0 O z M v M z E v M j A x N y Z x d W 9 0 O y w m c X V v d D s 0 L z E v M j A x N y Z x d W 9 0 O y w m c X V v d D s 0 L z E w L z I w M T c m c X V v d D s s J n F 1 b 3 Q 7 N C 8 x M S 8 y M D E 3 J n F 1 b 3 Q 7 L C Z x d W 9 0 O z Q v M T I v M j A x N y Z x d W 9 0 O y w m c X V v d D s 0 L z E z L z I w M T c m c X V v d D s s J n F 1 b 3 Q 7 N C 8 x N C 8 y M D E 3 J n F 1 b 3 Q 7 L C Z x d W 9 0 O z Q v M T U v M j A x N y Z x d W 9 0 O y w m c X V v d D s 0 L z E 3 L z I w M T c m c X V v d D s s J n F 1 b 3 Q 7 N C 8 x O C 8 y M D E 3 J n F 1 b 3 Q 7 L C Z x d W 9 0 O z Q v M T k v M j A x N y Z x d W 9 0 O y w m c X V v d D s 0 L z I w L z I w M T c m c X V v d D s s J n F 1 b 3 Q 7 N C 8 y M S 8 y M D E 3 J n F 1 b 3 Q 7 L C Z x d W 9 0 O z Q v M j I v M j A x N y Z x d W 9 0 O y w m c X V v d D s 0 L z I 0 L z I w M T c m c X V v d D s s J n F 1 b 3 Q 7 N C 8 y N S 8 y M D E 3 J n F 1 b 3 Q 7 L C Z x d W 9 0 O z Q v M j Y v M j A x N y Z x d W 9 0 O y w m c X V v d D s 0 L z I 3 L z I w M T c m c X V v d D s s J n F 1 b 3 Q 7 N C 8 y O C 8 y M D E 3 J n F 1 b 3 Q 7 L C Z x d W 9 0 O z Q v M j k v M j A x N y Z x d W 9 0 O y w m c X V v d D s 0 L z M v M j A x N y Z x d W 9 0 O y w m c X V v d D s 0 L z Q v M j A x N y Z x d W 9 0 O y w m c X V v d D s 0 L z U v M j A x N y Z x d W 9 0 O y w m c X V v d D s 0 L z Y v M j A x N y Z x d W 9 0 O y w m c X V v d D s 0 L z c v M j A x N y Z x d W 9 0 O y w m c X V v d D s 0 L z g v M j A x N y Z x d W 9 0 O y w m c X V v d D s 1 L z g v M j A x N y Z x d W 9 0 O y w m c X V v d D s 1 L z k v M j A x N y Z x d W 9 0 O y w m c X V v d D s 1 L z E w L z I w M T c m c X V v d D s s J n F 1 b 3 Q 7 N S 8 x M S 8 y M D E 3 J n F 1 b 3 Q 7 L C Z x d W 9 0 O z U v M T I v M j A x N y Z x d W 9 0 O y w m c X V v d D s 1 L z E z L z I w M T c m c X V v d D s s J n F 1 b 3 Q 7 N S 8 x N S 8 y M D E 3 J n F 1 b 3 Q 7 L C Z x d W 9 0 O z U v M T Y v M j A x N y Z x d W 9 0 O y w m c X V v d D s 1 L z E 3 L z I w M T c m c X V v d D s s J n F 1 b 3 Q 7 N S 8 x O C 8 y M D E 3 J n F 1 b 3 Q 7 L C Z x d W 9 0 O z U v M T k v M j A x N y Z x d W 9 0 O y w m c X V v d D s 1 L z I w L z I w M T c m c X V v d D s s J n F 1 b 3 Q 7 N S 8 y M i 8 y M D E 3 J n F 1 b 3 Q 7 L C Z x d W 9 0 O z U v M j M v M j A x N y Z x d W 9 0 O y w m c X V v d D s 1 L z I 0 L z I w M T c m c X V v d D s s J n F 1 b 3 Q 7 N S 8 y N S 8 y M D E 3 J n F 1 b 3 Q 7 L C Z x d W 9 0 O z U v M j Y v M j A x N y Z x d W 9 0 O y w m c X V v d D s 1 L z I 3 L z I w M T c m c X V v d D s s J n F 1 b 3 Q 7 N S 8 x L z I w M T c m c X V v d D s s J n F 1 b 3 Q 7 N S 8 y L z I w M T c m c X V v d D s s J n F 1 b 3 Q 7 N S 8 z L z I w M T c m c X V v d D s s J n F 1 b 3 Q 7 N S 8 0 L z I w M T c m c X V v d D s s J n F 1 b 3 Q 7 N S 8 1 L z I w M T c m c X V v d D s s J n F 1 b 3 Q 7 N S 8 2 L z I w M T c m c X V v d D s s J n F 1 b 3 Q 7 N i 8 1 L z I w M T c m c X V v d D s s J n F 1 b 3 Q 7 N i 8 2 L z I w M T c m c X V v d D s s J n F 1 b 3 Q 7 N i 8 3 L z I w M T c m c X V v d D s s J n F 1 b 3 Q 7 N i 8 4 L z I w M T c m c X V v d D s s J n F 1 b 3 Q 7 N i 8 5 L z I w M T c m c X V v d D s s J n F 1 b 3 Q 7 N i 8 x M C 8 y M D E 3 J n F 1 b 3 Q 7 L C Z x d W 9 0 O z Y v M T I v M j A x N y Z x d W 9 0 O y w m c X V v d D s 2 L z E z L z I w M T c m c X V v d D s s J n F 1 b 3 Q 7 N i 8 x N C 8 y M D E 3 J n F 1 b 3 Q 7 L C Z x d W 9 0 O z Y v M T U v M j A x N y Z x d W 9 0 O y w m c X V v d D s 2 L z E 2 L z I w M T c m c X V v d D s s J n F 1 b 3 Q 7 N i 8 x N y 8 y M D E 3 J n F 1 b 3 Q 7 L C Z x d W 9 0 O z Y v M T k v M j A x N y Z x d W 9 0 O y w m c X V v d D s 2 L z I w L z I w M T c m c X V v d D s s J n F 1 b 3 Q 7 N i 8 y M S 8 y M D E 3 J n F 1 b 3 Q 7 L C Z x d W 9 0 O z Y v M j I v M j A x N y Z x d W 9 0 O y w m c X V v d D s 2 L z I z L z I w M T c m c X V v d D s s J n F 1 b 3 Q 7 N i 8 y N C 8 y M D E 3 J n F 1 b 3 Q 7 L C Z x d W 9 0 O z U v M j k v M j A x N y Z x d W 9 0 O y w m c X V v d D s 1 L z M w L z I w M T c m c X V v d D s s J n F 1 b 3 Q 7 N S 8 z M S 8 y M D E 3 J n F 1 b 3 Q 7 L C Z x d W 9 0 O z Y v M S 8 y M D E 3 J n F 1 b 3 Q 7 L C Z x d W 9 0 O z Y v M i 8 y M D E 3 J n F 1 b 3 Q 7 L C Z x d W 9 0 O z Y v M y 8 y M D E 3 J n F 1 b 3 Q 7 L C Z x d W 9 0 O z Y v M j Y v M j A x N y Z x d W 9 0 O y w m c X V v d D s 2 L z I 3 L z I w M T c m c X V v d D s s J n F 1 b 3 Q 7 N i 8 y O C 8 y M D E 3 J n F 1 b 3 Q 7 L C Z x d W 9 0 O z Y v M j k v M j A x N y Z x d W 9 0 O y w m c X V v d D s 2 L z M w L z I w M T c m c X V v d D s s J n F 1 b 3 Q 7 N y 8 x L z I w M T c m c X V v d D s s J n F 1 b 3 Q 7 N y 8 x M C 8 y M D E 3 J n F 1 b 3 Q 7 L C Z x d W 9 0 O z c v M T E v M j A x N y Z x d W 9 0 O y w m c X V v d D s 3 L z E y L z I w M T c m c X V v d D s s J n F 1 b 3 Q 7 N y 8 x M y 8 y M D E 3 J n F 1 b 3 Q 7 L C Z x d W 9 0 O z c v M T Q v M j A x N y Z x d W 9 0 O y w m c X V v d D s 3 L z E 1 L z I w M T c m c X V v d D s s J n F 1 b 3 Q 7 N y 8 x N y 8 y M D E 3 J n F 1 b 3 Q 7 L C Z x d W 9 0 O z c v M T g v M j A x N y Z x d W 9 0 O y w m c X V v d D s 3 L z E 5 L z I w M T c m c X V v d D s s J n F 1 b 3 Q 7 N y 8 y M C 8 y M D E 3 J n F 1 b 3 Q 7 L C Z x d W 9 0 O z c v M j E v M j A x N y Z x d W 9 0 O y w m c X V v d D s 3 L z I y L z I w M T c m c X V v d D s s J n F 1 b 3 Q 7 N y 8 y N C 8 y M D E 3 J n F 1 b 3 Q 7 L C Z x d W 9 0 O z c v M j U v M j A x N y Z x d W 9 0 O y w m c X V v d D s 3 L z I 2 L z I w M T c m c X V v d D s s J n F 1 b 3 Q 7 N y 8 y N y 8 y M D E 3 J n F 1 b 3 Q 7 L C Z x d W 9 0 O z c v M j g v M j A x N y Z x d W 9 0 O y w m c X V v d D s 3 L z I 5 L z I w M T c m c X V v d D s s J n F 1 b 3 Q 7 N y 8 z L z I w M T c m c X V v d D s s J n F 1 b 3 Q 7 N y 8 0 L z I w M T c m c X V v d D s s J n F 1 b 3 Q 7 N y 8 1 L z I w M T c m c X V v d D s s J n F 1 b 3 Q 7 N y 8 2 L z I w M T c m c X V v d D s s J n F 1 b 3 Q 7 N y 8 3 L z I w M T c m c X V v d D s s J n F 1 b 3 Q 7 N y 8 4 L z I w M T c m c X V v d D s s J n F 1 b 3 Q 7 O C 8 3 L z I w M T c m c X V v d D s s J n F 1 b 3 Q 7 O C 8 4 L z I w M T c m c X V v d D s s J n F 1 b 3 Q 7 O C 8 5 L z I w M T c m c X V v d D s s J n F 1 b 3 Q 7 O C 8 x M C 8 y M D E 3 J n F 1 b 3 Q 7 L C Z x d W 9 0 O z g v M T E v M j A x N y Z x d W 9 0 O y w m c X V v d D s 4 L z E y L z I w M T c m c X V v d D s s J n F 1 b 3 Q 7 O C 8 x N C 8 y M D E 3 J n F 1 b 3 Q 7 L C Z x d W 9 0 O z g v M T U v M j A x N y Z x d W 9 0 O y w m c X V v d D s 4 L z E 2 L z I w M T c m c X V v d D s s J n F 1 b 3 Q 7 O C 8 x N y 8 y M D E 3 J n F 1 b 3 Q 7 L C Z x d W 9 0 O z g v M T g v M j A x N y Z x d W 9 0 O y w m c X V v d D s 4 L z E 5 L z I w M T c m c X V v d D s s J n F 1 b 3 Q 7 O C 8 y M S 8 y M D E 3 J n F 1 b 3 Q 7 L C Z x d W 9 0 O z g v M j I v M j A x N y Z x d W 9 0 O y w m c X V v d D s 4 L z I z L z I w M T c m c X V v d D s s J n F 1 b 3 Q 7 O C 8 y N C 8 y M D E 3 J n F 1 b 3 Q 7 L C Z x d W 9 0 O z g v M j U v M j A x N y Z x d W 9 0 O y w m c X V v d D s 4 L z I 2 L z I w M T c m c X V v d D s s J n F 1 b 3 Q 7 N y 8 z M S 8 y M D E 3 J n F 1 b 3 Q 7 L C Z x d W 9 0 O z g v M S 8 y M D E 3 J n F 1 b 3 Q 7 L C Z x d W 9 0 O z g v M i 8 y M D E 3 J n F 1 b 3 Q 7 L C Z x d W 9 0 O z g v M y 8 y M D E 3 J n F 1 b 3 Q 7 L C Z x d W 9 0 O z g v N C 8 y M D E 3 J n F 1 b 3 Q 7 L C Z x d W 9 0 O z g v N S 8 y M D E 3 J n F 1 b 3 Q 7 L C Z x d W 9 0 O z k v M T E v M j A x N y Z x d W 9 0 O y w m c X V v d D s 5 L z E y L z I w M T c m c X V v d D s s J n F 1 b 3 Q 7 O S 8 x M y 8 y M D E 3 J n F 1 b 3 Q 7 L C Z x d W 9 0 O z k v M T Q v M j A x N y Z x d W 9 0 O y w m c X V v d D s 5 L z E 1 L z I w M T c m c X V v d D s s J n F 1 b 3 Q 7 O S 8 x N i 8 y M D E 3 J n F 1 b 3 Q 7 L C Z x d W 9 0 O z g v M j g v M j A x N y Z x d W 9 0 O y w m c X V v d D s 4 L z I 5 L z I w M T c m c X V v d D s s J n F 1 b 3 Q 7 O C 8 z M C 8 y M D E 3 J n F 1 b 3 Q 7 L C Z x d W 9 0 O z g v M z E v M j A x N y Z x d W 9 0 O y w m c X V v d D s 5 L z E v M j A x N y Z x d W 9 0 O y w m c X V v d D s 5 L z I v M j A x N y Z x d W 9 0 O y w m c X V v d D s 5 L z E 4 L z I w M T c m c X V v d D s s J n F 1 b 3 Q 7 O S 8 x O S 8 y M D E 3 J n F 1 b 3 Q 7 L C Z x d W 9 0 O z k v M j A v M j A x N y Z x d W 9 0 O y w m c X V v d D s 5 L z I x L z I w M T c m c X V v d D s s J n F 1 b 3 Q 7 O S 8 y M i 8 y M D E 3 J n F 1 b 3 Q 7 L C Z x d W 9 0 O z k v M j M v M j A x N y Z x d W 9 0 O y w m c X V v d D s 5 L z I 1 L z I w M T c m c X V v d D s s J n F 1 b 3 Q 7 O S 8 y N i 8 y M D E 3 J n F 1 b 3 Q 7 L C Z x d W 9 0 O z k v M j c v M j A x N y Z x d W 9 0 O y w m c X V v d D s 5 L z I 4 L z I w M T c m c X V v d D s s J n F 1 b 3 Q 7 O S 8 y O S 8 y M D E 3 J n F 1 b 3 Q 7 L C Z x d W 9 0 O z k v M z A v M j A x N y Z x d W 9 0 O y w m c X V v d D s 5 L z Q v M j A x N y Z x d W 9 0 O y w m c X V v d D s 5 L z U v M j A x N y Z x d W 9 0 O y w m c X V v d D s 5 L z Y v M j A x N y Z x d W 9 0 O y w m c X V v d D s 5 L z c v M j A x N y Z x d W 9 0 O y w m c X V v d D s 5 L z g v M j A x N y Z x d W 9 0 O y w m c X V v d D s 5 L z k v M j A x N y Z x d W 9 0 O 1 0 i I C 8 + P E V u d H J 5 I F R 5 c G U 9 I l F 1 Z X J 5 S U Q i I F Z h b H V l P S J z Y T A y N m Q 1 Z m U t Z G R k Z S 0 0 Y j g 1 L W I 2 M j g t N G Y z N z h l Z G E 3 N T c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T d 0 b 2 5 u Y W d l L 0 F s b F R v b m 5 h Z 2 V f V G F i b G U u e 0 R l d m V s b 3 B t Z W 5 0 L D J 9 J n F 1 b 3 Q 7 L C Z x d W 9 0 O 1 N l Y 3 R p b 2 4 x L z I w M T d 0 b 2 5 u Y W d l L 0 l u c 2 V y d G V k I F N 1 b S 5 7 Q W R k a X R p b 2 4 s M z E 3 f S Z x d W 9 0 O y w m c X V v d D t T Z W N 0 a W 9 u M S 8 y M D E 3 d G 9 u b m F n Z S 9 D a G F u Z 2 V k I F R 5 c G U x L n t X Z W V r b H k g Q X Z l c m F n Z S w 0 f S Z x d W 9 0 O y w m c X V v d D t T Z W N 0 a W 9 u M S 8 y M D E 3 d G 9 u b m F n Z S 9 B b G x U b 2 5 u Y W d l X 1 R h Y m x l L n t C b 3 J v d W d o L D B 9 J n F 1 b 3 Q 7 L C Z x d W 9 0 O 1 N l Y 3 R p b 2 4 x L z I w M T d 0 b 2 5 u Y W d l L 0 F s b F R v b m 5 h Z 2 V f V G F i b G U u e 0 R p c 3 R y a W N 0 L D F 9 J n F 1 b 3 Q 7 L C Z x d W 9 0 O 1 N l Y 3 R p b 2 4 x L z I w M T d 0 b 2 5 u Y W d l L 0 N o Y W 5 n Z W Q g V H l w Z S 5 7 M S 8 5 L z I w M T c s M 3 0 m c X V v d D s s J n F 1 b 3 Q 7 U 2 V j d G l v b j E v M j A x N 3 R v b m 5 h Z 2 U v Q 2 h h b m d l Z C B U e X B l L n s x L z E w L z I w M T c s N H 0 m c X V v d D s s J n F 1 b 3 Q 7 U 2 V j d G l v b j E v M j A x N 3 R v b m 5 h Z 2 U v Q 2 h h b m d l Z C B U e X B l L n s x L z E x L z I w M T c s N X 0 m c X V v d D s s J n F 1 b 3 Q 7 U 2 V j d G l v b j E v M j A x N 3 R v b m 5 h Z 2 U v Q 2 h h b m d l Z C B U e X B l L n s x L z E y L z I w M T c s N n 0 m c X V v d D s s J n F 1 b 3 Q 7 U 2 V j d G l v b j E v M j A x N 3 R v b m 5 h Z 2 U v Q 2 h h b m d l Z C B U e X B l L n s x L z E z L z I w M T c s N 3 0 m c X V v d D s s J n F 1 b 3 Q 7 U 2 V j d G l v b j E v M j A x N 3 R v b m 5 h Z 2 U v Q 2 h h b m d l Z C B U e X B l L n s x L z E 0 L z I w M T c s O H 0 m c X V v d D s s J n F 1 b 3 Q 7 U 2 V j d G l v b j E v M j A x N 3 R v b m 5 h Z 2 U v Q 2 h h b m d l Z C B U e X B l L n s x L z E 2 L z I w M T c s O X 0 m c X V v d D s s J n F 1 b 3 Q 7 U 2 V j d G l v b j E v M j A x N 3 R v b m 5 h Z 2 U v Q 2 h h b m d l Z C B U e X B l L n s x L z E 3 L z I w M T c s M T B 9 J n F 1 b 3 Q 7 L C Z x d W 9 0 O 1 N l Y 3 R p b 2 4 x L z I w M T d 0 b 2 5 u Y W d l L 0 N o Y W 5 n Z W Q g V H l w Z S 5 7 M S 8 x O C 8 y M D E 3 L D E x f S Z x d W 9 0 O y w m c X V v d D t T Z W N 0 a W 9 u M S 8 y M D E 3 d G 9 u b m F n Z S 9 D a G F u Z 2 V k I F R 5 c G U u e z E v M T k v M j A x N y w x M n 0 m c X V v d D s s J n F 1 b 3 Q 7 U 2 V j d G l v b j E v M j A x N 3 R v b m 5 h Z 2 U v Q 2 h h b m d l Z C B U e X B l L n s x L z I w L z I w M T c s M T N 9 J n F 1 b 3 Q 7 L C Z x d W 9 0 O 1 N l Y 3 R p b 2 4 x L z I w M T d 0 b 2 5 u Y W d l L 0 N o Y W 5 n Z W Q g V H l w Z S 5 7 M S 8 y M S 8 y M D E 3 L D E 0 f S Z x d W 9 0 O y w m c X V v d D t T Z W N 0 a W 9 u M S 8 y M D E 3 d G 9 u b m F n Z S 9 D a G F u Z 2 V k I F R 5 c G U u e z E v M j M v M j A x N y w x N X 0 m c X V v d D s s J n F 1 b 3 Q 7 U 2 V j d G l v b j E v M j A x N 3 R v b m 5 h Z 2 U v Q 2 h h b m d l Z C B U e X B l L n s x L z I 0 L z I w M T c s M T Z 9 J n F 1 b 3 Q 7 L C Z x d W 9 0 O 1 N l Y 3 R p b 2 4 x L z I w M T d 0 b 2 5 u Y W d l L 0 N o Y W 5 n Z W Q g V H l w Z S 5 7 M S 8 y N S 8 y M D E 3 L D E 3 f S Z x d W 9 0 O y w m c X V v d D t T Z W N 0 a W 9 u M S 8 y M D E 3 d G 9 u b m F n Z S 9 D a G F u Z 2 V k I F R 5 c G U u e z E v M j Y v M j A x N y w x O H 0 m c X V v d D s s J n F 1 b 3 Q 7 U 2 V j d G l v b j E v M j A x N 3 R v b m 5 h Z 2 U v Q 2 h h b m d l Z C B U e X B l L n s x L z I 3 L z I w M T c s M T l 9 J n F 1 b 3 Q 7 L C Z x d W 9 0 O 1 N l Y 3 R p b 2 4 x L z I w M T d 0 b 2 5 u Y W d l L 0 N o Y W 5 n Z W Q g V H l w Z S 5 7 M S 8 y O C 8 y M D E 3 L D I w f S Z x d W 9 0 O y w m c X V v d D t T Z W N 0 a W 9 u M S 8 y M D E 3 d G 9 u b m F n Z S 9 D a G F u Z 2 V k I F R 5 c G U u e z E v M i 8 y M D E 3 L D I x f S Z x d W 9 0 O y w m c X V v d D t T Z W N 0 a W 9 u M S 8 y M D E 3 d G 9 u b m F n Z S 9 D a G F u Z 2 V k I F R 5 c G U u e z E v M y 8 y M D E 3 L D I y f S Z x d W 9 0 O y w m c X V v d D t T Z W N 0 a W 9 u M S 8 y M D E 3 d G 9 u b m F n Z S 9 D a G F u Z 2 V k I F R 5 c G U u e z E v N C 8 y M D E 3 L D I z f S Z x d W 9 0 O y w m c X V v d D t T Z W N 0 a W 9 u M S 8 y M D E 3 d G 9 u b m F n Z S 9 D a G F u Z 2 V k I F R 5 c G U u e z E v N S 8 y M D E 3 L D I 0 f S Z x d W 9 0 O y w m c X V v d D t T Z W N 0 a W 9 u M S 8 y M D E 3 d G 9 u b m F n Z S 9 D a G F u Z 2 V k I F R 5 c G U u e z E v N i 8 y M D E 3 L D I 1 f S Z x d W 9 0 O y w m c X V v d D t T Z W N 0 a W 9 u M S 8 y M D E 3 d G 9 u b m F n Z S 9 D a G F u Z 2 V k I F R 5 c G U u e z E v N y 8 y M D E 3 L D I 2 f S Z x d W 9 0 O y w m c X V v d D t T Z W N 0 a W 9 u M S 8 y M D E 3 d G 9 u b m F n Z S 9 D a G F u Z 2 V k I F R 5 c G U u e z E w L z k v M j A x N y w y N 3 0 m c X V v d D s s J n F 1 b 3 Q 7 U 2 V j d G l v b j E v M j A x N 3 R v b m 5 h Z 2 U v Q 2 h h b m d l Z C B U e X B l L n s x M C 8 x M C 8 y M D E 3 L D I 4 f S Z x d W 9 0 O y w m c X V v d D t T Z W N 0 a W 9 u M S 8 y M D E 3 d G 9 u b m F n Z S 9 D a G F u Z 2 V k I F R 5 c G U u e z E w L z E x L z I w M T c s M j l 9 J n F 1 b 3 Q 7 L C Z x d W 9 0 O 1 N l Y 3 R p b 2 4 x L z I w M T d 0 b 2 5 u Y W d l L 0 N o Y W 5 n Z W Q g V H l w Z S 5 7 M T A v M T I v M j A x N y w z M H 0 m c X V v d D s s J n F 1 b 3 Q 7 U 2 V j d G l v b j E v M j A x N 3 R v b m 5 h Z 2 U v Q 2 h h b m d l Z C B U e X B l L n s x M C 8 x M y 8 y M D E 3 L D M x f S Z x d W 9 0 O y w m c X V v d D t T Z W N 0 a W 9 u M S 8 y M D E 3 d G 9 u b m F n Z S 9 D a G F u Z 2 V k I F R 5 c G U u e z E w L z E 0 L z I w M T c s M z J 9 J n F 1 b 3 Q 7 L C Z x d W 9 0 O 1 N l Y 3 R p b 2 4 x L z I w M T d 0 b 2 5 u Y W d l L 0 N o Y W 5 n Z W Q g V H l w Z S 5 7 M T A v M T Y v M j A x N y w z M 3 0 m c X V v d D s s J n F 1 b 3 Q 7 U 2 V j d G l v b j E v M j A x N 3 R v b m 5 h Z 2 U v Q 2 h h b m d l Z C B U e X B l L n s x M C 8 x N y 8 y M D E 3 L D M 0 f S Z x d W 9 0 O y w m c X V v d D t T Z W N 0 a W 9 u M S 8 y M D E 3 d G 9 u b m F n Z S 9 D a G F u Z 2 V k I F R 5 c G U u e z E w L z E 4 L z I w M T c s M z V 9 J n F 1 b 3 Q 7 L C Z x d W 9 0 O 1 N l Y 3 R p b 2 4 x L z I w M T d 0 b 2 5 u Y W d l L 0 N o Y W 5 n Z W Q g V H l w Z S 5 7 M T A v M T k v M j A x N y w z N n 0 m c X V v d D s s J n F 1 b 3 Q 7 U 2 V j d G l v b j E v M j A x N 3 R v b m 5 h Z 2 U v Q 2 h h b m d l Z C B U e X B l L n s x M C 8 y M C 8 y M D E 3 L D M 3 f S Z x d W 9 0 O y w m c X V v d D t T Z W N 0 a W 9 u M S 8 y M D E 3 d G 9 u b m F n Z S 9 D a G F u Z 2 V k I F R 5 c G U u e z E w L z I x L z I w M T c s M z h 9 J n F 1 b 3 Q 7 L C Z x d W 9 0 O 1 N l Y 3 R p b 2 4 x L z I w M T d 0 b 2 5 u Y W d l L 0 N o Y W 5 n Z W Q g V H l w Z S 5 7 M T A v M j M v M j A x N y w z O X 0 m c X V v d D s s J n F 1 b 3 Q 7 U 2 V j d G l v b j E v M j A x N 3 R v b m 5 h Z 2 U v Q 2 h h b m d l Z C B U e X B l L n s x M C 8 y N C 8 y M D E 3 L D Q w f S Z x d W 9 0 O y w m c X V v d D t T Z W N 0 a W 9 u M S 8 y M D E 3 d G 9 u b m F n Z S 9 D a G F u Z 2 V k I F R 5 c G U u e z E w L z I 1 L z I w M T c s N D F 9 J n F 1 b 3 Q 7 L C Z x d W 9 0 O 1 N l Y 3 R p b 2 4 x L z I w M T d 0 b 2 5 u Y W d l L 0 N o Y W 5 n Z W Q g V H l w Z S 5 7 M T A v M j Y v M j A x N y w 0 M n 0 m c X V v d D s s J n F 1 b 3 Q 7 U 2 V j d G l v b j E v M j A x N 3 R v b m 5 h Z 2 U v Q 2 h h b m d l Z C B U e X B l L n s x M C 8 y N y 8 y M D E 3 L D Q z f S Z x d W 9 0 O y w m c X V v d D t T Z W N 0 a W 9 u M S 8 y M D E 3 d G 9 u b m F n Z S 9 D a G F u Z 2 V k I F R 5 c G U u e z E w L z I 4 L z I w M T c s N D R 9 J n F 1 b 3 Q 7 L C Z x d W 9 0 O 1 N l Y 3 R p b 2 4 x L z I w M T d 0 b 2 5 u Y W d l L 0 N o Y W 5 n Z W Q g V H l w Z S 5 7 M T A v M i 8 y M D E 3 L D Q 1 f S Z x d W 9 0 O y w m c X V v d D t T Z W N 0 a W 9 u M S 8 y M D E 3 d G 9 u b m F n Z S 9 D a G F u Z 2 V k I F R 5 c G U u e z E w L z M v M j A x N y w 0 N n 0 m c X V v d D s s J n F 1 b 3 Q 7 U 2 V j d G l v b j E v M j A x N 3 R v b m 5 h Z 2 U v Q 2 h h b m d l Z C B U e X B l L n s x M C 8 0 L z I w M T c s N D d 9 J n F 1 b 3 Q 7 L C Z x d W 9 0 O 1 N l Y 3 R p b 2 4 x L z I w M T d 0 b 2 5 u Y W d l L 0 N o Y W 5 n Z W Q g V H l w Z S 5 7 M T A v N S 8 y M D E 3 L D Q 4 f S Z x d W 9 0 O y w m c X V v d D t T Z W N 0 a W 9 u M S 8 y M D E 3 d G 9 u b m F n Z S 9 D a G F u Z 2 V k I F R 5 c G U u e z E w L z Y v M j A x N y w 0 O X 0 m c X V v d D s s J n F 1 b 3 Q 7 U 2 V j d G l v b j E v M j A x N 3 R v b m 5 h Z 2 U v Q 2 h h b m d l Z C B U e X B l L n s x M C 8 3 L z I w M T c s N T B 9 J n F 1 b 3 Q 7 L C Z x d W 9 0 O 1 N l Y 3 R p b 2 4 x L z I w M T d 0 b 2 5 u Y W d l L 0 N o Y W 5 n Z W Q g V H l w Z S 5 7 M T E v N i 8 y M D E 3 L D U x f S Z x d W 9 0 O y w m c X V v d D t T Z W N 0 a W 9 u M S 8 y M D E 3 d G 9 u b m F n Z S 9 D a G F u Z 2 V k I F R 5 c G U u e z E x L z c v M j A x N y w 1 M n 0 m c X V v d D s s J n F 1 b 3 Q 7 U 2 V j d G l v b j E v M j A x N 3 R v b m 5 h Z 2 U v Q 2 h h b m d l Z C B U e X B l L n s x M S 8 4 L z I w M T c s N T N 9 J n F 1 b 3 Q 7 L C Z x d W 9 0 O 1 N l Y 3 R p b 2 4 x L z I w M T d 0 b 2 5 u Y W d l L 0 N o Y W 5 n Z W Q g V H l w Z S 5 7 M T E v O S 8 y M D E 3 L D U 0 f S Z x d W 9 0 O y w m c X V v d D t T Z W N 0 a W 9 u M S 8 y M D E 3 d G 9 u b m F n Z S 9 D a G F u Z 2 V k I F R 5 c G U u e z E x L z E w L z I w M T c s N T V 9 J n F 1 b 3 Q 7 L C Z x d W 9 0 O 1 N l Y 3 R p b 2 4 x L z I w M T d 0 b 2 5 u Y W d l L 0 N o Y W 5 n Z W Q g V H l w Z S 5 7 M T E v M T E v M j A x N y w 1 N n 0 m c X V v d D s s J n F 1 b 3 Q 7 U 2 V j d G l v b j E v M j A x N 3 R v b m 5 h Z 2 U v Q 2 h h b m d l Z C B U e X B l L n s x M S 8 x M y 8 y M D E 3 L D U 3 f S Z x d W 9 0 O y w m c X V v d D t T Z W N 0 a W 9 u M S 8 y M D E 3 d G 9 u b m F n Z S 9 D a G F u Z 2 V k I F R 5 c G U u e z E x L z E 0 L z I w M T c s N T h 9 J n F 1 b 3 Q 7 L C Z x d W 9 0 O 1 N l Y 3 R p b 2 4 x L z I w M T d 0 b 2 5 u Y W d l L 0 N o Y W 5 n Z W Q g V H l w Z S 5 7 M T E v M T U v M j A x N y w 1 O X 0 m c X V v d D s s J n F 1 b 3 Q 7 U 2 V j d G l v b j E v M j A x N 3 R v b m 5 h Z 2 U v Q 2 h h b m d l Z C B U e X B l L n s x M S 8 x N i 8 y M D E 3 L D Y w f S Z x d W 9 0 O y w m c X V v d D t T Z W N 0 a W 9 u M S 8 y M D E 3 d G 9 u b m F n Z S 9 D a G F u Z 2 V k I F R 5 c G U u e z E x L z E 3 L z I w M T c s N j F 9 J n F 1 b 3 Q 7 L C Z x d W 9 0 O 1 N l Y 3 R p b 2 4 x L z I w M T d 0 b 2 5 u Y W d l L 0 N o Y W 5 n Z W Q g V H l w Z S 5 7 M T E v M T g v M j A x N y w 2 M n 0 m c X V v d D s s J n F 1 b 3 Q 7 U 2 V j d G l v b j E v M j A x N 3 R v b m 5 h Z 2 U v Q 2 h h b m d l Z C B U e X B l L n s x M S 8 y M C 8 y M D E 3 L D Y z f S Z x d W 9 0 O y w m c X V v d D t T Z W N 0 a W 9 u M S 8 y M D E 3 d G 9 u b m F n Z S 9 D a G F u Z 2 V k I F R 5 c G U u e z E x L z I x L z I w M T c s N j R 9 J n F 1 b 3 Q 7 L C Z x d W 9 0 O 1 N l Y 3 R p b 2 4 x L z I w M T d 0 b 2 5 u Y W d l L 0 N o Y W 5 n Z W Q g V H l w Z S 5 7 M T E v M j I v M j A x N y w 2 N X 0 m c X V v d D s s J n F 1 b 3 Q 7 U 2 V j d G l v b j E v M j A x N 3 R v b m 5 h Z 2 U v Q 2 h h b m d l Z C B U e X B l L n s x M S 8 y M y 8 y M D E 3 L D Y 2 f S Z x d W 9 0 O y w m c X V v d D t T Z W N 0 a W 9 u M S 8 y M D E 3 d G 9 u b m F n Z S 9 D a G F u Z 2 V k I F R 5 c G U u e z E x L z I 0 L z I w M T c s N j d 9 J n F 1 b 3 Q 7 L C Z x d W 9 0 O 1 N l Y 3 R p b 2 4 x L z I w M T d 0 b 2 5 u Y W d l L 0 N o Y W 5 n Z W Q g V H l w Z S 5 7 M T E v M j U v M j A x N y w 2 O H 0 m c X V v d D s s J n F 1 b 3 Q 7 U 2 V j d G l v b j E v M j A x N 3 R v b m 5 h Z 2 U v Q 2 h h b m d l Z C B U e X B l L n s x M C 8 z M C 8 y M D E 3 L D Y 5 f S Z x d W 9 0 O y w m c X V v d D t T Z W N 0 a W 9 u M S 8 y M D E 3 d G 9 u b m F n Z S 9 D a G F u Z 2 V k I F R 5 c G U u e z E w L z M x L z I w M T c s N z B 9 J n F 1 b 3 Q 7 L C Z x d W 9 0 O 1 N l Y 3 R p b 2 4 x L z I w M T d 0 b 2 5 u Y W d l L 0 N o Y W 5 n Z W Q g V H l w Z S 5 7 M T E v M S 8 y M D E 3 L D c x f S Z x d W 9 0 O y w m c X V v d D t T Z W N 0 a W 9 u M S 8 y M D E 3 d G 9 u b m F n Z S 9 D a G F u Z 2 V k I F R 5 c G U u e z E x L z I v M j A x N y w 3 M n 0 m c X V v d D s s J n F 1 b 3 Q 7 U 2 V j d G l v b j E v M j A x N 3 R v b m 5 h Z 2 U v Q 2 h h b m d l Z C B U e X B l L n s x M S 8 z L z I w M T c s N z N 9 J n F 1 b 3 Q 7 L C Z x d W 9 0 O 1 N l Y 3 R p b 2 4 x L z I w M T d 0 b 2 5 u Y W d l L 0 N o Y W 5 n Z W Q g V H l w Z S 5 7 M T E v N C 8 y M D E 3 L D c 0 f S Z x d W 9 0 O y w m c X V v d D t T Z W N 0 a W 9 u M S 8 y M D E 3 d G 9 u b m F n Z S 9 D a G F u Z 2 V k I F R 5 c G U u e z E y L z E w L z I w M T c s N z V 9 J n F 1 b 3 Q 7 L C Z x d W 9 0 O 1 N l Y 3 R p b 2 4 x L z I w M T d 0 b 2 5 u Y W d l L 0 N o Y W 5 n Z W Q g V H l w Z S 5 7 M T I v M T E v M j A x N y w 3 N n 0 m c X V v d D s s J n F 1 b 3 Q 7 U 2 V j d G l v b j E v M j A x N 3 R v b m 5 h Z 2 U v Q 2 h h b m d l Z C B U e X B l L n s x M i 8 x M i 8 y M D E 3 L D c 3 f S Z x d W 9 0 O y w m c X V v d D t T Z W N 0 a W 9 u M S 8 y M D E 3 d G 9 u b m F n Z S 9 D a G F u Z 2 V k I F R 5 c G U u e z E y L z E z L z I w M T c s N z h 9 J n F 1 b 3 Q 7 L C Z x d W 9 0 O 1 N l Y 3 R p b 2 4 x L z I w M T d 0 b 2 5 u Y W d l L 0 N o Y W 5 n Z W Q g V H l w Z S 5 7 M T I v M T Q v M j A x N y w 3 O X 0 m c X V v d D s s J n F 1 b 3 Q 7 U 2 V j d G l v b j E v M j A x N 3 R v b m 5 h Z 2 U v Q 2 h h b m d l Z C B U e X B l L n s x M i 8 x N S 8 y M D E 3 L D g w f S Z x d W 9 0 O y w m c X V v d D t T Z W N 0 a W 9 u M S 8 y M D E 3 d G 9 u b m F n Z S 9 D a G F u Z 2 V k I F R 5 c G U u e z E y L z E 2 L z I w M T c s O D F 9 J n F 1 b 3 Q 7 L C Z x d W 9 0 O 1 N l Y 3 R p b 2 4 x L z I w M T d 0 b 2 5 u Y W d l L 0 N o Y W 5 n Z W Q g V H l w Z S 5 7 M T E v M j c v M j A x N y w 4 M n 0 m c X V v d D s s J n F 1 b 3 Q 7 U 2 V j d G l v b j E v M j A x N 3 R v b m 5 h Z 2 U v Q 2 h h b m d l Z C B U e X B l L n s x M S 8 y O C 8 y M D E 3 L D g z f S Z x d W 9 0 O y w m c X V v d D t T Z W N 0 a W 9 u M S 8 y M D E 3 d G 9 u b m F n Z S 9 D a G F u Z 2 V k I F R 5 c G U u e z E x L z I 5 L z I w M T c s O D R 9 J n F 1 b 3 Q 7 L C Z x d W 9 0 O 1 N l Y 3 R p b 2 4 x L z I w M T d 0 b 2 5 u Y W d l L 0 N o Y W 5 n Z W Q g V H l w Z S 5 7 M T E v M z A v M j A x N y w 4 N X 0 m c X V v d D s s J n F 1 b 3 Q 7 U 2 V j d G l v b j E v M j A x N 3 R v b m 5 h Z 2 U v Q 2 h h b m d l Z C B U e X B l L n s x M i 8 x L z I w M T c s O D Z 9 J n F 1 b 3 Q 7 L C Z x d W 9 0 O 1 N l Y 3 R p b 2 4 x L z I w M T d 0 b 2 5 u Y W d l L 0 N o Y W 5 n Z W Q g V H l w Z S 5 7 M T I v M i 8 y M D E 3 L D g 3 f S Z x d W 9 0 O y w m c X V v d D t T Z W N 0 a W 9 u M S 8 y M D E 3 d G 9 u b m F n Z S 9 D a G F u Z 2 V k I F R 5 c G U u e z E y L z E 4 L z I w M T c s O D h 9 J n F 1 b 3 Q 7 L C Z x d W 9 0 O 1 N l Y 3 R p b 2 4 x L z I w M T d 0 b 2 5 u Y W d l L 0 N o Y W 5 n Z W Q g V H l w Z S 5 7 M T I v M T k v M j A x N y w 4 O X 0 m c X V v d D s s J n F 1 b 3 Q 7 U 2 V j d G l v b j E v M j A x N 3 R v b m 5 h Z 2 U v Q 2 h h b m d l Z C B U e X B l L n s x M i 8 y M C 8 y M D E 3 L D k w f S Z x d W 9 0 O y w m c X V v d D t T Z W N 0 a W 9 u M S 8 y M D E 3 d G 9 u b m F n Z S 9 D a G F u Z 2 V k I F R 5 c G U u e z E y L z I x L z I w M T c s O T F 9 J n F 1 b 3 Q 7 L C Z x d W 9 0 O 1 N l Y 3 R p b 2 4 x L z I w M T d 0 b 2 5 u Y W d l L 0 N o Y W 5 n Z W Q g V H l w Z S 5 7 M T I v M j I v M j A x N y w 5 M n 0 m c X V v d D s s J n F 1 b 3 Q 7 U 2 V j d G l v b j E v M j A x N 3 R v b m 5 h Z 2 U v Q 2 h h b m d l Z C B U e X B l L n s x M i 8 y M y 8 y M D E 3 L D k z f S Z x d W 9 0 O y w m c X V v d D t T Z W N 0 a W 9 u M S 8 y M D E 3 d G 9 u b m F n Z S 9 D a G F u Z 2 V k I F R 5 c G U u e z E y L z I 1 L z I w M T c s O T R 9 J n F 1 b 3 Q 7 L C Z x d W 9 0 O 1 N l Y 3 R p b 2 4 x L z I w M T d 0 b 2 5 u Y W d l L 0 N o Y W 5 n Z W Q g V H l w Z S 5 7 M T I v M j Y v M j A x N y w 5 N X 0 m c X V v d D s s J n F 1 b 3 Q 7 U 2 V j d G l v b j E v M j A x N 3 R v b m 5 h Z 2 U v Q 2 h h b m d l Z C B U e X B l L n s x M i 8 y N y 8 y M D E 3 L D k 2 f S Z x d W 9 0 O y w m c X V v d D t T Z W N 0 a W 9 u M S 8 y M D E 3 d G 9 u b m F n Z S 9 D a G F u Z 2 V k I F R 5 c G U u e z E y L z I 4 L z I w M T c s O T d 9 J n F 1 b 3 Q 7 L C Z x d W 9 0 O 1 N l Y 3 R p b 2 4 x L z I w M T d 0 b 2 5 u Y W d l L 0 N o Y W 5 n Z W Q g V H l w Z S 5 7 M T I v M j k v M j A x N y w 5 O H 0 m c X V v d D s s J n F 1 b 3 Q 7 U 2 V j d G l v b j E v M j A x N 3 R v b m 5 h Z 2 U v Q 2 h h b m d l Z C B U e X B l L n s x M i 8 z M C 8 y M D E 3 L D k 5 f S Z x d W 9 0 O y w m c X V v d D t T Z W N 0 a W 9 u M S 8 y M D E 3 d G 9 u b m F n Z S 9 D a G F u Z 2 V k I F R 5 c G U u e z E y L z Q v M j A x N y w x M D B 9 J n F 1 b 3 Q 7 L C Z x d W 9 0 O 1 N l Y 3 R p b 2 4 x L z I w M T d 0 b 2 5 u Y W d l L 0 N o Y W 5 n Z W Q g V H l w Z S 5 7 M T I v N S 8 y M D E 3 L D E w M X 0 m c X V v d D s s J n F 1 b 3 Q 7 U 2 V j d G l v b j E v M j A x N 3 R v b m 5 h Z 2 U v Q 2 h h b m d l Z C B U e X B l L n s x M i 8 2 L z I w M T c s M T A y f S Z x d W 9 0 O y w m c X V v d D t T Z W N 0 a W 9 u M S 8 y M D E 3 d G 9 u b m F n Z S 9 D a G F u Z 2 V k I F R 5 c G U u e z E y L z c v M j A x N y w x M D N 9 J n F 1 b 3 Q 7 L C Z x d W 9 0 O 1 N l Y 3 R p b 2 4 x L z I w M T d 0 b 2 5 u Y W d l L 0 N o Y W 5 n Z W Q g V H l w Z S 5 7 M T I v O C 8 y M D E 3 L D E w N H 0 m c X V v d D s s J n F 1 b 3 Q 7 U 2 V j d G l v b j E v M j A x N 3 R v b m 5 h Z 2 U v Q 2 h h b m d l Z C B U e X B l L n s x M i 8 5 L z I w M T c s M T A 1 f S Z x d W 9 0 O y w m c X V v d D t T Z W N 0 a W 9 u M S 8 y M D E 3 d G 9 u b m F n Z S 9 D a G F u Z 2 V k I F R 5 c G U u e z I v N i 8 y M D E 3 L D E w N n 0 m c X V v d D s s J n F 1 b 3 Q 7 U 2 V j d G l v b j E v M j A x N 3 R v b m 5 h Z 2 U v Q 2 h h b m d l Z C B U e X B l L n s y L z c v M j A x N y w x M D d 9 J n F 1 b 3 Q 7 L C Z x d W 9 0 O 1 N l Y 3 R p b 2 4 x L z I w M T d 0 b 2 5 u Y W d l L 0 N o Y W 5 n Z W Q g V H l w Z S 5 7 M i 8 4 L z I w M T c s M T A 4 f S Z x d W 9 0 O y w m c X V v d D t T Z W N 0 a W 9 u M S 8 y M D E 3 d G 9 u b m F n Z S 9 D a G F u Z 2 V k I F R 5 c G U u e z I v O S 8 y M D E 3 L D E w O X 0 m c X V v d D s s J n F 1 b 3 Q 7 U 2 V j d G l v b j E v M j A x N 3 R v b m 5 h Z 2 U v Q 2 h h b m d l Z C B U e X B l L n s y L z E w L z I w M T c s M T E w f S Z x d W 9 0 O y w m c X V v d D t T Z W N 0 a W 9 u M S 8 y M D E 3 d G 9 u b m F n Z S 9 D a G F u Z 2 V k I F R 5 c G U u e z I v M T E v M j A x N y w x M T F 9 J n F 1 b 3 Q 7 L C Z x d W 9 0 O 1 N l Y 3 R p b 2 4 x L z I w M T d 0 b 2 5 u Y W d l L 0 N o Y W 5 n Z W Q g V H l w Z S 5 7 M i 8 x M i 8 y M D E 3 L D E x M n 0 m c X V v d D s s J n F 1 b 3 Q 7 U 2 V j d G l v b j E v M j A x N 3 R v b m 5 h Z 2 U v Q 2 h h b m d l Z C B U e X B l L n s y L z E z L z I w M T c s M T E z f S Z x d W 9 0 O y w m c X V v d D t T Z W N 0 a W 9 u M S 8 y M D E 3 d G 9 u b m F n Z S 9 D a G F u Z 2 V k I F R 5 c G U u e z I v M T Q v M j A x N y w x M T R 9 J n F 1 b 3 Q 7 L C Z x d W 9 0 O 1 N l Y 3 R p b 2 4 x L z I w M T d 0 b 2 5 u Y W d l L 0 N o Y W 5 n Z W Q g V H l w Z S 5 7 M i 8 x N S 8 y M D E 3 L D E x N X 0 m c X V v d D s s J n F 1 b 3 Q 7 U 2 V j d G l v b j E v M j A x N 3 R v b m 5 h Z 2 U v Q 2 h h b m d l Z C B U e X B l L n s y L z E 2 L z I w M T c s M T E 2 f S Z x d W 9 0 O y w m c X V v d D t T Z W N 0 a W 9 u M S 8 y M D E 3 d G 9 u b m F n Z S 9 D a G F u Z 2 V k I F R 5 c G U u e z I v M T c v M j A x N y w x M T d 9 J n F 1 b 3 Q 7 L C Z x d W 9 0 O 1 N l Y 3 R p b 2 4 x L z I w M T d 0 b 2 5 u Y W d l L 0 N o Y W 5 n Z W Q g V H l w Z S 5 7 M i 8 x O C 8 y M D E 3 L D E x O H 0 m c X V v d D s s J n F 1 b 3 Q 7 U 2 V j d G l v b j E v M j A x N 3 R v b m 5 h Z 2 U v Q 2 h h b m d l Z C B U e X B l L n s y L z I w L z I w M T c s M T E 5 f S Z x d W 9 0 O y w m c X V v d D t T Z W N 0 a W 9 u M S 8 y M D E 3 d G 9 u b m F n Z S 9 D a G F u Z 2 V k I F R 5 c G U u e z I v M j E v M j A x N y w x M j B 9 J n F 1 b 3 Q 7 L C Z x d W 9 0 O 1 N l Y 3 R p b 2 4 x L z I w M T d 0 b 2 5 u Y W d l L 0 N o Y W 5 n Z W Q g V H l w Z S 5 7 M i 8 y M i 8 y M D E 3 L D E y M X 0 m c X V v d D s s J n F 1 b 3 Q 7 U 2 V j d G l v b j E v M j A x N 3 R v b m 5 h Z 2 U v Q 2 h h b m d l Z C B U e X B l L n s y L z I z L z I w M T c s M T I y f S Z x d W 9 0 O y w m c X V v d D t T Z W N 0 a W 9 u M S 8 y M D E 3 d G 9 u b m F n Z S 9 D a G F u Z 2 V k I F R 5 c G U u e z I v M j Q v M j A x N y w x M j N 9 J n F 1 b 3 Q 7 L C Z x d W 9 0 O 1 N l Y 3 R p b 2 4 x L z I w M T d 0 b 2 5 u Y W d l L 0 N o Y W 5 n Z W Q g V H l w Z S 5 7 M i 8 y N S 8 y M D E 3 L D E y N H 0 m c X V v d D s s J n F 1 b 3 Q 7 U 2 V j d G l v b j E v M j A x N 3 R v b m 5 h Z 2 U v Q 2 h h b m d l Z C B U e X B l L n s x L z M w L z I w M T c s M T I 1 f S Z x d W 9 0 O y w m c X V v d D t T Z W N 0 a W 9 u M S 8 y M D E 3 d G 9 u b m F n Z S 9 D a G F u Z 2 V k I F R 5 c G U u e z E v M z E v M j A x N y w x M j Z 9 J n F 1 b 3 Q 7 L C Z x d W 9 0 O 1 N l Y 3 R p b 2 4 x L z I w M T d 0 b 2 5 u Y W d l L 0 N o Y W 5 n Z W Q g V H l w Z S 5 7 M i 8 x L z I w M T c s M T I 3 f S Z x d W 9 0 O y w m c X V v d D t T Z W N 0 a W 9 u M S 8 y M D E 3 d G 9 u b m F n Z S 9 D a G F u Z 2 V k I F R 5 c G U u e z I v M i 8 y M D E 3 L D E y O H 0 m c X V v d D s s J n F 1 b 3 Q 7 U 2 V j d G l v b j E v M j A x N 3 R v b m 5 h Z 2 U v Q 2 h h b m d l Z C B U e X B l L n s y L z M v M j A x N y w x M j l 9 J n F 1 b 3 Q 7 L C Z x d W 9 0 O 1 N l Y 3 R p b 2 4 x L z I w M T d 0 b 2 5 u Y W d l L 0 N o Y W 5 n Z W Q g V H l w Z S 5 7 M i 8 0 L z I w M T c s M T M w f S Z x d W 9 0 O y w m c X V v d D t T Z W N 0 a W 9 u M S 8 y M D E 3 d G 9 u b m F n Z S 9 D a G F u Z 2 V k I F R 5 c G U u e z M v N i 8 y M D E 3 L D E z M X 0 m c X V v d D s s J n F 1 b 3 Q 7 U 2 V j d G l v b j E v M j A x N 3 R v b m 5 h Z 2 U v Q 2 h h b m d l Z C B U e X B l L n s z L z c v M j A x N y w x M z J 9 J n F 1 b 3 Q 7 L C Z x d W 9 0 O 1 N l Y 3 R p b 2 4 x L z I w M T d 0 b 2 5 u Y W d l L 0 N o Y W 5 n Z W Q g V H l w Z S 5 7 M y 8 4 L z I w M T c s M T M z f S Z x d W 9 0 O y w m c X V v d D t T Z W N 0 a W 9 u M S 8 y M D E 3 d G 9 u b m F n Z S 9 D a G F u Z 2 V k I F R 5 c G U u e z M v O S 8 y M D E 3 L D E z N H 0 m c X V v d D s s J n F 1 b 3 Q 7 U 2 V j d G l v b j E v M j A x N 3 R v b m 5 h Z 2 U v Q 2 h h b m d l Z C B U e X B l L n s z L z E w L z I w M T c s M T M 1 f S Z x d W 9 0 O y w m c X V v d D t T Z W N 0 a W 9 u M S 8 y M D E 3 d G 9 u b m F n Z S 9 D a G F u Z 2 V k I F R 5 c G U u e z M v M T E v M j A x N y w x M z Z 9 J n F 1 b 3 Q 7 L C Z x d W 9 0 O 1 N l Y 3 R p b 2 4 x L z I w M T d 0 b 2 5 u Y W d l L 0 N o Y W 5 n Z W Q g V H l w Z S 5 7 M y 8 x M y 8 y M D E 3 L D E z N 3 0 m c X V v d D s s J n F 1 b 3 Q 7 U 2 V j d G l v b j E v M j A x N 3 R v b m 5 h Z 2 U v Q 2 h h b m d l Z C B U e X B l L n s z L z E 0 L z I w M T c s M T M 4 f S Z x d W 9 0 O y w m c X V v d D t T Z W N 0 a W 9 u M S 8 y M D E 3 d G 9 u b m F n Z S 9 D a G F u Z 2 V k I F R 5 c G U u e z M v M T U v M j A x N y w x M z l 9 J n F 1 b 3 Q 7 L C Z x d W 9 0 O 1 N l Y 3 R p b 2 4 x L z I w M T d 0 b 2 5 u Y W d l L 0 N o Y W 5 n Z W Q g V H l w Z S 5 7 M y 8 x N i 8 y M D E 3 L D E 0 M H 0 m c X V v d D s s J n F 1 b 3 Q 7 U 2 V j d G l v b j E v M j A x N 3 R v b m 5 h Z 2 U v Q 2 h h b m d l Z C B U e X B l L n s z L z E 3 L z I w M T c s M T Q x f S Z x d W 9 0 O y w m c X V v d D t T Z W N 0 a W 9 u M S 8 y M D E 3 d G 9 u b m F n Z S 9 D a G F u Z 2 V k I F R 5 c G U u e z M v M T g v M j A x N y w x N D J 9 J n F 1 b 3 Q 7 L C Z x d W 9 0 O 1 N l Y 3 R p b 2 4 x L z I w M T d 0 b 2 5 u Y W d l L 0 N o Y W 5 n Z W Q g V H l w Z S 5 7 M y 8 y M C 8 y M D E 3 L D E 0 M 3 0 m c X V v d D s s J n F 1 b 3 Q 7 U 2 V j d G l v b j E v M j A x N 3 R v b m 5 h Z 2 U v Q 2 h h b m d l Z C B U e X B l L n s z L z I x L z I w M T c s M T Q 0 f S Z x d W 9 0 O y w m c X V v d D t T Z W N 0 a W 9 u M S 8 y M D E 3 d G 9 u b m F n Z S 9 D a G F u Z 2 V k I F R 5 c G U u e z M v M j I v M j A x N y w x N D V 9 J n F 1 b 3 Q 7 L C Z x d W 9 0 O 1 N l Y 3 R p b 2 4 x L z I w M T d 0 b 2 5 u Y W d l L 0 N o Y W 5 n Z W Q g V H l w Z S 5 7 M y 8 y M y 8 y M D E 3 L D E 0 N n 0 m c X V v d D s s J n F 1 b 3 Q 7 U 2 V j d G l v b j E v M j A x N 3 R v b m 5 h Z 2 U v Q 2 h h b m d l Z C B U e X B l L n s z L z I 0 L z I w M T c s M T Q 3 f S Z x d W 9 0 O y w m c X V v d D t T Z W N 0 a W 9 u M S 8 y M D E 3 d G 9 u b m F n Z S 9 D a G F u Z 2 V k I F R 5 c G U u e z M v M j U v M j A x N y w x N D h 9 J n F 1 b 3 Q 7 L C Z x d W 9 0 O 1 N l Y 3 R p b 2 4 x L z I w M T d 0 b 2 5 u Y W d l L 0 N o Y W 5 n Z W Q g V H l w Z S 5 7 M i 8 y N y 8 y M D E 3 L D E 0 O X 0 m c X V v d D s s J n F 1 b 3 Q 7 U 2 V j d G l v b j E v M j A x N 3 R v b m 5 h Z 2 U v Q 2 h h b m d l Z C B U e X B l L n s y L z I 4 L z I w M T c s M T U w f S Z x d W 9 0 O y w m c X V v d D t T Z W N 0 a W 9 u M S 8 y M D E 3 d G 9 u b m F n Z S 9 D a G F u Z 2 V k I F R 5 c G U u e z M v M S 8 y M D E 3 L D E 1 M X 0 m c X V v d D s s J n F 1 b 3 Q 7 U 2 V j d G l v b j E v M j A x N 3 R v b m 5 h Z 2 U v Q 2 h h b m d l Z C B U e X B l L n s z L z I v M j A x N y w x N T J 9 J n F 1 b 3 Q 7 L C Z x d W 9 0 O 1 N l Y 3 R p b 2 4 x L z I w M T d 0 b 2 5 u Y W d l L 0 N o Y W 5 n Z W Q g V H l w Z S 5 7 M y 8 z L z I w M T c s M T U z f S Z x d W 9 0 O y w m c X V v d D t T Z W N 0 a W 9 u M S 8 y M D E 3 d G 9 u b m F n Z S 9 D a G F u Z 2 V k I F R 5 c G U u e z M v N C 8 y M D E 3 L D E 1 N H 0 m c X V v d D s s J n F 1 b 3 Q 7 U 2 V j d G l v b j E v M j A x N 3 R v b m 5 h Z 2 U v Q 2 h h b m d l Z C B U e X B l L n s z L z I 3 L z I w M T c s M T U 1 f S Z x d W 9 0 O y w m c X V v d D t T Z W N 0 a W 9 u M S 8 y M D E 3 d G 9 u b m F n Z S 9 D a G F u Z 2 V k I F R 5 c G U u e z M v M j g v M j A x N y w x N T Z 9 J n F 1 b 3 Q 7 L C Z x d W 9 0 O 1 N l Y 3 R p b 2 4 x L z I w M T d 0 b 2 5 u Y W d l L 0 N o Y W 5 n Z W Q g V H l w Z S 5 7 M y 8 y O S 8 y M D E 3 L D E 1 N 3 0 m c X V v d D s s J n F 1 b 3 Q 7 U 2 V j d G l v b j E v M j A x N 3 R v b m 5 h Z 2 U v Q 2 h h b m d l Z C B U e X B l L n s z L z M w L z I w M T c s M T U 4 f S Z x d W 9 0 O y w m c X V v d D t T Z W N 0 a W 9 u M S 8 y M D E 3 d G 9 u b m F n Z S 9 D a G F u Z 2 V k I F R 5 c G U u e z M v M z E v M j A x N y w x N T l 9 J n F 1 b 3 Q 7 L C Z x d W 9 0 O 1 N l Y 3 R p b 2 4 x L z I w M T d 0 b 2 5 u Y W d l L 0 N o Y W 5 n Z W Q g V H l w Z S 5 7 N C 8 x L z I w M T c s M T Y w f S Z x d W 9 0 O y w m c X V v d D t T Z W N 0 a W 9 u M S 8 y M D E 3 d G 9 u b m F n Z S 9 D a G F u Z 2 V k I F R 5 c G U u e z Q v M T A v M j A x N y w x N j F 9 J n F 1 b 3 Q 7 L C Z x d W 9 0 O 1 N l Y 3 R p b 2 4 x L z I w M T d 0 b 2 5 u Y W d l L 0 N o Y W 5 n Z W Q g V H l w Z S 5 7 N C 8 x M S 8 y M D E 3 L D E 2 M n 0 m c X V v d D s s J n F 1 b 3 Q 7 U 2 V j d G l v b j E v M j A x N 3 R v b m 5 h Z 2 U v Q 2 h h b m d l Z C B U e X B l L n s 0 L z E y L z I w M T c s M T Y z f S Z x d W 9 0 O y w m c X V v d D t T Z W N 0 a W 9 u M S 8 y M D E 3 d G 9 u b m F n Z S 9 D a G F u Z 2 V k I F R 5 c G U u e z Q v M T M v M j A x N y w x N j R 9 J n F 1 b 3 Q 7 L C Z x d W 9 0 O 1 N l Y 3 R p b 2 4 x L z I w M T d 0 b 2 5 u Y W d l L 0 N o Y W 5 n Z W Q g V H l w Z S 5 7 N C 8 x N C 8 y M D E 3 L D E 2 N X 0 m c X V v d D s s J n F 1 b 3 Q 7 U 2 V j d G l v b j E v M j A x N 3 R v b m 5 h Z 2 U v Q 2 h h b m d l Z C B U e X B l L n s 0 L z E 1 L z I w M T c s M T Y 2 f S Z x d W 9 0 O y w m c X V v d D t T Z W N 0 a W 9 u M S 8 y M D E 3 d G 9 u b m F n Z S 9 D a G F u Z 2 V k I F R 5 c G U u e z Q v M T c v M j A x N y w x N j d 9 J n F 1 b 3 Q 7 L C Z x d W 9 0 O 1 N l Y 3 R p b 2 4 x L z I w M T d 0 b 2 5 u Y W d l L 0 N o Y W 5 n Z W Q g V H l w Z S 5 7 N C 8 x O C 8 y M D E 3 L D E 2 O H 0 m c X V v d D s s J n F 1 b 3 Q 7 U 2 V j d G l v b j E v M j A x N 3 R v b m 5 h Z 2 U v Q 2 h h b m d l Z C B U e X B l L n s 0 L z E 5 L z I w M T c s M T Y 5 f S Z x d W 9 0 O y w m c X V v d D t T Z W N 0 a W 9 u M S 8 y M D E 3 d G 9 u b m F n Z S 9 D a G F u Z 2 V k I F R 5 c G U u e z Q v M j A v M j A x N y w x N z B 9 J n F 1 b 3 Q 7 L C Z x d W 9 0 O 1 N l Y 3 R p b 2 4 x L z I w M T d 0 b 2 5 u Y W d l L 0 N o Y W 5 n Z W Q g V H l w Z S 5 7 N C 8 y M S 8 y M D E 3 L D E 3 M X 0 m c X V v d D s s J n F 1 b 3 Q 7 U 2 V j d G l v b j E v M j A x N 3 R v b m 5 h Z 2 U v Q 2 h h b m d l Z C B U e X B l L n s 0 L z I y L z I w M T c s M T c y f S Z x d W 9 0 O y w m c X V v d D t T Z W N 0 a W 9 u M S 8 y M D E 3 d G 9 u b m F n Z S 9 D a G F u Z 2 V k I F R 5 c G U u e z Q v M j Q v M j A x N y w x N z N 9 J n F 1 b 3 Q 7 L C Z x d W 9 0 O 1 N l Y 3 R p b 2 4 x L z I w M T d 0 b 2 5 u Y W d l L 0 N o Y W 5 n Z W Q g V H l w Z S 5 7 N C 8 y N S 8 y M D E 3 L D E 3 N H 0 m c X V v d D s s J n F 1 b 3 Q 7 U 2 V j d G l v b j E v M j A x N 3 R v b m 5 h Z 2 U v Q 2 h h b m d l Z C B U e X B l L n s 0 L z I 2 L z I w M T c s M T c 1 f S Z x d W 9 0 O y w m c X V v d D t T Z W N 0 a W 9 u M S 8 y M D E 3 d G 9 u b m F n Z S 9 D a G F u Z 2 V k I F R 5 c G U u e z Q v M j c v M j A x N y w x N z Z 9 J n F 1 b 3 Q 7 L C Z x d W 9 0 O 1 N l Y 3 R p b 2 4 x L z I w M T d 0 b 2 5 u Y W d l L 0 N o Y W 5 n Z W Q g V H l w Z S 5 7 N C 8 y O C 8 y M D E 3 L D E 3 N 3 0 m c X V v d D s s J n F 1 b 3 Q 7 U 2 V j d G l v b j E v M j A x N 3 R v b m 5 h Z 2 U v Q 2 h h b m d l Z C B U e X B l L n s 0 L z I 5 L z I w M T c s M T c 4 f S Z x d W 9 0 O y w m c X V v d D t T Z W N 0 a W 9 u M S 8 y M D E 3 d G 9 u b m F n Z S 9 D a G F u Z 2 V k I F R 5 c G U u e z Q v M y 8 y M D E 3 L D E 3 O X 0 m c X V v d D s s J n F 1 b 3 Q 7 U 2 V j d G l v b j E v M j A x N 3 R v b m 5 h Z 2 U v Q 2 h h b m d l Z C B U e X B l L n s 0 L z Q v M j A x N y w x O D B 9 J n F 1 b 3 Q 7 L C Z x d W 9 0 O 1 N l Y 3 R p b 2 4 x L z I w M T d 0 b 2 5 u Y W d l L 0 N o Y W 5 n Z W Q g V H l w Z S 5 7 N C 8 1 L z I w M T c s M T g x f S Z x d W 9 0 O y w m c X V v d D t T Z W N 0 a W 9 u M S 8 y M D E 3 d G 9 u b m F n Z S 9 D a G F u Z 2 V k I F R 5 c G U u e z Q v N i 8 y M D E 3 L D E 4 M n 0 m c X V v d D s s J n F 1 b 3 Q 7 U 2 V j d G l v b j E v M j A x N 3 R v b m 5 h Z 2 U v Q 2 h h b m d l Z C B U e X B l L n s 0 L z c v M j A x N y w x O D N 9 J n F 1 b 3 Q 7 L C Z x d W 9 0 O 1 N l Y 3 R p b 2 4 x L z I w M T d 0 b 2 5 u Y W d l L 0 N o Y W 5 n Z W Q g V H l w Z S 5 7 N C 8 4 L z I w M T c s M T g 0 f S Z x d W 9 0 O y w m c X V v d D t T Z W N 0 a W 9 u M S 8 y M D E 3 d G 9 u b m F n Z S 9 D a G F u Z 2 V k I F R 5 c G U u e z U v O C 8 y M D E 3 L D E 4 N X 0 m c X V v d D s s J n F 1 b 3 Q 7 U 2 V j d G l v b j E v M j A x N 3 R v b m 5 h Z 2 U v Q 2 h h b m d l Z C B U e X B l L n s 1 L z k v M j A x N y w x O D Z 9 J n F 1 b 3 Q 7 L C Z x d W 9 0 O 1 N l Y 3 R p b 2 4 x L z I w M T d 0 b 2 5 u Y W d l L 0 N o Y W 5 n Z W Q g V H l w Z S 5 7 N S 8 x M C 8 y M D E 3 L D E 4 N 3 0 m c X V v d D s s J n F 1 b 3 Q 7 U 2 V j d G l v b j E v M j A x N 3 R v b m 5 h Z 2 U v Q 2 h h b m d l Z C B U e X B l L n s 1 L z E x L z I w M T c s M T g 4 f S Z x d W 9 0 O y w m c X V v d D t T Z W N 0 a W 9 u M S 8 y M D E 3 d G 9 u b m F n Z S 9 D a G F u Z 2 V k I F R 5 c G U u e z U v M T I v M j A x N y w x O D l 9 J n F 1 b 3 Q 7 L C Z x d W 9 0 O 1 N l Y 3 R p b 2 4 x L z I w M T d 0 b 2 5 u Y W d l L 0 N o Y W 5 n Z W Q g V H l w Z S 5 7 N S 8 x M y 8 y M D E 3 L D E 5 M H 0 m c X V v d D s s J n F 1 b 3 Q 7 U 2 V j d G l v b j E v M j A x N 3 R v b m 5 h Z 2 U v Q 2 h h b m d l Z C B U e X B l L n s 1 L z E 1 L z I w M T c s M T k x f S Z x d W 9 0 O y w m c X V v d D t T Z W N 0 a W 9 u M S 8 y M D E 3 d G 9 u b m F n Z S 9 D a G F u Z 2 V k I F R 5 c G U u e z U v M T Y v M j A x N y w x O T J 9 J n F 1 b 3 Q 7 L C Z x d W 9 0 O 1 N l Y 3 R p b 2 4 x L z I w M T d 0 b 2 5 u Y W d l L 0 N o Y W 5 n Z W Q g V H l w Z S 5 7 N S 8 x N y 8 y M D E 3 L D E 5 M 3 0 m c X V v d D s s J n F 1 b 3 Q 7 U 2 V j d G l v b j E v M j A x N 3 R v b m 5 h Z 2 U v Q 2 h h b m d l Z C B U e X B l L n s 1 L z E 4 L z I w M T c s M T k 0 f S Z x d W 9 0 O y w m c X V v d D t T Z W N 0 a W 9 u M S 8 y M D E 3 d G 9 u b m F n Z S 9 D a G F u Z 2 V k I F R 5 c G U u e z U v M T k v M j A x N y w x O T V 9 J n F 1 b 3 Q 7 L C Z x d W 9 0 O 1 N l Y 3 R p b 2 4 x L z I w M T d 0 b 2 5 u Y W d l L 0 N o Y W 5 n Z W Q g V H l w Z S 5 7 N S 8 y M C 8 y M D E 3 L D E 5 N n 0 m c X V v d D s s J n F 1 b 3 Q 7 U 2 V j d G l v b j E v M j A x N 3 R v b m 5 h Z 2 U v Q 2 h h b m d l Z C B U e X B l L n s 1 L z I y L z I w M T c s M T k 3 f S Z x d W 9 0 O y w m c X V v d D t T Z W N 0 a W 9 u M S 8 y M D E 3 d G 9 u b m F n Z S 9 D a G F u Z 2 V k I F R 5 c G U u e z U v M j M v M j A x N y w x O T h 9 J n F 1 b 3 Q 7 L C Z x d W 9 0 O 1 N l Y 3 R p b 2 4 x L z I w M T d 0 b 2 5 u Y W d l L 0 N o Y W 5 n Z W Q g V H l w Z S 5 7 N S 8 y N C 8 y M D E 3 L D E 5 O X 0 m c X V v d D s s J n F 1 b 3 Q 7 U 2 V j d G l v b j E v M j A x N 3 R v b m 5 h Z 2 U v Q 2 h h b m d l Z C B U e X B l L n s 1 L z I 1 L z I w M T c s M j A w f S Z x d W 9 0 O y w m c X V v d D t T Z W N 0 a W 9 u M S 8 y M D E 3 d G 9 u b m F n Z S 9 D a G F u Z 2 V k I F R 5 c G U u e z U v M j Y v M j A x N y w y M D F 9 J n F 1 b 3 Q 7 L C Z x d W 9 0 O 1 N l Y 3 R p b 2 4 x L z I w M T d 0 b 2 5 u Y W d l L 0 N o Y W 5 n Z W Q g V H l w Z S 5 7 N S 8 y N y 8 y M D E 3 L D I w M n 0 m c X V v d D s s J n F 1 b 3 Q 7 U 2 V j d G l v b j E v M j A x N 3 R v b m 5 h Z 2 U v Q 2 h h b m d l Z C B U e X B l L n s 1 L z E v M j A x N y w y M D N 9 J n F 1 b 3 Q 7 L C Z x d W 9 0 O 1 N l Y 3 R p b 2 4 x L z I w M T d 0 b 2 5 u Y W d l L 0 N o Y W 5 n Z W Q g V H l w Z S 5 7 N S 8 y L z I w M T c s M j A 0 f S Z x d W 9 0 O y w m c X V v d D t T Z W N 0 a W 9 u M S 8 y M D E 3 d G 9 u b m F n Z S 9 D a G F u Z 2 V k I F R 5 c G U u e z U v M y 8 y M D E 3 L D I w N X 0 m c X V v d D s s J n F 1 b 3 Q 7 U 2 V j d G l v b j E v M j A x N 3 R v b m 5 h Z 2 U v Q 2 h h b m d l Z C B U e X B l L n s 1 L z Q v M j A x N y w y M D Z 9 J n F 1 b 3 Q 7 L C Z x d W 9 0 O 1 N l Y 3 R p b 2 4 x L z I w M T d 0 b 2 5 u Y W d l L 0 N o Y W 5 n Z W Q g V H l w Z S 5 7 N S 8 1 L z I w M T c s M j A 3 f S Z x d W 9 0 O y w m c X V v d D t T Z W N 0 a W 9 u M S 8 y M D E 3 d G 9 u b m F n Z S 9 D a G F u Z 2 V k I F R 5 c G U u e z U v N i 8 y M D E 3 L D I w O H 0 m c X V v d D s s J n F 1 b 3 Q 7 U 2 V j d G l v b j E v M j A x N 3 R v b m 5 h Z 2 U v Q 2 h h b m d l Z C B U e X B l L n s 2 L z U v M j A x N y w y M D l 9 J n F 1 b 3 Q 7 L C Z x d W 9 0 O 1 N l Y 3 R p b 2 4 x L z I w M T d 0 b 2 5 u Y W d l L 0 N o Y W 5 n Z W Q g V H l w Z S 5 7 N i 8 2 L z I w M T c s M j E w f S Z x d W 9 0 O y w m c X V v d D t T Z W N 0 a W 9 u M S 8 y M D E 3 d G 9 u b m F n Z S 9 D a G F u Z 2 V k I F R 5 c G U u e z Y v N y 8 y M D E 3 L D I x M X 0 m c X V v d D s s J n F 1 b 3 Q 7 U 2 V j d G l v b j E v M j A x N 3 R v b m 5 h Z 2 U v Q 2 h h b m d l Z C B U e X B l L n s 2 L z g v M j A x N y w y M T J 9 J n F 1 b 3 Q 7 L C Z x d W 9 0 O 1 N l Y 3 R p b 2 4 x L z I w M T d 0 b 2 5 u Y W d l L 0 N o Y W 5 n Z W Q g V H l w Z S 5 7 N i 8 5 L z I w M T c s M j E z f S Z x d W 9 0 O y w m c X V v d D t T Z W N 0 a W 9 u M S 8 y M D E 3 d G 9 u b m F n Z S 9 D a G F u Z 2 V k I F R 5 c G U u e z Y v M T A v M j A x N y w y M T R 9 J n F 1 b 3 Q 7 L C Z x d W 9 0 O 1 N l Y 3 R p b 2 4 x L z I w M T d 0 b 2 5 u Y W d l L 0 N o Y W 5 n Z W Q g V H l w Z S 5 7 N i 8 x M i 8 y M D E 3 L D I x N X 0 m c X V v d D s s J n F 1 b 3 Q 7 U 2 V j d G l v b j E v M j A x N 3 R v b m 5 h Z 2 U v Q 2 h h b m d l Z C B U e X B l L n s 2 L z E z L z I w M T c s M j E 2 f S Z x d W 9 0 O y w m c X V v d D t T Z W N 0 a W 9 u M S 8 y M D E 3 d G 9 u b m F n Z S 9 D a G F u Z 2 V k I F R 5 c G U u e z Y v M T Q v M j A x N y w y M T d 9 J n F 1 b 3 Q 7 L C Z x d W 9 0 O 1 N l Y 3 R p b 2 4 x L z I w M T d 0 b 2 5 u Y W d l L 0 N o Y W 5 n Z W Q g V H l w Z S 5 7 N i 8 x N S 8 y M D E 3 L D I x O H 0 m c X V v d D s s J n F 1 b 3 Q 7 U 2 V j d G l v b j E v M j A x N 3 R v b m 5 h Z 2 U v Q 2 h h b m d l Z C B U e X B l L n s 2 L z E 2 L z I w M T c s M j E 5 f S Z x d W 9 0 O y w m c X V v d D t T Z W N 0 a W 9 u M S 8 y M D E 3 d G 9 u b m F n Z S 9 D a G F u Z 2 V k I F R 5 c G U u e z Y v M T c v M j A x N y w y M j B 9 J n F 1 b 3 Q 7 L C Z x d W 9 0 O 1 N l Y 3 R p b 2 4 x L z I w M T d 0 b 2 5 u Y W d l L 0 N o Y W 5 n Z W Q g V H l w Z S 5 7 N i 8 x O S 8 y M D E 3 L D I y M X 0 m c X V v d D s s J n F 1 b 3 Q 7 U 2 V j d G l v b j E v M j A x N 3 R v b m 5 h Z 2 U v Q 2 h h b m d l Z C B U e X B l L n s 2 L z I w L z I w M T c s M j I y f S Z x d W 9 0 O y w m c X V v d D t T Z W N 0 a W 9 u M S 8 y M D E 3 d G 9 u b m F n Z S 9 D a G F u Z 2 V k I F R 5 c G U u e z Y v M j E v M j A x N y w y M j N 9 J n F 1 b 3 Q 7 L C Z x d W 9 0 O 1 N l Y 3 R p b 2 4 x L z I w M T d 0 b 2 5 u Y W d l L 0 N o Y W 5 n Z W Q g V H l w Z S 5 7 N i 8 y M i 8 y M D E 3 L D I y N H 0 m c X V v d D s s J n F 1 b 3 Q 7 U 2 V j d G l v b j E v M j A x N 3 R v b m 5 h Z 2 U v Q 2 h h b m d l Z C B U e X B l L n s 2 L z I z L z I w M T c s M j I 1 f S Z x d W 9 0 O y w m c X V v d D t T Z W N 0 a W 9 u M S 8 y M D E 3 d G 9 u b m F n Z S 9 D a G F u Z 2 V k I F R 5 c G U u e z Y v M j Q v M j A x N y w y M j Z 9 J n F 1 b 3 Q 7 L C Z x d W 9 0 O 1 N l Y 3 R p b 2 4 x L z I w M T d 0 b 2 5 u Y W d l L 0 N o Y W 5 n Z W Q g V H l w Z S 5 7 N S 8 y O S 8 y M D E 3 L D I y N 3 0 m c X V v d D s s J n F 1 b 3 Q 7 U 2 V j d G l v b j E v M j A x N 3 R v b m 5 h Z 2 U v Q 2 h h b m d l Z C B U e X B l L n s 1 L z M w L z I w M T c s M j I 4 f S Z x d W 9 0 O y w m c X V v d D t T Z W N 0 a W 9 u M S 8 y M D E 3 d G 9 u b m F n Z S 9 D a G F u Z 2 V k I F R 5 c G U u e z U v M z E v M j A x N y w y M j l 9 J n F 1 b 3 Q 7 L C Z x d W 9 0 O 1 N l Y 3 R p b 2 4 x L z I w M T d 0 b 2 5 u Y W d l L 0 N o Y W 5 n Z W Q g V H l w Z S 5 7 N i 8 x L z I w M T c s M j M w f S Z x d W 9 0 O y w m c X V v d D t T Z W N 0 a W 9 u M S 8 y M D E 3 d G 9 u b m F n Z S 9 D a G F u Z 2 V k I F R 5 c G U u e z Y v M i 8 y M D E 3 L D I z M X 0 m c X V v d D s s J n F 1 b 3 Q 7 U 2 V j d G l v b j E v M j A x N 3 R v b m 5 h Z 2 U v Q 2 h h b m d l Z C B U e X B l L n s 2 L z M v M j A x N y w y M z J 9 J n F 1 b 3 Q 7 L C Z x d W 9 0 O 1 N l Y 3 R p b 2 4 x L z I w M T d 0 b 2 5 u Y W d l L 0 N o Y W 5 n Z W Q g V H l w Z S 5 7 N i 8 y N i 8 y M D E 3 L D I z M 3 0 m c X V v d D s s J n F 1 b 3 Q 7 U 2 V j d G l v b j E v M j A x N 3 R v b m 5 h Z 2 U v Q 2 h h b m d l Z C B U e X B l L n s 2 L z I 3 L z I w M T c s M j M 0 f S Z x d W 9 0 O y w m c X V v d D t T Z W N 0 a W 9 u M S 8 y M D E 3 d G 9 u b m F n Z S 9 D a G F u Z 2 V k I F R 5 c G U u e z Y v M j g v M j A x N y w y M z V 9 J n F 1 b 3 Q 7 L C Z x d W 9 0 O 1 N l Y 3 R p b 2 4 x L z I w M T d 0 b 2 5 u Y W d l L 0 N o Y W 5 n Z W Q g V H l w Z S 5 7 N i 8 y O S 8 y M D E 3 L D I z N n 0 m c X V v d D s s J n F 1 b 3 Q 7 U 2 V j d G l v b j E v M j A x N 3 R v b m 5 h Z 2 U v Q 2 h h b m d l Z C B U e X B l L n s 2 L z M w L z I w M T c s M j M 3 f S Z x d W 9 0 O y w m c X V v d D t T Z W N 0 a W 9 u M S 8 y M D E 3 d G 9 u b m F n Z S 9 D a G F u Z 2 V k I F R 5 c G U u e z c v M S 8 y M D E 3 L D I z O H 0 m c X V v d D s s J n F 1 b 3 Q 7 U 2 V j d G l v b j E v M j A x N 3 R v b m 5 h Z 2 U v Q 2 h h b m d l Z C B U e X B l L n s 3 L z E w L z I w M T c s M j M 5 f S Z x d W 9 0 O y w m c X V v d D t T Z W N 0 a W 9 u M S 8 y M D E 3 d G 9 u b m F n Z S 9 D a G F u Z 2 V k I F R 5 c G U u e z c v M T E v M j A x N y w y N D B 9 J n F 1 b 3 Q 7 L C Z x d W 9 0 O 1 N l Y 3 R p b 2 4 x L z I w M T d 0 b 2 5 u Y W d l L 0 N o Y W 5 n Z W Q g V H l w Z S 5 7 N y 8 x M i 8 y M D E 3 L D I 0 M X 0 m c X V v d D s s J n F 1 b 3 Q 7 U 2 V j d G l v b j E v M j A x N 3 R v b m 5 h Z 2 U v Q 2 h h b m d l Z C B U e X B l L n s 3 L z E z L z I w M T c s M j Q y f S Z x d W 9 0 O y w m c X V v d D t T Z W N 0 a W 9 u M S 8 y M D E 3 d G 9 u b m F n Z S 9 D a G F u Z 2 V k I F R 5 c G U u e z c v M T Q v M j A x N y w y N D N 9 J n F 1 b 3 Q 7 L C Z x d W 9 0 O 1 N l Y 3 R p b 2 4 x L z I w M T d 0 b 2 5 u Y W d l L 0 N o Y W 5 n Z W Q g V H l w Z S 5 7 N y 8 x N S 8 y M D E 3 L D I 0 N H 0 m c X V v d D s s J n F 1 b 3 Q 7 U 2 V j d G l v b j E v M j A x N 3 R v b m 5 h Z 2 U v Q 2 h h b m d l Z C B U e X B l L n s 3 L z E 3 L z I w M T c s M j Q 1 f S Z x d W 9 0 O y w m c X V v d D t T Z W N 0 a W 9 u M S 8 y M D E 3 d G 9 u b m F n Z S 9 D a G F u Z 2 V k I F R 5 c G U u e z c v M T g v M j A x N y w y N D Z 9 J n F 1 b 3 Q 7 L C Z x d W 9 0 O 1 N l Y 3 R p b 2 4 x L z I w M T d 0 b 2 5 u Y W d l L 0 N o Y W 5 n Z W Q g V H l w Z S 5 7 N y 8 x O S 8 y M D E 3 L D I 0 N 3 0 m c X V v d D s s J n F 1 b 3 Q 7 U 2 V j d G l v b j E v M j A x N 3 R v b m 5 h Z 2 U v Q 2 h h b m d l Z C B U e X B l L n s 3 L z I w L z I w M T c s M j Q 4 f S Z x d W 9 0 O y w m c X V v d D t T Z W N 0 a W 9 u M S 8 y M D E 3 d G 9 u b m F n Z S 9 D a G F u Z 2 V k I F R 5 c G U u e z c v M j E v M j A x N y w y N D l 9 J n F 1 b 3 Q 7 L C Z x d W 9 0 O 1 N l Y 3 R p b 2 4 x L z I w M T d 0 b 2 5 u Y W d l L 0 N o Y W 5 n Z W Q g V H l w Z S 5 7 N y 8 y M i 8 y M D E 3 L D I 1 M H 0 m c X V v d D s s J n F 1 b 3 Q 7 U 2 V j d G l v b j E v M j A x N 3 R v b m 5 h Z 2 U v Q 2 h h b m d l Z C B U e X B l L n s 3 L z I 0 L z I w M T c s M j U x f S Z x d W 9 0 O y w m c X V v d D t T Z W N 0 a W 9 u M S 8 y M D E 3 d G 9 u b m F n Z S 9 D a G F u Z 2 V k I F R 5 c G U u e z c v M j U v M j A x N y w y N T J 9 J n F 1 b 3 Q 7 L C Z x d W 9 0 O 1 N l Y 3 R p b 2 4 x L z I w M T d 0 b 2 5 u Y W d l L 0 N o Y W 5 n Z W Q g V H l w Z S 5 7 N y 8 y N i 8 y M D E 3 L D I 1 M 3 0 m c X V v d D s s J n F 1 b 3 Q 7 U 2 V j d G l v b j E v M j A x N 3 R v b m 5 h Z 2 U v Q 2 h h b m d l Z C B U e X B l L n s 3 L z I 3 L z I w M T c s M j U 0 f S Z x d W 9 0 O y w m c X V v d D t T Z W N 0 a W 9 u M S 8 y M D E 3 d G 9 u b m F n Z S 9 D a G F u Z 2 V k I F R 5 c G U u e z c v M j g v M j A x N y w y N T V 9 J n F 1 b 3 Q 7 L C Z x d W 9 0 O 1 N l Y 3 R p b 2 4 x L z I w M T d 0 b 2 5 u Y W d l L 0 N o Y W 5 n Z W Q g V H l w Z S 5 7 N y 8 y O S 8 y M D E 3 L D I 1 N n 0 m c X V v d D s s J n F 1 b 3 Q 7 U 2 V j d G l v b j E v M j A x N 3 R v b m 5 h Z 2 U v Q 2 h h b m d l Z C B U e X B l L n s 3 L z M v M j A x N y w y N T d 9 J n F 1 b 3 Q 7 L C Z x d W 9 0 O 1 N l Y 3 R p b 2 4 x L z I w M T d 0 b 2 5 u Y W d l L 0 N o Y W 5 n Z W Q g V H l w Z S 5 7 N y 8 0 L z I w M T c s M j U 4 f S Z x d W 9 0 O y w m c X V v d D t T Z W N 0 a W 9 u M S 8 y M D E 3 d G 9 u b m F n Z S 9 D a G F u Z 2 V k I F R 5 c G U u e z c v N S 8 y M D E 3 L D I 1 O X 0 m c X V v d D s s J n F 1 b 3 Q 7 U 2 V j d G l v b j E v M j A x N 3 R v b m 5 h Z 2 U v Q 2 h h b m d l Z C B U e X B l L n s 3 L z Y v M j A x N y w y N j B 9 J n F 1 b 3 Q 7 L C Z x d W 9 0 O 1 N l Y 3 R p b 2 4 x L z I w M T d 0 b 2 5 u Y W d l L 0 N o Y W 5 n Z W Q g V H l w Z S 5 7 N y 8 3 L z I w M T c s M j Y x f S Z x d W 9 0 O y w m c X V v d D t T Z W N 0 a W 9 u M S 8 y M D E 3 d G 9 u b m F n Z S 9 D a G F u Z 2 V k I F R 5 c G U u e z c v O C 8 y M D E 3 L D I 2 M n 0 m c X V v d D s s J n F 1 b 3 Q 7 U 2 V j d G l v b j E v M j A x N 3 R v b m 5 h Z 2 U v Q 2 h h b m d l Z C B U e X B l L n s 4 L z c v M j A x N y w y N j N 9 J n F 1 b 3 Q 7 L C Z x d W 9 0 O 1 N l Y 3 R p b 2 4 x L z I w M T d 0 b 2 5 u Y W d l L 0 N o Y W 5 n Z W Q g V H l w Z S 5 7 O C 8 4 L z I w M T c s M j Y 0 f S Z x d W 9 0 O y w m c X V v d D t T Z W N 0 a W 9 u M S 8 y M D E 3 d G 9 u b m F n Z S 9 D a G F u Z 2 V k I F R 5 c G U u e z g v O S 8 y M D E 3 L D I 2 N X 0 m c X V v d D s s J n F 1 b 3 Q 7 U 2 V j d G l v b j E v M j A x N 3 R v b m 5 h Z 2 U v Q 2 h h b m d l Z C B U e X B l L n s 4 L z E w L z I w M T c s M j Y 2 f S Z x d W 9 0 O y w m c X V v d D t T Z W N 0 a W 9 u M S 8 y M D E 3 d G 9 u b m F n Z S 9 D a G F u Z 2 V k I F R 5 c G U u e z g v M T E v M j A x N y w y N j d 9 J n F 1 b 3 Q 7 L C Z x d W 9 0 O 1 N l Y 3 R p b 2 4 x L z I w M T d 0 b 2 5 u Y W d l L 0 N o Y W 5 n Z W Q g V H l w Z S 5 7 O C 8 x M i 8 y M D E 3 L D I 2 O H 0 m c X V v d D s s J n F 1 b 3 Q 7 U 2 V j d G l v b j E v M j A x N 3 R v b m 5 h Z 2 U v Q 2 h h b m d l Z C B U e X B l L n s 4 L z E 0 L z I w M T c s M j Y 5 f S Z x d W 9 0 O y w m c X V v d D t T Z W N 0 a W 9 u M S 8 y M D E 3 d G 9 u b m F n Z S 9 D a G F u Z 2 V k I F R 5 c G U u e z g v M T U v M j A x N y w y N z B 9 J n F 1 b 3 Q 7 L C Z x d W 9 0 O 1 N l Y 3 R p b 2 4 x L z I w M T d 0 b 2 5 u Y W d l L 0 N o Y W 5 n Z W Q g V H l w Z S 5 7 O C 8 x N i 8 y M D E 3 L D I 3 M X 0 m c X V v d D s s J n F 1 b 3 Q 7 U 2 V j d G l v b j E v M j A x N 3 R v b m 5 h Z 2 U v Q 2 h h b m d l Z C B U e X B l L n s 4 L z E 3 L z I w M T c s M j c y f S Z x d W 9 0 O y w m c X V v d D t T Z W N 0 a W 9 u M S 8 y M D E 3 d G 9 u b m F n Z S 9 D a G F u Z 2 V k I F R 5 c G U u e z g v M T g v M j A x N y w y N z N 9 J n F 1 b 3 Q 7 L C Z x d W 9 0 O 1 N l Y 3 R p b 2 4 x L z I w M T d 0 b 2 5 u Y W d l L 0 N o Y W 5 n Z W Q g V H l w Z S 5 7 O C 8 x O S 8 y M D E 3 L D I 3 N H 0 m c X V v d D s s J n F 1 b 3 Q 7 U 2 V j d G l v b j E v M j A x N 3 R v b m 5 h Z 2 U v Q 2 h h b m d l Z C B U e X B l L n s 4 L z I x L z I w M T c s M j c 1 f S Z x d W 9 0 O y w m c X V v d D t T Z W N 0 a W 9 u M S 8 y M D E 3 d G 9 u b m F n Z S 9 D a G F u Z 2 V k I F R 5 c G U u e z g v M j I v M j A x N y w y N z Z 9 J n F 1 b 3 Q 7 L C Z x d W 9 0 O 1 N l Y 3 R p b 2 4 x L z I w M T d 0 b 2 5 u Y W d l L 0 N o Y W 5 n Z W Q g V H l w Z S 5 7 O C 8 y M y 8 y M D E 3 L D I 3 N 3 0 m c X V v d D s s J n F 1 b 3 Q 7 U 2 V j d G l v b j E v M j A x N 3 R v b m 5 h Z 2 U v Q 2 h h b m d l Z C B U e X B l L n s 4 L z I 0 L z I w M T c s M j c 4 f S Z x d W 9 0 O y w m c X V v d D t T Z W N 0 a W 9 u M S 8 y M D E 3 d G 9 u b m F n Z S 9 D a G F u Z 2 V k I F R 5 c G U u e z g v M j U v M j A x N y w y N z l 9 J n F 1 b 3 Q 7 L C Z x d W 9 0 O 1 N l Y 3 R p b 2 4 x L z I w M T d 0 b 2 5 u Y W d l L 0 N o Y W 5 n Z W Q g V H l w Z S 5 7 O C 8 y N i 8 y M D E 3 L D I 4 M H 0 m c X V v d D s s J n F 1 b 3 Q 7 U 2 V j d G l v b j E v M j A x N 3 R v b m 5 h Z 2 U v Q 2 h h b m d l Z C B U e X B l L n s 3 L z M x L z I w M T c s M j g x f S Z x d W 9 0 O y w m c X V v d D t T Z W N 0 a W 9 u M S 8 y M D E 3 d G 9 u b m F n Z S 9 D a G F u Z 2 V k I F R 5 c G U u e z g v M S 8 y M D E 3 L D I 4 M n 0 m c X V v d D s s J n F 1 b 3 Q 7 U 2 V j d G l v b j E v M j A x N 3 R v b m 5 h Z 2 U v Q 2 h h b m d l Z C B U e X B l L n s 4 L z I v M j A x N y w y O D N 9 J n F 1 b 3 Q 7 L C Z x d W 9 0 O 1 N l Y 3 R p b 2 4 x L z I w M T d 0 b 2 5 u Y W d l L 0 N o Y W 5 n Z W Q g V H l w Z S 5 7 O C 8 z L z I w M T c s M j g 0 f S Z x d W 9 0 O y w m c X V v d D t T Z W N 0 a W 9 u M S 8 y M D E 3 d G 9 u b m F n Z S 9 D a G F u Z 2 V k I F R 5 c G U u e z g v N C 8 y M D E 3 L D I 4 N X 0 m c X V v d D s s J n F 1 b 3 Q 7 U 2 V j d G l v b j E v M j A x N 3 R v b m 5 h Z 2 U v Q 2 h h b m d l Z C B U e X B l L n s 4 L z U v M j A x N y w y O D Z 9 J n F 1 b 3 Q 7 L C Z x d W 9 0 O 1 N l Y 3 R p b 2 4 x L z I w M T d 0 b 2 5 u Y W d l L 0 N o Y W 5 n Z W Q g V H l w Z S 5 7 O S 8 x M S 8 y M D E 3 L D I 4 N 3 0 m c X V v d D s s J n F 1 b 3 Q 7 U 2 V j d G l v b j E v M j A x N 3 R v b m 5 h Z 2 U v Q 2 h h b m d l Z C B U e X B l L n s 5 L z E y L z I w M T c s M j g 4 f S Z x d W 9 0 O y w m c X V v d D t T Z W N 0 a W 9 u M S 8 y M D E 3 d G 9 u b m F n Z S 9 D a G F u Z 2 V k I F R 5 c G U u e z k v M T M v M j A x N y w y O D l 9 J n F 1 b 3 Q 7 L C Z x d W 9 0 O 1 N l Y 3 R p b 2 4 x L z I w M T d 0 b 2 5 u Y W d l L 0 N o Y W 5 n Z W Q g V H l w Z S 5 7 O S 8 x N C 8 y M D E 3 L D I 5 M H 0 m c X V v d D s s J n F 1 b 3 Q 7 U 2 V j d G l v b j E v M j A x N 3 R v b m 5 h Z 2 U v Q 2 h h b m d l Z C B U e X B l L n s 5 L z E 1 L z I w M T c s M j k x f S Z x d W 9 0 O y w m c X V v d D t T Z W N 0 a W 9 u M S 8 y M D E 3 d G 9 u b m F n Z S 9 D a G F u Z 2 V k I F R 5 c G U u e z k v M T Y v M j A x N y w y O T J 9 J n F 1 b 3 Q 7 L C Z x d W 9 0 O 1 N l Y 3 R p b 2 4 x L z I w M T d 0 b 2 5 u Y W d l L 0 N o Y W 5 n Z W Q g V H l w Z S 5 7 O C 8 y O C 8 y M D E 3 L D I 5 M 3 0 m c X V v d D s s J n F 1 b 3 Q 7 U 2 V j d G l v b j E v M j A x N 3 R v b m 5 h Z 2 U v Q 2 h h b m d l Z C B U e X B l L n s 4 L z I 5 L z I w M T c s M j k 0 f S Z x d W 9 0 O y w m c X V v d D t T Z W N 0 a W 9 u M S 8 y M D E 3 d G 9 u b m F n Z S 9 D a G F u Z 2 V k I F R 5 c G U u e z g v M z A v M j A x N y w y O T V 9 J n F 1 b 3 Q 7 L C Z x d W 9 0 O 1 N l Y 3 R p b 2 4 x L z I w M T d 0 b 2 5 u Y W d l L 0 N o Y W 5 n Z W Q g V H l w Z S 5 7 O C 8 z M S 8 y M D E 3 L D I 5 N n 0 m c X V v d D s s J n F 1 b 3 Q 7 U 2 V j d G l v b j E v M j A x N 3 R v b m 5 h Z 2 U v Q 2 h h b m d l Z C B U e X B l L n s 5 L z E v M j A x N y w y O T d 9 J n F 1 b 3 Q 7 L C Z x d W 9 0 O 1 N l Y 3 R p b 2 4 x L z I w M T d 0 b 2 5 u Y W d l L 0 N o Y W 5 n Z W Q g V H l w Z S 5 7 O S 8 y L z I w M T c s M j k 4 f S Z x d W 9 0 O y w m c X V v d D t T Z W N 0 a W 9 u M S 8 y M D E 3 d G 9 u b m F n Z S 9 D a G F u Z 2 V k I F R 5 c G U u e z k v M T g v M j A x N y w y O T l 9 J n F 1 b 3 Q 7 L C Z x d W 9 0 O 1 N l Y 3 R p b 2 4 x L z I w M T d 0 b 2 5 u Y W d l L 0 N o Y W 5 n Z W Q g V H l w Z S 5 7 O S 8 x O S 8 y M D E 3 L D M w M H 0 m c X V v d D s s J n F 1 b 3 Q 7 U 2 V j d G l v b j E v M j A x N 3 R v b m 5 h Z 2 U v Q 2 h h b m d l Z C B U e X B l L n s 5 L z I w L z I w M T c s M z A x f S Z x d W 9 0 O y w m c X V v d D t T Z W N 0 a W 9 u M S 8 y M D E 3 d G 9 u b m F n Z S 9 D a G F u Z 2 V k I F R 5 c G U u e z k v M j E v M j A x N y w z M D J 9 J n F 1 b 3 Q 7 L C Z x d W 9 0 O 1 N l Y 3 R p b 2 4 x L z I w M T d 0 b 2 5 u Y W d l L 0 N o Y W 5 n Z W Q g V H l w Z S 5 7 O S 8 y M i 8 y M D E 3 L D M w M 3 0 m c X V v d D s s J n F 1 b 3 Q 7 U 2 V j d G l v b j E v M j A x N 3 R v b m 5 h Z 2 U v Q 2 h h b m d l Z C B U e X B l L n s 5 L z I z L z I w M T c s M z A 0 f S Z x d W 9 0 O y w m c X V v d D t T Z W N 0 a W 9 u M S 8 y M D E 3 d G 9 u b m F n Z S 9 D a G F u Z 2 V k I F R 5 c G U u e z k v M j U v M j A x N y w z M D V 9 J n F 1 b 3 Q 7 L C Z x d W 9 0 O 1 N l Y 3 R p b 2 4 x L z I w M T d 0 b 2 5 u Y W d l L 0 N o Y W 5 n Z W Q g V H l w Z S 5 7 O S 8 y N i 8 y M D E 3 L D M w N n 0 m c X V v d D s s J n F 1 b 3 Q 7 U 2 V j d G l v b j E v M j A x N 3 R v b m 5 h Z 2 U v Q 2 h h b m d l Z C B U e X B l L n s 5 L z I 3 L z I w M T c s M z A 3 f S Z x d W 9 0 O y w m c X V v d D t T Z W N 0 a W 9 u M S 8 y M D E 3 d G 9 u b m F n Z S 9 D a G F u Z 2 V k I F R 5 c G U u e z k v M j g v M j A x N y w z M D h 9 J n F 1 b 3 Q 7 L C Z x d W 9 0 O 1 N l Y 3 R p b 2 4 x L z I w M T d 0 b 2 5 u Y W d l L 0 N o Y W 5 n Z W Q g V H l w Z S 5 7 O S 8 y O S 8 y M D E 3 L D M w O X 0 m c X V v d D s s J n F 1 b 3 Q 7 U 2 V j d G l v b j E v M j A x N 3 R v b m 5 h Z 2 U v Q 2 h h b m d l Z C B U e X B l L n s 5 L z M w L z I w M T c s M z E w f S Z x d W 9 0 O y w m c X V v d D t T Z W N 0 a W 9 u M S 8 y M D E 3 d G 9 u b m F n Z S 9 D a G F u Z 2 V k I F R 5 c G U u e z k v N C 8 y M D E 3 L D M x M X 0 m c X V v d D s s J n F 1 b 3 Q 7 U 2 V j d G l v b j E v M j A x N 3 R v b m 5 h Z 2 U v Q 2 h h b m d l Z C B U e X B l L n s 5 L z U v M j A x N y w z M T J 9 J n F 1 b 3 Q 7 L C Z x d W 9 0 O 1 N l Y 3 R p b 2 4 x L z I w M T d 0 b 2 5 u Y W d l L 0 N o Y W 5 n Z W Q g V H l w Z S 5 7 O S 8 2 L z I w M T c s M z E z f S Z x d W 9 0 O y w m c X V v d D t T Z W N 0 a W 9 u M S 8 y M D E 3 d G 9 u b m F n Z S 9 D a G F u Z 2 V k I F R 5 c G U u e z k v N y 8 y M D E 3 L D M x N H 0 m c X V v d D s s J n F 1 b 3 Q 7 U 2 V j d G l v b j E v M j A x N 3 R v b m 5 h Z 2 U v Q 2 h h b m d l Z C B U e X B l L n s 5 L z g v M j A x N y w z M T V 9 J n F 1 b 3 Q 7 L C Z x d W 9 0 O 1 N l Y 3 R p b 2 4 x L z I w M T d 0 b 2 5 u Y W d l L 0 N o Y W 5 n Z W Q g V H l w Z S 5 7 O S 8 5 L z I w M T c s M z E 2 f S Z x d W 9 0 O 1 0 s J n F 1 b 3 Q 7 Q 2 9 s d W 1 u Q 2 9 1 b n Q m c X V v d D s 6 M z E 5 L C Z x d W 9 0 O 0 t l e U N v b H V t b k 5 h b W V z J n F 1 b 3 Q 7 O l t d L C Z x d W 9 0 O 0 N v b H V t b k l k Z W 5 0 a X R p Z X M m c X V v d D s 6 W y Z x d W 9 0 O 1 N l Y 3 R p b 2 4 x L z I w M T d 0 b 2 5 u Y W d l L 0 F s b F R v b m 5 h Z 2 V f V G F i b G U u e 0 R l d m V s b 3 B t Z W 5 0 L D J 9 J n F 1 b 3 Q 7 L C Z x d W 9 0 O 1 N l Y 3 R p b 2 4 x L z I w M T d 0 b 2 5 u Y W d l L 0 l u c 2 V y d G V k I F N 1 b S 5 7 Q W R k a X R p b 2 4 s M z E 3 f S Z x d W 9 0 O y w m c X V v d D t T Z W N 0 a W 9 u M S 8 y M D E 3 d G 9 u b m F n Z S 9 D a G F u Z 2 V k I F R 5 c G U x L n t X Z W V r b H k g Q X Z l c m F n Z S w 0 f S Z x d W 9 0 O y w m c X V v d D t T Z W N 0 a W 9 u M S 8 y M D E 3 d G 9 u b m F n Z S 9 B b G x U b 2 5 u Y W d l X 1 R h Y m x l L n t C b 3 J v d W d o L D B 9 J n F 1 b 3 Q 7 L C Z x d W 9 0 O 1 N l Y 3 R p b 2 4 x L z I w M T d 0 b 2 5 u Y W d l L 0 F s b F R v b m 5 h Z 2 V f V G F i b G U u e 0 R p c 3 R y a W N 0 L D F 9 J n F 1 b 3 Q 7 L C Z x d W 9 0 O 1 N l Y 3 R p b 2 4 x L z I w M T d 0 b 2 5 u Y W d l L 0 N o Y W 5 n Z W Q g V H l w Z S 5 7 M S 8 5 L z I w M T c s M 3 0 m c X V v d D s s J n F 1 b 3 Q 7 U 2 V j d G l v b j E v M j A x N 3 R v b m 5 h Z 2 U v Q 2 h h b m d l Z C B U e X B l L n s x L z E w L z I w M T c s N H 0 m c X V v d D s s J n F 1 b 3 Q 7 U 2 V j d G l v b j E v M j A x N 3 R v b m 5 h Z 2 U v Q 2 h h b m d l Z C B U e X B l L n s x L z E x L z I w M T c s N X 0 m c X V v d D s s J n F 1 b 3 Q 7 U 2 V j d G l v b j E v M j A x N 3 R v b m 5 h Z 2 U v Q 2 h h b m d l Z C B U e X B l L n s x L z E y L z I w M T c s N n 0 m c X V v d D s s J n F 1 b 3 Q 7 U 2 V j d G l v b j E v M j A x N 3 R v b m 5 h Z 2 U v Q 2 h h b m d l Z C B U e X B l L n s x L z E z L z I w M T c s N 3 0 m c X V v d D s s J n F 1 b 3 Q 7 U 2 V j d G l v b j E v M j A x N 3 R v b m 5 h Z 2 U v Q 2 h h b m d l Z C B U e X B l L n s x L z E 0 L z I w M T c s O H 0 m c X V v d D s s J n F 1 b 3 Q 7 U 2 V j d G l v b j E v M j A x N 3 R v b m 5 h Z 2 U v Q 2 h h b m d l Z C B U e X B l L n s x L z E 2 L z I w M T c s O X 0 m c X V v d D s s J n F 1 b 3 Q 7 U 2 V j d G l v b j E v M j A x N 3 R v b m 5 h Z 2 U v Q 2 h h b m d l Z C B U e X B l L n s x L z E 3 L z I w M T c s M T B 9 J n F 1 b 3 Q 7 L C Z x d W 9 0 O 1 N l Y 3 R p b 2 4 x L z I w M T d 0 b 2 5 u Y W d l L 0 N o Y W 5 n Z W Q g V H l w Z S 5 7 M S 8 x O C 8 y M D E 3 L D E x f S Z x d W 9 0 O y w m c X V v d D t T Z W N 0 a W 9 u M S 8 y M D E 3 d G 9 u b m F n Z S 9 D a G F u Z 2 V k I F R 5 c G U u e z E v M T k v M j A x N y w x M n 0 m c X V v d D s s J n F 1 b 3 Q 7 U 2 V j d G l v b j E v M j A x N 3 R v b m 5 h Z 2 U v Q 2 h h b m d l Z C B U e X B l L n s x L z I w L z I w M T c s M T N 9 J n F 1 b 3 Q 7 L C Z x d W 9 0 O 1 N l Y 3 R p b 2 4 x L z I w M T d 0 b 2 5 u Y W d l L 0 N o Y W 5 n Z W Q g V H l w Z S 5 7 M S 8 y M S 8 y M D E 3 L D E 0 f S Z x d W 9 0 O y w m c X V v d D t T Z W N 0 a W 9 u M S 8 y M D E 3 d G 9 u b m F n Z S 9 D a G F u Z 2 V k I F R 5 c G U u e z E v M j M v M j A x N y w x N X 0 m c X V v d D s s J n F 1 b 3 Q 7 U 2 V j d G l v b j E v M j A x N 3 R v b m 5 h Z 2 U v Q 2 h h b m d l Z C B U e X B l L n s x L z I 0 L z I w M T c s M T Z 9 J n F 1 b 3 Q 7 L C Z x d W 9 0 O 1 N l Y 3 R p b 2 4 x L z I w M T d 0 b 2 5 u Y W d l L 0 N o Y W 5 n Z W Q g V H l w Z S 5 7 M S 8 y N S 8 y M D E 3 L D E 3 f S Z x d W 9 0 O y w m c X V v d D t T Z W N 0 a W 9 u M S 8 y M D E 3 d G 9 u b m F n Z S 9 D a G F u Z 2 V k I F R 5 c G U u e z E v M j Y v M j A x N y w x O H 0 m c X V v d D s s J n F 1 b 3 Q 7 U 2 V j d G l v b j E v M j A x N 3 R v b m 5 h Z 2 U v Q 2 h h b m d l Z C B U e X B l L n s x L z I 3 L z I w M T c s M T l 9 J n F 1 b 3 Q 7 L C Z x d W 9 0 O 1 N l Y 3 R p b 2 4 x L z I w M T d 0 b 2 5 u Y W d l L 0 N o Y W 5 n Z W Q g V H l w Z S 5 7 M S 8 y O C 8 y M D E 3 L D I w f S Z x d W 9 0 O y w m c X V v d D t T Z W N 0 a W 9 u M S 8 y M D E 3 d G 9 u b m F n Z S 9 D a G F u Z 2 V k I F R 5 c G U u e z E v M i 8 y M D E 3 L D I x f S Z x d W 9 0 O y w m c X V v d D t T Z W N 0 a W 9 u M S 8 y M D E 3 d G 9 u b m F n Z S 9 D a G F u Z 2 V k I F R 5 c G U u e z E v M y 8 y M D E 3 L D I y f S Z x d W 9 0 O y w m c X V v d D t T Z W N 0 a W 9 u M S 8 y M D E 3 d G 9 u b m F n Z S 9 D a G F u Z 2 V k I F R 5 c G U u e z E v N C 8 y M D E 3 L D I z f S Z x d W 9 0 O y w m c X V v d D t T Z W N 0 a W 9 u M S 8 y M D E 3 d G 9 u b m F n Z S 9 D a G F u Z 2 V k I F R 5 c G U u e z E v N S 8 y M D E 3 L D I 0 f S Z x d W 9 0 O y w m c X V v d D t T Z W N 0 a W 9 u M S 8 y M D E 3 d G 9 u b m F n Z S 9 D a G F u Z 2 V k I F R 5 c G U u e z E v N i 8 y M D E 3 L D I 1 f S Z x d W 9 0 O y w m c X V v d D t T Z W N 0 a W 9 u M S 8 y M D E 3 d G 9 u b m F n Z S 9 D a G F u Z 2 V k I F R 5 c G U u e z E v N y 8 y M D E 3 L D I 2 f S Z x d W 9 0 O y w m c X V v d D t T Z W N 0 a W 9 u M S 8 y M D E 3 d G 9 u b m F n Z S 9 D a G F u Z 2 V k I F R 5 c G U u e z E w L z k v M j A x N y w y N 3 0 m c X V v d D s s J n F 1 b 3 Q 7 U 2 V j d G l v b j E v M j A x N 3 R v b m 5 h Z 2 U v Q 2 h h b m d l Z C B U e X B l L n s x M C 8 x M C 8 y M D E 3 L D I 4 f S Z x d W 9 0 O y w m c X V v d D t T Z W N 0 a W 9 u M S 8 y M D E 3 d G 9 u b m F n Z S 9 D a G F u Z 2 V k I F R 5 c G U u e z E w L z E x L z I w M T c s M j l 9 J n F 1 b 3 Q 7 L C Z x d W 9 0 O 1 N l Y 3 R p b 2 4 x L z I w M T d 0 b 2 5 u Y W d l L 0 N o Y W 5 n Z W Q g V H l w Z S 5 7 M T A v M T I v M j A x N y w z M H 0 m c X V v d D s s J n F 1 b 3 Q 7 U 2 V j d G l v b j E v M j A x N 3 R v b m 5 h Z 2 U v Q 2 h h b m d l Z C B U e X B l L n s x M C 8 x M y 8 y M D E 3 L D M x f S Z x d W 9 0 O y w m c X V v d D t T Z W N 0 a W 9 u M S 8 y M D E 3 d G 9 u b m F n Z S 9 D a G F u Z 2 V k I F R 5 c G U u e z E w L z E 0 L z I w M T c s M z J 9 J n F 1 b 3 Q 7 L C Z x d W 9 0 O 1 N l Y 3 R p b 2 4 x L z I w M T d 0 b 2 5 u Y W d l L 0 N o Y W 5 n Z W Q g V H l w Z S 5 7 M T A v M T Y v M j A x N y w z M 3 0 m c X V v d D s s J n F 1 b 3 Q 7 U 2 V j d G l v b j E v M j A x N 3 R v b m 5 h Z 2 U v Q 2 h h b m d l Z C B U e X B l L n s x M C 8 x N y 8 y M D E 3 L D M 0 f S Z x d W 9 0 O y w m c X V v d D t T Z W N 0 a W 9 u M S 8 y M D E 3 d G 9 u b m F n Z S 9 D a G F u Z 2 V k I F R 5 c G U u e z E w L z E 4 L z I w M T c s M z V 9 J n F 1 b 3 Q 7 L C Z x d W 9 0 O 1 N l Y 3 R p b 2 4 x L z I w M T d 0 b 2 5 u Y W d l L 0 N o Y W 5 n Z W Q g V H l w Z S 5 7 M T A v M T k v M j A x N y w z N n 0 m c X V v d D s s J n F 1 b 3 Q 7 U 2 V j d G l v b j E v M j A x N 3 R v b m 5 h Z 2 U v Q 2 h h b m d l Z C B U e X B l L n s x M C 8 y M C 8 y M D E 3 L D M 3 f S Z x d W 9 0 O y w m c X V v d D t T Z W N 0 a W 9 u M S 8 y M D E 3 d G 9 u b m F n Z S 9 D a G F u Z 2 V k I F R 5 c G U u e z E w L z I x L z I w M T c s M z h 9 J n F 1 b 3 Q 7 L C Z x d W 9 0 O 1 N l Y 3 R p b 2 4 x L z I w M T d 0 b 2 5 u Y W d l L 0 N o Y W 5 n Z W Q g V H l w Z S 5 7 M T A v M j M v M j A x N y w z O X 0 m c X V v d D s s J n F 1 b 3 Q 7 U 2 V j d G l v b j E v M j A x N 3 R v b m 5 h Z 2 U v Q 2 h h b m d l Z C B U e X B l L n s x M C 8 y N C 8 y M D E 3 L D Q w f S Z x d W 9 0 O y w m c X V v d D t T Z W N 0 a W 9 u M S 8 y M D E 3 d G 9 u b m F n Z S 9 D a G F u Z 2 V k I F R 5 c G U u e z E w L z I 1 L z I w M T c s N D F 9 J n F 1 b 3 Q 7 L C Z x d W 9 0 O 1 N l Y 3 R p b 2 4 x L z I w M T d 0 b 2 5 u Y W d l L 0 N o Y W 5 n Z W Q g V H l w Z S 5 7 M T A v M j Y v M j A x N y w 0 M n 0 m c X V v d D s s J n F 1 b 3 Q 7 U 2 V j d G l v b j E v M j A x N 3 R v b m 5 h Z 2 U v Q 2 h h b m d l Z C B U e X B l L n s x M C 8 y N y 8 y M D E 3 L D Q z f S Z x d W 9 0 O y w m c X V v d D t T Z W N 0 a W 9 u M S 8 y M D E 3 d G 9 u b m F n Z S 9 D a G F u Z 2 V k I F R 5 c G U u e z E w L z I 4 L z I w M T c s N D R 9 J n F 1 b 3 Q 7 L C Z x d W 9 0 O 1 N l Y 3 R p b 2 4 x L z I w M T d 0 b 2 5 u Y W d l L 0 N o Y W 5 n Z W Q g V H l w Z S 5 7 M T A v M i 8 y M D E 3 L D Q 1 f S Z x d W 9 0 O y w m c X V v d D t T Z W N 0 a W 9 u M S 8 y M D E 3 d G 9 u b m F n Z S 9 D a G F u Z 2 V k I F R 5 c G U u e z E w L z M v M j A x N y w 0 N n 0 m c X V v d D s s J n F 1 b 3 Q 7 U 2 V j d G l v b j E v M j A x N 3 R v b m 5 h Z 2 U v Q 2 h h b m d l Z C B U e X B l L n s x M C 8 0 L z I w M T c s N D d 9 J n F 1 b 3 Q 7 L C Z x d W 9 0 O 1 N l Y 3 R p b 2 4 x L z I w M T d 0 b 2 5 u Y W d l L 0 N o Y W 5 n Z W Q g V H l w Z S 5 7 M T A v N S 8 y M D E 3 L D Q 4 f S Z x d W 9 0 O y w m c X V v d D t T Z W N 0 a W 9 u M S 8 y M D E 3 d G 9 u b m F n Z S 9 D a G F u Z 2 V k I F R 5 c G U u e z E w L z Y v M j A x N y w 0 O X 0 m c X V v d D s s J n F 1 b 3 Q 7 U 2 V j d G l v b j E v M j A x N 3 R v b m 5 h Z 2 U v Q 2 h h b m d l Z C B U e X B l L n s x M C 8 3 L z I w M T c s N T B 9 J n F 1 b 3 Q 7 L C Z x d W 9 0 O 1 N l Y 3 R p b 2 4 x L z I w M T d 0 b 2 5 u Y W d l L 0 N o Y W 5 n Z W Q g V H l w Z S 5 7 M T E v N i 8 y M D E 3 L D U x f S Z x d W 9 0 O y w m c X V v d D t T Z W N 0 a W 9 u M S 8 y M D E 3 d G 9 u b m F n Z S 9 D a G F u Z 2 V k I F R 5 c G U u e z E x L z c v M j A x N y w 1 M n 0 m c X V v d D s s J n F 1 b 3 Q 7 U 2 V j d G l v b j E v M j A x N 3 R v b m 5 h Z 2 U v Q 2 h h b m d l Z C B U e X B l L n s x M S 8 4 L z I w M T c s N T N 9 J n F 1 b 3 Q 7 L C Z x d W 9 0 O 1 N l Y 3 R p b 2 4 x L z I w M T d 0 b 2 5 u Y W d l L 0 N o Y W 5 n Z W Q g V H l w Z S 5 7 M T E v O S 8 y M D E 3 L D U 0 f S Z x d W 9 0 O y w m c X V v d D t T Z W N 0 a W 9 u M S 8 y M D E 3 d G 9 u b m F n Z S 9 D a G F u Z 2 V k I F R 5 c G U u e z E x L z E w L z I w M T c s N T V 9 J n F 1 b 3 Q 7 L C Z x d W 9 0 O 1 N l Y 3 R p b 2 4 x L z I w M T d 0 b 2 5 u Y W d l L 0 N o Y W 5 n Z W Q g V H l w Z S 5 7 M T E v M T E v M j A x N y w 1 N n 0 m c X V v d D s s J n F 1 b 3 Q 7 U 2 V j d G l v b j E v M j A x N 3 R v b m 5 h Z 2 U v Q 2 h h b m d l Z C B U e X B l L n s x M S 8 x M y 8 y M D E 3 L D U 3 f S Z x d W 9 0 O y w m c X V v d D t T Z W N 0 a W 9 u M S 8 y M D E 3 d G 9 u b m F n Z S 9 D a G F u Z 2 V k I F R 5 c G U u e z E x L z E 0 L z I w M T c s N T h 9 J n F 1 b 3 Q 7 L C Z x d W 9 0 O 1 N l Y 3 R p b 2 4 x L z I w M T d 0 b 2 5 u Y W d l L 0 N o Y W 5 n Z W Q g V H l w Z S 5 7 M T E v M T U v M j A x N y w 1 O X 0 m c X V v d D s s J n F 1 b 3 Q 7 U 2 V j d G l v b j E v M j A x N 3 R v b m 5 h Z 2 U v Q 2 h h b m d l Z C B U e X B l L n s x M S 8 x N i 8 y M D E 3 L D Y w f S Z x d W 9 0 O y w m c X V v d D t T Z W N 0 a W 9 u M S 8 y M D E 3 d G 9 u b m F n Z S 9 D a G F u Z 2 V k I F R 5 c G U u e z E x L z E 3 L z I w M T c s N j F 9 J n F 1 b 3 Q 7 L C Z x d W 9 0 O 1 N l Y 3 R p b 2 4 x L z I w M T d 0 b 2 5 u Y W d l L 0 N o Y W 5 n Z W Q g V H l w Z S 5 7 M T E v M T g v M j A x N y w 2 M n 0 m c X V v d D s s J n F 1 b 3 Q 7 U 2 V j d G l v b j E v M j A x N 3 R v b m 5 h Z 2 U v Q 2 h h b m d l Z C B U e X B l L n s x M S 8 y M C 8 y M D E 3 L D Y z f S Z x d W 9 0 O y w m c X V v d D t T Z W N 0 a W 9 u M S 8 y M D E 3 d G 9 u b m F n Z S 9 D a G F u Z 2 V k I F R 5 c G U u e z E x L z I x L z I w M T c s N j R 9 J n F 1 b 3 Q 7 L C Z x d W 9 0 O 1 N l Y 3 R p b 2 4 x L z I w M T d 0 b 2 5 u Y W d l L 0 N o Y W 5 n Z W Q g V H l w Z S 5 7 M T E v M j I v M j A x N y w 2 N X 0 m c X V v d D s s J n F 1 b 3 Q 7 U 2 V j d G l v b j E v M j A x N 3 R v b m 5 h Z 2 U v Q 2 h h b m d l Z C B U e X B l L n s x M S 8 y M y 8 y M D E 3 L D Y 2 f S Z x d W 9 0 O y w m c X V v d D t T Z W N 0 a W 9 u M S 8 y M D E 3 d G 9 u b m F n Z S 9 D a G F u Z 2 V k I F R 5 c G U u e z E x L z I 0 L z I w M T c s N j d 9 J n F 1 b 3 Q 7 L C Z x d W 9 0 O 1 N l Y 3 R p b 2 4 x L z I w M T d 0 b 2 5 u Y W d l L 0 N o Y W 5 n Z W Q g V H l w Z S 5 7 M T E v M j U v M j A x N y w 2 O H 0 m c X V v d D s s J n F 1 b 3 Q 7 U 2 V j d G l v b j E v M j A x N 3 R v b m 5 h Z 2 U v Q 2 h h b m d l Z C B U e X B l L n s x M C 8 z M C 8 y M D E 3 L D Y 5 f S Z x d W 9 0 O y w m c X V v d D t T Z W N 0 a W 9 u M S 8 y M D E 3 d G 9 u b m F n Z S 9 D a G F u Z 2 V k I F R 5 c G U u e z E w L z M x L z I w M T c s N z B 9 J n F 1 b 3 Q 7 L C Z x d W 9 0 O 1 N l Y 3 R p b 2 4 x L z I w M T d 0 b 2 5 u Y W d l L 0 N o Y W 5 n Z W Q g V H l w Z S 5 7 M T E v M S 8 y M D E 3 L D c x f S Z x d W 9 0 O y w m c X V v d D t T Z W N 0 a W 9 u M S 8 y M D E 3 d G 9 u b m F n Z S 9 D a G F u Z 2 V k I F R 5 c G U u e z E x L z I v M j A x N y w 3 M n 0 m c X V v d D s s J n F 1 b 3 Q 7 U 2 V j d G l v b j E v M j A x N 3 R v b m 5 h Z 2 U v Q 2 h h b m d l Z C B U e X B l L n s x M S 8 z L z I w M T c s N z N 9 J n F 1 b 3 Q 7 L C Z x d W 9 0 O 1 N l Y 3 R p b 2 4 x L z I w M T d 0 b 2 5 u Y W d l L 0 N o Y W 5 n Z W Q g V H l w Z S 5 7 M T E v N C 8 y M D E 3 L D c 0 f S Z x d W 9 0 O y w m c X V v d D t T Z W N 0 a W 9 u M S 8 y M D E 3 d G 9 u b m F n Z S 9 D a G F u Z 2 V k I F R 5 c G U u e z E y L z E w L z I w M T c s N z V 9 J n F 1 b 3 Q 7 L C Z x d W 9 0 O 1 N l Y 3 R p b 2 4 x L z I w M T d 0 b 2 5 u Y W d l L 0 N o Y W 5 n Z W Q g V H l w Z S 5 7 M T I v M T E v M j A x N y w 3 N n 0 m c X V v d D s s J n F 1 b 3 Q 7 U 2 V j d G l v b j E v M j A x N 3 R v b m 5 h Z 2 U v Q 2 h h b m d l Z C B U e X B l L n s x M i 8 x M i 8 y M D E 3 L D c 3 f S Z x d W 9 0 O y w m c X V v d D t T Z W N 0 a W 9 u M S 8 y M D E 3 d G 9 u b m F n Z S 9 D a G F u Z 2 V k I F R 5 c G U u e z E y L z E z L z I w M T c s N z h 9 J n F 1 b 3 Q 7 L C Z x d W 9 0 O 1 N l Y 3 R p b 2 4 x L z I w M T d 0 b 2 5 u Y W d l L 0 N o Y W 5 n Z W Q g V H l w Z S 5 7 M T I v M T Q v M j A x N y w 3 O X 0 m c X V v d D s s J n F 1 b 3 Q 7 U 2 V j d G l v b j E v M j A x N 3 R v b m 5 h Z 2 U v Q 2 h h b m d l Z C B U e X B l L n s x M i 8 x N S 8 y M D E 3 L D g w f S Z x d W 9 0 O y w m c X V v d D t T Z W N 0 a W 9 u M S 8 y M D E 3 d G 9 u b m F n Z S 9 D a G F u Z 2 V k I F R 5 c G U u e z E y L z E 2 L z I w M T c s O D F 9 J n F 1 b 3 Q 7 L C Z x d W 9 0 O 1 N l Y 3 R p b 2 4 x L z I w M T d 0 b 2 5 u Y W d l L 0 N o Y W 5 n Z W Q g V H l w Z S 5 7 M T E v M j c v M j A x N y w 4 M n 0 m c X V v d D s s J n F 1 b 3 Q 7 U 2 V j d G l v b j E v M j A x N 3 R v b m 5 h Z 2 U v Q 2 h h b m d l Z C B U e X B l L n s x M S 8 y O C 8 y M D E 3 L D g z f S Z x d W 9 0 O y w m c X V v d D t T Z W N 0 a W 9 u M S 8 y M D E 3 d G 9 u b m F n Z S 9 D a G F u Z 2 V k I F R 5 c G U u e z E x L z I 5 L z I w M T c s O D R 9 J n F 1 b 3 Q 7 L C Z x d W 9 0 O 1 N l Y 3 R p b 2 4 x L z I w M T d 0 b 2 5 u Y W d l L 0 N o Y W 5 n Z W Q g V H l w Z S 5 7 M T E v M z A v M j A x N y w 4 N X 0 m c X V v d D s s J n F 1 b 3 Q 7 U 2 V j d G l v b j E v M j A x N 3 R v b m 5 h Z 2 U v Q 2 h h b m d l Z C B U e X B l L n s x M i 8 x L z I w M T c s O D Z 9 J n F 1 b 3 Q 7 L C Z x d W 9 0 O 1 N l Y 3 R p b 2 4 x L z I w M T d 0 b 2 5 u Y W d l L 0 N o Y W 5 n Z W Q g V H l w Z S 5 7 M T I v M i 8 y M D E 3 L D g 3 f S Z x d W 9 0 O y w m c X V v d D t T Z W N 0 a W 9 u M S 8 y M D E 3 d G 9 u b m F n Z S 9 D a G F u Z 2 V k I F R 5 c G U u e z E y L z E 4 L z I w M T c s O D h 9 J n F 1 b 3 Q 7 L C Z x d W 9 0 O 1 N l Y 3 R p b 2 4 x L z I w M T d 0 b 2 5 u Y W d l L 0 N o Y W 5 n Z W Q g V H l w Z S 5 7 M T I v M T k v M j A x N y w 4 O X 0 m c X V v d D s s J n F 1 b 3 Q 7 U 2 V j d G l v b j E v M j A x N 3 R v b m 5 h Z 2 U v Q 2 h h b m d l Z C B U e X B l L n s x M i 8 y M C 8 y M D E 3 L D k w f S Z x d W 9 0 O y w m c X V v d D t T Z W N 0 a W 9 u M S 8 y M D E 3 d G 9 u b m F n Z S 9 D a G F u Z 2 V k I F R 5 c G U u e z E y L z I x L z I w M T c s O T F 9 J n F 1 b 3 Q 7 L C Z x d W 9 0 O 1 N l Y 3 R p b 2 4 x L z I w M T d 0 b 2 5 u Y W d l L 0 N o Y W 5 n Z W Q g V H l w Z S 5 7 M T I v M j I v M j A x N y w 5 M n 0 m c X V v d D s s J n F 1 b 3 Q 7 U 2 V j d G l v b j E v M j A x N 3 R v b m 5 h Z 2 U v Q 2 h h b m d l Z C B U e X B l L n s x M i 8 y M y 8 y M D E 3 L D k z f S Z x d W 9 0 O y w m c X V v d D t T Z W N 0 a W 9 u M S 8 y M D E 3 d G 9 u b m F n Z S 9 D a G F u Z 2 V k I F R 5 c G U u e z E y L z I 1 L z I w M T c s O T R 9 J n F 1 b 3 Q 7 L C Z x d W 9 0 O 1 N l Y 3 R p b 2 4 x L z I w M T d 0 b 2 5 u Y W d l L 0 N o Y W 5 n Z W Q g V H l w Z S 5 7 M T I v M j Y v M j A x N y w 5 N X 0 m c X V v d D s s J n F 1 b 3 Q 7 U 2 V j d G l v b j E v M j A x N 3 R v b m 5 h Z 2 U v Q 2 h h b m d l Z C B U e X B l L n s x M i 8 y N y 8 y M D E 3 L D k 2 f S Z x d W 9 0 O y w m c X V v d D t T Z W N 0 a W 9 u M S 8 y M D E 3 d G 9 u b m F n Z S 9 D a G F u Z 2 V k I F R 5 c G U u e z E y L z I 4 L z I w M T c s O T d 9 J n F 1 b 3 Q 7 L C Z x d W 9 0 O 1 N l Y 3 R p b 2 4 x L z I w M T d 0 b 2 5 u Y W d l L 0 N o Y W 5 n Z W Q g V H l w Z S 5 7 M T I v M j k v M j A x N y w 5 O H 0 m c X V v d D s s J n F 1 b 3 Q 7 U 2 V j d G l v b j E v M j A x N 3 R v b m 5 h Z 2 U v Q 2 h h b m d l Z C B U e X B l L n s x M i 8 z M C 8 y M D E 3 L D k 5 f S Z x d W 9 0 O y w m c X V v d D t T Z W N 0 a W 9 u M S 8 y M D E 3 d G 9 u b m F n Z S 9 D a G F u Z 2 V k I F R 5 c G U u e z E y L z Q v M j A x N y w x M D B 9 J n F 1 b 3 Q 7 L C Z x d W 9 0 O 1 N l Y 3 R p b 2 4 x L z I w M T d 0 b 2 5 u Y W d l L 0 N o Y W 5 n Z W Q g V H l w Z S 5 7 M T I v N S 8 y M D E 3 L D E w M X 0 m c X V v d D s s J n F 1 b 3 Q 7 U 2 V j d G l v b j E v M j A x N 3 R v b m 5 h Z 2 U v Q 2 h h b m d l Z C B U e X B l L n s x M i 8 2 L z I w M T c s M T A y f S Z x d W 9 0 O y w m c X V v d D t T Z W N 0 a W 9 u M S 8 y M D E 3 d G 9 u b m F n Z S 9 D a G F u Z 2 V k I F R 5 c G U u e z E y L z c v M j A x N y w x M D N 9 J n F 1 b 3 Q 7 L C Z x d W 9 0 O 1 N l Y 3 R p b 2 4 x L z I w M T d 0 b 2 5 u Y W d l L 0 N o Y W 5 n Z W Q g V H l w Z S 5 7 M T I v O C 8 y M D E 3 L D E w N H 0 m c X V v d D s s J n F 1 b 3 Q 7 U 2 V j d G l v b j E v M j A x N 3 R v b m 5 h Z 2 U v Q 2 h h b m d l Z C B U e X B l L n s x M i 8 5 L z I w M T c s M T A 1 f S Z x d W 9 0 O y w m c X V v d D t T Z W N 0 a W 9 u M S 8 y M D E 3 d G 9 u b m F n Z S 9 D a G F u Z 2 V k I F R 5 c G U u e z I v N i 8 y M D E 3 L D E w N n 0 m c X V v d D s s J n F 1 b 3 Q 7 U 2 V j d G l v b j E v M j A x N 3 R v b m 5 h Z 2 U v Q 2 h h b m d l Z C B U e X B l L n s y L z c v M j A x N y w x M D d 9 J n F 1 b 3 Q 7 L C Z x d W 9 0 O 1 N l Y 3 R p b 2 4 x L z I w M T d 0 b 2 5 u Y W d l L 0 N o Y W 5 n Z W Q g V H l w Z S 5 7 M i 8 4 L z I w M T c s M T A 4 f S Z x d W 9 0 O y w m c X V v d D t T Z W N 0 a W 9 u M S 8 y M D E 3 d G 9 u b m F n Z S 9 D a G F u Z 2 V k I F R 5 c G U u e z I v O S 8 y M D E 3 L D E w O X 0 m c X V v d D s s J n F 1 b 3 Q 7 U 2 V j d G l v b j E v M j A x N 3 R v b m 5 h Z 2 U v Q 2 h h b m d l Z C B U e X B l L n s y L z E w L z I w M T c s M T E w f S Z x d W 9 0 O y w m c X V v d D t T Z W N 0 a W 9 u M S 8 y M D E 3 d G 9 u b m F n Z S 9 D a G F u Z 2 V k I F R 5 c G U u e z I v M T E v M j A x N y w x M T F 9 J n F 1 b 3 Q 7 L C Z x d W 9 0 O 1 N l Y 3 R p b 2 4 x L z I w M T d 0 b 2 5 u Y W d l L 0 N o Y W 5 n Z W Q g V H l w Z S 5 7 M i 8 x M i 8 y M D E 3 L D E x M n 0 m c X V v d D s s J n F 1 b 3 Q 7 U 2 V j d G l v b j E v M j A x N 3 R v b m 5 h Z 2 U v Q 2 h h b m d l Z C B U e X B l L n s y L z E z L z I w M T c s M T E z f S Z x d W 9 0 O y w m c X V v d D t T Z W N 0 a W 9 u M S 8 y M D E 3 d G 9 u b m F n Z S 9 D a G F u Z 2 V k I F R 5 c G U u e z I v M T Q v M j A x N y w x M T R 9 J n F 1 b 3 Q 7 L C Z x d W 9 0 O 1 N l Y 3 R p b 2 4 x L z I w M T d 0 b 2 5 u Y W d l L 0 N o Y W 5 n Z W Q g V H l w Z S 5 7 M i 8 x N S 8 y M D E 3 L D E x N X 0 m c X V v d D s s J n F 1 b 3 Q 7 U 2 V j d G l v b j E v M j A x N 3 R v b m 5 h Z 2 U v Q 2 h h b m d l Z C B U e X B l L n s y L z E 2 L z I w M T c s M T E 2 f S Z x d W 9 0 O y w m c X V v d D t T Z W N 0 a W 9 u M S 8 y M D E 3 d G 9 u b m F n Z S 9 D a G F u Z 2 V k I F R 5 c G U u e z I v M T c v M j A x N y w x M T d 9 J n F 1 b 3 Q 7 L C Z x d W 9 0 O 1 N l Y 3 R p b 2 4 x L z I w M T d 0 b 2 5 u Y W d l L 0 N o Y W 5 n Z W Q g V H l w Z S 5 7 M i 8 x O C 8 y M D E 3 L D E x O H 0 m c X V v d D s s J n F 1 b 3 Q 7 U 2 V j d G l v b j E v M j A x N 3 R v b m 5 h Z 2 U v Q 2 h h b m d l Z C B U e X B l L n s y L z I w L z I w M T c s M T E 5 f S Z x d W 9 0 O y w m c X V v d D t T Z W N 0 a W 9 u M S 8 y M D E 3 d G 9 u b m F n Z S 9 D a G F u Z 2 V k I F R 5 c G U u e z I v M j E v M j A x N y w x M j B 9 J n F 1 b 3 Q 7 L C Z x d W 9 0 O 1 N l Y 3 R p b 2 4 x L z I w M T d 0 b 2 5 u Y W d l L 0 N o Y W 5 n Z W Q g V H l w Z S 5 7 M i 8 y M i 8 y M D E 3 L D E y M X 0 m c X V v d D s s J n F 1 b 3 Q 7 U 2 V j d G l v b j E v M j A x N 3 R v b m 5 h Z 2 U v Q 2 h h b m d l Z C B U e X B l L n s y L z I z L z I w M T c s M T I y f S Z x d W 9 0 O y w m c X V v d D t T Z W N 0 a W 9 u M S 8 y M D E 3 d G 9 u b m F n Z S 9 D a G F u Z 2 V k I F R 5 c G U u e z I v M j Q v M j A x N y w x M j N 9 J n F 1 b 3 Q 7 L C Z x d W 9 0 O 1 N l Y 3 R p b 2 4 x L z I w M T d 0 b 2 5 u Y W d l L 0 N o Y W 5 n Z W Q g V H l w Z S 5 7 M i 8 y N S 8 y M D E 3 L D E y N H 0 m c X V v d D s s J n F 1 b 3 Q 7 U 2 V j d G l v b j E v M j A x N 3 R v b m 5 h Z 2 U v Q 2 h h b m d l Z C B U e X B l L n s x L z M w L z I w M T c s M T I 1 f S Z x d W 9 0 O y w m c X V v d D t T Z W N 0 a W 9 u M S 8 y M D E 3 d G 9 u b m F n Z S 9 D a G F u Z 2 V k I F R 5 c G U u e z E v M z E v M j A x N y w x M j Z 9 J n F 1 b 3 Q 7 L C Z x d W 9 0 O 1 N l Y 3 R p b 2 4 x L z I w M T d 0 b 2 5 u Y W d l L 0 N o Y W 5 n Z W Q g V H l w Z S 5 7 M i 8 x L z I w M T c s M T I 3 f S Z x d W 9 0 O y w m c X V v d D t T Z W N 0 a W 9 u M S 8 y M D E 3 d G 9 u b m F n Z S 9 D a G F u Z 2 V k I F R 5 c G U u e z I v M i 8 y M D E 3 L D E y O H 0 m c X V v d D s s J n F 1 b 3 Q 7 U 2 V j d G l v b j E v M j A x N 3 R v b m 5 h Z 2 U v Q 2 h h b m d l Z C B U e X B l L n s y L z M v M j A x N y w x M j l 9 J n F 1 b 3 Q 7 L C Z x d W 9 0 O 1 N l Y 3 R p b 2 4 x L z I w M T d 0 b 2 5 u Y W d l L 0 N o Y W 5 n Z W Q g V H l w Z S 5 7 M i 8 0 L z I w M T c s M T M w f S Z x d W 9 0 O y w m c X V v d D t T Z W N 0 a W 9 u M S 8 y M D E 3 d G 9 u b m F n Z S 9 D a G F u Z 2 V k I F R 5 c G U u e z M v N i 8 y M D E 3 L D E z M X 0 m c X V v d D s s J n F 1 b 3 Q 7 U 2 V j d G l v b j E v M j A x N 3 R v b m 5 h Z 2 U v Q 2 h h b m d l Z C B U e X B l L n s z L z c v M j A x N y w x M z J 9 J n F 1 b 3 Q 7 L C Z x d W 9 0 O 1 N l Y 3 R p b 2 4 x L z I w M T d 0 b 2 5 u Y W d l L 0 N o Y W 5 n Z W Q g V H l w Z S 5 7 M y 8 4 L z I w M T c s M T M z f S Z x d W 9 0 O y w m c X V v d D t T Z W N 0 a W 9 u M S 8 y M D E 3 d G 9 u b m F n Z S 9 D a G F u Z 2 V k I F R 5 c G U u e z M v O S 8 y M D E 3 L D E z N H 0 m c X V v d D s s J n F 1 b 3 Q 7 U 2 V j d G l v b j E v M j A x N 3 R v b m 5 h Z 2 U v Q 2 h h b m d l Z C B U e X B l L n s z L z E w L z I w M T c s M T M 1 f S Z x d W 9 0 O y w m c X V v d D t T Z W N 0 a W 9 u M S 8 y M D E 3 d G 9 u b m F n Z S 9 D a G F u Z 2 V k I F R 5 c G U u e z M v M T E v M j A x N y w x M z Z 9 J n F 1 b 3 Q 7 L C Z x d W 9 0 O 1 N l Y 3 R p b 2 4 x L z I w M T d 0 b 2 5 u Y W d l L 0 N o Y W 5 n Z W Q g V H l w Z S 5 7 M y 8 x M y 8 y M D E 3 L D E z N 3 0 m c X V v d D s s J n F 1 b 3 Q 7 U 2 V j d G l v b j E v M j A x N 3 R v b m 5 h Z 2 U v Q 2 h h b m d l Z C B U e X B l L n s z L z E 0 L z I w M T c s M T M 4 f S Z x d W 9 0 O y w m c X V v d D t T Z W N 0 a W 9 u M S 8 y M D E 3 d G 9 u b m F n Z S 9 D a G F u Z 2 V k I F R 5 c G U u e z M v M T U v M j A x N y w x M z l 9 J n F 1 b 3 Q 7 L C Z x d W 9 0 O 1 N l Y 3 R p b 2 4 x L z I w M T d 0 b 2 5 u Y W d l L 0 N o Y W 5 n Z W Q g V H l w Z S 5 7 M y 8 x N i 8 y M D E 3 L D E 0 M H 0 m c X V v d D s s J n F 1 b 3 Q 7 U 2 V j d G l v b j E v M j A x N 3 R v b m 5 h Z 2 U v Q 2 h h b m d l Z C B U e X B l L n s z L z E 3 L z I w M T c s M T Q x f S Z x d W 9 0 O y w m c X V v d D t T Z W N 0 a W 9 u M S 8 y M D E 3 d G 9 u b m F n Z S 9 D a G F u Z 2 V k I F R 5 c G U u e z M v M T g v M j A x N y w x N D J 9 J n F 1 b 3 Q 7 L C Z x d W 9 0 O 1 N l Y 3 R p b 2 4 x L z I w M T d 0 b 2 5 u Y W d l L 0 N o Y W 5 n Z W Q g V H l w Z S 5 7 M y 8 y M C 8 y M D E 3 L D E 0 M 3 0 m c X V v d D s s J n F 1 b 3 Q 7 U 2 V j d G l v b j E v M j A x N 3 R v b m 5 h Z 2 U v Q 2 h h b m d l Z C B U e X B l L n s z L z I x L z I w M T c s M T Q 0 f S Z x d W 9 0 O y w m c X V v d D t T Z W N 0 a W 9 u M S 8 y M D E 3 d G 9 u b m F n Z S 9 D a G F u Z 2 V k I F R 5 c G U u e z M v M j I v M j A x N y w x N D V 9 J n F 1 b 3 Q 7 L C Z x d W 9 0 O 1 N l Y 3 R p b 2 4 x L z I w M T d 0 b 2 5 u Y W d l L 0 N o Y W 5 n Z W Q g V H l w Z S 5 7 M y 8 y M y 8 y M D E 3 L D E 0 N n 0 m c X V v d D s s J n F 1 b 3 Q 7 U 2 V j d G l v b j E v M j A x N 3 R v b m 5 h Z 2 U v Q 2 h h b m d l Z C B U e X B l L n s z L z I 0 L z I w M T c s M T Q 3 f S Z x d W 9 0 O y w m c X V v d D t T Z W N 0 a W 9 u M S 8 y M D E 3 d G 9 u b m F n Z S 9 D a G F u Z 2 V k I F R 5 c G U u e z M v M j U v M j A x N y w x N D h 9 J n F 1 b 3 Q 7 L C Z x d W 9 0 O 1 N l Y 3 R p b 2 4 x L z I w M T d 0 b 2 5 u Y W d l L 0 N o Y W 5 n Z W Q g V H l w Z S 5 7 M i 8 y N y 8 y M D E 3 L D E 0 O X 0 m c X V v d D s s J n F 1 b 3 Q 7 U 2 V j d G l v b j E v M j A x N 3 R v b m 5 h Z 2 U v Q 2 h h b m d l Z C B U e X B l L n s y L z I 4 L z I w M T c s M T U w f S Z x d W 9 0 O y w m c X V v d D t T Z W N 0 a W 9 u M S 8 y M D E 3 d G 9 u b m F n Z S 9 D a G F u Z 2 V k I F R 5 c G U u e z M v M S 8 y M D E 3 L D E 1 M X 0 m c X V v d D s s J n F 1 b 3 Q 7 U 2 V j d G l v b j E v M j A x N 3 R v b m 5 h Z 2 U v Q 2 h h b m d l Z C B U e X B l L n s z L z I v M j A x N y w x N T J 9 J n F 1 b 3 Q 7 L C Z x d W 9 0 O 1 N l Y 3 R p b 2 4 x L z I w M T d 0 b 2 5 u Y W d l L 0 N o Y W 5 n Z W Q g V H l w Z S 5 7 M y 8 z L z I w M T c s M T U z f S Z x d W 9 0 O y w m c X V v d D t T Z W N 0 a W 9 u M S 8 y M D E 3 d G 9 u b m F n Z S 9 D a G F u Z 2 V k I F R 5 c G U u e z M v N C 8 y M D E 3 L D E 1 N H 0 m c X V v d D s s J n F 1 b 3 Q 7 U 2 V j d G l v b j E v M j A x N 3 R v b m 5 h Z 2 U v Q 2 h h b m d l Z C B U e X B l L n s z L z I 3 L z I w M T c s M T U 1 f S Z x d W 9 0 O y w m c X V v d D t T Z W N 0 a W 9 u M S 8 y M D E 3 d G 9 u b m F n Z S 9 D a G F u Z 2 V k I F R 5 c G U u e z M v M j g v M j A x N y w x N T Z 9 J n F 1 b 3 Q 7 L C Z x d W 9 0 O 1 N l Y 3 R p b 2 4 x L z I w M T d 0 b 2 5 u Y W d l L 0 N o Y W 5 n Z W Q g V H l w Z S 5 7 M y 8 y O S 8 y M D E 3 L D E 1 N 3 0 m c X V v d D s s J n F 1 b 3 Q 7 U 2 V j d G l v b j E v M j A x N 3 R v b m 5 h Z 2 U v Q 2 h h b m d l Z C B U e X B l L n s z L z M w L z I w M T c s M T U 4 f S Z x d W 9 0 O y w m c X V v d D t T Z W N 0 a W 9 u M S 8 y M D E 3 d G 9 u b m F n Z S 9 D a G F u Z 2 V k I F R 5 c G U u e z M v M z E v M j A x N y w x N T l 9 J n F 1 b 3 Q 7 L C Z x d W 9 0 O 1 N l Y 3 R p b 2 4 x L z I w M T d 0 b 2 5 u Y W d l L 0 N o Y W 5 n Z W Q g V H l w Z S 5 7 N C 8 x L z I w M T c s M T Y w f S Z x d W 9 0 O y w m c X V v d D t T Z W N 0 a W 9 u M S 8 y M D E 3 d G 9 u b m F n Z S 9 D a G F u Z 2 V k I F R 5 c G U u e z Q v M T A v M j A x N y w x N j F 9 J n F 1 b 3 Q 7 L C Z x d W 9 0 O 1 N l Y 3 R p b 2 4 x L z I w M T d 0 b 2 5 u Y W d l L 0 N o Y W 5 n Z W Q g V H l w Z S 5 7 N C 8 x M S 8 y M D E 3 L D E 2 M n 0 m c X V v d D s s J n F 1 b 3 Q 7 U 2 V j d G l v b j E v M j A x N 3 R v b m 5 h Z 2 U v Q 2 h h b m d l Z C B U e X B l L n s 0 L z E y L z I w M T c s M T Y z f S Z x d W 9 0 O y w m c X V v d D t T Z W N 0 a W 9 u M S 8 y M D E 3 d G 9 u b m F n Z S 9 D a G F u Z 2 V k I F R 5 c G U u e z Q v M T M v M j A x N y w x N j R 9 J n F 1 b 3 Q 7 L C Z x d W 9 0 O 1 N l Y 3 R p b 2 4 x L z I w M T d 0 b 2 5 u Y W d l L 0 N o Y W 5 n Z W Q g V H l w Z S 5 7 N C 8 x N C 8 y M D E 3 L D E 2 N X 0 m c X V v d D s s J n F 1 b 3 Q 7 U 2 V j d G l v b j E v M j A x N 3 R v b m 5 h Z 2 U v Q 2 h h b m d l Z C B U e X B l L n s 0 L z E 1 L z I w M T c s M T Y 2 f S Z x d W 9 0 O y w m c X V v d D t T Z W N 0 a W 9 u M S 8 y M D E 3 d G 9 u b m F n Z S 9 D a G F u Z 2 V k I F R 5 c G U u e z Q v M T c v M j A x N y w x N j d 9 J n F 1 b 3 Q 7 L C Z x d W 9 0 O 1 N l Y 3 R p b 2 4 x L z I w M T d 0 b 2 5 u Y W d l L 0 N o Y W 5 n Z W Q g V H l w Z S 5 7 N C 8 x O C 8 y M D E 3 L D E 2 O H 0 m c X V v d D s s J n F 1 b 3 Q 7 U 2 V j d G l v b j E v M j A x N 3 R v b m 5 h Z 2 U v Q 2 h h b m d l Z C B U e X B l L n s 0 L z E 5 L z I w M T c s M T Y 5 f S Z x d W 9 0 O y w m c X V v d D t T Z W N 0 a W 9 u M S 8 y M D E 3 d G 9 u b m F n Z S 9 D a G F u Z 2 V k I F R 5 c G U u e z Q v M j A v M j A x N y w x N z B 9 J n F 1 b 3 Q 7 L C Z x d W 9 0 O 1 N l Y 3 R p b 2 4 x L z I w M T d 0 b 2 5 u Y W d l L 0 N o Y W 5 n Z W Q g V H l w Z S 5 7 N C 8 y M S 8 y M D E 3 L D E 3 M X 0 m c X V v d D s s J n F 1 b 3 Q 7 U 2 V j d G l v b j E v M j A x N 3 R v b m 5 h Z 2 U v Q 2 h h b m d l Z C B U e X B l L n s 0 L z I y L z I w M T c s M T c y f S Z x d W 9 0 O y w m c X V v d D t T Z W N 0 a W 9 u M S 8 y M D E 3 d G 9 u b m F n Z S 9 D a G F u Z 2 V k I F R 5 c G U u e z Q v M j Q v M j A x N y w x N z N 9 J n F 1 b 3 Q 7 L C Z x d W 9 0 O 1 N l Y 3 R p b 2 4 x L z I w M T d 0 b 2 5 u Y W d l L 0 N o Y W 5 n Z W Q g V H l w Z S 5 7 N C 8 y N S 8 y M D E 3 L D E 3 N H 0 m c X V v d D s s J n F 1 b 3 Q 7 U 2 V j d G l v b j E v M j A x N 3 R v b m 5 h Z 2 U v Q 2 h h b m d l Z C B U e X B l L n s 0 L z I 2 L z I w M T c s M T c 1 f S Z x d W 9 0 O y w m c X V v d D t T Z W N 0 a W 9 u M S 8 y M D E 3 d G 9 u b m F n Z S 9 D a G F u Z 2 V k I F R 5 c G U u e z Q v M j c v M j A x N y w x N z Z 9 J n F 1 b 3 Q 7 L C Z x d W 9 0 O 1 N l Y 3 R p b 2 4 x L z I w M T d 0 b 2 5 u Y W d l L 0 N o Y W 5 n Z W Q g V H l w Z S 5 7 N C 8 y O C 8 y M D E 3 L D E 3 N 3 0 m c X V v d D s s J n F 1 b 3 Q 7 U 2 V j d G l v b j E v M j A x N 3 R v b m 5 h Z 2 U v Q 2 h h b m d l Z C B U e X B l L n s 0 L z I 5 L z I w M T c s M T c 4 f S Z x d W 9 0 O y w m c X V v d D t T Z W N 0 a W 9 u M S 8 y M D E 3 d G 9 u b m F n Z S 9 D a G F u Z 2 V k I F R 5 c G U u e z Q v M y 8 y M D E 3 L D E 3 O X 0 m c X V v d D s s J n F 1 b 3 Q 7 U 2 V j d G l v b j E v M j A x N 3 R v b m 5 h Z 2 U v Q 2 h h b m d l Z C B U e X B l L n s 0 L z Q v M j A x N y w x O D B 9 J n F 1 b 3 Q 7 L C Z x d W 9 0 O 1 N l Y 3 R p b 2 4 x L z I w M T d 0 b 2 5 u Y W d l L 0 N o Y W 5 n Z W Q g V H l w Z S 5 7 N C 8 1 L z I w M T c s M T g x f S Z x d W 9 0 O y w m c X V v d D t T Z W N 0 a W 9 u M S 8 y M D E 3 d G 9 u b m F n Z S 9 D a G F u Z 2 V k I F R 5 c G U u e z Q v N i 8 y M D E 3 L D E 4 M n 0 m c X V v d D s s J n F 1 b 3 Q 7 U 2 V j d G l v b j E v M j A x N 3 R v b m 5 h Z 2 U v Q 2 h h b m d l Z C B U e X B l L n s 0 L z c v M j A x N y w x O D N 9 J n F 1 b 3 Q 7 L C Z x d W 9 0 O 1 N l Y 3 R p b 2 4 x L z I w M T d 0 b 2 5 u Y W d l L 0 N o Y W 5 n Z W Q g V H l w Z S 5 7 N C 8 4 L z I w M T c s M T g 0 f S Z x d W 9 0 O y w m c X V v d D t T Z W N 0 a W 9 u M S 8 y M D E 3 d G 9 u b m F n Z S 9 D a G F u Z 2 V k I F R 5 c G U u e z U v O C 8 y M D E 3 L D E 4 N X 0 m c X V v d D s s J n F 1 b 3 Q 7 U 2 V j d G l v b j E v M j A x N 3 R v b m 5 h Z 2 U v Q 2 h h b m d l Z C B U e X B l L n s 1 L z k v M j A x N y w x O D Z 9 J n F 1 b 3 Q 7 L C Z x d W 9 0 O 1 N l Y 3 R p b 2 4 x L z I w M T d 0 b 2 5 u Y W d l L 0 N o Y W 5 n Z W Q g V H l w Z S 5 7 N S 8 x M C 8 y M D E 3 L D E 4 N 3 0 m c X V v d D s s J n F 1 b 3 Q 7 U 2 V j d G l v b j E v M j A x N 3 R v b m 5 h Z 2 U v Q 2 h h b m d l Z C B U e X B l L n s 1 L z E x L z I w M T c s M T g 4 f S Z x d W 9 0 O y w m c X V v d D t T Z W N 0 a W 9 u M S 8 y M D E 3 d G 9 u b m F n Z S 9 D a G F u Z 2 V k I F R 5 c G U u e z U v M T I v M j A x N y w x O D l 9 J n F 1 b 3 Q 7 L C Z x d W 9 0 O 1 N l Y 3 R p b 2 4 x L z I w M T d 0 b 2 5 u Y W d l L 0 N o Y W 5 n Z W Q g V H l w Z S 5 7 N S 8 x M y 8 y M D E 3 L D E 5 M H 0 m c X V v d D s s J n F 1 b 3 Q 7 U 2 V j d G l v b j E v M j A x N 3 R v b m 5 h Z 2 U v Q 2 h h b m d l Z C B U e X B l L n s 1 L z E 1 L z I w M T c s M T k x f S Z x d W 9 0 O y w m c X V v d D t T Z W N 0 a W 9 u M S 8 y M D E 3 d G 9 u b m F n Z S 9 D a G F u Z 2 V k I F R 5 c G U u e z U v M T Y v M j A x N y w x O T J 9 J n F 1 b 3 Q 7 L C Z x d W 9 0 O 1 N l Y 3 R p b 2 4 x L z I w M T d 0 b 2 5 u Y W d l L 0 N o Y W 5 n Z W Q g V H l w Z S 5 7 N S 8 x N y 8 y M D E 3 L D E 5 M 3 0 m c X V v d D s s J n F 1 b 3 Q 7 U 2 V j d G l v b j E v M j A x N 3 R v b m 5 h Z 2 U v Q 2 h h b m d l Z C B U e X B l L n s 1 L z E 4 L z I w M T c s M T k 0 f S Z x d W 9 0 O y w m c X V v d D t T Z W N 0 a W 9 u M S 8 y M D E 3 d G 9 u b m F n Z S 9 D a G F u Z 2 V k I F R 5 c G U u e z U v M T k v M j A x N y w x O T V 9 J n F 1 b 3 Q 7 L C Z x d W 9 0 O 1 N l Y 3 R p b 2 4 x L z I w M T d 0 b 2 5 u Y W d l L 0 N o Y W 5 n Z W Q g V H l w Z S 5 7 N S 8 y M C 8 y M D E 3 L D E 5 N n 0 m c X V v d D s s J n F 1 b 3 Q 7 U 2 V j d G l v b j E v M j A x N 3 R v b m 5 h Z 2 U v Q 2 h h b m d l Z C B U e X B l L n s 1 L z I y L z I w M T c s M T k 3 f S Z x d W 9 0 O y w m c X V v d D t T Z W N 0 a W 9 u M S 8 y M D E 3 d G 9 u b m F n Z S 9 D a G F u Z 2 V k I F R 5 c G U u e z U v M j M v M j A x N y w x O T h 9 J n F 1 b 3 Q 7 L C Z x d W 9 0 O 1 N l Y 3 R p b 2 4 x L z I w M T d 0 b 2 5 u Y W d l L 0 N o Y W 5 n Z W Q g V H l w Z S 5 7 N S 8 y N C 8 y M D E 3 L D E 5 O X 0 m c X V v d D s s J n F 1 b 3 Q 7 U 2 V j d G l v b j E v M j A x N 3 R v b m 5 h Z 2 U v Q 2 h h b m d l Z C B U e X B l L n s 1 L z I 1 L z I w M T c s M j A w f S Z x d W 9 0 O y w m c X V v d D t T Z W N 0 a W 9 u M S 8 y M D E 3 d G 9 u b m F n Z S 9 D a G F u Z 2 V k I F R 5 c G U u e z U v M j Y v M j A x N y w y M D F 9 J n F 1 b 3 Q 7 L C Z x d W 9 0 O 1 N l Y 3 R p b 2 4 x L z I w M T d 0 b 2 5 u Y W d l L 0 N o Y W 5 n Z W Q g V H l w Z S 5 7 N S 8 y N y 8 y M D E 3 L D I w M n 0 m c X V v d D s s J n F 1 b 3 Q 7 U 2 V j d G l v b j E v M j A x N 3 R v b m 5 h Z 2 U v Q 2 h h b m d l Z C B U e X B l L n s 1 L z E v M j A x N y w y M D N 9 J n F 1 b 3 Q 7 L C Z x d W 9 0 O 1 N l Y 3 R p b 2 4 x L z I w M T d 0 b 2 5 u Y W d l L 0 N o Y W 5 n Z W Q g V H l w Z S 5 7 N S 8 y L z I w M T c s M j A 0 f S Z x d W 9 0 O y w m c X V v d D t T Z W N 0 a W 9 u M S 8 y M D E 3 d G 9 u b m F n Z S 9 D a G F u Z 2 V k I F R 5 c G U u e z U v M y 8 y M D E 3 L D I w N X 0 m c X V v d D s s J n F 1 b 3 Q 7 U 2 V j d G l v b j E v M j A x N 3 R v b m 5 h Z 2 U v Q 2 h h b m d l Z C B U e X B l L n s 1 L z Q v M j A x N y w y M D Z 9 J n F 1 b 3 Q 7 L C Z x d W 9 0 O 1 N l Y 3 R p b 2 4 x L z I w M T d 0 b 2 5 u Y W d l L 0 N o Y W 5 n Z W Q g V H l w Z S 5 7 N S 8 1 L z I w M T c s M j A 3 f S Z x d W 9 0 O y w m c X V v d D t T Z W N 0 a W 9 u M S 8 y M D E 3 d G 9 u b m F n Z S 9 D a G F u Z 2 V k I F R 5 c G U u e z U v N i 8 y M D E 3 L D I w O H 0 m c X V v d D s s J n F 1 b 3 Q 7 U 2 V j d G l v b j E v M j A x N 3 R v b m 5 h Z 2 U v Q 2 h h b m d l Z C B U e X B l L n s 2 L z U v M j A x N y w y M D l 9 J n F 1 b 3 Q 7 L C Z x d W 9 0 O 1 N l Y 3 R p b 2 4 x L z I w M T d 0 b 2 5 u Y W d l L 0 N o Y W 5 n Z W Q g V H l w Z S 5 7 N i 8 2 L z I w M T c s M j E w f S Z x d W 9 0 O y w m c X V v d D t T Z W N 0 a W 9 u M S 8 y M D E 3 d G 9 u b m F n Z S 9 D a G F u Z 2 V k I F R 5 c G U u e z Y v N y 8 y M D E 3 L D I x M X 0 m c X V v d D s s J n F 1 b 3 Q 7 U 2 V j d G l v b j E v M j A x N 3 R v b m 5 h Z 2 U v Q 2 h h b m d l Z C B U e X B l L n s 2 L z g v M j A x N y w y M T J 9 J n F 1 b 3 Q 7 L C Z x d W 9 0 O 1 N l Y 3 R p b 2 4 x L z I w M T d 0 b 2 5 u Y W d l L 0 N o Y W 5 n Z W Q g V H l w Z S 5 7 N i 8 5 L z I w M T c s M j E z f S Z x d W 9 0 O y w m c X V v d D t T Z W N 0 a W 9 u M S 8 y M D E 3 d G 9 u b m F n Z S 9 D a G F u Z 2 V k I F R 5 c G U u e z Y v M T A v M j A x N y w y M T R 9 J n F 1 b 3 Q 7 L C Z x d W 9 0 O 1 N l Y 3 R p b 2 4 x L z I w M T d 0 b 2 5 u Y W d l L 0 N o Y W 5 n Z W Q g V H l w Z S 5 7 N i 8 x M i 8 y M D E 3 L D I x N X 0 m c X V v d D s s J n F 1 b 3 Q 7 U 2 V j d G l v b j E v M j A x N 3 R v b m 5 h Z 2 U v Q 2 h h b m d l Z C B U e X B l L n s 2 L z E z L z I w M T c s M j E 2 f S Z x d W 9 0 O y w m c X V v d D t T Z W N 0 a W 9 u M S 8 y M D E 3 d G 9 u b m F n Z S 9 D a G F u Z 2 V k I F R 5 c G U u e z Y v M T Q v M j A x N y w y M T d 9 J n F 1 b 3 Q 7 L C Z x d W 9 0 O 1 N l Y 3 R p b 2 4 x L z I w M T d 0 b 2 5 u Y W d l L 0 N o Y W 5 n Z W Q g V H l w Z S 5 7 N i 8 x N S 8 y M D E 3 L D I x O H 0 m c X V v d D s s J n F 1 b 3 Q 7 U 2 V j d G l v b j E v M j A x N 3 R v b m 5 h Z 2 U v Q 2 h h b m d l Z C B U e X B l L n s 2 L z E 2 L z I w M T c s M j E 5 f S Z x d W 9 0 O y w m c X V v d D t T Z W N 0 a W 9 u M S 8 y M D E 3 d G 9 u b m F n Z S 9 D a G F u Z 2 V k I F R 5 c G U u e z Y v M T c v M j A x N y w y M j B 9 J n F 1 b 3 Q 7 L C Z x d W 9 0 O 1 N l Y 3 R p b 2 4 x L z I w M T d 0 b 2 5 u Y W d l L 0 N o Y W 5 n Z W Q g V H l w Z S 5 7 N i 8 x O S 8 y M D E 3 L D I y M X 0 m c X V v d D s s J n F 1 b 3 Q 7 U 2 V j d G l v b j E v M j A x N 3 R v b m 5 h Z 2 U v Q 2 h h b m d l Z C B U e X B l L n s 2 L z I w L z I w M T c s M j I y f S Z x d W 9 0 O y w m c X V v d D t T Z W N 0 a W 9 u M S 8 y M D E 3 d G 9 u b m F n Z S 9 D a G F u Z 2 V k I F R 5 c G U u e z Y v M j E v M j A x N y w y M j N 9 J n F 1 b 3 Q 7 L C Z x d W 9 0 O 1 N l Y 3 R p b 2 4 x L z I w M T d 0 b 2 5 u Y W d l L 0 N o Y W 5 n Z W Q g V H l w Z S 5 7 N i 8 y M i 8 y M D E 3 L D I y N H 0 m c X V v d D s s J n F 1 b 3 Q 7 U 2 V j d G l v b j E v M j A x N 3 R v b m 5 h Z 2 U v Q 2 h h b m d l Z C B U e X B l L n s 2 L z I z L z I w M T c s M j I 1 f S Z x d W 9 0 O y w m c X V v d D t T Z W N 0 a W 9 u M S 8 y M D E 3 d G 9 u b m F n Z S 9 D a G F u Z 2 V k I F R 5 c G U u e z Y v M j Q v M j A x N y w y M j Z 9 J n F 1 b 3 Q 7 L C Z x d W 9 0 O 1 N l Y 3 R p b 2 4 x L z I w M T d 0 b 2 5 u Y W d l L 0 N o Y W 5 n Z W Q g V H l w Z S 5 7 N S 8 y O S 8 y M D E 3 L D I y N 3 0 m c X V v d D s s J n F 1 b 3 Q 7 U 2 V j d G l v b j E v M j A x N 3 R v b m 5 h Z 2 U v Q 2 h h b m d l Z C B U e X B l L n s 1 L z M w L z I w M T c s M j I 4 f S Z x d W 9 0 O y w m c X V v d D t T Z W N 0 a W 9 u M S 8 y M D E 3 d G 9 u b m F n Z S 9 D a G F u Z 2 V k I F R 5 c G U u e z U v M z E v M j A x N y w y M j l 9 J n F 1 b 3 Q 7 L C Z x d W 9 0 O 1 N l Y 3 R p b 2 4 x L z I w M T d 0 b 2 5 u Y W d l L 0 N o Y W 5 n Z W Q g V H l w Z S 5 7 N i 8 x L z I w M T c s M j M w f S Z x d W 9 0 O y w m c X V v d D t T Z W N 0 a W 9 u M S 8 y M D E 3 d G 9 u b m F n Z S 9 D a G F u Z 2 V k I F R 5 c G U u e z Y v M i 8 y M D E 3 L D I z M X 0 m c X V v d D s s J n F 1 b 3 Q 7 U 2 V j d G l v b j E v M j A x N 3 R v b m 5 h Z 2 U v Q 2 h h b m d l Z C B U e X B l L n s 2 L z M v M j A x N y w y M z J 9 J n F 1 b 3 Q 7 L C Z x d W 9 0 O 1 N l Y 3 R p b 2 4 x L z I w M T d 0 b 2 5 u Y W d l L 0 N o Y W 5 n Z W Q g V H l w Z S 5 7 N i 8 y N i 8 y M D E 3 L D I z M 3 0 m c X V v d D s s J n F 1 b 3 Q 7 U 2 V j d G l v b j E v M j A x N 3 R v b m 5 h Z 2 U v Q 2 h h b m d l Z C B U e X B l L n s 2 L z I 3 L z I w M T c s M j M 0 f S Z x d W 9 0 O y w m c X V v d D t T Z W N 0 a W 9 u M S 8 y M D E 3 d G 9 u b m F n Z S 9 D a G F u Z 2 V k I F R 5 c G U u e z Y v M j g v M j A x N y w y M z V 9 J n F 1 b 3 Q 7 L C Z x d W 9 0 O 1 N l Y 3 R p b 2 4 x L z I w M T d 0 b 2 5 u Y W d l L 0 N o Y W 5 n Z W Q g V H l w Z S 5 7 N i 8 y O S 8 y M D E 3 L D I z N n 0 m c X V v d D s s J n F 1 b 3 Q 7 U 2 V j d G l v b j E v M j A x N 3 R v b m 5 h Z 2 U v Q 2 h h b m d l Z C B U e X B l L n s 2 L z M w L z I w M T c s M j M 3 f S Z x d W 9 0 O y w m c X V v d D t T Z W N 0 a W 9 u M S 8 y M D E 3 d G 9 u b m F n Z S 9 D a G F u Z 2 V k I F R 5 c G U u e z c v M S 8 y M D E 3 L D I z O H 0 m c X V v d D s s J n F 1 b 3 Q 7 U 2 V j d G l v b j E v M j A x N 3 R v b m 5 h Z 2 U v Q 2 h h b m d l Z C B U e X B l L n s 3 L z E w L z I w M T c s M j M 5 f S Z x d W 9 0 O y w m c X V v d D t T Z W N 0 a W 9 u M S 8 y M D E 3 d G 9 u b m F n Z S 9 D a G F u Z 2 V k I F R 5 c G U u e z c v M T E v M j A x N y w y N D B 9 J n F 1 b 3 Q 7 L C Z x d W 9 0 O 1 N l Y 3 R p b 2 4 x L z I w M T d 0 b 2 5 u Y W d l L 0 N o Y W 5 n Z W Q g V H l w Z S 5 7 N y 8 x M i 8 y M D E 3 L D I 0 M X 0 m c X V v d D s s J n F 1 b 3 Q 7 U 2 V j d G l v b j E v M j A x N 3 R v b m 5 h Z 2 U v Q 2 h h b m d l Z C B U e X B l L n s 3 L z E z L z I w M T c s M j Q y f S Z x d W 9 0 O y w m c X V v d D t T Z W N 0 a W 9 u M S 8 y M D E 3 d G 9 u b m F n Z S 9 D a G F u Z 2 V k I F R 5 c G U u e z c v M T Q v M j A x N y w y N D N 9 J n F 1 b 3 Q 7 L C Z x d W 9 0 O 1 N l Y 3 R p b 2 4 x L z I w M T d 0 b 2 5 u Y W d l L 0 N o Y W 5 n Z W Q g V H l w Z S 5 7 N y 8 x N S 8 y M D E 3 L D I 0 N H 0 m c X V v d D s s J n F 1 b 3 Q 7 U 2 V j d G l v b j E v M j A x N 3 R v b m 5 h Z 2 U v Q 2 h h b m d l Z C B U e X B l L n s 3 L z E 3 L z I w M T c s M j Q 1 f S Z x d W 9 0 O y w m c X V v d D t T Z W N 0 a W 9 u M S 8 y M D E 3 d G 9 u b m F n Z S 9 D a G F u Z 2 V k I F R 5 c G U u e z c v M T g v M j A x N y w y N D Z 9 J n F 1 b 3 Q 7 L C Z x d W 9 0 O 1 N l Y 3 R p b 2 4 x L z I w M T d 0 b 2 5 u Y W d l L 0 N o Y W 5 n Z W Q g V H l w Z S 5 7 N y 8 x O S 8 y M D E 3 L D I 0 N 3 0 m c X V v d D s s J n F 1 b 3 Q 7 U 2 V j d G l v b j E v M j A x N 3 R v b m 5 h Z 2 U v Q 2 h h b m d l Z C B U e X B l L n s 3 L z I w L z I w M T c s M j Q 4 f S Z x d W 9 0 O y w m c X V v d D t T Z W N 0 a W 9 u M S 8 y M D E 3 d G 9 u b m F n Z S 9 D a G F u Z 2 V k I F R 5 c G U u e z c v M j E v M j A x N y w y N D l 9 J n F 1 b 3 Q 7 L C Z x d W 9 0 O 1 N l Y 3 R p b 2 4 x L z I w M T d 0 b 2 5 u Y W d l L 0 N o Y W 5 n Z W Q g V H l w Z S 5 7 N y 8 y M i 8 y M D E 3 L D I 1 M H 0 m c X V v d D s s J n F 1 b 3 Q 7 U 2 V j d G l v b j E v M j A x N 3 R v b m 5 h Z 2 U v Q 2 h h b m d l Z C B U e X B l L n s 3 L z I 0 L z I w M T c s M j U x f S Z x d W 9 0 O y w m c X V v d D t T Z W N 0 a W 9 u M S 8 y M D E 3 d G 9 u b m F n Z S 9 D a G F u Z 2 V k I F R 5 c G U u e z c v M j U v M j A x N y w y N T J 9 J n F 1 b 3 Q 7 L C Z x d W 9 0 O 1 N l Y 3 R p b 2 4 x L z I w M T d 0 b 2 5 u Y W d l L 0 N o Y W 5 n Z W Q g V H l w Z S 5 7 N y 8 y N i 8 y M D E 3 L D I 1 M 3 0 m c X V v d D s s J n F 1 b 3 Q 7 U 2 V j d G l v b j E v M j A x N 3 R v b m 5 h Z 2 U v Q 2 h h b m d l Z C B U e X B l L n s 3 L z I 3 L z I w M T c s M j U 0 f S Z x d W 9 0 O y w m c X V v d D t T Z W N 0 a W 9 u M S 8 y M D E 3 d G 9 u b m F n Z S 9 D a G F u Z 2 V k I F R 5 c G U u e z c v M j g v M j A x N y w y N T V 9 J n F 1 b 3 Q 7 L C Z x d W 9 0 O 1 N l Y 3 R p b 2 4 x L z I w M T d 0 b 2 5 u Y W d l L 0 N o Y W 5 n Z W Q g V H l w Z S 5 7 N y 8 y O S 8 y M D E 3 L D I 1 N n 0 m c X V v d D s s J n F 1 b 3 Q 7 U 2 V j d G l v b j E v M j A x N 3 R v b m 5 h Z 2 U v Q 2 h h b m d l Z C B U e X B l L n s 3 L z M v M j A x N y w y N T d 9 J n F 1 b 3 Q 7 L C Z x d W 9 0 O 1 N l Y 3 R p b 2 4 x L z I w M T d 0 b 2 5 u Y W d l L 0 N o Y W 5 n Z W Q g V H l w Z S 5 7 N y 8 0 L z I w M T c s M j U 4 f S Z x d W 9 0 O y w m c X V v d D t T Z W N 0 a W 9 u M S 8 y M D E 3 d G 9 u b m F n Z S 9 D a G F u Z 2 V k I F R 5 c G U u e z c v N S 8 y M D E 3 L D I 1 O X 0 m c X V v d D s s J n F 1 b 3 Q 7 U 2 V j d G l v b j E v M j A x N 3 R v b m 5 h Z 2 U v Q 2 h h b m d l Z C B U e X B l L n s 3 L z Y v M j A x N y w y N j B 9 J n F 1 b 3 Q 7 L C Z x d W 9 0 O 1 N l Y 3 R p b 2 4 x L z I w M T d 0 b 2 5 u Y W d l L 0 N o Y W 5 n Z W Q g V H l w Z S 5 7 N y 8 3 L z I w M T c s M j Y x f S Z x d W 9 0 O y w m c X V v d D t T Z W N 0 a W 9 u M S 8 y M D E 3 d G 9 u b m F n Z S 9 D a G F u Z 2 V k I F R 5 c G U u e z c v O C 8 y M D E 3 L D I 2 M n 0 m c X V v d D s s J n F 1 b 3 Q 7 U 2 V j d G l v b j E v M j A x N 3 R v b m 5 h Z 2 U v Q 2 h h b m d l Z C B U e X B l L n s 4 L z c v M j A x N y w y N j N 9 J n F 1 b 3 Q 7 L C Z x d W 9 0 O 1 N l Y 3 R p b 2 4 x L z I w M T d 0 b 2 5 u Y W d l L 0 N o Y W 5 n Z W Q g V H l w Z S 5 7 O C 8 4 L z I w M T c s M j Y 0 f S Z x d W 9 0 O y w m c X V v d D t T Z W N 0 a W 9 u M S 8 y M D E 3 d G 9 u b m F n Z S 9 D a G F u Z 2 V k I F R 5 c G U u e z g v O S 8 y M D E 3 L D I 2 N X 0 m c X V v d D s s J n F 1 b 3 Q 7 U 2 V j d G l v b j E v M j A x N 3 R v b m 5 h Z 2 U v Q 2 h h b m d l Z C B U e X B l L n s 4 L z E w L z I w M T c s M j Y 2 f S Z x d W 9 0 O y w m c X V v d D t T Z W N 0 a W 9 u M S 8 y M D E 3 d G 9 u b m F n Z S 9 D a G F u Z 2 V k I F R 5 c G U u e z g v M T E v M j A x N y w y N j d 9 J n F 1 b 3 Q 7 L C Z x d W 9 0 O 1 N l Y 3 R p b 2 4 x L z I w M T d 0 b 2 5 u Y W d l L 0 N o Y W 5 n Z W Q g V H l w Z S 5 7 O C 8 x M i 8 y M D E 3 L D I 2 O H 0 m c X V v d D s s J n F 1 b 3 Q 7 U 2 V j d G l v b j E v M j A x N 3 R v b m 5 h Z 2 U v Q 2 h h b m d l Z C B U e X B l L n s 4 L z E 0 L z I w M T c s M j Y 5 f S Z x d W 9 0 O y w m c X V v d D t T Z W N 0 a W 9 u M S 8 y M D E 3 d G 9 u b m F n Z S 9 D a G F u Z 2 V k I F R 5 c G U u e z g v M T U v M j A x N y w y N z B 9 J n F 1 b 3 Q 7 L C Z x d W 9 0 O 1 N l Y 3 R p b 2 4 x L z I w M T d 0 b 2 5 u Y W d l L 0 N o Y W 5 n Z W Q g V H l w Z S 5 7 O C 8 x N i 8 y M D E 3 L D I 3 M X 0 m c X V v d D s s J n F 1 b 3 Q 7 U 2 V j d G l v b j E v M j A x N 3 R v b m 5 h Z 2 U v Q 2 h h b m d l Z C B U e X B l L n s 4 L z E 3 L z I w M T c s M j c y f S Z x d W 9 0 O y w m c X V v d D t T Z W N 0 a W 9 u M S 8 y M D E 3 d G 9 u b m F n Z S 9 D a G F u Z 2 V k I F R 5 c G U u e z g v M T g v M j A x N y w y N z N 9 J n F 1 b 3 Q 7 L C Z x d W 9 0 O 1 N l Y 3 R p b 2 4 x L z I w M T d 0 b 2 5 u Y W d l L 0 N o Y W 5 n Z W Q g V H l w Z S 5 7 O C 8 x O S 8 y M D E 3 L D I 3 N H 0 m c X V v d D s s J n F 1 b 3 Q 7 U 2 V j d G l v b j E v M j A x N 3 R v b m 5 h Z 2 U v Q 2 h h b m d l Z C B U e X B l L n s 4 L z I x L z I w M T c s M j c 1 f S Z x d W 9 0 O y w m c X V v d D t T Z W N 0 a W 9 u M S 8 y M D E 3 d G 9 u b m F n Z S 9 D a G F u Z 2 V k I F R 5 c G U u e z g v M j I v M j A x N y w y N z Z 9 J n F 1 b 3 Q 7 L C Z x d W 9 0 O 1 N l Y 3 R p b 2 4 x L z I w M T d 0 b 2 5 u Y W d l L 0 N o Y W 5 n Z W Q g V H l w Z S 5 7 O C 8 y M y 8 y M D E 3 L D I 3 N 3 0 m c X V v d D s s J n F 1 b 3 Q 7 U 2 V j d G l v b j E v M j A x N 3 R v b m 5 h Z 2 U v Q 2 h h b m d l Z C B U e X B l L n s 4 L z I 0 L z I w M T c s M j c 4 f S Z x d W 9 0 O y w m c X V v d D t T Z W N 0 a W 9 u M S 8 y M D E 3 d G 9 u b m F n Z S 9 D a G F u Z 2 V k I F R 5 c G U u e z g v M j U v M j A x N y w y N z l 9 J n F 1 b 3 Q 7 L C Z x d W 9 0 O 1 N l Y 3 R p b 2 4 x L z I w M T d 0 b 2 5 u Y W d l L 0 N o Y W 5 n Z W Q g V H l w Z S 5 7 O C 8 y N i 8 y M D E 3 L D I 4 M H 0 m c X V v d D s s J n F 1 b 3 Q 7 U 2 V j d G l v b j E v M j A x N 3 R v b m 5 h Z 2 U v Q 2 h h b m d l Z C B U e X B l L n s 3 L z M x L z I w M T c s M j g x f S Z x d W 9 0 O y w m c X V v d D t T Z W N 0 a W 9 u M S 8 y M D E 3 d G 9 u b m F n Z S 9 D a G F u Z 2 V k I F R 5 c G U u e z g v M S 8 y M D E 3 L D I 4 M n 0 m c X V v d D s s J n F 1 b 3 Q 7 U 2 V j d G l v b j E v M j A x N 3 R v b m 5 h Z 2 U v Q 2 h h b m d l Z C B U e X B l L n s 4 L z I v M j A x N y w y O D N 9 J n F 1 b 3 Q 7 L C Z x d W 9 0 O 1 N l Y 3 R p b 2 4 x L z I w M T d 0 b 2 5 u Y W d l L 0 N o Y W 5 n Z W Q g V H l w Z S 5 7 O C 8 z L z I w M T c s M j g 0 f S Z x d W 9 0 O y w m c X V v d D t T Z W N 0 a W 9 u M S 8 y M D E 3 d G 9 u b m F n Z S 9 D a G F u Z 2 V k I F R 5 c G U u e z g v N C 8 y M D E 3 L D I 4 N X 0 m c X V v d D s s J n F 1 b 3 Q 7 U 2 V j d G l v b j E v M j A x N 3 R v b m 5 h Z 2 U v Q 2 h h b m d l Z C B U e X B l L n s 4 L z U v M j A x N y w y O D Z 9 J n F 1 b 3 Q 7 L C Z x d W 9 0 O 1 N l Y 3 R p b 2 4 x L z I w M T d 0 b 2 5 u Y W d l L 0 N o Y W 5 n Z W Q g V H l w Z S 5 7 O S 8 x M S 8 y M D E 3 L D I 4 N 3 0 m c X V v d D s s J n F 1 b 3 Q 7 U 2 V j d G l v b j E v M j A x N 3 R v b m 5 h Z 2 U v Q 2 h h b m d l Z C B U e X B l L n s 5 L z E y L z I w M T c s M j g 4 f S Z x d W 9 0 O y w m c X V v d D t T Z W N 0 a W 9 u M S 8 y M D E 3 d G 9 u b m F n Z S 9 D a G F u Z 2 V k I F R 5 c G U u e z k v M T M v M j A x N y w y O D l 9 J n F 1 b 3 Q 7 L C Z x d W 9 0 O 1 N l Y 3 R p b 2 4 x L z I w M T d 0 b 2 5 u Y W d l L 0 N o Y W 5 n Z W Q g V H l w Z S 5 7 O S 8 x N C 8 y M D E 3 L D I 5 M H 0 m c X V v d D s s J n F 1 b 3 Q 7 U 2 V j d G l v b j E v M j A x N 3 R v b m 5 h Z 2 U v Q 2 h h b m d l Z C B U e X B l L n s 5 L z E 1 L z I w M T c s M j k x f S Z x d W 9 0 O y w m c X V v d D t T Z W N 0 a W 9 u M S 8 y M D E 3 d G 9 u b m F n Z S 9 D a G F u Z 2 V k I F R 5 c G U u e z k v M T Y v M j A x N y w y O T J 9 J n F 1 b 3 Q 7 L C Z x d W 9 0 O 1 N l Y 3 R p b 2 4 x L z I w M T d 0 b 2 5 u Y W d l L 0 N o Y W 5 n Z W Q g V H l w Z S 5 7 O C 8 y O C 8 y M D E 3 L D I 5 M 3 0 m c X V v d D s s J n F 1 b 3 Q 7 U 2 V j d G l v b j E v M j A x N 3 R v b m 5 h Z 2 U v Q 2 h h b m d l Z C B U e X B l L n s 4 L z I 5 L z I w M T c s M j k 0 f S Z x d W 9 0 O y w m c X V v d D t T Z W N 0 a W 9 u M S 8 y M D E 3 d G 9 u b m F n Z S 9 D a G F u Z 2 V k I F R 5 c G U u e z g v M z A v M j A x N y w y O T V 9 J n F 1 b 3 Q 7 L C Z x d W 9 0 O 1 N l Y 3 R p b 2 4 x L z I w M T d 0 b 2 5 u Y W d l L 0 N o Y W 5 n Z W Q g V H l w Z S 5 7 O C 8 z M S 8 y M D E 3 L D I 5 N n 0 m c X V v d D s s J n F 1 b 3 Q 7 U 2 V j d G l v b j E v M j A x N 3 R v b m 5 h Z 2 U v Q 2 h h b m d l Z C B U e X B l L n s 5 L z E v M j A x N y w y O T d 9 J n F 1 b 3 Q 7 L C Z x d W 9 0 O 1 N l Y 3 R p b 2 4 x L z I w M T d 0 b 2 5 u Y W d l L 0 N o Y W 5 n Z W Q g V H l w Z S 5 7 O S 8 y L z I w M T c s M j k 4 f S Z x d W 9 0 O y w m c X V v d D t T Z W N 0 a W 9 u M S 8 y M D E 3 d G 9 u b m F n Z S 9 D a G F u Z 2 V k I F R 5 c G U u e z k v M T g v M j A x N y w y O T l 9 J n F 1 b 3 Q 7 L C Z x d W 9 0 O 1 N l Y 3 R p b 2 4 x L z I w M T d 0 b 2 5 u Y W d l L 0 N o Y W 5 n Z W Q g V H l w Z S 5 7 O S 8 x O S 8 y M D E 3 L D M w M H 0 m c X V v d D s s J n F 1 b 3 Q 7 U 2 V j d G l v b j E v M j A x N 3 R v b m 5 h Z 2 U v Q 2 h h b m d l Z C B U e X B l L n s 5 L z I w L z I w M T c s M z A x f S Z x d W 9 0 O y w m c X V v d D t T Z W N 0 a W 9 u M S 8 y M D E 3 d G 9 u b m F n Z S 9 D a G F u Z 2 V k I F R 5 c G U u e z k v M j E v M j A x N y w z M D J 9 J n F 1 b 3 Q 7 L C Z x d W 9 0 O 1 N l Y 3 R p b 2 4 x L z I w M T d 0 b 2 5 u Y W d l L 0 N o Y W 5 n Z W Q g V H l w Z S 5 7 O S 8 y M i 8 y M D E 3 L D M w M 3 0 m c X V v d D s s J n F 1 b 3 Q 7 U 2 V j d G l v b j E v M j A x N 3 R v b m 5 h Z 2 U v Q 2 h h b m d l Z C B U e X B l L n s 5 L z I z L z I w M T c s M z A 0 f S Z x d W 9 0 O y w m c X V v d D t T Z W N 0 a W 9 u M S 8 y M D E 3 d G 9 u b m F n Z S 9 D a G F u Z 2 V k I F R 5 c G U u e z k v M j U v M j A x N y w z M D V 9 J n F 1 b 3 Q 7 L C Z x d W 9 0 O 1 N l Y 3 R p b 2 4 x L z I w M T d 0 b 2 5 u Y W d l L 0 N o Y W 5 n Z W Q g V H l w Z S 5 7 O S 8 y N i 8 y M D E 3 L D M w N n 0 m c X V v d D s s J n F 1 b 3 Q 7 U 2 V j d G l v b j E v M j A x N 3 R v b m 5 h Z 2 U v Q 2 h h b m d l Z C B U e X B l L n s 5 L z I 3 L z I w M T c s M z A 3 f S Z x d W 9 0 O y w m c X V v d D t T Z W N 0 a W 9 u M S 8 y M D E 3 d G 9 u b m F n Z S 9 D a G F u Z 2 V k I F R 5 c G U u e z k v M j g v M j A x N y w z M D h 9 J n F 1 b 3 Q 7 L C Z x d W 9 0 O 1 N l Y 3 R p b 2 4 x L z I w M T d 0 b 2 5 u Y W d l L 0 N o Y W 5 n Z W Q g V H l w Z S 5 7 O S 8 y O S 8 y M D E 3 L D M w O X 0 m c X V v d D s s J n F 1 b 3 Q 7 U 2 V j d G l v b j E v M j A x N 3 R v b m 5 h Z 2 U v Q 2 h h b m d l Z C B U e X B l L n s 5 L z M w L z I w M T c s M z E w f S Z x d W 9 0 O y w m c X V v d D t T Z W N 0 a W 9 u M S 8 y M D E 3 d G 9 u b m F n Z S 9 D a G F u Z 2 V k I F R 5 c G U u e z k v N C 8 y M D E 3 L D M x M X 0 m c X V v d D s s J n F 1 b 3 Q 7 U 2 V j d G l v b j E v M j A x N 3 R v b m 5 h Z 2 U v Q 2 h h b m d l Z C B U e X B l L n s 5 L z U v M j A x N y w z M T J 9 J n F 1 b 3 Q 7 L C Z x d W 9 0 O 1 N l Y 3 R p b 2 4 x L z I w M T d 0 b 2 5 u Y W d l L 0 N o Y W 5 n Z W Q g V H l w Z S 5 7 O S 8 2 L z I w M T c s M z E z f S Z x d W 9 0 O y w m c X V v d D t T Z W N 0 a W 9 u M S 8 y M D E 3 d G 9 u b m F n Z S 9 D a G F u Z 2 V k I F R 5 c G U u e z k v N y 8 y M D E 3 L D M x N H 0 m c X V v d D s s J n F 1 b 3 Q 7 U 2 V j d G l v b j E v M j A x N 3 R v b m 5 h Z 2 U v Q 2 h h b m d l Z C B U e X B l L n s 5 L z g v M j A x N y w z M T V 9 J n F 1 b 3 Q 7 L C Z x d W 9 0 O 1 N l Y 3 R p b 2 4 x L z I w M T d 0 b 2 5 u Y W d l L 0 N o Y W 5 n Z W Q g V H l w Z S 5 7 O S 8 5 L z I w M T c s M z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j A x N 3 R v b m 5 h Z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d m V s b 3 B t Z W 5 0 Z G F 0 Y T I w M T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Z G V 2 Z W x v c G 1 l b n R k Y X R h M j A x O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2 Z W x v c G 1 l b n R k Y X R h M j A x O S 9 O W U N I Q V 9 E Z X Z l b G 9 w b W V u d F 9 E Y X R h X 0 J v b 2 s g M j A x X 1 N o Z W V 0 L n t D b 2 x 1 b W 4 y L D F 9 J n F 1 b 3 Q 7 L C Z x d W 9 0 O 1 N l Y 3 R p b 2 4 x L 2 R l d m V s b 3 B t Z W 5 0 Z G F 0 Y T I w M T k v Q 2 h h b m d l Z C B U e X B l L n t E Q V R B I E F T I E 9 G L D F 9 J n F 1 b 3 Q 7 L C Z x d W 9 0 O 1 N l Y 3 R p b 2 4 x L 2 R l d m V s b 3 B t Z W 5 0 Z G F 0 Y T I w M T k v T l l D S E F f R G V 2 Z W x v c G 1 l b n R f R G F 0 Y V 9 C b 2 9 r I D I w M V 9 T a G V l d C 5 7 Q 2 9 s d W 1 u M y w y f S Z x d W 9 0 O y w m c X V v d D t T Z W N 0 a W 9 u M S 9 k Z X Z l b G 9 w b W V u d G R h d G E y M D E 5 L 0 5 Z Q 0 h B X 0 R l d m V s b 3 B t Z W 5 0 X 0 R h d G F f Q m 9 v a y A y M D F f U 2 h l Z X Q u e 0 N v b H V t b j Q s M 3 0 m c X V v d D s s J n F 1 b 3 Q 7 U 2 V j d G l v b j E v Z G V 2 Z W x v c G 1 l b n R k Y X R h M j A x O S 9 O W U N I Q V 9 E Z X Z l b G 9 w b W V u d F 9 E Y X R h X 0 J v b 2 s g M j A x X 1 N o Z W V 0 L n t D b 2 x 1 b W 4 1 L D R 9 J n F 1 b 3 Q 7 L C Z x d W 9 0 O 1 N l Y 3 R p b 2 4 x L 2 R l d m V s b 3 B t Z W 5 0 Z G F 0 Y T I w M T k v T l l D S E F f R G V 2 Z W x v c G 1 l b n R f R G F 0 Y V 9 C b 2 9 r I D I w M V 9 T a G V l d C 5 7 Q 2 9 s d W 1 u N i w 1 f S Z x d W 9 0 O y w m c X V v d D t T Z W N 0 a W 9 u M S 9 k Z X Z l b G 9 w b W V u d G R h d G E y M D E 5 L 0 5 Z Q 0 h B X 0 R l d m V s b 3 B t Z W 5 0 X 0 R h d G F f Q m 9 v a y A y M D F f U 2 h l Z X Q u e 0 N v b H V t b j c s N n 0 m c X V v d D s s J n F 1 b 3 Q 7 U 2 V j d G l v b j E v Z G V 2 Z W x v c G 1 l b n R k Y X R h M j A x O S 9 O W U N I Q V 9 E Z X Z l b G 9 w b W V u d F 9 E Y X R h X 0 J v b 2 s g M j A x X 1 N o Z W V 0 L n t D b 2 x 1 b W 4 4 L D d 9 J n F 1 b 3 Q 7 L C Z x d W 9 0 O 1 N l Y 3 R p b 2 4 x L 2 R l d m V s b 3 B t Z W 5 0 Z G F 0 Y T I w M T k v T l l D S E F f R G V 2 Z W x v c G 1 l b n R f R G F 0 Y V 9 C b 2 9 r I D I w M V 9 T a G V l d C 5 7 Q 2 9 s d W 1 u O S w 4 f S Z x d W 9 0 O y w m c X V v d D t T Z W N 0 a W 9 u M S 9 k Z X Z l b G 9 w b W V u d G R h d G E y M D E 5 L 0 5 Z Q 0 h B X 0 R l d m V s b 3 B t Z W 5 0 X 0 R h d G F f Q m 9 v a y A y M D F f U 2 h l Z X Q u e 0 N v b H V t b j E w L D l 9 J n F 1 b 3 Q 7 L C Z x d W 9 0 O 1 N l Y 3 R p b 2 4 x L 2 R l d m V s b 3 B t Z W 5 0 Z G F 0 Y T I w M T k v T l l D S E F f R G V 2 Z W x v c G 1 l b n R f R G F 0 Y V 9 C b 2 9 r I D I w M V 9 T a G V l d C 5 7 Q 2 9 s d W 1 u M T E s M T B 9 J n F 1 b 3 Q 7 L C Z x d W 9 0 O 1 N l Y 3 R p b 2 4 x L 2 R l d m V s b 3 B t Z W 5 0 Z G F 0 Y T I w M T k v T l l D S E F f R G V 2 Z W x v c G 1 l b n R f R G F 0 Y V 9 C b 2 9 r I D I w M V 9 T a G V l d C 5 7 Q 2 9 s d W 1 u M T I s M T F 9 J n F 1 b 3 Q 7 L C Z x d W 9 0 O 1 N l Y 3 R p b 2 4 x L 2 R l d m V s b 3 B t Z W 5 0 Z G F 0 Y T I w M T k v T l l D S E F f R G V 2 Z W x v c G 1 l b n R f R G F 0 Y V 9 C b 2 9 r I D I w M V 9 T a G V l d C 5 7 Q 2 9 s d W 1 u M T M s M T J 9 J n F 1 b 3 Q 7 L C Z x d W 9 0 O 1 N l Y 3 R p b 2 4 x L 2 R l d m V s b 3 B t Z W 5 0 Z G F 0 Y T I w M T k v T l l D S E F f R G V 2 Z W x v c G 1 l b n R f R G F 0 Y V 9 C b 2 9 r I D I w M V 9 T a G V l d C 5 7 Q 2 9 s d W 1 u M T Q s M T N 9 J n F 1 b 3 Q 7 L C Z x d W 9 0 O 1 N l Y 3 R p b 2 4 x L 2 R l d m V s b 3 B t Z W 5 0 Z G F 0 Y T I w M T k v T l l D S E F f R G V 2 Z W x v c G 1 l b n R f R G F 0 Y V 9 C b 2 9 r I D I w M V 9 T a G V l d C 5 7 Q 2 9 s d W 1 u M T U s M T R 9 J n F 1 b 3 Q 7 L C Z x d W 9 0 O 1 N l Y 3 R p b 2 4 x L 2 R l d m V s b 3 B t Z W 5 0 Z G F 0 Y T I w M T k v T l l D S E F f R G V 2 Z W x v c G 1 l b n R f R G F 0 Y V 9 C b 2 9 r I D I w M V 9 T a G V l d C 5 7 Q 2 9 s d W 1 u M T Y s M T V 9 J n F 1 b 3 Q 7 L C Z x d W 9 0 O 1 N l Y 3 R p b 2 4 x L 2 R l d m V s b 3 B t Z W 5 0 Z G F 0 Y T I w M T k v T l l D S E F f R G V 2 Z W x v c G 1 l b n R f R G F 0 Y V 9 C b 2 9 r I D I w M V 9 T a G V l d C 5 7 Q 2 9 s d W 1 u M T c s M T Z 9 J n F 1 b 3 Q 7 L C Z x d W 9 0 O 1 N l Y 3 R p b 2 4 x L 2 R l d m V s b 3 B t Z W 5 0 Z G F 0 Y T I w M T k v T l l D S E F f R G V 2 Z W x v c G 1 l b n R f R G F 0 Y V 9 C b 2 9 r I D I w M V 9 T a G V l d C 5 7 Q 2 9 s d W 1 u M T g s M T d 9 J n F 1 b 3 Q 7 L C Z x d W 9 0 O 1 N l Y 3 R p b 2 4 x L 2 R l d m V s b 3 B t Z W 5 0 Z G F 0 Y T I w M T k v T l l D S E F f R G V 2 Z W x v c G 1 l b n R f R G F 0 Y V 9 C b 2 9 r I D I w M V 9 T a G V l d C 5 7 Q 2 9 s d W 1 u M T k s M T h 9 J n F 1 b 3 Q 7 L C Z x d W 9 0 O 1 N l Y 3 R p b 2 4 x L 2 R l d m V s b 3 B t Z W 5 0 Z G F 0 Y T I w M T k v T l l D S E F f R G V 2 Z W x v c G 1 l b n R f R G F 0 Y V 9 C b 2 9 r I D I w M V 9 T a G V l d C 5 7 Q 2 9 s d W 1 u M j A s M T l 9 J n F 1 b 3 Q 7 L C Z x d W 9 0 O 1 N l Y 3 R p b 2 4 x L 2 R l d m V s b 3 B t Z W 5 0 Z G F 0 Y T I w M T k v T l l D S E F f R G V 2 Z W x v c G 1 l b n R f R G F 0 Y V 9 C b 2 9 r I D I w M V 9 T a G V l d C 5 7 Q 2 9 s d W 1 u M j E s M j B 9 J n F 1 b 3 Q 7 L C Z x d W 9 0 O 1 N l Y 3 R p b 2 4 x L 2 R l d m V s b 3 B t Z W 5 0 Z G F 0 Y T I w M T k v T l l D S E F f R G V 2 Z W x v c G 1 l b n R f R G F 0 Y V 9 C b 2 9 r I D I w M V 9 T a G V l d C 5 7 Q 2 9 s d W 1 u M j I s M j F 9 J n F 1 b 3 Q 7 L C Z x d W 9 0 O 1 N l Y 3 R p b 2 4 x L 2 R l d m V s b 3 B t Z W 5 0 Z G F 0 Y T I w M T k v T l l D S E F f R G V 2 Z W x v c G 1 l b n R f R G F 0 Y V 9 C b 2 9 r I D I w M V 9 T a G V l d C 5 7 Q 2 9 s d W 1 u M j M s M j J 9 J n F 1 b 3 Q 7 L C Z x d W 9 0 O 1 N l Y 3 R p b 2 4 x L 2 R l d m V s b 3 B t Z W 5 0 Z G F 0 Y T I w M T k v T l l D S E F f R G V 2 Z W x v c G 1 l b n R f R G F 0 Y V 9 C b 2 9 r I D I w M V 9 T a G V l d C 5 7 Q 2 9 s d W 1 u M j Q s M j N 9 J n F 1 b 3 Q 7 L C Z x d W 9 0 O 1 N l Y 3 R p b 2 4 x L 2 R l d m V s b 3 B t Z W 5 0 Z G F 0 Y T I w M T k v T l l D S E F f R G V 2 Z W x v c G 1 l b n R f R G F 0 Y V 9 C b 2 9 r I D I w M V 9 T a G V l d C 5 7 Q 2 9 s d W 1 u M j U s M j R 9 J n F 1 b 3 Q 7 L C Z x d W 9 0 O 1 N l Y 3 R p b 2 4 x L 2 R l d m V s b 3 B t Z W 5 0 Z G F 0 Y T I w M T k v T l l D S E F f R G V 2 Z W x v c G 1 l b n R f R G F 0 Y V 9 C b 2 9 r I D I w M V 9 T a G V l d C 5 7 Q 2 9 s d W 1 u M j Y s M j V 9 J n F 1 b 3 Q 7 L C Z x d W 9 0 O 1 N l Y 3 R p b 2 4 x L 2 R l d m V s b 3 B t Z W 5 0 Z G F 0 Y T I w M T k v T l l D S E F f R G V 2 Z W x v c G 1 l b n R f R G F 0 Y V 9 C b 2 9 r I D I w M V 9 T a G V l d C 5 7 Q 2 9 s d W 1 u M j c s M j Z 9 J n F 1 b 3 Q 7 L C Z x d W 9 0 O 1 N l Y 3 R p b 2 4 x L 2 R l d m V s b 3 B t Z W 5 0 Z G F 0 Y T I w M T k v T l l D S E F f R G V 2 Z W x v c G 1 l b n R f R G F 0 Y V 9 C b 2 9 r I D I w M V 9 T a G V l d C 5 7 Q 2 9 s d W 1 u M j g s M j d 9 J n F 1 b 3 Q 7 L C Z x d W 9 0 O 1 N l Y 3 R p b 2 4 x L 2 R l d m V s b 3 B t Z W 5 0 Z G F 0 Y T I w M T k v T l l D S E F f R G V 2 Z W x v c G 1 l b n R f R G F 0 Y V 9 C b 2 9 r I D I w M V 9 T a G V l d C 5 7 Q 2 9 s d W 1 u M j k s M j h 9 J n F 1 b 3 Q 7 L C Z x d W 9 0 O 1 N l Y 3 R p b 2 4 x L 2 R l d m V s b 3 B t Z W 5 0 Z G F 0 Y T I w M T k v T l l D S E F f R G V 2 Z W x v c G 1 l b n R f R G F 0 Y V 9 C b 2 9 r I D I w M V 9 T a G V l d C 5 7 Q 2 9 s d W 1 u M z A s M j l 9 J n F 1 b 3 Q 7 L C Z x d W 9 0 O 1 N l Y 3 R p b 2 4 x L 2 R l d m V s b 3 B t Z W 5 0 Z G F 0 Y T I w M T k v T l l D S E F f R G V 2 Z W x v c G 1 l b n R f R G F 0 Y V 9 C b 2 9 r I D I w M V 9 T a G V l d C 5 7 Q 2 9 s d W 1 u M z E s M z B 9 J n F 1 b 3 Q 7 L C Z x d W 9 0 O 1 N l Y 3 R p b 2 4 x L 2 R l d m V s b 3 B t Z W 5 0 Z G F 0 Y T I w M T k v T l l D S E F f R G V 2 Z W x v c G 1 l b n R f R G F 0 Y V 9 C b 2 9 r I D I w M V 9 T a G V l d C 5 7 Q 2 9 s d W 1 u M z I s M z F 9 J n F 1 b 3 Q 7 L C Z x d W 9 0 O 1 N l Y 3 R p b 2 4 x L 2 R l d m V s b 3 B t Z W 5 0 Z G F 0 Y T I w M T k v T l l D S E F f R G V 2 Z W x v c G 1 l b n R f R G F 0 Y V 9 C b 2 9 r I D I w M V 9 T a G V l d C 5 7 Q 2 9 s d W 1 u M z M s M z J 9 J n F 1 b 3 Q 7 L C Z x d W 9 0 O 1 N l Y 3 R p b 2 4 x L 2 R l d m V s b 3 B t Z W 5 0 Z G F 0 Y T I w M T k v T l l D S E F f R G V 2 Z W x v c G 1 l b n R f R G F 0 Y V 9 C b 2 9 r I D I w M V 9 T a G V l d C 5 7 Q 2 9 s d W 1 u M z Q s M z N 9 J n F 1 b 3 Q 7 L C Z x d W 9 0 O 1 N l Y 3 R p b 2 4 x L 2 R l d m V s b 3 B t Z W 5 0 Z G F 0 Y T I w M T k v T l l D S E F f R G V 2 Z W x v c G 1 l b n R f R G F 0 Y V 9 C b 2 9 r I D I w M V 9 T a G V l d C 5 7 Q 2 9 s d W 1 u M z U s M z R 9 J n F 1 b 3 Q 7 L C Z x d W 9 0 O 1 N l Y 3 R p b 2 4 x L 2 R l d m V s b 3 B t Z W 5 0 Z G F 0 Y T I w M T k v T l l D S E F f R G V 2 Z W x v c G 1 l b n R f R G F 0 Y V 9 C b 2 9 r I D I w M V 9 T a G V l d C 5 7 Q 2 9 s d W 1 u M z Y s M z V 9 J n F 1 b 3 Q 7 L C Z x d W 9 0 O 1 N l Y 3 R p b 2 4 x L 2 R l d m V s b 3 B t Z W 5 0 Z G F 0 Y T I w M T k v T l l D S E F f R G V 2 Z W x v c G 1 l b n R f R G F 0 Y V 9 C b 2 9 r I D I w M V 9 T a G V l d C 5 7 Q 2 9 s d W 1 u M z c s M z Z 9 J n F 1 b 3 Q 7 L C Z x d W 9 0 O 1 N l Y 3 R p b 2 4 x L 2 R l d m V s b 3 B t Z W 5 0 Z G F 0 Y T I w M T k v T l l D S E F f R G V 2 Z W x v c G 1 l b n R f R G F 0 Y V 9 C b 2 9 r I D I w M V 9 T a G V l d C 5 7 Q 2 9 s d W 1 u M z g s M z d 9 J n F 1 b 3 Q 7 L C Z x d W 9 0 O 1 N l Y 3 R p b 2 4 x L 2 R l d m V s b 3 B t Z W 5 0 Z G F 0 Y T I w M T k v T l l D S E F f R G V 2 Z W x v c G 1 l b n R f R G F 0 Y V 9 C b 2 9 r I D I w M V 9 T a G V l d C 5 7 Q 2 9 s d W 1 u M z k s M z h 9 J n F 1 b 3 Q 7 L C Z x d W 9 0 O 1 N l Y 3 R p b 2 4 x L 2 R l d m V s b 3 B t Z W 5 0 Z G F 0 Y T I w M T k v T l l D S E F f R G V 2 Z W x v c G 1 l b n R f R G F 0 Y V 9 C b 2 9 r I D I w M V 9 T a G V l d C 5 7 Q 2 9 s d W 1 u N D A s M z l 9 J n F 1 b 3 Q 7 L C Z x d W 9 0 O 1 N l Y 3 R p b 2 4 x L 2 R l d m V s b 3 B t Z W 5 0 Z G F 0 Y T I w M T k v T l l D S E F f R G V 2 Z W x v c G 1 l b n R f R G F 0 Y V 9 C b 2 9 r I D I w M V 9 T a G V l d C 5 7 Q 2 9 s d W 1 u N D E s N D B 9 J n F 1 b 3 Q 7 L C Z x d W 9 0 O 1 N l Y 3 R p b 2 4 x L 2 R l d m V s b 3 B t Z W 5 0 Z G F 0 Y T I w M T k v T l l D S E F f R G V 2 Z W x v c G 1 l b n R f R G F 0 Y V 9 C b 2 9 r I D I w M V 9 T a G V l d C 5 7 Q 2 9 s d W 1 u N D I s N D F 9 J n F 1 b 3 Q 7 L C Z x d W 9 0 O 1 N l Y 3 R p b 2 4 x L 2 R l d m V s b 3 B t Z W 5 0 Z G F 0 Y T I w M T k v T l l D S E F f R G V 2 Z W x v c G 1 l b n R f R G F 0 Y V 9 C b 2 9 r I D I w M V 9 T a G V l d C 5 7 Q 2 9 s d W 1 u N D M s N D J 9 J n F 1 b 3 Q 7 L C Z x d W 9 0 O 1 N l Y 3 R p b 2 4 x L 2 R l d m V s b 3 B t Z W 5 0 Z G F 0 Y T I w M T k v T l l D S E F f R G V 2 Z W x v c G 1 l b n R f R G F 0 Y V 9 C b 2 9 r I D I w M V 9 T a G V l d C 5 7 Q 2 9 s d W 1 u N D Q s N D N 9 J n F 1 b 3 Q 7 L C Z x d W 9 0 O 1 N l Y 3 R p b 2 4 x L 2 R l d m V s b 3 B t Z W 5 0 Z G F 0 Y T I w M T k v T l l D S E F f R G V 2 Z W x v c G 1 l b n R f R G F 0 Y V 9 C b 2 9 r I D I w M V 9 T a G V l d C 5 7 Q 2 9 s d W 1 u N D U s N D R 9 J n F 1 b 3 Q 7 L C Z x d W 9 0 O 1 N l Y 3 R p b 2 4 x L 2 R l d m V s b 3 B t Z W 5 0 Z G F 0 Y T I w M T k v T l l D S E F f R G V 2 Z W x v c G 1 l b n R f R G F 0 Y V 9 C b 2 9 r I D I w M V 9 T a G V l d C 5 7 Q 2 9 s d W 1 u N D Y s N D V 9 J n F 1 b 3 Q 7 L C Z x d W 9 0 O 1 N l Y 3 R p b 2 4 x L 2 R l d m V s b 3 B t Z W 5 0 Z G F 0 Y T I w M T k v Q 2 h h b m d l Z C B U e X B l L n t D T 0 1 Q T E V U S U 9 O I E R B V E U s N D Z 9 J n F 1 b 3 Q 7 L C Z x d W 9 0 O 1 N l Y 3 R p b 2 4 x L 2 R l d m V s b 3 B t Z W 5 0 Z G F 0 Y T I w M T k v T l l D S E F f R G V 2 Z W x v c G 1 l b n R f R G F 0 Y V 9 C b 2 9 r I D I w M V 9 T a G V l d C 5 7 Q 2 9 s d W 1 u N D g s N D d 9 J n F 1 b 3 Q 7 L C Z x d W 9 0 O 1 N l Y 3 R p b 2 4 x L 2 R l d m V s b 3 B t Z W 5 0 Z G F 0 Y T I w M T k v T l l D S E F f R G V 2 Z W x v c G 1 l b n R f R G F 0 Y V 9 C b 2 9 r I D I w M V 9 T a G V l d C 5 7 Q 2 9 s d W 1 u N D k s N D h 9 J n F 1 b 3 Q 7 L C Z x d W 9 0 O 1 N l Y 3 R p b 2 4 x L 2 R l d m V s b 3 B t Z W 5 0 Z G F 0 Y T I w M T k v T l l D S E F f R G V 2 Z W x v c G 1 l b n R f R G F 0 Y V 9 C b 2 9 r I D I w M V 9 T a G V l d C 5 7 Q 2 9 s d W 1 u N T A s N D l 9 J n F 1 b 3 Q 7 L C Z x d W 9 0 O 1 N l Y 3 R p b 2 4 x L 2 R l d m V s b 3 B t Z W 5 0 Z G F 0 Y T I w M T k v T l l D S E F f R G V 2 Z W x v c G 1 l b n R f R G F 0 Y V 9 C b 2 9 r I D I w M V 9 T a G V l d C 5 7 Q 2 9 s d W 1 u N T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k Z X Z l b G 9 w b W V u d G R h d G E y M D E 5 L 0 5 Z Q 0 h B X 0 R l d m V s b 3 B t Z W 5 0 X 0 R h d G F f Q m 9 v a y A y M D F f U 2 h l Z X Q u e 0 N v b H V t b j I s M X 0 m c X V v d D s s J n F 1 b 3 Q 7 U 2 V j d G l v b j E v Z G V 2 Z W x v c G 1 l b n R k Y X R h M j A x O S 9 D a G F u Z 2 V k I F R 5 c G U u e 0 R B V E E g Q V M g T 0 Y s M X 0 m c X V v d D s s J n F 1 b 3 Q 7 U 2 V j d G l v b j E v Z G V 2 Z W x v c G 1 l b n R k Y X R h M j A x O S 9 O W U N I Q V 9 E Z X Z l b G 9 w b W V u d F 9 E Y X R h X 0 J v b 2 s g M j A x X 1 N o Z W V 0 L n t D b 2 x 1 b W 4 z L D J 9 J n F 1 b 3 Q 7 L C Z x d W 9 0 O 1 N l Y 3 R p b 2 4 x L 2 R l d m V s b 3 B t Z W 5 0 Z G F 0 Y T I w M T k v T l l D S E F f R G V 2 Z W x v c G 1 l b n R f R G F 0 Y V 9 C b 2 9 r I D I w M V 9 T a G V l d C 5 7 Q 2 9 s d W 1 u N C w z f S Z x d W 9 0 O y w m c X V v d D t T Z W N 0 a W 9 u M S 9 k Z X Z l b G 9 w b W V u d G R h d G E y M D E 5 L 0 5 Z Q 0 h B X 0 R l d m V s b 3 B t Z W 5 0 X 0 R h d G F f Q m 9 v a y A y M D F f U 2 h l Z X Q u e 0 N v b H V t b j U s N H 0 m c X V v d D s s J n F 1 b 3 Q 7 U 2 V j d G l v b j E v Z G V 2 Z W x v c G 1 l b n R k Y X R h M j A x O S 9 O W U N I Q V 9 E Z X Z l b G 9 w b W V u d F 9 E Y X R h X 0 J v b 2 s g M j A x X 1 N o Z W V 0 L n t D b 2 x 1 b W 4 2 L D V 9 J n F 1 b 3 Q 7 L C Z x d W 9 0 O 1 N l Y 3 R p b 2 4 x L 2 R l d m V s b 3 B t Z W 5 0 Z G F 0 Y T I w M T k v T l l D S E F f R G V 2 Z W x v c G 1 l b n R f R G F 0 Y V 9 C b 2 9 r I D I w M V 9 T a G V l d C 5 7 Q 2 9 s d W 1 u N y w 2 f S Z x d W 9 0 O y w m c X V v d D t T Z W N 0 a W 9 u M S 9 k Z X Z l b G 9 w b W V u d G R h d G E y M D E 5 L 0 5 Z Q 0 h B X 0 R l d m V s b 3 B t Z W 5 0 X 0 R h d G F f Q m 9 v a y A y M D F f U 2 h l Z X Q u e 0 N v b H V t b j g s N 3 0 m c X V v d D s s J n F 1 b 3 Q 7 U 2 V j d G l v b j E v Z G V 2 Z W x v c G 1 l b n R k Y X R h M j A x O S 9 O W U N I Q V 9 E Z X Z l b G 9 w b W V u d F 9 E Y X R h X 0 J v b 2 s g M j A x X 1 N o Z W V 0 L n t D b 2 x 1 b W 4 5 L D h 9 J n F 1 b 3 Q 7 L C Z x d W 9 0 O 1 N l Y 3 R p b 2 4 x L 2 R l d m V s b 3 B t Z W 5 0 Z G F 0 Y T I w M T k v T l l D S E F f R G V 2 Z W x v c G 1 l b n R f R G F 0 Y V 9 C b 2 9 r I D I w M V 9 T a G V l d C 5 7 Q 2 9 s d W 1 u M T A s O X 0 m c X V v d D s s J n F 1 b 3 Q 7 U 2 V j d G l v b j E v Z G V 2 Z W x v c G 1 l b n R k Y X R h M j A x O S 9 O W U N I Q V 9 E Z X Z l b G 9 w b W V u d F 9 E Y X R h X 0 J v b 2 s g M j A x X 1 N o Z W V 0 L n t D b 2 x 1 b W 4 x M S w x M H 0 m c X V v d D s s J n F 1 b 3 Q 7 U 2 V j d G l v b j E v Z G V 2 Z W x v c G 1 l b n R k Y X R h M j A x O S 9 O W U N I Q V 9 E Z X Z l b G 9 w b W V u d F 9 E Y X R h X 0 J v b 2 s g M j A x X 1 N o Z W V 0 L n t D b 2 x 1 b W 4 x M i w x M X 0 m c X V v d D s s J n F 1 b 3 Q 7 U 2 V j d G l v b j E v Z G V 2 Z W x v c G 1 l b n R k Y X R h M j A x O S 9 O W U N I Q V 9 E Z X Z l b G 9 w b W V u d F 9 E Y X R h X 0 J v b 2 s g M j A x X 1 N o Z W V 0 L n t D b 2 x 1 b W 4 x M y w x M n 0 m c X V v d D s s J n F 1 b 3 Q 7 U 2 V j d G l v b j E v Z G V 2 Z W x v c G 1 l b n R k Y X R h M j A x O S 9 O W U N I Q V 9 E Z X Z l b G 9 w b W V u d F 9 E Y X R h X 0 J v b 2 s g M j A x X 1 N o Z W V 0 L n t D b 2 x 1 b W 4 x N C w x M 3 0 m c X V v d D s s J n F 1 b 3 Q 7 U 2 V j d G l v b j E v Z G V 2 Z W x v c G 1 l b n R k Y X R h M j A x O S 9 O W U N I Q V 9 E Z X Z l b G 9 w b W V u d F 9 E Y X R h X 0 J v b 2 s g M j A x X 1 N o Z W V 0 L n t D b 2 x 1 b W 4 x N S w x N H 0 m c X V v d D s s J n F 1 b 3 Q 7 U 2 V j d G l v b j E v Z G V 2 Z W x v c G 1 l b n R k Y X R h M j A x O S 9 O W U N I Q V 9 E Z X Z l b G 9 w b W V u d F 9 E Y X R h X 0 J v b 2 s g M j A x X 1 N o Z W V 0 L n t D b 2 x 1 b W 4 x N i w x N X 0 m c X V v d D s s J n F 1 b 3 Q 7 U 2 V j d G l v b j E v Z G V 2 Z W x v c G 1 l b n R k Y X R h M j A x O S 9 O W U N I Q V 9 E Z X Z l b G 9 w b W V u d F 9 E Y X R h X 0 J v b 2 s g M j A x X 1 N o Z W V 0 L n t D b 2 x 1 b W 4 x N y w x N n 0 m c X V v d D s s J n F 1 b 3 Q 7 U 2 V j d G l v b j E v Z G V 2 Z W x v c G 1 l b n R k Y X R h M j A x O S 9 O W U N I Q V 9 E Z X Z l b G 9 w b W V u d F 9 E Y X R h X 0 J v b 2 s g M j A x X 1 N o Z W V 0 L n t D b 2 x 1 b W 4 x O C w x N 3 0 m c X V v d D s s J n F 1 b 3 Q 7 U 2 V j d G l v b j E v Z G V 2 Z W x v c G 1 l b n R k Y X R h M j A x O S 9 O W U N I Q V 9 E Z X Z l b G 9 w b W V u d F 9 E Y X R h X 0 J v b 2 s g M j A x X 1 N o Z W V 0 L n t D b 2 x 1 b W 4 x O S w x O H 0 m c X V v d D s s J n F 1 b 3 Q 7 U 2 V j d G l v b j E v Z G V 2 Z W x v c G 1 l b n R k Y X R h M j A x O S 9 O W U N I Q V 9 E Z X Z l b G 9 w b W V u d F 9 E Y X R h X 0 J v b 2 s g M j A x X 1 N o Z W V 0 L n t D b 2 x 1 b W 4 y M C w x O X 0 m c X V v d D s s J n F 1 b 3 Q 7 U 2 V j d G l v b j E v Z G V 2 Z W x v c G 1 l b n R k Y X R h M j A x O S 9 O W U N I Q V 9 E Z X Z l b G 9 w b W V u d F 9 E Y X R h X 0 J v b 2 s g M j A x X 1 N o Z W V 0 L n t D b 2 x 1 b W 4 y M S w y M H 0 m c X V v d D s s J n F 1 b 3 Q 7 U 2 V j d G l v b j E v Z G V 2 Z W x v c G 1 l b n R k Y X R h M j A x O S 9 O W U N I Q V 9 E Z X Z l b G 9 w b W V u d F 9 E Y X R h X 0 J v b 2 s g M j A x X 1 N o Z W V 0 L n t D b 2 x 1 b W 4 y M i w y M X 0 m c X V v d D s s J n F 1 b 3 Q 7 U 2 V j d G l v b j E v Z G V 2 Z W x v c G 1 l b n R k Y X R h M j A x O S 9 O W U N I Q V 9 E Z X Z l b G 9 w b W V u d F 9 E Y X R h X 0 J v b 2 s g M j A x X 1 N o Z W V 0 L n t D b 2 x 1 b W 4 y M y w y M n 0 m c X V v d D s s J n F 1 b 3 Q 7 U 2 V j d G l v b j E v Z G V 2 Z W x v c G 1 l b n R k Y X R h M j A x O S 9 O W U N I Q V 9 E Z X Z l b G 9 w b W V u d F 9 E Y X R h X 0 J v b 2 s g M j A x X 1 N o Z W V 0 L n t D b 2 x 1 b W 4 y N C w y M 3 0 m c X V v d D s s J n F 1 b 3 Q 7 U 2 V j d G l v b j E v Z G V 2 Z W x v c G 1 l b n R k Y X R h M j A x O S 9 O W U N I Q V 9 E Z X Z l b G 9 w b W V u d F 9 E Y X R h X 0 J v b 2 s g M j A x X 1 N o Z W V 0 L n t D b 2 x 1 b W 4 y N S w y N H 0 m c X V v d D s s J n F 1 b 3 Q 7 U 2 V j d G l v b j E v Z G V 2 Z W x v c G 1 l b n R k Y X R h M j A x O S 9 O W U N I Q V 9 E Z X Z l b G 9 w b W V u d F 9 E Y X R h X 0 J v b 2 s g M j A x X 1 N o Z W V 0 L n t D b 2 x 1 b W 4 y N i w y N X 0 m c X V v d D s s J n F 1 b 3 Q 7 U 2 V j d G l v b j E v Z G V 2 Z W x v c G 1 l b n R k Y X R h M j A x O S 9 O W U N I Q V 9 E Z X Z l b G 9 w b W V u d F 9 E Y X R h X 0 J v b 2 s g M j A x X 1 N o Z W V 0 L n t D b 2 x 1 b W 4 y N y w y N n 0 m c X V v d D s s J n F 1 b 3 Q 7 U 2 V j d G l v b j E v Z G V 2 Z W x v c G 1 l b n R k Y X R h M j A x O S 9 O W U N I Q V 9 E Z X Z l b G 9 w b W V u d F 9 E Y X R h X 0 J v b 2 s g M j A x X 1 N o Z W V 0 L n t D b 2 x 1 b W 4 y O C w y N 3 0 m c X V v d D s s J n F 1 b 3 Q 7 U 2 V j d G l v b j E v Z G V 2 Z W x v c G 1 l b n R k Y X R h M j A x O S 9 O W U N I Q V 9 E Z X Z l b G 9 w b W V u d F 9 E Y X R h X 0 J v b 2 s g M j A x X 1 N o Z W V 0 L n t D b 2 x 1 b W 4 y O S w y O H 0 m c X V v d D s s J n F 1 b 3 Q 7 U 2 V j d G l v b j E v Z G V 2 Z W x v c G 1 l b n R k Y X R h M j A x O S 9 O W U N I Q V 9 E Z X Z l b G 9 w b W V u d F 9 E Y X R h X 0 J v b 2 s g M j A x X 1 N o Z W V 0 L n t D b 2 x 1 b W 4 z M C w y O X 0 m c X V v d D s s J n F 1 b 3 Q 7 U 2 V j d G l v b j E v Z G V 2 Z W x v c G 1 l b n R k Y X R h M j A x O S 9 O W U N I Q V 9 E Z X Z l b G 9 w b W V u d F 9 E Y X R h X 0 J v b 2 s g M j A x X 1 N o Z W V 0 L n t D b 2 x 1 b W 4 z M S w z M H 0 m c X V v d D s s J n F 1 b 3 Q 7 U 2 V j d G l v b j E v Z G V 2 Z W x v c G 1 l b n R k Y X R h M j A x O S 9 O W U N I Q V 9 E Z X Z l b G 9 w b W V u d F 9 E Y X R h X 0 J v b 2 s g M j A x X 1 N o Z W V 0 L n t D b 2 x 1 b W 4 z M i w z M X 0 m c X V v d D s s J n F 1 b 3 Q 7 U 2 V j d G l v b j E v Z G V 2 Z W x v c G 1 l b n R k Y X R h M j A x O S 9 O W U N I Q V 9 E Z X Z l b G 9 w b W V u d F 9 E Y X R h X 0 J v b 2 s g M j A x X 1 N o Z W V 0 L n t D b 2 x 1 b W 4 z M y w z M n 0 m c X V v d D s s J n F 1 b 3 Q 7 U 2 V j d G l v b j E v Z G V 2 Z W x v c G 1 l b n R k Y X R h M j A x O S 9 O W U N I Q V 9 E Z X Z l b G 9 w b W V u d F 9 E Y X R h X 0 J v b 2 s g M j A x X 1 N o Z W V 0 L n t D b 2 x 1 b W 4 z N C w z M 3 0 m c X V v d D s s J n F 1 b 3 Q 7 U 2 V j d G l v b j E v Z G V 2 Z W x v c G 1 l b n R k Y X R h M j A x O S 9 O W U N I Q V 9 E Z X Z l b G 9 w b W V u d F 9 E Y X R h X 0 J v b 2 s g M j A x X 1 N o Z W V 0 L n t D b 2 x 1 b W 4 z N S w z N H 0 m c X V v d D s s J n F 1 b 3 Q 7 U 2 V j d G l v b j E v Z G V 2 Z W x v c G 1 l b n R k Y X R h M j A x O S 9 O W U N I Q V 9 E Z X Z l b G 9 w b W V u d F 9 E Y X R h X 0 J v b 2 s g M j A x X 1 N o Z W V 0 L n t D b 2 x 1 b W 4 z N i w z N X 0 m c X V v d D s s J n F 1 b 3 Q 7 U 2 V j d G l v b j E v Z G V 2 Z W x v c G 1 l b n R k Y X R h M j A x O S 9 O W U N I Q V 9 E Z X Z l b G 9 w b W V u d F 9 E Y X R h X 0 J v b 2 s g M j A x X 1 N o Z W V 0 L n t D b 2 x 1 b W 4 z N y w z N n 0 m c X V v d D s s J n F 1 b 3 Q 7 U 2 V j d G l v b j E v Z G V 2 Z W x v c G 1 l b n R k Y X R h M j A x O S 9 O W U N I Q V 9 E Z X Z l b G 9 w b W V u d F 9 E Y X R h X 0 J v b 2 s g M j A x X 1 N o Z W V 0 L n t D b 2 x 1 b W 4 z O C w z N 3 0 m c X V v d D s s J n F 1 b 3 Q 7 U 2 V j d G l v b j E v Z G V 2 Z W x v c G 1 l b n R k Y X R h M j A x O S 9 O W U N I Q V 9 E Z X Z l b G 9 w b W V u d F 9 E Y X R h X 0 J v b 2 s g M j A x X 1 N o Z W V 0 L n t D b 2 x 1 b W 4 z O S w z O H 0 m c X V v d D s s J n F 1 b 3 Q 7 U 2 V j d G l v b j E v Z G V 2 Z W x v c G 1 l b n R k Y X R h M j A x O S 9 O W U N I Q V 9 E Z X Z l b G 9 w b W V u d F 9 E Y X R h X 0 J v b 2 s g M j A x X 1 N o Z W V 0 L n t D b 2 x 1 b W 4 0 M C w z O X 0 m c X V v d D s s J n F 1 b 3 Q 7 U 2 V j d G l v b j E v Z G V 2 Z W x v c G 1 l b n R k Y X R h M j A x O S 9 O W U N I Q V 9 E Z X Z l b G 9 w b W V u d F 9 E Y X R h X 0 J v b 2 s g M j A x X 1 N o Z W V 0 L n t D b 2 x 1 b W 4 0 M S w 0 M H 0 m c X V v d D s s J n F 1 b 3 Q 7 U 2 V j d G l v b j E v Z G V 2 Z W x v c G 1 l b n R k Y X R h M j A x O S 9 O W U N I Q V 9 E Z X Z l b G 9 w b W V u d F 9 E Y X R h X 0 J v b 2 s g M j A x X 1 N o Z W V 0 L n t D b 2 x 1 b W 4 0 M i w 0 M X 0 m c X V v d D s s J n F 1 b 3 Q 7 U 2 V j d G l v b j E v Z G V 2 Z W x v c G 1 l b n R k Y X R h M j A x O S 9 O W U N I Q V 9 E Z X Z l b G 9 w b W V u d F 9 E Y X R h X 0 J v b 2 s g M j A x X 1 N o Z W V 0 L n t D b 2 x 1 b W 4 0 M y w 0 M n 0 m c X V v d D s s J n F 1 b 3 Q 7 U 2 V j d G l v b j E v Z G V 2 Z W x v c G 1 l b n R k Y X R h M j A x O S 9 O W U N I Q V 9 E Z X Z l b G 9 w b W V u d F 9 E Y X R h X 0 J v b 2 s g M j A x X 1 N o Z W V 0 L n t D b 2 x 1 b W 4 0 N C w 0 M 3 0 m c X V v d D s s J n F 1 b 3 Q 7 U 2 V j d G l v b j E v Z G V 2 Z W x v c G 1 l b n R k Y X R h M j A x O S 9 O W U N I Q V 9 E Z X Z l b G 9 w b W V u d F 9 E Y X R h X 0 J v b 2 s g M j A x X 1 N o Z W V 0 L n t D b 2 x 1 b W 4 0 N S w 0 N H 0 m c X V v d D s s J n F 1 b 3 Q 7 U 2 V j d G l v b j E v Z G V 2 Z W x v c G 1 l b n R k Y X R h M j A x O S 9 O W U N I Q V 9 E Z X Z l b G 9 w b W V u d F 9 E Y X R h X 0 J v b 2 s g M j A x X 1 N o Z W V 0 L n t D b 2 x 1 b W 4 0 N i w 0 N X 0 m c X V v d D s s J n F 1 b 3 Q 7 U 2 V j d G l v b j E v Z G V 2 Z W x v c G 1 l b n R k Y X R h M j A x O S 9 D a G F u Z 2 V k I F R 5 c G U u e 0 N P T V B M R V R J T 0 4 g R E F U R S w 0 N n 0 m c X V v d D s s J n F 1 b 3 Q 7 U 2 V j d G l v b j E v Z G V 2 Z W x v c G 1 l b n R k Y X R h M j A x O S 9 O W U N I Q V 9 E Z X Z l b G 9 w b W V u d F 9 E Y X R h X 0 J v b 2 s g M j A x X 1 N o Z W V 0 L n t D b 2 x 1 b W 4 0 O C w 0 N 3 0 m c X V v d D s s J n F 1 b 3 Q 7 U 2 V j d G l v b j E v Z G V 2 Z W x v c G 1 l b n R k Y X R h M j A x O S 9 O W U N I Q V 9 E Z X Z l b G 9 w b W V u d F 9 E Y X R h X 0 J v b 2 s g M j A x X 1 N o Z W V 0 L n t D b 2 x 1 b W 4 0 O S w 0 O H 0 m c X V v d D s s J n F 1 b 3 Q 7 U 2 V j d G l v b j E v Z G V 2 Z W x v c G 1 l b n R k Y X R h M j A x O S 9 O W U N I Q V 9 E Z X Z l b G 9 w b W V u d F 9 E Y X R h X 0 J v b 2 s g M j A x X 1 N o Z W V 0 L n t D b 2 x 1 b W 4 1 M C w 0 O X 0 m c X V v d D s s J n F 1 b 3 Q 7 U 2 V j d G l v b j E v Z G V 2 Z W x v c G 1 l b n R k Y X R h M j A x O S 9 O W U N I Q V 9 E Z X Z l b G 9 w b W V u d F 9 E Y X R h X 0 J v b 2 s g M j A x X 1 N o Z W V 0 L n t D b 2 x 1 b W 4 1 M S w 1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O Y W 1 l c y I g V m F s d W U 9 I n N b J n F 1 b 3 Q 7 R E V W R U x P U E 1 F T l Q m c X V v d D s s J n F 1 b 3 Q 7 R E F U Q S B B U y B P R i Z x d W 9 0 O y w m c X V v d D t I V U Q g Q U 1 Q I y Z x d W 9 0 O y w m c X V v d D t U R F M j J n F 1 b 3 Q 7 L C Z x d W 9 0 O 0 N P T l N P T E l E Q V R F R C B U R F M j J n F 1 b 3 Q 7 L C Z x d W 9 0 O 0 R F V k V M T 1 B N R U 5 U I E V E U C M m c X V v d D s s J n F 1 b 3 Q 7 T 1 B F U k F U S U 5 H I E V E U C M m c X V v d D s s J n F 1 b 3 Q 7 S F V E I C M m c X V v d D s s J n F 1 b 3 Q 7 U F J P R 1 J B T S Z x d W 9 0 O y w m c X V v d D t N R V R I T 0 Q m c X V v d D s s J n F 1 b 3 Q 7 V F l Q R S Z x d W 9 0 O y w m c X V v d D t O V U 1 C R V I g T 0 Y g U 0 V D V E l P T i A 4 I F R S Q U 5 T S V R J T 0 4 g Q V B B U l R N R U 5 U U y Z x d W 9 0 O y w m c X V v d D t O V U 1 C R V I g T 0 Y g Q 1 V S U k V O V C B B U E F S V E 1 F T l R T J n F 1 b 3 Q 7 L C Z x d W 9 0 O 1 R P V E F M I E 5 V T U J F U i B P R i B B U E F S V E 1 F T l R T J n F 1 b 3 Q 7 L C Z x d W 9 0 O 0 5 V T U J F U i B P R i B S R U 5 U Q U w g U k 9 P T V M m c X V v d D s s J n F 1 b 3 Q 7 Q V Z H I E 5 P I F I v U i B Q R V I g Q V B B U l R N R U 5 U J n F 1 b 3 Q 7 L C Z x d W 9 0 O 1 B P U F V M Q V R J T 0 4 g U 0 V D V E l P T i A 4 I F R S Q U 5 T S V R J T 0 4 m c X V v d D s s J n F 1 b 3 Q 7 U E 9 Q V U x B V E l P T i B Q V U J M S U M g S E 9 V U 0 l O R y Z x d W 9 0 O y w m c X V v d D t U T 1 R B T C B Q T 1 B V T E F U S U 9 O J n F 1 b 3 Q 7 L C Z x d W 9 0 O 1 R P V E F M I C M g T 0 Y g R k l Y R U Q g S U 5 D T 0 1 F I E h P V V N F S E 9 M R C Z x d W 9 0 O y w m c X V v d D t Q R V J D R U 5 U I E Z J W E V E I E l O Q 0 9 N R S B I T 1 V T R U h P T E R T J n F 1 b 3 Q 7 L C Z x d W 9 0 O 0 5 V T U J F U i B P R i B S R V N J R E V O V E l B T C B C T E R H U y Z x d W 9 0 O y w m c X V v d D t O V U 1 C R V I g T 0 Y g T k 9 O L V J F U 0 l E R U 5 U S U F M I E J M R E d T J n F 1 b 3 Q 7 L C Z x d W 9 0 O 0 5 V T U J F U i B P R i B T V E F J U k h B T E x T J n F 1 b 3 Q 7 L C Z x d W 9 0 O 0 5 V T U J F U i B P R i B T V E 9 S S U V T J n F 1 b 3 Q 7 L C Z x d W 9 0 O 1 R P V E F M I E F S R U E g U 1 E g R l Q m c X V v d D s s J n F 1 b 3 Q 7 Q U N S R V M m c X V v d D s s J n F 1 b 3 Q 7 T k V U I E R F V i B B U k V B I F N R I E Z U J n F 1 b 3 Q 7 L C Z x d W 9 0 O 0 V Y Q 0 x V R E l O R y B Q Q V J L I E F D U k V T J n F 1 b 3 Q 7 L C Z x d W 9 0 O 0 J M R E c g Q 0 9 W R V J B R 0 U g U 1 E g R l Q m c X V v d D s s J n F 1 b 3 Q 7 Q 1 V C Q U d F I E N V I E Z U J n F 1 b 3 Q 7 L C Z x d W 9 0 O 0 J M R E c g Q 0 9 W R V J B R 0 U g J S Z x d W 9 0 O y w m c X V v d D t E R U 5 T S V R Z J n F 1 b 3 Q 7 L C Z x d W 9 0 O 0 R F V k V M T 1 B N R U 5 U I E N P U 1 Q m c X V v d D s s J n F 1 b 3 Q 7 U E V S I F J F T l R B T C B S T 0 9 N J n F 1 b 3 Q 7 L C Z x d W 9 0 O 0 F W R y B N T 0 5 U S E x Z I E d S T 1 N T I F J F T l Q m c X V v d D s s J n F 1 b 3 Q 7 T E 9 D Q V R J T 0 4 g U 1 R S R U V U I E E m c X V v d D s s J n F 1 b 3 Q 7 T E 9 D Q V R J T 0 4 g U 1 R S R U V U I E I m c X V v d D s s J n F 1 b 3 Q 7 T E 9 D Q V R J T 0 4 g U 1 R S R U V U I E M m c X V v d D s s J n F 1 b 3 Q 7 T E 9 D Q V R J T 0 4 g U 1 R S R U V U I E Q m c X V v d D s s J n F 1 b 3 Q 7 Q k 9 S T 1 V H S C Z x d W 9 0 O y w m c X V v d D t D T 0 1 N V U 5 J V F k g R E l T V E l S Q 1 Q m c X V v d D s s J n F 1 b 3 Q 7 V V M g Q 0 9 O R 1 J F U 1 N J T 0 5 B T C B E S V N U U k l D V C Z x d W 9 0 O y w m c X V v d D t O W S B T V E F U R S B T R U 5 B V E U g R E l T V F J J Q 1 Q m c X V v d D s s J n F 1 b 3 Q 7 T l k g U 1 R B V E U g Q V N T R U 1 C T F k g R E l T V F J J Q 1 Q m c X V v d D s s J n F 1 b 3 Q 7 T l k g Q 0 l U W S B D T 1 V O Q 0 l M I E R J U 1 R S S U N U J n F 1 b 3 Q 7 L C Z x d W 9 0 O 0 N P T V B M R V R J T 0 4 g R E F U R S Z x d W 9 0 O y w m c X V v d D t G R U R F U k F M S V p F R C B E R V Z F T E 9 Q T U V O V C Z x d W 9 0 O y w m c X V v d D t T R U 5 J T 1 I g R E V W R U x P U E 1 F T l Q m c X V v d D s s J n F 1 b 3 Q 7 R U x F Q 1 R S S U N J V F k g U E F J R C B C W S B S R V N J R E V O V F M m c X V v d D s s J n F 1 b 3 Q 7 U F J J V k F U R S B N Q U 5 B R 0 V N R U 5 U J n F 1 b 3 Q 7 X S I g L z 4 8 R W 5 0 c n k g V H l w Z T 0 i R m l s b E N v b H V t b l R 5 c G V z I i B W Y W x 1 Z T 0 i c 0 J n a 0 d B Q U F B Q U F Z R 0 J n W U F B Q U F B Q U F B Q U F B Q U F B Q U F B Q U F B Q U F B Q U F B Q U F B Q U F B Q U J n W U d C Z 1 l B Q U F B Q U F B a 0 d C Z 1 l H I i A v P j x F b n R y e S B U e X B l P S J G a W x s T G F z d F V w Z G F 0 Z W Q i I F Z h b H V l P S J k M j A y M C 0 w M i 0 y M F Q x N T o z N D o x M C 4 0 N T M 2 M z Y x W i I g L z 4 8 R W 5 0 c n k g V H l w Z T 0 i R m l s b E V y c m 9 y Q 2 9 1 b n Q i I F Z h b H V l P S J s M C I g L z 4 8 R W 5 0 c n k g V H l w Z T 0 i R m l s b E N v d W 5 0 I i B W Y W x 1 Z T 0 i b D M y M y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y O D E x N 2 E 2 Z i 1 h M W F m L T R i O T Q t O D B i M i 1 m N G N m M j F j M z g 5 M W Q i I C 8 + P C 9 T d G F i b G V F b n R y a W V z P j w v S X R l b T 4 8 S X R l b T 4 8 S X R l b U x v Y 2 F 0 a W 9 u P j x J d G V t V H l w Z T 5 G b 3 J t d W x h P C 9 J d G V t V H l w Z T 4 8 S X R l b V B h d G g + U 2 V j d G l v b j E v Z G V 2 Z W x v c G 1 l b n R k Y X R h M j A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Z l b G 9 w b W V u d G R h d G E y M D E 5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d m V s b 3 B t Z W 5 0 Z G F 0 Y T I w M T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d m V s b 3 B t Z W 5 0 Z G F 0 Y T I w M T k v T l l D S E F f R G V 2 Z W x v c G 1 l b n R f R G F 0 Y V 9 C b 2 9 r J T I w M j A x O U p h b i U y M H h s c 3 h f a H R 0 c H M l M 0 E l M k Y l M k Z u e W N o Y S U y M H N o Y X J l c G 9 p b n Q l M j B j b 2 0 l M k Z z a X R l c y U y R l d N U E l t c G x l b W V u d G F 0 a W 9 u J T J G U 2 h h c m V k J T I w R G 9 j d W 1 l b n R z J T J G M y U y M C U y M E R h d G E l M j A l M j Y l M j B B b m F s e X N p c y U y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d m V s b 3 B t Z W 5 0 Z G F 0 Y T I w M T k v S W 1 w b 3 J 0 Z W Q l M j B F e G N l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d m V s b 3 B t Z W 5 0 Z G F 0 Y T I w M T k v T l l D S E F f R G V 2 Z W x v c G 1 l b n R f R G F 0 Y V 9 C b 2 9 r J T I w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2 Z W x v c G 1 l b n R k Y X R h M j A x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Z l b G 9 w b W V u d G R h d G E y M D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j A x O W J 1 b G s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d W 5 0 I i B W Y W x 1 Z T 0 i b D E 1 M D E i I C 8 + P E V u d H J 5 I F R 5 c G U 9 I k Z p b G x D b 2 x 1 b W 5 O Y W 1 l c y I g V m F s d W U 9 I n N b J n F 1 b 3 Q 7 U 2 l 0 Z S B O Y W 1 l J n F 1 b 3 Q 7 L C Z x d W 9 0 O 0 1 v b n R o J n F 1 b 3 Q 7 L C Z x d W 9 0 O 1 R v b n M g c G V y I G 1 v b n R o J n F 1 b 3 Q 7 X S I g L z 4 8 R W 5 0 c n k g V H l w Z T 0 i R m l s b E N v b H V t b l R 5 c G V z I i B W Y W x 1 Z T 0 i c 0 J n T U Y i I C 8 + P E V u d H J 5 I F R 5 c G U 9 I k Z p b G x M Y X N 0 V X B k Y X R l Z C I g V m F s d W U 9 I m Q y M D I w L T A y L T I w V D E 1 O j Q x O j I z L j c 3 M D Y y M j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N i Z j l k M z V m Y y 1 j O G F m L T R m Z T g t Y T N j Y S 0 0 Z D Y 1 Z D A x N z A 4 N T Q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E 5 Y n V s a y 9 S Z W 1 v d m V k I E J v d H R v b S B S b 3 d z L n t T a X R l I E 5 h b W U s M H 0 m c X V v d D s s J n F 1 b 3 Q 7 U 2 V j d G l v b j E v M j A x O W J 1 b G s v U m V t b 3 Z l Z C B C b 3 R 0 b 2 0 g U m 9 3 c y 5 7 T W 9 u d G g s M X 0 m c X V v d D s s J n F 1 b 3 Q 7 U 2 V j d G l v b j E v M j A x O W J 1 b G s v U m V t b 3 Z l Z C B C b 3 R 0 b 2 0 g U m 9 3 c y 5 7 V G 9 u c y B w Z X I g b W 9 u d G g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M j A x O W J 1 b G s v U m V t b 3 Z l Z C B C b 3 R 0 b 2 0 g U m 9 3 c y 5 7 U 2 l 0 Z S B O Y W 1 l L D B 9 J n F 1 b 3 Q 7 L C Z x d W 9 0 O 1 N l Y 3 R p b 2 4 x L z I w M T l i d W x r L 1 J l b W 9 2 Z W Q g Q m 9 0 d G 9 t I F J v d 3 M u e 0 1 v b n R o L D F 9 J n F 1 b 3 Q 7 L C Z x d W 9 0 O 1 N l Y 3 R p b 2 4 x L z I w M T l i d W x r L 1 J l b W 9 2 Z W Q g Q m 9 0 d G 9 t I F J v d 3 M u e 1 R v b n M g c G V y I G 1 v b n R o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y M D E 5 Y n V s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W J 1 b G s v T l l D S E E l M j B 0 b 2 5 u Y W d l c y U y M D I w M T k l M j B 4 J T I w e G x z X 2 h 0 d H B z J T N B J T J G J T J G b n l j a G E l M j B z a G F y Z X B v a W 5 0 J T I w Y 2 9 t J T J G c 2 l 0 Z X M l M k Z X T V B J b X B s Z W 1 l b n R h d G l v b i U y R l N o Y X J l Z C U y M E R v Y 3 V t Z W 5 0 c y U y R k R T T l k l M k Z E d W 1 w J T I w d G l j a 2 V 0 c y U y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l i d W x r L 0 l t c G 9 y d G V k J T I w R X h j Z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T a G V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l i d W x r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W J 1 b G s v S W 5 z Z X J 0 Z W Q l M j B N b 2 5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l i d W x r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Y n V s a y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l i d W x r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l i d W x r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d 0 b 2 5 u Y W d l L 3 B l c i U y M G R l d m V s b 3 B t Z W 5 0 J T I w Z G F 0 Y S U y M H h s c 3 h f a H R 0 c H M l M 0 E l M k Y l M k Z u e W N o Y S U y M H N o Y X J l c G 9 p b n Q l M j B j b 2 0 l M k Z z a X R l c y U y R l d N U E l t c G x l b W V u d G F 0 a W 9 u J T J G U 2 h h c m V k J T I w R G 9 j d W 1 l b n R z J T J G R F N O W S U y R j I w M T c l M j B U b 2 5 u Y W d l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S W 1 w b 3 J 0 Z W Q l M j B F e G N l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d 0 b 2 5 u Y W d l L 0 F s b F R v b m 5 h Z 2 V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d G 9 u b m F n Z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d G 9 u b m F n Z S 9 J b n N l c n R l Z C U y M F N 1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d 0 b 2 5 u Y W d l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d G 9 u b m F n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d 0 b 2 5 u Y W d l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3 R v b m 5 h Z 2 U v U m V v c m R l c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Z l b G 9 w b W V u d G R h d G E y M D E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W J 1 b G s v U m V t b 3 Z l Z C U y M E J v d H R v b S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P f G P B q Y z U C O k Q k t J k y j C w A A A A A C A A A A A A A D Z g A A w A A A A B A A A A A T K H J I r 7 + a 6 o H O 5 d g l p d g S A A A A A A S A A A C g A A A A E A A A A J x P h / F x N e T N q 6 h A B l v F 1 b x Q A A A A m b x A s y e u s 0 M M L R Y v F n O l d E x C W s A t a 0 Y 3 k T B 8 t r m n u L G 5 c M A o n I O W 7 w q c T K E f 8 z s l Z 1 K y q l v f m 1 Y P 9 E S 9 O O 2 V N 4 0 Y 9 U C P r t Z z O m 3 r 1 F R U I X 8 U A A A A Y P O B h c 4 e g P e y 9 k G S X Z H c r + + i x J E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32A563C37EE34F93224B0DE3C30B35" ma:contentTypeVersion="17" ma:contentTypeDescription="Create a new document." ma:contentTypeScope="" ma:versionID="f11d0db2049dc28377f1950368650939">
  <xsd:schema xmlns:xsd="http://www.w3.org/2001/XMLSchema" xmlns:xs="http://www.w3.org/2001/XMLSchema" xmlns:p="http://schemas.microsoft.com/office/2006/metadata/properties" xmlns:ns1="http://schemas.microsoft.com/sharepoint/v3" xmlns:ns2="554c5b98-0f7c-438a-9e47-1d6f73b7b14a" xmlns:ns3="059bbbb3-1512-4eb3-93a4-f95c66e437ee" targetNamespace="http://schemas.microsoft.com/office/2006/metadata/properties" ma:root="true" ma:fieldsID="d3c293527cd1634b0a992e212238067b" ns1:_="" ns2:_="" ns3:_="">
    <xsd:import namespace="http://schemas.microsoft.com/sharepoint/v3"/>
    <xsd:import namespace="554c5b98-0f7c-438a-9e47-1d6f73b7b14a"/>
    <xsd:import namespace="059bbbb3-1512-4eb3-93a4-f95c66e43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4c5b98-0f7c-438a-9e47-1d6f73b7b14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38f297e-3e07-4805-ae46-62606d15fd2f}" ma:internalName="TaxCatchAll" ma:showField="CatchAllData" ma:web="554c5b98-0f7c-438a-9e47-1d6f73b7b1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9bbbb3-1512-4eb3-93a4-f95c66e437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eb555fd-e08e-4a22-a034-eb55a43dd0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A1B1C6-1F2F-44CB-BC18-EE087B13E151}"/>
</file>

<file path=customXml/itemProps2.xml><?xml version="1.0" encoding="utf-8"?>
<ds:datastoreItem xmlns:ds="http://schemas.openxmlformats.org/officeDocument/2006/customXml" ds:itemID="{3903CE13-8DFB-4123-A9E6-5EDBBDF78792}"/>
</file>

<file path=customXml/itemProps3.xml><?xml version="1.0" encoding="utf-8"?>
<ds:datastoreItem xmlns:ds="http://schemas.openxmlformats.org/officeDocument/2006/customXml" ds:itemID="{37CB0E07-E8CE-4E3E-9B7A-D2855B8C9837}"/>
</file>

<file path=customXml/itemProps4.xml><?xml version="1.0" encoding="utf-8"?>
<ds:datastoreItem xmlns:ds="http://schemas.openxmlformats.org/officeDocument/2006/customXml" ds:itemID="{04594A95-46DD-49F3-A102-BD74D1684439}"/>
</file>

<file path=customXml/itemProps5.xml><?xml version="1.0" encoding="utf-8"?>
<ds:datastoreItem xmlns:ds="http://schemas.openxmlformats.org/officeDocument/2006/customXml" ds:itemID="{E9BBAF42-277D-43EB-AE88-0BA4337234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New York City Housing Authority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Spertus, Juliette</dc:creator>
  <cp:keywords/>
  <dc:description/>
  <cp:lastModifiedBy>Denison, Louisa</cp:lastModifiedBy>
  <cp:revision/>
  <dcterms:created xsi:type="dcterms:W3CDTF">2019-12-12T17:45:24Z</dcterms:created>
  <dcterms:modified xsi:type="dcterms:W3CDTF">2022-12-06T23:36:54Z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0x0101007F32A563C37EE34F93224B0DE3C30B35</vt:lpwstr>
  </property>
  <property fmtid="{D5CDD505-2E9C-101B-9397-08002B2CF9AE}" pid="3" name="MediaServiceImageTags">
    <vt:lpwstr/>
  </property>
  <property fmtid="{D5CDD505-2E9C-101B-9397-08002B2CF9AE}" pid="4" name="Order">
    <vt:r8>19603300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Document Type">
    <vt:lpwstr>Presentation</vt:lpwstr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ComplianceAssetId">
    <vt:lpwstr/>
  </property>
  <property fmtid="{D5CDD505-2E9C-101B-9397-08002B2CF9AE}" pid="12" name="TemplateUrl">
    <vt:lpwstr/>
  </property>
  <property fmtid="{D5CDD505-2E9C-101B-9397-08002B2CF9AE}" pid="13" name="_ExtendedDescription">
    <vt:lpwstr/>
  </property>
</Properties>
</file>